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EDIGO\KPI_UPDATE\thang7\target\"/>
    </mc:Choice>
  </mc:AlternateContent>
  <xr:revisionPtr revIDLastSave="0" documentId="13_ncr:1_{90B1B7EC-B8C7-47EA-B049-E8BE2417B7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ảng đánh giá" sheetId="1" r:id="rId1"/>
    <sheet name="BẢNG LƯƠNG" sheetId="2" r:id="rId2"/>
    <sheet name="MiniKat - HN" sheetId="3" r:id="rId3"/>
    <sheet name="MiniKat - HCM" sheetId="4" r:id="rId4"/>
    <sheet name="whatsapp" sheetId="5" r:id="rId5"/>
    <sheet name="Cận date" sheetId="6" r:id="rId6"/>
    <sheet name="KPI" sheetId="7" r:id="rId7"/>
    <sheet name="Thưởng CK" sheetId="8" r:id="rId8"/>
    <sheet name="Dự án" sheetId="9" r:id="rId9"/>
    <sheet name="Giờ công" sheetId="10" r:id="rId10"/>
    <sheet name="Ngày công" sheetId="11" r:id="rId11"/>
    <sheet name="KPI trừ" sheetId="12" r:id="rId12"/>
    <sheet name="Tăng ca lễ" sheetId="13" state="hidden" r:id="rId13"/>
    <sheet name="Công Đào tạo" sheetId="14" r:id="rId14"/>
    <sheet name="Map" sheetId="15" r:id="rId15"/>
    <sheet name="Nghỉ phép năm - HR" sheetId="16" state="hidden" r:id="rId16"/>
  </sheets>
  <definedNames>
    <definedName name="_xlnm._FilterDatabase" localSheetId="1" hidden="1">'BẢNG LƯƠNG'!$A$2:$AP$80</definedName>
    <definedName name="_xlnm._FilterDatabase" localSheetId="5" hidden="1">'Cận date'!$A$1:$C$62</definedName>
    <definedName name="_xlnm._FilterDatabase" localSheetId="13" hidden="1">'Công Đào tạo'!$A$1:$X$109</definedName>
    <definedName name="_xlnm._FilterDatabase" localSheetId="8" hidden="1">'Dự án'!$A$1:$L$62</definedName>
    <definedName name="_xlnm._FilterDatabase" localSheetId="9" hidden="1">'Giờ công'!$A$1:$E$207</definedName>
    <definedName name="_xlnm._FilterDatabase" localSheetId="6" hidden="1">KPI!$A$1:$L$62</definedName>
    <definedName name="_xlnm._FilterDatabase" localSheetId="10" hidden="1">'Ngày công'!$A$1:$H$2677</definedName>
    <definedName name="_xlnm._FilterDatabase" localSheetId="12" hidden="1">'Tăng ca lễ'!$A$1:$H$105</definedName>
    <definedName name="_xlnm._FilterDatabase" localSheetId="7" hidden="1">'Thưởng CK'!$A$1:$E$62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5" l="1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2" i="15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G62" i="14"/>
  <c r="C62" i="14"/>
  <c r="G61" i="14"/>
  <c r="C61" i="14"/>
  <c r="G60" i="14"/>
  <c r="C60" i="14"/>
  <c r="C59" i="14"/>
  <c r="G59" i="14" s="1"/>
  <c r="G58" i="14"/>
  <c r="C58" i="14"/>
  <c r="G57" i="14"/>
  <c r="C57" i="14"/>
  <c r="G56" i="14"/>
  <c r="C56" i="14"/>
  <c r="G55" i="14"/>
  <c r="C55" i="14"/>
  <c r="G54" i="14"/>
  <c r="C54" i="14"/>
  <c r="C53" i="14"/>
  <c r="G53" i="14" s="1"/>
  <c r="G52" i="14"/>
  <c r="C52" i="14"/>
  <c r="G51" i="14"/>
  <c r="C51" i="14"/>
  <c r="G50" i="14"/>
  <c r="C50" i="14"/>
  <c r="G49" i="14"/>
  <c r="C49" i="14"/>
  <c r="G48" i="14"/>
  <c r="C48" i="14"/>
  <c r="C47" i="14"/>
  <c r="G47" i="14" s="1"/>
  <c r="G46" i="14"/>
  <c r="C46" i="14"/>
  <c r="G45" i="14"/>
  <c r="C45" i="14"/>
  <c r="G44" i="14"/>
  <c r="C44" i="14"/>
  <c r="G43" i="14"/>
  <c r="C43" i="14"/>
  <c r="G42" i="14"/>
  <c r="C42" i="14"/>
  <c r="C41" i="14"/>
  <c r="G41" i="14" s="1"/>
  <c r="G40" i="14"/>
  <c r="C40" i="14"/>
  <c r="G39" i="14"/>
  <c r="C39" i="14"/>
  <c r="G38" i="14"/>
  <c r="C38" i="14"/>
  <c r="G37" i="14"/>
  <c r="C37" i="14"/>
  <c r="G36" i="14"/>
  <c r="C36" i="14"/>
  <c r="C35" i="14"/>
  <c r="G35" i="14" s="1"/>
  <c r="G34" i="14"/>
  <c r="C34" i="14"/>
  <c r="G33" i="14"/>
  <c r="C33" i="14"/>
  <c r="G32" i="14"/>
  <c r="C32" i="14"/>
  <c r="G31" i="14"/>
  <c r="C31" i="14"/>
  <c r="G30" i="14"/>
  <c r="C30" i="14"/>
  <c r="C29" i="14"/>
  <c r="G29" i="14" s="1"/>
  <c r="G28" i="14"/>
  <c r="C28" i="14"/>
  <c r="G27" i="14"/>
  <c r="C27" i="14"/>
  <c r="G26" i="14"/>
  <c r="C26" i="14"/>
  <c r="G25" i="14"/>
  <c r="C25" i="14"/>
  <c r="G24" i="14"/>
  <c r="C24" i="14"/>
  <c r="C23" i="14"/>
  <c r="G23" i="14" s="1"/>
  <c r="G22" i="14"/>
  <c r="C22" i="14"/>
  <c r="G21" i="14"/>
  <c r="C21" i="14"/>
  <c r="G20" i="14"/>
  <c r="C20" i="14"/>
  <c r="G19" i="14"/>
  <c r="C19" i="14"/>
  <c r="G18" i="14"/>
  <c r="C18" i="14"/>
  <c r="C17" i="14"/>
  <c r="G17" i="14" s="1"/>
  <c r="G16" i="14"/>
  <c r="C16" i="14"/>
  <c r="G15" i="14"/>
  <c r="C15" i="14"/>
  <c r="G14" i="14"/>
  <c r="C14" i="14"/>
  <c r="G13" i="14"/>
  <c r="C13" i="14"/>
  <c r="G12" i="14"/>
  <c r="C12" i="14"/>
  <c r="C11" i="14"/>
  <c r="G11" i="14" s="1"/>
  <c r="G10" i="14"/>
  <c r="C10" i="14"/>
  <c r="G9" i="14"/>
  <c r="C9" i="14"/>
  <c r="G8" i="14"/>
  <c r="C8" i="14"/>
  <c r="G7" i="14"/>
  <c r="C7" i="14"/>
  <c r="G6" i="14"/>
  <c r="C6" i="14"/>
  <c r="C5" i="14"/>
  <c r="G5" i="14" s="1"/>
  <c r="G4" i="14"/>
  <c r="B4" i="14"/>
  <c r="C4" i="14" s="1"/>
  <c r="C3" i="14"/>
  <c r="G3" i="14" s="1"/>
  <c r="C2" i="14"/>
  <c r="G2" i="14" s="1"/>
  <c r="F942" i="13"/>
  <c r="F941" i="13"/>
  <c r="F940" i="13"/>
  <c r="F939" i="13"/>
  <c r="F938" i="13"/>
  <c r="F937" i="13"/>
  <c r="F936" i="13"/>
  <c r="F935" i="13"/>
  <c r="F934" i="13"/>
  <c r="F933" i="13"/>
  <c r="F932" i="13"/>
  <c r="F931" i="13"/>
  <c r="F930" i="13"/>
  <c r="F929" i="13"/>
  <c r="F928" i="13"/>
  <c r="F927" i="13"/>
  <c r="F926" i="13"/>
  <c r="F925" i="13"/>
  <c r="F924" i="13"/>
  <c r="F923" i="13"/>
  <c r="F922" i="13"/>
  <c r="F921" i="13"/>
  <c r="F920" i="13"/>
  <c r="F919" i="13"/>
  <c r="F918" i="13"/>
  <c r="F917" i="13"/>
  <c r="F916" i="13"/>
  <c r="F915" i="13"/>
  <c r="F914" i="13"/>
  <c r="F913" i="13"/>
  <c r="F912" i="13"/>
  <c r="F911" i="13"/>
  <c r="F910" i="13"/>
  <c r="F909" i="13"/>
  <c r="F908" i="13"/>
  <c r="F907" i="13"/>
  <c r="F906" i="13"/>
  <c r="F905" i="13"/>
  <c r="F904" i="13"/>
  <c r="F903" i="13"/>
  <c r="F902" i="13"/>
  <c r="F901" i="13"/>
  <c r="F900" i="13"/>
  <c r="F899" i="13"/>
  <c r="F898" i="13"/>
  <c r="F897" i="13"/>
  <c r="F896" i="13"/>
  <c r="F895" i="13"/>
  <c r="F894" i="13"/>
  <c r="F893" i="13"/>
  <c r="F892" i="13"/>
  <c r="F891" i="13"/>
  <c r="F890" i="13"/>
  <c r="F889" i="13"/>
  <c r="F888" i="13"/>
  <c r="F887" i="13"/>
  <c r="F886" i="13"/>
  <c r="F885" i="13"/>
  <c r="F884" i="13"/>
  <c r="F883" i="13"/>
  <c r="F882" i="13"/>
  <c r="F881" i="13"/>
  <c r="F880" i="13"/>
  <c r="F879" i="13"/>
  <c r="F878" i="13"/>
  <c r="F877" i="13"/>
  <c r="F876" i="13"/>
  <c r="F875" i="13"/>
  <c r="F874" i="13"/>
  <c r="F873" i="13"/>
  <c r="F872" i="13"/>
  <c r="F871" i="13"/>
  <c r="F870" i="13"/>
  <c r="F869" i="13"/>
  <c r="F868" i="13"/>
  <c r="F867" i="13"/>
  <c r="F866" i="13"/>
  <c r="F865" i="13"/>
  <c r="F864" i="13"/>
  <c r="F863" i="13"/>
  <c r="F862" i="13"/>
  <c r="F861" i="13"/>
  <c r="F860" i="13"/>
  <c r="F859" i="13"/>
  <c r="F858" i="13"/>
  <c r="F857" i="13"/>
  <c r="F856" i="13"/>
  <c r="F855" i="13"/>
  <c r="F854" i="13"/>
  <c r="F853" i="13"/>
  <c r="F852" i="13"/>
  <c r="F851" i="13"/>
  <c r="F850" i="13"/>
  <c r="F849" i="13"/>
  <c r="F848" i="13"/>
  <c r="F847" i="13"/>
  <c r="F846" i="13"/>
  <c r="F845" i="13"/>
  <c r="F844" i="13"/>
  <c r="F843" i="13"/>
  <c r="F842" i="13"/>
  <c r="F841" i="13"/>
  <c r="F840" i="13"/>
  <c r="F839" i="13"/>
  <c r="F838" i="13"/>
  <c r="F837" i="13"/>
  <c r="F836" i="13"/>
  <c r="F835" i="13"/>
  <c r="F834" i="13"/>
  <c r="F833" i="13"/>
  <c r="F832" i="13"/>
  <c r="F831" i="13"/>
  <c r="F830" i="13"/>
  <c r="F829" i="13"/>
  <c r="F828" i="13"/>
  <c r="F827" i="13"/>
  <c r="F826" i="13"/>
  <c r="F825" i="13"/>
  <c r="F824" i="13"/>
  <c r="F823" i="13"/>
  <c r="F822" i="13"/>
  <c r="F821" i="13"/>
  <c r="F820" i="13"/>
  <c r="F819" i="13"/>
  <c r="F818" i="13"/>
  <c r="F817" i="13"/>
  <c r="F816" i="13"/>
  <c r="F815" i="13"/>
  <c r="F814" i="13"/>
  <c r="F813" i="13"/>
  <c r="F812" i="13"/>
  <c r="F811" i="13"/>
  <c r="F810" i="13"/>
  <c r="F809" i="13"/>
  <c r="F808" i="13"/>
  <c r="F807" i="13"/>
  <c r="F806" i="13"/>
  <c r="F805" i="13"/>
  <c r="F804" i="13"/>
  <c r="F803" i="13"/>
  <c r="F802" i="13"/>
  <c r="F801" i="13"/>
  <c r="F800" i="13"/>
  <c r="F799" i="13"/>
  <c r="F798" i="13"/>
  <c r="F797" i="13"/>
  <c r="F796" i="13"/>
  <c r="F795" i="13"/>
  <c r="F794" i="13"/>
  <c r="F793" i="13"/>
  <c r="F792" i="13"/>
  <c r="F791" i="13"/>
  <c r="F790" i="13"/>
  <c r="F789" i="13"/>
  <c r="F788" i="13"/>
  <c r="F787" i="13"/>
  <c r="F786" i="13"/>
  <c r="F785" i="13"/>
  <c r="F784" i="13"/>
  <c r="F783" i="13"/>
  <c r="F782" i="13"/>
  <c r="F781" i="13"/>
  <c r="F780" i="13"/>
  <c r="F779" i="13"/>
  <c r="F778" i="13"/>
  <c r="F777" i="13"/>
  <c r="F776" i="13"/>
  <c r="F775" i="13"/>
  <c r="F774" i="13"/>
  <c r="F773" i="13"/>
  <c r="F772" i="13"/>
  <c r="F771" i="13"/>
  <c r="F770" i="13"/>
  <c r="F769" i="13"/>
  <c r="F768" i="13"/>
  <c r="F767" i="13"/>
  <c r="F766" i="13"/>
  <c r="F765" i="13"/>
  <c r="F764" i="13"/>
  <c r="F763" i="13"/>
  <c r="F762" i="13"/>
  <c r="F761" i="13"/>
  <c r="F760" i="13"/>
  <c r="F759" i="13"/>
  <c r="F758" i="13"/>
  <c r="F757" i="13"/>
  <c r="F756" i="13"/>
  <c r="F755" i="13"/>
  <c r="F754" i="13"/>
  <c r="F753" i="13"/>
  <c r="F752" i="13"/>
  <c r="F751" i="13"/>
  <c r="F750" i="13"/>
  <c r="F749" i="13"/>
  <c r="F748" i="13"/>
  <c r="F747" i="13"/>
  <c r="F746" i="13"/>
  <c r="F745" i="13"/>
  <c r="F744" i="13"/>
  <c r="F743" i="13"/>
  <c r="F742" i="13"/>
  <c r="F741" i="13"/>
  <c r="F740" i="13"/>
  <c r="F739" i="13"/>
  <c r="F738" i="13"/>
  <c r="F737" i="13"/>
  <c r="F736" i="13"/>
  <c r="F735" i="13"/>
  <c r="F734" i="13"/>
  <c r="F733" i="13"/>
  <c r="F732" i="13"/>
  <c r="F731" i="13"/>
  <c r="F730" i="13"/>
  <c r="F729" i="13"/>
  <c r="F728" i="13"/>
  <c r="F727" i="13"/>
  <c r="F726" i="13"/>
  <c r="F725" i="13"/>
  <c r="F724" i="13"/>
  <c r="F723" i="13"/>
  <c r="F722" i="13"/>
  <c r="F721" i="13"/>
  <c r="F720" i="13"/>
  <c r="F719" i="13"/>
  <c r="F718" i="13"/>
  <c r="F717" i="13"/>
  <c r="F716" i="13"/>
  <c r="F715" i="13"/>
  <c r="F714" i="13"/>
  <c r="F713" i="13"/>
  <c r="F712" i="13"/>
  <c r="F711" i="13"/>
  <c r="F710" i="13"/>
  <c r="F709" i="13"/>
  <c r="F708" i="13"/>
  <c r="F707" i="13"/>
  <c r="F706" i="13"/>
  <c r="F705" i="13"/>
  <c r="F704" i="13"/>
  <c r="F703" i="13"/>
  <c r="F702" i="13"/>
  <c r="F701" i="13"/>
  <c r="F700" i="13"/>
  <c r="F699" i="13"/>
  <c r="F698" i="13"/>
  <c r="F697" i="13"/>
  <c r="F696" i="13"/>
  <c r="F695" i="13"/>
  <c r="F694" i="13"/>
  <c r="F693" i="13"/>
  <c r="F692" i="13"/>
  <c r="F691" i="13"/>
  <c r="F690" i="13"/>
  <c r="F689" i="13"/>
  <c r="F688" i="13"/>
  <c r="F687" i="13"/>
  <c r="F686" i="13"/>
  <c r="F685" i="13"/>
  <c r="F684" i="13"/>
  <c r="F683" i="13"/>
  <c r="F682" i="13"/>
  <c r="F681" i="13"/>
  <c r="F680" i="13"/>
  <c r="F679" i="13"/>
  <c r="F678" i="13"/>
  <c r="F677" i="13"/>
  <c r="F676" i="13"/>
  <c r="F675" i="13"/>
  <c r="F674" i="13"/>
  <c r="F673" i="13"/>
  <c r="F672" i="13"/>
  <c r="F671" i="13"/>
  <c r="F670" i="13"/>
  <c r="F669" i="13"/>
  <c r="F668" i="13"/>
  <c r="F667" i="13"/>
  <c r="F666" i="13"/>
  <c r="F665" i="13"/>
  <c r="F664" i="13"/>
  <c r="F663" i="13"/>
  <c r="F662" i="13"/>
  <c r="F661" i="13"/>
  <c r="F660" i="13"/>
  <c r="F659" i="13"/>
  <c r="F658" i="13"/>
  <c r="F657" i="13"/>
  <c r="F656" i="13"/>
  <c r="F655" i="13"/>
  <c r="F654" i="13"/>
  <c r="F653" i="13"/>
  <c r="F652" i="13"/>
  <c r="F651" i="13"/>
  <c r="F650" i="13"/>
  <c r="F649" i="13"/>
  <c r="F648" i="13"/>
  <c r="F647" i="13"/>
  <c r="F646" i="13"/>
  <c r="F645" i="13"/>
  <c r="F644" i="13"/>
  <c r="F643" i="13"/>
  <c r="F642" i="13"/>
  <c r="F641" i="13"/>
  <c r="F640" i="13"/>
  <c r="F639" i="13"/>
  <c r="F638" i="13"/>
  <c r="F637" i="13"/>
  <c r="F636" i="13"/>
  <c r="F635" i="13"/>
  <c r="F634" i="13"/>
  <c r="F633" i="13"/>
  <c r="F632" i="13"/>
  <c r="F631" i="13"/>
  <c r="F630" i="13"/>
  <c r="F629" i="13"/>
  <c r="F628" i="13"/>
  <c r="F627" i="13"/>
  <c r="F626" i="13"/>
  <c r="F625" i="13"/>
  <c r="F624" i="13"/>
  <c r="F623" i="13"/>
  <c r="F622" i="13"/>
  <c r="F621" i="13"/>
  <c r="F620" i="13"/>
  <c r="F619" i="13"/>
  <c r="F618" i="13"/>
  <c r="F617" i="13"/>
  <c r="F616" i="13"/>
  <c r="F615" i="13"/>
  <c r="F614" i="13"/>
  <c r="F613" i="13"/>
  <c r="F612" i="13"/>
  <c r="F611" i="13"/>
  <c r="F610" i="13"/>
  <c r="F609" i="13"/>
  <c r="F608" i="13"/>
  <c r="F607" i="13"/>
  <c r="F606" i="13"/>
  <c r="F605" i="13"/>
  <c r="F604" i="13"/>
  <c r="F603" i="13"/>
  <c r="F602" i="13"/>
  <c r="F601" i="13"/>
  <c r="F600" i="13"/>
  <c r="F599" i="13"/>
  <c r="F598" i="13"/>
  <c r="F597" i="13"/>
  <c r="F596" i="13"/>
  <c r="F595" i="13"/>
  <c r="F594" i="13"/>
  <c r="F593" i="13"/>
  <c r="F592" i="13"/>
  <c r="F591" i="13"/>
  <c r="F590" i="13"/>
  <c r="F589" i="13"/>
  <c r="F588" i="13"/>
  <c r="F587" i="13"/>
  <c r="F586" i="13"/>
  <c r="F585" i="13"/>
  <c r="F584" i="13"/>
  <c r="F583" i="13"/>
  <c r="F582" i="13"/>
  <c r="F581" i="13"/>
  <c r="F580" i="13"/>
  <c r="F579" i="13"/>
  <c r="F578" i="13"/>
  <c r="F577" i="13"/>
  <c r="F576" i="13"/>
  <c r="F575" i="13"/>
  <c r="F574" i="13"/>
  <c r="F573" i="13"/>
  <c r="F572" i="13"/>
  <c r="F571" i="13"/>
  <c r="F570" i="13"/>
  <c r="F569" i="13"/>
  <c r="F568" i="13"/>
  <c r="F567" i="13"/>
  <c r="F566" i="13"/>
  <c r="F565" i="13"/>
  <c r="F564" i="13"/>
  <c r="F563" i="13"/>
  <c r="F562" i="13"/>
  <c r="F561" i="13"/>
  <c r="F560" i="13"/>
  <c r="F559" i="13"/>
  <c r="F558" i="13"/>
  <c r="F557" i="13"/>
  <c r="F556" i="13"/>
  <c r="F555" i="13"/>
  <c r="F554" i="13"/>
  <c r="F553" i="13"/>
  <c r="F552" i="13"/>
  <c r="F551" i="13"/>
  <c r="F550" i="13"/>
  <c r="F549" i="13"/>
  <c r="F548" i="13"/>
  <c r="F547" i="13"/>
  <c r="F546" i="13"/>
  <c r="F545" i="13"/>
  <c r="F544" i="13"/>
  <c r="F543" i="13"/>
  <c r="F542" i="13"/>
  <c r="F541" i="13"/>
  <c r="F540" i="13"/>
  <c r="F539" i="13"/>
  <c r="F538" i="13"/>
  <c r="F537" i="13"/>
  <c r="F536" i="13"/>
  <c r="F535" i="13"/>
  <c r="F534" i="13"/>
  <c r="F533" i="13"/>
  <c r="F532" i="13"/>
  <c r="F531" i="13"/>
  <c r="F530" i="13"/>
  <c r="F529" i="13"/>
  <c r="F528" i="13"/>
  <c r="F527" i="13"/>
  <c r="F526" i="13"/>
  <c r="F525" i="13"/>
  <c r="F524" i="13"/>
  <c r="F523" i="13"/>
  <c r="F522" i="13"/>
  <c r="F521" i="13"/>
  <c r="F520" i="13"/>
  <c r="F519" i="13"/>
  <c r="F518" i="13"/>
  <c r="F517" i="13"/>
  <c r="F516" i="13"/>
  <c r="F515" i="13"/>
  <c r="F514" i="13"/>
  <c r="F513" i="13"/>
  <c r="F512" i="13"/>
  <c r="F511" i="13"/>
  <c r="F510" i="13"/>
  <c r="F509" i="13"/>
  <c r="F508" i="13"/>
  <c r="F507" i="13"/>
  <c r="F506" i="13"/>
  <c r="F505" i="13"/>
  <c r="F504" i="13"/>
  <c r="F503" i="13"/>
  <c r="F502" i="13"/>
  <c r="F501" i="13"/>
  <c r="F500" i="13"/>
  <c r="F499" i="13"/>
  <c r="F498" i="13"/>
  <c r="F497" i="13"/>
  <c r="F496" i="13"/>
  <c r="F495" i="13"/>
  <c r="F494" i="13"/>
  <c r="F493" i="13"/>
  <c r="F492" i="13"/>
  <c r="F491" i="13"/>
  <c r="F490" i="13"/>
  <c r="F489" i="13"/>
  <c r="F488" i="13"/>
  <c r="F487" i="13"/>
  <c r="F486" i="13"/>
  <c r="F485" i="13"/>
  <c r="F484" i="13"/>
  <c r="F483" i="13"/>
  <c r="F482" i="13"/>
  <c r="F481" i="13"/>
  <c r="F480" i="13"/>
  <c r="F479" i="13"/>
  <c r="F478" i="13"/>
  <c r="F477" i="13"/>
  <c r="F476" i="13"/>
  <c r="F475" i="13"/>
  <c r="F474" i="13"/>
  <c r="F473" i="13"/>
  <c r="F472" i="13"/>
  <c r="F471" i="13"/>
  <c r="F470" i="13"/>
  <c r="F469" i="13"/>
  <c r="F468" i="13"/>
  <c r="F467" i="13"/>
  <c r="F466" i="13"/>
  <c r="F465" i="13"/>
  <c r="F464" i="13"/>
  <c r="F463" i="13"/>
  <c r="F462" i="13"/>
  <c r="F461" i="13"/>
  <c r="F460" i="13"/>
  <c r="F459" i="13"/>
  <c r="F458" i="13"/>
  <c r="F457" i="13"/>
  <c r="F456" i="13"/>
  <c r="F455" i="13"/>
  <c r="F454" i="13"/>
  <c r="F453" i="13"/>
  <c r="F452" i="13"/>
  <c r="F451" i="13"/>
  <c r="F450" i="13"/>
  <c r="F449" i="13"/>
  <c r="F448" i="13"/>
  <c r="F447" i="13"/>
  <c r="F446" i="13"/>
  <c r="F445" i="13"/>
  <c r="F444" i="13"/>
  <c r="F443" i="13"/>
  <c r="F442" i="13"/>
  <c r="F441" i="13"/>
  <c r="F440" i="13"/>
  <c r="F439" i="13"/>
  <c r="F438" i="13"/>
  <c r="F437" i="13"/>
  <c r="F436" i="13"/>
  <c r="F435" i="13"/>
  <c r="F434" i="13"/>
  <c r="F433" i="13"/>
  <c r="F432" i="13"/>
  <c r="F431" i="13"/>
  <c r="F430" i="13"/>
  <c r="F429" i="13"/>
  <c r="F428" i="13"/>
  <c r="F427" i="13"/>
  <c r="F426" i="13"/>
  <c r="F425" i="13"/>
  <c r="F424" i="13"/>
  <c r="F423" i="13"/>
  <c r="F422" i="13"/>
  <c r="F421" i="13"/>
  <c r="F420" i="13"/>
  <c r="F419" i="13"/>
  <c r="F418" i="13"/>
  <c r="F417" i="13"/>
  <c r="F416" i="13"/>
  <c r="F415" i="13"/>
  <c r="F414" i="13"/>
  <c r="F413" i="13"/>
  <c r="F412" i="13"/>
  <c r="F411" i="13"/>
  <c r="F410" i="13"/>
  <c r="F409" i="13"/>
  <c r="F408" i="13"/>
  <c r="F407" i="13"/>
  <c r="F406" i="13"/>
  <c r="F405" i="13"/>
  <c r="F404" i="13"/>
  <c r="F403" i="13"/>
  <c r="F402" i="13"/>
  <c r="F401" i="13"/>
  <c r="F400" i="13"/>
  <c r="F399" i="13"/>
  <c r="F398" i="13"/>
  <c r="F397" i="13"/>
  <c r="F396" i="13"/>
  <c r="F395" i="13"/>
  <c r="F394" i="13"/>
  <c r="F393" i="13"/>
  <c r="F392" i="13"/>
  <c r="F391" i="13"/>
  <c r="F390" i="13"/>
  <c r="F389" i="13"/>
  <c r="F388" i="13"/>
  <c r="F387" i="13"/>
  <c r="F386" i="13"/>
  <c r="F385" i="13"/>
  <c r="F384" i="13"/>
  <c r="F383" i="13"/>
  <c r="F382" i="13"/>
  <c r="F381" i="13"/>
  <c r="F380" i="13"/>
  <c r="F379" i="13"/>
  <c r="F378" i="13"/>
  <c r="F377" i="13"/>
  <c r="F376" i="13"/>
  <c r="F375" i="13"/>
  <c r="F374" i="13"/>
  <c r="F373" i="13"/>
  <c r="F372" i="13"/>
  <c r="F371" i="13"/>
  <c r="F370" i="13"/>
  <c r="F369" i="13"/>
  <c r="F368" i="13"/>
  <c r="F367" i="13"/>
  <c r="F366" i="13"/>
  <c r="F365" i="13"/>
  <c r="F364" i="13"/>
  <c r="F363" i="13"/>
  <c r="F362" i="13"/>
  <c r="F361" i="13"/>
  <c r="F360" i="13"/>
  <c r="F359" i="13"/>
  <c r="F358" i="13"/>
  <c r="F357" i="13"/>
  <c r="F356" i="13"/>
  <c r="F355" i="13"/>
  <c r="F354" i="13"/>
  <c r="F353" i="13"/>
  <c r="F352" i="13"/>
  <c r="F351" i="13"/>
  <c r="F350" i="13"/>
  <c r="F349" i="13"/>
  <c r="F348" i="13"/>
  <c r="F347" i="13"/>
  <c r="F346" i="13"/>
  <c r="F345" i="13"/>
  <c r="F344" i="13"/>
  <c r="F343" i="13"/>
  <c r="F342" i="13"/>
  <c r="F341" i="13"/>
  <c r="F340" i="13"/>
  <c r="F339" i="13"/>
  <c r="F338" i="13"/>
  <c r="F337" i="13"/>
  <c r="F336" i="13"/>
  <c r="F335" i="13"/>
  <c r="F334" i="13"/>
  <c r="F333" i="13"/>
  <c r="F332" i="13"/>
  <c r="F331" i="13"/>
  <c r="F330" i="13"/>
  <c r="F329" i="13"/>
  <c r="F328" i="13"/>
  <c r="F327" i="13"/>
  <c r="F326" i="13"/>
  <c r="F325" i="13"/>
  <c r="F324" i="13"/>
  <c r="F323" i="13"/>
  <c r="F322" i="13"/>
  <c r="F321" i="13"/>
  <c r="F320" i="13"/>
  <c r="F319" i="13"/>
  <c r="F318" i="13"/>
  <c r="F317" i="13"/>
  <c r="F316" i="13"/>
  <c r="F315" i="13"/>
  <c r="F314" i="13"/>
  <c r="F313" i="13"/>
  <c r="F312" i="13"/>
  <c r="F311" i="13"/>
  <c r="F310" i="13"/>
  <c r="F309" i="13"/>
  <c r="F308" i="13"/>
  <c r="F307" i="13"/>
  <c r="F306" i="13"/>
  <c r="F305" i="13"/>
  <c r="F304" i="13"/>
  <c r="F303" i="13"/>
  <c r="F302" i="13"/>
  <c r="F301" i="13"/>
  <c r="F300" i="13"/>
  <c r="F299" i="13"/>
  <c r="F298" i="13"/>
  <c r="F297" i="13"/>
  <c r="F296" i="13"/>
  <c r="F295" i="13"/>
  <c r="F294" i="13"/>
  <c r="F293" i="13"/>
  <c r="F292" i="13"/>
  <c r="F291" i="13"/>
  <c r="F290" i="13"/>
  <c r="F289" i="13"/>
  <c r="F288" i="13"/>
  <c r="F287" i="13"/>
  <c r="F286" i="13"/>
  <c r="F285" i="13"/>
  <c r="F284" i="13"/>
  <c r="F283" i="13"/>
  <c r="F282" i="13"/>
  <c r="F281" i="13"/>
  <c r="F280" i="13"/>
  <c r="F279" i="13"/>
  <c r="F278" i="13"/>
  <c r="F277" i="13"/>
  <c r="F276" i="13"/>
  <c r="F275" i="13"/>
  <c r="F274" i="13"/>
  <c r="F273" i="13"/>
  <c r="F272" i="13"/>
  <c r="F271" i="13"/>
  <c r="F270" i="13"/>
  <c r="F269" i="13"/>
  <c r="F268" i="13"/>
  <c r="F267" i="13"/>
  <c r="F266" i="13"/>
  <c r="F265" i="13"/>
  <c r="F264" i="13"/>
  <c r="F263" i="13"/>
  <c r="F262" i="13"/>
  <c r="F261" i="13"/>
  <c r="F260" i="13"/>
  <c r="F259" i="13"/>
  <c r="F258" i="13"/>
  <c r="F257" i="13"/>
  <c r="F256" i="13"/>
  <c r="F255" i="13"/>
  <c r="F254" i="13"/>
  <c r="F253" i="13"/>
  <c r="F252" i="13"/>
  <c r="F251" i="13"/>
  <c r="F250" i="13"/>
  <c r="F249" i="13"/>
  <c r="F248" i="13"/>
  <c r="F247" i="13"/>
  <c r="F246" i="13"/>
  <c r="F245" i="13"/>
  <c r="F244" i="13"/>
  <c r="F243" i="13"/>
  <c r="F242" i="13"/>
  <c r="F241" i="13"/>
  <c r="F240" i="13"/>
  <c r="F239" i="13"/>
  <c r="F238" i="13"/>
  <c r="F237" i="13"/>
  <c r="F236" i="13"/>
  <c r="F235" i="13"/>
  <c r="F234" i="13"/>
  <c r="F233" i="13"/>
  <c r="F232" i="13"/>
  <c r="F231" i="13"/>
  <c r="F230" i="13"/>
  <c r="F229" i="13"/>
  <c r="F228" i="13"/>
  <c r="F227" i="13"/>
  <c r="F226" i="13"/>
  <c r="F225" i="13"/>
  <c r="F224" i="13"/>
  <c r="F223" i="13"/>
  <c r="F222" i="13"/>
  <c r="F221" i="13"/>
  <c r="F220" i="13"/>
  <c r="F219" i="13"/>
  <c r="F218" i="13"/>
  <c r="F217" i="13"/>
  <c r="F216" i="13"/>
  <c r="F215" i="13"/>
  <c r="F214" i="13"/>
  <c r="F213" i="13"/>
  <c r="F212" i="13"/>
  <c r="F211" i="13"/>
  <c r="F210" i="13"/>
  <c r="F209" i="13"/>
  <c r="F208" i="13"/>
  <c r="F207" i="13"/>
  <c r="F206" i="13"/>
  <c r="F205" i="13"/>
  <c r="F204" i="13"/>
  <c r="F203" i="13"/>
  <c r="F202" i="13"/>
  <c r="F201" i="13"/>
  <c r="F200" i="13"/>
  <c r="F199" i="13"/>
  <c r="F198" i="13"/>
  <c r="F197" i="13"/>
  <c r="F196" i="13"/>
  <c r="F195" i="13"/>
  <c r="F194" i="13"/>
  <c r="F193" i="13"/>
  <c r="F192" i="13"/>
  <c r="F191" i="13"/>
  <c r="F190" i="13"/>
  <c r="F189" i="13"/>
  <c r="F188" i="13"/>
  <c r="F187" i="13"/>
  <c r="F186" i="13"/>
  <c r="F185" i="13"/>
  <c r="F184" i="13"/>
  <c r="F183" i="13"/>
  <c r="F182" i="13"/>
  <c r="F181" i="13"/>
  <c r="F180" i="13"/>
  <c r="F179" i="13"/>
  <c r="F178" i="13"/>
  <c r="F177" i="13"/>
  <c r="F176" i="13"/>
  <c r="F175" i="13"/>
  <c r="F174" i="13"/>
  <c r="F173" i="13"/>
  <c r="F172" i="13"/>
  <c r="F171" i="13"/>
  <c r="F170" i="13"/>
  <c r="F169" i="13"/>
  <c r="F168" i="13"/>
  <c r="F167" i="13"/>
  <c r="F166" i="13"/>
  <c r="F165" i="13"/>
  <c r="F164" i="13"/>
  <c r="F163" i="13"/>
  <c r="F162" i="13"/>
  <c r="F161" i="13"/>
  <c r="F160" i="13"/>
  <c r="F159" i="13"/>
  <c r="F158" i="13"/>
  <c r="F157" i="13"/>
  <c r="F156" i="13"/>
  <c r="F155" i="13"/>
  <c r="F154" i="13"/>
  <c r="F153" i="13"/>
  <c r="F152" i="13"/>
  <c r="F151" i="13"/>
  <c r="F150" i="13"/>
  <c r="F149" i="13"/>
  <c r="F148" i="13"/>
  <c r="F147" i="13"/>
  <c r="F146" i="13"/>
  <c r="F145" i="13"/>
  <c r="F144" i="13"/>
  <c r="F143" i="13"/>
  <c r="F142" i="13"/>
  <c r="F141" i="13"/>
  <c r="F140" i="13"/>
  <c r="F139" i="13"/>
  <c r="F138" i="13"/>
  <c r="F137" i="13"/>
  <c r="F136" i="13"/>
  <c r="F135" i="13"/>
  <c r="F134" i="13"/>
  <c r="F133" i="13"/>
  <c r="F132" i="13"/>
  <c r="F131" i="13"/>
  <c r="F130" i="13"/>
  <c r="F129" i="13"/>
  <c r="F128" i="13"/>
  <c r="F127" i="13"/>
  <c r="F126" i="13"/>
  <c r="F125" i="13"/>
  <c r="F124" i="13"/>
  <c r="F123" i="13"/>
  <c r="F122" i="13"/>
  <c r="F121" i="13"/>
  <c r="F120" i="13"/>
  <c r="F119" i="13"/>
  <c r="F118" i="13"/>
  <c r="F117" i="13"/>
  <c r="F116" i="13"/>
  <c r="F115" i="13"/>
  <c r="F114" i="13"/>
  <c r="F113" i="13"/>
  <c r="F112" i="13"/>
  <c r="F111" i="13"/>
  <c r="F110" i="13"/>
  <c r="F109" i="13"/>
  <c r="F108" i="13"/>
  <c r="F107" i="13"/>
  <c r="F106" i="13"/>
  <c r="F105" i="13"/>
  <c r="G105" i="13" s="1"/>
  <c r="H105" i="13" s="1"/>
  <c r="G104" i="13"/>
  <c r="H104" i="13" s="1"/>
  <c r="F104" i="13"/>
  <c r="F103" i="13"/>
  <c r="G103" i="13" s="1"/>
  <c r="H103" i="13" s="1"/>
  <c r="F102" i="13"/>
  <c r="G102" i="13" s="1"/>
  <c r="H102" i="13" s="1"/>
  <c r="F101" i="13"/>
  <c r="G101" i="13" s="1"/>
  <c r="H101" i="13" s="1"/>
  <c r="G100" i="13"/>
  <c r="H100" i="13" s="1"/>
  <c r="F100" i="13"/>
  <c r="F99" i="13"/>
  <c r="G99" i="13" s="1"/>
  <c r="H99" i="13" s="1"/>
  <c r="F98" i="13"/>
  <c r="G98" i="13" s="1"/>
  <c r="H98" i="13" s="1"/>
  <c r="F97" i="13"/>
  <c r="G97" i="13" s="1"/>
  <c r="H97" i="13" s="1"/>
  <c r="G96" i="13"/>
  <c r="H96" i="13" s="1"/>
  <c r="F96" i="13"/>
  <c r="F95" i="13"/>
  <c r="G95" i="13" s="1"/>
  <c r="H95" i="13" s="1"/>
  <c r="F94" i="13"/>
  <c r="G94" i="13" s="1"/>
  <c r="H94" i="13" s="1"/>
  <c r="F93" i="13"/>
  <c r="G93" i="13" s="1"/>
  <c r="H93" i="13" s="1"/>
  <c r="G92" i="13"/>
  <c r="H92" i="13" s="1"/>
  <c r="F92" i="13"/>
  <c r="F91" i="13"/>
  <c r="G91" i="13" s="1"/>
  <c r="H91" i="13" s="1"/>
  <c r="F90" i="13"/>
  <c r="G90" i="13" s="1"/>
  <c r="H90" i="13" s="1"/>
  <c r="F89" i="13"/>
  <c r="G89" i="13" s="1"/>
  <c r="H89" i="13" s="1"/>
  <c r="G88" i="13"/>
  <c r="H88" i="13" s="1"/>
  <c r="F88" i="13"/>
  <c r="F87" i="13"/>
  <c r="G87" i="13" s="1"/>
  <c r="H87" i="13" s="1"/>
  <c r="F86" i="13"/>
  <c r="G86" i="13" s="1"/>
  <c r="H86" i="13" s="1"/>
  <c r="F85" i="13"/>
  <c r="G85" i="13" s="1"/>
  <c r="H85" i="13" s="1"/>
  <c r="G84" i="13"/>
  <c r="H84" i="13" s="1"/>
  <c r="F84" i="13"/>
  <c r="F83" i="13"/>
  <c r="G83" i="13" s="1"/>
  <c r="H83" i="13" s="1"/>
  <c r="F82" i="13"/>
  <c r="G82" i="13" s="1"/>
  <c r="H82" i="13" s="1"/>
  <c r="F81" i="13"/>
  <c r="G81" i="13" s="1"/>
  <c r="H81" i="13" s="1"/>
  <c r="G80" i="13"/>
  <c r="H80" i="13" s="1"/>
  <c r="F80" i="13"/>
  <c r="F79" i="13"/>
  <c r="G79" i="13" s="1"/>
  <c r="H79" i="13" s="1"/>
  <c r="F78" i="13"/>
  <c r="G78" i="13" s="1"/>
  <c r="H78" i="13" s="1"/>
  <c r="F77" i="13"/>
  <c r="G77" i="13" s="1"/>
  <c r="H77" i="13" s="1"/>
  <c r="G76" i="13"/>
  <c r="H76" i="13" s="1"/>
  <c r="F76" i="13"/>
  <c r="F75" i="13"/>
  <c r="G75" i="13" s="1"/>
  <c r="H75" i="13" s="1"/>
  <c r="F74" i="13"/>
  <c r="G74" i="13" s="1"/>
  <c r="H74" i="13" s="1"/>
  <c r="F73" i="13"/>
  <c r="G73" i="13" s="1"/>
  <c r="H73" i="13" s="1"/>
  <c r="P72" i="13"/>
  <c r="O72" i="13" s="1"/>
  <c r="N72" i="13" s="1"/>
  <c r="M72" i="13"/>
  <c r="F72" i="13"/>
  <c r="G72" i="13" s="1"/>
  <c r="H72" i="13" s="1"/>
  <c r="P71" i="13"/>
  <c r="O71" i="13" s="1"/>
  <c r="N71" i="13" s="1"/>
  <c r="M71" i="13"/>
  <c r="F71" i="13"/>
  <c r="G71" i="13" s="1"/>
  <c r="H71" i="13" s="1"/>
  <c r="P70" i="13"/>
  <c r="O70" i="13" s="1"/>
  <c r="N70" i="13" s="1"/>
  <c r="M70" i="13"/>
  <c r="G70" i="13"/>
  <c r="H70" i="13" s="1"/>
  <c r="F70" i="13"/>
  <c r="P69" i="13"/>
  <c r="O69" i="13" s="1"/>
  <c r="N69" i="13" s="1"/>
  <c r="M69" i="13"/>
  <c r="F69" i="13"/>
  <c r="G69" i="13" s="1"/>
  <c r="H69" i="13" s="1"/>
  <c r="P68" i="13"/>
  <c r="O68" i="13" s="1"/>
  <c r="N68" i="13" s="1"/>
  <c r="M68" i="13"/>
  <c r="G68" i="13"/>
  <c r="H68" i="13" s="1"/>
  <c r="F68" i="13"/>
  <c r="P67" i="13"/>
  <c r="O67" i="13" s="1"/>
  <c r="N67" i="13" s="1"/>
  <c r="M67" i="13"/>
  <c r="F67" i="13"/>
  <c r="G67" i="13" s="1"/>
  <c r="H67" i="13" s="1"/>
  <c r="P66" i="13"/>
  <c r="O66" i="13"/>
  <c r="N66" i="13" s="1"/>
  <c r="M66" i="13"/>
  <c r="F66" i="13"/>
  <c r="G66" i="13" s="1"/>
  <c r="H66" i="13" s="1"/>
  <c r="P65" i="13"/>
  <c r="O65" i="13" s="1"/>
  <c r="N65" i="13" s="1"/>
  <c r="M65" i="13"/>
  <c r="F65" i="13"/>
  <c r="G65" i="13" s="1"/>
  <c r="H65" i="13" s="1"/>
  <c r="P64" i="13"/>
  <c r="O64" i="13"/>
  <c r="N64" i="13" s="1"/>
  <c r="M64" i="13"/>
  <c r="G64" i="13"/>
  <c r="H64" i="13" s="1"/>
  <c r="F64" i="13"/>
  <c r="P63" i="13"/>
  <c r="O63" i="13" s="1"/>
  <c r="N63" i="13" s="1"/>
  <c r="M63" i="13"/>
  <c r="F63" i="13"/>
  <c r="G63" i="13" s="1"/>
  <c r="H63" i="13" s="1"/>
  <c r="P62" i="13"/>
  <c r="O62" i="13" s="1"/>
  <c r="N62" i="13" s="1"/>
  <c r="M62" i="13"/>
  <c r="F62" i="13"/>
  <c r="G62" i="13" s="1"/>
  <c r="H62" i="13" s="1"/>
  <c r="P61" i="13"/>
  <c r="O61" i="13" s="1"/>
  <c r="N61" i="13" s="1"/>
  <c r="M61" i="13"/>
  <c r="F61" i="13"/>
  <c r="G61" i="13" s="1"/>
  <c r="H61" i="13" s="1"/>
  <c r="P60" i="13"/>
  <c r="O60" i="13" s="1"/>
  <c r="N60" i="13" s="1"/>
  <c r="M60" i="13"/>
  <c r="G60" i="13"/>
  <c r="H60" i="13" s="1"/>
  <c r="F60" i="13"/>
  <c r="P59" i="13"/>
  <c r="O59" i="13" s="1"/>
  <c r="N59" i="13" s="1"/>
  <c r="M59" i="13"/>
  <c r="F59" i="13"/>
  <c r="G59" i="13" s="1"/>
  <c r="H59" i="13" s="1"/>
  <c r="P58" i="13"/>
  <c r="O58" i="13" s="1"/>
  <c r="N58" i="13" s="1"/>
  <c r="M58" i="13"/>
  <c r="G58" i="13"/>
  <c r="H58" i="13" s="1"/>
  <c r="F58" i="13"/>
  <c r="P57" i="13"/>
  <c r="O57" i="13" s="1"/>
  <c r="N57" i="13" s="1"/>
  <c r="M57" i="13"/>
  <c r="F57" i="13"/>
  <c r="G57" i="13" s="1"/>
  <c r="H57" i="13" s="1"/>
  <c r="P56" i="13"/>
  <c r="O56" i="13"/>
  <c r="N56" i="13" s="1"/>
  <c r="M56" i="13"/>
  <c r="G56" i="13"/>
  <c r="H56" i="13" s="1"/>
  <c r="F56" i="13"/>
  <c r="P55" i="13"/>
  <c r="O55" i="13" s="1"/>
  <c r="N55" i="13" s="1"/>
  <c r="M55" i="13"/>
  <c r="F55" i="13"/>
  <c r="G55" i="13" s="1"/>
  <c r="H55" i="13" s="1"/>
  <c r="P54" i="13"/>
  <c r="O54" i="13" s="1"/>
  <c r="N54" i="13" s="1"/>
  <c r="M54" i="13"/>
  <c r="G54" i="13"/>
  <c r="H54" i="13" s="1"/>
  <c r="F54" i="13"/>
  <c r="P53" i="13"/>
  <c r="O53" i="13" s="1"/>
  <c r="N53" i="13" s="1"/>
  <c r="M53" i="13"/>
  <c r="F53" i="13"/>
  <c r="G53" i="13" s="1"/>
  <c r="H53" i="13" s="1"/>
  <c r="P52" i="13"/>
  <c r="O52" i="13"/>
  <c r="N52" i="13" s="1"/>
  <c r="M52" i="13"/>
  <c r="F52" i="13"/>
  <c r="G52" i="13" s="1"/>
  <c r="H52" i="13" s="1"/>
  <c r="P51" i="13"/>
  <c r="O51" i="13" s="1"/>
  <c r="N51" i="13" s="1"/>
  <c r="M51" i="13"/>
  <c r="F51" i="13"/>
  <c r="G51" i="13" s="1"/>
  <c r="H51" i="13" s="1"/>
  <c r="P50" i="13"/>
  <c r="O50" i="13" s="1"/>
  <c r="N50" i="13" s="1"/>
  <c r="M50" i="13"/>
  <c r="F50" i="13"/>
  <c r="G50" i="13" s="1"/>
  <c r="H50" i="13" s="1"/>
  <c r="P49" i="13"/>
  <c r="O49" i="13" s="1"/>
  <c r="N49" i="13" s="1"/>
  <c r="M49" i="13"/>
  <c r="F49" i="13"/>
  <c r="G49" i="13" s="1"/>
  <c r="H49" i="13" s="1"/>
  <c r="P48" i="13"/>
  <c r="O48" i="13" s="1"/>
  <c r="N48" i="13" s="1"/>
  <c r="M48" i="13"/>
  <c r="F48" i="13"/>
  <c r="G48" i="13" s="1"/>
  <c r="H48" i="13" s="1"/>
  <c r="P47" i="13"/>
  <c r="O47" i="13" s="1"/>
  <c r="N47" i="13" s="1"/>
  <c r="M47" i="13"/>
  <c r="F47" i="13"/>
  <c r="G47" i="13" s="1"/>
  <c r="H47" i="13" s="1"/>
  <c r="P46" i="13"/>
  <c r="O46" i="13"/>
  <c r="N46" i="13" s="1"/>
  <c r="M46" i="13"/>
  <c r="G46" i="13"/>
  <c r="H46" i="13" s="1"/>
  <c r="F46" i="13"/>
  <c r="P45" i="13"/>
  <c r="O45" i="13" s="1"/>
  <c r="N45" i="13" s="1"/>
  <c r="M45" i="13"/>
  <c r="F45" i="13"/>
  <c r="G45" i="13" s="1"/>
  <c r="H45" i="13" s="1"/>
  <c r="P44" i="13"/>
  <c r="O44" i="13" s="1"/>
  <c r="N44" i="13" s="1"/>
  <c r="M44" i="13"/>
  <c r="F44" i="13"/>
  <c r="G44" i="13" s="1"/>
  <c r="H44" i="13" s="1"/>
  <c r="P43" i="13"/>
  <c r="O43" i="13" s="1"/>
  <c r="N43" i="13" s="1"/>
  <c r="M43" i="13"/>
  <c r="F43" i="13"/>
  <c r="G43" i="13" s="1"/>
  <c r="H43" i="13" s="1"/>
  <c r="P42" i="13"/>
  <c r="O42" i="13" s="1"/>
  <c r="N42" i="13" s="1"/>
  <c r="M42" i="13"/>
  <c r="G42" i="13"/>
  <c r="H42" i="13" s="1"/>
  <c r="F42" i="13"/>
  <c r="P41" i="13"/>
  <c r="O41" i="13" s="1"/>
  <c r="N41" i="13" s="1"/>
  <c r="M41" i="13"/>
  <c r="F41" i="13"/>
  <c r="G41" i="13" s="1"/>
  <c r="H41" i="13" s="1"/>
  <c r="P40" i="13"/>
  <c r="O40" i="13"/>
  <c r="N40" i="13" s="1"/>
  <c r="M40" i="13"/>
  <c r="F40" i="13"/>
  <c r="G40" i="13" s="1"/>
  <c r="H40" i="13" s="1"/>
  <c r="P39" i="13"/>
  <c r="O39" i="13" s="1"/>
  <c r="N39" i="13" s="1"/>
  <c r="M39" i="13"/>
  <c r="F39" i="13"/>
  <c r="G39" i="13" s="1"/>
  <c r="H39" i="13" s="1"/>
  <c r="P38" i="13"/>
  <c r="O38" i="13" s="1"/>
  <c r="N38" i="13" s="1"/>
  <c r="M38" i="13"/>
  <c r="F38" i="13"/>
  <c r="G38" i="13" s="1"/>
  <c r="H38" i="13" s="1"/>
  <c r="P37" i="13"/>
  <c r="O37" i="13" s="1"/>
  <c r="N37" i="13" s="1"/>
  <c r="M37" i="13"/>
  <c r="F37" i="13"/>
  <c r="G37" i="13" s="1"/>
  <c r="H37" i="13" s="1"/>
  <c r="P36" i="13"/>
  <c r="O36" i="13" s="1"/>
  <c r="N36" i="13" s="1"/>
  <c r="M36" i="13"/>
  <c r="G36" i="13"/>
  <c r="H36" i="13" s="1"/>
  <c r="F36" i="13"/>
  <c r="P35" i="13"/>
  <c r="O35" i="13" s="1"/>
  <c r="N35" i="13" s="1"/>
  <c r="M35" i="13"/>
  <c r="F35" i="13"/>
  <c r="G35" i="13" s="1"/>
  <c r="H35" i="13" s="1"/>
  <c r="P34" i="13"/>
  <c r="O34" i="13" s="1"/>
  <c r="N34" i="13" s="1"/>
  <c r="M34" i="13"/>
  <c r="G34" i="13"/>
  <c r="H34" i="13" s="1"/>
  <c r="F34" i="13"/>
  <c r="P33" i="13"/>
  <c r="O33" i="13" s="1"/>
  <c r="N33" i="13" s="1"/>
  <c r="M33" i="13"/>
  <c r="F33" i="13"/>
  <c r="G33" i="13" s="1"/>
  <c r="H33" i="13" s="1"/>
  <c r="P32" i="13"/>
  <c r="O32" i="13" s="1"/>
  <c r="N32" i="13" s="1"/>
  <c r="M32" i="13"/>
  <c r="G32" i="13"/>
  <c r="H32" i="13" s="1"/>
  <c r="F32" i="13"/>
  <c r="P31" i="13"/>
  <c r="O31" i="13" s="1"/>
  <c r="N31" i="13"/>
  <c r="M31" i="13"/>
  <c r="F31" i="13"/>
  <c r="G31" i="13" s="1"/>
  <c r="H31" i="13" s="1"/>
  <c r="P30" i="13"/>
  <c r="O30" i="13" s="1"/>
  <c r="N30" i="13" s="1"/>
  <c r="M30" i="13"/>
  <c r="G30" i="13"/>
  <c r="H30" i="13" s="1"/>
  <c r="F30" i="13"/>
  <c r="P29" i="13"/>
  <c r="O29" i="13" s="1"/>
  <c r="N29" i="13" s="1"/>
  <c r="M29" i="13"/>
  <c r="F29" i="13"/>
  <c r="G29" i="13" s="1"/>
  <c r="H29" i="13" s="1"/>
  <c r="P28" i="13"/>
  <c r="O28" i="13" s="1"/>
  <c r="N28" i="13" s="1"/>
  <c r="M28" i="13"/>
  <c r="G28" i="13"/>
  <c r="H28" i="13" s="1"/>
  <c r="F28" i="13"/>
  <c r="P27" i="13"/>
  <c r="O27" i="13" s="1"/>
  <c r="N27" i="13" s="1"/>
  <c r="M27" i="13"/>
  <c r="F27" i="13"/>
  <c r="G27" i="13" s="1"/>
  <c r="H27" i="13" s="1"/>
  <c r="P26" i="13"/>
  <c r="O26" i="13"/>
  <c r="N26" i="13" s="1"/>
  <c r="M26" i="13"/>
  <c r="F26" i="13"/>
  <c r="G26" i="13" s="1"/>
  <c r="H26" i="13" s="1"/>
  <c r="P25" i="13"/>
  <c r="O25" i="13" s="1"/>
  <c r="N25" i="13" s="1"/>
  <c r="M25" i="13"/>
  <c r="F25" i="13"/>
  <c r="G25" i="13" s="1"/>
  <c r="H25" i="13" s="1"/>
  <c r="P24" i="13"/>
  <c r="O24" i="13" s="1"/>
  <c r="N24" i="13" s="1"/>
  <c r="M24" i="13"/>
  <c r="G24" i="13"/>
  <c r="H24" i="13" s="1"/>
  <c r="F24" i="13"/>
  <c r="P23" i="13"/>
  <c r="O23" i="13" s="1"/>
  <c r="N23" i="13" s="1"/>
  <c r="M23" i="13"/>
  <c r="F23" i="13"/>
  <c r="G23" i="13" s="1"/>
  <c r="H23" i="13" s="1"/>
  <c r="P22" i="13"/>
  <c r="O22" i="13" s="1"/>
  <c r="N22" i="13" s="1"/>
  <c r="M22" i="13"/>
  <c r="G22" i="13"/>
  <c r="H22" i="13" s="1"/>
  <c r="F22" i="13"/>
  <c r="P21" i="13"/>
  <c r="O21" i="13" s="1"/>
  <c r="N21" i="13" s="1"/>
  <c r="M21" i="13"/>
  <c r="F21" i="13"/>
  <c r="G21" i="13" s="1"/>
  <c r="H21" i="13" s="1"/>
  <c r="P20" i="13"/>
  <c r="O20" i="13"/>
  <c r="N20" i="13" s="1"/>
  <c r="M20" i="13"/>
  <c r="G20" i="13"/>
  <c r="H20" i="13" s="1"/>
  <c r="F20" i="13"/>
  <c r="P19" i="13"/>
  <c r="O19" i="13" s="1"/>
  <c r="N19" i="13" s="1"/>
  <c r="M19" i="13"/>
  <c r="H19" i="13"/>
  <c r="F19" i="13"/>
  <c r="G19" i="13" s="1"/>
  <c r="P18" i="13"/>
  <c r="O18" i="13"/>
  <c r="N18" i="13" s="1"/>
  <c r="M18" i="13"/>
  <c r="F18" i="13"/>
  <c r="G18" i="13" s="1"/>
  <c r="H18" i="13" s="1"/>
  <c r="P17" i="13"/>
  <c r="O17" i="13" s="1"/>
  <c r="N17" i="13" s="1"/>
  <c r="M17" i="13"/>
  <c r="H17" i="13"/>
  <c r="F17" i="13"/>
  <c r="G17" i="13" s="1"/>
  <c r="P16" i="13"/>
  <c r="O16" i="13" s="1"/>
  <c r="N16" i="13" s="1"/>
  <c r="M16" i="13"/>
  <c r="F16" i="13"/>
  <c r="G16" i="13" s="1"/>
  <c r="H16" i="13" s="1"/>
  <c r="P15" i="13"/>
  <c r="O15" i="13" s="1"/>
  <c r="N15" i="13" s="1"/>
  <c r="M15" i="13"/>
  <c r="F15" i="13"/>
  <c r="G15" i="13" s="1"/>
  <c r="H15" i="13" s="1"/>
  <c r="P14" i="13"/>
  <c r="O14" i="13"/>
  <c r="N14" i="13" s="1"/>
  <c r="M14" i="13"/>
  <c r="F14" i="13"/>
  <c r="G14" i="13" s="1"/>
  <c r="H14" i="13" s="1"/>
  <c r="P13" i="13"/>
  <c r="O13" i="13" s="1"/>
  <c r="N13" i="13" s="1"/>
  <c r="M13" i="13"/>
  <c r="F13" i="13"/>
  <c r="G13" i="13" s="1"/>
  <c r="H13" i="13" s="1"/>
  <c r="P12" i="13"/>
  <c r="O12" i="13" s="1"/>
  <c r="N12" i="13" s="1"/>
  <c r="M12" i="13"/>
  <c r="F12" i="13"/>
  <c r="G12" i="13" s="1"/>
  <c r="H12" i="13" s="1"/>
  <c r="P11" i="13"/>
  <c r="O11" i="13" s="1"/>
  <c r="N11" i="13" s="1"/>
  <c r="M11" i="13"/>
  <c r="F11" i="13"/>
  <c r="G11" i="13" s="1"/>
  <c r="H11" i="13" s="1"/>
  <c r="P10" i="13"/>
  <c r="O10" i="13" s="1"/>
  <c r="N10" i="13" s="1"/>
  <c r="M10" i="13"/>
  <c r="F10" i="13"/>
  <c r="G10" i="13" s="1"/>
  <c r="H10" i="13" s="1"/>
  <c r="P9" i="13"/>
  <c r="O9" i="13" s="1"/>
  <c r="N9" i="13" s="1"/>
  <c r="M9" i="13"/>
  <c r="F9" i="13"/>
  <c r="G9" i="13" s="1"/>
  <c r="H9" i="13" s="1"/>
  <c r="P8" i="13"/>
  <c r="O8" i="13" s="1"/>
  <c r="N8" i="13" s="1"/>
  <c r="M8" i="13"/>
  <c r="G8" i="13"/>
  <c r="H8" i="13" s="1"/>
  <c r="F8" i="13"/>
  <c r="P7" i="13"/>
  <c r="O7" i="13" s="1"/>
  <c r="N7" i="13" s="1"/>
  <c r="M7" i="13"/>
  <c r="G7" i="13"/>
  <c r="H7" i="13" s="1"/>
  <c r="F7" i="13"/>
  <c r="P6" i="13"/>
  <c r="O6" i="13"/>
  <c r="N6" i="13" s="1"/>
  <c r="M6" i="13"/>
  <c r="G6" i="13"/>
  <c r="H6" i="13" s="1"/>
  <c r="F6" i="13"/>
  <c r="P5" i="13"/>
  <c r="O5" i="13" s="1"/>
  <c r="N5" i="13"/>
  <c r="M5" i="13"/>
  <c r="F5" i="13"/>
  <c r="G5" i="13" s="1"/>
  <c r="H5" i="13" s="1"/>
  <c r="P4" i="13"/>
  <c r="O4" i="13"/>
  <c r="N4" i="13" s="1"/>
  <c r="M4" i="13"/>
  <c r="F4" i="13"/>
  <c r="G4" i="13" s="1"/>
  <c r="H4" i="13" s="1"/>
  <c r="P3" i="13"/>
  <c r="O3" i="13" s="1"/>
  <c r="N3" i="13" s="1"/>
  <c r="M3" i="13"/>
  <c r="G3" i="13"/>
  <c r="H3" i="13" s="1"/>
  <c r="F3" i="13"/>
  <c r="P2" i="13"/>
  <c r="O2" i="13" s="1"/>
  <c r="N2" i="13" s="1"/>
  <c r="M2" i="13"/>
  <c r="F2" i="13"/>
  <c r="G2" i="13" s="1"/>
  <c r="H2" i="13" s="1"/>
  <c r="H2677" i="11"/>
  <c r="F2677" i="11"/>
  <c r="G2677" i="11" s="1"/>
  <c r="F2676" i="11"/>
  <c r="G2676" i="11" s="1"/>
  <c r="H2676" i="11" s="1"/>
  <c r="F2675" i="11"/>
  <c r="G2675" i="11" s="1"/>
  <c r="H2675" i="11" s="1"/>
  <c r="G2674" i="11"/>
  <c r="H2674" i="11" s="1"/>
  <c r="F2674" i="11"/>
  <c r="F2673" i="11"/>
  <c r="G2673" i="11" s="1"/>
  <c r="H2673" i="11" s="1"/>
  <c r="G2672" i="11"/>
  <c r="H2672" i="11" s="1"/>
  <c r="F2672" i="11"/>
  <c r="F2671" i="11"/>
  <c r="G2671" i="11" s="1"/>
  <c r="H2671" i="11" s="1"/>
  <c r="G2670" i="11"/>
  <c r="H2670" i="11" s="1"/>
  <c r="F2670" i="11"/>
  <c r="F2669" i="11"/>
  <c r="G2669" i="11" s="1"/>
  <c r="H2669" i="11" s="1"/>
  <c r="G2668" i="11"/>
  <c r="H2668" i="11" s="1"/>
  <c r="F2668" i="11"/>
  <c r="F2667" i="11"/>
  <c r="G2667" i="11" s="1"/>
  <c r="H2667" i="11" s="1"/>
  <c r="F2666" i="11"/>
  <c r="G2666" i="11" s="1"/>
  <c r="H2666" i="11" s="1"/>
  <c r="F2665" i="11"/>
  <c r="G2665" i="11" s="1"/>
  <c r="H2665" i="11" s="1"/>
  <c r="F2664" i="11"/>
  <c r="G2664" i="11" s="1"/>
  <c r="H2664" i="11" s="1"/>
  <c r="H2663" i="11"/>
  <c r="F2663" i="11"/>
  <c r="G2663" i="11" s="1"/>
  <c r="F2662" i="11"/>
  <c r="G2662" i="11" s="1"/>
  <c r="H2662" i="11" s="1"/>
  <c r="F2661" i="11"/>
  <c r="G2661" i="11" s="1"/>
  <c r="H2661" i="11" s="1"/>
  <c r="F2660" i="11"/>
  <c r="G2660" i="11" s="1"/>
  <c r="H2660" i="11" s="1"/>
  <c r="F2659" i="11"/>
  <c r="G2659" i="11" s="1"/>
  <c r="H2659" i="11" s="1"/>
  <c r="F2658" i="11"/>
  <c r="G2658" i="11" s="1"/>
  <c r="H2658" i="11" s="1"/>
  <c r="F2657" i="11"/>
  <c r="G2657" i="11" s="1"/>
  <c r="H2657" i="11" s="1"/>
  <c r="H2656" i="11"/>
  <c r="G2656" i="11"/>
  <c r="F2656" i="11"/>
  <c r="F2655" i="11"/>
  <c r="G2655" i="11" s="1"/>
  <c r="H2655" i="11" s="1"/>
  <c r="F2654" i="11"/>
  <c r="G2654" i="11" s="1"/>
  <c r="H2654" i="11" s="1"/>
  <c r="F2653" i="11"/>
  <c r="G2653" i="11" s="1"/>
  <c r="H2653" i="11" s="1"/>
  <c r="F2652" i="11"/>
  <c r="G2652" i="11" s="1"/>
  <c r="H2652" i="11" s="1"/>
  <c r="F2651" i="11"/>
  <c r="G2651" i="11" s="1"/>
  <c r="H2651" i="11" s="1"/>
  <c r="F2650" i="11"/>
  <c r="G2650" i="11" s="1"/>
  <c r="H2650" i="11" s="1"/>
  <c r="F2649" i="11"/>
  <c r="G2649" i="11" s="1"/>
  <c r="H2649" i="11" s="1"/>
  <c r="F2648" i="11"/>
  <c r="G2648" i="11" s="1"/>
  <c r="H2648" i="11" s="1"/>
  <c r="F2647" i="11"/>
  <c r="G2647" i="11" s="1"/>
  <c r="H2647" i="11" s="1"/>
  <c r="G2646" i="11"/>
  <c r="H2646" i="11" s="1"/>
  <c r="F2646" i="11"/>
  <c r="F2645" i="11"/>
  <c r="G2645" i="11" s="1"/>
  <c r="H2645" i="11" s="1"/>
  <c r="G2644" i="11"/>
  <c r="H2644" i="11" s="1"/>
  <c r="F2644" i="11"/>
  <c r="F2643" i="11"/>
  <c r="G2643" i="11" s="1"/>
  <c r="H2643" i="11" s="1"/>
  <c r="F2642" i="11"/>
  <c r="G2642" i="11" s="1"/>
  <c r="H2642" i="11" s="1"/>
  <c r="F2641" i="11"/>
  <c r="G2641" i="11" s="1"/>
  <c r="H2641" i="11" s="1"/>
  <c r="F2640" i="11"/>
  <c r="G2640" i="11" s="1"/>
  <c r="H2640" i="11" s="1"/>
  <c r="H2639" i="11"/>
  <c r="F2639" i="11"/>
  <c r="G2639" i="11" s="1"/>
  <c r="F2638" i="11"/>
  <c r="G2638" i="11" s="1"/>
  <c r="H2638" i="11" s="1"/>
  <c r="F2637" i="11"/>
  <c r="G2637" i="11" s="1"/>
  <c r="H2637" i="11" s="1"/>
  <c r="G2636" i="11"/>
  <c r="H2636" i="11" s="1"/>
  <c r="F2636" i="11"/>
  <c r="F2635" i="11"/>
  <c r="G2635" i="11" s="1"/>
  <c r="H2635" i="11" s="1"/>
  <c r="F2634" i="11"/>
  <c r="G2634" i="11" s="1"/>
  <c r="H2634" i="11" s="1"/>
  <c r="F2633" i="11"/>
  <c r="G2633" i="11" s="1"/>
  <c r="H2633" i="11" s="1"/>
  <c r="G2632" i="11"/>
  <c r="H2632" i="11" s="1"/>
  <c r="F2632" i="11"/>
  <c r="F2631" i="11"/>
  <c r="G2631" i="11" s="1"/>
  <c r="H2631" i="11" s="1"/>
  <c r="F2630" i="11"/>
  <c r="G2630" i="11" s="1"/>
  <c r="H2630" i="11" s="1"/>
  <c r="F2629" i="11"/>
  <c r="G2629" i="11" s="1"/>
  <c r="H2629" i="11" s="1"/>
  <c r="F2628" i="11"/>
  <c r="G2628" i="11" s="1"/>
  <c r="H2628" i="11" s="1"/>
  <c r="H2627" i="11"/>
  <c r="F2627" i="11"/>
  <c r="G2627" i="11" s="1"/>
  <c r="G2626" i="11"/>
  <c r="H2626" i="11" s="1"/>
  <c r="F2626" i="11"/>
  <c r="F2625" i="11"/>
  <c r="G2625" i="11" s="1"/>
  <c r="H2625" i="11" s="1"/>
  <c r="F2624" i="11"/>
  <c r="G2624" i="11" s="1"/>
  <c r="H2624" i="11" s="1"/>
  <c r="F2623" i="11"/>
  <c r="G2623" i="11" s="1"/>
  <c r="H2623" i="11" s="1"/>
  <c r="F2622" i="11"/>
  <c r="G2622" i="11" s="1"/>
  <c r="H2622" i="11" s="1"/>
  <c r="F2621" i="11"/>
  <c r="G2621" i="11" s="1"/>
  <c r="H2621" i="11" s="1"/>
  <c r="F2620" i="11"/>
  <c r="G2620" i="11" s="1"/>
  <c r="H2620" i="11" s="1"/>
  <c r="F2619" i="11"/>
  <c r="G2619" i="11" s="1"/>
  <c r="H2619" i="11" s="1"/>
  <c r="F2618" i="11"/>
  <c r="G2618" i="11" s="1"/>
  <c r="H2618" i="11" s="1"/>
  <c r="F2617" i="11"/>
  <c r="G2617" i="11" s="1"/>
  <c r="H2617" i="11" s="1"/>
  <c r="F2616" i="11"/>
  <c r="G2616" i="11" s="1"/>
  <c r="H2616" i="11" s="1"/>
  <c r="H2615" i="11"/>
  <c r="F2615" i="11"/>
  <c r="G2615" i="11" s="1"/>
  <c r="F2614" i="11"/>
  <c r="G2614" i="11" s="1"/>
  <c r="H2614" i="11" s="1"/>
  <c r="F2613" i="11"/>
  <c r="G2613" i="11" s="1"/>
  <c r="H2613" i="11" s="1"/>
  <c r="F2612" i="11"/>
  <c r="G2612" i="11" s="1"/>
  <c r="H2612" i="11" s="1"/>
  <c r="F2611" i="11"/>
  <c r="G2611" i="11" s="1"/>
  <c r="H2611" i="11" s="1"/>
  <c r="F2610" i="11"/>
  <c r="G2610" i="11" s="1"/>
  <c r="H2610" i="11" s="1"/>
  <c r="F2609" i="11"/>
  <c r="G2609" i="11" s="1"/>
  <c r="H2609" i="11" s="1"/>
  <c r="G2608" i="11"/>
  <c r="H2608" i="11" s="1"/>
  <c r="F2608" i="11"/>
  <c r="F2607" i="11"/>
  <c r="G2607" i="11" s="1"/>
  <c r="H2607" i="11" s="1"/>
  <c r="F2606" i="11"/>
  <c r="G2606" i="11" s="1"/>
  <c r="H2606" i="11" s="1"/>
  <c r="F2605" i="11"/>
  <c r="G2605" i="11" s="1"/>
  <c r="H2605" i="11" s="1"/>
  <c r="F2604" i="11"/>
  <c r="G2604" i="11" s="1"/>
  <c r="H2604" i="11" s="1"/>
  <c r="H2603" i="11"/>
  <c r="F2603" i="11"/>
  <c r="G2603" i="11" s="1"/>
  <c r="G2602" i="11"/>
  <c r="H2602" i="11" s="1"/>
  <c r="F2602" i="11"/>
  <c r="F2601" i="11"/>
  <c r="G2601" i="11" s="1"/>
  <c r="H2601" i="11" s="1"/>
  <c r="G2600" i="11"/>
  <c r="H2600" i="11" s="1"/>
  <c r="F2600" i="11"/>
  <c r="F2599" i="11"/>
  <c r="G2599" i="11" s="1"/>
  <c r="H2599" i="11" s="1"/>
  <c r="F2598" i="11"/>
  <c r="G2598" i="11" s="1"/>
  <c r="H2598" i="11" s="1"/>
  <c r="F2597" i="11"/>
  <c r="G2597" i="11" s="1"/>
  <c r="H2597" i="11" s="1"/>
  <c r="G2596" i="11"/>
  <c r="H2596" i="11" s="1"/>
  <c r="F2596" i="11"/>
  <c r="F2595" i="11"/>
  <c r="G2595" i="11" s="1"/>
  <c r="H2595" i="11" s="1"/>
  <c r="F2594" i="11"/>
  <c r="G2594" i="11" s="1"/>
  <c r="H2594" i="11" s="1"/>
  <c r="F2593" i="11"/>
  <c r="G2593" i="11" s="1"/>
  <c r="H2593" i="11" s="1"/>
  <c r="F2592" i="11"/>
  <c r="G2592" i="11" s="1"/>
  <c r="H2592" i="11" s="1"/>
  <c r="F2591" i="11"/>
  <c r="G2591" i="11" s="1"/>
  <c r="H2591" i="11" s="1"/>
  <c r="F2590" i="11"/>
  <c r="G2590" i="11" s="1"/>
  <c r="H2590" i="11" s="1"/>
  <c r="F2589" i="11"/>
  <c r="G2589" i="11" s="1"/>
  <c r="H2589" i="11" s="1"/>
  <c r="F2588" i="11"/>
  <c r="G2588" i="11" s="1"/>
  <c r="H2588" i="11" s="1"/>
  <c r="F2587" i="11"/>
  <c r="G2587" i="11" s="1"/>
  <c r="H2587" i="11" s="1"/>
  <c r="G2586" i="11"/>
  <c r="H2586" i="11" s="1"/>
  <c r="F2586" i="11"/>
  <c r="G2585" i="11"/>
  <c r="H2585" i="11" s="1"/>
  <c r="F2585" i="11"/>
  <c r="F2584" i="11"/>
  <c r="G2584" i="11" s="1"/>
  <c r="H2584" i="11" s="1"/>
  <c r="F2583" i="11"/>
  <c r="G2583" i="11" s="1"/>
  <c r="H2583" i="11" s="1"/>
  <c r="F2582" i="11"/>
  <c r="G2582" i="11" s="1"/>
  <c r="H2582" i="11" s="1"/>
  <c r="H2581" i="11"/>
  <c r="F2581" i="11"/>
  <c r="G2581" i="11" s="1"/>
  <c r="F2580" i="11"/>
  <c r="G2580" i="11" s="1"/>
  <c r="H2580" i="11" s="1"/>
  <c r="H2579" i="11"/>
  <c r="F2579" i="11"/>
  <c r="G2579" i="11" s="1"/>
  <c r="F2578" i="11"/>
  <c r="G2578" i="11" s="1"/>
  <c r="H2578" i="11" s="1"/>
  <c r="F2577" i="11"/>
  <c r="G2577" i="11" s="1"/>
  <c r="H2577" i="11" s="1"/>
  <c r="G2576" i="11"/>
  <c r="H2576" i="11" s="1"/>
  <c r="F2576" i="11"/>
  <c r="F2575" i="11"/>
  <c r="G2575" i="11" s="1"/>
  <c r="H2575" i="11" s="1"/>
  <c r="F2574" i="11"/>
  <c r="G2574" i="11" s="1"/>
  <c r="H2574" i="11" s="1"/>
  <c r="F2573" i="11"/>
  <c r="G2573" i="11" s="1"/>
  <c r="H2573" i="11" s="1"/>
  <c r="G2572" i="11"/>
  <c r="H2572" i="11" s="1"/>
  <c r="F2572" i="11"/>
  <c r="F2571" i="11"/>
  <c r="G2571" i="11" s="1"/>
  <c r="H2571" i="11" s="1"/>
  <c r="F2570" i="11"/>
  <c r="G2570" i="11" s="1"/>
  <c r="H2570" i="11" s="1"/>
  <c r="H2569" i="11"/>
  <c r="F2569" i="11"/>
  <c r="G2569" i="11" s="1"/>
  <c r="F2568" i="11"/>
  <c r="G2568" i="11" s="1"/>
  <c r="H2568" i="11" s="1"/>
  <c r="H2567" i="11"/>
  <c r="F2567" i="11"/>
  <c r="G2567" i="11" s="1"/>
  <c r="G2566" i="11"/>
  <c r="H2566" i="11" s="1"/>
  <c r="F2566" i="11"/>
  <c r="F2565" i="11"/>
  <c r="G2565" i="11" s="1"/>
  <c r="H2565" i="11" s="1"/>
  <c r="F2564" i="11"/>
  <c r="G2564" i="11" s="1"/>
  <c r="H2564" i="11" s="1"/>
  <c r="F2563" i="11"/>
  <c r="G2563" i="11" s="1"/>
  <c r="H2563" i="11" s="1"/>
  <c r="F2562" i="11"/>
  <c r="G2562" i="11" s="1"/>
  <c r="H2562" i="11" s="1"/>
  <c r="G2561" i="11"/>
  <c r="H2561" i="11" s="1"/>
  <c r="F2561" i="11"/>
  <c r="F2560" i="11"/>
  <c r="G2560" i="11" s="1"/>
  <c r="H2560" i="11" s="1"/>
  <c r="F2559" i="11"/>
  <c r="G2559" i="11" s="1"/>
  <c r="H2559" i="11" s="1"/>
  <c r="F2558" i="11"/>
  <c r="G2558" i="11" s="1"/>
  <c r="H2558" i="11" s="1"/>
  <c r="F2557" i="11"/>
  <c r="G2557" i="11" s="1"/>
  <c r="H2557" i="11" s="1"/>
  <c r="G2556" i="11"/>
  <c r="H2556" i="11" s="1"/>
  <c r="F2556" i="11"/>
  <c r="H2555" i="11"/>
  <c r="F2555" i="11"/>
  <c r="G2555" i="11" s="1"/>
  <c r="F2554" i="11"/>
  <c r="G2554" i="11" s="1"/>
  <c r="H2554" i="11" s="1"/>
  <c r="F2553" i="11"/>
  <c r="G2553" i="11" s="1"/>
  <c r="H2553" i="11" s="1"/>
  <c r="F2552" i="11"/>
  <c r="G2552" i="11" s="1"/>
  <c r="H2552" i="11" s="1"/>
  <c r="F2551" i="11"/>
  <c r="G2551" i="11" s="1"/>
  <c r="H2551" i="11" s="1"/>
  <c r="F2550" i="11"/>
  <c r="G2550" i="11" s="1"/>
  <c r="H2550" i="11" s="1"/>
  <c r="G2549" i="11"/>
  <c r="H2549" i="11" s="1"/>
  <c r="F2549" i="11"/>
  <c r="F2548" i="11"/>
  <c r="G2548" i="11" s="1"/>
  <c r="H2548" i="11" s="1"/>
  <c r="F2547" i="11"/>
  <c r="G2547" i="11" s="1"/>
  <c r="H2547" i="11" s="1"/>
  <c r="F2546" i="11"/>
  <c r="G2546" i="11" s="1"/>
  <c r="H2546" i="11" s="1"/>
  <c r="F2545" i="11"/>
  <c r="G2545" i="11" s="1"/>
  <c r="H2545" i="11" s="1"/>
  <c r="F2544" i="11"/>
  <c r="G2544" i="11" s="1"/>
  <c r="H2544" i="11" s="1"/>
  <c r="F2543" i="11"/>
  <c r="G2543" i="11" s="1"/>
  <c r="H2543" i="11" s="1"/>
  <c r="F2542" i="11"/>
  <c r="G2542" i="11" s="1"/>
  <c r="H2542" i="11" s="1"/>
  <c r="F2541" i="11"/>
  <c r="G2541" i="11" s="1"/>
  <c r="H2541" i="11" s="1"/>
  <c r="F2540" i="11"/>
  <c r="G2540" i="11" s="1"/>
  <c r="H2540" i="11" s="1"/>
  <c r="F2539" i="11"/>
  <c r="G2539" i="11" s="1"/>
  <c r="H2539" i="11" s="1"/>
  <c r="F2538" i="11"/>
  <c r="G2538" i="11" s="1"/>
  <c r="H2538" i="11" s="1"/>
  <c r="F2537" i="11"/>
  <c r="G2537" i="11" s="1"/>
  <c r="H2537" i="11" s="1"/>
  <c r="G2536" i="11"/>
  <c r="H2536" i="11" s="1"/>
  <c r="F2536" i="11"/>
  <c r="H2535" i="11"/>
  <c r="F2535" i="11"/>
  <c r="G2535" i="11" s="1"/>
  <c r="F2534" i="11"/>
  <c r="G2534" i="11" s="1"/>
  <c r="H2534" i="11" s="1"/>
  <c r="G2533" i="11"/>
  <c r="H2533" i="11" s="1"/>
  <c r="F2533" i="11"/>
  <c r="G2532" i="11"/>
  <c r="H2532" i="11" s="1"/>
  <c r="F2532" i="11"/>
  <c r="H2531" i="11"/>
  <c r="F2531" i="11"/>
  <c r="G2531" i="11" s="1"/>
  <c r="F2530" i="11"/>
  <c r="G2530" i="11" s="1"/>
  <c r="H2530" i="11" s="1"/>
  <c r="F2529" i="11"/>
  <c r="G2529" i="11" s="1"/>
  <c r="H2529" i="11" s="1"/>
  <c r="F2528" i="11"/>
  <c r="G2528" i="11" s="1"/>
  <c r="H2528" i="11" s="1"/>
  <c r="F2527" i="11"/>
  <c r="G2527" i="11" s="1"/>
  <c r="H2527" i="11" s="1"/>
  <c r="F2526" i="11"/>
  <c r="G2526" i="11" s="1"/>
  <c r="H2526" i="11" s="1"/>
  <c r="G2525" i="11"/>
  <c r="H2525" i="11" s="1"/>
  <c r="F2525" i="11"/>
  <c r="G2524" i="11"/>
  <c r="H2524" i="11" s="1"/>
  <c r="F2524" i="11"/>
  <c r="F2523" i="11"/>
  <c r="G2523" i="11" s="1"/>
  <c r="H2523" i="11" s="1"/>
  <c r="F2522" i="11"/>
  <c r="G2522" i="11" s="1"/>
  <c r="H2522" i="11" s="1"/>
  <c r="F2521" i="11"/>
  <c r="G2521" i="11" s="1"/>
  <c r="H2521" i="11" s="1"/>
  <c r="F2520" i="11"/>
  <c r="G2520" i="11" s="1"/>
  <c r="H2520" i="11" s="1"/>
  <c r="F2519" i="11"/>
  <c r="G2519" i="11" s="1"/>
  <c r="H2519" i="11" s="1"/>
  <c r="G2518" i="11"/>
  <c r="H2518" i="11" s="1"/>
  <c r="F2518" i="11"/>
  <c r="F2517" i="11"/>
  <c r="G2517" i="11" s="1"/>
  <c r="H2517" i="11" s="1"/>
  <c r="F2516" i="11"/>
  <c r="G2516" i="11" s="1"/>
  <c r="H2516" i="11" s="1"/>
  <c r="F2515" i="11"/>
  <c r="G2515" i="11" s="1"/>
  <c r="H2515" i="11" s="1"/>
  <c r="F2514" i="11"/>
  <c r="G2514" i="11" s="1"/>
  <c r="H2514" i="11" s="1"/>
  <c r="G2513" i="11"/>
  <c r="H2513" i="11" s="1"/>
  <c r="F2513" i="11"/>
  <c r="G2512" i="11"/>
  <c r="H2512" i="11" s="1"/>
  <c r="F2512" i="11"/>
  <c r="F2511" i="11"/>
  <c r="G2511" i="11" s="1"/>
  <c r="H2511" i="11" s="1"/>
  <c r="F2510" i="11"/>
  <c r="G2510" i="11" s="1"/>
  <c r="H2510" i="11" s="1"/>
  <c r="F2509" i="11"/>
  <c r="G2509" i="11" s="1"/>
  <c r="H2509" i="11" s="1"/>
  <c r="F2508" i="11"/>
  <c r="G2508" i="11" s="1"/>
  <c r="H2508" i="11" s="1"/>
  <c r="F2507" i="11"/>
  <c r="G2507" i="11" s="1"/>
  <c r="H2507" i="11" s="1"/>
  <c r="F2506" i="11"/>
  <c r="G2506" i="11" s="1"/>
  <c r="H2506" i="11" s="1"/>
  <c r="F2505" i="11"/>
  <c r="G2505" i="11" s="1"/>
  <c r="H2505" i="11" s="1"/>
  <c r="F2504" i="11"/>
  <c r="G2504" i="11" s="1"/>
  <c r="H2504" i="11" s="1"/>
  <c r="F2503" i="11"/>
  <c r="G2503" i="11" s="1"/>
  <c r="H2503" i="11" s="1"/>
  <c r="F2502" i="11"/>
  <c r="G2502" i="11" s="1"/>
  <c r="H2502" i="11" s="1"/>
  <c r="G2501" i="11"/>
  <c r="H2501" i="11" s="1"/>
  <c r="F2501" i="11"/>
  <c r="H2500" i="11"/>
  <c r="F2500" i="11"/>
  <c r="G2500" i="11" s="1"/>
  <c r="F2499" i="11"/>
  <c r="G2499" i="11" s="1"/>
  <c r="H2499" i="11" s="1"/>
  <c r="F2498" i="11"/>
  <c r="G2498" i="11" s="1"/>
  <c r="H2498" i="11" s="1"/>
  <c r="H2497" i="11"/>
  <c r="F2497" i="11"/>
  <c r="G2497" i="11" s="1"/>
  <c r="F2496" i="11"/>
  <c r="G2496" i="11" s="1"/>
  <c r="H2496" i="11" s="1"/>
  <c r="H2495" i="11"/>
  <c r="F2495" i="11"/>
  <c r="G2495" i="11" s="1"/>
  <c r="G2494" i="11"/>
  <c r="H2494" i="11" s="1"/>
  <c r="F2494" i="11"/>
  <c r="H2493" i="11"/>
  <c r="F2493" i="11"/>
  <c r="G2493" i="11" s="1"/>
  <c r="F2492" i="11"/>
  <c r="G2492" i="11" s="1"/>
  <c r="H2492" i="11" s="1"/>
  <c r="F2491" i="11"/>
  <c r="G2491" i="11" s="1"/>
  <c r="H2491" i="11" s="1"/>
  <c r="F2490" i="11"/>
  <c r="G2490" i="11" s="1"/>
  <c r="H2490" i="11" s="1"/>
  <c r="F2489" i="11"/>
  <c r="G2489" i="11" s="1"/>
  <c r="H2489" i="11" s="1"/>
  <c r="H2488" i="11"/>
  <c r="F2488" i="11"/>
  <c r="G2488" i="11" s="1"/>
  <c r="F2487" i="11"/>
  <c r="G2487" i="11" s="1"/>
  <c r="H2487" i="11" s="1"/>
  <c r="G2486" i="11"/>
  <c r="H2486" i="11" s="1"/>
  <c r="F2486" i="11"/>
  <c r="G2485" i="11"/>
  <c r="H2485" i="11" s="1"/>
  <c r="F2485" i="11"/>
  <c r="H2484" i="11"/>
  <c r="F2484" i="11"/>
  <c r="G2484" i="11" s="1"/>
  <c r="H2483" i="11"/>
  <c r="F2483" i="11"/>
  <c r="G2483" i="11" s="1"/>
  <c r="F2482" i="11"/>
  <c r="G2482" i="11" s="1"/>
  <c r="H2482" i="11" s="1"/>
  <c r="F2481" i="11"/>
  <c r="G2481" i="11" s="1"/>
  <c r="H2481" i="11" s="1"/>
  <c r="H2480" i="11"/>
  <c r="F2480" i="11"/>
  <c r="G2480" i="11" s="1"/>
  <c r="H2479" i="11"/>
  <c r="F2479" i="11"/>
  <c r="G2479" i="11" s="1"/>
  <c r="G2478" i="11"/>
  <c r="H2478" i="11" s="1"/>
  <c r="F2478" i="11"/>
  <c r="F2477" i="11"/>
  <c r="G2477" i="11" s="1"/>
  <c r="H2477" i="11" s="1"/>
  <c r="G2476" i="11"/>
  <c r="H2476" i="11" s="1"/>
  <c r="F2476" i="11"/>
  <c r="F2475" i="11"/>
  <c r="G2475" i="11" s="1"/>
  <c r="H2475" i="11" s="1"/>
  <c r="F2474" i="11"/>
  <c r="G2474" i="11" s="1"/>
  <c r="H2474" i="11" s="1"/>
  <c r="F2473" i="11"/>
  <c r="G2473" i="11" s="1"/>
  <c r="H2473" i="11" s="1"/>
  <c r="F2472" i="11"/>
  <c r="G2472" i="11" s="1"/>
  <c r="H2472" i="11" s="1"/>
  <c r="H2471" i="11"/>
  <c r="F2471" i="11"/>
  <c r="G2471" i="11" s="1"/>
  <c r="F2470" i="11"/>
  <c r="G2470" i="11" s="1"/>
  <c r="H2470" i="11" s="1"/>
  <c r="F2469" i="11"/>
  <c r="G2469" i="11" s="1"/>
  <c r="H2469" i="11" s="1"/>
  <c r="F2468" i="11"/>
  <c r="G2468" i="11" s="1"/>
  <c r="H2468" i="11" s="1"/>
  <c r="F2467" i="11"/>
  <c r="G2467" i="11" s="1"/>
  <c r="H2467" i="11" s="1"/>
  <c r="F2466" i="11"/>
  <c r="G2466" i="11" s="1"/>
  <c r="H2466" i="11" s="1"/>
  <c r="H2465" i="11"/>
  <c r="F2465" i="11"/>
  <c r="G2465" i="11" s="1"/>
  <c r="F2464" i="11"/>
  <c r="G2464" i="11" s="1"/>
  <c r="H2464" i="11" s="1"/>
  <c r="F2463" i="11"/>
  <c r="G2463" i="11" s="1"/>
  <c r="H2463" i="11" s="1"/>
  <c r="F2462" i="11"/>
  <c r="G2462" i="11" s="1"/>
  <c r="H2462" i="11" s="1"/>
  <c r="F2461" i="11"/>
  <c r="G2461" i="11" s="1"/>
  <c r="H2461" i="11" s="1"/>
  <c r="F2460" i="11"/>
  <c r="G2460" i="11" s="1"/>
  <c r="H2460" i="11" s="1"/>
  <c r="F2459" i="11"/>
  <c r="G2459" i="11" s="1"/>
  <c r="H2459" i="11" s="1"/>
  <c r="F2458" i="11"/>
  <c r="G2458" i="11" s="1"/>
  <c r="H2458" i="11" s="1"/>
  <c r="G2457" i="11"/>
  <c r="H2457" i="11" s="1"/>
  <c r="F2457" i="11"/>
  <c r="G2456" i="11"/>
  <c r="H2456" i="11" s="1"/>
  <c r="F2456" i="11"/>
  <c r="F2455" i="11"/>
  <c r="G2455" i="11" s="1"/>
  <c r="H2455" i="11" s="1"/>
  <c r="G2454" i="11"/>
  <c r="H2454" i="11" s="1"/>
  <c r="F2454" i="11"/>
  <c r="F2453" i="11"/>
  <c r="G2453" i="11" s="1"/>
  <c r="H2453" i="11" s="1"/>
  <c r="F2452" i="11"/>
  <c r="G2452" i="11" s="1"/>
  <c r="H2452" i="11" s="1"/>
  <c r="F2451" i="11"/>
  <c r="G2451" i="11" s="1"/>
  <c r="H2451" i="11" s="1"/>
  <c r="F2450" i="11"/>
  <c r="G2450" i="11" s="1"/>
  <c r="H2450" i="11" s="1"/>
  <c r="F2449" i="11"/>
  <c r="G2449" i="11" s="1"/>
  <c r="H2449" i="11" s="1"/>
  <c r="H2448" i="11"/>
  <c r="F2448" i="11"/>
  <c r="G2448" i="11" s="1"/>
  <c r="H2447" i="11"/>
  <c r="F2447" i="11"/>
  <c r="G2447" i="11" s="1"/>
  <c r="F2446" i="11"/>
  <c r="G2446" i="11" s="1"/>
  <c r="H2446" i="11" s="1"/>
  <c r="F2445" i="11"/>
  <c r="G2445" i="11" s="1"/>
  <c r="H2445" i="11" s="1"/>
  <c r="F2444" i="11"/>
  <c r="G2444" i="11" s="1"/>
  <c r="H2444" i="11" s="1"/>
  <c r="F2443" i="11"/>
  <c r="G2443" i="11" s="1"/>
  <c r="H2443" i="11" s="1"/>
  <c r="F2442" i="11"/>
  <c r="G2442" i="11" s="1"/>
  <c r="H2442" i="11" s="1"/>
  <c r="F2441" i="11"/>
  <c r="G2441" i="11" s="1"/>
  <c r="H2441" i="11" s="1"/>
  <c r="F2440" i="11"/>
  <c r="G2440" i="11" s="1"/>
  <c r="H2440" i="11" s="1"/>
  <c r="F2439" i="11"/>
  <c r="G2439" i="11" s="1"/>
  <c r="H2439" i="11" s="1"/>
  <c r="F2438" i="11"/>
  <c r="G2438" i="11" s="1"/>
  <c r="H2438" i="11" s="1"/>
  <c r="F2437" i="11"/>
  <c r="G2437" i="11" s="1"/>
  <c r="H2437" i="11" s="1"/>
  <c r="F2436" i="11"/>
  <c r="G2436" i="11" s="1"/>
  <c r="H2436" i="11" s="1"/>
  <c r="H2435" i="11"/>
  <c r="F2435" i="11"/>
  <c r="G2435" i="11" s="1"/>
  <c r="G2434" i="11"/>
  <c r="H2434" i="11" s="1"/>
  <c r="F2434" i="11"/>
  <c r="G2433" i="11"/>
  <c r="H2433" i="11" s="1"/>
  <c r="F2433" i="11"/>
  <c r="F2432" i="11"/>
  <c r="G2432" i="11" s="1"/>
  <c r="H2432" i="11" s="1"/>
  <c r="H2431" i="11"/>
  <c r="F2431" i="11"/>
  <c r="G2431" i="11" s="1"/>
  <c r="G2430" i="11"/>
  <c r="H2430" i="11" s="1"/>
  <c r="F2430" i="11"/>
  <c r="G2429" i="11"/>
  <c r="H2429" i="11" s="1"/>
  <c r="F2429" i="11"/>
  <c r="F2428" i="11"/>
  <c r="G2428" i="11" s="1"/>
  <c r="H2428" i="11" s="1"/>
  <c r="F2427" i="11"/>
  <c r="G2427" i="11" s="1"/>
  <c r="H2427" i="11" s="1"/>
  <c r="G2426" i="11"/>
  <c r="H2426" i="11" s="1"/>
  <c r="F2426" i="11"/>
  <c r="H2425" i="11"/>
  <c r="F2425" i="11"/>
  <c r="G2425" i="11" s="1"/>
  <c r="F2424" i="11"/>
  <c r="G2424" i="11" s="1"/>
  <c r="H2424" i="11" s="1"/>
  <c r="F2423" i="11"/>
  <c r="G2423" i="11" s="1"/>
  <c r="H2423" i="11" s="1"/>
  <c r="G2422" i="11"/>
  <c r="H2422" i="11" s="1"/>
  <c r="F2422" i="11"/>
  <c r="F2421" i="11"/>
  <c r="G2421" i="11" s="1"/>
  <c r="H2421" i="11" s="1"/>
  <c r="F2420" i="11"/>
  <c r="G2420" i="11" s="1"/>
  <c r="H2420" i="11" s="1"/>
  <c r="H2419" i="11"/>
  <c r="F2419" i="11"/>
  <c r="G2419" i="11" s="1"/>
  <c r="F2418" i="11"/>
  <c r="G2418" i="11" s="1"/>
  <c r="H2418" i="11" s="1"/>
  <c r="F2417" i="11"/>
  <c r="G2417" i="11" s="1"/>
  <c r="H2417" i="11" s="1"/>
  <c r="F2416" i="11"/>
  <c r="G2416" i="11" s="1"/>
  <c r="H2416" i="11" s="1"/>
  <c r="F2415" i="11"/>
  <c r="G2415" i="11" s="1"/>
  <c r="H2415" i="11" s="1"/>
  <c r="F2414" i="11"/>
  <c r="G2414" i="11" s="1"/>
  <c r="H2414" i="11" s="1"/>
  <c r="G2413" i="11"/>
  <c r="H2413" i="11" s="1"/>
  <c r="F2413" i="11"/>
  <c r="H2412" i="11"/>
  <c r="F2412" i="11"/>
  <c r="G2412" i="11" s="1"/>
  <c r="F2411" i="11"/>
  <c r="G2411" i="11" s="1"/>
  <c r="H2411" i="11" s="1"/>
  <c r="F2410" i="11"/>
  <c r="G2410" i="11" s="1"/>
  <c r="H2410" i="11" s="1"/>
  <c r="G2409" i="11"/>
  <c r="H2409" i="11" s="1"/>
  <c r="F2409" i="11"/>
  <c r="G2408" i="11"/>
  <c r="H2408" i="11" s="1"/>
  <c r="F2408" i="11"/>
  <c r="H2407" i="11"/>
  <c r="F2407" i="11"/>
  <c r="G2407" i="11" s="1"/>
  <c r="F2406" i="11"/>
  <c r="G2406" i="11" s="1"/>
  <c r="H2406" i="11" s="1"/>
  <c r="H2405" i="11"/>
  <c r="F2405" i="11"/>
  <c r="G2405" i="11" s="1"/>
  <c r="F2404" i="11"/>
  <c r="G2404" i="11" s="1"/>
  <c r="H2404" i="11" s="1"/>
  <c r="F2403" i="11"/>
  <c r="G2403" i="11" s="1"/>
  <c r="H2403" i="11" s="1"/>
  <c r="F2402" i="11"/>
  <c r="G2402" i="11" s="1"/>
  <c r="H2402" i="11" s="1"/>
  <c r="F2401" i="11"/>
  <c r="G2401" i="11" s="1"/>
  <c r="H2401" i="11" s="1"/>
  <c r="F2400" i="11"/>
  <c r="G2400" i="11" s="1"/>
  <c r="H2400" i="11" s="1"/>
  <c r="F2399" i="11"/>
  <c r="G2399" i="11" s="1"/>
  <c r="H2399" i="11" s="1"/>
  <c r="F2398" i="11"/>
  <c r="G2398" i="11" s="1"/>
  <c r="H2398" i="11" s="1"/>
  <c r="F2397" i="11"/>
  <c r="G2397" i="11" s="1"/>
  <c r="H2397" i="11" s="1"/>
  <c r="F2396" i="11"/>
  <c r="G2396" i="11" s="1"/>
  <c r="H2396" i="11" s="1"/>
  <c r="F2395" i="11"/>
  <c r="G2395" i="11" s="1"/>
  <c r="H2395" i="11" s="1"/>
  <c r="F2394" i="11"/>
  <c r="G2394" i="11" s="1"/>
  <c r="H2394" i="11" s="1"/>
  <c r="H2393" i="11"/>
  <c r="F2393" i="11"/>
  <c r="G2393" i="11" s="1"/>
  <c r="F2392" i="11"/>
  <c r="G2392" i="11" s="1"/>
  <c r="H2392" i="11" s="1"/>
  <c r="F2391" i="11"/>
  <c r="G2391" i="11" s="1"/>
  <c r="H2391" i="11" s="1"/>
  <c r="F2390" i="11"/>
  <c r="G2390" i="11" s="1"/>
  <c r="H2390" i="11" s="1"/>
  <c r="F2389" i="11"/>
  <c r="G2389" i="11" s="1"/>
  <c r="H2389" i="11" s="1"/>
  <c r="F2388" i="11"/>
  <c r="G2388" i="11" s="1"/>
  <c r="H2388" i="11" s="1"/>
  <c r="F2387" i="11"/>
  <c r="G2387" i="11" s="1"/>
  <c r="H2387" i="11" s="1"/>
  <c r="G2386" i="11"/>
  <c r="H2386" i="11" s="1"/>
  <c r="F2386" i="11"/>
  <c r="F2385" i="11"/>
  <c r="G2385" i="11" s="1"/>
  <c r="H2385" i="11" s="1"/>
  <c r="G2384" i="11"/>
  <c r="H2384" i="11" s="1"/>
  <c r="F2384" i="11"/>
  <c r="H2383" i="11"/>
  <c r="F2383" i="11"/>
  <c r="G2383" i="11" s="1"/>
  <c r="F2382" i="11"/>
  <c r="G2382" i="11" s="1"/>
  <c r="H2382" i="11" s="1"/>
  <c r="F2381" i="11"/>
  <c r="G2381" i="11" s="1"/>
  <c r="H2381" i="11" s="1"/>
  <c r="F2380" i="11"/>
  <c r="G2380" i="11" s="1"/>
  <c r="H2380" i="11" s="1"/>
  <c r="F2379" i="11"/>
  <c r="G2379" i="11" s="1"/>
  <c r="H2379" i="11" s="1"/>
  <c r="F2378" i="11"/>
  <c r="G2378" i="11" s="1"/>
  <c r="H2378" i="11" s="1"/>
  <c r="F2377" i="11"/>
  <c r="G2377" i="11" s="1"/>
  <c r="H2377" i="11" s="1"/>
  <c r="F2376" i="11"/>
  <c r="G2376" i="11" s="1"/>
  <c r="H2376" i="11" s="1"/>
  <c r="F2375" i="11"/>
  <c r="G2375" i="11" s="1"/>
  <c r="H2375" i="11" s="1"/>
  <c r="F2374" i="11"/>
  <c r="G2374" i="11" s="1"/>
  <c r="H2374" i="11" s="1"/>
  <c r="G2373" i="11"/>
  <c r="H2373" i="11" s="1"/>
  <c r="F2373" i="11"/>
  <c r="F2372" i="11"/>
  <c r="G2372" i="11" s="1"/>
  <c r="H2372" i="11" s="1"/>
  <c r="F2371" i="11"/>
  <c r="G2371" i="11" s="1"/>
  <c r="H2371" i="11" s="1"/>
  <c r="F2370" i="11"/>
  <c r="G2370" i="11" s="1"/>
  <c r="H2370" i="11" s="1"/>
  <c r="F2369" i="11"/>
  <c r="G2369" i="11" s="1"/>
  <c r="H2369" i="11" s="1"/>
  <c r="F2368" i="11"/>
  <c r="G2368" i="11" s="1"/>
  <c r="H2368" i="11" s="1"/>
  <c r="F2367" i="11"/>
  <c r="G2367" i="11" s="1"/>
  <c r="H2367" i="11" s="1"/>
  <c r="F2366" i="11"/>
  <c r="G2366" i="11" s="1"/>
  <c r="H2366" i="11" s="1"/>
  <c r="F2365" i="11"/>
  <c r="G2365" i="11" s="1"/>
  <c r="H2365" i="11" s="1"/>
  <c r="F2364" i="11"/>
  <c r="G2364" i="11" s="1"/>
  <c r="H2364" i="11" s="1"/>
  <c r="F2363" i="11"/>
  <c r="G2363" i="11" s="1"/>
  <c r="H2363" i="11" s="1"/>
  <c r="F2362" i="11"/>
  <c r="G2362" i="11" s="1"/>
  <c r="H2362" i="11" s="1"/>
  <c r="G2361" i="11"/>
  <c r="H2361" i="11" s="1"/>
  <c r="F2361" i="11"/>
  <c r="G2360" i="11"/>
  <c r="H2360" i="11" s="1"/>
  <c r="F2360" i="11"/>
  <c r="H2359" i="11"/>
  <c r="F2359" i="11"/>
  <c r="G2359" i="11" s="1"/>
  <c r="F2358" i="11"/>
  <c r="G2358" i="11" s="1"/>
  <c r="H2358" i="11" s="1"/>
  <c r="G2357" i="11"/>
  <c r="H2357" i="11" s="1"/>
  <c r="F2357" i="11"/>
  <c r="F2356" i="11"/>
  <c r="G2356" i="11" s="1"/>
  <c r="H2356" i="11" s="1"/>
  <c r="F2355" i="11"/>
  <c r="G2355" i="11" s="1"/>
  <c r="H2355" i="11" s="1"/>
  <c r="F2354" i="11"/>
  <c r="G2354" i="11" s="1"/>
  <c r="H2354" i="11" s="1"/>
  <c r="G2353" i="11"/>
  <c r="H2353" i="11" s="1"/>
  <c r="F2353" i="11"/>
  <c r="F2352" i="11"/>
  <c r="G2352" i="11" s="1"/>
  <c r="H2352" i="11" s="1"/>
  <c r="F2351" i="11"/>
  <c r="G2351" i="11" s="1"/>
  <c r="H2351" i="11" s="1"/>
  <c r="F2350" i="11"/>
  <c r="G2350" i="11" s="1"/>
  <c r="H2350" i="11" s="1"/>
  <c r="F2349" i="11"/>
  <c r="G2349" i="11" s="1"/>
  <c r="H2349" i="11" s="1"/>
  <c r="F2348" i="11"/>
  <c r="G2348" i="11" s="1"/>
  <c r="H2348" i="11" s="1"/>
  <c r="F2347" i="11"/>
  <c r="G2347" i="11" s="1"/>
  <c r="H2347" i="11" s="1"/>
  <c r="F2346" i="11"/>
  <c r="G2346" i="11" s="1"/>
  <c r="H2346" i="11" s="1"/>
  <c r="H2345" i="11"/>
  <c r="F2345" i="11"/>
  <c r="G2345" i="11" s="1"/>
  <c r="G2344" i="11"/>
  <c r="H2344" i="11" s="1"/>
  <c r="F2344" i="11"/>
  <c r="F2343" i="11"/>
  <c r="G2343" i="11" s="1"/>
  <c r="H2343" i="11" s="1"/>
  <c r="F2342" i="11"/>
  <c r="G2342" i="11" s="1"/>
  <c r="H2342" i="11" s="1"/>
  <c r="F2341" i="11"/>
  <c r="G2341" i="11" s="1"/>
  <c r="H2341" i="11" s="1"/>
  <c r="F2340" i="11"/>
  <c r="G2340" i="11" s="1"/>
  <c r="H2340" i="11" s="1"/>
  <c r="F2339" i="11"/>
  <c r="G2339" i="11" s="1"/>
  <c r="H2339" i="11" s="1"/>
  <c r="F2338" i="11"/>
  <c r="G2338" i="11" s="1"/>
  <c r="H2338" i="11" s="1"/>
  <c r="F2337" i="11"/>
  <c r="G2337" i="11" s="1"/>
  <c r="H2337" i="11" s="1"/>
  <c r="H2336" i="11"/>
  <c r="F2336" i="11"/>
  <c r="G2336" i="11" s="1"/>
  <c r="F2335" i="11"/>
  <c r="G2335" i="11" s="1"/>
  <c r="H2335" i="11" s="1"/>
  <c r="H2334" i="11"/>
  <c r="F2334" i="11"/>
  <c r="G2334" i="11" s="1"/>
  <c r="F2333" i="11"/>
  <c r="G2333" i="11" s="1"/>
  <c r="H2333" i="11" s="1"/>
  <c r="F2332" i="11"/>
  <c r="G2332" i="11" s="1"/>
  <c r="H2332" i="11" s="1"/>
  <c r="F2331" i="11"/>
  <c r="G2331" i="11" s="1"/>
  <c r="H2331" i="11" s="1"/>
  <c r="F2330" i="11"/>
  <c r="G2330" i="11" s="1"/>
  <c r="H2330" i="11" s="1"/>
  <c r="F2329" i="11"/>
  <c r="G2329" i="11" s="1"/>
  <c r="H2329" i="11" s="1"/>
  <c r="F2328" i="11"/>
  <c r="G2328" i="11" s="1"/>
  <c r="H2328" i="11" s="1"/>
  <c r="H2327" i="11"/>
  <c r="F2327" i="11"/>
  <c r="G2327" i="11" s="1"/>
  <c r="G2326" i="11"/>
  <c r="H2326" i="11" s="1"/>
  <c r="F2326" i="11"/>
  <c r="G2325" i="11"/>
  <c r="H2325" i="11" s="1"/>
  <c r="F2325" i="11"/>
  <c r="G2324" i="11"/>
  <c r="H2324" i="11" s="1"/>
  <c r="F2324" i="11"/>
  <c r="H2323" i="11"/>
  <c r="F2323" i="11"/>
  <c r="G2323" i="11" s="1"/>
  <c r="H2322" i="11"/>
  <c r="F2322" i="11"/>
  <c r="G2322" i="11" s="1"/>
  <c r="F2321" i="11"/>
  <c r="G2321" i="11" s="1"/>
  <c r="H2321" i="11" s="1"/>
  <c r="G2320" i="11"/>
  <c r="H2320" i="11" s="1"/>
  <c r="F2320" i="11"/>
  <c r="F2319" i="11"/>
  <c r="G2319" i="11" s="1"/>
  <c r="H2319" i="11" s="1"/>
  <c r="F2318" i="11"/>
  <c r="G2318" i="11" s="1"/>
  <c r="H2318" i="11" s="1"/>
  <c r="F2317" i="11"/>
  <c r="G2317" i="11" s="1"/>
  <c r="H2317" i="11" s="1"/>
  <c r="F2316" i="11"/>
  <c r="G2316" i="11" s="1"/>
  <c r="H2316" i="11" s="1"/>
  <c r="F2315" i="11"/>
  <c r="G2315" i="11" s="1"/>
  <c r="H2315" i="11" s="1"/>
  <c r="F2314" i="11"/>
  <c r="G2314" i="11" s="1"/>
  <c r="H2314" i="11" s="1"/>
  <c r="F2313" i="11"/>
  <c r="G2313" i="11" s="1"/>
  <c r="H2313" i="11" s="1"/>
  <c r="G2312" i="11"/>
  <c r="H2312" i="11" s="1"/>
  <c r="F2312" i="11"/>
  <c r="F2311" i="11"/>
  <c r="G2311" i="11" s="1"/>
  <c r="H2311" i="11" s="1"/>
  <c r="G2310" i="11"/>
  <c r="H2310" i="11" s="1"/>
  <c r="F2310" i="11"/>
  <c r="G2309" i="11"/>
  <c r="H2309" i="11" s="1"/>
  <c r="F2309" i="11"/>
  <c r="G2308" i="11"/>
  <c r="H2308" i="11" s="1"/>
  <c r="F2308" i="11"/>
  <c r="F2307" i="11"/>
  <c r="G2307" i="11" s="1"/>
  <c r="H2307" i="11" s="1"/>
  <c r="H2306" i="11"/>
  <c r="F2306" i="11"/>
  <c r="G2306" i="11" s="1"/>
  <c r="G2305" i="11"/>
  <c r="H2305" i="11" s="1"/>
  <c r="F2305" i="11"/>
  <c r="G2304" i="11"/>
  <c r="H2304" i="11" s="1"/>
  <c r="F2304" i="11"/>
  <c r="H2303" i="11"/>
  <c r="F2303" i="11"/>
  <c r="G2303" i="11" s="1"/>
  <c r="G2302" i="11"/>
  <c r="H2302" i="11" s="1"/>
  <c r="F2302" i="11"/>
  <c r="G2301" i="11"/>
  <c r="H2301" i="11" s="1"/>
  <c r="F2301" i="11"/>
  <c r="F2300" i="11"/>
  <c r="G2300" i="11" s="1"/>
  <c r="H2300" i="11" s="1"/>
  <c r="F2299" i="11"/>
  <c r="G2299" i="11" s="1"/>
  <c r="H2299" i="11" s="1"/>
  <c r="F2298" i="11"/>
  <c r="G2298" i="11" s="1"/>
  <c r="H2298" i="11" s="1"/>
  <c r="F2297" i="11"/>
  <c r="G2297" i="11" s="1"/>
  <c r="H2297" i="11" s="1"/>
  <c r="F2296" i="11"/>
  <c r="G2296" i="11" s="1"/>
  <c r="H2296" i="11" s="1"/>
  <c r="H2295" i="11"/>
  <c r="F2295" i="11"/>
  <c r="G2295" i="11" s="1"/>
  <c r="F2294" i="11"/>
  <c r="G2294" i="11" s="1"/>
  <c r="H2294" i="11" s="1"/>
  <c r="G2293" i="11"/>
  <c r="H2293" i="11" s="1"/>
  <c r="F2293" i="11"/>
  <c r="F2292" i="11"/>
  <c r="G2292" i="11" s="1"/>
  <c r="H2292" i="11" s="1"/>
  <c r="F2291" i="11"/>
  <c r="G2291" i="11" s="1"/>
  <c r="H2291" i="11" s="1"/>
  <c r="G2290" i="11"/>
  <c r="H2290" i="11" s="1"/>
  <c r="F2290" i="11"/>
  <c r="F2289" i="11"/>
  <c r="G2289" i="11" s="1"/>
  <c r="H2289" i="11" s="1"/>
  <c r="F2288" i="11"/>
  <c r="G2288" i="11" s="1"/>
  <c r="H2288" i="11" s="1"/>
  <c r="F2287" i="11"/>
  <c r="G2287" i="11" s="1"/>
  <c r="H2287" i="11" s="1"/>
  <c r="H2286" i="11"/>
  <c r="F2286" i="11"/>
  <c r="G2286" i="11" s="1"/>
  <c r="F2285" i="11"/>
  <c r="G2285" i="11" s="1"/>
  <c r="H2285" i="11" s="1"/>
  <c r="G2284" i="11"/>
  <c r="H2284" i="11" s="1"/>
  <c r="F2284" i="11"/>
  <c r="F2283" i="11"/>
  <c r="G2283" i="11" s="1"/>
  <c r="H2283" i="11" s="1"/>
  <c r="G2282" i="11"/>
  <c r="H2282" i="11" s="1"/>
  <c r="F2282" i="11"/>
  <c r="H2281" i="11"/>
  <c r="F2281" i="11"/>
  <c r="G2281" i="11" s="1"/>
  <c r="G2280" i="11"/>
  <c r="H2280" i="11" s="1"/>
  <c r="F2280" i="11"/>
  <c r="F2279" i="11"/>
  <c r="G2279" i="11" s="1"/>
  <c r="H2279" i="11" s="1"/>
  <c r="G2278" i="11"/>
  <c r="H2278" i="11" s="1"/>
  <c r="F2278" i="11"/>
  <c r="G2277" i="11"/>
  <c r="H2277" i="11" s="1"/>
  <c r="F2277" i="11"/>
  <c r="H2276" i="11"/>
  <c r="F2276" i="11"/>
  <c r="G2276" i="11" s="1"/>
  <c r="F2275" i="11"/>
  <c r="G2275" i="11" s="1"/>
  <c r="H2275" i="11" s="1"/>
  <c r="F2274" i="11"/>
  <c r="G2274" i="11" s="1"/>
  <c r="H2274" i="11" s="1"/>
  <c r="F2273" i="11"/>
  <c r="G2273" i="11" s="1"/>
  <c r="H2273" i="11" s="1"/>
  <c r="F2272" i="11"/>
  <c r="G2272" i="11" s="1"/>
  <c r="H2272" i="11" s="1"/>
  <c r="F2271" i="11"/>
  <c r="G2271" i="11" s="1"/>
  <c r="H2271" i="11" s="1"/>
  <c r="G2270" i="11"/>
  <c r="H2270" i="11" s="1"/>
  <c r="F2270" i="11"/>
  <c r="F2269" i="11"/>
  <c r="G2269" i="11" s="1"/>
  <c r="H2269" i="11" s="1"/>
  <c r="F2268" i="11"/>
  <c r="G2268" i="11" s="1"/>
  <c r="H2268" i="11" s="1"/>
  <c r="H2267" i="11"/>
  <c r="F2267" i="11"/>
  <c r="G2267" i="11" s="1"/>
  <c r="G2266" i="11"/>
  <c r="H2266" i="11" s="1"/>
  <c r="F2266" i="11"/>
  <c r="F2265" i="11"/>
  <c r="G2265" i="11" s="1"/>
  <c r="H2265" i="11" s="1"/>
  <c r="F2264" i="11"/>
  <c r="G2264" i="11" s="1"/>
  <c r="H2264" i="11" s="1"/>
  <c r="H2263" i="11"/>
  <c r="F2263" i="11"/>
  <c r="G2263" i="11" s="1"/>
  <c r="H2262" i="11"/>
  <c r="F2262" i="11"/>
  <c r="G2262" i="11" s="1"/>
  <c r="F2261" i="11"/>
  <c r="G2261" i="11" s="1"/>
  <c r="H2261" i="11" s="1"/>
  <c r="F2260" i="11"/>
  <c r="G2260" i="11" s="1"/>
  <c r="H2260" i="11" s="1"/>
  <c r="F2259" i="11"/>
  <c r="G2259" i="11" s="1"/>
  <c r="H2259" i="11" s="1"/>
  <c r="F2258" i="11"/>
  <c r="G2258" i="11" s="1"/>
  <c r="H2258" i="11" s="1"/>
  <c r="F2257" i="11"/>
  <c r="G2257" i="11" s="1"/>
  <c r="H2257" i="11" s="1"/>
  <c r="F2256" i="11"/>
  <c r="G2256" i="11" s="1"/>
  <c r="H2256" i="11" s="1"/>
  <c r="F2255" i="11"/>
  <c r="G2255" i="11" s="1"/>
  <c r="H2255" i="11" s="1"/>
  <c r="F2254" i="11"/>
  <c r="G2254" i="11" s="1"/>
  <c r="H2254" i="11" s="1"/>
  <c r="H2253" i="11"/>
  <c r="F2253" i="11"/>
  <c r="G2253" i="11" s="1"/>
  <c r="F2252" i="11"/>
  <c r="G2252" i="11" s="1"/>
  <c r="H2252" i="11" s="1"/>
  <c r="F2251" i="11"/>
  <c r="G2251" i="11" s="1"/>
  <c r="H2251" i="11" s="1"/>
  <c r="F2250" i="11"/>
  <c r="G2250" i="11" s="1"/>
  <c r="H2250" i="11" s="1"/>
  <c r="G2249" i="11"/>
  <c r="H2249" i="11" s="1"/>
  <c r="F2249" i="11"/>
  <c r="G2248" i="11"/>
  <c r="H2248" i="11" s="1"/>
  <c r="F2248" i="11"/>
  <c r="F2247" i="11"/>
  <c r="G2247" i="11" s="1"/>
  <c r="H2247" i="11" s="1"/>
  <c r="F2246" i="11"/>
  <c r="G2246" i="11" s="1"/>
  <c r="H2246" i="11" s="1"/>
  <c r="H2245" i="11"/>
  <c r="G2245" i="11"/>
  <c r="F2245" i="11"/>
  <c r="H2244" i="11"/>
  <c r="F2244" i="11"/>
  <c r="G2244" i="11" s="1"/>
  <c r="F2243" i="11"/>
  <c r="G2243" i="11" s="1"/>
  <c r="H2243" i="11" s="1"/>
  <c r="F2242" i="11"/>
  <c r="G2242" i="11" s="1"/>
  <c r="H2242" i="11" s="1"/>
  <c r="G2241" i="11"/>
  <c r="H2241" i="11" s="1"/>
  <c r="F2241" i="11"/>
  <c r="F2240" i="11"/>
  <c r="G2240" i="11" s="1"/>
  <c r="H2240" i="11" s="1"/>
  <c r="F2239" i="11"/>
  <c r="G2239" i="11" s="1"/>
  <c r="H2239" i="11" s="1"/>
  <c r="F2238" i="11"/>
  <c r="G2238" i="11" s="1"/>
  <c r="H2238" i="11" s="1"/>
  <c r="F2237" i="11"/>
  <c r="G2237" i="11" s="1"/>
  <c r="H2237" i="11" s="1"/>
  <c r="F2236" i="11"/>
  <c r="G2236" i="11" s="1"/>
  <c r="H2236" i="11" s="1"/>
  <c r="F2235" i="11"/>
  <c r="G2235" i="11" s="1"/>
  <c r="H2235" i="11" s="1"/>
  <c r="F2234" i="11"/>
  <c r="G2234" i="11" s="1"/>
  <c r="H2234" i="11" s="1"/>
  <c r="F2233" i="11"/>
  <c r="G2233" i="11" s="1"/>
  <c r="H2233" i="11" s="1"/>
  <c r="G2232" i="11"/>
  <c r="H2232" i="11" s="1"/>
  <c r="F2232" i="11"/>
  <c r="F2231" i="11"/>
  <c r="G2231" i="11" s="1"/>
  <c r="H2231" i="11" s="1"/>
  <c r="F2230" i="11"/>
  <c r="G2230" i="11" s="1"/>
  <c r="H2230" i="11" s="1"/>
  <c r="F2229" i="11"/>
  <c r="G2229" i="11" s="1"/>
  <c r="H2229" i="11" s="1"/>
  <c r="F2228" i="11"/>
  <c r="G2228" i="11" s="1"/>
  <c r="H2228" i="11" s="1"/>
  <c r="G2227" i="11"/>
  <c r="H2227" i="11" s="1"/>
  <c r="F2227" i="11"/>
  <c r="G2226" i="11"/>
  <c r="H2226" i="11" s="1"/>
  <c r="F2226" i="11"/>
  <c r="F2225" i="11"/>
  <c r="G2225" i="11" s="1"/>
  <c r="H2225" i="11" s="1"/>
  <c r="G2224" i="11"/>
  <c r="H2224" i="11" s="1"/>
  <c r="F2224" i="11"/>
  <c r="F2223" i="11"/>
  <c r="G2223" i="11" s="1"/>
  <c r="H2223" i="11" s="1"/>
  <c r="F2222" i="11"/>
  <c r="G2222" i="11" s="1"/>
  <c r="H2222" i="11" s="1"/>
  <c r="H2221" i="11"/>
  <c r="F2221" i="11"/>
  <c r="G2221" i="11" s="1"/>
  <c r="F2220" i="11"/>
  <c r="G2220" i="11" s="1"/>
  <c r="H2220" i="11" s="1"/>
  <c r="F2219" i="11"/>
  <c r="G2219" i="11" s="1"/>
  <c r="H2219" i="11" s="1"/>
  <c r="F2218" i="11"/>
  <c r="G2218" i="11" s="1"/>
  <c r="H2218" i="11" s="1"/>
  <c r="F2217" i="11"/>
  <c r="G2217" i="11" s="1"/>
  <c r="H2217" i="11" s="1"/>
  <c r="F2216" i="11"/>
  <c r="G2216" i="11" s="1"/>
  <c r="H2216" i="11" s="1"/>
  <c r="F2215" i="11"/>
  <c r="G2215" i="11" s="1"/>
  <c r="H2215" i="11" s="1"/>
  <c r="G2214" i="11"/>
  <c r="H2214" i="11" s="1"/>
  <c r="F2214" i="11"/>
  <c r="H2213" i="11"/>
  <c r="F2213" i="11"/>
  <c r="G2213" i="11" s="1"/>
  <c r="G2212" i="11"/>
  <c r="H2212" i="11" s="1"/>
  <c r="F2212" i="11"/>
  <c r="F2211" i="11"/>
  <c r="G2211" i="11" s="1"/>
  <c r="H2211" i="11" s="1"/>
  <c r="F2210" i="11"/>
  <c r="G2210" i="11" s="1"/>
  <c r="H2210" i="11" s="1"/>
  <c r="F2209" i="11"/>
  <c r="G2209" i="11" s="1"/>
  <c r="H2209" i="11" s="1"/>
  <c r="F2208" i="11"/>
  <c r="G2208" i="11" s="1"/>
  <c r="H2208" i="11" s="1"/>
  <c r="F2207" i="11"/>
  <c r="G2207" i="11" s="1"/>
  <c r="H2207" i="11" s="1"/>
  <c r="F2206" i="11"/>
  <c r="G2206" i="11" s="1"/>
  <c r="H2206" i="11" s="1"/>
  <c r="F2205" i="11"/>
  <c r="G2205" i="11" s="1"/>
  <c r="H2205" i="11" s="1"/>
  <c r="G2204" i="11"/>
  <c r="H2204" i="11" s="1"/>
  <c r="F2204" i="11"/>
  <c r="F2203" i="11"/>
  <c r="G2203" i="11" s="1"/>
  <c r="H2203" i="11" s="1"/>
  <c r="H2202" i="11"/>
  <c r="F2202" i="11"/>
  <c r="G2202" i="11" s="1"/>
  <c r="F2201" i="11"/>
  <c r="G2201" i="11" s="1"/>
  <c r="H2201" i="11" s="1"/>
  <c r="F2200" i="11"/>
  <c r="G2200" i="11" s="1"/>
  <c r="H2200" i="11" s="1"/>
  <c r="H2199" i="11"/>
  <c r="F2199" i="11"/>
  <c r="G2199" i="11" s="1"/>
  <c r="F2198" i="11"/>
  <c r="G2198" i="11" s="1"/>
  <c r="H2198" i="11" s="1"/>
  <c r="F2197" i="11"/>
  <c r="G2197" i="11" s="1"/>
  <c r="H2197" i="11" s="1"/>
  <c r="F2196" i="11"/>
  <c r="G2196" i="11" s="1"/>
  <c r="H2196" i="11" s="1"/>
  <c r="G2195" i="11"/>
  <c r="H2195" i="11" s="1"/>
  <c r="F2195" i="11"/>
  <c r="F2194" i="11"/>
  <c r="G2194" i="11" s="1"/>
  <c r="H2194" i="11" s="1"/>
  <c r="F2193" i="11"/>
  <c r="G2193" i="11" s="1"/>
  <c r="H2193" i="11" s="1"/>
  <c r="F2192" i="11"/>
  <c r="G2192" i="11" s="1"/>
  <c r="H2192" i="11" s="1"/>
  <c r="F2191" i="11"/>
  <c r="G2191" i="11" s="1"/>
  <c r="H2191" i="11" s="1"/>
  <c r="F2190" i="11"/>
  <c r="G2190" i="11" s="1"/>
  <c r="H2190" i="11" s="1"/>
  <c r="F2189" i="11"/>
  <c r="G2189" i="11" s="1"/>
  <c r="H2189" i="11" s="1"/>
  <c r="F2188" i="11"/>
  <c r="G2188" i="11" s="1"/>
  <c r="H2188" i="11" s="1"/>
  <c r="F2187" i="11"/>
  <c r="G2187" i="11" s="1"/>
  <c r="H2187" i="11" s="1"/>
  <c r="G2186" i="11"/>
  <c r="H2186" i="11" s="1"/>
  <c r="F2186" i="11"/>
  <c r="F2185" i="11"/>
  <c r="G2185" i="11" s="1"/>
  <c r="H2185" i="11" s="1"/>
  <c r="G2184" i="11"/>
  <c r="H2184" i="11" s="1"/>
  <c r="F2184" i="11"/>
  <c r="F2183" i="11"/>
  <c r="G2183" i="11" s="1"/>
  <c r="H2183" i="11" s="1"/>
  <c r="F2182" i="11"/>
  <c r="G2182" i="11" s="1"/>
  <c r="H2182" i="11" s="1"/>
  <c r="F2181" i="11"/>
  <c r="G2181" i="11" s="1"/>
  <c r="H2181" i="11" s="1"/>
  <c r="G2180" i="11"/>
  <c r="H2180" i="11" s="1"/>
  <c r="F2180" i="11"/>
  <c r="G2179" i="11"/>
  <c r="H2179" i="11" s="1"/>
  <c r="F2179" i="11"/>
  <c r="H2178" i="11"/>
  <c r="G2178" i="11"/>
  <c r="F2178" i="11"/>
  <c r="H2177" i="11"/>
  <c r="F2177" i="11"/>
  <c r="G2177" i="11" s="1"/>
  <c r="F2176" i="11"/>
  <c r="G2176" i="11" s="1"/>
  <c r="H2176" i="11" s="1"/>
  <c r="F2175" i="11"/>
  <c r="G2175" i="11" s="1"/>
  <c r="H2175" i="11" s="1"/>
  <c r="F2174" i="11"/>
  <c r="G2174" i="11" s="1"/>
  <c r="H2174" i="11" s="1"/>
  <c r="F2173" i="11"/>
  <c r="G2173" i="11" s="1"/>
  <c r="H2173" i="11" s="1"/>
  <c r="F2172" i="11"/>
  <c r="G2172" i="11" s="1"/>
  <c r="H2172" i="11" s="1"/>
  <c r="F2171" i="11"/>
  <c r="G2171" i="11" s="1"/>
  <c r="H2171" i="11" s="1"/>
  <c r="G2170" i="11"/>
  <c r="H2170" i="11" s="1"/>
  <c r="F2170" i="11"/>
  <c r="F2169" i="11"/>
  <c r="G2169" i="11" s="1"/>
  <c r="H2169" i="11" s="1"/>
  <c r="F2168" i="11"/>
  <c r="G2168" i="11" s="1"/>
  <c r="H2168" i="11" s="1"/>
  <c r="G2167" i="11"/>
  <c r="H2167" i="11" s="1"/>
  <c r="F2167" i="11"/>
  <c r="F2166" i="11"/>
  <c r="G2166" i="11" s="1"/>
  <c r="H2166" i="11" s="1"/>
  <c r="F2165" i="11"/>
  <c r="G2165" i="11" s="1"/>
  <c r="H2165" i="11" s="1"/>
  <c r="G2164" i="11"/>
  <c r="H2164" i="11" s="1"/>
  <c r="F2164" i="11"/>
  <c r="F2163" i="11"/>
  <c r="G2163" i="11" s="1"/>
  <c r="H2163" i="11" s="1"/>
  <c r="F2162" i="11"/>
  <c r="G2162" i="11" s="1"/>
  <c r="H2162" i="11" s="1"/>
  <c r="F2161" i="11"/>
  <c r="G2161" i="11" s="1"/>
  <c r="H2161" i="11" s="1"/>
  <c r="F2160" i="11"/>
  <c r="G2160" i="11" s="1"/>
  <c r="H2160" i="11" s="1"/>
  <c r="F2159" i="11"/>
  <c r="G2159" i="11" s="1"/>
  <c r="H2159" i="11" s="1"/>
  <c r="G2158" i="11"/>
  <c r="H2158" i="11" s="1"/>
  <c r="F2158" i="11"/>
  <c r="F2157" i="11"/>
  <c r="G2157" i="11" s="1"/>
  <c r="H2157" i="11" s="1"/>
  <c r="F2156" i="11"/>
  <c r="G2156" i="11" s="1"/>
  <c r="H2156" i="11" s="1"/>
  <c r="F2155" i="11"/>
  <c r="G2155" i="11" s="1"/>
  <c r="H2155" i="11" s="1"/>
  <c r="F2154" i="11"/>
  <c r="G2154" i="11" s="1"/>
  <c r="H2154" i="11" s="1"/>
  <c r="H2153" i="11"/>
  <c r="F2153" i="11"/>
  <c r="G2153" i="11" s="1"/>
  <c r="H2152" i="11"/>
  <c r="F2152" i="11"/>
  <c r="G2152" i="11" s="1"/>
  <c r="G2151" i="11"/>
  <c r="H2151" i="11" s="1"/>
  <c r="F2151" i="11"/>
  <c r="F2150" i="11"/>
  <c r="G2150" i="11" s="1"/>
  <c r="H2150" i="11" s="1"/>
  <c r="F2149" i="11"/>
  <c r="G2149" i="11" s="1"/>
  <c r="H2149" i="11" s="1"/>
  <c r="F2148" i="11"/>
  <c r="G2148" i="11" s="1"/>
  <c r="H2148" i="11" s="1"/>
  <c r="G2147" i="11"/>
  <c r="H2147" i="11" s="1"/>
  <c r="F2147" i="11"/>
  <c r="G2146" i="11"/>
  <c r="H2146" i="11" s="1"/>
  <c r="F2146" i="11"/>
  <c r="F2145" i="11"/>
  <c r="G2145" i="11" s="1"/>
  <c r="H2145" i="11" s="1"/>
  <c r="G2144" i="11"/>
  <c r="H2144" i="11" s="1"/>
  <c r="F2144" i="11"/>
  <c r="F2143" i="11"/>
  <c r="G2143" i="11" s="1"/>
  <c r="H2143" i="11" s="1"/>
  <c r="F2142" i="11"/>
  <c r="G2142" i="11" s="1"/>
  <c r="H2142" i="11" s="1"/>
  <c r="F2141" i="11"/>
  <c r="G2141" i="11" s="1"/>
  <c r="H2141" i="11" s="1"/>
  <c r="F2140" i="11"/>
  <c r="G2140" i="11" s="1"/>
  <c r="H2140" i="11" s="1"/>
  <c r="G2139" i="11"/>
  <c r="H2139" i="11" s="1"/>
  <c r="F2139" i="11"/>
  <c r="F2138" i="11"/>
  <c r="G2138" i="11" s="1"/>
  <c r="H2138" i="11" s="1"/>
  <c r="F2137" i="11"/>
  <c r="G2137" i="11" s="1"/>
  <c r="H2137" i="11" s="1"/>
  <c r="F2136" i="11"/>
  <c r="G2136" i="11" s="1"/>
  <c r="H2136" i="11" s="1"/>
  <c r="F2135" i="11"/>
  <c r="G2135" i="11" s="1"/>
  <c r="H2135" i="11" s="1"/>
  <c r="F2134" i="11"/>
  <c r="G2134" i="11" s="1"/>
  <c r="H2134" i="11" s="1"/>
  <c r="F2133" i="11"/>
  <c r="G2133" i="11" s="1"/>
  <c r="H2133" i="11" s="1"/>
  <c r="F2132" i="11"/>
  <c r="G2132" i="11" s="1"/>
  <c r="H2132" i="11" s="1"/>
  <c r="H2131" i="11"/>
  <c r="G2131" i="11"/>
  <c r="F2131" i="11"/>
  <c r="H2130" i="11"/>
  <c r="F2130" i="11"/>
  <c r="G2130" i="11" s="1"/>
  <c r="H2129" i="11"/>
  <c r="F2129" i="11"/>
  <c r="G2129" i="11" s="1"/>
  <c r="H2128" i="11"/>
  <c r="F2128" i="11"/>
  <c r="G2128" i="11" s="1"/>
  <c r="F2127" i="11"/>
  <c r="G2127" i="11" s="1"/>
  <c r="H2127" i="11" s="1"/>
  <c r="F2126" i="11"/>
  <c r="G2126" i="11" s="1"/>
  <c r="H2126" i="11" s="1"/>
  <c r="F2125" i="11"/>
  <c r="G2125" i="11" s="1"/>
  <c r="H2125" i="11" s="1"/>
  <c r="F2124" i="11"/>
  <c r="G2124" i="11" s="1"/>
  <c r="H2124" i="11" s="1"/>
  <c r="F2123" i="11"/>
  <c r="G2123" i="11" s="1"/>
  <c r="H2123" i="11" s="1"/>
  <c r="H2122" i="11"/>
  <c r="F2122" i="11"/>
  <c r="G2122" i="11" s="1"/>
  <c r="F2121" i="11"/>
  <c r="G2121" i="11" s="1"/>
  <c r="H2121" i="11" s="1"/>
  <c r="F2120" i="11"/>
  <c r="G2120" i="11" s="1"/>
  <c r="H2120" i="11" s="1"/>
  <c r="F2119" i="11"/>
  <c r="G2119" i="11" s="1"/>
  <c r="H2119" i="11" s="1"/>
  <c r="F2118" i="11"/>
  <c r="G2118" i="11" s="1"/>
  <c r="H2118" i="11" s="1"/>
  <c r="F2117" i="11"/>
  <c r="G2117" i="11" s="1"/>
  <c r="H2117" i="11" s="1"/>
  <c r="F2116" i="11"/>
  <c r="G2116" i="11" s="1"/>
  <c r="H2116" i="11" s="1"/>
  <c r="F2115" i="11"/>
  <c r="G2115" i="11" s="1"/>
  <c r="H2115" i="11" s="1"/>
  <c r="F2114" i="11"/>
  <c r="G2114" i="11" s="1"/>
  <c r="H2114" i="11" s="1"/>
  <c r="F2113" i="11"/>
  <c r="G2113" i="11" s="1"/>
  <c r="H2113" i="11" s="1"/>
  <c r="F2112" i="11"/>
  <c r="G2112" i="11" s="1"/>
  <c r="H2112" i="11" s="1"/>
  <c r="F2111" i="11"/>
  <c r="G2111" i="11" s="1"/>
  <c r="H2111" i="11" s="1"/>
  <c r="F2110" i="11"/>
  <c r="G2110" i="11" s="1"/>
  <c r="H2110" i="11" s="1"/>
  <c r="F2109" i="11"/>
  <c r="G2109" i="11" s="1"/>
  <c r="H2109" i="11" s="1"/>
  <c r="F2108" i="11"/>
  <c r="G2108" i="11" s="1"/>
  <c r="H2108" i="11" s="1"/>
  <c r="F2107" i="11"/>
  <c r="G2107" i="11" s="1"/>
  <c r="H2107" i="11" s="1"/>
  <c r="F2106" i="11"/>
  <c r="G2106" i="11" s="1"/>
  <c r="H2106" i="11" s="1"/>
  <c r="G2105" i="11"/>
  <c r="H2105" i="11" s="1"/>
  <c r="F2105" i="11"/>
  <c r="F2104" i="11"/>
  <c r="G2104" i="11" s="1"/>
  <c r="H2104" i="11" s="1"/>
  <c r="F2103" i="11"/>
  <c r="G2103" i="11" s="1"/>
  <c r="H2103" i="11" s="1"/>
  <c r="F2102" i="11"/>
  <c r="G2102" i="11" s="1"/>
  <c r="H2102" i="11" s="1"/>
  <c r="F2101" i="11"/>
  <c r="G2101" i="11" s="1"/>
  <c r="H2101" i="11" s="1"/>
  <c r="F2100" i="11"/>
  <c r="G2100" i="11" s="1"/>
  <c r="H2100" i="11" s="1"/>
  <c r="F2099" i="11"/>
  <c r="G2099" i="11" s="1"/>
  <c r="H2099" i="11" s="1"/>
  <c r="F2098" i="11"/>
  <c r="G2098" i="11" s="1"/>
  <c r="H2098" i="11" s="1"/>
  <c r="H2097" i="11"/>
  <c r="F2097" i="11"/>
  <c r="G2097" i="11" s="1"/>
  <c r="G2096" i="11"/>
  <c r="H2096" i="11" s="1"/>
  <c r="F2096" i="11"/>
  <c r="H2095" i="11"/>
  <c r="F2095" i="11"/>
  <c r="G2095" i="11" s="1"/>
  <c r="H2094" i="11"/>
  <c r="F2094" i="11"/>
  <c r="G2094" i="11" s="1"/>
  <c r="G2093" i="11"/>
  <c r="H2093" i="11" s="1"/>
  <c r="F2093" i="11"/>
  <c r="H2092" i="11"/>
  <c r="G2092" i="11"/>
  <c r="F2092" i="11"/>
  <c r="F2091" i="11"/>
  <c r="G2091" i="11" s="1"/>
  <c r="H2091" i="11" s="1"/>
  <c r="F2090" i="11"/>
  <c r="G2090" i="11" s="1"/>
  <c r="H2090" i="11" s="1"/>
  <c r="G2089" i="11"/>
  <c r="H2089" i="11" s="1"/>
  <c r="F2089" i="11"/>
  <c r="G2088" i="11"/>
  <c r="H2088" i="11" s="1"/>
  <c r="F2088" i="11"/>
  <c r="F2087" i="11"/>
  <c r="G2087" i="11" s="1"/>
  <c r="H2087" i="11" s="1"/>
  <c r="H2086" i="11"/>
  <c r="F2086" i="11"/>
  <c r="G2086" i="11" s="1"/>
  <c r="F2085" i="11"/>
  <c r="G2085" i="11" s="1"/>
  <c r="H2085" i="11" s="1"/>
  <c r="F2084" i="11"/>
  <c r="G2084" i="11" s="1"/>
  <c r="H2084" i="11" s="1"/>
  <c r="G2083" i="11"/>
  <c r="H2083" i="11" s="1"/>
  <c r="F2083" i="11"/>
  <c r="F2082" i="11"/>
  <c r="G2082" i="11" s="1"/>
  <c r="H2082" i="11" s="1"/>
  <c r="F2081" i="11"/>
  <c r="G2081" i="11" s="1"/>
  <c r="H2081" i="11" s="1"/>
  <c r="F2080" i="11"/>
  <c r="G2080" i="11" s="1"/>
  <c r="H2080" i="11" s="1"/>
  <c r="G2079" i="11"/>
  <c r="H2079" i="11" s="1"/>
  <c r="F2079" i="11"/>
  <c r="F2078" i="11"/>
  <c r="G2078" i="11" s="1"/>
  <c r="H2078" i="11" s="1"/>
  <c r="F2077" i="11"/>
  <c r="G2077" i="11" s="1"/>
  <c r="H2077" i="11" s="1"/>
  <c r="F2076" i="11"/>
  <c r="G2076" i="11" s="1"/>
  <c r="H2076" i="11" s="1"/>
  <c r="F2075" i="11"/>
  <c r="G2075" i="11" s="1"/>
  <c r="H2075" i="11" s="1"/>
  <c r="H2074" i="11"/>
  <c r="F2074" i="11"/>
  <c r="G2074" i="11" s="1"/>
  <c r="F2073" i="11"/>
  <c r="G2073" i="11" s="1"/>
  <c r="H2073" i="11" s="1"/>
  <c r="F2072" i="11"/>
  <c r="G2072" i="11" s="1"/>
  <c r="H2072" i="11" s="1"/>
  <c r="F2071" i="11"/>
  <c r="G2071" i="11" s="1"/>
  <c r="H2071" i="11" s="1"/>
  <c r="F2070" i="11"/>
  <c r="G2070" i="11" s="1"/>
  <c r="H2070" i="11" s="1"/>
  <c r="F2069" i="11"/>
  <c r="G2069" i="11" s="1"/>
  <c r="H2069" i="11" s="1"/>
  <c r="G2068" i="11"/>
  <c r="H2068" i="11" s="1"/>
  <c r="F2068" i="11"/>
  <c r="H2067" i="11"/>
  <c r="G2067" i="11"/>
  <c r="F2067" i="11"/>
  <c r="F2066" i="11"/>
  <c r="G2066" i="11" s="1"/>
  <c r="H2066" i="11" s="1"/>
  <c r="F2065" i="11"/>
  <c r="G2065" i="11" s="1"/>
  <c r="H2065" i="11" s="1"/>
  <c r="F2064" i="11"/>
  <c r="G2064" i="11" s="1"/>
  <c r="H2064" i="11" s="1"/>
  <c r="G2063" i="11"/>
  <c r="H2063" i="11" s="1"/>
  <c r="F2063" i="11"/>
  <c r="F2062" i="11"/>
  <c r="G2062" i="11" s="1"/>
  <c r="H2062" i="11" s="1"/>
  <c r="F2061" i="11"/>
  <c r="G2061" i="11" s="1"/>
  <c r="H2061" i="11" s="1"/>
  <c r="F2060" i="11"/>
  <c r="G2060" i="11" s="1"/>
  <c r="H2060" i="11" s="1"/>
  <c r="F2059" i="11"/>
  <c r="G2059" i="11" s="1"/>
  <c r="H2059" i="11" s="1"/>
  <c r="F2058" i="11"/>
  <c r="G2058" i="11" s="1"/>
  <c r="H2058" i="11" s="1"/>
  <c r="F2057" i="11"/>
  <c r="G2057" i="11" s="1"/>
  <c r="H2057" i="11" s="1"/>
  <c r="G2056" i="11"/>
  <c r="H2056" i="11" s="1"/>
  <c r="F2056" i="11"/>
  <c r="H2055" i="11"/>
  <c r="F2055" i="11"/>
  <c r="G2055" i="11" s="1"/>
  <c r="F2054" i="11"/>
  <c r="G2054" i="11" s="1"/>
  <c r="H2054" i="11" s="1"/>
  <c r="G2053" i="11"/>
  <c r="H2053" i="11" s="1"/>
  <c r="F2053" i="11"/>
  <c r="F2052" i="11"/>
  <c r="G2052" i="11" s="1"/>
  <c r="H2052" i="11" s="1"/>
  <c r="F2051" i="11"/>
  <c r="G2051" i="11" s="1"/>
  <c r="H2051" i="11" s="1"/>
  <c r="F2050" i="11"/>
  <c r="G2050" i="11" s="1"/>
  <c r="H2050" i="11" s="1"/>
  <c r="F2049" i="11"/>
  <c r="G2049" i="11" s="1"/>
  <c r="H2049" i="11" s="1"/>
  <c r="H2048" i="11"/>
  <c r="F2048" i="11"/>
  <c r="G2048" i="11" s="1"/>
  <c r="F2047" i="11"/>
  <c r="G2047" i="11" s="1"/>
  <c r="H2047" i="11" s="1"/>
  <c r="H2046" i="11"/>
  <c r="F2046" i="11"/>
  <c r="G2046" i="11" s="1"/>
  <c r="G2045" i="11"/>
  <c r="H2045" i="11" s="1"/>
  <c r="F2045" i="11"/>
  <c r="G2044" i="11"/>
  <c r="H2044" i="11" s="1"/>
  <c r="F2044" i="11"/>
  <c r="F2043" i="11"/>
  <c r="G2043" i="11" s="1"/>
  <c r="H2043" i="11" s="1"/>
  <c r="F2042" i="11"/>
  <c r="G2042" i="11" s="1"/>
  <c r="H2042" i="11" s="1"/>
  <c r="F2041" i="11"/>
  <c r="G2041" i="11" s="1"/>
  <c r="H2041" i="11" s="1"/>
  <c r="F2040" i="11"/>
  <c r="G2040" i="11" s="1"/>
  <c r="H2040" i="11" s="1"/>
  <c r="F2039" i="11"/>
  <c r="G2039" i="11" s="1"/>
  <c r="H2039" i="11" s="1"/>
  <c r="H2038" i="11"/>
  <c r="F2038" i="11"/>
  <c r="G2038" i="11" s="1"/>
  <c r="F2037" i="11"/>
  <c r="G2037" i="11" s="1"/>
  <c r="H2037" i="11" s="1"/>
  <c r="F2036" i="11"/>
  <c r="G2036" i="11" s="1"/>
  <c r="H2036" i="11" s="1"/>
  <c r="G2035" i="11"/>
  <c r="H2035" i="11" s="1"/>
  <c r="F2035" i="11"/>
  <c r="F2034" i="11"/>
  <c r="G2034" i="11" s="1"/>
  <c r="H2034" i="11" s="1"/>
  <c r="F2033" i="11"/>
  <c r="G2033" i="11" s="1"/>
  <c r="H2033" i="11" s="1"/>
  <c r="G2032" i="11"/>
  <c r="H2032" i="11" s="1"/>
  <c r="F2032" i="11"/>
  <c r="F2031" i="11"/>
  <c r="G2031" i="11" s="1"/>
  <c r="H2031" i="11" s="1"/>
  <c r="F2030" i="11"/>
  <c r="G2030" i="11" s="1"/>
  <c r="H2030" i="11" s="1"/>
  <c r="F2029" i="11"/>
  <c r="G2029" i="11" s="1"/>
  <c r="H2029" i="11" s="1"/>
  <c r="G2028" i="11"/>
  <c r="H2028" i="11" s="1"/>
  <c r="F2028" i="11"/>
  <c r="F2027" i="11"/>
  <c r="G2027" i="11" s="1"/>
  <c r="H2027" i="11" s="1"/>
  <c r="F2026" i="11"/>
  <c r="G2026" i="11" s="1"/>
  <c r="H2026" i="11" s="1"/>
  <c r="F2025" i="11"/>
  <c r="G2025" i="11" s="1"/>
  <c r="H2025" i="11" s="1"/>
  <c r="H2024" i="11"/>
  <c r="F2024" i="11"/>
  <c r="G2024" i="11" s="1"/>
  <c r="F2023" i="11"/>
  <c r="G2023" i="11" s="1"/>
  <c r="H2023" i="11" s="1"/>
  <c r="F2022" i="11"/>
  <c r="G2022" i="11" s="1"/>
  <c r="H2022" i="11" s="1"/>
  <c r="G2021" i="11"/>
  <c r="H2021" i="11" s="1"/>
  <c r="F2021" i="11"/>
  <c r="G2020" i="11"/>
  <c r="H2020" i="11" s="1"/>
  <c r="F2020" i="11"/>
  <c r="G2019" i="11"/>
  <c r="H2019" i="11" s="1"/>
  <c r="F2019" i="11"/>
  <c r="F2018" i="11"/>
  <c r="G2018" i="11" s="1"/>
  <c r="H2018" i="11" s="1"/>
  <c r="F2017" i="11"/>
  <c r="G2017" i="11" s="1"/>
  <c r="H2017" i="11" s="1"/>
  <c r="F2016" i="11"/>
  <c r="G2016" i="11" s="1"/>
  <c r="H2016" i="11" s="1"/>
  <c r="F2015" i="11"/>
  <c r="G2015" i="11" s="1"/>
  <c r="H2015" i="11" s="1"/>
  <c r="F2014" i="11"/>
  <c r="G2014" i="11" s="1"/>
  <c r="H2014" i="11" s="1"/>
  <c r="F2013" i="11"/>
  <c r="G2013" i="11" s="1"/>
  <c r="H2013" i="11" s="1"/>
  <c r="F2012" i="11"/>
  <c r="G2012" i="11" s="1"/>
  <c r="H2012" i="11" s="1"/>
  <c r="H2011" i="11"/>
  <c r="F2011" i="11"/>
  <c r="G2011" i="11" s="1"/>
  <c r="F2010" i="11"/>
  <c r="G2010" i="11" s="1"/>
  <c r="H2010" i="11" s="1"/>
  <c r="F2009" i="11"/>
  <c r="G2009" i="11" s="1"/>
  <c r="H2009" i="11" s="1"/>
  <c r="F2008" i="11"/>
  <c r="G2008" i="11" s="1"/>
  <c r="H2008" i="11" s="1"/>
  <c r="G2007" i="11"/>
  <c r="H2007" i="11" s="1"/>
  <c r="F2007" i="11"/>
  <c r="F2006" i="11"/>
  <c r="G2006" i="11" s="1"/>
  <c r="H2006" i="11" s="1"/>
  <c r="F2005" i="11"/>
  <c r="G2005" i="11" s="1"/>
  <c r="H2005" i="11" s="1"/>
  <c r="F2004" i="11"/>
  <c r="G2004" i="11" s="1"/>
  <c r="H2004" i="11" s="1"/>
  <c r="F2003" i="11"/>
  <c r="G2003" i="11" s="1"/>
  <c r="H2003" i="11" s="1"/>
  <c r="F2002" i="11"/>
  <c r="G2002" i="11" s="1"/>
  <c r="H2002" i="11" s="1"/>
  <c r="F2001" i="11"/>
  <c r="G2001" i="11" s="1"/>
  <c r="H2001" i="11" s="1"/>
  <c r="F2000" i="11"/>
  <c r="G2000" i="11" s="1"/>
  <c r="H2000" i="11" s="1"/>
  <c r="F1999" i="11"/>
  <c r="G1999" i="11" s="1"/>
  <c r="H1999" i="11" s="1"/>
  <c r="H1998" i="11"/>
  <c r="F1998" i="11"/>
  <c r="G1998" i="11" s="1"/>
  <c r="G1997" i="11"/>
  <c r="H1997" i="11" s="1"/>
  <c r="F1997" i="11"/>
  <c r="G1996" i="11"/>
  <c r="H1996" i="11" s="1"/>
  <c r="F1996" i="11"/>
  <c r="G1995" i="11"/>
  <c r="H1995" i="11" s="1"/>
  <c r="F1995" i="11"/>
  <c r="F1994" i="11"/>
  <c r="G1994" i="11" s="1"/>
  <c r="H1994" i="11" s="1"/>
  <c r="F1993" i="11"/>
  <c r="G1993" i="11" s="1"/>
  <c r="H1993" i="11" s="1"/>
  <c r="F1992" i="11"/>
  <c r="G1992" i="11" s="1"/>
  <c r="H1992" i="11" s="1"/>
  <c r="F1991" i="11"/>
  <c r="G1991" i="11" s="1"/>
  <c r="H1991" i="11" s="1"/>
  <c r="F1990" i="11"/>
  <c r="G1990" i="11" s="1"/>
  <c r="H1990" i="11" s="1"/>
  <c r="H1989" i="11"/>
  <c r="F1989" i="11"/>
  <c r="G1989" i="11" s="1"/>
  <c r="H1988" i="11"/>
  <c r="F1988" i="11"/>
  <c r="G1988" i="11" s="1"/>
  <c r="G1987" i="11"/>
  <c r="H1987" i="11" s="1"/>
  <c r="F1987" i="11"/>
  <c r="H1986" i="11"/>
  <c r="F1986" i="11"/>
  <c r="G1986" i="11" s="1"/>
  <c r="G1985" i="11"/>
  <c r="H1985" i="11" s="1"/>
  <c r="F1985" i="11"/>
  <c r="G1984" i="11"/>
  <c r="H1984" i="11" s="1"/>
  <c r="F1984" i="11"/>
  <c r="G1983" i="11"/>
  <c r="H1983" i="11" s="1"/>
  <c r="F1983" i="11"/>
  <c r="F1982" i="11"/>
  <c r="G1982" i="11" s="1"/>
  <c r="H1982" i="11" s="1"/>
  <c r="H1981" i="11"/>
  <c r="F1981" i="11"/>
  <c r="G1981" i="11" s="1"/>
  <c r="G1980" i="11"/>
  <c r="H1980" i="11" s="1"/>
  <c r="F1980" i="11"/>
  <c r="H1979" i="11"/>
  <c r="F1979" i="11"/>
  <c r="G1979" i="11" s="1"/>
  <c r="F1978" i="11"/>
  <c r="G1978" i="11" s="1"/>
  <c r="H1978" i="11" s="1"/>
  <c r="F1977" i="11"/>
  <c r="G1977" i="11" s="1"/>
  <c r="H1977" i="11" s="1"/>
  <c r="F1976" i="11"/>
  <c r="G1976" i="11" s="1"/>
  <c r="H1976" i="11" s="1"/>
  <c r="F1975" i="11"/>
  <c r="G1975" i="11" s="1"/>
  <c r="H1975" i="11" s="1"/>
  <c r="F1974" i="11"/>
  <c r="G1974" i="11" s="1"/>
  <c r="H1974" i="11" s="1"/>
  <c r="F1973" i="11"/>
  <c r="G1973" i="11" s="1"/>
  <c r="H1973" i="11" s="1"/>
  <c r="G1972" i="11"/>
  <c r="H1972" i="11" s="1"/>
  <c r="F1972" i="11"/>
  <c r="G1971" i="11"/>
  <c r="H1971" i="11" s="1"/>
  <c r="F1971" i="11"/>
  <c r="F1970" i="11"/>
  <c r="G1970" i="11" s="1"/>
  <c r="H1970" i="11" s="1"/>
  <c r="F1969" i="11"/>
  <c r="G1969" i="11" s="1"/>
  <c r="H1969" i="11" s="1"/>
  <c r="F1968" i="11"/>
  <c r="G1968" i="11" s="1"/>
  <c r="H1968" i="11" s="1"/>
  <c r="F1967" i="11"/>
  <c r="G1967" i="11" s="1"/>
  <c r="H1967" i="11" s="1"/>
  <c r="F1966" i="11"/>
  <c r="G1966" i="11" s="1"/>
  <c r="H1966" i="11" s="1"/>
  <c r="G1965" i="11"/>
  <c r="H1965" i="11" s="1"/>
  <c r="F1965" i="11"/>
  <c r="G1964" i="11"/>
  <c r="H1964" i="11" s="1"/>
  <c r="F1964" i="11"/>
  <c r="F1963" i="11"/>
  <c r="G1963" i="11" s="1"/>
  <c r="H1963" i="11" s="1"/>
  <c r="F1962" i="11"/>
  <c r="G1962" i="11" s="1"/>
  <c r="H1962" i="11" s="1"/>
  <c r="F1961" i="11"/>
  <c r="G1961" i="11" s="1"/>
  <c r="H1961" i="11" s="1"/>
  <c r="F1960" i="11"/>
  <c r="G1960" i="11" s="1"/>
  <c r="H1960" i="11" s="1"/>
  <c r="F1959" i="11"/>
  <c r="G1959" i="11" s="1"/>
  <c r="H1959" i="11" s="1"/>
  <c r="F1958" i="11"/>
  <c r="G1958" i="11" s="1"/>
  <c r="H1958" i="11" s="1"/>
  <c r="F1957" i="11"/>
  <c r="G1957" i="11" s="1"/>
  <c r="H1957" i="11" s="1"/>
  <c r="H1956" i="11"/>
  <c r="F1956" i="11"/>
  <c r="G1956" i="11" s="1"/>
  <c r="G1955" i="11"/>
  <c r="H1955" i="11" s="1"/>
  <c r="F1955" i="11"/>
  <c r="F1954" i="11"/>
  <c r="G1954" i="11" s="1"/>
  <c r="H1954" i="11" s="1"/>
  <c r="F1953" i="11"/>
  <c r="G1953" i="11" s="1"/>
  <c r="H1953" i="11" s="1"/>
  <c r="G1952" i="11"/>
  <c r="H1952" i="11" s="1"/>
  <c r="F1952" i="11"/>
  <c r="G1951" i="11"/>
  <c r="H1951" i="11" s="1"/>
  <c r="F1951" i="11"/>
  <c r="F1950" i="11"/>
  <c r="G1950" i="11" s="1"/>
  <c r="H1950" i="11" s="1"/>
  <c r="F1949" i="11"/>
  <c r="G1949" i="11" s="1"/>
  <c r="H1949" i="11" s="1"/>
  <c r="G1948" i="11"/>
  <c r="H1948" i="11" s="1"/>
  <c r="F1948" i="11"/>
  <c r="F1947" i="11"/>
  <c r="G1947" i="11" s="1"/>
  <c r="H1947" i="11" s="1"/>
  <c r="F1946" i="11"/>
  <c r="G1946" i="11" s="1"/>
  <c r="H1946" i="11" s="1"/>
  <c r="F1945" i="11"/>
  <c r="G1945" i="11" s="1"/>
  <c r="H1945" i="11" s="1"/>
  <c r="F1944" i="11"/>
  <c r="G1944" i="11" s="1"/>
  <c r="H1944" i="11" s="1"/>
  <c r="F1943" i="11"/>
  <c r="G1943" i="11" s="1"/>
  <c r="H1943" i="11" s="1"/>
  <c r="H1942" i="11"/>
  <c r="F1942" i="11"/>
  <c r="G1942" i="11" s="1"/>
  <c r="F1941" i="11"/>
  <c r="G1941" i="11" s="1"/>
  <c r="H1941" i="11" s="1"/>
  <c r="F1940" i="11"/>
  <c r="G1940" i="11" s="1"/>
  <c r="H1940" i="11" s="1"/>
  <c r="G1939" i="11"/>
  <c r="H1939" i="11" s="1"/>
  <c r="F1939" i="11"/>
  <c r="F1938" i="11"/>
  <c r="G1938" i="11" s="1"/>
  <c r="H1938" i="11" s="1"/>
  <c r="F1937" i="11"/>
  <c r="G1937" i="11" s="1"/>
  <c r="H1937" i="11" s="1"/>
  <c r="F1936" i="11"/>
  <c r="G1936" i="11" s="1"/>
  <c r="H1936" i="11" s="1"/>
  <c r="F1935" i="11"/>
  <c r="G1935" i="11" s="1"/>
  <c r="H1935" i="11" s="1"/>
  <c r="F1934" i="11"/>
  <c r="G1934" i="11" s="1"/>
  <c r="H1934" i="11" s="1"/>
  <c r="G1933" i="11"/>
  <c r="H1933" i="11" s="1"/>
  <c r="F1933" i="11"/>
  <c r="F1932" i="11"/>
  <c r="G1932" i="11" s="1"/>
  <c r="H1932" i="11" s="1"/>
  <c r="F1931" i="11"/>
  <c r="G1931" i="11" s="1"/>
  <c r="H1931" i="11" s="1"/>
  <c r="F1930" i="11"/>
  <c r="G1930" i="11" s="1"/>
  <c r="H1930" i="11" s="1"/>
  <c r="G1929" i="11"/>
  <c r="H1929" i="11" s="1"/>
  <c r="F1929" i="11"/>
  <c r="H1928" i="11"/>
  <c r="F1928" i="11"/>
  <c r="G1928" i="11" s="1"/>
  <c r="F1927" i="11"/>
  <c r="G1927" i="11" s="1"/>
  <c r="H1927" i="11" s="1"/>
  <c r="F1926" i="11"/>
  <c r="G1926" i="11" s="1"/>
  <c r="H1926" i="11" s="1"/>
  <c r="F1925" i="11"/>
  <c r="G1925" i="11" s="1"/>
  <c r="H1925" i="11" s="1"/>
  <c r="F1924" i="11"/>
  <c r="G1924" i="11" s="1"/>
  <c r="H1924" i="11" s="1"/>
  <c r="H1923" i="11"/>
  <c r="F1923" i="11"/>
  <c r="G1923" i="11" s="1"/>
  <c r="F1922" i="11"/>
  <c r="G1922" i="11" s="1"/>
  <c r="H1922" i="11" s="1"/>
  <c r="F1921" i="11"/>
  <c r="G1921" i="11" s="1"/>
  <c r="H1921" i="11" s="1"/>
  <c r="F1920" i="11"/>
  <c r="G1920" i="11" s="1"/>
  <c r="H1920" i="11" s="1"/>
  <c r="G1919" i="11"/>
  <c r="H1919" i="11" s="1"/>
  <c r="F1919" i="11"/>
  <c r="H1918" i="11"/>
  <c r="F1918" i="11"/>
  <c r="G1918" i="11" s="1"/>
  <c r="F1917" i="11"/>
  <c r="G1917" i="11" s="1"/>
  <c r="H1917" i="11" s="1"/>
  <c r="F1916" i="11"/>
  <c r="G1916" i="11" s="1"/>
  <c r="H1916" i="11" s="1"/>
  <c r="F1915" i="11"/>
  <c r="G1915" i="11" s="1"/>
  <c r="H1915" i="11" s="1"/>
  <c r="H1914" i="11"/>
  <c r="F1914" i="11"/>
  <c r="G1914" i="11" s="1"/>
  <c r="F1913" i="11"/>
  <c r="G1913" i="11" s="1"/>
  <c r="H1913" i="11" s="1"/>
  <c r="F1912" i="11"/>
  <c r="G1912" i="11" s="1"/>
  <c r="H1912" i="11" s="1"/>
  <c r="G1911" i="11"/>
  <c r="H1911" i="11" s="1"/>
  <c r="F1911" i="11"/>
  <c r="H1910" i="11"/>
  <c r="F1910" i="11"/>
  <c r="G1910" i="11" s="1"/>
  <c r="F1909" i="11"/>
  <c r="G1909" i="11" s="1"/>
  <c r="H1909" i="11" s="1"/>
  <c r="F1908" i="11"/>
  <c r="G1908" i="11" s="1"/>
  <c r="H1908" i="11" s="1"/>
  <c r="G1907" i="11"/>
  <c r="H1907" i="11" s="1"/>
  <c r="F1907" i="11"/>
  <c r="F1906" i="11"/>
  <c r="G1906" i="11" s="1"/>
  <c r="H1906" i="11" s="1"/>
  <c r="F1905" i="11"/>
  <c r="G1905" i="11" s="1"/>
  <c r="H1905" i="11" s="1"/>
  <c r="G1904" i="11"/>
  <c r="H1904" i="11" s="1"/>
  <c r="F1904" i="11"/>
  <c r="F1903" i="11"/>
  <c r="G1903" i="11" s="1"/>
  <c r="H1903" i="11" s="1"/>
  <c r="H1902" i="11"/>
  <c r="F1902" i="11"/>
  <c r="G1902" i="11" s="1"/>
  <c r="H1901" i="11"/>
  <c r="F1901" i="11"/>
  <c r="G1901" i="11" s="1"/>
  <c r="G1900" i="11"/>
  <c r="H1900" i="11" s="1"/>
  <c r="F1900" i="11"/>
  <c r="G1899" i="11"/>
  <c r="H1899" i="11" s="1"/>
  <c r="F1899" i="11"/>
  <c r="F1898" i="11"/>
  <c r="G1898" i="11" s="1"/>
  <c r="H1898" i="11" s="1"/>
  <c r="G1897" i="11"/>
  <c r="H1897" i="11" s="1"/>
  <c r="F1897" i="11"/>
  <c r="F1896" i="11"/>
  <c r="G1896" i="11" s="1"/>
  <c r="H1896" i="11" s="1"/>
  <c r="F1895" i="11"/>
  <c r="G1895" i="11" s="1"/>
  <c r="H1895" i="11" s="1"/>
  <c r="F1894" i="11"/>
  <c r="G1894" i="11" s="1"/>
  <c r="H1894" i="11" s="1"/>
  <c r="F1893" i="11"/>
  <c r="G1893" i="11" s="1"/>
  <c r="H1893" i="11" s="1"/>
  <c r="G1892" i="11"/>
  <c r="H1892" i="11" s="1"/>
  <c r="F1892" i="11"/>
  <c r="G1891" i="11"/>
  <c r="H1891" i="11" s="1"/>
  <c r="F1891" i="11"/>
  <c r="H1890" i="11"/>
  <c r="F1890" i="11"/>
  <c r="G1890" i="11" s="1"/>
  <c r="F1889" i="11"/>
  <c r="G1889" i="11" s="1"/>
  <c r="H1889" i="11" s="1"/>
  <c r="F1888" i="11"/>
  <c r="G1888" i="11" s="1"/>
  <c r="H1888" i="11" s="1"/>
  <c r="F1887" i="11"/>
  <c r="G1887" i="11" s="1"/>
  <c r="H1887" i="11" s="1"/>
  <c r="F1886" i="11"/>
  <c r="G1886" i="11" s="1"/>
  <c r="H1886" i="11" s="1"/>
  <c r="F1885" i="11"/>
  <c r="G1885" i="11" s="1"/>
  <c r="H1885" i="11" s="1"/>
  <c r="F1884" i="11"/>
  <c r="G1884" i="11" s="1"/>
  <c r="H1884" i="11" s="1"/>
  <c r="F1883" i="11"/>
  <c r="G1883" i="11" s="1"/>
  <c r="H1883" i="11" s="1"/>
  <c r="F1882" i="11"/>
  <c r="G1882" i="11" s="1"/>
  <c r="H1882" i="11" s="1"/>
  <c r="G1881" i="11"/>
  <c r="H1881" i="11" s="1"/>
  <c r="F1881" i="11"/>
  <c r="H1880" i="11"/>
  <c r="F1880" i="11"/>
  <c r="G1880" i="11" s="1"/>
  <c r="H1879" i="11"/>
  <c r="F1879" i="11"/>
  <c r="G1879" i="11" s="1"/>
  <c r="H1878" i="11"/>
  <c r="F1878" i="11"/>
  <c r="G1878" i="11" s="1"/>
  <c r="F1877" i="11"/>
  <c r="G1877" i="11" s="1"/>
  <c r="H1877" i="11" s="1"/>
  <c r="F1876" i="11"/>
  <c r="G1876" i="11" s="1"/>
  <c r="H1876" i="11" s="1"/>
  <c r="H1875" i="11"/>
  <c r="F1875" i="11"/>
  <c r="G1875" i="11" s="1"/>
  <c r="H1874" i="11"/>
  <c r="F1874" i="11"/>
  <c r="G1874" i="11" s="1"/>
  <c r="H1873" i="11"/>
  <c r="F1873" i="11"/>
  <c r="G1873" i="11" s="1"/>
  <c r="G1872" i="11"/>
  <c r="H1872" i="11" s="1"/>
  <c r="F1872" i="11"/>
  <c r="F1871" i="11"/>
  <c r="G1871" i="11" s="1"/>
  <c r="H1871" i="11" s="1"/>
  <c r="H1870" i="11"/>
  <c r="F1870" i="11"/>
  <c r="G1870" i="11" s="1"/>
  <c r="G1869" i="11"/>
  <c r="H1869" i="11" s="1"/>
  <c r="F1869" i="11"/>
  <c r="G1868" i="11"/>
  <c r="H1868" i="11" s="1"/>
  <c r="F1868" i="11"/>
  <c r="H1867" i="11"/>
  <c r="F1867" i="11"/>
  <c r="G1867" i="11" s="1"/>
  <c r="F1866" i="11"/>
  <c r="G1866" i="11" s="1"/>
  <c r="H1866" i="11" s="1"/>
  <c r="H1865" i="11"/>
  <c r="F1865" i="11"/>
  <c r="G1865" i="11" s="1"/>
  <c r="G1864" i="11"/>
  <c r="H1864" i="11" s="1"/>
  <c r="F1864" i="11"/>
  <c r="G1863" i="11"/>
  <c r="H1863" i="11" s="1"/>
  <c r="F1863" i="11"/>
  <c r="H1862" i="11"/>
  <c r="F1862" i="11"/>
  <c r="G1862" i="11" s="1"/>
  <c r="H1861" i="11"/>
  <c r="F1861" i="11"/>
  <c r="G1861" i="11" s="1"/>
  <c r="F1860" i="11"/>
  <c r="G1860" i="11" s="1"/>
  <c r="H1860" i="11" s="1"/>
  <c r="F1859" i="11"/>
  <c r="G1859" i="11" s="1"/>
  <c r="H1859" i="11" s="1"/>
  <c r="F1858" i="11"/>
  <c r="G1858" i="11" s="1"/>
  <c r="H1858" i="11" s="1"/>
  <c r="G1857" i="11"/>
  <c r="H1857" i="11" s="1"/>
  <c r="F1857" i="11"/>
  <c r="G1856" i="11"/>
  <c r="H1856" i="11" s="1"/>
  <c r="F1856" i="11"/>
  <c r="G1855" i="11"/>
  <c r="H1855" i="11" s="1"/>
  <c r="F1855" i="11"/>
  <c r="H1854" i="11"/>
  <c r="F1854" i="11"/>
  <c r="G1854" i="11" s="1"/>
  <c r="F1853" i="11"/>
  <c r="G1853" i="11" s="1"/>
  <c r="H1853" i="11" s="1"/>
  <c r="F1852" i="11"/>
  <c r="G1852" i="11" s="1"/>
  <c r="H1852" i="11" s="1"/>
  <c r="F1851" i="11"/>
  <c r="G1851" i="11" s="1"/>
  <c r="H1851" i="11" s="1"/>
  <c r="F1850" i="11"/>
  <c r="G1850" i="11" s="1"/>
  <c r="H1850" i="11" s="1"/>
  <c r="F1849" i="11"/>
  <c r="G1849" i="11" s="1"/>
  <c r="H1849" i="11" s="1"/>
  <c r="G1848" i="11"/>
  <c r="H1848" i="11" s="1"/>
  <c r="F1848" i="11"/>
  <c r="F1847" i="11"/>
  <c r="G1847" i="11" s="1"/>
  <c r="H1847" i="11" s="1"/>
  <c r="F1846" i="11"/>
  <c r="G1846" i="11" s="1"/>
  <c r="H1846" i="11" s="1"/>
  <c r="F1845" i="11"/>
  <c r="G1845" i="11" s="1"/>
  <c r="H1845" i="11" s="1"/>
  <c r="H1844" i="11"/>
  <c r="F1844" i="11"/>
  <c r="G1844" i="11" s="1"/>
  <c r="F1843" i="11"/>
  <c r="G1843" i="11" s="1"/>
  <c r="H1843" i="11" s="1"/>
  <c r="F1842" i="11"/>
  <c r="G1842" i="11" s="1"/>
  <c r="H1842" i="11" s="1"/>
  <c r="G1841" i="11"/>
  <c r="H1841" i="11" s="1"/>
  <c r="F1841" i="11"/>
  <c r="G1840" i="11"/>
  <c r="H1840" i="11" s="1"/>
  <c r="F1840" i="11"/>
  <c r="F1839" i="11"/>
  <c r="G1839" i="11" s="1"/>
  <c r="H1839" i="11" s="1"/>
  <c r="F1838" i="11"/>
  <c r="G1838" i="11" s="1"/>
  <c r="H1838" i="11" s="1"/>
  <c r="F1837" i="11"/>
  <c r="G1837" i="11" s="1"/>
  <c r="H1837" i="11" s="1"/>
  <c r="G1836" i="11"/>
  <c r="H1836" i="11" s="1"/>
  <c r="F1836" i="11"/>
  <c r="G1835" i="11"/>
  <c r="H1835" i="11" s="1"/>
  <c r="F1835" i="11"/>
  <c r="H1834" i="11"/>
  <c r="F1834" i="11"/>
  <c r="G1834" i="11" s="1"/>
  <c r="G1833" i="11"/>
  <c r="H1833" i="11" s="1"/>
  <c r="F1833" i="11"/>
  <c r="F1832" i="11"/>
  <c r="G1832" i="11" s="1"/>
  <c r="H1832" i="11" s="1"/>
  <c r="H1831" i="11"/>
  <c r="F1831" i="11"/>
  <c r="G1831" i="11" s="1"/>
  <c r="H1830" i="11"/>
  <c r="F1830" i="11"/>
  <c r="G1830" i="11" s="1"/>
  <c r="F1829" i="11"/>
  <c r="G1829" i="11" s="1"/>
  <c r="H1829" i="11" s="1"/>
  <c r="G1828" i="11"/>
  <c r="H1828" i="11" s="1"/>
  <c r="F1828" i="11"/>
  <c r="F1827" i="11"/>
  <c r="G1827" i="11" s="1"/>
  <c r="H1827" i="11" s="1"/>
  <c r="F1826" i="11"/>
  <c r="G1826" i="11" s="1"/>
  <c r="H1826" i="11" s="1"/>
  <c r="H1825" i="11"/>
  <c r="F1825" i="11"/>
  <c r="G1825" i="11" s="1"/>
  <c r="F1824" i="11"/>
  <c r="G1824" i="11" s="1"/>
  <c r="H1824" i="11" s="1"/>
  <c r="F1823" i="11"/>
  <c r="G1823" i="11" s="1"/>
  <c r="H1823" i="11" s="1"/>
  <c r="F1822" i="11"/>
  <c r="G1822" i="11" s="1"/>
  <c r="H1822" i="11" s="1"/>
  <c r="G1821" i="11"/>
  <c r="H1821" i="11" s="1"/>
  <c r="F1821" i="11"/>
  <c r="F1820" i="11"/>
  <c r="G1820" i="11" s="1"/>
  <c r="H1820" i="11" s="1"/>
  <c r="F1819" i="11"/>
  <c r="G1819" i="11" s="1"/>
  <c r="H1819" i="11" s="1"/>
  <c r="F1818" i="11"/>
  <c r="G1818" i="11" s="1"/>
  <c r="H1818" i="11" s="1"/>
  <c r="F1817" i="11"/>
  <c r="G1817" i="11" s="1"/>
  <c r="H1817" i="11" s="1"/>
  <c r="F1816" i="11"/>
  <c r="G1816" i="11" s="1"/>
  <c r="H1816" i="11" s="1"/>
  <c r="G1815" i="11"/>
  <c r="H1815" i="11" s="1"/>
  <c r="F1815" i="11"/>
  <c r="F1814" i="11"/>
  <c r="G1814" i="11" s="1"/>
  <c r="H1814" i="11" s="1"/>
  <c r="F1813" i="11"/>
  <c r="G1813" i="11" s="1"/>
  <c r="H1813" i="11" s="1"/>
  <c r="F1812" i="11"/>
  <c r="G1812" i="11" s="1"/>
  <c r="H1812" i="11" s="1"/>
  <c r="F1811" i="11"/>
  <c r="G1811" i="11" s="1"/>
  <c r="H1811" i="11" s="1"/>
  <c r="F1810" i="11"/>
  <c r="G1810" i="11" s="1"/>
  <c r="H1810" i="11" s="1"/>
  <c r="G1809" i="11"/>
  <c r="H1809" i="11" s="1"/>
  <c r="F1809" i="11"/>
  <c r="H1808" i="11"/>
  <c r="G1808" i="11"/>
  <c r="F1808" i="11"/>
  <c r="G1807" i="11"/>
  <c r="H1807" i="11" s="1"/>
  <c r="F1807" i="11"/>
  <c r="H1806" i="11"/>
  <c r="F1806" i="11"/>
  <c r="G1806" i="11" s="1"/>
  <c r="F1805" i="11"/>
  <c r="G1805" i="11" s="1"/>
  <c r="H1805" i="11" s="1"/>
  <c r="H1804" i="11"/>
  <c r="F1804" i="11"/>
  <c r="G1804" i="11" s="1"/>
  <c r="F1803" i="11"/>
  <c r="G1803" i="11" s="1"/>
  <c r="H1803" i="11" s="1"/>
  <c r="F1802" i="11"/>
  <c r="G1802" i="11" s="1"/>
  <c r="H1802" i="11" s="1"/>
  <c r="F1801" i="11"/>
  <c r="G1801" i="11" s="1"/>
  <c r="H1801" i="11" s="1"/>
  <c r="G1800" i="11"/>
  <c r="H1800" i="11" s="1"/>
  <c r="F1800" i="11"/>
  <c r="H1799" i="11"/>
  <c r="F1799" i="11"/>
  <c r="G1799" i="11" s="1"/>
  <c r="F1798" i="11"/>
  <c r="G1798" i="11" s="1"/>
  <c r="H1798" i="11" s="1"/>
  <c r="H1797" i="11"/>
  <c r="F1797" i="11"/>
  <c r="G1797" i="11" s="1"/>
  <c r="G1796" i="11"/>
  <c r="H1796" i="11" s="1"/>
  <c r="F1796" i="11"/>
  <c r="F1795" i="11"/>
  <c r="G1795" i="11" s="1"/>
  <c r="H1795" i="11" s="1"/>
  <c r="F1794" i="11"/>
  <c r="G1794" i="11" s="1"/>
  <c r="H1794" i="11" s="1"/>
  <c r="F1793" i="11"/>
  <c r="G1793" i="11" s="1"/>
  <c r="H1793" i="11" s="1"/>
  <c r="H1792" i="11"/>
  <c r="F1792" i="11"/>
  <c r="G1792" i="11" s="1"/>
  <c r="H1791" i="11"/>
  <c r="F1791" i="11"/>
  <c r="G1791" i="11" s="1"/>
  <c r="F1790" i="11"/>
  <c r="G1790" i="11" s="1"/>
  <c r="H1790" i="11" s="1"/>
  <c r="G1789" i="11"/>
  <c r="H1789" i="11" s="1"/>
  <c r="F1789" i="11"/>
  <c r="H1788" i="11"/>
  <c r="G1788" i="11"/>
  <c r="F1788" i="11"/>
  <c r="G1787" i="11"/>
  <c r="H1787" i="11" s="1"/>
  <c r="F1787" i="11"/>
  <c r="H1786" i="11"/>
  <c r="F1786" i="11"/>
  <c r="G1786" i="11" s="1"/>
  <c r="G1785" i="11"/>
  <c r="H1785" i="11" s="1"/>
  <c r="F1785" i="11"/>
  <c r="F1784" i="11"/>
  <c r="G1784" i="11" s="1"/>
  <c r="H1784" i="11" s="1"/>
  <c r="F1783" i="11"/>
  <c r="G1783" i="11" s="1"/>
  <c r="H1783" i="11" s="1"/>
  <c r="H1782" i="11"/>
  <c r="F1782" i="11"/>
  <c r="G1782" i="11" s="1"/>
  <c r="G1781" i="11"/>
  <c r="H1781" i="11" s="1"/>
  <c r="F1781" i="11"/>
  <c r="F1780" i="11"/>
  <c r="G1780" i="11" s="1"/>
  <c r="H1780" i="11" s="1"/>
  <c r="G1779" i="11"/>
  <c r="H1779" i="11" s="1"/>
  <c r="F1779" i="11"/>
  <c r="F1778" i="11"/>
  <c r="G1778" i="11" s="1"/>
  <c r="H1778" i="11" s="1"/>
  <c r="F1777" i="11"/>
  <c r="G1777" i="11" s="1"/>
  <c r="H1777" i="11" s="1"/>
  <c r="G1776" i="11"/>
  <c r="H1776" i="11" s="1"/>
  <c r="F1776" i="11"/>
  <c r="H1775" i="11"/>
  <c r="F1775" i="11"/>
  <c r="G1775" i="11" s="1"/>
  <c r="H1774" i="11"/>
  <c r="F1774" i="11"/>
  <c r="G1774" i="11" s="1"/>
  <c r="F1773" i="11"/>
  <c r="G1773" i="11" s="1"/>
  <c r="H1773" i="11" s="1"/>
  <c r="F1772" i="11"/>
  <c r="G1772" i="11" s="1"/>
  <c r="H1772" i="11" s="1"/>
  <c r="F1771" i="11"/>
  <c r="G1771" i="11" s="1"/>
  <c r="H1771" i="11" s="1"/>
  <c r="F1770" i="11"/>
  <c r="G1770" i="11" s="1"/>
  <c r="H1770" i="11" s="1"/>
  <c r="F1769" i="11"/>
  <c r="G1769" i="11" s="1"/>
  <c r="H1769" i="11" s="1"/>
  <c r="F1768" i="11"/>
  <c r="G1768" i="11" s="1"/>
  <c r="H1768" i="11" s="1"/>
  <c r="F1767" i="11"/>
  <c r="G1767" i="11" s="1"/>
  <c r="H1767" i="11" s="1"/>
  <c r="F1766" i="11"/>
  <c r="G1766" i="11" s="1"/>
  <c r="H1766" i="11" s="1"/>
  <c r="G1765" i="11"/>
  <c r="H1765" i="11" s="1"/>
  <c r="F1765" i="11"/>
  <c r="G1764" i="11"/>
  <c r="H1764" i="11" s="1"/>
  <c r="F1764" i="11"/>
  <c r="F1763" i="11"/>
  <c r="G1763" i="11" s="1"/>
  <c r="H1763" i="11" s="1"/>
  <c r="F1762" i="11"/>
  <c r="G1762" i="11" s="1"/>
  <c r="H1762" i="11" s="1"/>
  <c r="F1761" i="11"/>
  <c r="G1761" i="11" s="1"/>
  <c r="H1761" i="11" s="1"/>
  <c r="F1760" i="11"/>
  <c r="G1760" i="11" s="1"/>
  <c r="H1760" i="11" s="1"/>
  <c r="F1759" i="11"/>
  <c r="G1759" i="11" s="1"/>
  <c r="H1759" i="11" s="1"/>
  <c r="F1758" i="11"/>
  <c r="G1758" i="11" s="1"/>
  <c r="H1758" i="11" s="1"/>
  <c r="F1757" i="11"/>
  <c r="G1757" i="11" s="1"/>
  <c r="H1757" i="11" s="1"/>
  <c r="F1756" i="11"/>
  <c r="G1756" i="11" s="1"/>
  <c r="H1756" i="11" s="1"/>
  <c r="F1755" i="11"/>
  <c r="G1755" i="11" s="1"/>
  <c r="H1755" i="11" s="1"/>
  <c r="F1754" i="11"/>
  <c r="G1754" i="11" s="1"/>
  <c r="H1754" i="11" s="1"/>
  <c r="F1753" i="11"/>
  <c r="G1753" i="11" s="1"/>
  <c r="H1753" i="11" s="1"/>
  <c r="G1752" i="11"/>
  <c r="H1752" i="11" s="1"/>
  <c r="F1752" i="11"/>
  <c r="G1751" i="11"/>
  <c r="H1751" i="11" s="1"/>
  <c r="F1751" i="11"/>
  <c r="F1750" i="11"/>
  <c r="G1750" i="11" s="1"/>
  <c r="H1750" i="11" s="1"/>
  <c r="F1749" i="11"/>
  <c r="G1749" i="11" s="1"/>
  <c r="H1749" i="11" s="1"/>
  <c r="F1748" i="11"/>
  <c r="G1748" i="11" s="1"/>
  <c r="H1748" i="11" s="1"/>
  <c r="F1747" i="11"/>
  <c r="G1747" i="11" s="1"/>
  <c r="H1747" i="11" s="1"/>
  <c r="H1746" i="11"/>
  <c r="F1746" i="11"/>
  <c r="G1746" i="11" s="1"/>
  <c r="G1745" i="11"/>
  <c r="H1745" i="11" s="1"/>
  <c r="F1745" i="11"/>
  <c r="G1744" i="11"/>
  <c r="H1744" i="11" s="1"/>
  <c r="F1744" i="11"/>
  <c r="H1743" i="11"/>
  <c r="F1743" i="11"/>
  <c r="G1743" i="11" s="1"/>
  <c r="F1742" i="11"/>
  <c r="G1742" i="11" s="1"/>
  <c r="H1742" i="11" s="1"/>
  <c r="F1741" i="11"/>
  <c r="G1741" i="11" s="1"/>
  <c r="H1741" i="11" s="1"/>
  <c r="F1740" i="11"/>
  <c r="G1740" i="11" s="1"/>
  <c r="H1740" i="11" s="1"/>
  <c r="G1739" i="11"/>
  <c r="H1739" i="11" s="1"/>
  <c r="F1739" i="11"/>
  <c r="H1738" i="11"/>
  <c r="F1738" i="11"/>
  <c r="G1738" i="11" s="1"/>
  <c r="H1737" i="11"/>
  <c r="F1737" i="11"/>
  <c r="G1737" i="11" s="1"/>
  <c r="G1736" i="11"/>
  <c r="H1736" i="11" s="1"/>
  <c r="F1736" i="11"/>
  <c r="F1735" i="11"/>
  <c r="G1735" i="11" s="1"/>
  <c r="H1735" i="11" s="1"/>
  <c r="F1734" i="11"/>
  <c r="G1734" i="11" s="1"/>
  <c r="H1734" i="11" s="1"/>
  <c r="F1733" i="11"/>
  <c r="G1733" i="11" s="1"/>
  <c r="H1733" i="11" s="1"/>
  <c r="F1732" i="11"/>
  <c r="G1732" i="11" s="1"/>
  <c r="H1732" i="11" s="1"/>
  <c r="F1731" i="11"/>
  <c r="G1731" i="11" s="1"/>
  <c r="H1731" i="11" s="1"/>
  <c r="H1730" i="11"/>
  <c r="F1730" i="11"/>
  <c r="G1730" i="11" s="1"/>
  <c r="F1729" i="11"/>
  <c r="G1729" i="11" s="1"/>
  <c r="H1729" i="11" s="1"/>
  <c r="F1728" i="11"/>
  <c r="G1728" i="11" s="1"/>
  <c r="H1728" i="11" s="1"/>
  <c r="H1727" i="11"/>
  <c r="F1727" i="11"/>
  <c r="G1727" i="11" s="1"/>
  <c r="F1726" i="11"/>
  <c r="G1726" i="11" s="1"/>
  <c r="H1726" i="11" s="1"/>
  <c r="F1725" i="11"/>
  <c r="G1725" i="11" s="1"/>
  <c r="H1725" i="11" s="1"/>
  <c r="F1724" i="11"/>
  <c r="G1724" i="11" s="1"/>
  <c r="H1724" i="11" s="1"/>
  <c r="G1723" i="11"/>
  <c r="H1723" i="11" s="1"/>
  <c r="F1723" i="11"/>
  <c r="F1722" i="11"/>
  <c r="G1722" i="11" s="1"/>
  <c r="H1722" i="11" s="1"/>
  <c r="F1721" i="11"/>
  <c r="G1721" i="11" s="1"/>
  <c r="H1721" i="11" s="1"/>
  <c r="F1720" i="11"/>
  <c r="G1720" i="11" s="1"/>
  <c r="H1720" i="11" s="1"/>
  <c r="G1719" i="11"/>
  <c r="H1719" i="11" s="1"/>
  <c r="F1719" i="11"/>
  <c r="F1718" i="11"/>
  <c r="G1718" i="11" s="1"/>
  <c r="H1718" i="11" s="1"/>
  <c r="F1717" i="11"/>
  <c r="G1717" i="11" s="1"/>
  <c r="H1717" i="11" s="1"/>
  <c r="F1716" i="11"/>
  <c r="G1716" i="11" s="1"/>
  <c r="H1716" i="11" s="1"/>
  <c r="G1715" i="11"/>
  <c r="H1715" i="11" s="1"/>
  <c r="F1715" i="11"/>
  <c r="H1714" i="11"/>
  <c r="F1714" i="11"/>
  <c r="G1714" i="11" s="1"/>
  <c r="F1713" i="11"/>
  <c r="G1713" i="11" s="1"/>
  <c r="H1713" i="11" s="1"/>
  <c r="F1712" i="11"/>
  <c r="G1712" i="11" s="1"/>
  <c r="H1712" i="11" s="1"/>
  <c r="G1711" i="11"/>
  <c r="H1711" i="11" s="1"/>
  <c r="F1711" i="11"/>
  <c r="F1710" i="11"/>
  <c r="G1710" i="11" s="1"/>
  <c r="H1710" i="11" s="1"/>
  <c r="F1709" i="11"/>
  <c r="G1709" i="11" s="1"/>
  <c r="H1709" i="11" s="1"/>
  <c r="F1708" i="11"/>
  <c r="G1708" i="11" s="1"/>
  <c r="H1708" i="11" s="1"/>
  <c r="H1707" i="11"/>
  <c r="F1707" i="11"/>
  <c r="G1707" i="11" s="1"/>
  <c r="F1706" i="11"/>
  <c r="G1706" i="11" s="1"/>
  <c r="H1706" i="11" s="1"/>
  <c r="F1705" i="11"/>
  <c r="G1705" i="11" s="1"/>
  <c r="H1705" i="11" s="1"/>
  <c r="G1704" i="11"/>
  <c r="H1704" i="11" s="1"/>
  <c r="F1704" i="11"/>
  <c r="F1703" i="11"/>
  <c r="G1703" i="11" s="1"/>
  <c r="H1703" i="11" s="1"/>
  <c r="H1702" i="11"/>
  <c r="F1702" i="11"/>
  <c r="G1702" i="11" s="1"/>
  <c r="H1701" i="11"/>
  <c r="G1701" i="11"/>
  <c r="F1701" i="11"/>
  <c r="H1700" i="11"/>
  <c r="F1700" i="11"/>
  <c r="G1700" i="11" s="1"/>
  <c r="F1699" i="11"/>
  <c r="G1699" i="11" s="1"/>
  <c r="H1699" i="11" s="1"/>
  <c r="F1698" i="11"/>
  <c r="G1698" i="11" s="1"/>
  <c r="H1698" i="11" s="1"/>
  <c r="F1697" i="11"/>
  <c r="G1697" i="11" s="1"/>
  <c r="H1697" i="11" s="1"/>
  <c r="G1696" i="11"/>
  <c r="H1696" i="11" s="1"/>
  <c r="F1696" i="11"/>
  <c r="H1695" i="11"/>
  <c r="F1695" i="11"/>
  <c r="G1695" i="11" s="1"/>
  <c r="H1694" i="11"/>
  <c r="F1694" i="11"/>
  <c r="G1694" i="11" s="1"/>
  <c r="F1693" i="11"/>
  <c r="G1693" i="11" s="1"/>
  <c r="H1693" i="11" s="1"/>
  <c r="F1692" i="11"/>
  <c r="G1692" i="11" s="1"/>
  <c r="H1692" i="11" s="1"/>
  <c r="F1691" i="11"/>
  <c r="G1691" i="11" s="1"/>
  <c r="H1691" i="11" s="1"/>
  <c r="F1690" i="11"/>
  <c r="G1690" i="11" s="1"/>
  <c r="H1690" i="11" s="1"/>
  <c r="F1689" i="11"/>
  <c r="G1689" i="11" s="1"/>
  <c r="H1689" i="11" s="1"/>
  <c r="F1688" i="11"/>
  <c r="G1688" i="11" s="1"/>
  <c r="H1688" i="11" s="1"/>
  <c r="G1687" i="11"/>
  <c r="H1687" i="11" s="1"/>
  <c r="F1687" i="11"/>
  <c r="G1686" i="11"/>
  <c r="H1686" i="11" s="1"/>
  <c r="F1686" i="11"/>
  <c r="F1685" i="11"/>
  <c r="G1685" i="11" s="1"/>
  <c r="H1685" i="11" s="1"/>
  <c r="F1684" i="11"/>
  <c r="G1684" i="11" s="1"/>
  <c r="H1684" i="11" s="1"/>
  <c r="G1683" i="11"/>
  <c r="H1683" i="11" s="1"/>
  <c r="F1683" i="11"/>
  <c r="H1682" i="11"/>
  <c r="F1682" i="11"/>
  <c r="G1682" i="11" s="1"/>
  <c r="G1681" i="11"/>
  <c r="H1681" i="11" s="1"/>
  <c r="F1681" i="11"/>
  <c r="F1680" i="11"/>
  <c r="G1680" i="11" s="1"/>
  <c r="H1680" i="11" s="1"/>
  <c r="F1679" i="11"/>
  <c r="G1679" i="11" s="1"/>
  <c r="H1679" i="11" s="1"/>
  <c r="F1678" i="11"/>
  <c r="G1678" i="11" s="1"/>
  <c r="H1678" i="11" s="1"/>
  <c r="F1677" i="11"/>
  <c r="G1677" i="11" s="1"/>
  <c r="H1677" i="11" s="1"/>
  <c r="F1676" i="11"/>
  <c r="G1676" i="11" s="1"/>
  <c r="H1676" i="11" s="1"/>
  <c r="G1675" i="11"/>
  <c r="H1675" i="11" s="1"/>
  <c r="F1675" i="11"/>
  <c r="F1674" i="11"/>
  <c r="G1674" i="11" s="1"/>
  <c r="H1674" i="11" s="1"/>
  <c r="G1673" i="11"/>
  <c r="H1673" i="11" s="1"/>
  <c r="F1673" i="11"/>
  <c r="H1672" i="11"/>
  <c r="F1672" i="11"/>
  <c r="G1672" i="11" s="1"/>
  <c r="H1671" i="11"/>
  <c r="G1671" i="11"/>
  <c r="F1671" i="11"/>
  <c r="F1670" i="11"/>
  <c r="G1670" i="11" s="1"/>
  <c r="H1670" i="11" s="1"/>
  <c r="F1669" i="11"/>
  <c r="G1669" i="11" s="1"/>
  <c r="H1669" i="11" s="1"/>
  <c r="F1668" i="11"/>
  <c r="G1668" i="11" s="1"/>
  <c r="H1668" i="11" s="1"/>
  <c r="F1667" i="11"/>
  <c r="G1667" i="11" s="1"/>
  <c r="H1667" i="11" s="1"/>
  <c r="G1666" i="11"/>
  <c r="H1666" i="11" s="1"/>
  <c r="F1666" i="11"/>
  <c r="H1665" i="11"/>
  <c r="G1665" i="11"/>
  <c r="F1665" i="11"/>
  <c r="H1664" i="11"/>
  <c r="F1664" i="11"/>
  <c r="G1664" i="11" s="1"/>
  <c r="H1663" i="11"/>
  <c r="G1663" i="11"/>
  <c r="F1663" i="11"/>
  <c r="F1662" i="11"/>
  <c r="G1662" i="11" s="1"/>
  <c r="H1662" i="11" s="1"/>
  <c r="F1661" i="11"/>
  <c r="G1661" i="11" s="1"/>
  <c r="H1661" i="11" s="1"/>
  <c r="F1660" i="11"/>
  <c r="G1660" i="11" s="1"/>
  <c r="H1660" i="11" s="1"/>
  <c r="F1659" i="11"/>
  <c r="G1659" i="11" s="1"/>
  <c r="H1659" i="11" s="1"/>
  <c r="F1658" i="11"/>
  <c r="G1658" i="11" s="1"/>
  <c r="H1658" i="11" s="1"/>
  <c r="F1657" i="11"/>
  <c r="G1657" i="11" s="1"/>
  <c r="H1657" i="11" s="1"/>
  <c r="H1656" i="11"/>
  <c r="F1656" i="11"/>
  <c r="G1656" i="11" s="1"/>
  <c r="G1655" i="11"/>
  <c r="H1655" i="11" s="1"/>
  <c r="F1655" i="11"/>
  <c r="G1654" i="11"/>
  <c r="H1654" i="11" s="1"/>
  <c r="F1654" i="11"/>
  <c r="G1653" i="11"/>
  <c r="H1653" i="11" s="1"/>
  <c r="F1653" i="11"/>
  <c r="F1652" i="11"/>
  <c r="G1652" i="11" s="1"/>
  <c r="H1652" i="11" s="1"/>
  <c r="G1651" i="11"/>
  <c r="H1651" i="11" s="1"/>
  <c r="F1651" i="11"/>
  <c r="F1650" i="11"/>
  <c r="G1650" i="11" s="1"/>
  <c r="H1650" i="11" s="1"/>
  <c r="F1649" i="11"/>
  <c r="G1649" i="11" s="1"/>
  <c r="H1649" i="11" s="1"/>
  <c r="F1648" i="11"/>
  <c r="G1648" i="11" s="1"/>
  <c r="H1648" i="11" s="1"/>
  <c r="G1647" i="11"/>
  <c r="H1647" i="11" s="1"/>
  <c r="F1647" i="11"/>
  <c r="G1646" i="11"/>
  <c r="H1646" i="11" s="1"/>
  <c r="F1646" i="11"/>
  <c r="F1645" i="11"/>
  <c r="G1645" i="11" s="1"/>
  <c r="H1645" i="11" s="1"/>
  <c r="H1644" i="11"/>
  <c r="F1644" i="11"/>
  <c r="G1644" i="11" s="1"/>
  <c r="F1643" i="11"/>
  <c r="G1643" i="11" s="1"/>
  <c r="H1643" i="11" s="1"/>
  <c r="F1642" i="11"/>
  <c r="G1642" i="11" s="1"/>
  <c r="H1642" i="11" s="1"/>
  <c r="G1641" i="11"/>
  <c r="H1641" i="11" s="1"/>
  <c r="F1641" i="11"/>
  <c r="F1640" i="11"/>
  <c r="G1640" i="11" s="1"/>
  <c r="H1640" i="11" s="1"/>
  <c r="F1639" i="11"/>
  <c r="G1639" i="11" s="1"/>
  <c r="H1639" i="11" s="1"/>
  <c r="F1638" i="11"/>
  <c r="G1638" i="11" s="1"/>
  <c r="H1638" i="11" s="1"/>
  <c r="H1637" i="11"/>
  <c r="F1637" i="11"/>
  <c r="G1637" i="11" s="1"/>
  <c r="F1636" i="11"/>
  <c r="G1636" i="11" s="1"/>
  <c r="H1636" i="11" s="1"/>
  <c r="F1635" i="11"/>
  <c r="G1635" i="11" s="1"/>
  <c r="H1635" i="11" s="1"/>
  <c r="F1634" i="11"/>
  <c r="G1634" i="11" s="1"/>
  <c r="H1634" i="11" s="1"/>
  <c r="G1633" i="11"/>
  <c r="H1633" i="11" s="1"/>
  <c r="F1633" i="11"/>
  <c r="F1632" i="11"/>
  <c r="G1632" i="11" s="1"/>
  <c r="H1632" i="11" s="1"/>
  <c r="H1631" i="11"/>
  <c r="G1631" i="11"/>
  <c r="F1631" i="11"/>
  <c r="F1630" i="11"/>
  <c r="G1630" i="11" s="1"/>
  <c r="H1630" i="11" s="1"/>
  <c r="F1629" i="11"/>
  <c r="G1629" i="11" s="1"/>
  <c r="H1629" i="11" s="1"/>
  <c r="F1628" i="11"/>
  <c r="G1628" i="11" s="1"/>
  <c r="H1628" i="11" s="1"/>
  <c r="G1627" i="11"/>
  <c r="H1627" i="11" s="1"/>
  <c r="F1627" i="11"/>
  <c r="F1626" i="11"/>
  <c r="G1626" i="11" s="1"/>
  <c r="H1626" i="11" s="1"/>
  <c r="F1625" i="11"/>
  <c r="G1625" i="11" s="1"/>
  <c r="H1625" i="11" s="1"/>
  <c r="H1624" i="11"/>
  <c r="F1624" i="11"/>
  <c r="G1624" i="11" s="1"/>
  <c r="F1623" i="11"/>
  <c r="G1623" i="11" s="1"/>
  <c r="H1623" i="11" s="1"/>
  <c r="F1622" i="11"/>
  <c r="G1622" i="11" s="1"/>
  <c r="H1622" i="11" s="1"/>
  <c r="F1621" i="11"/>
  <c r="G1621" i="11" s="1"/>
  <c r="H1621" i="11" s="1"/>
  <c r="F1620" i="11"/>
  <c r="G1620" i="11" s="1"/>
  <c r="H1620" i="11" s="1"/>
  <c r="G1619" i="11"/>
  <c r="H1619" i="11" s="1"/>
  <c r="F1619" i="11"/>
  <c r="G1618" i="11"/>
  <c r="H1618" i="11" s="1"/>
  <c r="F1618" i="11"/>
  <c r="G1617" i="11"/>
  <c r="H1617" i="11" s="1"/>
  <c r="F1617" i="11"/>
  <c r="H1616" i="11"/>
  <c r="F1616" i="11"/>
  <c r="G1616" i="11" s="1"/>
  <c r="F1615" i="11"/>
  <c r="G1615" i="11" s="1"/>
  <c r="H1615" i="11" s="1"/>
  <c r="F1614" i="11"/>
  <c r="G1614" i="11" s="1"/>
  <c r="H1614" i="11" s="1"/>
  <c r="G1613" i="11"/>
  <c r="H1613" i="11" s="1"/>
  <c r="F1613" i="11"/>
  <c r="F1612" i="11"/>
  <c r="G1612" i="11" s="1"/>
  <c r="H1612" i="11" s="1"/>
  <c r="F1611" i="11"/>
  <c r="G1611" i="11" s="1"/>
  <c r="H1611" i="11" s="1"/>
  <c r="H1610" i="11"/>
  <c r="F1610" i="11"/>
  <c r="G1610" i="11" s="1"/>
  <c r="F1609" i="11"/>
  <c r="G1609" i="11" s="1"/>
  <c r="H1609" i="11" s="1"/>
  <c r="F1608" i="11"/>
  <c r="G1608" i="11" s="1"/>
  <c r="H1608" i="11" s="1"/>
  <c r="H1607" i="11"/>
  <c r="F1607" i="11"/>
  <c r="G1607" i="11" s="1"/>
  <c r="G1606" i="11"/>
  <c r="H1606" i="11" s="1"/>
  <c r="F1606" i="11"/>
  <c r="F1605" i="11"/>
  <c r="G1605" i="11" s="1"/>
  <c r="H1605" i="11" s="1"/>
  <c r="F1604" i="11"/>
  <c r="G1604" i="11" s="1"/>
  <c r="H1604" i="11" s="1"/>
  <c r="F1603" i="11"/>
  <c r="G1603" i="11" s="1"/>
  <c r="H1603" i="11" s="1"/>
  <c r="G1602" i="11"/>
  <c r="H1602" i="11" s="1"/>
  <c r="F1602" i="11"/>
  <c r="F1601" i="11"/>
  <c r="G1601" i="11" s="1"/>
  <c r="H1601" i="11" s="1"/>
  <c r="F1600" i="11"/>
  <c r="G1600" i="11" s="1"/>
  <c r="H1600" i="11" s="1"/>
  <c r="H1599" i="11"/>
  <c r="F1599" i="11"/>
  <c r="G1599" i="11" s="1"/>
  <c r="F1598" i="11"/>
  <c r="G1598" i="11" s="1"/>
  <c r="H1598" i="11" s="1"/>
  <c r="F1597" i="11"/>
  <c r="G1597" i="11" s="1"/>
  <c r="H1597" i="11" s="1"/>
  <c r="H1596" i="11"/>
  <c r="F1596" i="11"/>
  <c r="G1596" i="11" s="1"/>
  <c r="F1595" i="11"/>
  <c r="G1595" i="11" s="1"/>
  <c r="H1595" i="11" s="1"/>
  <c r="F1594" i="11"/>
  <c r="G1594" i="11" s="1"/>
  <c r="H1594" i="11" s="1"/>
  <c r="H1593" i="11"/>
  <c r="G1593" i="11"/>
  <c r="F1593" i="11"/>
  <c r="F1592" i="11"/>
  <c r="G1592" i="11" s="1"/>
  <c r="H1592" i="11" s="1"/>
  <c r="F1591" i="11"/>
  <c r="G1591" i="11" s="1"/>
  <c r="H1591" i="11" s="1"/>
  <c r="F1590" i="11"/>
  <c r="G1590" i="11" s="1"/>
  <c r="H1590" i="11" s="1"/>
  <c r="G1589" i="11"/>
  <c r="H1589" i="11" s="1"/>
  <c r="F1589" i="11"/>
  <c r="F1588" i="11"/>
  <c r="G1588" i="11" s="1"/>
  <c r="H1588" i="11" s="1"/>
  <c r="F1587" i="11"/>
  <c r="G1587" i="11" s="1"/>
  <c r="H1587" i="11" s="1"/>
  <c r="F1586" i="11"/>
  <c r="G1586" i="11" s="1"/>
  <c r="H1586" i="11" s="1"/>
  <c r="F1585" i="11"/>
  <c r="G1585" i="11" s="1"/>
  <c r="H1585" i="11" s="1"/>
  <c r="F1584" i="11"/>
  <c r="G1584" i="11" s="1"/>
  <c r="H1584" i="11" s="1"/>
  <c r="F1583" i="11"/>
  <c r="G1583" i="11" s="1"/>
  <c r="H1583" i="11" s="1"/>
  <c r="H1582" i="11"/>
  <c r="G1582" i="11"/>
  <c r="F1582" i="11"/>
  <c r="H1581" i="11"/>
  <c r="F1581" i="11"/>
  <c r="G1581" i="11" s="1"/>
  <c r="F1580" i="11"/>
  <c r="G1580" i="11" s="1"/>
  <c r="H1580" i="11" s="1"/>
  <c r="F1579" i="11"/>
  <c r="G1579" i="11" s="1"/>
  <c r="H1579" i="11" s="1"/>
  <c r="F1578" i="11"/>
  <c r="G1578" i="11" s="1"/>
  <c r="H1578" i="11" s="1"/>
  <c r="G1577" i="11"/>
  <c r="H1577" i="11" s="1"/>
  <c r="F1577" i="11"/>
  <c r="F1576" i="11"/>
  <c r="G1576" i="11" s="1"/>
  <c r="H1576" i="11" s="1"/>
  <c r="F1575" i="11"/>
  <c r="G1575" i="11" s="1"/>
  <c r="H1575" i="11" s="1"/>
  <c r="H1574" i="11"/>
  <c r="F1574" i="11"/>
  <c r="G1574" i="11" s="1"/>
  <c r="F1573" i="11"/>
  <c r="G1573" i="11" s="1"/>
  <c r="H1573" i="11" s="1"/>
  <c r="F1572" i="11"/>
  <c r="G1572" i="11" s="1"/>
  <c r="H1572" i="11" s="1"/>
  <c r="F1571" i="11"/>
  <c r="G1571" i="11" s="1"/>
  <c r="H1571" i="11" s="1"/>
  <c r="G1570" i="11"/>
  <c r="H1570" i="11" s="1"/>
  <c r="F1570" i="11"/>
  <c r="G1569" i="11"/>
  <c r="H1569" i="11" s="1"/>
  <c r="F1569" i="11"/>
  <c r="F1568" i="11"/>
  <c r="G1568" i="11" s="1"/>
  <c r="H1568" i="11" s="1"/>
  <c r="F1567" i="11"/>
  <c r="G1567" i="11" s="1"/>
  <c r="H1567" i="11" s="1"/>
  <c r="G1566" i="11"/>
  <c r="H1566" i="11" s="1"/>
  <c r="F1566" i="11"/>
  <c r="F1565" i="11"/>
  <c r="G1565" i="11" s="1"/>
  <c r="H1565" i="11" s="1"/>
  <c r="F1564" i="11"/>
  <c r="G1564" i="11" s="1"/>
  <c r="H1564" i="11" s="1"/>
  <c r="F1563" i="11"/>
  <c r="G1563" i="11" s="1"/>
  <c r="H1563" i="11" s="1"/>
  <c r="F1562" i="11"/>
  <c r="G1562" i="11" s="1"/>
  <c r="H1562" i="11" s="1"/>
  <c r="F1561" i="11"/>
  <c r="G1561" i="11" s="1"/>
  <c r="H1561" i="11" s="1"/>
  <c r="F1560" i="11"/>
  <c r="G1560" i="11" s="1"/>
  <c r="H1560" i="11" s="1"/>
  <c r="F1559" i="11"/>
  <c r="G1559" i="11" s="1"/>
  <c r="H1559" i="11" s="1"/>
  <c r="H1558" i="11"/>
  <c r="G1558" i="11"/>
  <c r="F1558" i="11"/>
  <c r="F1557" i="11"/>
  <c r="G1557" i="11" s="1"/>
  <c r="H1557" i="11" s="1"/>
  <c r="F1556" i="11"/>
  <c r="G1556" i="11" s="1"/>
  <c r="H1556" i="11" s="1"/>
  <c r="G1555" i="11"/>
  <c r="H1555" i="11" s="1"/>
  <c r="F1555" i="11"/>
  <c r="G1554" i="11"/>
  <c r="H1554" i="11" s="1"/>
  <c r="F1554" i="11"/>
  <c r="F1553" i="11"/>
  <c r="G1553" i="11" s="1"/>
  <c r="H1553" i="11" s="1"/>
  <c r="F1552" i="11"/>
  <c r="G1552" i="11" s="1"/>
  <c r="H1552" i="11" s="1"/>
  <c r="F1551" i="11"/>
  <c r="G1551" i="11" s="1"/>
  <c r="H1551" i="11" s="1"/>
  <c r="G1550" i="11"/>
  <c r="H1550" i="11" s="1"/>
  <c r="F1550" i="11"/>
  <c r="F1549" i="11"/>
  <c r="G1549" i="11" s="1"/>
  <c r="H1549" i="11" s="1"/>
  <c r="F1548" i="11"/>
  <c r="G1548" i="11" s="1"/>
  <c r="H1548" i="11" s="1"/>
  <c r="H1547" i="11"/>
  <c r="F1547" i="11"/>
  <c r="G1547" i="11" s="1"/>
  <c r="H1546" i="11"/>
  <c r="F1546" i="11"/>
  <c r="G1546" i="11" s="1"/>
  <c r="F1545" i="11"/>
  <c r="G1545" i="11" s="1"/>
  <c r="H1545" i="11" s="1"/>
  <c r="F1544" i="11"/>
  <c r="G1544" i="11" s="1"/>
  <c r="H1544" i="11" s="1"/>
  <c r="F1543" i="11"/>
  <c r="G1543" i="11" s="1"/>
  <c r="H1543" i="11" s="1"/>
  <c r="F1542" i="11"/>
  <c r="G1542" i="11" s="1"/>
  <c r="H1542" i="11" s="1"/>
  <c r="F1541" i="11"/>
  <c r="G1541" i="11" s="1"/>
  <c r="H1541" i="11" s="1"/>
  <c r="F1540" i="11"/>
  <c r="G1540" i="11" s="1"/>
  <c r="H1540" i="11" s="1"/>
  <c r="F1539" i="11"/>
  <c r="G1539" i="11" s="1"/>
  <c r="H1539" i="11" s="1"/>
  <c r="H1538" i="11"/>
  <c r="F1538" i="11"/>
  <c r="G1538" i="11" s="1"/>
  <c r="F1537" i="11"/>
  <c r="G1537" i="11" s="1"/>
  <c r="H1537" i="11" s="1"/>
  <c r="F1536" i="11"/>
  <c r="G1536" i="11" s="1"/>
  <c r="H1536" i="11" s="1"/>
  <c r="G1535" i="11"/>
  <c r="H1535" i="11" s="1"/>
  <c r="F1535" i="11"/>
  <c r="G1534" i="11"/>
  <c r="H1534" i="11" s="1"/>
  <c r="F1534" i="11"/>
  <c r="F1533" i="11"/>
  <c r="G1533" i="11" s="1"/>
  <c r="H1533" i="11" s="1"/>
  <c r="F1532" i="11"/>
  <c r="G1532" i="11" s="1"/>
  <c r="H1532" i="11" s="1"/>
  <c r="F1531" i="11"/>
  <c r="G1531" i="11" s="1"/>
  <c r="H1531" i="11" s="1"/>
  <c r="F1530" i="11"/>
  <c r="G1530" i="11" s="1"/>
  <c r="H1530" i="11" s="1"/>
  <c r="F1529" i="11"/>
  <c r="G1529" i="11" s="1"/>
  <c r="H1529" i="11" s="1"/>
  <c r="F1528" i="11"/>
  <c r="G1528" i="11" s="1"/>
  <c r="H1528" i="11" s="1"/>
  <c r="F1527" i="11"/>
  <c r="G1527" i="11" s="1"/>
  <c r="H1527" i="11" s="1"/>
  <c r="F1526" i="11"/>
  <c r="G1526" i="11" s="1"/>
  <c r="H1526" i="11" s="1"/>
  <c r="H1525" i="11"/>
  <c r="F1525" i="11"/>
  <c r="G1525" i="11" s="1"/>
  <c r="F1524" i="11"/>
  <c r="G1524" i="11" s="1"/>
  <c r="H1524" i="11" s="1"/>
  <c r="F1523" i="11"/>
  <c r="G1523" i="11" s="1"/>
  <c r="H1523" i="11" s="1"/>
  <c r="F1522" i="11"/>
  <c r="G1522" i="11" s="1"/>
  <c r="H1522" i="11" s="1"/>
  <c r="F1521" i="11"/>
  <c r="G1521" i="11" s="1"/>
  <c r="H1521" i="11" s="1"/>
  <c r="H1520" i="11"/>
  <c r="F1520" i="11"/>
  <c r="G1520" i="11" s="1"/>
  <c r="F1519" i="11"/>
  <c r="G1519" i="11" s="1"/>
  <c r="H1519" i="11" s="1"/>
  <c r="F1518" i="11"/>
  <c r="G1518" i="11" s="1"/>
  <c r="H1518" i="11" s="1"/>
  <c r="F1517" i="11"/>
  <c r="G1517" i="11" s="1"/>
  <c r="H1517" i="11" s="1"/>
  <c r="F1516" i="11"/>
  <c r="G1516" i="11" s="1"/>
  <c r="H1516" i="11" s="1"/>
  <c r="F1515" i="11"/>
  <c r="G1515" i="11" s="1"/>
  <c r="H1515" i="11" s="1"/>
  <c r="H1514" i="11"/>
  <c r="F1514" i="11"/>
  <c r="G1514" i="11" s="1"/>
  <c r="F1513" i="11"/>
  <c r="G1513" i="11" s="1"/>
  <c r="H1513" i="11" s="1"/>
  <c r="H1512" i="11"/>
  <c r="F1512" i="11"/>
  <c r="G1512" i="11" s="1"/>
  <c r="F1511" i="11"/>
  <c r="G1511" i="11" s="1"/>
  <c r="H1511" i="11" s="1"/>
  <c r="G1510" i="11"/>
  <c r="H1510" i="11" s="1"/>
  <c r="F1510" i="11"/>
  <c r="G1509" i="11"/>
  <c r="H1509" i="11" s="1"/>
  <c r="F1509" i="11"/>
  <c r="F1508" i="11"/>
  <c r="G1508" i="11" s="1"/>
  <c r="H1508" i="11" s="1"/>
  <c r="F1507" i="11"/>
  <c r="G1507" i="11" s="1"/>
  <c r="H1507" i="11" s="1"/>
  <c r="F1506" i="11"/>
  <c r="G1506" i="11" s="1"/>
  <c r="H1506" i="11" s="1"/>
  <c r="G1505" i="11"/>
  <c r="H1505" i="11" s="1"/>
  <c r="F1505" i="11"/>
  <c r="F1504" i="11"/>
  <c r="G1504" i="11" s="1"/>
  <c r="H1504" i="11" s="1"/>
  <c r="F1503" i="11"/>
  <c r="G1503" i="11" s="1"/>
  <c r="H1503" i="11" s="1"/>
  <c r="F1502" i="11"/>
  <c r="G1502" i="11" s="1"/>
  <c r="H1502" i="11" s="1"/>
  <c r="F1501" i="11"/>
  <c r="G1501" i="11" s="1"/>
  <c r="H1501" i="11" s="1"/>
  <c r="H1500" i="11"/>
  <c r="F1500" i="11"/>
  <c r="G1500" i="11" s="1"/>
  <c r="F1499" i="11"/>
  <c r="G1499" i="11" s="1"/>
  <c r="H1499" i="11" s="1"/>
  <c r="H1498" i="11"/>
  <c r="F1498" i="11"/>
  <c r="G1498" i="11" s="1"/>
  <c r="G1497" i="11"/>
  <c r="H1497" i="11" s="1"/>
  <c r="F1497" i="11"/>
  <c r="F1496" i="11"/>
  <c r="G1496" i="11" s="1"/>
  <c r="H1496" i="11" s="1"/>
  <c r="G1495" i="11"/>
  <c r="H1495" i="11" s="1"/>
  <c r="F1495" i="11"/>
  <c r="G1494" i="11"/>
  <c r="H1494" i="11" s="1"/>
  <c r="F1494" i="11"/>
  <c r="F1493" i="11"/>
  <c r="G1493" i="11" s="1"/>
  <c r="H1493" i="11" s="1"/>
  <c r="F1492" i="11"/>
  <c r="G1492" i="11" s="1"/>
  <c r="H1492" i="11" s="1"/>
  <c r="F1491" i="11"/>
  <c r="G1491" i="11" s="1"/>
  <c r="H1491" i="11" s="1"/>
  <c r="F1490" i="11"/>
  <c r="G1490" i="11" s="1"/>
  <c r="H1490" i="11" s="1"/>
  <c r="F1489" i="11"/>
  <c r="G1489" i="11" s="1"/>
  <c r="H1489" i="11" s="1"/>
  <c r="F1488" i="11"/>
  <c r="G1488" i="11" s="1"/>
  <c r="H1488" i="11" s="1"/>
  <c r="F1487" i="11"/>
  <c r="G1487" i="11" s="1"/>
  <c r="H1487" i="11" s="1"/>
  <c r="F1486" i="11"/>
  <c r="G1486" i="11" s="1"/>
  <c r="H1486" i="11" s="1"/>
  <c r="F1485" i="11"/>
  <c r="G1485" i="11" s="1"/>
  <c r="H1485" i="11" s="1"/>
  <c r="H1484" i="11"/>
  <c r="F1484" i="11"/>
  <c r="G1484" i="11" s="1"/>
  <c r="F1483" i="11"/>
  <c r="G1483" i="11" s="1"/>
  <c r="H1483" i="11" s="1"/>
  <c r="F1482" i="11"/>
  <c r="G1482" i="11" s="1"/>
  <c r="H1482" i="11" s="1"/>
  <c r="F1481" i="11"/>
  <c r="G1481" i="11" s="1"/>
  <c r="H1481" i="11" s="1"/>
  <c r="H1480" i="11"/>
  <c r="F1480" i="11"/>
  <c r="G1480" i="11" s="1"/>
  <c r="F1479" i="11"/>
  <c r="G1479" i="11" s="1"/>
  <c r="H1479" i="11" s="1"/>
  <c r="F1478" i="11"/>
  <c r="G1478" i="11" s="1"/>
  <c r="H1478" i="11" s="1"/>
  <c r="F1477" i="11"/>
  <c r="G1477" i="11" s="1"/>
  <c r="H1477" i="11" s="1"/>
  <c r="F1476" i="11"/>
  <c r="G1476" i="11" s="1"/>
  <c r="H1476" i="11" s="1"/>
  <c r="H1475" i="11"/>
  <c r="F1475" i="11"/>
  <c r="G1475" i="11" s="1"/>
  <c r="F1474" i="11"/>
  <c r="G1474" i="11" s="1"/>
  <c r="H1474" i="11" s="1"/>
  <c r="F1473" i="11"/>
  <c r="G1473" i="11" s="1"/>
  <c r="H1473" i="11" s="1"/>
  <c r="F1472" i="11"/>
  <c r="G1472" i="11" s="1"/>
  <c r="H1472" i="11" s="1"/>
  <c r="F1471" i="11"/>
  <c r="G1471" i="11" s="1"/>
  <c r="H1471" i="11" s="1"/>
  <c r="F1470" i="11"/>
  <c r="G1470" i="11" s="1"/>
  <c r="H1470" i="11" s="1"/>
  <c r="G1469" i="11"/>
  <c r="H1469" i="11" s="1"/>
  <c r="F1469" i="11"/>
  <c r="F1468" i="11"/>
  <c r="G1468" i="11" s="1"/>
  <c r="H1468" i="11" s="1"/>
  <c r="F1467" i="11"/>
  <c r="G1467" i="11" s="1"/>
  <c r="H1467" i="11" s="1"/>
  <c r="F1466" i="11"/>
  <c r="G1466" i="11" s="1"/>
  <c r="H1466" i="11" s="1"/>
  <c r="F1465" i="11"/>
  <c r="G1465" i="11" s="1"/>
  <c r="H1465" i="11" s="1"/>
  <c r="F1464" i="11"/>
  <c r="G1464" i="11" s="1"/>
  <c r="H1464" i="11" s="1"/>
  <c r="H1463" i="11"/>
  <c r="F1463" i="11"/>
  <c r="G1463" i="11" s="1"/>
  <c r="F1462" i="11"/>
  <c r="G1462" i="11" s="1"/>
  <c r="H1462" i="11" s="1"/>
  <c r="F1461" i="11"/>
  <c r="G1461" i="11" s="1"/>
  <c r="H1461" i="11" s="1"/>
  <c r="F1460" i="11"/>
  <c r="G1460" i="11" s="1"/>
  <c r="H1460" i="11" s="1"/>
  <c r="G1459" i="11"/>
  <c r="H1459" i="11" s="1"/>
  <c r="F1459" i="11"/>
  <c r="F1458" i="11"/>
  <c r="G1458" i="11" s="1"/>
  <c r="H1458" i="11" s="1"/>
  <c r="F1457" i="11"/>
  <c r="G1457" i="11" s="1"/>
  <c r="H1457" i="11" s="1"/>
  <c r="F1456" i="11"/>
  <c r="G1456" i="11" s="1"/>
  <c r="H1456" i="11" s="1"/>
  <c r="H1455" i="11"/>
  <c r="F1455" i="11"/>
  <c r="G1455" i="11" s="1"/>
  <c r="F1454" i="11"/>
  <c r="G1454" i="11" s="1"/>
  <c r="H1454" i="11" s="1"/>
  <c r="F1453" i="11"/>
  <c r="G1453" i="11" s="1"/>
  <c r="H1453" i="11" s="1"/>
  <c r="F1452" i="11"/>
  <c r="G1452" i="11" s="1"/>
  <c r="H1452" i="11" s="1"/>
  <c r="G1451" i="11"/>
  <c r="H1451" i="11" s="1"/>
  <c r="F1451" i="11"/>
  <c r="F1450" i="11"/>
  <c r="G1450" i="11" s="1"/>
  <c r="H1450" i="11" s="1"/>
  <c r="G1449" i="11"/>
  <c r="H1449" i="11" s="1"/>
  <c r="F1449" i="11"/>
  <c r="F1448" i="11"/>
  <c r="G1448" i="11" s="1"/>
  <c r="H1448" i="11" s="1"/>
  <c r="H1447" i="11"/>
  <c r="G1447" i="11"/>
  <c r="F1447" i="11"/>
  <c r="F1446" i="11"/>
  <c r="G1446" i="11" s="1"/>
  <c r="H1446" i="11" s="1"/>
  <c r="F1445" i="11"/>
  <c r="G1445" i="11" s="1"/>
  <c r="H1445" i="11" s="1"/>
  <c r="F1444" i="11"/>
  <c r="G1444" i="11" s="1"/>
  <c r="H1444" i="11" s="1"/>
  <c r="F1443" i="11"/>
  <c r="G1443" i="11" s="1"/>
  <c r="H1443" i="11" s="1"/>
  <c r="F1442" i="11"/>
  <c r="G1442" i="11" s="1"/>
  <c r="H1442" i="11" s="1"/>
  <c r="F1441" i="11"/>
  <c r="G1441" i="11" s="1"/>
  <c r="H1441" i="11" s="1"/>
  <c r="H1440" i="11"/>
  <c r="F1440" i="11"/>
  <c r="G1440" i="11" s="1"/>
  <c r="F1439" i="11"/>
  <c r="G1439" i="11" s="1"/>
  <c r="H1439" i="11" s="1"/>
  <c r="G1438" i="11"/>
  <c r="H1438" i="11" s="1"/>
  <c r="F1438" i="11"/>
  <c r="F1437" i="11"/>
  <c r="G1437" i="11" s="1"/>
  <c r="H1437" i="11" s="1"/>
  <c r="F1436" i="11"/>
  <c r="G1436" i="11" s="1"/>
  <c r="H1436" i="11" s="1"/>
  <c r="F1435" i="11"/>
  <c r="G1435" i="11" s="1"/>
  <c r="H1435" i="11" s="1"/>
  <c r="F1434" i="11"/>
  <c r="G1434" i="11" s="1"/>
  <c r="H1434" i="11" s="1"/>
  <c r="G1433" i="11"/>
  <c r="H1433" i="11" s="1"/>
  <c r="F1433" i="11"/>
  <c r="H1432" i="11"/>
  <c r="F1432" i="11"/>
  <c r="G1432" i="11" s="1"/>
  <c r="F1431" i="11"/>
  <c r="G1431" i="11" s="1"/>
  <c r="H1431" i="11" s="1"/>
  <c r="F1430" i="11"/>
  <c r="G1430" i="11" s="1"/>
  <c r="H1430" i="11" s="1"/>
  <c r="H1429" i="11"/>
  <c r="F1429" i="11"/>
  <c r="G1429" i="11" s="1"/>
  <c r="F1428" i="11"/>
  <c r="G1428" i="11" s="1"/>
  <c r="H1428" i="11" s="1"/>
  <c r="G1427" i="11"/>
  <c r="H1427" i="11" s="1"/>
  <c r="F1427" i="11"/>
  <c r="G1426" i="11"/>
  <c r="H1426" i="11" s="1"/>
  <c r="F1426" i="11"/>
  <c r="G1425" i="11"/>
  <c r="H1425" i="11" s="1"/>
  <c r="F1425" i="11"/>
  <c r="H1424" i="11"/>
  <c r="F1424" i="11"/>
  <c r="G1424" i="11" s="1"/>
  <c r="F1423" i="11"/>
  <c r="G1423" i="11" s="1"/>
  <c r="H1423" i="11" s="1"/>
  <c r="F1422" i="11"/>
  <c r="G1422" i="11" s="1"/>
  <c r="H1422" i="11" s="1"/>
  <c r="F1421" i="11"/>
  <c r="G1421" i="11" s="1"/>
  <c r="H1421" i="11" s="1"/>
  <c r="F1420" i="11"/>
  <c r="G1420" i="11" s="1"/>
  <c r="H1420" i="11" s="1"/>
  <c r="F1419" i="11"/>
  <c r="G1419" i="11" s="1"/>
  <c r="H1419" i="11" s="1"/>
  <c r="F1418" i="11"/>
  <c r="G1418" i="11" s="1"/>
  <c r="H1418" i="11" s="1"/>
  <c r="F1417" i="11"/>
  <c r="G1417" i="11" s="1"/>
  <c r="H1417" i="11" s="1"/>
  <c r="F1416" i="11"/>
  <c r="G1416" i="11" s="1"/>
  <c r="H1416" i="11" s="1"/>
  <c r="F1415" i="11"/>
  <c r="G1415" i="11" s="1"/>
  <c r="H1415" i="11" s="1"/>
  <c r="F1414" i="11"/>
  <c r="G1414" i="11" s="1"/>
  <c r="H1414" i="11" s="1"/>
  <c r="G1413" i="11"/>
  <c r="H1413" i="11" s="1"/>
  <c r="F1413" i="11"/>
  <c r="F1412" i="11"/>
  <c r="G1412" i="11" s="1"/>
  <c r="H1412" i="11" s="1"/>
  <c r="F1411" i="11"/>
  <c r="G1411" i="11" s="1"/>
  <c r="H1411" i="11" s="1"/>
  <c r="G1410" i="11"/>
  <c r="H1410" i="11" s="1"/>
  <c r="F1410" i="11"/>
  <c r="F1409" i="11"/>
  <c r="G1409" i="11" s="1"/>
  <c r="H1409" i="11" s="1"/>
  <c r="F1408" i="11"/>
  <c r="G1408" i="11" s="1"/>
  <c r="H1408" i="11" s="1"/>
  <c r="H1407" i="11"/>
  <c r="F1407" i="11"/>
  <c r="G1407" i="11" s="1"/>
  <c r="G1406" i="11"/>
  <c r="H1406" i="11" s="1"/>
  <c r="F1406" i="11"/>
  <c r="F1405" i="11"/>
  <c r="G1405" i="11" s="1"/>
  <c r="H1405" i="11" s="1"/>
  <c r="F1404" i="11"/>
  <c r="G1404" i="11" s="1"/>
  <c r="H1404" i="11" s="1"/>
  <c r="G1403" i="11"/>
  <c r="H1403" i="11" s="1"/>
  <c r="F1403" i="11"/>
  <c r="F1402" i="11"/>
  <c r="G1402" i="11" s="1"/>
  <c r="H1402" i="11" s="1"/>
  <c r="G1401" i="11"/>
  <c r="H1401" i="11" s="1"/>
  <c r="F1401" i="11"/>
  <c r="F1400" i="11"/>
  <c r="G1400" i="11" s="1"/>
  <c r="H1400" i="11" s="1"/>
  <c r="F1399" i="11"/>
  <c r="G1399" i="11" s="1"/>
  <c r="H1399" i="11" s="1"/>
  <c r="F1398" i="11"/>
  <c r="G1398" i="11" s="1"/>
  <c r="H1398" i="11" s="1"/>
  <c r="G1397" i="11"/>
  <c r="H1397" i="11" s="1"/>
  <c r="F1397" i="11"/>
  <c r="F1396" i="11"/>
  <c r="G1396" i="11" s="1"/>
  <c r="H1396" i="11" s="1"/>
  <c r="G1395" i="11"/>
  <c r="H1395" i="11" s="1"/>
  <c r="F1395" i="11"/>
  <c r="F1394" i="11"/>
  <c r="G1394" i="11" s="1"/>
  <c r="H1394" i="11" s="1"/>
  <c r="G1393" i="11"/>
  <c r="H1393" i="11" s="1"/>
  <c r="F1393" i="11"/>
  <c r="F1392" i="11"/>
  <c r="G1392" i="11" s="1"/>
  <c r="H1392" i="11" s="1"/>
  <c r="F1391" i="11"/>
  <c r="G1391" i="11" s="1"/>
  <c r="H1391" i="11" s="1"/>
  <c r="F1390" i="11"/>
  <c r="G1390" i="11" s="1"/>
  <c r="H1390" i="11" s="1"/>
  <c r="F1389" i="11"/>
  <c r="G1389" i="11" s="1"/>
  <c r="H1389" i="11" s="1"/>
  <c r="F1388" i="11"/>
  <c r="G1388" i="11" s="1"/>
  <c r="H1388" i="11" s="1"/>
  <c r="F1387" i="11"/>
  <c r="G1387" i="11" s="1"/>
  <c r="H1387" i="11" s="1"/>
  <c r="F1386" i="11"/>
  <c r="G1386" i="11" s="1"/>
  <c r="H1386" i="11" s="1"/>
  <c r="F1385" i="11"/>
  <c r="G1385" i="11" s="1"/>
  <c r="H1385" i="11" s="1"/>
  <c r="F1384" i="11"/>
  <c r="G1384" i="11" s="1"/>
  <c r="H1384" i="11" s="1"/>
  <c r="F1383" i="11"/>
  <c r="G1383" i="11" s="1"/>
  <c r="H1383" i="11" s="1"/>
  <c r="F1382" i="11"/>
  <c r="G1382" i="11" s="1"/>
  <c r="H1382" i="11" s="1"/>
  <c r="H1381" i="11"/>
  <c r="F1381" i="11"/>
  <c r="G1381" i="11" s="1"/>
  <c r="F1380" i="11"/>
  <c r="G1380" i="11" s="1"/>
  <c r="H1380" i="11" s="1"/>
  <c r="G1379" i="11"/>
  <c r="H1379" i="11" s="1"/>
  <c r="F1379" i="11"/>
  <c r="F1378" i="11"/>
  <c r="G1378" i="11" s="1"/>
  <c r="H1378" i="11" s="1"/>
  <c r="G1377" i="11"/>
  <c r="H1377" i="11" s="1"/>
  <c r="F1377" i="11"/>
  <c r="H1376" i="11"/>
  <c r="F1376" i="11"/>
  <c r="G1376" i="11" s="1"/>
  <c r="F1375" i="11"/>
  <c r="G1375" i="11" s="1"/>
  <c r="H1375" i="11" s="1"/>
  <c r="F1374" i="11"/>
  <c r="G1374" i="11" s="1"/>
  <c r="H1374" i="11" s="1"/>
  <c r="F1373" i="11"/>
  <c r="G1373" i="11" s="1"/>
  <c r="H1373" i="11" s="1"/>
  <c r="F1372" i="11"/>
  <c r="G1372" i="11" s="1"/>
  <c r="H1372" i="11" s="1"/>
  <c r="F1371" i="11"/>
  <c r="G1371" i="11" s="1"/>
  <c r="H1371" i="11" s="1"/>
  <c r="F1370" i="11"/>
  <c r="G1370" i="11" s="1"/>
  <c r="H1370" i="11" s="1"/>
  <c r="G1369" i="11"/>
  <c r="H1369" i="11" s="1"/>
  <c r="F1369" i="11"/>
  <c r="H1368" i="11"/>
  <c r="F1368" i="11"/>
  <c r="G1368" i="11" s="1"/>
  <c r="F1367" i="11"/>
  <c r="G1367" i="11" s="1"/>
  <c r="H1367" i="11" s="1"/>
  <c r="F1366" i="11"/>
  <c r="G1366" i="11" s="1"/>
  <c r="H1366" i="11" s="1"/>
  <c r="G1365" i="11"/>
  <c r="H1365" i="11" s="1"/>
  <c r="F1365" i="11"/>
  <c r="F1364" i="11"/>
  <c r="G1364" i="11" s="1"/>
  <c r="H1364" i="11" s="1"/>
  <c r="F1363" i="11"/>
  <c r="G1363" i="11" s="1"/>
  <c r="H1363" i="11" s="1"/>
  <c r="F1362" i="11"/>
  <c r="G1362" i="11" s="1"/>
  <c r="H1362" i="11" s="1"/>
  <c r="F1361" i="11"/>
  <c r="G1361" i="11" s="1"/>
  <c r="H1361" i="11" s="1"/>
  <c r="F1360" i="11"/>
  <c r="G1360" i="11" s="1"/>
  <c r="H1360" i="11" s="1"/>
  <c r="H1359" i="11"/>
  <c r="F1359" i="11"/>
  <c r="G1359" i="11" s="1"/>
  <c r="F1358" i="11"/>
  <c r="G1358" i="11" s="1"/>
  <c r="H1358" i="11" s="1"/>
  <c r="F1357" i="11"/>
  <c r="G1357" i="11" s="1"/>
  <c r="H1357" i="11" s="1"/>
  <c r="H1356" i="11"/>
  <c r="F1356" i="11"/>
  <c r="G1356" i="11" s="1"/>
  <c r="F1355" i="11"/>
  <c r="G1355" i="11" s="1"/>
  <c r="H1355" i="11" s="1"/>
  <c r="F1354" i="11"/>
  <c r="G1354" i="11" s="1"/>
  <c r="H1354" i="11" s="1"/>
  <c r="F1353" i="11"/>
  <c r="G1353" i="11" s="1"/>
  <c r="H1353" i="11" s="1"/>
  <c r="F1352" i="11"/>
  <c r="G1352" i="11" s="1"/>
  <c r="H1352" i="11" s="1"/>
  <c r="F1351" i="11"/>
  <c r="G1351" i="11" s="1"/>
  <c r="H1351" i="11" s="1"/>
  <c r="G1350" i="11"/>
  <c r="H1350" i="11" s="1"/>
  <c r="F1350" i="11"/>
  <c r="F1349" i="11"/>
  <c r="G1349" i="11" s="1"/>
  <c r="H1349" i="11" s="1"/>
  <c r="F1348" i="11"/>
  <c r="G1348" i="11" s="1"/>
  <c r="H1348" i="11" s="1"/>
  <c r="F1347" i="11"/>
  <c r="G1347" i="11" s="1"/>
  <c r="H1347" i="11" s="1"/>
  <c r="F1346" i="11"/>
  <c r="G1346" i="11" s="1"/>
  <c r="H1346" i="11" s="1"/>
  <c r="F1345" i="11"/>
  <c r="G1345" i="11" s="1"/>
  <c r="H1345" i="11" s="1"/>
  <c r="F1344" i="11"/>
  <c r="G1344" i="11" s="1"/>
  <c r="H1344" i="11" s="1"/>
  <c r="F1343" i="11"/>
  <c r="G1343" i="11" s="1"/>
  <c r="H1343" i="11" s="1"/>
  <c r="F1342" i="11"/>
  <c r="G1342" i="11" s="1"/>
  <c r="H1342" i="11" s="1"/>
  <c r="H1341" i="11"/>
  <c r="F1341" i="11"/>
  <c r="G1341" i="11" s="1"/>
  <c r="F1340" i="11"/>
  <c r="G1340" i="11" s="1"/>
  <c r="H1340" i="11" s="1"/>
  <c r="G1339" i="11"/>
  <c r="H1339" i="11" s="1"/>
  <c r="F1339" i="11"/>
  <c r="F1338" i="11"/>
  <c r="G1338" i="11" s="1"/>
  <c r="H1338" i="11" s="1"/>
  <c r="F1337" i="11"/>
  <c r="G1337" i="11" s="1"/>
  <c r="H1337" i="11" s="1"/>
  <c r="F1336" i="11"/>
  <c r="G1336" i="11" s="1"/>
  <c r="H1336" i="11" s="1"/>
  <c r="F1335" i="11"/>
  <c r="G1335" i="11" s="1"/>
  <c r="H1335" i="11" s="1"/>
  <c r="F1334" i="11"/>
  <c r="G1334" i="11" s="1"/>
  <c r="H1334" i="11" s="1"/>
  <c r="F1333" i="11"/>
  <c r="G1333" i="11" s="1"/>
  <c r="H1333" i="11" s="1"/>
  <c r="F1332" i="11"/>
  <c r="G1332" i="11" s="1"/>
  <c r="H1332" i="11" s="1"/>
  <c r="H1331" i="11"/>
  <c r="F1331" i="11"/>
  <c r="G1331" i="11" s="1"/>
  <c r="F1330" i="11"/>
  <c r="G1330" i="11" s="1"/>
  <c r="H1330" i="11" s="1"/>
  <c r="G1329" i="11"/>
  <c r="H1329" i="11" s="1"/>
  <c r="F1329" i="11"/>
  <c r="F1328" i="11"/>
  <c r="G1328" i="11" s="1"/>
  <c r="H1328" i="11" s="1"/>
  <c r="F1327" i="11"/>
  <c r="G1327" i="11" s="1"/>
  <c r="H1327" i="11" s="1"/>
  <c r="G1326" i="11"/>
  <c r="H1326" i="11" s="1"/>
  <c r="F1326" i="11"/>
  <c r="F1325" i="11"/>
  <c r="G1325" i="11" s="1"/>
  <c r="H1325" i="11" s="1"/>
  <c r="F1324" i="11"/>
  <c r="G1324" i="11" s="1"/>
  <c r="H1324" i="11" s="1"/>
  <c r="F1323" i="11"/>
  <c r="G1323" i="11" s="1"/>
  <c r="H1323" i="11" s="1"/>
  <c r="H1322" i="11"/>
  <c r="F1322" i="11"/>
  <c r="G1322" i="11" s="1"/>
  <c r="G1321" i="11"/>
  <c r="H1321" i="11" s="1"/>
  <c r="F1321" i="11"/>
  <c r="F1320" i="11"/>
  <c r="G1320" i="11" s="1"/>
  <c r="H1320" i="11" s="1"/>
  <c r="F1319" i="11"/>
  <c r="G1319" i="11" s="1"/>
  <c r="H1319" i="11" s="1"/>
  <c r="H1318" i="11"/>
  <c r="F1318" i="11"/>
  <c r="G1318" i="11" s="1"/>
  <c r="H1317" i="11"/>
  <c r="F1317" i="11"/>
  <c r="G1317" i="11" s="1"/>
  <c r="F1316" i="11"/>
  <c r="G1316" i="11" s="1"/>
  <c r="H1316" i="11" s="1"/>
  <c r="F1315" i="11"/>
  <c r="G1315" i="11" s="1"/>
  <c r="H1315" i="11" s="1"/>
  <c r="F1314" i="11"/>
  <c r="G1314" i="11" s="1"/>
  <c r="H1314" i="11" s="1"/>
  <c r="G1313" i="11"/>
  <c r="H1313" i="11" s="1"/>
  <c r="F1313" i="11"/>
  <c r="F1312" i="11"/>
  <c r="G1312" i="11" s="1"/>
  <c r="H1312" i="11" s="1"/>
  <c r="F1311" i="11"/>
  <c r="G1311" i="11" s="1"/>
  <c r="H1311" i="11" s="1"/>
  <c r="G1310" i="11"/>
  <c r="H1310" i="11" s="1"/>
  <c r="F1310" i="11"/>
  <c r="F1309" i="11"/>
  <c r="G1309" i="11" s="1"/>
  <c r="H1309" i="11" s="1"/>
  <c r="F1308" i="11"/>
  <c r="G1308" i="11" s="1"/>
  <c r="H1308" i="11" s="1"/>
  <c r="F1307" i="11"/>
  <c r="G1307" i="11" s="1"/>
  <c r="H1307" i="11" s="1"/>
  <c r="F1306" i="11"/>
  <c r="G1306" i="11" s="1"/>
  <c r="H1306" i="11" s="1"/>
  <c r="F1305" i="11"/>
  <c r="G1305" i="11" s="1"/>
  <c r="H1305" i="11" s="1"/>
  <c r="F1304" i="11"/>
  <c r="G1304" i="11" s="1"/>
  <c r="H1304" i="11" s="1"/>
  <c r="G1303" i="11"/>
  <c r="H1303" i="11" s="1"/>
  <c r="F1303" i="11"/>
  <c r="F1302" i="11"/>
  <c r="G1302" i="11" s="1"/>
  <c r="H1302" i="11" s="1"/>
  <c r="F1301" i="11"/>
  <c r="G1301" i="11" s="1"/>
  <c r="H1301" i="11" s="1"/>
  <c r="F1300" i="11"/>
  <c r="G1300" i="11" s="1"/>
  <c r="H1300" i="11" s="1"/>
  <c r="H1299" i="11"/>
  <c r="F1299" i="11"/>
  <c r="G1299" i="11" s="1"/>
  <c r="F1298" i="11"/>
  <c r="G1298" i="11" s="1"/>
  <c r="H1298" i="11" s="1"/>
  <c r="F1297" i="11"/>
  <c r="G1297" i="11" s="1"/>
  <c r="H1297" i="11" s="1"/>
  <c r="F1296" i="11"/>
  <c r="G1296" i="11" s="1"/>
  <c r="H1296" i="11" s="1"/>
  <c r="F1295" i="11"/>
  <c r="G1295" i="11" s="1"/>
  <c r="H1295" i="11" s="1"/>
  <c r="H1294" i="11"/>
  <c r="F1294" i="11"/>
  <c r="G1294" i="11" s="1"/>
  <c r="F1293" i="11"/>
  <c r="G1293" i="11" s="1"/>
  <c r="H1293" i="11" s="1"/>
  <c r="F1292" i="11"/>
  <c r="G1292" i="11" s="1"/>
  <c r="H1292" i="11" s="1"/>
  <c r="F1291" i="11"/>
  <c r="G1291" i="11" s="1"/>
  <c r="H1291" i="11" s="1"/>
  <c r="G1290" i="11"/>
  <c r="H1290" i="11" s="1"/>
  <c r="F1290" i="11"/>
  <c r="F1289" i="11"/>
  <c r="G1289" i="11" s="1"/>
  <c r="H1289" i="11" s="1"/>
  <c r="F1288" i="11"/>
  <c r="G1288" i="11" s="1"/>
  <c r="H1288" i="11" s="1"/>
  <c r="F1287" i="11"/>
  <c r="G1287" i="11" s="1"/>
  <c r="H1287" i="11" s="1"/>
  <c r="G1286" i="11"/>
  <c r="H1286" i="11" s="1"/>
  <c r="F1286" i="11"/>
  <c r="F1285" i="11"/>
  <c r="G1285" i="11" s="1"/>
  <c r="H1285" i="11" s="1"/>
  <c r="F1284" i="11"/>
  <c r="G1284" i="11" s="1"/>
  <c r="H1284" i="11" s="1"/>
  <c r="F1283" i="11"/>
  <c r="G1283" i="11" s="1"/>
  <c r="H1283" i="11" s="1"/>
  <c r="F1282" i="11"/>
  <c r="G1282" i="11" s="1"/>
  <c r="H1282" i="11" s="1"/>
  <c r="H1281" i="11"/>
  <c r="G1281" i="11"/>
  <c r="F1281" i="11"/>
  <c r="F1280" i="11"/>
  <c r="G1280" i="11" s="1"/>
  <c r="H1280" i="11" s="1"/>
  <c r="F1279" i="11"/>
  <c r="G1279" i="11" s="1"/>
  <c r="H1279" i="11" s="1"/>
  <c r="F1278" i="11"/>
  <c r="G1278" i="11" s="1"/>
  <c r="H1278" i="11" s="1"/>
  <c r="F1277" i="11"/>
  <c r="G1277" i="11" s="1"/>
  <c r="H1277" i="11" s="1"/>
  <c r="F1276" i="11"/>
  <c r="G1276" i="11" s="1"/>
  <c r="H1276" i="11" s="1"/>
  <c r="F1275" i="11"/>
  <c r="G1275" i="11" s="1"/>
  <c r="H1275" i="11" s="1"/>
  <c r="G1274" i="11"/>
  <c r="H1274" i="11" s="1"/>
  <c r="F1274" i="11"/>
  <c r="F1273" i="11"/>
  <c r="G1273" i="11" s="1"/>
  <c r="H1273" i="11" s="1"/>
  <c r="F1272" i="11"/>
  <c r="G1272" i="11" s="1"/>
  <c r="H1272" i="11" s="1"/>
  <c r="F1271" i="11"/>
  <c r="G1271" i="11" s="1"/>
  <c r="H1271" i="11" s="1"/>
  <c r="F1270" i="11"/>
  <c r="G1270" i="11" s="1"/>
  <c r="H1270" i="11" s="1"/>
  <c r="G1269" i="11"/>
  <c r="H1269" i="11" s="1"/>
  <c r="F1269" i="11"/>
  <c r="F1268" i="11"/>
  <c r="G1268" i="11" s="1"/>
  <c r="H1268" i="11" s="1"/>
  <c r="F1267" i="11"/>
  <c r="G1267" i="11" s="1"/>
  <c r="H1267" i="11" s="1"/>
  <c r="G1266" i="11"/>
  <c r="H1266" i="11" s="1"/>
  <c r="F1266" i="11"/>
  <c r="F1265" i="11"/>
  <c r="G1265" i="11" s="1"/>
  <c r="H1265" i="11" s="1"/>
  <c r="F1264" i="11"/>
  <c r="G1264" i="11" s="1"/>
  <c r="H1264" i="11" s="1"/>
  <c r="H1263" i="11"/>
  <c r="G1263" i="11"/>
  <c r="F1263" i="11"/>
  <c r="F1262" i="11"/>
  <c r="G1262" i="11" s="1"/>
  <c r="H1262" i="11" s="1"/>
  <c r="G1261" i="11"/>
  <c r="H1261" i="11" s="1"/>
  <c r="F1261" i="11"/>
  <c r="F1260" i="11"/>
  <c r="G1260" i="11" s="1"/>
  <c r="H1260" i="11" s="1"/>
  <c r="G1259" i="11"/>
  <c r="H1259" i="11" s="1"/>
  <c r="F1259" i="11"/>
  <c r="F1258" i="11"/>
  <c r="G1258" i="11" s="1"/>
  <c r="H1258" i="11" s="1"/>
  <c r="F1257" i="11"/>
  <c r="G1257" i="11" s="1"/>
  <c r="H1257" i="11" s="1"/>
  <c r="H1256" i="11"/>
  <c r="F1256" i="11"/>
  <c r="G1256" i="11" s="1"/>
  <c r="G1255" i="11"/>
  <c r="H1255" i="11" s="1"/>
  <c r="F1255" i="11"/>
  <c r="F1254" i="11"/>
  <c r="G1254" i="11" s="1"/>
  <c r="H1254" i="11" s="1"/>
  <c r="G1253" i="11"/>
  <c r="H1253" i="11" s="1"/>
  <c r="F1253" i="11"/>
  <c r="H1252" i="11"/>
  <c r="F1252" i="11"/>
  <c r="G1252" i="11" s="1"/>
  <c r="F1251" i="11"/>
  <c r="G1251" i="11" s="1"/>
  <c r="H1251" i="11" s="1"/>
  <c r="F1250" i="11"/>
  <c r="G1250" i="11" s="1"/>
  <c r="H1250" i="11" s="1"/>
  <c r="F1249" i="11"/>
  <c r="G1249" i="11" s="1"/>
  <c r="H1249" i="11" s="1"/>
  <c r="F1248" i="11"/>
  <c r="G1248" i="11" s="1"/>
  <c r="H1248" i="11" s="1"/>
  <c r="F1247" i="11"/>
  <c r="G1247" i="11" s="1"/>
  <c r="H1247" i="11" s="1"/>
  <c r="F1246" i="11"/>
  <c r="G1246" i="11" s="1"/>
  <c r="H1246" i="11" s="1"/>
  <c r="F1245" i="11"/>
  <c r="G1245" i="11" s="1"/>
  <c r="H1245" i="11" s="1"/>
  <c r="H1244" i="11"/>
  <c r="F1244" i="11"/>
  <c r="G1244" i="11" s="1"/>
  <c r="F1243" i="11"/>
  <c r="G1243" i="11" s="1"/>
  <c r="H1243" i="11" s="1"/>
  <c r="F1242" i="11"/>
  <c r="G1242" i="11" s="1"/>
  <c r="H1242" i="11" s="1"/>
  <c r="F1241" i="11"/>
  <c r="G1241" i="11" s="1"/>
  <c r="H1241" i="11" s="1"/>
  <c r="F1240" i="11"/>
  <c r="G1240" i="11" s="1"/>
  <c r="H1240" i="11" s="1"/>
  <c r="F1239" i="11"/>
  <c r="G1239" i="11" s="1"/>
  <c r="H1239" i="11" s="1"/>
  <c r="F1238" i="11"/>
  <c r="G1238" i="11" s="1"/>
  <c r="H1238" i="11" s="1"/>
  <c r="H1237" i="11"/>
  <c r="G1237" i="11"/>
  <c r="F1237" i="11"/>
  <c r="F1236" i="11"/>
  <c r="G1236" i="11" s="1"/>
  <c r="H1236" i="11" s="1"/>
  <c r="F1235" i="11"/>
  <c r="G1235" i="11" s="1"/>
  <c r="H1235" i="11" s="1"/>
  <c r="F1234" i="11"/>
  <c r="G1234" i="11" s="1"/>
  <c r="H1234" i="11" s="1"/>
  <c r="F1233" i="11"/>
  <c r="G1233" i="11" s="1"/>
  <c r="H1233" i="11" s="1"/>
  <c r="F1232" i="11"/>
  <c r="G1232" i="11" s="1"/>
  <c r="H1232" i="11" s="1"/>
  <c r="H1231" i="11"/>
  <c r="G1231" i="11"/>
  <c r="F1231" i="11"/>
  <c r="F1230" i="11"/>
  <c r="G1230" i="11" s="1"/>
  <c r="H1230" i="11" s="1"/>
  <c r="F1229" i="11"/>
  <c r="G1229" i="11" s="1"/>
  <c r="H1229" i="11" s="1"/>
  <c r="F1228" i="11"/>
  <c r="G1228" i="11" s="1"/>
  <c r="H1228" i="11" s="1"/>
  <c r="F1227" i="11"/>
  <c r="G1227" i="11" s="1"/>
  <c r="H1227" i="11" s="1"/>
  <c r="F1226" i="11"/>
  <c r="G1226" i="11" s="1"/>
  <c r="H1226" i="11" s="1"/>
  <c r="H1225" i="11"/>
  <c r="G1225" i="11"/>
  <c r="F1225" i="11"/>
  <c r="F1224" i="11"/>
  <c r="G1224" i="11" s="1"/>
  <c r="H1224" i="11" s="1"/>
  <c r="F1223" i="11"/>
  <c r="G1223" i="11" s="1"/>
  <c r="H1223" i="11" s="1"/>
  <c r="F1222" i="11"/>
  <c r="G1222" i="11" s="1"/>
  <c r="H1222" i="11" s="1"/>
  <c r="G1221" i="11"/>
  <c r="H1221" i="11" s="1"/>
  <c r="F1221" i="11"/>
  <c r="F1220" i="11"/>
  <c r="G1220" i="11" s="1"/>
  <c r="H1220" i="11" s="1"/>
  <c r="F1219" i="11"/>
  <c r="G1219" i="11" s="1"/>
  <c r="H1219" i="11" s="1"/>
  <c r="G1218" i="11"/>
  <c r="H1218" i="11" s="1"/>
  <c r="F1218" i="11"/>
  <c r="F1217" i="11"/>
  <c r="G1217" i="11" s="1"/>
  <c r="H1217" i="11" s="1"/>
  <c r="F1216" i="11"/>
  <c r="G1216" i="11" s="1"/>
  <c r="H1216" i="11" s="1"/>
  <c r="G1215" i="11"/>
  <c r="H1215" i="11" s="1"/>
  <c r="F1215" i="11"/>
  <c r="F1214" i="11"/>
  <c r="G1214" i="11" s="1"/>
  <c r="H1214" i="11" s="1"/>
  <c r="G1213" i="11"/>
  <c r="H1213" i="11" s="1"/>
  <c r="F1213" i="11"/>
  <c r="H1212" i="11"/>
  <c r="F1212" i="11"/>
  <c r="G1212" i="11" s="1"/>
  <c r="G1211" i="11"/>
  <c r="H1211" i="11" s="1"/>
  <c r="F1211" i="11"/>
  <c r="F1210" i="11"/>
  <c r="G1210" i="11" s="1"/>
  <c r="H1210" i="11" s="1"/>
  <c r="F1209" i="11"/>
  <c r="G1209" i="11" s="1"/>
  <c r="H1209" i="11" s="1"/>
  <c r="F1208" i="11"/>
  <c r="G1208" i="11" s="1"/>
  <c r="H1208" i="11" s="1"/>
  <c r="G1207" i="11"/>
  <c r="H1207" i="11" s="1"/>
  <c r="F1207" i="11"/>
  <c r="F1206" i="11"/>
  <c r="G1206" i="11" s="1"/>
  <c r="H1206" i="11" s="1"/>
  <c r="F1205" i="11"/>
  <c r="G1205" i="11" s="1"/>
  <c r="H1205" i="11" s="1"/>
  <c r="F1204" i="11"/>
  <c r="G1204" i="11" s="1"/>
  <c r="H1204" i="11" s="1"/>
  <c r="F1203" i="11"/>
  <c r="G1203" i="11" s="1"/>
  <c r="H1203" i="11" s="1"/>
  <c r="F1202" i="11"/>
  <c r="G1202" i="11" s="1"/>
  <c r="H1202" i="11" s="1"/>
  <c r="F1201" i="11"/>
  <c r="G1201" i="11" s="1"/>
  <c r="H1201" i="11" s="1"/>
  <c r="F1200" i="11"/>
  <c r="G1200" i="11" s="1"/>
  <c r="H1200" i="11" s="1"/>
  <c r="F1199" i="11"/>
  <c r="G1199" i="11" s="1"/>
  <c r="H1199" i="11" s="1"/>
  <c r="F1198" i="11"/>
  <c r="G1198" i="11" s="1"/>
  <c r="H1198" i="11" s="1"/>
  <c r="F1197" i="11"/>
  <c r="G1197" i="11" s="1"/>
  <c r="H1197" i="11" s="1"/>
  <c r="F1196" i="11"/>
  <c r="G1196" i="11" s="1"/>
  <c r="H1196" i="11" s="1"/>
  <c r="G1195" i="11"/>
  <c r="H1195" i="11" s="1"/>
  <c r="F1195" i="11"/>
  <c r="F1194" i="11"/>
  <c r="G1194" i="11" s="1"/>
  <c r="H1194" i="11" s="1"/>
  <c r="F1193" i="11"/>
  <c r="G1193" i="11" s="1"/>
  <c r="H1193" i="11" s="1"/>
  <c r="H1192" i="11"/>
  <c r="F1192" i="11"/>
  <c r="G1192" i="11" s="1"/>
  <c r="G1191" i="11"/>
  <c r="H1191" i="11" s="1"/>
  <c r="F1191" i="11"/>
  <c r="F1190" i="11"/>
  <c r="G1190" i="11" s="1"/>
  <c r="H1190" i="11" s="1"/>
  <c r="F1189" i="11"/>
  <c r="G1189" i="11" s="1"/>
  <c r="H1189" i="11" s="1"/>
  <c r="F1188" i="11"/>
  <c r="G1188" i="11" s="1"/>
  <c r="H1188" i="11" s="1"/>
  <c r="F1187" i="11"/>
  <c r="G1187" i="11" s="1"/>
  <c r="H1187" i="11" s="1"/>
  <c r="F1186" i="11"/>
  <c r="G1186" i="11" s="1"/>
  <c r="H1186" i="11" s="1"/>
  <c r="F1185" i="11"/>
  <c r="G1185" i="11" s="1"/>
  <c r="H1185" i="11" s="1"/>
  <c r="H1184" i="11"/>
  <c r="F1184" i="11"/>
  <c r="G1184" i="11" s="1"/>
  <c r="G1183" i="11"/>
  <c r="H1183" i="11" s="1"/>
  <c r="F1183" i="11"/>
  <c r="F1182" i="11"/>
  <c r="G1182" i="11" s="1"/>
  <c r="H1182" i="11" s="1"/>
  <c r="F1181" i="11"/>
  <c r="G1181" i="11" s="1"/>
  <c r="H1181" i="11" s="1"/>
  <c r="F1180" i="11"/>
  <c r="G1180" i="11" s="1"/>
  <c r="H1180" i="11" s="1"/>
  <c r="F1179" i="11"/>
  <c r="G1179" i="11" s="1"/>
  <c r="H1179" i="11" s="1"/>
  <c r="G1178" i="11"/>
  <c r="H1178" i="11" s="1"/>
  <c r="F1178" i="11"/>
  <c r="G1177" i="11"/>
  <c r="H1177" i="11" s="1"/>
  <c r="F1177" i="11"/>
  <c r="F1176" i="11"/>
  <c r="G1176" i="11" s="1"/>
  <c r="H1176" i="11" s="1"/>
  <c r="F1175" i="11"/>
  <c r="G1175" i="11" s="1"/>
  <c r="H1175" i="11" s="1"/>
  <c r="F1174" i="11"/>
  <c r="G1174" i="11" s="1"/>
  <c r="H1174" i="11" s="1"/>
  <c r="H1173" i="11"/>
  <c r="G1173" i="11"/>
  <c r="F1173" i="11"/>
  <c r="F1172" i="11"/>
  <c r="G1172" i="11" s="1"/>
  <c r="H1172" i="11" s="1"/>
  <c r="G1171" i="11"/>
  <c r="H1171" i="11" s="1"/>
  <c r="F1171" i="11"/>
  <c r="F1170" i="11"/>
  <c r="G1170" i="11" s="1"/>
  <c r="H1170" i="11" s="1"/>
  <c r="G1169" i="11"/>
  <c r="H1169" i="11" s="1"/>
  <c r="F1169" i="11"/>
  <c r="F1168" i="11"/>
  <c r="G1168" i="11" s="1"/>
  <c r="H1168" i="11" s="1"/>
  <c r="F1167" i="11"/>
  <c r="G1167" i="11" s="1"/>
  <c r="H1167" i="11" s="1"/>
  <c r="G1166" i="11"/>
  <c r="H1166" i="11" s="1"/>
  <c r="F1166" i="11"/>
  <c r="F1165" i="11"/>
  <c r="G1165" i="11" s="1"/>
  <c r="H1165" i="11" s="1"/>
  <c r="F1164" i="11"/>
  <c r="G1164" i="11" s="1"/>
  <c r="H1164" i="11" s="1"/>
  <c r="F1163" i="11"/>
  <c r="G1163" i="11" s="1"/>
  <c r="H1163" i="11" s="1"/>
  <c r="F1162" i="11"/>
  <c r="G1162" i="11" s="1"/>
  <c r="H1162" i="11" s="1"/>
  <c r="G1161" i="11"/>
  <c r="H1161" i="11" s="1"/>
  <c r="F1161" i="11"/>
  <c r="F1160" i="11"/>
  <c r="G1160" i="11" s="1"/>
  <c r="H1160" i="11" s="1"/>
  <c r="F1159" i="11"/>
  <c r="G1159" i="11" s="1"/>
  <c r="H1159" i="11" s="1"/>
  <c r="G1158" i="11"/>
  <c r="H1158" i="11" s="1"/>
  <c r="F1158" i="11"/>
  <c r="G1157" i="11"/>
  <c r="H1157" i="11" s="1"/>
  <c r="F1157" i="11"/>
  <c r="F1156" i="11"/>
  <c r="G1156" i="11" s="1"/>
  <c r="H1156" i="11" s="1"/>
  <c r="H1155" i="11"/>
  <c r="G1155" i="11"/>
  <c r="F1155" i="11"/>
  <c r="F1154" i="11"/>
  <c r="G1154" i="11" s="1"/>
  <c r="H1154" i="11" s="1"/>
  <c r="F1153" i="11"/>
  <c r="G1153" i="11" s="1"/>
  <c r="H1153" i="11" s="1"/>
  <c r="F1152" i="11"/>
  <c r="G1152" i="11" s="1"/>
  <c r="H1152" i="11" s="1"/>
  <c r="H1151" i="11"/>
  <c r="F1151" i="11"/>
  <c r="G1151" i="11" s="1"/>
  <c r="F1150" i="11"/>
  <c r="G1150" i="11" s="1"/>
  <c r="H1150" i="11" s="1"/>
  <c r="H1149" i="11"/>
  <c r="G1149" i="11"/>
  <c r="F1149" i="11"/>
  <c r="H1148" i="11"/>
  <c r="F1148" i="11"/>
  <c r="G1148" i="11" s="1"/>
  <c r="G1147" i="11"/>
  <c r="H1147" i="11" s="1"/>
  <c r="F1147" i="11"/>
  <c r="F1146" i="11"/>
  <c r="G1146" i="11" s="1"/>
  <c r="H1146" i="11" s="1"/>
  <c r="F1145" i="11"/>
  <c r="G1145" i="11" s="1"/>
  <c r="H1145" i="11" s="1"/>
  <c r="F1144" i="11"/>
  <c r="G1144" i="11" s="1"/>
  <c r="H1144" i="11" s="1"/>
  <c r="G1143" i="11"/>
  <c r="H1143" i="11" s="1"/>
  <c r="F1143" i="11"/>
  <c r="F1142" i="11"/>
  <c r="G1142" i="11" s="1"/>
  <c r="H1142" i="11" s="1"/>
  <c r="F1141" i="11"/>
  <c r="G1141" i="11" s="1"/>
  <c r="H1141" i="11" s="1"/>
  <c r="F1140" i="11"/>
  <c r="G1140" i="11" s="1"/>
  <c r="H1140" i="11" s="1"/>
  <c r="F1139" i="11"/>
  <c r="G1139" i="11" s="1"/>
  <c r="H1139" i="11" s="1"/>
  <c r="F1138" i="11"/>
  <c r="G1138" i="11" s="1"/>
  <c r="H1138" i="11" s="1"/>
  <c r="G1137" i="11"/>
  <c r="H1137" i="11" s="1"/>
  <c r="F1137" i="11"/>
  <c r="F1136" i="11"/>
  <c r="G1136" i="11" s="1"/>
  <c r="H1136" i="11" s="1"/>
  <c r="G1135" i="11"/>
  <c r="H1135" i="11" s="1"/>
  <c r="F1135" i="11"/>
  <c r="F1134" i="11"/>
  <c r="G1134" i="11" s="1"/>
  <c r="H1134" i="11" s="1"/>
  <c r="G1133" i="11"/>
  <c r="H1133" i="11" s="1"/>
  <c r="F1133" i="11"/>
  <c r="F1132" i="11"/>
  <c r="G1132" i="11" s="1"/>
  <c r="H1132" i="11" s="1"/>
  <c r="F1131" i="11"/>
  <c r="G1131" i="11" s="1"/>
  <c r="H1131" i="11" s="1"/>
  <c r="G1130" i="11"/>
  <c r="H1130" i="11" s="1"/>
  <c r="F1130" i="11"/>
  <c r="G1129" i="11"/>
  <c r="H1129" i="11" s="1"/>
  <c r="F1129" i="11"/>
  <c r="F1128" i="11"/>
  <c r="G1128" i="11" s="1"/>
  <c r="H1128" i="11" s="1"/>
  <c r="F1127" i="11"/>
  <c r="G1127" i="11" s="1"/>
  <c r="H1127" i="11" s="1"/>
  <c r="H1126" i="11"/>
  <c r="F1126" i="11"/>
  <c r="G1126" i="11" s="1"/>
  <c r="G1125" i="11"/>
  <c r="H1125" i="11" s="1"/>
  <c r="F1125" i="11"/>
  <c r="H1124" i="11"/>
  <c r="F1124" i="11"/>
  <c r="G1124" i="11" s="1"/>
  <c r="G1123" i="11"/>
  <c r="H1123" i="11" s="1"/>
  <c r="F1123" i="11"/>
  <c r="F1122" i="11"/>
  <c r="G1122" i="11" s="1"/>
  <c r="H1122" i="11" s="1"/>
  <c r="G1121" i="11"/>
  <c r="H1121" i="11" s="1"/>
  <c r="F1121" i="11"/>
  <c r="F1120" i="11"/>
  <c r="G1120" i="11" s="1"/>
  <c r="H1120" i="11" s="1"/>
  <c r="H1119" i="11"/>
  <c r="F1119" i="11"/>
  <c r="G1119" i="11" s="1"/>
  <c r="F1118" i="11"/>
  <c r="G1118" i="11" s="1"/>
  <c r="H1118" i="11" s="1"/>
  <c r="F1117" i="11"/>
  <c r="G1117" i="11" s="1"/>
  <c r="H1117" i="11" s="1"/>
  <c r="H1116" i="11"/>
  <c r="F1116" i="11"/>
  <c r="G1116" i="11" s="1"/>
  <c r="F1115" i="11"/>
  <c r="G1115" i="11" s="1"/>
  <c r="H1115" i="11" s="1"/>
  <c r="F1114" i="11"/>
  <c r="G1114" i="11" s="1"/>
  <c r="H1114" i="11" s="1"/>
  <c r="H1113" i="11"/>
  <c r="G1113" i="11"/>
  <c r="F1113" i="11"/>
  <c r="H1112" i="11"/>
  <c r="F1112" i="11"/>
  <c r="G1112" i="11" s="1"/>
  <c r="F1111" i="11"/>
  <c r="G1111" i="11" s="1"/>
  <c r="H1111" i="11" s="1"/>
  <c r="F1110" i="11"/>
  <c r="G1110" i="11" s="1"/>
  <c r="H1110" i="11" s="1"/>
  <c r="F1109" i="11"/>
  <c r="G1109" i="11" s="1"/>
  <c r="H1109" i="11" s="1"/>
  <c r="F1108" i="11"/>
  <c r="G1108" i="11" s="1"/>
  <c r="H1108" i="11" s="1"/>
  <c r="H1107" i="11"/>
  <c r="G1107" i="11"/>
  <c r="F1107" i="11"/>
  <c r="H1106" i="11"/>
  <c r="F1106" i="11"/>
  <c r="G1106" i="11" s="1"/>
  <c r="G1105" i="11"/>
  <c r="H1105" i="11" s="1"/>
  <c r="F1105" i="11"/>
  <c r="F1104" i="11"/>
  <c r="G1104" i="11" s="1"/>
  <c r="H1104" i="11" s="1"/>
  <c r="F1103" i="11"/>
  <c r="G1103" i="11" s="1"/>
  <c r="H1103" i="11" s="1"/>
  <c r="F1102" i="11"/>
  <c r="G1102" i="11" s="1"/>
  <c r="H1102" i="11" s="1"/>
  <c r="H1101" i="11"/>
  <c r="G1101" i="11"/>
  <c r="F1101" i="11"/>
  <c r="H1100" i="11"/>
  <c r="F1100" i="11"/>
  <c r="G1100" i="11" s="1"/>
  <c r="F1099" i="11"/>
  <c r="G1099" i="11" s="1"/>
  <c r="H1099" i="11" s="1"/>
  <c r="F1098" i="11"/>
  <c r="G1098" i="11" s="1"/>
  <c r="H1098" i="11" s="1"/>
  <c r="G1097" i="11"/>
  <c r="H1097" i="11" s="1"/>
  <c r="F1097" i="11"/>
  <c r="F1096" i="11"/>
  <c r="G1096" i="11" s="1"/>
  <c r="H1096" i="11" s="1"/>
  <c r="F1095" i="11"/>
  <c r="G1095" i="11" s="1"/>
  <c r="H1095" i="11" s="1"/>
  <c r="G1094" i="11"/>
  <c r="H1094" i="11" s="1"/>
  <c r="F1094" i="11"/>
  <c r="G1093" i="11"/>
  <c r="H1093" i="11" s="1"/>
  <c r="F1093" i="11"/>
  <c r="F1092" i="11"/>
  <c r="G1092" i="11" s="1"/>
  <c r="H1092" i="11" s="1"/>
  <c r="F1091" i="11"/>
  <c r="G1091" i="11" s="1"/>
  <c r="H1091" i="11" s="1"/>
  <c r="F1090" i="11"/>
  <c r="G1090" i="11" s="1"/>
  <c r="H1090" i="11" s="1"/>
  <c r="F1089" i="11"/>
  <c r="G1089" i="11" s="1"/>
  <c r="H1089" i="11" s="1"/>
  <c r="H1088" i="11"/>
  <c r="F1088" i="11"/>
  <c r="G1088" i="11" s="1"/>
  <c r="G1087" i="11"/>
  <c r="H1087" i="11" s="1"/>
  <c r="F1087" i="11"/>
  <c r="F1086" i="11"/>
  <c r="G1086" i="11" s="1"/>
  <c r="H1086" i="11" s="1"/>
  <c r="F1085" i="11"/>
  <c r="G1085" i="11" s="1"/>
  <c r="H1085" i="11" s="1"/>
  <c r="F1084" i="11"/>
  <c r="G1084" i="11" s="1"/>
  <c r="H1084" i="11" s="1"/>
  <c r="F1083" i="11"/>
  <c r="G1083" i="11" s="1"/>
  <c r="H1083" i="11" s="1"/>
  <c r="F1082" i="11"/>
  <c r="G1082" i="11" s="1"/>
  <c r="H1082" i="11" s="1"/>
  <c r="G1081" i="11"/>
  <c r="H1081" i="11" s="1"/>
  <c r="F1081" i="11"/>
  <c r="F1080" i="11"/>
  <c r="G1080" i="11" s="1"/>
  <c r="H1080" i="11" s="1"/>
  <c r="F1079" i="11"/>
  <c r="G1079" i="11" s="1"/>
  <c r="H1079" i="11" s="1"/>
  <c r="H1078" i="11"/>
  <c r="F1078" i="11"/>
  <c r="G1078" i="11" s="1"/>
  <c r="F1077" i="11"/>
  <c r="G1077" i="11" s="1"/>
  <c r="H1077" i="11" s="1"/>
  <c r="F1076" i="11"/>
  <c r="G1076" i="11" s="1"/>
  <c r="H1076" i="11" s="1"/>
  <c r="F1075" i="11"/>
  <c r="G1075" i="11" s="1"/>
  <c r="H1075" i="11" s="1"/>
  <c r="F1074" i="11"/>
  <c r="G1074" i="11" s="1"/>
  <c r="H1074" i="11" s="1"/>
  <c r="F1073" i="11"/>
  <c r="G1073" i="11" s="1"/>
  <c r="H1073" i="11" s="1"/>
  <c r="F1072" i="11"/>
  <c r="G1072" i="11" s="1"/>
  <c r="H1072" i="11" s="1"/>
  <c r="H1071" i="11"/>
  <c r="F1071" i="11"/>
  <c r="G1071" i="11" s="1"/>
  <c r="F1070" i="11"/>
  <c r="G1070" i="11" s="1"/>
  <c r="H1070" i="11" s="1"/>
  <c r="G1069" i="11"/>
  <c r="H1069" i="11" s="1"/>
  <c r="F1069" i="11"/>
  <c r="H1068" i="11"/>
  <c r="F1068" i="11"/>
  <c r="G1068" i="11" s="1"/>
  <c r="G1067" i="11"/>
  <c r="H1067" i="11" s="1"/>
  <c r="F1067" i="11"/>
  <c r="F1066" i="11"/>
  <c r="G1066" i="11" s="1"/>
  <c r="H1066" i="11" s="1"/>
  <c r="F1065" i="11"/>
  <c r="G1065" i="11" s="1"/>
  <c r="H1065" i="11" s="1"/>
  <c r="F1064" i="11"/>
  <c r="G1064" i="11" s="1"/>
  <c r="H1064" i="11" s="1"/>
  <c r="G1063" i="11"/>
  <c r="H1063" i="11" s="1"/>
  <c r="F1063" i="11"/>
  <c r="G1062" i="11"/>
  <c r="H1062" i="11" s="1"/>
  <c r="F1062" i="11"/>
  <c r="G1061" i="11"/>
  <c r="H1061" i="11" s="1"/>
  <c r="F1061" i="11"/>
  <c r="F1060" i="11"/>
  <c r="G1060" i="11" s="1"/>
  <c r="H1060" i="11" s="1"/>
  <c r="F1059" i="11"/>
  <c r="G1059" i="11" s="1"/>
  <c r="H1059" i="11" s="1"/>
  <c r="F1058" i="11"/>
  <c r="G1058" i="11" s="1"/>
  <c r="H1058" i="11" s="1"/>
  <c r="F1057" i="11"/>
  <c r="G1057" i="11" s="1"/>
  <c r="H1057" i="11" s="1"/>
  <c r="F1056" i="11"/>
  <c r="G1056" i="11" s="1"/>
  <c r="H1056" i="11" s="1"/>
  <c r="F1055" i="11"/>
  <c r="G1055" i="11" s="1"/>
  <c r="H1055" i="11" s="1"/>
  <c r="G1054" i="11"/>
  <c r="H1054" i="11" s="1"/>
  <c r="F1054" i="11"/>
  <c r="F1053" i="11"/>
  <c r="G1053" i="11" s="1"/>
  <c r="H1053" i="11" s="1"/>
  <c r="F1052" i="11"/>
  <c r="G1052" i="11" s="1"/>
  <c r="H1052" i="11" s="1"/>
  <c r="G1051" i="11"/>
  <c r="H1051" i="11" s="1"/>
  <c r="F1051" i="11"/>
  <c r="F1050" i="11"/>
  <c r="G1050" i="11" s="1"/>
  <c r="H1050" i="11" s="1"/>
  <c r="F1049" i="11"/>
  <c r="G1049" i="11" s="1"/>
  <c r="H1049" i="11" s="1"/>
  <c r="F1048" i="11"/>
  <c r="G1048" i="11" s="1"/>
  <c r="H1048" i="11" s="1"/>
  <c r="F1047" i="11"/>
  <c r="G1047" i="11" s="1"/>
  <c r="H1047" i="11" s="1"/>
  <c r="F1046" i="11"/>
  <c r="G1046" i="11" s="1"/>
  <c r="H1046" i="11" s="1"/>
  <c r="G1045" i="11"/>
  <c r="H1045" i="11" s="1"/>
  <c r="F1045" i="11"/>
  <c r="F1044" i="11"/>
  <c r="G1044" i="11" s="1"/>
  <c r="H1044" i="11" s="1"/>
  <c r="F1043" i="11"/>
  <c r="G1043" i="11" s="1"/>
  <c r="H1043" i="11" s="1"/>
  <c r="F1042" i="11"/>
  <c r="G1042" i="11" s="1"/>
  <c r="H1042" i="11" s="1"/>
  <c r="G1041" i="11"/>
  <c r="H1041" i="11" s="1"/>
  <c r="F1041" i="11"/>
  <c r="F1040" i="11"/>
  <c r="G1040" i="11" s="1"/>
  <c r="H1040" i="11" s="1"/>
  <c r="G1039" i="11"/>
  <c r="H1039" i="11" s="1"/>
  <c r="F1039" i="11"/>
  <c r="F1038" i="11"/>
  <c r="G1038" i="11" s="1"/>
  <c r="H1038" i="11" s="1"/>
  <c r="F1037" i="11"/>
  <c r="G1037" i="11" s="1"/>
  <c r="H1037" i="11" s="1"/>
  <c r="F1036" i="11"/>
  <c r="G1036" i="11" s="1"/>
  <c r="H1036" i="11" s="1"/>
  <c r="F1035" i="11"/>
  <c r="G1035" i="11" s="1"/>
  <c r="H1035" i="11" s="1"/>
  <c r="F1034" i="11"/>
  <c r="G1034" i="11" s="1"/>
  <c r="H1034" i="11" s="1"/>
  <c r="F1033" i="11"/>
  <c r="G1033" i="11" s="1"/>
  <c r="H1033" i="11" s="1"/>
  <c r="H1032" i="11"/>
  <c r="F1032" i="11"/>
  <c r="G1032" i="11" s="1"/>
  <c r="F1031" i="11"/>
  <c r="G1031" i="11" s="1"/>
  <c r="H1031" i="11" s="1"/>
  <c r="F1030" i="11"/>
  <c r="G1030" i="11" s="1"/>
  <c r="H1030" i="11" s="1"/>
  <c r="H1029" i="11"/>
  <c r="F1029" i="11"/>
  <c r="G1029" i="11" s="1"/>
  <c r="F1028" i="11"/>
  <c r="G1028" i="11" s="1"/>
  <c r="H1028" i="11" s="1"/>
  <c r="F1027" i="11"/>
  <c r="G1027" i="11" s="1"/>
  <c r="H1027" i="11" s="1"/>
  <c r="F1026" i="11"/>
  <c r="G1026" i="11" s="1"/>
  <c r="H1026" i="11" s="1"/>
  <c r="G1025" i="11"/>
  <c r="H1025" i="11" s="1"/>
  <c r="F1025" i="11"/>
  <c r="F1024" i="11"/>
  <c r="G1024" i="11" s="1"/>
  <c r="H1024" i="11" s="1"/>
  <c r="H1023" i="11"/>
  <c r="F1023" i="11"/>
  <c r="G1023" i="11" s="1"/>
  <c r="G1022" i="11"/>
  <c r="H1022" i="11" s="1"/>
  <c r="F1022" i="11"/>
  <c r="F1021" i="11"/>
  <c r="G1021" i="11" s="1"/>
  <c r="H1021" i="11" s="1"/>
  <c r="H1020" i="11"/>
  <c r="F1020" i="11"/>
  <c r="G1020" i="11" s="1"/>
  <c r="G1019" i="11"/>
  <c r="H1019" i="11" s="1"/>
  <c r="F1019" i="11"/>
  <c r="F1018" i="11"/>
  <c r="G1018" i="11" s="1"/>
  <c r="H1018" i="11" s="1"/>
  <c r="F1017" i="11"/>
  <c r="G1017" i="11" s="1"/>
  <c r="H1017" i="11" s="1"/>
  <c r="F1016" i="11"/>
  <c r="G1016" i="11" s="1"/>
  <c r="H1016" i="11" s="1"/>
  <c r="F1015" i="11"/>
  <c r="G1015" i="11" s="1"/>
  <c r="H1015" i="11" s="1"/>
  <c r="F1014" i="11"/>
  <c r="G1014" i="11" s="1"/>
  <c r="H1014" i="11" s="1"/>
  <c r="G1013" i="11"/>
  <c r="H1013" i="11" s="1"/>
  <c r="F1013" i="11"/>
  <c r="F1012" i="11"/>
  <c r="G1012" i="11" s="1"/>
  <c r="H1012" i="11" s="1"/>
  <c r="F1011" i="11"/>
  <c r="G1011" i="11" s="1"/>
  <c r="H1011" i="11" s="1"/>
  <c r="F1010" i="11"/>
  <c r="G1010" i="11" s="1"/>
  <c r="H1010" i="11" s="1"/>
  <c r="F1009" i="11"/>
  <c r="G1009" i="11" s="1"/>
  <c r="H1009" i="11" s="1"/>
  <c r="F1008" i="11"/>
  <c r="G1008" i="11" s="1"/>
  <c r="H1008" i="11" s="1"/>
  <c r="F1007" i="11"/>
  <c r="G1007" i="11" s="1"/>
  <c r="H1007" i="11" s="1"/>
  <c r="G1006" i="11"/>
  <c r="H1006" i="11" s="1"/>
  <c r="F1006" i="11"/>
  <c r="G1005" i="11"/>
  <c r="H1005" i="11" s="1"/>
  <c r="F1005" i="11"/>
  <c r="F1004" i="11"/>
  <c r="G1004" i="11" s="1"/>
  <c r="H1004" i="11" s="1"/>
  <c r="F1003" i="11"/>
  <c r="G1003" i="11" s="1"/>
  <c r="H1003" i="11" s="1"/>
  <c r="F1002" i="11"/>
  <c r="G1002" i="11" s="1"/>
  <c r="H1002" i="11" s="1"/>
  <c r="F1001" i="11"/>
  <c r="G1001" i="11" s="1"/>
  <c r="H1001" i="11" s="1"/>
  <c r="F1000" i="11"/>
  <c r="G1000" i="11" s="1"/>
  <c r="H1000" i="11" s="1"/>
  <c r="F999" i="11"/>
  <c r="G999" i="11" s="1"/>
  <c r="H999" i="11" s="1"/>
  <c r="F998" i="11"/>
  <c r="G998" i="11" s="1"/>
  <c r="H998" i="11" s="1"/>
  <c r="G997" i="11"/>
  <c r="H997" i="11" s="1"/>
  <c r="F997" i="11"/>
  <c r="H996" i="11"/>
  <c r="F996" i="11"/>
  <c r="G996" i="11" s="1"/>
  <c r="F995" i="11"/>
  <c r="G995" i="11" s="1"/>
  <c r="H995" i="11" s="1"/>
  <c r="F994" i="11"/>
  <c r="G994" i="11" s="1"/>
  <c r="H994" i="11" s="1"/>
  <c r="F993" i="11"/>
  <c r="G993" i="11" s="1"/>
  <c r="H993" i="11" s="1"/>
  <c r="F992" i="11"/>
  <c r="G992" i="11" s="1"/>
  <c r="H992" i="11" s="1"/>
  <c r="F991" i="11"/>
  <c r="G991" i="11" s="1"/>
  <c r="H991" i="11" s="1"/>
  <c r="F990" i="11"/>
  <c r="G990" i="11" s="1"/>
  <c r="H990" i="11" s="1"/>
  <c r="F989" i="11"/>
  <c r="G989" i="11" s="1"/>
  <c r="H989" i="11" s="1"/>
  <c r="F988" i="11"/>
  <c r="G988" i="11" s="1"/>
  <c r="H988" i="11" s="1"/>
  <c r="F987" i="11"/>
  <c r="G987" i="11" s="1"/>
  <c r="H987" i="11" s="1"/>
  <c r="F986" i="11"/>
  <c r="G986" i="11" s="1"/>
  <c r="H986" i="11" s="1"/>
  <c r="F985" i="11"/>
  <c r="G985" i="11" s="1"/>
  <c r="H985" i="11" s="1"/>
  <c r="F984" i="11"/>
  <c r="G984" i="11" s="1"/>
  <c r="H984" i="11" s="1"/>
  <c r="F983" i="11"/>
  <c r="G983" i="11" s="1"/>
  <c r="H983" i="11" s="1"/>
  <c r="F982" i="11"/>
  <c r="G982" i="11" s="1"/>
  <c r="H982" i="11" s="1"/>
  <c r="G981" i="11"/>
  <c r="H981" i="11" s="1"/>
  <c r="F981" i="11"/>
  <c r="F980" i="11"/>
  <c r="G980" i="11" s="1"/>
  <c r="H980" i="11" s="1"/>
  <c r="F979" i="11"/>
  <c r="G979" i="11" s="1"/>
  <c r="H979" i="11" s="1"/>
  <c r="F978" i="11"/>
  <c r="G978" i="11" s="1"/>
  <c r="H978" i="11" s="1"/>
  <c r="G977" i="11"/>
  <c r="H977" i="11" s="1"/>
  <c r="F977" i="11"/>
  <c r="F976" i="11"/>
  <c r="G976" i="11" s="1"/>
  <c r="H976" i="11" s="1"/>
  <c r="F975" i="11"/>
  <c r="G975" i="11" s="1"/>
  <c r="H975" i="11" s="1"/>
  <c r="F974" i="11"/>
  <c r="G974" i="11" s="1"/>
  <c r="H974" i="11" s="1"/>
  <c r="G973" i="11"/>
  <c r="H973" i="11" s="1"/>
  <c r="F973" i="11"/>
  <c r="F972" i="11"/>
  <c r="G972" i="11" s="1"/>
  <c r="H972" i="11" s="1"/>
  <c r="G971" i="11"/>
  <c r="H971" i="11" s="1"/>
  <c r="F971" i="11"/>
  <c r="F970" i="11"/>
  <c r="G970" i="11" s="1"/>
  <c r="H970" i="11" s="1"/>
  <c r="G969" i="11"/>
  <c r="H969" i="11" s="1"/>
  <c r="F969" i="11"/>
  <c r="H968" i="11"/>
  <c r="F968" i="11"/>
  <c r="G968" i="11" s="1"/>
  <c r="H967" i="11"/>
  <c r="F967" i="11"/>
  <c r="G967" i="11" s="1"/>
  <c r="F966" i="11"/>
  <c r="G966" i="11" s="1"/>
  <c r="H966" i="11" s="1"/>
  <c r="G965" i="11"/>
  <c r="H965" i="11" s="1"/>
  <c r="F965" i="11"/>
  <c r="H964" i="11"/>
  <c r="F964" i="11"/>
  <c r="G964" i="11" s="1"/>
  <c r="F963" i="11"/>
  <c r="G963" i="11" s="1"/>
  <c r="H963" i="11" s="1"/>
  <c r="H962" i="11"/>
  <c r="F962" i="11"/>
  <c r="G962" i="11" s="1"/>
  <c r="G961" i="11"/>
  <c r="H961" i="11" s="1"/>
  <c r="F961" i="11"/>
  <c r="F960" i="11"/>
  <c r="G960" i="11" s="1"/>
  <c r="H960" i="11" s="1"/>
  <c r="F959" i="11"/>
  <c r="G959" i="11" s="1"/>
  <c r="H959" i="11" s="1"/>
  <c r="F958" i="11"/>
  <c r="G958" i="11" s="1"/>
  <c r="H958" i="11" s="1"/>
  <c r="F957" i="11"/>
  <c r="G957" i="11" s="1"/>
  <c r="H957" i="11" s="1"/>
  <c r="F956" i="11"/>
  <c r="G956" i="11" s="1"/>
  <c r="H956" i="11" s="1"/>
  <c r="F955" i="11"/>
  <c r="G955" i="11" s="1"/>
  <c r="H955" i="11" s="1"/>
  <c r="G954" i="11"/>
  <c r="H954" i="11" s="1"/>
  <c r="F954" i="11"/>
  <c r="G953" i="11"/>
  <c r="H953" i="11" s="1"/>
  <c r="F953" i="11"/>
  <c r="F952" i="11"/>
  <c r="G952" i="11" s="1"/>
  <c r="H952" i="11" s="1"/>
  <c r="F951" i="11"/>
  <c r="G951" i="11" s="1"/>
  <c r="H951" i="11" s="1"/>
  <c r="F950" i="11"/>
  <c r="G950" i="11" s="1"/>
  <c r="H950" i="11" s="1"/>
  <c r="H949" i="11"/>
  <c r="F949" i="11"/>
  <c r="G949" i="11" s="1"/>
  <c r="F948" i="11"/>
  <c r="G948" i="11" s="1"/>
  <c r="H948" i="11" s="1"/>
  <c r="F947" i="11"/>
  <c r="G947" i="11" s="1"/>
  <c r="H947" i="11" s="1"/>
  <c r="G946" i="11"/>
  <c r="H946" i="11" s="1"/>
  <c r="F946" i="11"/>
  <c r="F945" i="11"/>
  <c r="G945" i="11" s="1"/>
  <c r="H945" i="11" s="1"/>
  <c r="F944" i="11"/>
  <c r="G944" i="11" s="1"/>
  <c r="H944" i="11" s="1"/>
  <c r="F943" i="11"/>
  <c r="G943" i="11" s="1"/>
  <c r="H943" i="11" s="1"/>
  <c r="F942" i="11"/>
  <c r="G942" i="11" s="1"/>
  <c r="H942" i="11" s="1"/>
  <c r="F941" i="11"/>
  <c r="G941" i="11" s="1"/>
  <c r="H941" i="11" s="1"/>
  <c r="F940" i="11"/>
  <c r="G940" i="11" s="1"/>
  <c r="H940" i="11" s="1"/>
  <c r="G939" i="11"/>
  <c r="H939" i="11" s="1"/>
  <c r="F939" i="11"/>
  <c r="F938" i="11"/>
  <c r="G938" i="11" s="1"/>
  <c r="H938" i="11" s="1"/>
  <c r="F937" i="11"/>
  <c r="G937" i="11" s="1"/>
  <c r="H937" i="11" s="1"/>
  <c r="H936" i="11"/>
  <c r="F936" i="11"/>
  <c r="G936" i="11" s="1"/>
  <c r="F935" i="11"/>
  <c r="G935" i="11" s="1"/>
  <c r="H935" i="11" s="1"/>
  <c r="F934" i="11"/>
  <c r="G934" i="11" s="1"/>
  <c r="H934" i="11" s="1"/>
  <c r="G933" i="11"/>
  <c r="H933" i="11" s="1"/>
  <c r="F933" i="11"/>
  <c r="F932" i="11"/>
  <c r="G932" i="11" s="1"/>
  <c r="H932" i="11" s="1"/>
  <c r="F931" i="11"/>
  <c r="G931" i="11" s="1"/>
  <c r="H931" i="11" s="1"/>
  <c r="F930" i="11"/>
  <c r="G930" i="11" s="1"/>
  <c r="H930" i="11" s="1"/>
  <c r="G929" i="11"/>
  <c r="H929" i="11" s="1"/>
  <c r="F929" i="11"/>
  <c r="F928" i="11"/>
  <c r="G928" i="11" s="1"/>
  <c r="H928" i="11" s="1"/>
  <c r="F927" i="11"/>
  <c r="G927" i="11" s="1"/>
  <c r="H927" i="11" s="1"/>
  <c r="F926" i="11"/>
  <c r="G926" i="11" s="1"/>
  <c r="H926" i="11" s="1"/>
  <c r="G925" i="11"/>
  <c r="H925" i="11" s="1"/>
  <c r="F925" i="11"/>
  <c r="F924" i="11"/>
  <c r="G924" i="11" s="1"/>
  <c r="H924" i="11" s="1"/>
  <c r="F923" i="11"/>
  <c r="G923" i="11" s="1"/>
  <c r="H923" i="11" s="1"/>
  <c r="F922" i="11"/>
  <c r="G922" i="11" s="1"/>
  <c r="H922" i="11" s="1"/>
  <c r="G921" i="11"/>
  <c r="H921" i="11" s="1"/>
  <c r="F921" i="11"/>
  <c r="H920" i="11"/>
  <c r="F920" i="11"/>
  <c r="G920" i="11" s="1"/>
  <c r="F919" i="11"/>
  <c r="G919" i="11" s="1"/>
  <c r="H919" i="11" s="1"/>
  <c r="F918" i="11"/>
  <c r="G918" i="11" s="1"/>
  <c r="H918" i="11" s="1"/>
  <c r="G917" i="11"/>
  <c r="H917" i="11" s="1"/>
  <c r="F917" i="11"/>
  <c r="F916" i="11"/>
  <c r="G916" i="11" s="1"/>
  <c r="H916" i="11" s="1"/>
  <c r="F915" i="11"/>
  <c r="G915" i="11" s="1"/>
  <c r="H915" i="11" s="1"/>
  <c r="F914" i="11"/>
  <c r="G914" i="11" s="1"/>
  <c r="H914" i="11" s="1"/>
  <c r="F913" i="11"/>
  <c r="G913" i="11" s="1"/>
  <c r="H913" i="11" s="1"/>
  <c r="F912" i="11"/>
  <c r="G912" i="11" s="1"/>
  <c r="H912" i="11" s="1"/>
  <c r="F911" i="11"/>
  <c r="G911" i="11" s="1"/>
  <c r="H911" i="11" s="1"/>
  <c r="F910" i="11"/>
  <c r="G910" i="11" s="1"/>
  <c r="H910" i="11" s="1"/>
  <c r="F909" i="11"/>
  <c r="G909" i="11" s="1"/>
  <c r="H909" i="11" s="1"/>
  <c r="F908" i="11"/>
  <c r="G908" i="11" s="1"/>
  <c r="H908" i="11" s="1"/>
  <c r="F907" i="11"/>
  <c r="G907" i="11" s="1"/>
  <c r="H907" i="11" s="1"/>
  <c r="H906" i="11"/>
  <c r="F906" i="11"/>
  <c r="G906" i="11" s="1"/>
  <c r="F905" i="11"/>
  <c r="G905" i="11" s="1"/>
  <c r="H905" i="11" s="1"/>
  <c r="F904" i="11"/>
  <c r="G904" i="11" s="1"/>
  <c r="H904" i="11" s="1"/>
  <c r="F903" i="11"/>
  <c r="G903" i="11" s="1"/>
  <c r="H903" i="11" s="1"/>
  <c r="F902" i="11"/>
  <c r="G902" i="11" s="1"/>
  <c r="H902" i="11" s="1"/>
  <c r="G901" i="11"/>
  <c r="H901" i="11" s="1"/>
  <c r="F901" i="11"/>
  <c r="F900" i="11"/>
  <c r="G900" i="11" s="1"/>
  <c r="H900" i="11" s="1"/>
  <c r="F899" i="11"/>
  <c r="G899" i="11" s="1"/>
  <c r="H899" i="11" s="1"/>
  <c r="G898" i="11"/>
  <c r="H898" i="11" s="1"/>
  <c r="F898" i="11"/>
  <c r="F897" i="11"/>
  <c r="G897" i="11" s="1"/>
  <c r="H897" i="11" s="1"/>
  <c r="F896" i="11"/>
  <c r="G896" i="11" s="1"/>
  <c r="H896" i="11" s="1"/>
  <c r="F895" i="11"/>
  <c r="G895" i="11" s="1"/>
  <c r="H895" i="11" s="1"/>
  <c r="G894" i="11"/>
  <c r="H894" i="11" s="1"/>
  <c r="F894" i="11"/>
  <c r="G893" i="11"/>
  <c r="H893" i="11" s="1"/>
  <c r="F893" i="11"/>
  <c r="F892" i="11"/>
  <c r="G892" i="11" s="1"/>
  <c r="H892" i="11" s="1"/>
  <c r="G891" i="11"/>
  <c r="H891" i="11" s="1"/>
  <c r="F891" i="11"/>
  <c r="H890" i="11"/>
  <c r="F890" i="11"/>
  <c r="G890" i="11" s="1"/>
  <c r="F889" i="11"/>
  <c r="G889" i="11" s="1"/>
  <c r="H889" i="11" s="1"/>
  <c r="F888" i="11"/>
  <c r="G888" i="11" s="1"/>
  <c r="H888" i="11" s="1"/>
  <c r="F887" i="11"/>
  <c r="G887" i="11" s="1"/>
  <c r="H887" i="11" s="1"/>
  <c r="G886" i="11"/>
  <c r="H886" i="11" s="1"/>
  <c r="F886" i="11"/>
  <c r="G885" i="11"/>
  <c r="H885" i="11" s="1"/>
  <c r="F885" i="11"/>
  <c r="F884" i="11"/>
  <c r="G884" i="11" s="1"/>
  <c r="H884" i="11" s="1"/>
  <c r="F883" i="11"/>
  <c r="G883" i="11" s="1"/>
  <c r="H883" i="11" s="1"/>
  <c r="F882" i="11"/>
  <c r="G882" i="11" s="1"/>
  <c r="H882" i="11" s="1"/>
  <c r="G881" i="11"/>
  <c r="H881" i="11" s="1"/>
  <c r="F881" i="11"/>
  <c r="H880" i="11"/>
  <c r="F880" i="11"/>
  <c r="G880" i="11" s="1"/>
  <c r="F879" i="11"/>
  <c r="G879" i="11" s="1"/>
  <c r="H879" i="11" s="1"/>
  <c r="G878" i="11"/>
  <c r="H878" i="11" s="1"/>
  <c r="F878" i="11"/>
  <c r="F877" i="11"/>
  <c r="G877" i="11" s="1"/>
  <c r="H877" i="11" s="1"/>
  <c r="H876" i="11"/>
  <c r="F876" i="11"/>
  <c r="G876" i="11" s="1"/>
  <c r="F875" i="11"/>
  <c r="G875" i="11" s="1"/>
  <c r="H875" i="11" s="1"/>
  <c r="F874" i="11"/>
  <c r="G874" i="11" s="1"/>
  <c r="H874" i="11" s="1"/>
  <c r="F873" i="11"/>
  <c r="G873" i="11" s="1"/>
  <c r="H873" i="11" s="1"/>
  <c r="F872" i="11"/>
  <c r="G872" i="11" s="1"/>
  <c r="H872" i="11" s="1"/>
  <c r="F871" i="11"/>
  <c r="G871" i="11" s="1"/>
  <c r="H871" i="11" s="1"/>
  <c r="F870" i="11"/>
  <c r="G870" i="11" s="1"/>
  <c r="H870" i="11" s="1"/>
  <c r="G869" i="11"/>
  <c r="H869" i="11" s="1"/>
  <c r="F869" i="11"/>
  <c r="H868" i="11"/>
  <c r="F868" i="11"/>
  <c r="G868" i="11" s="1"/>
  <c r="F867" i="11"/>
  <c r="G867" i="11" s="1"/>
  <c r="H867" i="11" s="1"/>
  <c r="F866" i="11"/>
  <c r="G866" i="11" s="1"/>
  <c r="H866" i="11" s="1"/>
  <c r="F865" i="11"/>
  <c r="G865" i="11" s="1"/>
  <c r="H865" i="11" s="1"/>
  <c r="F864" i="11"/>
  <c r="G864" i="11" s="1"/>
  <c r="H864" i="11" s="1"/>
  <c r="F863" i="11"/>
  <c r="G863" i="11" s="1"/>
  <c r="H863" i="11" s="1"/>
  <c r="F862" i="11"/>
  <c r="G862" i="11" s="1"/>
  <c r="H862" i="11" s="1"/>
  <c r="F861" i="11"/>
  <c r="G861" i="11" s="1"/>
  <c r="H861" i="11" s="1"/>
  <c r="F860" i="11"/>
  <c r="G860" i="11" s="1"/>
  <c r="H860" i="11" s="1"/>
  <c r="G859" i="11"/>
  <c r="H859" i="11" s="1"/>
  <c r="F859" i="11"/>
  <c r="F858" i="11"/>
  <c r="G858" i="11" s="1"/>
  <c r="H858" i="11" s="1"/>
  <c r="F857" i="11"/>
  <c r="G857" i="11" s="1"/>
  <c r="H857" i="11" s="1"/>
  <c r="F856" i="11"/>
  <c r="G856" i="11" s="1"/>
  <c r="H856" i="11" s="1"/>
  <c r="G855" i="11"/>
  <c r="H855" i="11" s="1"/>
  <c r="F855" i="11"/>
  <c r="H854" i="11"/>
  <c r="F854" i="11"/>
  <c r="G854" i="11" s="1"/>
  <c r="F853" i="11"/>
  <c r="G853" i="11" s="1"/>
  <c r="H853" i="11" s="1"/>
  <c r="F852" i="11"/>
  <c r="G852" i="11" s="1"/>
  <c r="H852" i="11" s="1"/>
  <c r="F851" i="11"/>
  <c r="G851" i="11" s="1"/>
  <c r="H851" i="11" s="1"/>
  <c r="F850" i="11"/>
  <c r="G850" i="11" s="1"/>
  <c r="H850" i="11" s="1"/>
  <c r="F849" i="11"/>
  <c r="G849" i="11" s="1"/>
  <c r="H849" i="11" s="1"/>
  <c r="H848" i="11"/>
  <c r="F848" i="11"/>
  <c r="G848" i="11" s="1"/>
  <c r="F847" i="11"/>
  <c r="G847" i="11" s="1"/>
  <c r="H847" i="11" s="1"/>
  <c r="F846" i="11"/>
  <c r="G846" i="11" s="1"/>
  <c r="H846" i="11" s="1"/>
  <c r="F845" i="11"/>
  <c r="G845" i="11" s="1"/>
  <c r="H845" i="11" s="1"/>
  <c r="F844" i="11"/>
  <c r="G844" i="11" s="1"/>
  <c r="H844" i="11" s="1"/>
  <c r="F843" i="11"/>
  <c r="G843" i="11" s="1"/>
  <c r="H843" i="11" s="1"/>
  <c r="H842" i="11"/>
  <c r="F842" i="11"/>
  <c r="G842" i="11" s="1"/>
  <c r="H841" i="11"/>
  <c r="F841" i="11"/>
  <c r="G841" i="11" s="1"/>
  <c r="H840" i="11"/>
  <c r="F840" i="11"/>
  <c r="G840" i="11" s="1"/>
  <c r="F839" i="11"/>
  <c r="G839" i="11" s="1"/>
  <c r="H839" i="11" s="1"/>
  <c r="F838" i="11"/>
  <c r="G838" i="11" s="1"/>
  <c r="H838" i="11" s="1"/>
  <c r="G837" i="11"/>
  <c r="H837" i="11" s="1"/>
  <c r="F837" i="11"/>
  <c r="F836" i="11"/>
  <c r="G836" i="11" s="1"/>
  <c r="H836" i="11" s="1"/>
  <c r="F835" i="11"/>
  <c r="G835" i="11" s="1"/>
  <c r="H835" i="11" s="1"/>
  <c r="F834" i="11"/>
  <c r="G834" i="11" s="1"/>
  <c r="H834" i="11" s="1"/>
  <c r="F833" i="11"/>
  <c r="G833" i="11" s="1"/>
  <c r="H833" i="11" s="1"/>
  <c r="F832" i="11"/>
  <c r="G832" i="11" s="1"/>
  <c r="H832" i="11" s="1"/>
  <c r="H831" i="11"/>
  <c r="F831" i="11"/>
  <c r="G831" i="11" s="1"/>
  <c r="G830" i="11"/>
  <c r="H830" i="11" s="1"/>
  <c r="F830" i="11"/>
  <c r="F829" i="11"/>
  <c r="G829" i="11" s="1"/>
  <c r="H829" i="11" s="1"/>
  <c r="F828" i="11"/>
  <c r="G828" i="11" s="1"/>
  <c r="H828" i="11" s="1"/>
  <c r="F827" i="11"/>
  <c r="G827" i="11" s="1"/>
  <c r="H827" i="11" s="1"/>
  <c r="F826" i="11"/>
  <c r="G826" i="11" s="1"/>
  <c r="H826" i="11" s="1"/>
  <c r="F825" i="11"/>
  <c r="G825" i="11" s="1"/>
  <c r="H825" i="11" s="1"/>
  <c r="F824" i="11"/>
  <c r="G824" i="11" s="1"/>
  <c r="H824" i="11" s="1"/>
  <c r="H823" i="11"/>
  <c r="F823" i="11"/>
  <c r="G823" i="11" s="1"/>
  <c r="G822" i="11"/>
  <c r="H822" i="11" s="1"/>
  <c r="F822" i="11"/>
  <c r="H821" i="11"/>
  <c r="F821" i="11"/>
  <c r="G821" i="11" s="1"/>
  <c r="F820" i="11"/>
  <c r="G820" i="11" s="1"/>
  <c r="H820" i="11" s="1"/>
  <c r="F819" i="11"/>
  <c r="G819" i="11" s="1"/>
  <c r="H819" i="11" s="1"/>
  <c r="H818" i="11"/>
  <c r="F818" i="11"/>
  <c r="G818" i="11" s="1"/>
  <c r="H817" i="11"/>
  <c r="F817" i="11"/>
  <c r="G817" i="11" s="1"/>
  <c r="F816" i="11"/>
  <c r="G816" i="11" s="1"/>
  <c r="H816" i="11" s="1"/>
  <c r="F815" i="11"/>
  <c r="G815" i="11" s="1"/>
  <c r="H815" i="11" s="1"/>
  <c r="F814" i="11"/>
  <c r="G814" i="11" s="1"/>
  <c r="H814" i="11" s="1"/>
  <c r="G813" i="11"/>
  <c r="H813" i="11" s="1"/>
  <c r="F813" i="11"/>
  <c r="F812" i="11"/>
  <c r="G812" i="11" s="1"/>
  <c r="H812" i="11" s="1"/>
  <c r="F811" i="11"/>
  <c r="G811" i="11" s="1"/>
  <c r="H811" i="11" s="1"/>
  <c r="F810" i="11"/>
  <c r="G810" i="11" s="1"/>
  <c r="H810" i="11" s="1"/>
  <c r="F809" i="11"/>
  <c r="G809" i="11" s="1"/>
  <c r="H809" i="11" s="1"/>
  <c r="F808" i="11"/>
  <c r="G808" i="11" s="1"/>
  <c r="H808" i="11" s="1"/>
  <c r="G807" i="11"/>
  <c r="H807" i="11" s="1"/>
  <c r="F807" i="11"/>
  <c r="F806" i="11"/>
  <c r="G806" i="11" s="1"/>
  <c r="H806" i="11" s="1"/>
  <c r="F805" i="11"/>
  <c r="G805" i="11" s="1"/>
  <c r="H805" i="11" s="1"/>
  <c r="H804" i="11"/>
  <c r="F804" i="11"/>
  <c r="G804" i="11" s="1"/>
  <c r="G803" i="11"/>
  <c r="H803" i="11" s="1"/>
  <c r="F803" i="11"/>
  <c r="F802" i="11"/>
  <c r="G802" i="11" s="1"/>
  <c r="H802" i="11" s="1"/>
  <c r="F801" i="11"/>
  <c r="G801" i="11" s="1"/>
  <c r="H801" i="11" s="1"/>
  <c r="F800" i="11"/>
  <c r="G800" i="11" s="1"/>
  <c r="H800" i="11" s="1"/>
  <c r="F799" i="11"/>
  <c r="G799" i="11" s="1"/>
  <c r="H799" i="11" s="1"/>
  <c r="F798" i="11"/>
  <c r="G798" i="11" s="1"/>
  <c r="H798" i="11" s="1"/>
  <c r="G797" i="11"/>
  <c r="H797" i="11" s="1"/>
  <c r="F797" i="11"/>
  <c r="H796" i="11"/>
  <c r="F796" i="11"/>
  <c r="G796" i="11" s="1"/>
  <c r="F795" i="11"/>
  <c r="G795" i="11" s="1"/>
  <c r="H795" i="11" s="1"/>
  <c r="G794" i="11"/>
  <c r="H794" i="11" s="1"/>
  <c r="F794" i="11"/>
  <c r="G793" i="11"/>
  <c r="H793" i="11" s="1"/>
  <c r="F793" i="11"/>
  <c r="H792" i="11"/>
  <c r="F792" i="11"/>
  <c r="G792" i="11" s="1"/>
  <c r="F791" i="11"/>
  <c r="G791" i="11" s="1"/>
  <c r="H791" i="11" s="1"/>
  <c r="F790" i="11"/>
  <c r="G790" i="11" s="1"/>
  <c r="H790" i="11" s="1"/>
  <c r="H789" i="11"/>
  <c r="F789" i="11"/>
  <c r="G789" i="11" s="1"/>
  <c r="F788" i="11"/>
  <c r="G788" i="11" s="1"/>
  <c r="H788" i="11" s="1"/>
  <c r="F787" i="11"/>
  <c r="G787" i="11" s="1"/>
  <c r="H787" i="11" s="1"/>
  <c r="F786" i="11"/>
  <c r="G786" i="11" s="1"/>
  <c r="H786" i="11" s="1"/>
  <c r="F785" i="11"/>
  <c r="G785" i="11" s="1"/>
  <c r="H785" i="11" s="1"/>
  <c r="F784" i="11"/>
  <c r="G784" i="11" s="1"/>
  <c r="H784" i="11" s="1"/>
  <c r="F783" i="11"/>
  <c r="G783" i="11" s="1"/>
  <c r="H783" i="11" s="1"/>
  <c r="F782" i="11"/>
  <c r="G782" i="11" s="1"/>
  <c r="H782" i="11" s="1"/>
  <c r="H781" i="11"/>
  <c r="F781" i="11"/>
  <c r="G781" i="11" s="1"/>
  <c r="F780" i="11"/>
  <c r="G780" i="11" s="1"/>
  <c r="H780" i="11" s="1"/>
  <c r="F779" i="11"/>
  <c r="G779" i="11" s="1"/>
  <c r="H779" i="11" s="1"/>
  <c r="F778" i="11"/>
  <c r="G778" i="11" s="1"/>
  <c r="H778" i="11" s="1"/>
  <c r="F777" i="11"/>
  <c r="G777" i="11" s="1"/>
  <c r="H777" i="11" s="1"/>
  <c r="F776" i="11"/>
  <c r="G776" i="11" s="1"/>
  <c r="H776" i="11" s="1"/>
  <c r="F775" i="11"/>
  <c r="G775" i="11" s="1"/>
  <c r="H775" i="11" s="1"/>
  <c r="F774" i="11"/>
  <c r="G774" i="11" s="1"/>
  <c r="H774" i="11" s="1"/>
  <c r="F773" i="11"/>
  <c r="G773" i="11" s="1"/>
  <c r="H773" i="11" s="1"/>
  <c r="F772" i="11"/>
  <c r="G772" i="11" s="1"/>
  <c r="H772" i="11" s="1"/>
  <c r="G771" i="11"/>
  <c r="H771" i="11" s="1"/>
  <c r="F771" i="11"/>
  <c r="F770" i="11"/>
  <c r="G770" i="11" s="1"/>
  <c r="H770" i="11" s="1"/>
  <c r="G769" i="11"/>
  <c r="H769" i="11" s="1"/>
  <c r="F769" i="11"/>
  <c r="H768" i="11"/>
  <c r="F768" i="11"/>
  <c r="G768" i="11" s="1"/>
  <c r="F767" i="11"/>
  <c r="G767" i="11" s="1"/>
  <c r="H767" i="11" s="1"/>
  <c r="F766" i="11"/>
  <c r="G766" i="11" s="1"/>
  <c r="H766" i="11" s="1"/>
  <c r="F765" i="11"/>
  <c r="G765" i="11" s="1"/>
  <c r="H765" i="11" s="1"/>
  <c r="H764" i="11"/>
  <c r="F764" i="11"/>
  <c r="G764" i="11" s="1"/>
  <c r="H763" i="11"/>
  <c r="F763" i="11"/>
  <c r="G763" i="11" s="1"/>
  <c r="F762" i="11"/>
  <c r="G762" i="11" s="1"/>
  <c r="H762" i="11" s="1"/>
  <c r="F761" i="11"/>
  <c r="G761" i="11" s="1"/>
  <c r="H761" i="11" s="1"/>
  <c r="F760" i="11"/>
  <c r="G760" i="11" s="1"/>
  <c r="H760" i="11" s="1"/>
  <c r="F759" i="11"/>
  <c r="G759" i="11" s="1"/>
  <c r="H759" i="11" s="1"/>
  <c r="F758" i="11"/>
  <c r="G758" i="11" s="1"/>
  <c r="H758" i="11" s="1"/>
  <c r="F757" i="11"/>
  <c r="G757" i="11" s="1"/>
  <c r="H757" i="11" s="1"/>
  <c r="F756" i="11"/>
  <c r="G756" i="11" s="1"/>
  <c r="H756" i="11" s="1"/>
  <c r="H755" i="11"/>
  <c r="F755" i="11"/>
  <c r="G755" i="11" s="1"/>
  <c r="F754" i="11"/>
  <c r="G754" i="11" s="1"/>
  <c r="H754" i="11" s="1"/>
  <c r="F753" i="11"/>
  <c r="G753" i="11" s="1"/>
  <c r="H753" i="11" s="1"/>
  <c r="F752" i="11"/>
  <c r="G752" i="11" s="1"/>
  <c r="H752" i="11" s="1"/>
  <c r="F751" i="11"/>
  <c r="G751" i="11" s="1"/>
  <c r="H751" i="11" s="1"/>
  <c r="F750" i="11"/>
  <c r="G750" i="11" s="1"/>
  <c r="H750" i="11" s="1"/>
  <c r="F749" i="11"/>
  <c r="G749" i="11" s="1"/>
  <c r="H749" i="11" s="1"/>
  <c r="F748" i="11"/>
  <c r="G748" i="11" s="1"/>
  <c r="H748" i="11" s="1"/>
  <c r="F747" i="11"/>
  <c r="G747" i="11" s="1"/>
  <c r="H747" i="11" s="1"/>
  <c r="F746" i="11"/>
  <c r="G746" i="11" s="1"/>
  <c r="H746" i="11" s="1"/>
  <c r="F745" i="11"/>
  <c r="G745" i="11" s="1"/>
  <c r="H745" i="11" s="1"/>
  <c r="F744" i="11"/>
  <c r="G744" i="11" s="1"/>
  <c r="H744" i="11" s="1"/>
  <c r="F743" i="11"/>
  <c r="G743" i="11" s="1"/>
  <c r="H743" i="11" s="1"/>
  <c r="F742" i="11"/>
  <c r="G742" i="11" s="1"/>
  <c r="H742" i="11" s="1"/>
  <c r="F741" i="11"/>
  <c r="G741" i="11" s="1"/>
  <c r="H741" i="11" s="1"/>
  <c r="F740" i="11"/>
  <c r="G740" i="11" s="1"/>
  <c r="H740" i="11" s="1"/>
  <c r="F739" i="11"/>
  <c r="G739" i="11" s="1"/>
  <c r="H739" i="11" s="1"/>
  <c r="G738" i="11"/>
  <c r="H738" i="11" s="1"/>
  <c r="F738" i="11"/>
  <c r="F737" i="11"/>
  <c r="G737" i="11" s="1"/>
  <c r="H737" i="11" s="1"/>
  <c r="F736" i="11"/>
  <c r="G736" i="11" s="1"/>
  <c r="H736" i="11" s="1"/>
  <c r="F735" i="11"/>
  <c r="G735" i="11" s="1"/>
  <c r="H735" i="11" s="1"/>
  <c r="F734" i="11"/>
  <c r="G734" i="11" s="1"/>
  <c r="H734" i="11" s="1"/>
  <c r="F733" i="11"/>
  <c r="G733" i="11" s="1"/>
  <c r="H733" i="11" s="1"/>
  <c r="F732" i="11"/>
  <c r="G732" i="11" s="1"/>
  <c r="H732" i="11" s="1"/>
  <c r="F731" i="11"/>
  <c r="G731" i="11" s="1"/>
  <c r="H731" i="11" s="1"/>
  <c r="F730" i="11"/>
  <c r="G730" i="11" s="1"/>
  <c r="H730" i="11" s="1"/>
  <c r="F729" i="11"/>
  <c r="G729" i="11" s="1"/>
  <c r="H729" i="11" s="1"/>
  <c r="F728" i="11"/>
  <c r="G728" i="11" s="1"/>
  <c r="H728" i="11" s="1"/>
  <c r="F727" i="11"/>
  <c r="G727" i="11" s="1"/>
  <c r="H727" i="11" s="1"/>
  <c r="F726" i="11"/>
  <c r="G726" i="11" s="1"/>
  <c r="H726" i="11" s="1"/>
  <c r="F725" i="11"/>
  <c r="G725" i="11" s="1"/>
  <c r="H725" i="11" s="1"/>
  <c r="F724" i="11"/>
  <c r="G724" i="11" s="1"/>
  <c r="H724" i="11" s="1"/>
  <c r="F723" i="11"/>
  <c r="G723" i="11" s="1"/>
  <c r="H723" i="11" s="1"/>
  <c r="G722" i="11"/>
  <c r="H722" i="11" s="1"/>
  <c r="F722" i="11"/>
  <c r="F721" i="11"/>
  <c r="G721" i="11" s="1"/>
  <c r="H721" i="11" s="1"/>
  <c r="F720" i="11"/>
  <c r="G720" i="11" s="1"/>
  <c r="H720" i="11" s="1"/>
  <c r="F719" i="11"/>
  <c r="G719" i="11" s="1"/>
  <c r="H719" i="11" s="1"/>
  <c r="F718" i="11"/>
  <c r="G718" i="11" s="1"/>
  <c r="H718" i="11" s="1"/>
  <c r="F717" i="11"/>
  <c r="G717" i="11" s="1"/>
  <c r="H717" i="11" s="1"/>
  <c r="F716" i="11"/>
  <c r="G716" i="11" s="1"/>
  <c r="H716" i="11" s="1"/>
  <c r="F715" i="11"/>
  <c r="G715" i="11" s="1"/>
  <c r="H715" i="11" s="1"/>
  <c r="F714" i="11"/>
  <c r="G714" i="11" s="1"/>
  <c r="H714" i="11" s="1"/>
  <c r="F713" i="11"/>
  <c r="G713" i="11" s="1"/>
  <c r="H713" i="11" s="1"/>
  <c r="F712" i="11"/>
  <c r="G712" i="11" s="1"/>
  <c r="H712" i="11" s="1"/>
  <c r="F711" i="11"/>
  <c r="G711" i="11" s="1"/>
  <c r="H711" i="11" s="1"/>
  <c r="H710" i="11"/>
  <c r="F710" i="11"/>
  <c r="G710" i="11" s="1"/>
  <c r="F709" i="11"/>
  <c r="G709" i="11" s="1"/>
  <c r="H709" i="11" s="1"/>
  <c r="F708" i="11"/>
  <c r="G708" i="11" s="1"/>
  <c r="H708" i="11" s="1"/>
  <c r="F707" i="11"/>
  <c r="G707" i="11" s="1"/>
  <c r="H707" i="11" s="1"/>
  <c r="F706" i="11"/>
  <c r="G706" i="11" s="1"/>
  <c r="H706" i="11" s="1"/>
  <c r="F705" i="11"/>
  <c r="G705" i="11" s="1"/>
  <c r="H705" i="11" s="1"/>
  <c r="F704" i="11"/>
  <c r="G704" i="11" s="1"/>
  <c r="H704" i="11" s="1"/>
  <c r="F703" i="11"/>
  <c r="G703" i="11" s="1"/>
  <c r="H703" i="11" s="1"/>
  <c r="F702" i="11"/>
  <c r="G702" i="11" s="1"/>
  <c r="H702" i="11" s="1"/>
  <c r="F701" i="11"/>
  <c r="G701" i="11" s="1"/>
  <c r="H701" i="11" s="1"/>
  <c r="F700" i="11"/>
  <c r="G700" i="11" s="1"/>
  <c r="H700" i="11" s="1"/>
  <c r="F699" i="11"/>
  <c r="G699" i="11" s="1"/>
  <c r="H699" i="11" s="1"/>
  <c r="F698" i="11"/>
  <c r="G698" i="11" s="1"/>
  <c r="H698" i="11" s="1"/>
  <c r="F697" i="11"/>
  <c r="G697" i="11" s="1"/>
  <c r="H697" i="11" s="1"/>
  <c r="F696" i="11"/>
  <c r="G696" i="11" s="1"/>
  <c r="H696" i="11" s="1"/>
  <c r="F695" i="11"/>
  <c r="G695" i="11" s="1"/>
  <c r="H695" i="11" s="1"/>
  <c r="F694" i="11"/>
  <c r="G694" i="11" s="1"/>
  <c r="H694" i="11" s="1"/>
  <c r="F693" i="11"/>
  <c r="G693" i="11" s="1"/>
  <c r="H693" i="11" s="1"/>
  <c r="H692" i="11"/>
  <c r="F692" i="11"/>
  <c r="G692" i="11" s="1"/>
  <c r="F691" i="11"/>
  <c r="G691" i="11" s="1"/>
  <c r="H691" i="11" s="1"/>
  <c r="F690" i="11"/>
  <c r="G690" i="11" s="1"/>
  <c r="H690" i="11" s="1"/>
  <c r="G689" i="11"/>
  <c r="H689" i="11" s="1"/>
  <c r="F689" i="11"/>
  <c r="H688" i="11"/>
  <c r="F688" i="11"/>
  <c r="G688" i="11" s="1"/>
  <c r="F687" i="11"/>
  <c r="G687" i="11" s="1"/>
  <c r="H687" i="11" s="1"/>
  <c r="F686" i="11"/>
  <c r="G686" i="11" s="1"/>
  <c r="H686" i="11" s="1"/>
  <c r="F685" i="11"/>
  <c r="G685" i="11" s="1"/>
  <c r="H685" i="11" s="1"/>
  <c r="F684" i="11"/>
  <c r="G684" i="11" s="1"/>
  <c r="H684" i="11" s="1"/>
  <c r="F683" i="11"/>
  <c r="G683" i="11" s="1"/>
  <c r="H683" i="11" s="1"/>
  <c r="F682" i="11"/>
  <c r="G682" i="11" s="1"/>
  <c r="H682" i="11" s="1"/>
  <c r="F681" i="11"/>
  <c r="G681" i="11" s="1"/>
  <c r="H681" i="11" s="1"/>
  <c r="F680" i="11"/>
  <c r="G680" i="11" s="1"/>
  <c r="H680" i="11" s="1"/>
  <c r="F679" i="11"/>
  <c r="G679" i="11" s="1"/>
  <c r="H679" i="11" s="1"/>
  <c r="H678" i="11"/>
  <c r="F678" i="11"/>
  <c r="G678" i="11" s="1"/>
  <c r="F677" i="11"/>
  <c r="G677" i="11" s="1"/>
  <c r="H677" i="11" s="1"/>
  <c r="F676" i="11"/>
  <c r="G676" i="11" s="1"/>
  <c r="H676" i="11" s="1"/>
  <c r="G675" i="11"/>
  <c r="H675" i="11" s="1"/>
  <c r="F675" i="11"/>
  <c r="G674" i="11"/>
  <c r="H674" i="11" s="1"/>
  <c r="F674" i="11"/>
  <c r="F673" i="11"/>
  <c r="G673" i="11" s="1"/>
  <c r="H673" i="11" s="1"/>
  <c r="F672" i="11"/>
  <c r="G672" i="11" s="1"/>
  <c r="H672" i="11" s="1"/>
  <c r="F671" i="11"/>
  <c r="G671" i="11" s="1"/>
  <c r="H671" i="11" s="1"/>
  <c r="F670" i="11"/>
  <c r="G670" i="11" s="1"/>
  <c r="H670" i="11" s="1"/>
  <c r="F669" i="11"/>
  <c r="G669" i="11" s="1"/>
  <c r="H669" i="11" s="1"/>
  <c r="F668" i="11"/>
  <c r="G668" i="11" s="1"/>
  <c r="H668" i="11" s="1"/>
  <c r="F667" i="11"/>
  <c r="G667" i="11" s="1"/>
  <c r="H667" i="11" s="1"/>
  <c r="F666" i="11"/>
  <c r="G666" i="11" s="1"/>
  <c r="H666" i="11" s="1"/>
  <c r="H665" i="11"/>
  <c r="F665" i="11"/>
  <c r="G665" i="11" s="1"/>
  <c r="H664" i="11"/>
  <c r="F664" i="11"/>
  <c r="G664" i="11" s="1"/>
  <c r="F663" i="11"/>
  <c r="G663" i="11" s="1"/>
  <c r="H663" i="11" s="1"/>
  <c r="F662" i="11"/>
  <c r="G662" i="11" s="1"/>
  <c r="H662" i="11" s="1"/>
  <c r="F661" i="11"/>
  <c r="G661" i="11" s="1"/>
  <c r="H661" i="11" s="1"/>
  <c r="F660" i="11"/>
  <c r="G660" i="11" s="1"/>
  <c r="H660" i="11" s="1"/>
  <c r="F659" i="11"/>
  <c r="G659" i="11" s="1"/>
  <c r="H659" i="11" s="1"/>
  <c r="F658" i="11"/>
  <c r="G658" i="11" s="1"/>
  <c r="H658" i="11" s="1"/>
  <c r="G657" i="11"/>
  <c r="H657" i="11" s="1"/>
  <c r="F657" i="11"/>
  <c r="F656" i="11"/>
  <c r="G656" i="11" s="1"/>
  <c r="H656" i="11" s="1"/>
  <c r="F655" i="11"/>
  <c r="G655" i="11" s="1"/>
  <c r="H655" i="11" s="1"/>
  <c r="G654" i="11"/>
  <c r="H654" i="11" s="1"/>
  <c r="F654" i="11"/>
  <c r="G653" i="11"/>
  <c r="H653" i="11" s="1"/>
  <c r="F653" i="11"/>
  <c r="F652" i="11"/>
  <c r="G652" i="11" s="1"/>
  <c r="H652" i="11" s="1"/>
  <c r="F651" i="11"/>
  <c r="G651" i="11" s="1"/>
  <c r="H651" i="11" s="1"/>
  <c r="F650" i="11"/>
  <c r="G650" i="11" s="1"/>
  <c r="H650" i="11" s="1"/>
  <c r="F649" i="11"/>
  <c r="G649" i="11" s="1"/>
  <c r="H649" i="11" s="1"/>
  <c r="H648" i="11"/>
  <c r="F648" i="11"/>
  <c r="G648" i="11" s="1"/>
  <c r="F647" i="11"/>
  <c r="G647" i="11" s="1"/>
  <c r="H647" i="11" s="1"/>
  <c r="F646" i="11"/>
  <c r="G646" i="11" s="1"/>
  <c r="H646" i="11" s="1"/>
  <c r="F645" i="11"/>
  <c r="G645" i="11" s="1"/>
  <c r="H645" i="11" s="1"/>
  <c r="F644" i="11"/>
  <c r="G644" i="11" s="1"/>
  <c r="H644" i="11" s="1"/>
  <c r="F643" i="11"/>
  <c r="G643" i="11" s="1"/>
  <c r="H643" i="11" s="1"/>
  <c r="G642" i="11"/>
  <c r="H642" i="11" s="1"/>
  <c r="F642" i="11"/>
  <c r="F641" i="11"/>
  <c r="G641" i="11" s="1"/>
  <c r="H641" i="11" s="1"/>
  <c r="F640" i="11"/>
  <c r="G640" i="11" s="1"/>
  <c r="H640" i="11" s="1"/>
  <c r="F639" i="11"/>
  <c r="G639" i="11" s="1"/>
  <c r="H639" i="11" s="1"/>
  <c r="F638" i="11"/>
  <c r="G638" i="11" s="1"/>
  <c r="H638" i="11" s="1"/>
  <c r="F637" i="11"/>
  <c r="G637" i="11" s="1"/>
  <c r="H637" i="11" s="1"/>
  <c r="H636" i="11"/>
  <c r="F636" i="11"/>
  <c r="G636" i="11" s="1"/>
  <c r="F635" i="11"/>
  <c r="G635" i="11" s="1"/>
  <c r="H635" i="11" s="1"/>
  <c r="F634" i="11"/>
  <c r="G634" i="11" s="1"/>
  <c r="H634" i="11" s="1"/>
  <c r="F633" i="11"/>
  <c r="G633" i="11" s="1"/>
  <c r="H633" i="11" s="1"/>
  <c r="F632" i="11"/>
  <c r="G632" i="11" s="1"/>
  <c r="H632" i="11" s="1"/>
  <c r="F631" i="11"/>
  <c r="G631" i="11" s="1"/>
  <c r="H631" i="11" s="1"/>
  <c r="F630" i="11"/>
  <c r="G630" i="11" s="1"/>
  <c r="H630" i="11" s="1"/>
  <c r="F629" i="11"/>
  <c r="G629" i="11" s="1"/>
  <c r="H629" i="11" s="1"/>
  <c r="F628" i="11"/>
  <c r="G628" i="11" s="1"/>
  <c r="H628" i="11" s="1"/>
  <c r="F627" i="11"/>
  <c r="G627" i="11" s="1"/>
  <c r="H627" i="11" s="1"/>
  <c r="G626" i="11"/>
  <c r="H626" i="11" s="1"/>
  <c r="F626" i="11"/>
  <c r="F625" i="11"/>
  <c r="G625" i="11" s="1"/>
  <c r="H625" i="11" s="1"/>
  <c r="F624" i="11"/>
  <c r="G624" i="11" s="1"/>
  <c r="H624" i="11" s="1"/>
  <c r="F623" i="11"/>
  <c r="G623" i="11" s="1"/>
  <c r="H623" i="11" s="1"/>
  <c r="F622" i="11"/>
  <c r="G622" i="11" s="1"/>
  <c r="H622" i="11" s="1"/>
  <c r="F621" i="11"/>
  <c r="G621" i="11" s="1"/>
  <c r="H621" i="11" s="1"/>
  <c r="F620" i="11"/>
  <c r="G620" i="11" s="1"/>
  <c r="H620" i="11" s="1"/>
  <c r="F619" i="11"/>
  <c r="G619" i="11" s="1"/>
  <c r="H619" i="11" s="1"/>
  <c r="F618" i="11"/>
  <c r="G618" i="11" s="1"/>
  <c r="H618" i="11" s="1"/>
  <c r="G617" i="11"/>
  <c r="H617" i="11" s="1"/>
  <c r="F617" i="11"/>
  <c r="F616" i="11"/>
  <c r="G616" i="11" s="1"/>
  <c r="H616" i="11" s="1"/>
  <c r="F615" i="11"/>
  <c r="G615" i="11" s="1"/>
  <c r="H615" i="11" s="1"/>
  <c r="F614" i="11"/>
  <c r="G614" i="11" s="1"/>
  <c r="H614" i="11" s="1"/>
  <c r="G613" i="11"/>
  <c r="H613" i="11" s="1"/>
  <c r="F613" i="11"/>
  <c r="F612" i="11"/>
  <c r="G612" i="11" s="1"/>
  <c r="H612" i="11" s="1"/>
  <c r="F611" i="11"/>
  <c r="G611" i="11" s="1"/>
  <c r="H611" i="11" s="1"/>
  <c r="F610" i="11"/>
  <c r="G610" i="11" s="1"/>
  <c r="H610" i="11" s="1"/>
  <c r="F609" i="11"/>
  <c r="G609" i="11" s="1"/>
  <c r="H609" i="11" s="1"/>
  <c r="F608" i="11"/>
  <c r="G608" i="11" s="1"/>
  <c r="H608" i="11" s="1"/>
  <c r="G607" i="11"/>
  <c r="H607" i="11" s="1"/>
  <c r="F607" i="11"/>
  <c r="F606" i="11"/>
  <c r="G606" i="11" s="1"/>
  <c r="H606" i="11" s="1"/>
  <c r="G605" i="11"/>
  <c r="H605" i="11" s="1"/>
  <c r="F605" i="11"/>
  <c r="F604" i="11"/>
  <c r="G604" i="11" s="1"/>
  <c r="H604" i="11" s="1"/>
  <c r="G603" i="11"/>
  <c r="H603" i="11" s="1"/>
  <c r="F603" i="11"/>
  <c r="H602" i="11"/>
  <c r="F602" i="11"/>
  <c r="G602" i="11" s="1"/>
  <c r="F601" i="11"/>
  <c r="G601" i="11" s="1"/>
  <c r="H601" i="11" s="1"/>
  <c r="F600" i="11"/>
  <c r="G600" i="11" s="1"/>
  <c r="H600" i="11" s="1"/>
  <c r="H599" i="11"/>
  <c r="F599" i="11"/>
  <c r="G599" i="11" s="1"/>
  <c r="F598" i="11"/>
  <c r="G598" i="11" s="1"/>
  <c r="H598" i="11" s="1"/>
  <c r="G597" i="11"/>
  <c r="H597" i="11" s="1"/>
  <c r="F597" i="11"/>
  <c r="F596" i="11"/>
  <c r="G596" i="11" s="1"/>
  <c r="H596" i="11" s="1"/>
  <c r="G595" i="11"/>
  <c r="H595" i="11" s="1"/>
  <c r="F595" i="11"/>
  <c r="H594" i="11"/>
  <c r="F594" i="11"/>
  <c r="G594" i="11" s="1"/>
  <c r="F593" i="11"/>
  <c r="G593" i="11" s="1"/>
  <c r="H593" i="11" s="1"/>
  <c r="F592" i="11"/>
  <c r="G592" i="11" s="1"/>
  <c r="H592" i="11" s="1"/>
  <c r="F591" i="11"/>
  <c r="G591" i="11" s="1"/>
  <c r="H591" i="11" s="1"/>
  <c r="F590" i="11"/>
  <c r="G590" i="11" s="1"/>
  <c r="H590" i="11" s="1"/>
  <c r="G589" i="11"/>
  <c r="H589" i="11" s="1"/>
  <c r="F589" i="11"/>
  <c r="F588" i="11"/>
  <c r="G588" i="11" s="1"/>
  <c r="H588" i="11" s="1"/>
  <c r="F587" i="11"/>
  <c r="G587" i="11" s="1"/>
  <c r="H587" i="11" s="1"/>
  <c r="F586" i="11"/>
  <c r="G586" i="11" s="1"/>
  <c r="H586" i="11" s="1"/>
  <c r="F585" i="11"/>
  <c r="G585" i="11" s="1"/>
  <c r="H585" i="11" s="1"/>
  <c r="F584" i="11"/>
  <c r="G584" i="11" s="1"/>
  <c r="H584" i="11" s="1"/>
  <c r="F583" i="11"/>
  <c r="G583" i="11" s="1"/>
  <c r="H583" i="11" s="1"/>
  <c r="G582" i="11"/>
  <c r="H582" i="11" s="1"/>
  <c r="F582" i="11"/>
  <c r="F581" i="11"/>
  <c r="G581" i="11" s="1"/>
  <c r="H581" i="11" s="1"/>
  <c r="F580" i="11"/>
  <c r="G580" i="11" s="1"/>
  <c r="H580" i="11" s="1"/>
  <c r="F579" i="11"/>
  <c r="G579" i="11" s="1"/>
  <c r="H579" i="11" s="1"/>
  <c r="G578" i="11"/>
  <c r="H578" i="11" s="1"/>
  <c r="F578" i="11"/>
  <c r="F577" i="11"/>
  <c r="G577" i="11" s="1"/>
  <c r="H577" i="11" s="1"/>
  <c r="F576" i="11"/>
  <c r="G576" i="11" s="1"/>
  <c r="H576" i="11" s="1"/>
  <c r="F575" i="11"/>
  <c r="G575" i="11" s="1"/>
  <c r="H575" i="11" s="1"/>
  <c r="G574" i="11"/>
  <c r="H574" i="11" s="1"/>
  <c r="F574" i="11"/>
  <c r="F573" i="11"/>
  <c r="G573" i="11" s="1"/>
  <c r="H573" i="11" s="1"/>
  <c r="H572" i="11"/>
  <c r="F572" i="11"/>
  <c r="G572" i="11" s="1"/>
  <c r="F571" i="11"/>
  <c r="G571" i="11" s="1"/>
  <c r="H571" i="11" s="1"/>
  <c r="G570" i="11"/>
  <c r="H570" i="11" s="1"/>
  <c r="F570" i="11"/>
  <c r="G569" i="11"/>
  <c r="H569" i="11" s="1"/>
  <c r="F569" i="11"/>
  <c r="H568" i="11"/>
  <c r="F568" i="11"/>
  <c r="G568" i="11" s="1"/>
  <c r="F567" i="11"/>
  <c r="G567" i="11" s="1"/>
  <c r="H567" i="11" s="1"/>
  <c r="F566" i="11"/>
  <c r="G566" i="11" s="1"/>
  <c r="H566" i="11" s="1"/>
  <c r="G565" i="11"/>
  <c r="H565" i="11" s="1"/>
  <c r="F565" i="11"/>
  <c r="F564" i="11"/>
  <c r="G564" i="11" s="1"/>
  <c r="H564" i="11" s="1"/>
  <c r="F563" i="11"/>
  <c r="G563" i="11" s="1"/>
  <c r="H563" i="11" s="1"/>
  <c r="F562" i="11"/>
  <c r="G562" i="11" s="1"/>
  <c r="H562" i="11" s="1"/>
  <c r="F561" i="11"/>
  <c r="G561" i="11" s="1"/>
  <c r="H561" i="11" s="1"/>
  <c r="F560" i="11"/>
  <c r="G560" i="11" s="1"/>
  <c r="H560" i="11" s="1"/>
  <c r="F559" i="11"/>
  <c r="G559" i="11" s="1"/>
  <c r="H559" i="11" s="1"/>
  <c r="F558" i="11"/>
  <c r="G558" i="11" s="1"/>
  <c r="H558" i="11" s="1"/>
  <c r="F557" i="11"/>
  <c r="G557" i="11" s="1"/>
  <c r="H557" i="11" s="1"/>
  <c r="F556" i="11"/>
  <c r="G556" i="11" s="1"/>
  <c r="H556" i="11" s="1"/>
  <c r="F555" i="11"/>
  <c r="G555" i="11" s="1"/>
  <c r="H555" i="11" s="1"/>
  <c r="F554" i="11"/>
  <c r="G554" i="11" s="1"/>
  <c r="H554" i="11" s="1"/>
  <c r="H553" i="11"/>
  <c r="G553" i="11"/>
  <c r="F553" i="11"/>
  <c r="F552" i="11"/>
  <c r="G552" i="11" s="1"/>
  <c r="H552" i="11" s="1"/>
  <c r="F551" i="11"/>
  <c r="G551" i="11" s="1"/>
  <c r="H551" i="11" s="1"/>
  <c r="F550" i="11"/>
  <c r="G550" i="11" s="1"/>
  <c r="H550" i="11" s="1"/>
  <c r="F549" i="11"/>
  <c r="G549" i="11" s="1"/>
  <c r="H549" i="11" s="1"/>
  <c r="F548" i="11"/>
  <c r="G548" i="11" s="1"/>
  <c r="H548" i="11" s="1"/>
  <c r="G547" i="11"/>
  <c r="H547" i="11" s="1"/>
  <c r="F547" i="11"/>
  <c r="H546" i="11"/>
  <c r="F546" i="11"/>
  <c r="G546" i="11" s="1"/>
  <c r="H545" i="11"/>
  <c r="F545" i="11"/>
  <c r="G545" i="11" s="1"/>
  <c r="F544" i="11"/>
  <c r="G544" i="11" s="1"/>
  <c r="H544" i="11" s="1"/>
  <c r="G543" i="11"/>
  <c r="H543" i="11" s="1"/>
  <c r="F543" i="11"/>
  <c r="F542" i="11"/>
  <c r="G542" i="11" s="1"/>
  <c r="H542" i="11" s="1"/>
  <c r="F541" i="11"/>
  <c r="G541" i="11" s="1"/>
  <c r="H541" i="11" s="1"/>
  <c r="F540" i="11"/>
  <c r="G540" i="11" s="1"/>
  <c r="H540" i="11" s="1"/>
  <c r="G539" i="11"/>
  <c r="H539" i="11" s="1"/>
  <c r="F539" i="11"/>
  <c r="F538" i="11"/>
  <c r="G538" i="11" s="1"/>
  <c r="H538" i="11" s="1"/>
  <c r="F537" i="11"/>
  <c r="G537" i="11" s="1"/>
  <c r="H537" i="11" s="1"/>
  <c r="F536" i="11"/>
  <c r="G536" i="11" s="1"/>
  <c r="H536" i="11" s="1"/>
  <c r="F535" i="11"/>
  <c r="G535" i="11" s="1"/>
  <c r="H535" i="11" s="1"/>
  <c r="F534" i="11"/>
  <c r="G534" i="11" s="1"/>
  <c r="H534" i="11" s="1"/>
  <c r="F533" i="11"/>
  <c r="G533" i="11" s="1"/>
  <c r="H533" i="11" s="1"/>
  <c r="F532" i="11"/>
  <c r="G532" i="11" s="1"/>
  <c r="H532" i="11" s="1"/>
  <c r="F531" i="11"/>
  <c r="G531" i="11" s="1"/>
  <c r="H531" i="11" s="1"/>
  <c r="F530" i="11"/>
  <c r="G530" i="11" s="1"/>
  <c r="H530" i="11" s="1"/>
  <c r="F529" i="11"/>
  <c r="G529" i="11" s="1"/>
  <c r="H529" i="11" s="1"/>
  <c r="F528" i="11"/>
  <c r="G528" i="11" s="1"/>
  <c r="H528" i="11" s="1"/>
  <c r="F527" i="11"/>
  <c r="G527" i="11" s="1"/>
  <c r="H527" i="11" s="1"/>
  <c r="H526" i="11"/>
  <c r="F526" i="11"/>
  <c r="G526" i="11" s="1"/>
  <c r="F525" i="11"/>
  <c r="G525" i="11" s="1"/>
  <c r="H525" i="11" s="1"/>
  <c r="F524" i="11"/>
  <c r="G524" i="11" s="1"/>
  <c r="H524" i="11" s="1"/>
  <c r="G523" i="11"/>
  <c r="H523" i="11" s="1"/>
  <c r="F523" i="11"/>
  <c r="F522" i="11"/>
  <c r="G522" i="11" s="1"/>
  <c r="H522" i="11" s="1"/>
  <c r="G521" i="11"/>
  <c r="H521" i="11" s="1"/>
  <c r="F521" i="11"/>
  <c r="F520" i="11"/>
  <c r="G520" i="11" s="1"/>
  <c r="H520" i="11" s="1"/>
  <c r="F519" i="11"/>
  <c r="G519" i="11" s="1"/>
  <c r="H519" i="11" s="1"/>
  <c r="F518" i="11"/>
  <c r="G518" i="11" s="1"/>
  <c r="H518" i="11" s="1"/>
  <c r="F517" i="11"/>
  <c r="G517" i="11" s="1"/>
  <c r="H517" i="11" s="1"/>
  <c r="F516" i="11"/>
  <c r="G516" i="11" s="1"/>
  <c r="H516" i="11" s="1"/>
  <c r="F515" i="11"/>
  <c r="G515" i="11" s="1"/>
  <c r="H515" i="11" s="1"/>
  <c r="F514" i="11"/>
  <c r="G514" i="11" s="1"/>
  <c r="H514" i="11" s="1"/>
  <c r="H513" i="11"/>
  <c r="F513" i="11"/>
  <c r="G513" i="11" s="1"/>
  <c r="H512" i="11"/>
  <c r="F512" i="11"/>
  <c r="G512" i="11" s="1"/>
  <c r="F511" i="11"/>
  <c r="G511" i="11" s="1"/>
  <c r="H511" i="11" s="1"/>
  <c r="F510" i="11"/>
  <c r="G510" i="11" s="1"/>
  <c r="H510" i="11" s="1"/>
  <c r="G509" i="11"/>
  <c r="H509" i="11" s="1"/>
  <c r="F509" i="11"/>
  <c r="F508" i="11"/>
  <c r="G508" i="11" s="1"/>
  <c r="H508" i="11" s="1"/>
  <c r="G507" i="11"/>
  <c r="H507" i="11" s="1"/>
  <c r="F507" i="11"/>
  <c r="F506" i="11"/>
  <c r="G506" i="11" s="1"/>
  <c r="H506" i="11" s="1"/>
  <c r="G505" i="11"/>
  <c r="H505" i="11" s="1"/>
  <c r="F505" i="11"/>
  <c r="F504" i="11"/>
  <c r="G504" i="11" s="1"/>
  <c r="H504" i="11" s="1"/>
  <c r="F503" i="11"/>
  <c r="G503" i="11" s="1"/>
  <c r="H503" i="11" s="1"/>
  <c r="F502" i="11"/>
  <c r="G502" i="11" s="1"/>
  <c r="H502" i="11" s="1"/>
  <c r="F501" i="11"/>
  <c r="G501" i="11" s="1"/>
  <c r="H501" i="11" s="1"/>
  <c r="F500" i="11"/>
  <c r="G500" i="11" s="1"/>
  <c r="H500" i="11" s="1"/>
  <c r="G499" i="11"/>
  <c r="H499" i="11" s="1"/>
  <c r="F499" i="11"/>
  <c r="F498" i="11"/>
  <c r="G498" i="11" s="1"/>
  <c r="H498" i="11" s="1"/>
  <c r="F497" i="11"/>
  <c r="G497" i="11" s="1"/>
  <c r="H497" i="11" s="1"/>
  <c r="F496" i="11"/>
  <c r="G496" i="11" s="1"/>
  <c r="H496" i="11" s="1"/>
  <c r="G495" i="11"/>
  <c r="H495" i="11" s="1"/>
  <c r="F495" i="11"/>
  <c r="F494" i="11"/>
  <c r="G494" i="11" s="1"/>
  <c r="H494" i="11" s="1"/>
  <c r="F493" i="11"/>
  <c r="G493" i="11" s="1"/>
  <c r="H493" i="11" s="1"/>
  <c r="F492" i="11"/>
  <c r="G492" i="11" s="1"/>
  <c r="H492" i="11" s="1"/>
  <c r="F491" i="11"/>
  <c r="G491" i="11" s="1"/>
  <c r="H491" i="11" s="1"/>
  <c r="F490" i="11"/>
  <c r="G490" i="11" s="1"/>
  <c r="H490" i="11" s="1"/>
  <c r="F489" i="11"/>
  <c r="G489" i="11" s="1"/>
  <c r="H489" i="11" s="1"/>
  <c r="F488" i="11"/>
  <c r="G488" i="11" s="1"/>
  <c r="H488" i="11" s="1"/>
  <c r="G487" i="11"/>
  <c r="H487" i="11" s="1"/>
  <c r="F487" i="11"/>
  <c r="G486" i="11"/>
  <c r="H486" i="11" s="1"/>
  <c r="F486" i="11"/>
  <c r="F485" i="11"/>
  <c r="G485" i="11" s="1"/>
  <c r="H485" i="11" s="1"/>
  <c r="F484" i="11"/>
  <c r="G484" i="11" s="1"/>
  <c r="H484" i="11" s="1"/>
  <c r="F483" i="11"/>
  <c r="G483" i="11" s="1"/>
  <c r="H483" i="11" s="1"/>
  <c r="G482" i="11"/>
  <c r="H482" i="11" s="1"/>
  <c r="F482" i="11"/>
  <c r="F481" i="11"/>
  <c r="G481" i="11" s="1"/>
  <c r="H481" i="11" s="1"/>
  <c r="H480" i="11"/>
  <c r="F480" i="11"/>
  <c r="G480" i="11" s="1"/>
  <c r="G479" i="11"/>
  <c r="H479" i="11" s="1"/>
  <c r="F479" i="11"/>
  <c r="F478" i="11"/>
  <c r="G478" i="11" s="1"/>
  <c r="H478" i="11" s="1"/>
  <c r="H477" i="11"/>
  <c r="F477" i="11"/>
  <c r="G477" i="11" s="1"/>
  <c r="F476" i="11"/>
  <c r="G476" i="11" s="1"/>
  <c r="H476" i="11" s="1"/>
  <c r="F475" i="11"/>
  <c r="G475" i="11" s="1"/>
  <c r="H475" i="11" s="1"/>
  <c r="F474" i="11"/>
  <c r="G474" i="11" s="1"/>
  <c r="H474" i="11" s="1"/>
  <c r="G473" i="11"/>
  <c r="H473" i="11" s="1"/>
  <c r="F473" i="11"/>
  <c r="F472" i="11"/>
  <c r="G472" i="11" s="1"/>
  <c r="H472" i="11" s="1"/>
  <c r="G471" i="11"/>
  <c r="H471" i="11" s="1"/>
  <c r="F471" i="11"/>
  <c r="F470" i="11"/>
  <c r="G470" i="11" s="1"/>
  <c r="H470" i="11" s="1"/>
  <c r="G469" i="11"/>
  <c r="H469" i="11" s="1"/>
  <c r="F469" i="11"/>
  <c r="F468" i="11"/>
  <c r="G468" i="11" s="1"/>
  <c r="H468" i="11" s="1"/>
  <c r="G467" i="11"/>
  <c r="H467" i="11" s="1"/>
  <c r="F467" i="11"/>
  <c r="F466" i="11"/>
  <c r="G466" i="11" s="1"/>
  <c r="H466" i="11" s="1"/>
  <c r="F465" i="11"/>
  <c r="G465" i="11" s="1"/>
  <c r="H465" i="11" s="1"/>
  <c r="F464" i="11"/>
  <c r="G464" i="11" s="1"/>
  <c r="H464" i="11" s="1"/>
  <c r="F463" i="11"/>
  <c r="G463" i="11" s="1"/>
  <c r="H463" i="11" s="1"/>
  <c r="F462" i="11"/>
  <c r="G462" i="11" s="1"/>
  <c r="H462" i="11" s="1"/>
  <c r="G461" i="11"/>
  <c r="H461" i="11" s="1"/>
  <c r="F461" i="11"/>
  <c r="F460" i="11"/>
  <c r="G460" i="11" s="1"/>
  <c r="H460" i="11" s="1"/>
  <c r="F459" i="11"/>
  <c r="G459" i="11" s="1"/>
  <c r="H459" i="11" s="1"/>
  <c r="F458" i="11"/>
  <c r="G458" i="11" s="1"/>
  <c r="H458" i="11" s="1"/>
  <c r="F457" i="11"/>
  <c r="G457" i="11" s="1"/>
  <c r="H457" i="11" s="1"/>
  <c r="F456" i="11"/>
  <c r="G456" i="11" s="1"/>
  <c r="H456" i="11" s="1"/>
  <c r="H455" i="11"/>
  <c r="F455" i="11"/>
  <c r="G455" i="11" s="1"/>
  <c r="G454" i="11"/>
  <c r="H454" i="11" s="1"/>
  <c r="F454" i="11"/>
  <c r="G453" i="11"/>
  <c r="H453" i="11" s="1"/>
  <c r="F453" i="11"/>
  <c r="H452" i="11"/>
  <c r="F452" i="11"/>
  <c r="G452" i="11" s="1"/>
  <c r="F451" i="11"/>
  <c r="G451" i="11" s="1"/>
  <c r="H451" i="11" s="1"/>
  <c r="F450" i="11"/>
  <c r="G450" i="11" s="1"/>
  <c r="H450" i="11" s="1"/>
  <c r="F449" i="11"/>
  <c r="G449" i="11" s="1"/>
  <c r="H449" i="11" s="1"/>
  <c r="F448" i="11"/>
  <c r="G448" i="11" s="1"/>
  <c r="H448" i="11" s="1"/>
  <c r="F447" i="11"/>
  <c r="G447" i="11" s="1"/>
  <c r="H447" i="11" s="1"/>
  <c r="F446" i="11"/>
  <c r="G446" i="11" s="1"/>
  <c r="H446" i="11" s="1"/>
  <c r="F445" i="11"/>
  <c r="G445" i="11" s="1"/>
  <c r="H445" i="11" s="1"/>
  <c r="F444" i="11"/>
  <c r="G444" i="11" s="1"/>
  <c r="H444" i="11" s="1"/>
  <c r="F443" i="11"/>
  <c r="G443" i="11" s="1"/>
  <c r="H443" i="11" s="1"/>
  <c r="F442" i="11"/>
  <c r="G442" i="11" s="1"/>
  <c r="H442" i="11" s="1"/>
  <c r="F441" i="11"/>
  <c r="G441" i="11" s="1"/>
  <c r="H441" i="11" s="1"/>
  <c r="F440" i="11"/>
  <c r="G440" i="11" s="1"/>
  <c r="H440" i="11" s="1"/>
  <c r="F439" i="11"/>
  <c r="G439" i="11" s="1"/>
  <c r="H439" i="11" s="1"/>
  <c r="F438" i="11"/>
  <c r="G438" i="11" s="1"/>
  <c r="H438" i="11" s="1"/>
  <c r="F437" i="11"/>
  <c r="G437" i="11" s="1"/>
  <c r="H437" i="11" s="1"/>
  <c r="F436" i="11"/>
  <c r="G436" i="11" s="1"/>
  <c r="H436" i="11" s="1"/>
  <c r="F435" i="11"/>
  <c r="G435" i="11" s="1"/>
  <c r="H435" i="11" s="1"/>
  <c r="F434" i="11"/>
  <c r="G434" i="11" s="1"/>
  <c r="H434" i="11" s="1"/>
  <c r="F433" i="11"/>
  <c r="G433" i="11" s="1"/>
  <c r="H433" i="11" s="1"/>
  <c r="F432" i="11"/>
  <c r="G432" i="11" s="1"/>
  <c r="H432" i="11" s="1"/>
  <c r="F431" i="11"/>
  <c r="G431" i="11" s="1"/>
  <c r="H431" i="11" s="1"/>
  <c r="F430" i="11"/>
  <c r="G430" i="11" s="1"/>
  <c r="H430" i="11" s="1"/>
  <c r="F429" i="11"/>
  <c r="G429" i="11" s="1"/>
  <c r="H429" i="11" s="1"/>
  <c r="F428" i="11"/>
  <c r="G428" i="11" s="1"/>
  <c r="H428" i="11" s="1"/>
  <c r="F427" i="11"/>
  <c r="G427" i="11" s="1"/>
  <c r="H427" i="11" s="1"/>
  <c r="F426" i="11"/>
  <c r="G426" i="11" s="1"/>
  <c r="H426" i="11" s="1"/>
  <c r="G425" i="11"/>
  <c r="H425" i="11" s="1"/>
  <c r="F425" i="11"/>
  <c r="F424" i="11"/>
  <c r="G424" i="11" s="1"/>
  <c r="H424" i="11" s="1"/>
  <c r="G423" i="11"/>
  <c r="H423" i="11" s="1"/>
  <c r="F423" i="11"/>
  <c r="F422" i="11"/>
  <c r="G422" i="11" s="1"/>
  <c r="H422" i="11" s="1"/>
  <c r="F421" i="11"/>
  <c r="G421" i="11" s="1"/>
  <c r="H421" i="11" s="1"/>
  <c r="F420" i="11"/>
  <c r="G420" i="11" s="1"/>
  <c r="H420" i="11" s="1"/>
  <c r="F419" i="11"/>
  <c r="G419" i="11" s="1"/>
  <c r="H419" i="11" s="1"/>
  <c r="F418" i="11"/>
  <c r="G418" i="11" s="1"/>
  <c r="H418" i="11" s="1"/>
  <c r="F417" i="11"/>
  <c r="G417" i="11" s="1"/>
  <c r="H417" i="11" s="1"/>
  <c r="F416" i="11"/>
  <c r="G416" i="11" s="1"/>
  <c r="H416" i="11" s="1"/>
  <c r="F415" i="11"/>
  <c r="G415" i="11" s="1"/>
  <c r="H415" i="11" s="1"/>
  <c r="F414" i="11"/>
  <c r="G414" i="11" s="1"/>
  <c r="H414" i="11" s="1"/>
  <c r="F413" i="11"/>
  <c r="G413" i="11" s="1"/>
  <c r="H413" i="11" s="1"/>
  <c r="F412" i="11"/>
  <c r="G412" i="11" s="1"/>
  <c r="H412" i="11" s="1"/>
  <c r="F411" i="11"/>
  <c r="G411" i="11" s="1"/>
  <c r="H411" i="11" s="1"/>
  <c r="F410" i="11"/>
  <c r="G410" i="11" s="1"/>
  <c r="H410" i="11" s="1"/>
  <c r="F409" i="11"/>
  <c r="G409" i="11" s="1"/>
  <c r="H409" i="11" s="1"/>
  <c r="F408" i="11"/>
  <c r="G408" i="11" s="1"/>
  <c r="H408" i="11" s="1"/>
  <c r="F407" i="11"/>
  <c r="G407" i="11" s="1"/>
  <c r="H407" i="11" s="1"/>
  <c r="F406" i="11"/>
  <c r="G406" i="11" s="1"/>
  <c r="H406" i="11" s="1"/>
  <c r="F405" i="11"/>
  <c r="G405" i="11" s="1"/>
  <c r="H405" i="11" s="1"/>
  <c r="F404" i="11"/>
  <c r="G404" i="11" s="1"/>
  <c r="H404" i="11" s="1"/>
  <c r="F403" i="11"/>
  <c r="G403" i="11" s="1"/>
  <c r="H403" i="11" s="1"/>
  <c r="F402" i="11"/>
  <c r="G402" i="11" s="1"/>
  <c r="H402" i="11" s="1"/>
  <c r="F401" i="11"/>
  <c r="G401" i="11" s="1"/>
  <c r="H401" i="11" s="1"/>
  <c r="F400" i="11"/>
  <c r="G400" i="11" s="1"/>
  <c r="H400" i="11" s="1"/>
  <c r="F399" i="11"/>
  <c r="G399" i="11" s="1"/>
  <c r="H399" i="11" s="1"/>
  <c r="G398" i="11"/>
  <c r="H398" i="11" s="1"/>
  <c r="F398" i="11"/>
  <c r="G397" i="11"/>
  <c r="H397" i="11" s="1"/>
  <c r="F397" i="11"/>
  <c r="H396" i="11"/>
  <c r="F396" i="11"/>
  <c r="G396" i="11" s="1"/>
  <c r="F395" i="11"/>
  <c r="G395" i="11" s="1"/>
  <c r="H395" i="11" s="1"/>
  <c r="F394" i="11"/>
  <c r="G394" i="11" s="1"/>
  <c r="H394" i="11" s="1"/>
  <c r="G393" i="11"/>
  <c r="H393" i="11" s="1"/>
  <c r="F393" i="11"/>
  <c r="F392" i="11"/>
  <c r="G392" i="11" s="1"/>
  <c r="H392" i="11" s="1"/>
  <c r="G391" i="11"/>
  <c r="H391" i="11" s="1"/>
  <c r="F391" i="11"/>
  <c r="F390" i="11"/>
  <c r="G390" i="11" s="1"/>
  <c r="H390" i="11" s="1"/>
  <c r="F389" i="11"/>
  <c r="G389" i="11" s="1"/>
  <c r="H389" i="11" s="1"/>
  <c r="F388" i="11"/>
  <c r="G388" i="11" s="1"/>
  <c r="H388" i="11" s="1"/>
  <c r="F387" i="11"/>
  <c r="G387" i="11" s="1"/>
  <c r="H387" i="11" s="1"/>
  <c r="F386" i="11"/>
  <c r="G386" i="11" s="1"/>
  <c r="H386" i="11" s="1"/>
  <c r="F385" i="11"/>
  <c r="G385" i="11" s="1"/>
  <c r="H385" i="11" s="1"/>
  <c r="F384" i="11"/>
  <c r="G384" i="11" s="1"/>
  <c r="H384" i="11" s="1"/>
  <c r="F383" i="11"/>
  <c r="G383" i="11" s="1"/>
  <c r="H383" i="11" s="1"/>
  <c r="F382" i="11"/>
  <c r="G382" i="11" s="1"/>
  <c r="H382" i="11" s="1"/>
  <c r="G381" i="11"/>
  <c r="H381" i="11" s="1"/>
  <c r="F381" i="11"/>
  <c r="F380" i="11"/>
  <c r="G380" i="11" s="1"/>
  <c r="H380" i="11" s="1"/>
  <c r="F379" i="11"/>
  <c r="G379" i="11" s="1"/>
  <c r="H379" i="11" s="1"/>
  <c r="F378" i="11"/>
  <c r="G378" i="11" s="1"/>
  <c r="H378" i="11" s="1"/>
  <c r="F377" i="11"/>
  <c r="G377" i="11" s="1"/>
  <c r="H377" i="11" s="1"/>
  <c r="F376" i="11"/>
  <c r="G376" i="11" s="1"/>
  <c r="H376" i="11" s="1"/>
  <c r="F375" i="11"/>
  <c r="G375" i="11" s="1"/>
  <c r="H375" i="11" s="1"/>
  <c r="F374" i="11"/>
  <c r="G374" i="11" s="1"/>
  <c r="H374" i="11" s="1"/>
  <c r="F373" i="11"/>
  <c r="G373" i="11" s="1"/>
  <c r="H373" i="11" s="1"/>
  <c r="H372" i="11"/>
  <c r="F372" i="11"/>
  <c r="G372" i="11" s="1"/>
  <c r="G371" i="11"/>
  <c r="H371" i="11" s="1"/>
  <c r="F371" i="11"/>
  <c r="G370" i="11"/>
  <c r="H370" i="11" s="1"/>
  <c r="F370" i="11"/>
  <c r="G369" i="11"/>
  <c r="H369" i="11" s="1"/>
  <c r="F369" i="11"/>
  <c r="F368" i="11"/>
  <c r="G368" i="11" s="1"/>
  <c r="H368" i="11" s="1"/>
  <c r="F367" i="11"/>
  <c r="G367" i="11" s="1"/>
  <c r="H367" i="11" s="1"/>
  <c r="H366" i="11"/>
  <c r="F366" i="11"/>
  <c r="G366" i="11" s="1"/>
  <c r="F365" i="11"/>
  <c r="G365" i="11" s="1"/>
  <c r="H365" i="11" s="1"/>
  <c r="F364" i="11"/>
  <c r="G364" i="11" s="1"/>
  <c r="H364" i="11" s="1"/>
  <c r="F363" i="11"/>
  <c r="G363" i="11" s="1"/>
  <c r="H363" i="11" s="1"/>
  <c r="F362" i="11"/>
  <c r="G362" i="11" s="1"/>
  <c r="H362" i="11" s="1"/>
  <c r="F361" i="11"/>
  <c r="G361" i="11" s="1"/>
  <c r="H361" i="11" s="1"/>
  <c r="F360" i="11"/>
  <c r="G360" i="11" s="1"/>
  <c r="H360" i="11" s="1"/>
  <c r="F359" i="11"/>
  <c r="G359" i="11" s="1"/>
  <c r="H359" i="11" s="1"/>
  <c r="F358" i="11"/>
  <c r="G358" i="11" s="1"/>
  <c r="H358" i="11" s="1"/>
  <c r="G357" i="11"/>
  <c r="H357" i="11" s="1"/>
  <c r="F357" i="11"/>
  <c r="H356" i="11"/>
  <c r="F356" i="11"/>
  <c r="G356" i="11" s="1"/>
  <c r="G355" i="11"/>
  <c r="H355" i="11" s="1"/>
  <c r="F355" i="11"/>
  <c r="F354" i="11"/>
  <c r="G354" i="11" s="1"/>
  <c r="H354" i="11" s="1"/>
  <c r="H353" i="11"/>
  <c r="F353" i="11"/>
  <c r="G353" i="11" s="1"/>
  <c r="F352" i="11"/>
  <c r="G352" i="11" s="1"/>
  <c r="H352" i="11" s="1"/>
  <c r="G351" i="11"/>
  <c r="H351" i="11" s="1"/>
  <c r="F351" i="11"/>
  <c r="G350" i="11"/>
  <c r="H350" i="11" s="1"/>
  <c r="F350" i="11"/>
  <c r="H349" i="11"/>
  <c r="F349" i="11"/>
  <c r="G349" i="11" s="1"/>
  <c r="H348" i="11"/>
  <c r="F348" i="11"/>
  <c r="G348" i="11" s="1"/>
  <c r="G347" i="11"/>
  <c r="H347" i="11" s="1"/>
  <c r="F347" i="11"/>
  <c r="F346" i="11"/>
  <c r="G346" i="11" s="1"/>
  <c r="H346" i="11" s="1"/>
  <c r="F345" i="11"/>
  <c r="G345" i="11" s="1"/>
  <c r="H345" i="11" s="1"/>
  <c r="F344" i="11"/>
  <c r="G344" i="11" s="1"/>
  <c r="H344" i="11" s="1"/>
  <c r="F343" i="11"/>
  <c r="G343" i="11" s="1"/>
  <c r="H343" i="11" s="1"/>
  <c r="F342" i="11"/>
  <c r="G342" i="11" s="1"/>
  <c r="H342" i="11" s="1"/>
  <c r="F341" i="11"/>
  <c r="G341" i="11" s="1"/>
  <c r="H341" i="11" s="1"/>
  <c r="F340" i="11"/>
  <c r="G340" i="11" s="1"/>
  <c r="H340" i="11" s="1"/>
  <c r="F339" i="11"/>
  <c r="G339" i="11" s="1"/>
  <c r="H339" i="11" s="1"/>
  <c r="H338" i="11"/>
  <c r="F338" i="11"/>
  <c r="G338" i="11" s="1"/>
  <c r="G337" i="11"/>
  <c r="H337" i="11" s="1"/>
  <c r="F337" i="11"/>
  <c r="F336" i="11"/>
  <c r="G336" i="11" s="1"/>
  <c r="H336" i="11" s="1"/>
  <c r="F335" i="11"/>
  <c r="G335" i="11" s="1"/>
  <c r="H335" i="11" s="1"/>
  <c r="F334" i="11"/>
  <c r="G334" i="11" s="1"/>
  <c r="H334" i="11" s="1"/>
  <c r="G333" i="11"/>
  <c r="H333" i="11" s="1"/>
  <c r="F333" i="11"/>
  <c r="H332" i="11"/>
  <c r="F332" i="11"/>
  <c r="G332" i="11" s="1"/>
  <c r="F331" i="11"/>
  <c r="G331" i="11" s="1"/>
  <c r="H331" i="11" s="1"/>
  <c r="F330" i="11"/>
  <c r="G330" i="11" s="1"/>
  <c r="H330" i="11" s="1"/>
  <c r="G329" i="11"/>
  <c r="H329" i="11" s="1"/>
  <c r="F329" i="11"/>
  <c r="H328" i="11"/>
  <c r="F328" i="11"/>
  <c r="G328" i="11" s="1"/>
  <c r="F327" i="11"/>
  <c r="G327" i="11" s="1"/>
  <c r="H327" i="11" s="1"/>
  <c r="F326" i="11"/>
  <c r="G326" i="11" s="1"/>
  <c r="H326" i="11" s="1"/>
  <c r="G325" i="11"/>
  <c r="H325" i="11" s="1"/>
  <c r="F325" i="11"/>
  <c r="F324" i="11"/>
  <c r="G324" i="11" s="1"/>
  <c r="H324" i="11" s="1"/>
  <c r="F323" i="11"/>
  <c r="G323" i="11" s="1"/>
  <c r="H323" i="11" s="1"/>
  <c r="F322" i="11"/>
  <c r="G322" i="11" s="1"/>
  <c r="H322" i="11" s="1"/>
  <c r="F321" i="11"/>
  <c r="G321" i="11" s="1"/>
  <c r="H321" i="11" s="1"/>
  <c r="F320" i="11"/>
  <c r="G320" i="11" s="1"/>
  <c r="H320" i="11" s="1"/>
  <c r="F319" i="11"/>
  <c r="G319" i="11" s="1"/>
  <c r="H319" i="11" s="1"/>
  <c r="F318" i="11"/>
  <c r="G318" i="11" s="1"/>
  <c r="H318" i="11" s="1"/>
  <c r="G317" i="11"/>
  <c r="H317" i="11" s="1"/>
  <c r="F317" i="11"/>
  <c r="F316" i="11"/>
  <c r="G316" i="11" s="1"/>
  <c r="H316" i="11" s="1"/>
  <c r="G315" i="11"/>
  <c r="H315" i="11" s="1"/>
  <c r="F315" i="11"/>
  <c r="H314" i="11"/>
  <c r="G314" i="11"/>
  <c r="F314" i="11"/>
  <c r="F313" i="11"/>
  <c r="G313" i="11" s="1"/>
  <c r="H313" i="11" s="1"/>
  <c r="F312" i="11"/>
  <c r="G312" i="11" s="1"/>
  <c r="H312" i="11" s="1"/>
  <c r="F311" i="11"/>
  <c r="G311" i="11" s="1"/>
  <c r="H311" i="11" s="1"/>
  <c r="H310" i="11"/>
  <c r="F310" i="11"/>
  <c r="G310" i="11" s="1"/>
  <c r="G309" i="11"/>
  <c r="H309" i="11" s="1"/>
  <c r="F309" i="11"/>
  <c r="F308" i="11"/>
  <c r="G308" i="11" s="1"/>
  <c r="H308" i="11" s="1"/>
  <c r="H307" i="11"/>
  <c r="F307" i="11"/>
  <c r="G307" i="11" s="1"/>
  <c r="F306" i="11"/>
  <c r="G306" i="11" s="1"/>
  <c r="H306" i="11" s="1"/>
  <c r="F305" i="11"/>
  <c r="G305" i="11" s="1"/>
  <c r="H305" i="11" s="1"/>
  <c r="F304" i="11"/>
  <c r="G304" i="11" s="1"/>
  <c r="H304" i="11" s="1"/>
  <c r="F303" i="11"/>
  <c r="G303" i="11" s="1"/>
  <c r="H303" i="11" s="1"/>
  <c r="F302" i="11"/>
  <c r="G302" i="11" s="1"/>
  <c r="H302" i="11" s="1"/>
  <c r="F301" i="11"/>
  <c r="G301" i="11" s="1"/>
  <c r="H301" i="11" s="1"/>
  <c r="F300" i="11"/>
  <c r="G300" i="11" s="1"/>
  <c r="H300" i="11" s="1"/>
  <c r="F299" i="11"/>
  <c r="G299" i="11" s="1"/>
  <c r="H299" i="11" s="1"/>
  <c r="F298" i="11"/>
  <c r="G298" i="11" s="1"/>
  <c r="H298" i="11" s="1"/>
  <c r="F297" i="11"/>
  <c r="G297" i="11" s="1"/>
  <c r="H297" i="11" s="1"/>
  <c r="F296" i="11"/>
  <c r="G296" i="11" s="1"/>
  <c r="H296" i="11" s="1"/>
  <c r="F295" i="11"/>
  <c r="G295" i="11" s="1"/>
  <c r="H295" i="11" s="1"/>
  <c r="F294" i="11"/>
  <c r="G294" i="11" s="1"/>
  <c r="H294" i="11" s="1"/>
  <c r="G293" i="11"/>
  <c r="H293" i="11" s="1"/>
  <c r="F293" i="11"/>
  <c r="H292" i="11"/>
  <c r="F292" i="11"/>
  <c r="G292" i="11" s="1"/>
  <c r="F291" i="11"/>
  <c r="G291" i="11" s="1"/>
  <c r="H291" i="11" s="1"/>
  <c r="F290" i="11"/>
  <c r="G290" i="11" s="1"/>
  <c r="H290" i="11" s="1"/>
  <c r="F289" i="11"/>
  <c r="G289" i="11" s="1"/>
  <c r="H289" i="11" s="1"/>
  <c r="H288" i="11"/>
  <c r="F288" i="11"/>
  <c r="G288" i="11" s="1"/>
  <c r="F287" i="11"/>
  <c r="G287" i="11" s="1"/>
  <c r="H287" i="11" s="1"/>
  <c r="F286" i="11"/>
  <c r="G286" i="11" s="1"/>
  <c r="H286" i="11" s="1"/>
  <c r="F285" i="11"/>
  <c r="G285" i="11" s="1"/>
  <c r="H285" i="11" s="1"/>
  <c r="F284" i="11"/>
  <c r="G284" i="11" s="1"/>
  <c r="H284" i="11" s="1"/>
  <c r="H283" i="11"/>
  <c r="F283" i="11"/>
  <c r="G283" i="11" s="1"/>
  <c r="F282" i="11"/>
  <c r="G282" i="11" s="1"/>
  <c r="H282" i="11" s="1"/>
  <c r="F281" i="11"/>
  <c r="G281" i="11" s="1"/>
  <c r="H281" i="11" s="1"/>
  <c r="F280" i="11"/>
  <c r="G280" i="11" s="1"/>
  <c r="H280" i="11" s="1"/>
  <c r="G279" i="11"/>
  <c r="H279" i="11" s="1"/>
  <c r="F279" i="11"/>
  <c r="F278" i="11"/>
  <c r="G278" i="11" s="1"/>
  <c r="H278" i="11" s="1"/>
  <c r="F277" i="11"/>
  <c r="G277" i="11" s="1"/>
  <c r="H277" i="11" s="1"/>
  <c r="H276" i="11"/>
  <c r="F276" i="11"/>
  <c r="G276" i="11" s="1"/>
  <c r="F275" i="11"/>
  <c r="G275" i="11" s="1"/>
  <c r="H275" i="11" s="1"/>
  <c r="F274" i="11"/>
  <c r="G274" i="11" s="1"/>
  <c r="H274" i="11" s="1"/>
  <c r="F273" i="11"/>
  <c r="G273" i="11" s="1"/>
  <c r="H273" i="11" s="1"/>
  <c r="H272" i="11"/>
  <c r="F272" i="11"/>
  <c r="G272" i="11" s="1"/>
  <c r="F271" i="11"/>
  <c r="G271" i="11" s="1"/>
  <c r="H271" i="11" s="1"/>
  <c r="F270" i="11"/>
  <c r="G270" i="11" s="1"/>
  <c r="H270" i="11" s="1"/>
  <c r="G269" i="11"/>
  <c r="H269" i="11" s="1"/>
  <c r="F269" i="11"/>
  <c r="H268" i="11"/>
  <c r="F268" i="11"/>
  <c r="G268" i="11" s="1"/>
  <c r="F267" i="11"/>
  <c r="G267" i="11" s="1"/>
  <c r="H267" i="11" s="1"/>
  <c r="F266" i="11"/>
  <c r="G266" i="11" s="1"/>
  <c r="H266" i="11" s="1"/>
  <c r="F265" i="11"/>
  <c r="G265" i="11" s="1"/>
  <c r="H265" i="11" s="1"/>
  <c r="F264" i="11"/>
  <c r="G264" i="11" s="1"/>
  <c r="H264" i="11" s="1"/>
  <c r="H263" i="11"/>
  <c r="F263" i="11"/>
  <c r="G263" i="11" s="1"/>
  <c r="F262" i="11"/>
  <c r="G262" i="11" s="1"/>
  <c r="H262" i="11" s="1"/>
  <c r="G261" i="11"/>
  <c r="H261" i="11" s="1"/>
  <c r="F261" i="11"/>
  <c r="F260" i="11"/>
  <c r="G260" i="11" s="1"/>
  <c r="H260" i="11" s="1"/>
  <c r="F259" i="11"/>
  <c r="G259" i="11" s="1"/>
  <c r="H259" i="11" s="1"/>
  <c r="F258" i="11"/>
  <c r="G258" i="11" s="1"/>
  <c r="H258" i="11" s="1"/>
  <c r="F257" i="11"/>
  <c r="G257" i="11" s="1"/>
  <c r="H257" i="11" s="1"/>
  <c r="F256" i="11"/>
  <c r="G256" i="11" s="1"/>
  <c r="H256" i="11" s="1"/>
  <c r="F255" i="11"/>
  <c r="G255" i="11" s="1"/>
  <c r="H255" i="11" s="1"/>
  <c r="F254" i="11"/>
  <c r="G254" i="11" s="1"/>
  <c r="H254" i="11" s="1"/>
  <c r="F253" i="11"/>
  <c r="G253" i="11" s="1"/>
  <c r="H253" i="11" s="1"/>
  <c r="F252" i="11"/>
  <c r="G252" i="11" s="1"/>
  <c r="H252" i="11" s="1"/>
  <c r="F251" i="11"/>
  <c r="G251" i="11" s="1"/>
  <c r="H251" i="11" s="1"/>
  <c r="F250" i="11"/>
  <c r="G250" i="11" s="1"/>
  <c r="H250" i="11" s="1"/>
  <c r="F249" i="11"/>
  <c r="G249" i="11" s="1"/>
  <c r="H249" i="11" s="1"/>
  <c r="H248" i="11"/>
  <c r="F248" i="11"/>
  <c r="G248" i="11" s="1"/>
  <c r="F247" i="11"/>
  <c r="G247" i="11" s="1"/>
  <c r="H247" i="11" s="1"/>
  <c r="F246" i="11"/>
  <c r="G246" i="11" s="1"/>
  <c r="H246" i="11" s="1"/>
  <c r="H245" i="11"/>
  <c r="F245" i="11"/>
  <c r="G245" i="11" s="1"/>
  <c r="F244" i="11"/>
  <c r="G244" i="11" s="1"/>
  <c r="H244" i="11" s="1"/>
  <c r="F243" i="11"/>
  <c r="G243" i="11" s="1"/>
  <c r="H243" i="11" s="1"/>
  <c r="F242" i="11"/>
  <c r="G242" i="11" s="1"/>
  <c r="H242" i="11" s="1"/>
  <c r="F241" i="11"/>
  <c r="G241" i="11" s="1"/>
  <c r="H241" i="11" s="1"/>
  <c r="F240" i="11"/>
  <c r="G240" i="11" s="1"/>
  <c r="H240" i="11" s="1"/>
  <c r="F239" i="11"/>
  <c r="G239" i="11" s="1"/>
  <c r="H239" i="11" s="1"/>
  <c r="F238" i="11"/>
  <c r="G238" i="11" s="1"/>
  <c r="H238" i="11" s="1"/>
  <c r="F237" i="11"/>
  <c r="G237" i="11" s="1"/>
  <c r="H237" i="11" s="1"/>
  <c r="F236" i="11"/>
  <c r="G236" i="11" s="1"/>
  <c r="H236" i="11" s="1"/>
  <c r="F235" i="11"/>
  <c r="G235" i="11" s="1"/>
  <c r="H235" i="11" s="1"/>
  <c r="H234" i="11"/>
  <c r="F234" i="11"/>
  <c r="G234" i="11" s="1"/>
  <c r="G233" i="11"/>
  <c r="H233" i="11" s="1"/>
  <c r="F233" i="11"/>
  <c r="G232" i="11"/>
  <c r="H232" i="11" s="1"/>
  <c r="F232" i="11"/>
  <c r="F231" i="11"/>
  <c r="G231" i="11" s="1"/>
  <c r="H231" i="11" s="1"/>
  <c r="F230" i="11"/>
  <c r="G230" i="11" s="1"/>
  <c r="H230" i="11" s="1"/>
  <c r="F229" i="11"/>
  <c r="G229" i="11" s="1"/>
  <c r="H229" i="11" s="1"/>
  <c r="F228" i="11"/>
  <c r="G228" i="11" s="1"/>
  <c r="H228" i="11" s="1"/>
  <c r="F227" i="11"/>
  <c r="G227" i="11" s="1"/>
  <c r="H227" i="11" s="1"/>
  <c r="G226" i="11"/>
  <c r="H226" i="11" s="1"/>
  <c r="F226" i="11"/>
  <c r="F225" i="11"/>
  <c r="G225" i="11" s="1"/>
  <c r="H225" i="11" s="1"/>
  <c r="F224" i="11"/>
  <c r="G224" i="11" s="1"/>
  <c r="H224" i="11" s="1"/>
  <c r="H223" i="11"/>
  <c r="F223" i="11"/>
  <c r="G223" i="11" s="1"/>
  <c r="F222" i="11"/>
  <c r="G222" i="11" s="1"/>
  <c r="H222" i="11" s="1"/>
  <c r="F221" i="11"/>
  <c r="G221" i="11" s="1"/>
  <c r="H221" i="11" s="1"/>
  <c r="F220" i="11"/>
  <c r="G220" i="11" s="1"/>
  <c r="H220" i="11" s="1"/>
  <c r="F219" i="11"/>
  <c r="G219" i="11" s="1"/>
  <c r="H219" i="11" s="1"/>
  <c r="F218" i="11"/>
  <c r="G218" i="11" s="1"/>
  <c r="H218" i="11" s="1"/>
  <c r="F217" i="11"/>
  <c r="G217" i="11" s="1"/>
  <c r="H217" i="11" s="1"/>
  <c r="F216" i="11"/>
  <c r="G216" i="11" s="1"/>
  <c r="H216" i="11" s="1"/>
  <c r="F215" i="11"/>
  <c r="G215" i="11" s="1"/>
  <c r="H215" i="11" s="1"/>
  <c r="F214" i="11"/>
  <c r="G214" i="11" s="1"/>
  <c r="H214" i="11" s="1"/>
  <c r="F213" i="11"/>
  <c r="G213" i="11" s="1"/>
  <c r="H213" i="11" s="1"/>
  <c r="F212" i="11"/>
  <c r="G212" i="11" s="1"/>
  <c r="H212" i="11" s="1"/>
  <c r="F211" i="11"/>
  <c r="G211" i="11" s="1"/>
  <c r="H211" i="11" s="1"/>
  <c r="G210" i="11"/>
  <c r="H210" i="11" s="1"/>
  <c r="F210" i="11"/>
  <c r="G209" i="11"/>
  <c r="H209" i="11" s="1"/>
  <c r="F209" i="11"/>
  <c r="F208" i="11"/>
  <c r="G208" i="11" s="1"/>
  <c r="H208" i="11" s="1"/>
  <c r="F207" i="11"/>
  <c r="G207" i="11" s="1"/>
  <c r="H207" i="11" s="1"/>
  <c r="F206" i="11"/>
  <c r="G206" i="11" s="1"/>
  <c r="H206" i="11" s="1"/>
  <c r="F205" i="11"/>
  <c r="G205" i="11" s="1"/>
  <c r="H205" i="11" s="1"/>
  <c r="G204" i="11"/>
  <c r="H204" i="11" s="1"/>
  <c r="F204" i="11"/>
  <c r="H203" i="11"/>
  <c r="F203" i="11"/>
  <c r="G203" i="11" s="1"/>
  <c r="G202" i="11"/>
  <c r="H202" i="11" s="1"/>
  <c r="F202" i="11"/>
  <c r="F201" i="11"/>
  <c r="G201" i="11" s="1"/>
  <c r="H201" i="11" s="1"/>
  <c r="F200" i="11"/>
  <c r="G200" i="11" s="1"/>
  <c r="H200" i="11" s="1"/>
  <c r="F199" i="11"/>
  <c r="G199" i="11" s="1"/>
  <c r="H199" i="11" s="1"/>
  <c r="F198" i="11"/>
  <c r="G198" i="11" s="1"/>
  <c r="H198" i="11" s="1"/>
  <c r="F197" i="11"/>
  <c r="G197" i="11" s="1"/>
  <c r="H197" i="11" s="1"/>
  <c r="F196" i="11"/>
  <c r="G196" i="11" s="1"/>
  <c r="H196" i="11" s="1"/>
  <c r="H195" i="11"/>
  <c r="F195" i="11"/>
  <c r="G195" i="11" s="1"/>
  <c r="F194" i="11"/>
  <c r="G194" i="11" s="1"/>
  <c r="H194" i="11" s="1"/>
  <c r="F193" i="11"/>
  <c r="G193" i="11" s="1"/>
  <c r="H193" i="11" s="1"/>
  <c r="F192" i="11"/>
  <c r="G192" i="11" s="1"/>
  <c r="H192" i="11" s="1"/>
  <c r="F191" i="11"/>
  <c r="G191" i="11" s="1"/>
  <c r="H191" i="11" s="1"/>
  <c r="G190" i="11"/>
  <c r="H190" i="11" s="1"/>
  <c r="F190" i="11"/>
  <c r="F189" i="11"/>
  <c r="G189" i="11" s="1"/>
  <c r="H189" i="11" s="1"/>
  <c r="F188" i="11"/>
  <c r="G188" i="11" s="1"/>
  <c r="H188" i="11" s="1"/>
  <c r="F187" i="11"/>
  <c r="G187" i="11" s="1"/>
  <c r="H187" i="11" s="1"/>
  <c r="H186" i="11"/>
  <c r="F186" i="11"/>
  <c r="G186" i="11" s="1"/>
  <c r="G185" i="11"/>
  <c r="H185" i="11" s="1"/>
  <c r="F185" i="11"/>
  <c r="F184" i="11"/>
  <c r="G184" i="11" s="1"/>
  <c r="H184" i="11" s="1"/>
  <c r="F183" i="11"/>
  <c r="G183" i="11" s="1"/>
  <c r="H183" i="11" s="1"/>
  <c r="F182" i="11"/>
  <c r="G182" i="11" s="1"/>
  <c r="H182" i="11" s="1"/>
  <c r="F181" i="11"/>
  <c r="G181" i="11" s="1"/>
  <c r="H181" i="11" s="1"/>
  <c r="F180" i="11"/>
  <c r="G180" i="11" s="1"/>
  <c r="H180" i="11" s="1"/>
  <c r="F179" i="11"/>
  <c r="G179" i="11" s="1"/>
  <c r="H179" i="11" s="1"/>
  <c r="G178" i="11"/>
  <c r="H178" i="11" s="1"/>
  <c r="F178" i="11"/>
  <c r="F177" i="11"/>
  <c r="G177" i="11" s="1"/>
  <c r="H177" i="11" s="1"/>
  <c r="F176" i="11"/>
  <c r="G176" i="11" s="1"/>
  <c r="H176" i="11" s="1"/>
  <c r="H175" i="11"/>
  <c r="F175" i="11"/>
  <c r="G175" i="11" s="1"/>
  <c r="G174" i="11"/>
  <c r="H174" i="11" s="1"/>
  <c r="F174" i="11"/>
  <c r="F173" i="11"/>
  <c r="G173" i="11" s="1"/>
  <c r="H173" i="11" s="1"/>
  <c r="F172" i="11"/>
  <c r="G172" i="11" s="1"/>
  <c r="H172" i="11" s="1"/>
  <c r="H171" i="11"/>
  <c r="F171" i="11"/>
  <c r="G171" i="11" s="1"/>
  <c r="F170" i="11"/>
  <c r="G170" i="11" s="1"/>
  <c r="H170" i="11" s="1"/>
  <c r="G169" i="11"/>
  <c r="H169" i="11" s="1"/>
  <c r="F169" i="11"/>
  <c r="F168" i="11"/>
  <c r="G168" i="11" s="1"/>
  <c r="H168" i="11" s="1"/>
  <c r="F167" i="11"/>
  <c r="G167" i="11" s="1"/>
  <c r="H167" i="11" s="1"/>
  <c r="F166" i="11"/>
  <c r="G166" i="11" s="1"/>
  <c r="H166" i="11" s="1"/>
  <c r="F165" i="11"/>
  <c r="G165" i="11" s="1"/>
  <c r="H165" i="11" s="1"/>
  <c r="F164" i="11"/>
  <c r="G164" i="11" s="1"/>
  <c r="H164" i="11" s="1"/>
  <c r="F163" i="11"/>
  <c r="G163" i="11" s="1"/>
  <c r="H163" i="11" s="1"/>
  <c r="G162" i="11"/>
  <c r="H162" i="11" s="1"/>
  <c r="F162" i="11"/>
  <c r="F161" i="11"/>
  <c r="G161" i="11" s="1"/>
  <c r="H161" i="11" s="1"/>
  <c r="F160" i="11"/>
  <c r="G160" i="11" s="1"/>
  <c r="H160" i="11" s="1"/>
  <c r="H159" i="11"/>
  <c r="F159" i="11"/>
  <c r="G159" i="11" s="1"/>
  <c r="F158" i="11"/>
  <c r="G158" i="11" s="1"/>
  <c r="H158" i="11" s="1"/>
  <c r="F157" i="11"/>
  <c r="G157" i="11" s="1"/>
  <c r="H157" i="11" s="1"/>
  <c r="F156" i="11"/>
  <c r="G156" i="11" s="1"/>
  <c r="H156" i="11" s="1"/>
  <c r="F155" i="11"/>
  <c r="G155" i="11" s="1"/>
  <c r="H155" i="11" s="1"/>
  <c r="F154" i="11"/>
  <c r="G154" i="11" s="1"/>
  <c r="H154" i="11" s="1"/>
  <c r="F153" i="11"/>
  <c r="G153" i="11" s="1"/>
  <c r="H153" i="11" s="1"/>
  <c r="F152" i="11"/>
  <c r="G152" i="11" s="1"/>
  <c r="H152" i="11" s="1"/>
  <c r="F151" i="11"/>
  <c r="G151" i="11" s="1"/>
  <c r="H151" i="11" s="1"/>
  <c r="G150" i="11"/>
  <c r="H150" i="11" s="1"/>
  <c r="F150" i="11"/>
  <c r="G149" i="11"/>
  <c r="H149" i="11" s="1"/>
  <c r="F149" i="11"/>
  <c r="F148" i="11"/>
  <c r="G148" i="11" s="1"/>
  <c r="H148" i="11" s="1"/>
  <c r="F147" i="11"/>
  <c r="G147" i="11" s="1"/>
  <c r="H147" i="11" s="1"/>
  <c r="F146" i="11"/>
  <c r="G146" i="11" s="1"/>
  <c r="H146" i="11" s="1"/>
  <c r="F145" i="11"/>
  <c r="G145" i="11" s="1"/>
  <c r="H145" i="11" s="1"/>
  <c r="F144" i="11"/>
  <c r="G144" i="11" s="1"/>
  <c r="H144" i="11" s="1"/>
  <c r="F143" i="11"/>
  <c r="G143" i="11" s="1"/>
  <c r="H143" i="11" s="1"/>
  <c r="F142" i="11"/>
  <c r="G142" i="11" s="1"/>
  <c r="H142" i="11" s="1"/>
  <c r="F141" i="11"/>
  <c r="G141" i="11" s="1"/>
  <c r="H141" i="11" s="1"/>
  <c r="F140" i="11"/>
  <c r="G140" i="11" s="1"/>
  <c r="H140" i="11" s="1"/>
  <c r="F139" i="11"/>
  <c r="G139" i="11" s="1"/>
  <c r="H139" i="11" s="1"/>
  <c r="F138" i="11"/>
  <c r="G138" i="11" s="1"/>
  <c r="H138" i="11" s="1"/>
  <c r="F137" i="11"/>
  <c r="G137" i="11" s="1"/>
  <c r="H137" i="11" s="1"/>
  <c r="F136" i="11"/>
  <c r="G136" i="11" s="1"/>
  <c r="H136" i="11" s="1"/>
  <c r="F135" i="11"/>
  <c r="G135" i="11" s="1"/>
  <c r="H135" i="11" s="1"/>
  <c r="F134" i="11"/>
  <c r="G134" i="11" s="1"/>
  <c r="H134" i="11" s="1"/>
  <c r="F133" i="11"/>
  <c r="G133" i="11" s="1"/>
  <c r="H133" i="11" s="1"/>
  <c r="F132" i="11"/>
  <c r="G132" i="11" s="1"/>
  <c r="H132" i="11" s="1"/>
  <c r="F131" i="11"/>
  <c r="G131" i="11" s="1"/>
  <c r="H131" i="11" s="1"/>
  <c r="F130" i="11"/>
  <c r="G130" i="11" s="1"/>
  <c r="H130" i="11" s="1"/>
  <c r="F129" i="11"/>
  <c r="G129" i="11" s="1"/>
  <c r="H129" i="11" s="1"/>
  <c r="F128" i="11"/>
  <c r="G128" i="11" s="1"/>
  <c r="H128" i="11" s="1"/>
  <c r="F127" i="11"/>
  <c r="G127" i="11" s="1"/>
  <c r="H127" i="11" s="1"/>
  <c r="F126" i="11"/>
  <c r="G126" i="11" s="1"/>
  <c r="H126" i="11" s="1"/>
  <c r="F125" i="11"/>
  <c r="G125" i="11" s="1"/>
  <c r="H125" i="11" s="1"/>
  <c r="G124" i="11"/>
  <c r="H124" i="11" s="1"/>
  <c r="F124" i="11"/>
  <c r="F123" i="11"/>
  <c r="G123" i="11" s="1"/>
  <c r="H123" i="11" s="1"/>
  <c r="F122" i="11"/>
  <c r="G122" i="11" s="1"/>
  <c r="H122" i="11" s="1"/>
  <c r="F121" i="11"/>
  <c r="G121" i="11" s="1"/>
  <c r="H121" i="11" s="1"/>
  <c r="F120" i="11"/>
  <c r="G120" i="11" s="1"/>
  <c r="H120" i="11" s="1"/>
  <c r="F119" i="11"/>
  <c r="G119" i="11" s="1"/>
  <c r="H119" i="11" s="1"/>
  <c r="F118" i="11"/>
  <c r="G118" i="11" s="1"/>
  <c r="H118" i="11" s="1"/>
  <c r="F117" i="11"/>
  <c r="G117" i="11" s="1"/>
  <c r="H117" i="11" s="1"/>
  <c r="F116" i="11"/>
  <c r="G116" i="11" s="1"/>
  <c r="H116" i="11" s="1"/>
  <c r="F115" i="11"/>
  <c r="G115" i="11" s="1"/>
  <c r="H115" i="11" s="1"/>
  <c r="G114" i="11"/>
  <c r="H114" i="11" s="1"/>
  <c r="F114" i="11"/>
  <c r="G113" i="11"/>
  <c r="H113" i="11" s="1"/>
  <c r="F113" i="11"/>
  <c r="F112" i="11"/>
  <c r="G112" i="11" s="1"/>
  <c r="H112" i="11" s="1"/>
  <c r="F111" i="11"/>
  <c r="G111" i="11" s="1"/>
  <c r="H111" i="11" s="1"/>
  <c r="F110" i="11"/>
  <c r="G110" i="11" s="1"/>
  <c r="H110" i="11" s="1"/>
  <c r="F109" i="11"/>
  <c r="G109" i="11" s="1"/>
  <c r="H109" i="11" s="1"/>
  <c r="F108" i="11"/>
  <c r="G108" i="11" s="1"/>
  <c r="H108" i="11" s="1"/>
  <c r="F107" i="11"/>
  <c r="G107" i="11" s="1"/>
  <c r="H107" i="11" s="1"/>
  <c r="F106" i="11"/>
  <c r="G106" i="11" s="1"/>
  <c r="H106" i="11" s="1"/>
  <c r="F105" i="11"/>
  <c r="G105" i="11" s="1"/>
  <c r="H105" i="11" s="1"/>
  <c r="F104" i="11"/>
  <c r="G104" i="11" s="1"/>
  <c r="H104" i="11" s="1"/>
  <c r="F103" i="11"/>
  <c r="G103" i="11" s="1"/>
  <c r="H103" i="11" s="1"/>
  <c r="F102" i="11"/>
  <c r="G102" i="11" s="1"/>
  <c r="H102" i="11" s="1"/>
  <c r="F101" i="11"/>
  <c r="G101" i="11" s="1"/>
  <c r="H101" i="11" s="1"/>
  <c r="F100" i="11"/>
  <c r="G100" i="11" s="1"/>
  <c r="H100" i="11" s="1"/>
  <c r="H99" i="11"/>
  <c r="F99" i="11"/>
  <c r="G99" i="11" s="1"/>
  <c r="F98" i="11"/>
  <c r="G98" i="11" s="1"/>
  <c r="H98" i="11" s="1"/>
  <c r="F97" i="11"/>
  <c r="G97" i="11" s="1"/>
  <c r="H97" i="11" s="1"/>
  <c r="F96" i="11"/>
  <c r="G96" i="11" s="1"/>
  <c r="H96" i="11" s="1"/>
  <c r="F95" i="11"/>
  <c r="G95" i="11" s="1"/>
  <c r="H95" i="11" s="1"/>
  <c r="F94" i="11"/>
  <c r="G94" i="11" s="1"/>
  <c r="H94" i="11" s="1"/>
  <c r="F93" i="11"/>
  <c r="G93" i="11" s="1"/>
  <c r="H93" i="11" s="1"/>
  <c r="F92" i="11"/>
  <c r="G92" i="11" s="1"/>
  <c r="H92" i="11" s="1"/>
  <c r="F91" i="11"/>
  <c r="G91" i="11" s="1"/>
  <c r="H91" i="11" s="1"/>
  <c r="F90" i="11"/>
  <c r="G90" i="11" s="1"/>
  <c r="H90" i="11" s="1"/>
  <c r="F89" i="11"/>
  <c r="G89" i="11" s="1"/>
  <c r="H89" i="11" s="1"/>
  <c r="F88" i="11"/>
  <c r="G88" i="11" s="1"/>
  <c r="H88" i="11" s="1"/>
  <c r="F87" i="11"/>
  <c r="G87" i="11" s="1"/>
  <c r="H87" i="11" s="1"/>
  <c r="G86" i="11"/>
  <c r="H86" i="11" s="1"/>
  <c r="F86" i="11"/>
  <c r="G85" i="11"/>
  <c r="H85" i="11" s="1"/>
  <c r="F85" i="11"/>
  <c r="G84" i="11"/>
  <c r="H84" i="11" s="1"/>
  <c r="F84" i="11"/>
  <c r="F83" i="11"/>
  <c r="G83" i="11" s="1"/>
  <c r="H83" i="11" s="1"/>
  <c r="F82" i="11"/>
  <c r="G82" i="11" s="1"/>
  <c r="H82" i="11" s="1"/>
  <c r="F81" i="11"/>
  <c r="G81" i="11" s="1"/>
  <c r="H81" i="11" s="1"/>
  <c r="M80" i="11"/>
  <c r="F80" i="11"/>
  <c r="G80" i="11" s="1"/>
  <c r="H80" i="11" s="1"/>
  <c r="M79" i="11"/>
  <c r="H79" i="11"/>
  <c r="F79" i="11"/>
  <c r="G79" i="11" s="1"/>
  <c r="M78" i="11"/>
  <c r="F78" i="11"/>
  <c r="G78" i="11" s="1"/>
  <c r="H78" i="11" s="1"/>
  <c r="M77" i="11"/>
  <c r="F77" i="11"/>
  <c r="G77" i="11" s="1"/>
  <c r="H77" i="11" s="1"/>
  <c r="M76" i="11"/>
  <c r="H76" i="11"/>
  <c r="F76" i="11"/>
  <c r="G76" i="11" s="1"/>
  <c r="M75" i="11"/>
  <c r="F75" i="11"/>
  <c r="G75" i="11" s="1"/>
  <c r="H75" i="11" s="1"/>
  <c r="M74" i="11"/>
  <c r="H74" i="11"/>
  <c r="F74" i="11"/>
  <c r="G74" i="11" s="1"/>
  <c r="M73" i="11"/>
  <c r="F73" i="11"/>
  <c r="G73" i="11" s="1"/>
  <c r="H73" i="11" s="1"/>
  <c r="M72" i="11"/>
  <c r="F72" i="11"/>
  <c r="G72" i="11" s="1"/>
  <c r="H72" i="11" s="1"/>
  <c r="M71" i="11"/>
  <c r="F71" i="11"/>
  <c r="G71" i="11" s="1"/>
  <c r="H71" i="11" s="1"/>
  <c r="M70" i="11"/>
  <c r="H70" i="11"/>
  <c r="F70" i="11"/>
  <c r="G70" i="11" s="1"/>
  <c r="M69" i="11"/>
  <c r="F69" i="11"/>
  <c r="G69" i="11" s="1"/>
  <c r="H69" i="11" s="1"/>
  <c r="M68" i="11"/>
  <c r="F68" i="11"/>
  <c r="G68" i="11" s="1"/>
  <c r="H68" i="11" s="1"/>
  <c r="M67" i="11"/>
  <c r="F67" i="11"/>
  <c r="G67" i="11" s="1"/>
  <c r="H67" i="11" s="1"/>
  <c r="M66" i="11"/>
  <c r="H66" i="11"/>
  <c r="F66" i="11"/>
  <c r="G66" i="11" s="1"/>
  <c r="M65" i="11"/>
  <c r="F65" i="11"/>
  <c r="G65" i="11" s="1"/>
  <c r="H65" i="11" s="1"/>
  <c r="M64" i="11"/>
  <c r="F64" i="11"/>
  <c r="G64" i="11" s="1"/>
  <c r="H64" i="11" s="1"/>
  <c r="M63" i="11"/>
  <c r="F63" i="11"/>
  <c r="G63" i="11" s="1"/>
  <c r="H63" i="11" s="1"/>
  <c r="M62" i="11"/>
  <c r="F62" i="11"/>
  <c r="G62" i="11" s="1"/>
  <c r="H62" i="11" s="1"/>
  <c r="M61" i="11"/>
  <c r="F61" i="11"/>
  <c r="G61" i="11" s="1"/>
  <c r="H61" i="11" s="1"/>
  <c r="M60" i="11"/>
  <c r="F60" i="11"/>
  <c r="G60" i="11" s="1"/>
  <c r="H60" i="11" s="1"/>
  <c r="M59" i="11"/>
  <c r="G59" i="11"/>
  <c r="H59" i="11" s="1"/>
  <c r="F59" i="11"/>
  <c r="M58" i="11"/>
  <c r="F58" i="11"/>
  <c r="G58" i="11" s="1"/>
  <c r="H58" i="11" s="1"/>
  <c r="M57" i="11"/>
  <c r="F57" i="11"/>
  <c r="G57" i="11" s="1"/>
  <c r="H57" i="11" s="1"/>
  <c r="M56" i="11"/>
  <c r="H56" i="11"/>
  <c r="F56" i="11"/>
  <c r="G56" i="11" s="1"/>
  <c r="M55" i="11"/>
  <c r="F55" i="11"/>
  <c r="G55" i="11" s="1"/>
  <c r="H55" i="11" s="1"/>
  <c r="M54" i="11"/>
  <c r="F54" i="11"/>
  <c r="G54" i="11" s="1"/>
  <c r="H54" i="11" s="1"/>
  <c r="M53" i="11"/>
  <c r="G53" i="11"/>
  <c r="H53" i="11" s="1"/>
  <c r="F53" i="11"/>
  <c r="M52" i="11"/>
  <c r="F52" i="11"/>
  <c r="G52" i="11" s="1"/>
  <c r="H52" i="11" s="1"/>
  <c r="M51" i="11"/>
  <c r="F51" i="11"/>
  <c r="G51" i="11" s="1"/>
  <c r="H51" i="11" s="1"/>
  <c r="M50" i="11"/>
  <c r="F50" i="11"/>
  <c r="G50" i="11" s="1"/>
  <c r="H50" i="11" s="1"/>
  <c r="M49" i="11"/>
  <c r="F49" i="11"/>
  <c r="G49" i="11" s="1"/>
  <c r="H49" i="11" s="1"/>
  <c r="M48" i="11"/>
  <c r="F48" i="11"/>
  <c r="G48" i="11" s="1"/>
  <c r="H48" i="11" s="1"/>
  <c r="M47" i="11"/>
  <c r="F47" i="11"/>
  <c r="G47" i="11" s="1"/>
  <c r="H47" i="11" s="1"/>
  <c r="M46" i="11"/>
  <c r="F46" i="11"/>
  <c r="G46" i="11" s="1"/>
  <c r="H46" i="11" s="1"/>
  <c r="M45" i="11"/>
  <c r="F45" i="11"/>
  <c r="G45" i="11" s="1"/>
  <c r="H45" i="11" s="1"/>
  <c r="M44" i="11"/>
  <c r="F44" i="11"/>
  <c r="G44" i="11" s="1"/>
  <c r="H44" i="11" s="1"/>
  <c r="M43" i="11"/>
  <c r="F43" i="11"/>
  <c r="G43" i="11" s="1"/>
  <c r="H43" i="11" s="1"/>
  <c r="M42" i="11"/>
  <c r="H42" i="11"/>
  <c r="F42" i="11"/>
  <c r="G42" i="11" s="1"/>
  <c r="M41" i="11"/>
  <c r="G41" i="11"/>
  <c r="H41" i="11" s="1"/>
  <c r="F41" i="11"/>
  <c r="M40" i="11"/>
  <c r="F40" i="11"/>
  <c r="G40" i="11" s="1"/>
  <c r="H40" i="11" s="1"/>
  <c r="M39" i="11"/>
  <c r="F39" i="11"/>
  <c r="G39" i="11" s="1"/>
  <c r="H39" i="11" s="1"/>
  <c r="M38" i="11"/>
  <c r="F38" i="11"/>
  <c r="G38" i="11" s="1"/>
  <c r="H38" i="11" s="1"/>
  <c r="M37" i="11"/>
  <c r="F37" i="11"/>
  <c r="G37" i="11" s="1"/>
  <c r="H37" i="11" s="1"/>
  <c r="M36" i="11"/>
  <c r="F36" i="11"/>
  <c r="G36" i="11" s="1"/>
  <c r="H36" i="11" s="1"/>
  <c r="M35" i="11"/>
  <c r="F35" i="11"/>
  <c r="G35" i="11" s="1"/>
  <c r="H35" i="11" s="1"/>
  <c r="M34" i="11"/>
  <c r="F34" i="11"/>
  <c r="G34" i="11" s="1"/>
  <c r="H34" i="11" s="1"/>
  <c r="M33" i="11"/>
  <c r="F33" i="11"/>
  <c r="G33" i="11" s="1"/>
  <c r="H33" i="11" s="1"/>
  <c r="M32" i="11"/>
  <c r="H32" i="11"/>
  <c r="F32" i="11"/>
  <c r="G32" i="11" s="1"/>
  <c r="M31" i="11"/>
  <c r="F31" i="11"/>
  <c r="G31" i="11" s="1"/>
  <c r="H31" i="11" s="1"/>
  <c r="M30" i="11"/>
  <c r="F30" i="11"/>
  <c r="G30" i="11" s="1"/>
  <c r="H30" i="11" s="1"/>
  <c r="M29" i="11"/>
  <c r="F29" i="11"/>
  <c r="G29" i="11" s="1"/>
  <c r="H29" i="11" s="1"/>
  <c r="M28" i="11"/>
  <c r="F28" i="11"/>
  <c r="G28" i="11" s="1"/>
  <c r="H28" i="11" s="1"/>
  <c r="M27" i="11"/>
  <c r="G27" i="11"/>
  <c r="H27" i="11" s="1"/>
  <c r="F27" i="11"/>
  <c r="M26" i="11"/>
  <c r="F26" i="11"/>
  <c r="G26" i="11" s="1"/>
  <c r="H26" i="11" s="1"/>
  <c r="M25" i="11"/>
  <c r="F25" i="11"/>
  <c r="G25" i="11" s="1"/>
  <c r="H25" i="11" s="1"/>
  <c r="M24" i="11"/>
  <c r="F24" i="11"/>
  <c r="G24" i="11" s="1"/>
  <c r="H24" i="11" s="1"/>
  <c r="M23" i="11"/>
  <c r="F23" i="11"/>
  <c r="G23" i="11" s="1"/>
  <c r="H23" i="11" s="1"/>
  <c r="M22" i="11"/>
  <c r="F22" i="11"/>
  <c r="G22" i="11" s="1"/>
  <c r="H22" i="11" s="1"/>
  <c r="M21" i="11"/>
  <c r="F21" i="11"/>
  <c r="G21" i="11" s="1"/>
  <c r="H21" i="11" s="1"/>
  <c r="M20" i="11"/>
  <c r="H20" i="11"/>
  <c r="F20" i="11"/>
  <c r="G20" i="11" s="1"/>
  <c r="M19" i="11"/>
  <c r="F19" i="11"/>
  <c r="G19" i="11" s="1"/>
  <c r="H19" i="11" s="1"/>
  <c r="M18" i="11"/>
  <c r="H18" i="11"/>
  <c r="F18" i="11"/>
  <c r="G18" i="11" s="1"/>
  <c r="M17" i="11"/>
  <c r="F17" i="11"/>
  <c r="G17" i="11" s="1"/>
  <c r="H17" i="11" s="1"/>
  <c r="M16" i="11"/>
  <c r="F16" i="11"/>
  <c r="G16" i="11" s="1"/>
  <c r="H16" i="11" s="1"/>
  <c r="M15" i="11"/>
  <c r="F15" i="11"/>
  <c r="G15" i="11" s="1"/>
  <c r="H15" i="11" s="1"/>
  <c r="M14" i="11"/>
  <c r="F14" i="11"/>
  <c r="G14" i="11" s="1"/>
  <c r="H14" i="11" s="1"/>
  <c r="M13" i="11"/>
  <c r="F13" i="11"/>
  <c r="G13" i="11" s="1"/>
  <c r="H13" i="11" s="1"/>
  <c r="M12" i="11"/>
  <c r="G12" i="11"/>
  <c r="H12" i="11" s="1"/>
  <c r="F12" i="11"/>
  <c r="M11" i="11"/>
  <c r="F11" i="11"/>
  <c r="G11" i="11" s="1"/>
  <c r="H11" i="11" s="1"/>
  <c r="M10" i="11"/>
  <c r="F10" i="11"/>
  <c r="G10" i="11" s="1"/>
  <c r="H10" i="11" s="1"/>
  <c r="M9" i="11"/>
  <c r="F9" i="11"/>
  <c r="G9" i="11" s="1"/>
  <c r="H9" i="11" s="1"/>
  <c r="M8" i="11"/>
  <c r="F8" i="11"/>
  <c r="G8" i="11" s="1"/>
  <c r="H8" i="11" s="1"/>
  <c r="M7" i="11"/>
  <c r="F7" i="11"/>
  <c r="G7" i="11" s="1"/>
  <c r="H7" i="11" s="1"/>
  <c r="M6" i="11"/>
  <c r="F6" i="11"/>
  <c r="G6" i="11" s="1"/>
  <c r="H6" i="11" s="1"/>
  <c r="M5" i="11"/>
  <c r="F5" i="11"/>
  <c r="G5" i="11" s="1"/>
  <c r="H5" i="11" s="1"/>
  <c r="M4" i="11"/>
  <c r="F4" i="11"/>
  <c r="G4" i="11" s="1"/>
  <c r="H4" i="11" s="1"/>
  <c r="M3" i="11"/>
  <c r="F3" i="11"/>
  <c r="G3" i="11" s="1"/>
  <c r="H3" i="11" s="1"/>
  <c r="Q8" i="11"/>
  <c r="S8" i="11" s="1"/>
  <c r="Q2" i="11" a="1"/>
  <c r="Q13" i="11" s="1"/>
  <c r="M2" i="11"/>
  <c r="G2" i="11"/>
  <c r="H2" i="11" s="1"/>
  <c r="F2" i="11"/>
  <c r="E985" i="10"/>
  <c r="E984" i="10"/>
  <c r="E983" i="10"/>
  <c r="E982" i="10"/>
  <c r="E981" i="10"/>
  <c r="E980" i="10"/>
  <c r="E979" i="10"/>
  <c r="E978" i="10"/>
  <c r="E977" i="10"/>
  <c r="E976" i="10"/>
  <c r="E975" i="10"/>
  <c r="E974" i="10"/>
  <c r="E973" i="10"/>
  <c r="E972" i="10"/>
  <c r="E971" i="10"/>
  <c r="E970" i="10"/>
  <c r="E969" i="10"/>
  <c r="E968" i="10"/>
  <c r="E967" i="10"/>
  <c r="E966" i="10"/>
  <c r="E965" i="10"/>
  <c r="E964" i="10"/>
  <c r="E963" i="10"/>
  <c r="E962" i="10"/>
  <c r="E961" i="10"/>
  <c r="E960" i="10"/>
  <c r="E959" i="10"/>
  <c r="E958" i="10"/>
  <c r="E957" i="10"/>
  <c r="E956" i="10"/>
  <c r="E955" i="10"/>
  <c r="E954" i="10"/>
  <c r="E953" i="10"/>
  <c r="E952" i="10"/>
  <c r="E951" i="10"/>
  <c r="E950" i="10"/>
  <c r="E949" i="10"/>
  <c r="E948" i="10"/>
  <c r="E947" i="10"/>
  <c r="E946" i="10"/>
  <c r="E945" i="10"/>
  <c r="E944" i="10"/>
  <c r="E943" i="10"/>
  <c r="E942" i="10"/>
  <c r="E941" i="10"/>
  <c r="E940" i="10"/>
  <c r="E939" i="10"/>
  <c r="E938" i="10"/>
  <c r="E937" i="10"/>
  <c r="E936" i="10"/>
  <c r="E935" i="10"/>
  <c r="E934" i="10"/>
  <c r="E933" i="10"/>
  <c r="E932" i="10"/>
  <c r="E931" i="10"/>
  <c r="E930" i="10"/>
  <c r="E929" i="10"/>
  <c r="E928" i="10"/>
  <c r="E927" i="10"/>
  <c r="E926" i="10"/>
  <c r="E925" i="10"/>
  <c r="E924" i="10"/>
  <c r="E923" i="10"/>
  <c r="E922" i="10"/>
  <c r="E921" i="10"/>
  <c r="E920" i="10"/>
  <c r="E919" i="10"/>
  <c r="E918" i="10"/>
  <c r="E917" i="10"/>
  <c r="E916" i="10"/>
  <c r="E915" i="10"/>
  <c r="E914" i="10"/>
  <c r="E913" i="10"/>
  <c r="E912" i="10"/>
  <c r="E911" i="10"/>
  <c r="E910" i="10"/>
  <c r="E909" i="10"/>
  <c r="E908" i="10"/>
  <c r="E907" i="10"/>
  <c r="E906" i="10"/>
  <c r="E905" i="10"/>
  <c r="E904" i="10"/>
  <c r="E903" i="10"/>
  <c r="E902" i="10"/>
  <c r="E901" i="10"/>
  <c r="E900" i="10"/>
  <c r="E899" i="10"/>
  <c r="E898" i="10"/>
  <c r="E897" i="10"/>
  <c r="E896" i="10"/>
  <c r="E895" i="10"/>
  <c r="E894" i="10"/>
  <c r="E893" i="10"/>
  <c r="E892" i="10"/>
  <c r="E891" i="10"/>
  <c r="E890" i="10"/>
  <c r="E889" i="10"/>
  <c r="E888" i="10"/>
  <c r="E887" i="10"/>
  <c r="E886" i="10"/>
  <c r="E885" i="10"/>
  <c r="E884" i="10"/>
  <c r="E883" i="10"/>
  <c r="E882" i="10"/>
  <c r="E881" i="10"/>
  <c r="E880" i="10"/>
  <c r="E879" i="10"/>
  <c r="E878" i="10"/>
  <c r="E877" i="10"/>
  <c r="E876" i="10"/>
  <c r="E875" i="10"/>
  <c r="E874" i="10"/>
  <c r="E873" i="10"/>
  <c r="E872" i="10"/>
  <c r="E871" i="10"/>
  <c r="E870" i="10"/>
  <c r="E869" i="10"/>
  <c r="E868" i="10"/>
  <c r="E867" i="10"/>
  <c r="E866" i="10"/>
  <c r="E865" i="10"/>
  <c r="E864" i="10"/>
  <c r="E863" i="10"/>
  <c r="E862" i="10"/>
  <c r="E861" i="10"/>
  <c r="E860" i="10"/>
  <c r="E859" i="10"/>
  <c r="E858" i="10"/>
  <c r="E857" i="10"/>
  <c r="E856" i="10"/>
  <c r="E855" i="10"/>
  <c r="E854" i="10"/>
  <c r="E853" i="10"/>
  <c r="E852" i="10"/>
  <c r="E851" i="10"/>
  <c r="E850" i="10"/>
  <c r="E849" i="10"/>
  <c r="E848" i="10"/>
  <c r="E847" i="10"/>
  <c r="E846" i="10"/>
  <c r="E845" i="10"/>
  <c r="E844" i="10"/>
  <c r="E843" i="10"/>
  <c r="E842" i="10"/>
  <c r="E841" i="10"/>
  <c r="E840" i="10"/>
  <c r="E839" i="10"/>
  <c r="E838" i="10"/>
  <c r="E837" i="10"/>
  <c r="E836" i="10"/>
  <c r="E835" i="10"/>
  <c r="E834" i="10"/>
  <c r="E833" i="10"/>
  <c r="E832" i="10"/>
  <c r="E831" i="10"/>
  <c r="E830" i="10"/>
  <c r="E829" i="10"/>
  <c r="E828" i="10"/>
  <c r="E827" i="10"/>
  <c r="E826" i="10"/>
  <c r="E825" i="10"/>
  <c r="E824" i="10"/>
  <c r="E823" i="10"/>
  <c r="E822" i="10"/>
  <c r="E821" i="10"/>
  <c r="E820" i="10"/>
  <c r="E819" i="10"/>
  <c r="E818" i="10"/>
  <c r="E817" i="10"/>
  <c r="E816" i="10"/>
  <c r="E815" i="10"/>
  <c r="E814" i="10"/>
  <c r="E813" i="10"/>
  <c r="E812" i="10"/>
  <c r="E811" i="10"/>
  <c r="E810" i="10"/>
  <c r="E809" i="10"/>
  <c r="E808" i="10"/>
  <c r="E807" i="10"/>
  <c r="E806" i="10"/>
  <c r="E805" i="10"/>
  <c r="E804" i="10"/>
  <c r="E803" i="10"/>
  <c r="E802" i="10"/>
  <c r="E801" i="10"/>
  <c r="E800" i="10"/>
  <c r="E799" i="10"/>
  <c r="E798" i="10"/>
  <c r="E797" i="10"/>
  <c r="E796" i="10"/>
  <c r="E795" i="10"/>
  <c r="E794" i="10"/>
  <c r="E793" i="10"/>
  <c r="E792" i="10"/>
  <c r="E791" i="10"/>
  <c r="E790" i="10"/>
  <c r="E789" i="10"/>
  <c r="E788" i="10"/>
  <c r="E787" i="10"/>
  <c r="E786" i="10"/>
  <c r="E785" i="10"/>
  <c r="E784" i="10"/>
  <c r="E783" i="10"/>
  <c r="E782" i="10"/>
  <c r="E781" i="10"/>
  <c r="E780" i="10"/>
  <c r="E779" i="10"/>
  <c r="E778" i="10"/>
  <c r="E777" i="10"/>
  <c r="E776" i="10"/>
  <c r="E775" i="10"/>
  <c r="E774" i="10"/>
  <c r="E773" i="10"/>
  <c r="E772" i="10"/>
  <c r="E771" i="10"/>
  <c r="E770" i="10"/>
  <c r="E769" i="10"/>
  <c r="E768" i="10"/>
  <c r="E767" i="10"/>
  <c r="E766" i="10"/>
  <c r="E765" i="10"/>
  <c r="E764" i="10"/>
  <c r="E763" i="10"/>
  <c r="E762" i="10"/>
  <c r="E761" i="10"/>
  <c r="E760" i="10"/>
  <c r="E759" i="10"/>
  <c r="E758" i="10"/>
  <c r="E757" i="10"/>
  <c r="E756" i="10"/>
  <c r="E755" i="10"/>
  <c r="E754" i="10"/>
  <c r="E753" i="10"/>
  <c r="E752" i="10"/>
  <c r="E751" i="10"/>
  <c r="E750" i="10"/>
  <c r="E749" i="10"/>
  <c r="E748" i="10"/>
  <c r="E747" i="10"/>
  <c r="E746" i="10"/>
  <c r="E745" i="10"/>
  <c r="E744" i="10"/>
  <c r="E743" i="10"/>
  <c r="E742" i="10"/>
  <c r="E741" i="10"/>
  <c r="E740" i="10"/>
  <c r="E739" i="10"/>
  <c r="E738" i="10"/>
  <c r="E737" i="10"/>
  <c r="E736" i="10"/>
  <c r="E735" i="10"/>
  <c r="E734" i="10"/>
  <c r="E733" i="10"/>
  <c r="E732" i="10"/>
  <c r="E731" i="10"/>
  <c r="E730" i="10"/>
  <c r="E729" i="10"/>
  <c r="E728" i="10"/>
  <c r="E727" i="10"/>
  <c r="E726" i="10"/>
  <c r="E725" i="10"/>
  <c r="E724" i="10"/>
  <c r="E723" i="10"/>
  <c r="E722" i="10"/>
  <c r="E721" i="10"/>
  <c r="E720" i="10"/>
  <c r="E719" i="10"/>
  <c r="E718" i="10"/>
  <c r="E717" i="10"/>
  <c r="E716" i="10"/>
  <c r="E715" i="10"/>
  <c r="E714" i="10"/>
  <c r="E713" i="10"/>
  <c r="E712" i="10"/>
  <c r="E711" i="10"/>
  <c r="E710" i="10"/>
  <c r="E709" i="10"/>
  <c r="E708" i="10"/>
  <c r="E707" i="10"/>
  <c r="E706" i="10"/>
  <c r="E705" i="10"/>
  <c r="E704" i="10"/>
  <c r="E703" i="10"/>
  <c r="E702" i="10"/>
  <c r="E701" i="10"/>
  <c r="E700" i="10"/>
  <c r="E699" i="10"/>
  <c r="E698" i="10"/>
  <c r="E697" i="10"/>
  <c r="E696" i="10"/>
  <c r="E695" i="10"/>
  <c r="E694" i="10"/>
  <c r="E693" i="10"/>
  <c r="E692" i="10"/>
  <c r="E691" i="10"/>
  <c r="E690" i="10"/>
  <c r="E689" i="10"/>
  <c r="E688" i="10"/>
  <c r="E687" i="10"/>
  <c r="E686" i="10"/>
  <c r="E685" i="10"/>
  <c r="E684" i="10"/>
  <c r="E683" i="10"/>
  <c r="E682" i="10"/>
  <c r="E681" i="10"/>
  <c r="E680" i="10"/>
  <c r="E679" i="10"/>
  <c r="E678" i="10"/>
  <c r="E677" i="10"/>
  <c r="E676" i="10"/>
  <c r="E675" i="10"/>
  <c r="E674" i="10"/>
  <c r="E673" i="10"/>
  <c r="E672" i="10"/>
  <c r="E671" i="10"/>
  <c r="E670" i="10"/>
  <c r="E669" i="10"/>
  <c r="E668" i="10"/>
  <c r="E667" i="10"/>
  <c r="E666" i="10"/>
  <c r="E665" i="10"/>
  <c r="E664" i="10"/>
  <c r="E663" i="10"/>
  <c r="E662" i="10"/>
  <c r="E661" i="10"/>
  <c r="E660" i="10"/>
  <c r="E659" i="10"/>
  <c r="E658" i="10"/>
  <c r="E657" i="10"/>
  <c r="E656" i="10"/>
  <c r="E655" i="10"/>
  <c r="E654" i="10"/>
  <c r="E653" i="10"/>
  <c r="E652" i="10"/>
  <c r="E651" i="10"/>
  <c r="E650" i="10"/>
  <c r="E649" i="10"/>
  <c r="E648" i="10"/>
  <c r="E647" i="10"/>
  <c r="E646" i="10"/>
  <c r="E645" i="10"/>
  <c r="E644" i="10"/>
  <c r="E643" i="10"/>
  <c r="E642" i="10"/>
  <c r="E641" i="10"/>
  <c r="E640" i="10"/>
  <c r="E639" i="10"/>
  <c r="E638" i="10"/>
  <c r="E637" i="10"/>
  <c r="E636" i="10"/>
  <c r="E635" i="10"/>
  <c r="E634" i="10"/>
  <c r="E633" i="10"/>
  <c r="E632" i="10"/>
  <c r="E631" i="10"/>
  <c r="E630" i="10"/>
  <c r="E629" i="10"/>
  <c r="E628" i="10"/>
  <c r="E627" i="10"/>
  <c r="E626" i="10"/>
  <c r="E625" i="10"/>
  <c r="E624" i="10"/>
  <c r="E623" i="10"/>
  <c r="E622" i="10"/>
  <c r="E621" i="10"/>
  <c r="E620" i="10"/>
  <c r="E619" i="10"/>
  <c r="E618" i="10"/>
  <c r="E617" i="10"/>
  <c r="E616" i="10"/>
  <c r="E615" i="10"/>
  <c r="E614" i="10"/>
  <c r="E613" i="10"/>
  <c r="E612" i="10"/>
  <c r="E611" i="10"/>
  <c r="E610" i="10"/>
  <c r="E609" i="10"/>
  <c r="E608" i="10"/>
  <c r="E607" i="10"/>
  <c r="E606" i="10"/>
  <c r="E605" i="10"/>
  <c r="E604" i="10"/>
  <c r="E603" i="10"/>
  <c r="E602" i="10"/>
  <c r="E601" i="10"/>
  <c r="E600" i="10"/>
  <c r="E599" i="10"/>
  <c r="E598" i="10"/>
  <c r="E597" i="10"/>
  <c r="E596" i="10"/>
  <c r="E595" i="10"/>
  <c r="E594" i="10"/>
  <c r="E593" i="10"/>
  <c r="E592" i="10"/>
  <c r="E591" i="10"/>
  <c r="E590" i="10"/>
  <c r="E589" i="10"/>
  <c r="E588" i="10"/>
  <c r="E587" i="10"/>
  <c r="E586" i="10"/>
  <c r="E585" i="10"/>
  <c r="E584" i="10"/>
  <c r="E583" i="10"/>
  <c r="E582" i="10"/>
  <c r="E581" i="10"/>
  <c r="E580" i="10"/>
  <c r="E579" i="10"/>
  <c r="E578" i="10"/>
  <c r="E577" i="10"/>
  <c r="E576" i="10"/>
  <c r="E575" i="10"/>
  <c r="E574" i="10"/>
  <c r="E573" i="10"/>
  <c r="E572" i="10"/>
  <c r="E571" i="10"/>
  <c r="E570" i="10"/>
  <c r="E569" i="10"/>
  <c r="E568" i="10"/>
  <c r="E567" i="10"/>
  <c r="E566" i="10"/>
  <c r="E565" i="10"/>
  <c r="E564" i="10"/>
  <c r="E563" i="10"/>
  <c r="E562" i="10"/>
  <c r="E561" i="10"/>
  <c r="E560" i="10"/>
  <c r="E559" i="10"/>
  <c r="E558" i="10"/>
  <c r="E557" i="10"/>
  <c r="E556" i="10"/>
  <c r="E555" i="10"/>
  <c r="E554" i="10"/>
  <c r="E553" i="10"/>
  <c r="E552" i="10"/>
  <c r="E551" i="10"/>
  <c r="E550" i="10"/>
  <c r="E549" i="10"/>
  <c r="E548" i="10"/>
  <c r="E547" i="10"/>
  <c r="E546" i="10"/>
  <c r="E545" i="10"/>
  <c r="E544" i="10"/>
  <c r="E543" i="10"/>
  <c r="E542" i="10"/>
  <c r="E541" i="10"/>
  <c r="E540" i="10"/>
  <c r="E539" i="10"/>
  <c r="E538" i="10"/>
  <c r="E537" i="10"/>
  <c r="E536" i="10"/>
  <c r="E535" i="10"/>
  <c r="E534" i="10"/>
  <c r="E533" i="10"/>
  <c r="E532" i="10"/>
  <c r="E531" i="10"/>
  <c r="E530" i="10"/>
  <c r="E529" i="10"/>
  <c r="E528" i="10"/>
  <c r="E527" i="10"/>
  <c r="E526" i="10"/>
  <c r="E525" i="10"/>
  <c r="E524" i="10"/>
  <c r="E523" i="10"/>
  <c r="E522" i="10"/>
  <c r="E521" i="10"/>
  <c r="E520" i="10"/>
  <c r="E519" i="10"/>
  <c r="E518" i="10"/>
  <c r="E517" i="10"/>
  <c r="E516" i="10"/>
  <c r="E515" i="10"/>
  <c r="E514" i="10"/>
  <c r="E513" i="10"/>
  <c r="E512" i="10"/>
  <c r="E511" i="10"/>
  <c r="E510" i="10"/>
  <c r="E509" i="10"/>
  <c r="E508" i="10"/>
  <c r="E507" i="10"/>
  <c r="E506" i="10"/>
  <c r="E505" i="10"/>
  <c r="E504" i="10"/>
  <c r="E503" i="10"/>
  <c r="E502" i="10"/>
  <c r="E501" i="10"/>
  <c r="E500" i="10"/>
  <c r="E499" i="10"/>
  <c r="E498" i="10"/>
  <c r="E497" i="10"/>
  <c r="E496" i="10"/>
  <c r="E495" i="10"/>
  <c r="E494" i="10"/>
  <c r="E493" i="10"/>
  <c r="E492" i="10"/>
  <c r="E491" i="10"/>
  <c r="E490" i="10"/>
  <c r="E489" i="10"/>
  <c r="E488" i="10"/>
  <c r="E487" i="10"/>
  <c r="E486" i="10"/>
  <c r="E485" i="10"/>
  <c r="E484" i="10"/>
  <c r="E483" i="10"/>
  <c r="E482" i="10"/>
  <c r="E481" i="10"/>
  <c r="E480" i="10"/>
  <c r="E479" i="10"/>
  <c r="E478" i="10"/>
  <c r="E477" i="10"/>
  <c r="E476" i="10"/>
  <c r="E475" i="10"/>
  <c r="E474" i="10"/>
  <c r="E473" i="10"/>
  <c r="E472" i="10"/>
  <c r="E471" i="10"/>
  <c r="E470" i="10"/>
  <c r="E469" i="10"/>
  <c r="E468" i="10"/>
  <c r="E467" i="10"/>
  <c r="E466" i="10"/>
  <c r="E465" i="10"/>
  <c r="E464" i="10"/>
  <c r="E463" i="10"/>
  <c r="E462" i="10"/>
  <c r="E461" i="10"/>
  <c r="E460" i="10"/>
  <c r="E459" i="10"/>
  <c r="E458" i="10"/>
  <c r="E457" i="10"/>
  <c r="E456" i="10"/>
  <c r="E455" i="10"/>
  <c r="E454" i="10"/>
  <c r="E453" i="10"/>
  <c r="E452" i="10"/>
  <c r="E451" i="10"/>
  <c r="E450" i="10"/>
  <c r="E449" i="10"/>
  <c r="E448" i="10"/>
  <c r="E447" i="10"/>
  <c r="E446" i="10"/>
  <c r="E445" i="10"/>
  <c r="E444" i="10"/>
  <c r="E443" i="10"/>
  <c r="E442" i="10"/>
  <c r="E441" i="10"/>
  <c r="E440" i="10"/>
  <c r="E439" i="10"/>
  <c r="E438" i="10"/>
  <c r="E437" i="10"/>
  <c r="E436" i="10"/>
  <c r="E435" i="10"/>
  <c r="E434" i="10"/>
  <c r="E433" i="10"/>
  <c r="E432" i="10"/>
  <c r="E431" i="10"/>
  <c r="E430" i="10"/>
  <c r="E429" i="10"/>
  <c r="E428" i="10"/>
  <c r="E427" i="10"/>
  <c r="E426" i="10"/>
  <c r="E425" i="10"/>
  <c r="E424" i="10"/>
  <c r="E423" i="10"/>
  <c r="E422" i="10"/>
  <c r="E421" i="10"/>
  <c r="E420" i="10"/>
  <c r="E419" i="10"/>
  <c r="E418" i="10"/>
  <c r="E417" i="10"/>
  <c r="E416" i="10"/>
  <c r="E415" i="10"/>
  <c r="E414" i="10"/>
  <c r="E413" i="10"/>
  <c r="E412" i="10"/>
  <c r="E411" i="10"/>
  <c r="E410" i="10"/>
  <c r="E409" i="10"/>
  <c r="E408" i="10"/>
  <c r="E407" i="10"/>
  <c r="E406" i="10"/>
  <c r="E405" i="10"/>
  <c r="E404" i="10"/>
  <c r="E403" i="10"/>
  <c r="E402" i="10"/>
  <c r="E401" i="10"/>
  <c r="E400" i="10"/>
  <c r="E399" i="10"/>
  <c r="E398" i="10"/>
  <c r="E397" i="10"/>
  <c r="E396" i="10"/>
  <c r="E395" i="10"/>
  <c r="E394" i="10"/>
  <c r="E393" i="10"/>
  <c r="E392" i="10"/>
  <c r="E391" i="10"/>
  <c r="E390" i="10"/>
  <c r="E389" i="10"/>
  <c r="E388" i="10"/>
  <c r="E387" i="10"/>
  <c r="E386" i="10"/>
  <c r="E385" i="10"/>
  <c r="E384" i="10"/>
  <c r="E383" i="10"/>
  <c r="E382" i="10"/>
  <c r="E381" i="10"/>
  <c r="E380" i="10"/>
  <c r="E379" i="10"/>
  <c r="E378" i="10"/>
  <c r="E377" i="10"/>
  <c r="E376" i="10"/>
  <c r="E375" i="10"/>
  <c r="E374" i="10"/>
  <c r="E373" i="10"/>
  <c r="E372" i="10"/>
  <c r="E371" i="10"/>
  <c r="E370" i="10"/>
  <c r="E369" i="10"/>
  <c r="E368" i="10"/>
  <c r="E367" i="10"/>
  <c r="E366" i="10"/>
  <c r="E365" i="10"/>
  <c r="E364" i="10"/>
  <c r="E363" i="10"/>
  <c r="E362" i="10"/>
  <c r="E361" i="10"/>
  <c r="E360" i="10"/>
  <c r="E359" i="10"/>
  <c r="E358" i="10"/>
  <c r="E357" i="10"/>
  <c r="E356" i="10"/>
  <c r="E355" i="10"/>
  <c r="E354" i="10"/>
  <c r="E353" i="10"/>
  <c r="E352" i="10"/>
  <c r="E351" i="10"/>
  <c r="E350" i="10"/>
  <c r="E349" i="10"/>
  <c r="E348" i="10"/>
  <c r="E347" i="10"/>
  <c r="E346" i="10"/>
  <c r="E345" i="10"/>
  <c r="E344" i="10"/>
  <c r="E343" i="10"/>
  <c r="E342" i="10"/>
  <c r="E341" i="10"/>
  <c r="E340" i="10"/>
  <c r="E339" i="10"/>
  <c r="E338" i="10"/>
  <c r="E337" i="10"/>
  <c r="E336" i="10"/>
  <c r="E335" i="10"/>
  <c r="E334" i="10"/>
  <c r="E333" i="10"/>
  <c r="E332" i="10"/>
  <c r="E331" i="10"/>
  <c r="E330" i="10"/>
  <c r="E329" i="10"/>
  <c r="E328" i="10"/>
  <c r="E327" i="10"/>
  <c r="E326" i="10"/>
  <c r="E325" i="10"/>
  <c r="E324" i="10"/>
  <c r="E323" i="10"/>
  <c r="E322" i="10"/>
  <c r="E321" i="10"/>
  <c r="E320" i="10"/>
  <c r="E319" i="10"/>
  <c r="E318" i="10"/>
  <c r="E317" i="10"/>
  <c r="E316" i="10"/>
  <c r="E315" i="10"/>
  <c r="E314" i="10"/>
  <c r="E313" i="10"/>
  <c r="E312" i="10"/>
  <c r="E311" i="10"/>
  <c r="E310" i="10"/>
  <c r="E309" i="10"/>
  <c r="E308" i="10"/>
  <c r="E307" i="10"/>
  <c r="E306" i="10"/>
  <c r="E305" i="10"/>
  <c r="E304" i="10"/>
  <c r="E303" i="10"/>
  <c r="E302" i="10"/>
  <c r="E301" i="10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J17" i="10" s="1"/>
  <c r="I17" i="10" s="1"/>
  <c r="K17" i="10" s="1"/>
  <c r="N17" i="11" s="1"/>
  <c r="E249" i="10"/>
  <c r="J16" i="10" s="1"/>
  <c r="I16" i="10" s="1"/>
  <c r="K16" i="10" s="1"/>
  <c r="N16" i="11" s="1"/>
  <c r="E248" i="10"/>
  <c r="E247" i="10"/>
  <c r="E246" i="10"/>
  <c r="E245" i="10"/>
  <c r="E244" i="10"/>
  <c r="E243" i="10"/>
  <c r="E242" i="10"/>
  <c r="E241" i="10"/>
  <c r="J11" i="10" s="1"/>
  <c r="E240" i="10"/>
  <c r="E239" i="10"/>
  <c r="E238" i="10"/>
  <c r="E237" i="10"/>
  <c r="E236" i="10"/>
  <c r="E235" i="10"/>
  <c r="E234" i="10"/>
  <c r="E233" i="10"/>
  <c r="E232" i="10"/>
  <c r="E231" i="10"/>
  <c r="J75" i="10" s="1"/>
  <c r="E230" i="10"/>
  <c r="E229" i="10"/>
  <c r="E228" i="10"/>
  <c r="E227" i="10"/>
  <c r="E226" i="10"/>
  <c r="E225" i="10"/>
  <c r="J74" i="10" s="1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J4" i="10" s="1"/>
  <c r="E194" i="10"/>
  <c r="E193" i="10"/>
  <c r="E192" i="10"/>
  <c r="E191" i="10"/>
  <c r="E190" i="10"/>
  <c r="E189" i="10"/>
  <c r="E188" i="10"/>
  <c r="E187" i="10"/>
  <c r="E186" i="10"/>
  <c r="E185" i="10"/>
  <c r="J2" i="10" s="1"/>
  <c r="I2" i="10" s="1"/>
  <c r="K2" i="10" s="1"/>
  <c r="N2" i="11" s="1"/>
  <c r="E184" i="10"/>
  <c r="E183" i="10"/>
  <c r="E182" i="10"/>
  <c r="E181" i="10"/>
  <c r="E180" i="10"/>
  <c r="J70" i="10" s="1"/>
  <c r="E179" i="10"/>
  <c r="E178" i="10"/>
  <c r="E177" i="10"/>
  <c r="E176" i="10"/>
  <c r="E175" i="10"/>
  <c r="J68" i="10" s="1"/>
  <c r="E174" i="10"/>
  <c r="E173" i="10"/>
  <c r="E172" i="10"/>
  <c r="E171" i="10"/>
  <c r="E170" i="10"/>
  <c r="E169" i="10"/>
  <c r="J66" i="10" s="1"/>
  <c r="I66" i="10" s="1"/>
  <c r="K66" i="10" s="1"/>
  <c r="N66" i="11" s="1"/>
  <c r="E168" i="10"/>
  <c r="E167" i="10"/>
  <c r="E166" i="10"/>
  <c r="E165" i="10"/>
  <c r="E164" i="10"/>
  <c r="E163" i="10"/>
  <c r="E162" i="10"/>
  <c r="E161" i="10"/>
  <c r="J63" i="10" s="1"/>
  <c r="I63" i="10" s="1"/>
  <c r="K63" i="10" s="1"/>
  <c r="N63" i="11" s="1"/>
  <c r="E160" i="10"/>
  <c r="E159" i="10"/>
  <c r="E158" i="10"/>
  <c r="E157" i="10"/>
  <c r="E156" i="10"/>
  <c r="J62" i="10" s="1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J57" i="10" s="1"/>
  <c r="I57" i="10" s="1"/>
  <c r="K57" i="10" s="1"/>
  <c r="N57" i="11" s="1"/>
  <c r="O57" i="11" s="1"/>
  <c r="E138" i="10"/>
  <c r="E137" i="10"/>
  <c r="E136" i="10"/>
  <c r="J56" i="10" s="1"/>
  <c r="E135" i="10"/>
  <c r="E134" i="10"/>
  <c r="E133" i="10"/>
  <c r="E132" i="10"/>
  <c r="E131" i="10"/>
  <c r="E130" i="10"/>
  <c r="E129" i="10"/>
  <c r="J54" i="10" s="1"/>
  <c r="E128" i="10"/>
  <c r="E127" i="10"/>
  <c r="E126" i="10"/>
  <c r="E125" i="10"/>
  <c r="E124" i="10"/>
  <c r="E123" i="10"/>
  <c r="E122" i="10"/>
  <c r="E121" i="10"/>
  <c r="J52" i="10" s="1"/>
  <c r="E120" i="10"/>
  <c r="E119" i="10"/>
  <c r="E118" i="10"/>
  <c r="E117" i="10"/>
  <c r="E116" i="10"/>
  <c r="E115" i="10"/>
  <c r="J49" i="10" s="1"/>
  <c r="E114" i="10"/>
  <c r="E113" i="10"/>
  <c r="E112" i="10"/>
  <c r="E111" i="10"/>
  <c r="E110" i="10"/>
  <c r="E109" i="10"/>
  <c r="J47" i="10" s="1"/>
  <c r="E108" i="10"/>
  <c r="E107" i="10"/>
  <c r="E106" i="10"/>
  <c r="E105" i="10"/>
  <c r="J46" i="10" s="1"/>
  <c r="E104" i="10"/>
  <c r="E103" i="10"/>
  <c r="E102" i="10"/>
  <c r="E101" i="10"/>
  <c r="E100" i="10"/>
  <c r="J44" i="10" s="1"/>
  <c r="I44" i="10" s="1"/>
  <c r="K44" i="10" s="1"/>
  <c r="N44" i="11" s="1"/>
  <c r="E99" i="10"/>
  <c r="E98" i="10"/>
  <c r="E97" i="10"/>
  <c r="E96" i="10"/>
  <c r="E95" i="10"/>
  <c r="J28" i="10" s="1"/>
  <c r="I28" i="10" s="1"/>
  <c r="K28" i="10" s="1"/>
  <c r="N28" i="11" s="1"/>
  <c r="E94" i="10"/>
  <c r="E93" i="10"/>
  <c r="J27" i="10" s="1"/>
  <c r="I27" i="10" s="1"/>
  <c r="K27" i="10" s="1"/>
  <c r="N27" i="11" s="1"/>
  <c r="E92" i="10"/>
  <c r="E91" i="10"/>
  <c r="E90" i="10"/>
  <c r="E89" i="10"/>
  <c r="J25" i="10" s="1"/>
  <c r="I25" i="10" s="1"/>
  <c r="E88" i="10"/>
  <c r="E87" i="10"/>
  <c r="E86" i="10"/>
  <c r="E85" i="10"/>
  <c r="J24" i="10" s="1"/>
  <c r="I24" i="10" s="1"/>
  <c r="E84" i="10"/>
  <c r="E83" i="10"/>
  <c r="E82" i="10"/>
  <c r="E81" i="10"/>
  <c r="E80" i="10"/>
  <c r="E79" i="10"/>
  <c r="E78" i="10"/>
  <c r="E77" i="10"/>
  <c r="E76" i="10"/>
  <c r="E75" i="10"/>
  <c r="E74" i="10"/>
  <c r="J73" i="10"/>
  <c r="I73" i="10" s="1"/>
  <c r="K73" i="10" s="1"/>
  <c r="N73" i="11" s="1"/>
  <c r="O73" i="11" s="1"/>
  <c r="E73" i="10"/>
  <c r="J72" i="10"/>
  <c r="E72" i="10"/>
  <c r="E71" i="10"/>
  <c r="E70" i="10"/>
  <c r="J69" i="10"/>
  <c r="I69" i="10" s="1"/>
  <c r="K69" i="10" s="1"/>
  <c r="N69" i="11" s="1"/>
  <c r="E69" i="10"/>
  <c r="E68" i="10"/>
  <c r="J67" i="10"/>
  <c r="E67" i="10"/>
  <c r="E66" i="10"/>
  <c r="J35" i="10" s="1"/>
  <c r="I35" i="10" s="1"/>
  <c r="K35" i="10" s="1"/>
  <c r="N35" i="11" s="1"/>
  <c r="O35" i="11" s="1"/>
  <c r="J65" i="10"/>
  <c r="E65" i="10"/>
  <c r="J64" i="10"/>
  <c r="E64" i="10"/>
  <c r="E63" i="10"/>
  <c r="J34" i="10" s="1"/>
  <c r="E62" i="10"/>
  <c r="J61" i="10"/>
  <c r="E61" i="10"/>
  <c r="J60" i="10"/>
  <c r="E60" i="10"/>
  <c r="E59" i="10"/>
  <c r="J58" i="10"/>
  <c r="I58" i="10" s="1"/>
  <c r="K58" i="10" s="1"/>
  <c r="N58" i="11" s="1"/>
  <c r="O58" i="11" s="1"/>
  <c r="E58" i="10"/>
  <c r="E57" i="10"/>
  <c r="E56" i="10"/>
  <c r="J55" i="10"/>
  <c r="E55" i="10"/>
  <c r="E54" i="10"/>
  <c r="J53" i="10"/>
  <c r="E53" i="10"/>
  <c r="E52" i="10"/>
  <c r="J51" i="10"/>
  <c r="E51" i="10"/>
  <c r="J31" i="10" s="1"/>
  <c r="I31" i="10" s="1"/>
  <c r="K31" i="10" s="1"/>
  <c r="N31" i="11" s="1"/>
  <c r="O31" i="11" s="1"/>
  <c r="J50" i="10"/>
  <c r="I50" i="10" s="1"/>
  <c r="K50" i="10" s="1"/>
  <c r="N50" i="11" s="1"/>
  <c r="E50" i="10"/>
  <c r="E49" i="10"/>
  <c r="J48" i="10"/>
  <c r="E48" i="10"/>
  <c r="E47" i="10"/>
  <c r="J30" i="10" s="1"/>
  <c r="E46" i="10"/>
  <c r="J45" i="10"/>
  <c r="E45" i="10"/>
  <c r="E44" i="10"/>
  <c r="O4" i="10" s="1"/>
  <c r="J43" i="10"/>
  <c r="E43" i="10"/>
  <c r="E42" i="10"/>
  <c r="J42" i="10" s="1"/>
  <c r="E41" i="10"/>
  <c r="E40" i="10"/>
  <c r="E39" i="10"/>
  <c r="J41" i="10" s="1"/>
  <c r="I41" i="10" s="1"/>
  <c r="K41" i="10" s="1"/>
  <c r="N41" i="11" s="1"/>
  <c r="O41" i="11" s="1"/>
  <c r="E38" i="10"/>
  <c r="E37" i="10"/>
  <c r="J36" i="10"/>
  <c r="E36" i="10"/>
  <c r="J40" i="10" s="1"/>
  <c r="I40" i="10" s="1"/>
  <c r="K40" i="10" s="1"/>
  <c r="N40" i="11" s="1"/>
  <c r="E35" i="10"/>
  <c r="E34" i="10"/>
  <c r="J33" i="10"/>
  <c r="I33" i="10" s="1"/>
  <c r="K33" i="10" s="1"/>
  <c r="N33" i="11" s="1"/>
  <c r="E33" i="10"/>
  <c r="J39" i="10" s="1"/>
  <c r="J32" i="10"/>
  <c r="E32" i="10"/>
  <c r="E31" i="10"/>
  <c r="E30" i="10"/>
  <c r="J29" i="10"/>
  <c r="E29" i="10"/>
  <c r="E28" i="10"/>
  <c r="J38" i="10" s="1"/>
  <c r="E27" i="10"/>
  <c r="J26" i="10"/>
  <c r="E26" i="10"/>
  <c r="E25" i="10"/>
  <c r="E24" i="10"/>
  <c r="J37" i="10" s="1"/>
  <c r="I37" i="10" s="1"/>
  <c r="K37" i="10" s="1"/>
  <c r="N37" i="11" s="1"/>
  <c r="J23" i="10"/>
  <c r="E23" i="10"/>
  <c r="J22" i="10"/>
  <c r="E22" i="10"/>
  <c r="J21" i="10"/>
  <c r="E21" i="10"/>
  <c r="O3" i="10" s="1"/>
  <c r="J20" i="10"/>
  <c r="E20" i="10"/>
  <c r="J19" i="10"/>
  <c r="E19" i="10"/>
  <c r="J18" i="10"/>
  <c r="E18" i="10"/>
  <c r="J80" i="10" s="1"/>
  <c r="E17" i="10"/>
  <c r="E16" i="10"/>
  <c r="J15" i="10"/>
  <c r="I15" i="10" s="1"/>
  <c r="K15" i="10" s="1"/>
  <c r="N15" i="11" s="1"/>
  <c r="O15" i="11" s="1"/>
  <c r="E15" i="10"/>
  <c r="J14" i="10"/>
  <c r="E14" i="10"/>
  <c r="J13" i="10"/>
  <c r="E13" i="10"/>
  <c r="J79" i="10" s="1"/>
  <c r="J12" i="10"/>
  <c r="I12" i="10"/>
  <c r="K12" i="10" s="1"/>
  <c r="N12" i="11" s="1"/>
  <c r="E12" i="10"/>
  <c r="E11" i="10"/>
  <c r="J10" i="10"/>
  <c r="E10" i="10"/>
  <c r="J9" i="10"/>
  <c r="E9" i="10"/>
  <c r="J8" i="10"/>
  <c r="E8" i="10"/>
  <c r="J7" i="10"/>
  <c r="I7" i="10" s="1"/>
  <c r="K7" i="10" s="1"/>
  <c r="N7" i="11" s="1"/>
  <c r="E7" i="10"/>
  <c r="J6" i="10"/>
  <c r="E6" i="10"/>
  <c r="J5" i="10"/>
  <c r="E5" i="10"/>
  <c r="E4" i="10"/>
  <c r="O2" i="10" s="1"/>
  <c r="J3" i="10"/>
  <c r="E3" i="10"/>
  <c r="J76" i="10" s="1"/>
  <c r="E2" i="10"/>
  <c r="C62" i="9"/>
  <c r="C61" i="9"/>
  <c r="C59" i="9"/>
  <c r="C57" i="9"/>
  <c r="C55" i="9"/>
  <c r="C49" i="9"/>
  <c r="C47" i="9"/>
  <c r="I45" i="9"/>
  <c r="C56" i="9" s="1"/>
  <c r="I44" i="9"/>
  <c r="C60" i="9" s="1"/>
  <c r="C44" i="9"/>
  <c r="I43" i="9"/>
  <c r="C58" i="9" s="1"/>
  <c r="C43" i="9"/>
  <c r="I42" i="9"/>
  <c r="C42" i="9"/>
  <c r="I41" i="9"/>
  <c r="C53" i="9" s="1"/>
  <c r="I40" i="9"/>
  <c r="C52" i="9" s="1"/>
  <c r="I39" i="9"/>
  <c r="C54" i="9" s="1"/>
  <c r="C39" i="9"/>
  <c r="I38" i="9"/>
  <c r="C51" i="9" s="1"/>
  <c r="C38" i="9"/>
  <c r="I37" i="9"/>
  <c r="C48" i="9" s="1"/>
  <c r="C37" i="9"/>
  <c r="I36" i="9"/>
  <c r="C36" i="9"/>
  <c r="I35" i="9"/>
  <c r="C50" i="9" s="1"/>
  <c r="I34" i="9"/>
  <c r="C46" i="9" s="1"/>
  <c r="I33" i="9"/>
  <c r="C33" i="9"/>
  <c r="I32" i="9"/>
  <c r="C45" i="9" s="1"/>
  <c r="C32" i="9"/>
  <c r="I31" i="9"/>
  <c r="C41" i="9" s="1"/>
  <c r="C31" i="9"/>
  <c r="I30" i="9"/>
  <c r="C40" i="9" s="1"/>
  <c r="C30" i="9"/>
  <c r="I29" i="9"/>
  <c r="C35" i="9" s="1"/>
  <c r="C29" i="9"/>
  <c r="I28" i="9"/>
  <c r="I27" i="9"/>
  <c r="C34" i="9" s="1"/>
  <c r="I26" i="9"/>
  <c r="C26" i="9"/>
  <c r="I25" i="9"/>
  <c r="C25" i="9"/>
  <c r="I24" i="9"/>
  <c r="C24" i="9"/>
  <c r="I23" i="9"/>
  <c r="C28" i="9" s="1"/>
  <c r="C23" i="9"/>
  <c r="I22" i="9"/>
  <c r="C27" i="9" s="1"/>
  <c r="I21" i="9"/>
  <c r="C11" i="9" s="1"/>
  <c r="I20" i="9"/>
  <c r="C10" i="9" s="1"/>
  <c r="I19" i="9"/>
  <c r="C19" i="9"/>
  <c r="I18" i="9"/>
  <c r="C18" i="9"/>
  <c r="I17" i="9"/>
  <c r="C7" i="9" s="1"/>
  <c r="C17" i="9"/>
  <c r="I16" i="9"/>
  <c r="C6" i="9" s="1"/>
  <c r="I15" i="9"/>
  <c r="C3" i="9" s="1"/>
  <c r="I14" i="9"/>
  <c r="C22" i="9" s="1"/>
  <c r="C14" i="9"/>
  <c r="I13" i="9"/>
  <c r="C5" i="9" s="1"/>
  <c r="I12" i="9"/>
  <c r="C12" i="9"/>
  <c r="I11" i="9"/>
  <c r="C15" i="9" s="1"/>
  <c r="I10" i="9"/>
  <c r="C16" i="9" s="1"/>
  <c r="I9" i="9"/>
  <c r="C13" i="9" s="1"/>
  <c r="C9" i="9"/>
  <c r="I8" i="9"/>
  <c r="C8" i="9"/>
  <c r="I7" i="9"/>
  <c r="I6" i="9"/>
  <c r="C21" i="9" s="1"/>
  <c r="I5" i="9"/>
  <c r="C20" i="9" s="1"/>
  <c r="I4" i="9"/>
  <c r="C4" i="9"/>
  <c r="I3" i="9"/>
  <c r="I2" i="9"/>
  <c r="C2" i="9"/>
  <c r="D62" i="8"/>
  <c r="C62" i="8"/>
  <c r="AF69" i="2" s="1"/>
  <c r="D61" i="8"/>
  <c r="C61" i="8"/>
  <c r="D59" i="8"/>
  <c r="C59" i="8" s="1"/>
  <c r="AF65" i="2" s="1"/>
  <c r="D57" i="8"/>
  <c r="C57" i="8" s="1"/>
  <c r="AF66" i="2" s="1"/>
  <c r="D53" i="8"/>
  <c r="C53" i="8" s="1"/>
  <c r="D52" i="8"/>
  <c r="C52" i="8" s="1"/>
  <c r="D50" i="8"/>
  <c r="C50" i="8" s="1"/>
  <c r="AF56" i="2" s="1"/>
  <c r="D47" i="8"/>
  <c r="C47" i="8" s="1"/>
  <c r="AF53" i="2" s="1"/>
  <c r="L45" i="8"/>
  <c r="D56" i="8" s="1"/>
  <c r="C56" i="8" s="1"/>
  <c r="AF63" i="2" s="1"/>
  <c r="I45" i="8"/>
  <c r="L44" i="8"/>
  <c r="D60" i="8" s="1"/>
  <c r="C60" i="8" s="1"/>
  <c r="AF67" i="2" s="1"/>
  <c r="I44" i="8"/>
  <c r="D44" i="8"/>
  <c r="C44" i="8" s="1"/>
  <c r="AF47" i="2" s="1"/>
  <c r="L43" i="8"/>
  <c r="D58" i="8" s="1"/>
  <c r="C58" i="8" s="1"/>
  <c r="AF68" i="2" s="1"/>
  <c r="I43" i="8"/>
  <c r="D43" i="8"/>
  <c r="C43" i="8" s="1"/>
  <c r="L42" i="8"/>
  <c r="D55" i="8" s="1"/>
  <c r="C55" i="8" s="1"/>
  <c r="AF62" i="2" s="1"/>
  <c r="I42" i="8"/>
  <c r="L41" i="8"/>
  <c r="I41" i="8"/>
  <c r="L40" i="8"/>
  <c r="I40" i="8"/>
  <c r="L39" i="8"/>
  <c r="D54" i="8" s="1"/>
  <c r="C54" i="8" s="1"/>
  <c r="I39" i="8"/>
  <c r="D39" i="8"/>
  <c r="C39" i="8" s="1"/>
  <c r="AF22" i="2" s="1"/>
  <c r="L38" i="8"/>
  <c r="D51" i="8" s="1"/>
  <c r="C51" i="8" s="1"/>
  <c r="I38" i="8"/>
  <c r="D38" i="8"/>
  <c r="C38" i="8" s="1"/>
  <c r="L37" i="8"/>
  <c r="D48" i="8" s="1"/>
  <c r="C48" i="8" s="1"/>
  <c r="AF54" i="2" s="1"/>
  <c r="I37" i="8"/>
  <c r="D37" i="8"/>
  <c r="C37" i="8" s="1"/>
  <c r="L36" i="8"/>
  <c r="D49" i="8" s="1"/>
  <c r="C49" i="8" s="1"/>
  <c r="AF52" i="2" s="1"/>
  <c r="I36" i="8"/>
  <c r="D36" i="8"/>
  <c r="C36" i="8" s="1"/>
  <c r="AF20" i="2" s="1"/>
  <c r="L35" i="8"/>
  <c r="I35" i="8"/>
  <c r="L34" i="8"/>
  <c r="D46" i="8" s="1"/>
  <c r="C46" i="8" s="1"/>
  <c r="AF55" i="2" s="1"/>
  <c r="I34" i="8"/>
  <c r="L33" i="8"/>
  <c r="D42" i="8" s="1"/>
  <c r="C42" i="8" s="1"/>
  <c r="AF48" i="2" s="1"/>
  <c r="I33" i="8"/>
  <c r="D33" i="8"/>
  <c r="C33" i="8" s="1"/>
  <c r="AF27" i="2" s="1"/>
  <c r="L32" i="8"/>
  <c r="D45" i="8" s="1"/>
  <c r="C45" i="8" s="1"/>
  <c r="I32" i="8"/>
  <c r="D32" i="8"/>
  <c r="C32" i="8" s="1"/>
  <c r="AF29" i="2" s="1"/>
  <c r="L31" i="8"/>
  <c r="D41" i="8" s="1"/>
  <c r="C41" i="8" s="1"/>
  <c r="AF50" i="2" s="1"/>
  <c r="I31" i="8"/>
  <c r="D31" i="8"/>
  <c r="C31" i="8" s="1"/>
  <c r="AF33" i="2" s="1"/>
  <c r="L30" i="8"/>
  <c r="D40" i="8" s="1"/>
  <c r="C40" i="8" s="1"/>
  <c r="AF44" i="2" s="1"/>
  <c r="I30" i="8"/>
  <c r="D30" i="8"/>
  <c r="C30" i="8" s="1"/>
  <c r="AF34" i="2" s="1"/>
  <c r="L29" i="8"/>
  <c r="D35" i="8" s="1"/>
  <c r="C35" i="8" s="1"/>
  <c r="I29" i="8"/>
  <c r="D29" i="8"/>
  <c r="C29" i="8" s="1"/>
  <c r="AF32" i="2" s="1"/>
  <c r="L28" i="8"/>
  <c r="I28" i="8"/>
  <c r="L27" i="8"/>
  <c r="D34" i="8" s="1"/>
  <c r="C34" i="8" s="1"/>
  <c r="AF24" i="2" s="1"/>
  <c r="I27" i="8"/>
  <c r="D27" i="8"/>
  <c r="C27" i="8" s="1"/>
  <c r="AF35" i="2" s="1"/>
  <c r="L26" i="8"/>
  <c r="I26" i="8"/>
  <c r="L25" i="8"/>
  <c r="D26" i="8" s="1"/>
  <c r="C26" i="8" s="1"/>
  <c r="AF38" i="2" s="1"/>
  <c r="I25" i="8"/>
  <c r="D25" i="8"/>
  <c r="C25" i="8" s="1"/>
  <c r="AF43" i="2" s="1"/>
  <c r="L24" i="8"/>
  <c r="I24" i="8"/>
  <c r="D24" i="8"/>
  <c r="C24" i="8" s="1"/>
  <c r="AF42" i="2" s="1"/>
  <c r="L23" i="8"/>
  <c r="D28" i="8" s="1"/>
  <c r="C28" i="8" s="1"/>
  <c r="AF36" i="2" s="1"/>
  <c r="I23" i="8"/>
  <c r="D23" i="8"/>
  <c r="C23" i="8" s="1"/>
  <c r="AF40" i="2" s="1"/>
  <c r="L22" i="8"/>
  <c r="I22" i="8"/>
  <c r="D22" i="8"/>
  <c r="C22" i="8" s="1"/>
  <c r="AF39" i="2" s="1"/>
  <c r="L21" i="8"/>
  <c r="I21" i="8"/>
  <c r="D21" i="8"/>
  <c r="C21" i="8" s="1"/>
  <c r="AF79" i="2" s="1"/>
  <c r="L20" i="8"/>
  <c r="I20" i="8"/>
  <c r="L19" i="8"/>
  <c r="D8" i="8" s="1"/>
  <c r="C8" i="8" s="1"/>
  <c r="AF12" i="2" s="1"/>
  <c r="I19" i="8"/>
  <c r="D19" i="8"/>
  <c r="C19" i="8" s="1"/>
  <c r="AF78" i="2" s="1"/>
  <c r="L18" i="8"/>
  <c r="I18" i="8"/>
  <c r="L17" i="8"/>
  <c r="I17" i="8"/>
  <c r="D17" i="8"/>
  <c r="C17" i="8" s="1"/>
  <c r="L16" i="8"/>
  <c r="I16" i="8"/>
  <c r="D16" i="8"/>
  <c r="C16" i="8" s="1"/>
  <c r="AF73" i="2" s="1"/>
  <c r="L15" i="8"/>
  <c r="I15" i="8"/>
  <c r="D15" i="8"/>
  <c r="C15" i="8" s="1"/>
  <c r="AF75" i="2" s="1"/>
  <c r="L14" i="8"/>
  <c r="I14" i="8"/>
  <c r="D14" i="8"/>
  <c r="C14" i="8" s="1"/>
  <c r="AF72" i="2" s="1"/>
  <c r="L13" i="8"/>
  <c r="I13" i="8"/>
  <c r="D13" i="8"/>
  <c r="C13" i="8" s="1"/>
  <c r="AF74" i="2" s="1"/>
  <c r="L12" i="8"/>
  <c r="I12" i="8"/>
  <c r="L11" i="8"/>
  <c r="I11" i="8"/>
  <c r="D11" i="8"/>
  <c r="C11" i="8" s="1"/>
  <c r="AF11" i="2" s="1"/>
  <c r="L10" i="8"/>
  <c r="I10" i="8"/>
  <c r="D10" i="8"/>
  <c r="C10" i="8" s="1"/>
  <c r="AF18" i="2" s="1"/>
  <c r="L9" i="8"/>
  <c r="I9" i="8"/>
  <c r="D9" i="8"/>
  <c r="C9" i="8" s="1"/>
  <c r="AF17" i="2" s="1"/>
  <c r="L8" i="8"/>
  <c r="I8" i="8"/>
  <c r="L7" i="8"/>
  <c r="D12" i="8" s="1"/>
  <c r="C12" i="8" s="1"/>
  <c r="AF71" i="2" s="1"/>
  <c r="I7" i="8"/>
  <c r="D7" i="8"/>
  <c r="C7" i="8" s="1"/>
  <c r="AF15" i="2" s="1"/>
  <c r="L6" i="8"/>
  <c r="I6" i="8"/>
  <c r="D6" i="8"/>
  <c r="C6" i="8" s="1"/>
  <c r="AF6" i="2" s="1"/>
  <c r="L5" i="8"/>
  <c r="D20" i="8" s="1"/>
  <c r="C20" i="8" s="1"/>
  <c r="AF76" i="2" s="1"/>
  <c r="I5" i="8"/>
  <c r="D5" i="8"/>
  <c r="C5" i="8" s="1"/>
  <c r="AF8" i="2" s="1"/>
  <c r="L4" i="8"/>
  <c r="I4" i="8"/>
  <c r="D4" i="8"/>
  <c r="C4" i="8" s="1"/>
  <c r="AF4" i="2" s="1"/>
  <c r="L3" i="8"/>
  <c r="D18" i="8" s="1"/>
  <c r="C18" i="8" s="1"/>
  <c r="AF80" i="2" s="1"/>
  <c r="I3" i="8"/>
  <c r="D3" i="8"/>
  <c r="C3" i="8" s="1"/>
  <c r="AF7" i="2" s="1"/>
  <c r="L2" i="8"/>
  <c r="I2" i="8"/>
  <c r="D2" i="8"/>
  <c r="C2" i="8" s="1"/>
  <c r="AF5" i="2" s="1"/>
  <c r="C62" i="7"/>
  <c r="C61" i="7"/>
  <c r="C60" i="7"/>
  <c r="AE67" i="2" s="1"/>
  <c r="C59" i="7"/>
  <c r="C58" i="7"/>
  <c r="AE68" i="2" s="1"/>
  <c r="C57" i="7"/>
  <c r="AE66" i="2" s="1"/>
  <c r="C56" i="7"/>
  <c r="AE63" i="2" s="1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AE42" i="2" s="1"/>
  <c r="C23" i="7"/>
  <c r="C22" i="7"/>
  <c r="C21" i="7"/>
  <c r="C20" i="7"/>
  <c r="AE76" i="2" s="1"/>
  <c r="C19" i="7"/>
  <c r="C18" i="7"/>
  <c r="C17" i="7"/>
  <c r="C16" i="7"/>
  <c r="C15" i="7"/>
  <c r="C14" i="7"/>
  <c r="C13" i="7"/>
  <c r="AE74" i="2" s="1"/>
  <c r="C12" i="7"/>
  <c r="AE71" i="2" s="1"/>
  <c r="C11" i="7"/>
  <c r="AE11" i="2" s="1"/>
  <c r="C10" i="7"/>
  <c r="C9" i="7"/>
  <c r="C8" i="7"/>
  <c r="C7" i="7"/>
  <c r="C6" i="7"/>
  <c r="C5" i="7"/>
  <c r="C4" i="7"/>
  <c r="C3" i="7"/>
  <c r="C2" i="7"/>
  <c r="C62" i="6"/>
  <c r="AG69" i="2" s="1"/>
  <c r="C61" i="6"/>
  <c r="C57" i="6"/>
  <c r="AG66" i="2" s="1"/>
  <c r="C56" i="6"/>
  <c r="AG63" i="2" s="1"/>
  <c r="C51" i="6"/>
  <c r="C49" i="6"/>
  <c r="AG52" i="2" s="1"/>
  <c r="C47" i="6"/>
  <c r="J46" i="6"/>
  <c r="J45" i="6"/>
  <c r="C28" i="6" s="1"/>
  <c r="AG36" i="2" s="1"/>
  <c r="J44" i="6"/>
  <c r="C46" i="6" s="1"/>
  <c r="AG55" i="2" s="1"/>
  <c r="J43" i="6"/>
  <c r="C10" i="6" s="1"/>
  <c r="AG18" i="2" s="1"/>
  <c r="C43" i="6"/>
  <c r="J42" i="6"/>
  <c r="C5" i="6" s="1"/>
  <c r="AG8" i="2" s="1"/>
  <c r="J41" i="6"/>
  <c r="C38" i="6" s="1"/>
  <c r="AG28" i="2" s="1"/>
  <c r="J40" i="6"/>
  <c r="C50" i="6" s="1"/>
  <c r="AG56" i="2" s="1"/>
  <c r="C40" i="6"/>
  <c r="J39" i="6"/>
  <c r="J38" i="6"/>
  <c r="C42" i="6" s="1"/>
  <c r="AG48" i="2" s="1"/>
  <c r="J37" i="6"/>
  <c r="C37" i="6"/>
  <c r="J36" i="6"/>
  <c r="C30" i="6" s="1"/>
  <c r="AG34" i="2" s="1"/>
  <c r="J35" i="6"/>
  <c r="J34" i="6"/>
  <c r="C58" i="6" s="1"/>
  <c r="AG68" i="2" s="1"/>
  <c r="C34" i="6"/>
  <c r="J33" i="6"/>
  <c r="C3" i="6" s="1"/>
  <c r="C33" i="6"/>
  <c r="J32" i="6"/>
  <c r="C48" i="6" s="1"/>
  <c r="AG54" i="2" s="1"/>
  <c r="J31" i="6"/>
  <c r="C31" i="6"/>
  <c r="J30" i="6"/>
  <c r="C53" i="6" s="1"/>
  <c r="AG59" i="2" s="1"/>
  <c r="J29" i="6"/>
  <c r="C29" i="6"/>
  <c r="AG32" i="2" s="1"/>
  <c r="J28" i="6"/>
  <c r="C16" i="6" s="1"/>
  <c r="AG73" i="2" s="1"/>
  <c r="J27" i="6"/>
  <c r="C27" i="6"/>
  <c r="J26" i="6"/>
  <c r="C52" i="6" s="1"/>
  <c r="AG58" i="2" s="1"/>
  <c r="J25" i="6"/>
  <c r="C45" i="6" s="1"/>
  <c r="C25" i="6"/>
  <c r="J24" i="6"/>
  <c r="C20" i="6" s="1"/>
  <c r="AG76" i="2" s="1"/>
  <c r="C24" i="6"/>
  <c r="J23" i="6"/>
  <c r="C59" i="6" s="1"/>
  <c r="AG65" i="2" s="1"/>
  <c r="C23" i="6"/>
  <c r="AG40" i="2" s="1"/>
  <c r="J22" i="6"/>
  <c r="C44" i="6" s="1"/>
  <c r="AG47" i="2" s="1"/>
  <c r="J21" i="6"/>
  <c r="C21" i="6"/>
  <c r="AG79" i="2" s="1"/>
  <c r="J20" i="6"/>
  <c r="C7" i="6" s="1"/>
  <c r="AG15" i="2" s="1"/>
  <c r="J19" i="6"/>
  <c r="C60" i="6" s="1"/>
  <c r="AG67" i="2" s="1"/>
  <c r="C19" i="6"/>
  <c r="AG78" i="2" s="1"/>
  <c r="J18" i="6"/>
  <c r="C14" i="6" s="1"/>
  <c r="AG72" i="2" s="1"/>
  <c r="J17" i="6"/>
  <c r="C17" i="6"/>
  <c r="J16" i="6"/>
  <c r="C8" i="6" s="1"/>
  <c r="AG12" i="2" s="1"/>
  <c r="J15" i="6"/>
  <c r="C12" i="6" s="1"/>
  <c r="AG71" i="2" s="1"/>
  <c r="C15" i="6"/>
  <c r="J14" i="6"/>
  <c r="C11" i="6" s="1"/>
  <c r="J13" i="6"/>
  <c r="C26" i="6" s="1"/>
  <c r="C13" i="6"/>
  <c r="AG74" i="2" s="1"/>
  <c r="J12" i="6"/>
  <c r="C22" i="6" s="1"/>
  <c r="AG39" i="2" s="1"/>
  <c r="J11" i="6"/>
  <c r="C54" i="6" s="1"/>
  <c r="AG57" i="2" s="1"/>
  <c r="J10" i="6"/>
  <c r="C39" i="6" s="1"/>
  <c r="AG22" i="2" s="1"/>
  <c r="J9" i="6"/>
  <c r="C32" i="6" s="1"/>
  <c r="AG29" i="2" s="1"/>
  <c r="C9" i="6"/>
  <c r="J8" i="6"/>
  <c r="C41" i="6" s="1"/>
  <c r="AG50" i="2" s="1"/>
  <c r="J7" i="6"/>
  <c r="C35" i="6" s="1"/>
  <c r="J6" i="6"/>
  <c r="C18" i="6" s="1"/>
  <c r="AG80" i="2" s="1"/>
  <c r="C6" i="6"/>
  <c r="J5" i="6"/>
  <c r="J4" i="6"/>
  <c r="C55" i="6" s="1"/>
  <c r="AG62" i="2" s="1"/>
  <c r="C4" i="6"/>
  <c r="J3" i="6"/>
  <c r="J2" i="6"/>
  <c r="C36" i="6" s="1"/>
  <c r="AG20" i="2" s="1"/>
  <c r="C2" i="6"/>
  <c r="D7" i="5"/>
  <c r="D6" i="5"/>
  <c r="D5" i="5"/>
  <c r="D4" i="5"/>
  <c r="D3" i="5"/>
  <c r="D2" i="5"/>
  <c r="AC79" i="2" s="1" a="1"/>
  <c r="AC79" i="2" s="1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I102" i="2"/>
  <c r="M101" i="2"/>
  <c r="M100" i="2"/>
  <c r="M99" i="2"/>
  <c r="H99" i="2"/>
  <c r="G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AB82" i="2"/>
  <c r="Z82" i="2"/>
  <c r="Y82" i="2"/>
  <c r="W82" i="2"/>
  <c r="U82" i="2"/>
  <c r="T82" i="2"/>
  <c r="Q82" i="2"/>
  <c r="M82" i="2"/>
  <c r="L82" i="2"/>
  <c r="K82" i="2"/>
  <c r="J82" i="2"/>
  <c r="AQ80" i="2"/>
  <c r="AP80" i="2"/>
  <c r="AO80" i="2"/>
  <c r="AN80" i="2"/>
  <c r="AM80" i="2"/>
  <c r="AL80" i="2"/>
  <c r="AK80" i="2"/>
  <c r="AH80" i="2"/>
  <c r="AE80" i="2"/>
  <c r="AC80" i="2" a="1"/>
  <c r="AC80" i="2" s="1"/>
  <c r="AA80" i="2" a="1"/>
  <c r="AA80" i="2" s="1"/>
  <c r="X80" i="2"/>
  <c r="S80" i="2"/>
  <c r="R80" i="2"/>
  <c r="I80" i="2" s="1"/>
  <c r="P80" i="2"/>
  <c r="O80" i="2"/>
  <c r="N80" i="2"/>
  <c r="H80" i="2"/>
  <c r="F80" i="2" s="1"/>
  <c r="AQ79" i="2"/>
  <c r="AP79" i="2"/>
  <c r="AO79" i="2"/>
  <c r="AN79" i="2"/>
  <c r="AM79" i="2"/>
  <c r="AL79" i="2"/>
  <c r="AK79" i="2"/>
  <c r="AJ79" i="2" s="1"/>
  <c r="AH79" i="2"/>
  <c r="AE79" i="2"/>
  <c r="AA79" i="2" a="1"/>
  <c r="AA79" i="2" s="1"/>
  <c r="X79" i="2"/>
  <c r="S79" i="2"/>
  <c r="R79" i="2"/>
  <c r="I79" i="2" s="1"/>
  <c r="P79" i="2"/>
  <c r="O79" i="2"/>
  <c r="N79" i="2"/>
  <c r="AQ78" i="2"/>
  <c r="AP78" i="2"/>
  <c r="AO78" i="2"/>
  <c r="AN78" i="2"/>
  <c r="AM78" i="2"/>
  <c r="AL78" i="2"/>
  <c r="AK78" i="2"/>
  <c r="AH78" i="2"/>
  <c r="AE78" i="2"/>
  <c r="AC78" i="2" a="1"/>
  <c r="AC78" i="2" s="1"/>
  <c r="AA78" i="2" a="1"/>
  <c r="AA78" i="2" s="1"/>
  <c r="X78" i="2"/>
  <c r="S78" i="2"/>
  <c r="R78" i="2"/>
  <c r="I78" i="2" s="1"/>
  <c r="P78" i="2"/>
  <c r="O78" i="2"/>
  <c r="N78" i="2"/>
  <c r="AQ77" i="2"/>
  <c r="AP77" i="2"/>
  <c r="AO77" i="2"/>
  <c r="AN77" i="2"/>
  <c r="AM77" i="2"/>
  <c r="AL77" i="2"/>
  <c r="AK77" i="2"/>
  <c r="AH77" i="2"/>
  <c r="AG77" i="2"/>
  <c r="AF77" i="2"/>
  <c r="AE77" i="2"/>
  <c r="AC77" i="2" a="1"/>
  <c r="AC77" i="2" s="1"/>
  <c r="AA77" i="2" a="1"/>
  <c r="AA77" i="2"/>
  <c r="X77" i="2"/>
  <c r="S77" i="2"/>
  <c r="R77" i="2"/>
  <c r="I77" i="2" s="1"/>
  <c r="P77" i="2"/>
  <c r="O77" i="2"/>
  <c r="N77" i="2"/>
  <c r="AQ76" i="2"/>
  <c r="AP76" i="2"/>
  <c r="AO76" i="2"/>
  <c r="AN76" i="2"/>
  <c r="AM76" i="2"/>
  <c r="AL76" i="2"/>
  <c r="AK76" i="2"/>
  <c r="AH76" i="2"/>
  <c r="AC76" i="2" a="1"/>
  <c r="AC76" i="2" s="1"/>
  <c r="AA76" i="2" a="1"/>
  <c r="AA76" i="2" s="1"/>
  <c r="X76" i="2"/>
  <c r="S76" i="2"/>
  <c r="R76" i="2"/>
  <c r="P76" i="2"/>
  <c r="O76" i="2"/>
  <c r="N76" i="2"/>
  <c r="I76" i="2"/>
  <c r="AQ75" i="2"/>
  <c r="AP75" i="2"/>
  <c r="AO75" i="2"/>
  <c r="AN75" i="2"/>
  <c r="AM75" i="2"/>
  <c r="AL75" i="2"/>
  <c r="AK75" i="2"/>
  <c r="AH75" i="2"/>
  <c r="AG75" i="2"/>
  <c r="AE75" i="2"/>
  <c r="AC75" i="2" a="1"/>
  <c r="AC75" i="2" s="1"/>
  <c r="AA75" i="2" a="1"/>
  <c r="AA75" i="2"/>
  <c r="X75" i="2"/>
  <c r="S75" i="2"/>
  <c r="R75" i="2"/>
  <c r="I75" i="2" s="1"/>
  <c r="P75" i="2"/>
  <c r="O75" i="2"/>
  <c r="N75" i="2"/>
  <c r="H75" i="2"/>
  <c r="AQ74" i="2"/>
  <c r="AP74" i="2"/>
  <c r="AO74" i="2"/>
  <c r="AN74" i="2"/>
  <c r="AM74" i="2"/>
  <c r="AL74" i="2"/>
  <c r="AK74" i="2"/>
  <c r="AH74" i="2"/>
  <c r="AC74" i="2" a="1"/>
  <c r="AC74" i="2" s="1"/>
  <c r="AA74" i="2" a="1"/>
  <c r="AA74" i="2" s="1"/>
  <c r="X74" i="2"/>
  <c r="S74" i="2"/>
  <c r="R74" i="2"/>
  <c r="I74" i="2" s="1"/>
  <c r="P74" i="2"/>
  <c r="O74" i="2"/>
  <c r="N74" i="2"/>
  <c r="H74" i="2"/>
  <c r="F74" i="2" s="1"/>
  <c r="AQ73" i="2"/>
  <c r="AP73" i="2"/>
  <c r="AO73" i="2"/>
  <c r="AN73" i="2"/>
  <c r="AM73" i="2"/>
  <c r="AL73" i="2"/>
  <c r="AK73" i="2"/>
  <c r="AH73" i="2"/>
  <c r="AE73" i="2"/>
  <c r="AC73" i="2" a="1"/>
  <c r="AC73" i="2" s="1"/>
  <c r="AA73" i="2" a="1"/>
  <c r="AA73" i="2" s="1"/>
  <c r="X73" i="2"/>
  <c r="S73" i="2"/>
  <c r="R73" i="2"/>
  <c r="I73" i="2" s="1"/>
  <c r="P73" i="2"/>
  <c r="O73" i="2"/>
  <c r="N73" i="2"/>
  <c r="H73" i="2"/>
  <c r="G73" i="2"/>
  <c r="AQ72" i="2"/>
  <c r="AP72" i="2"/>
  <c r="AO72" i="2"/>
  <c r="AN72" i="2"/>
  <c r="AM72" i="2"/>
  <c r="AL72" i="2"/>
  <c r="AK72" i="2"/>
  <c r="AJ72" i="2" s="1"/>
  <c r="AH72" i="2"/>
  <c r="AE72" i="2"/>
  <c r="AC72" i="2" a="1"/>
  <c r="AC72" i="2" s="1"/>
  <c r="AA72" i="2" a="1"/>
  <c r="AA72" i="2" s="1"/>
  <c r="X72" i="2"/>
  <c r="S72" i="2"/>
  <c r="R72" i="2"/>
  <c r="P72" i="2"/>
  <c r="O72" i="2"/>
  <c r="N72" i="2"/>
  <c r="I72" i="2"/>
  <c r="H72" i="2"/>
  <c r="F72" i="2" s="1"/>
  <c r="AQ71" i="2"/>
  <c r="AP71" i="2"/>
  <c r="AO71" i="2"/>
  <c r="AN71" i="2"/>
  <c r="AM71" i="2"/>
  <c r="AL71" i="2"/>
  <c r="AK71" i="2"/>
  <c r="AH71" i="2"/>
  <c r="AC71" i="2" a="1"/>
  <c r="AC71" i="2"/>
  <c r="AA71" i="2" a="1"/>
  <c r="AA71" i="2" s="1"/>
  <c r="X71" i="2"/>
  <c r="V71" i="2"/>
  <c r="S71" i="2"/>
  <c r="R71" i="2"/>
  <c r="I71" i="2" s="1"/>
  <c r="P71" i="2"/>
  <c r="O71" i="2"/>
  <c r="N71" i="2"/>
  <c r="AQ70" i="2"/>
  <c r="AP70" i="2"/>
  <c r="AO70" i="2"/>
  <c r="AN70" i="2"/>
  <c r="AM70" i="2"/>
  <c r="AL70" i="2"/>
  <c r="AK70" i="2"/>
  <c r="AH70" i="2"/>
  <c r="AG70" i="2"/>
  <c r="AF70" i="2"/>
  <c r="AE70" i="2"/>
  <c r="AC70" i="2" a="1"/>
  <c r="AC70" i="2" s="1"/>
  <c r="AA70" i="2" a="1"/>
  <c r="AA70" i="2" s="1"/>
  <c r="X70" i="2"/>
  <c r="S70" i="2"/>
  <c r="R70" i="2"/>
  <c r="I70" i="2" s="1"/>
  <c r="P70" i="2"/>
  <c r="O70" i="2"/>
  <c r="N70" i="2"/>
  <c r="H70" i="2"/>
  <c r="F70" i="2"/>
  <c r="H102" i="2" s="1"/>
  <c r="AQ69" i="2"/>
  <c r="AP69" i="2"/>
  <c r="AO69" i="2"/>
  <c r="AN69" i="2"/>
  <c r="AM69" i="2"/>
  <c r="AL69" i="2"/>
  <c r="AK69" i="2"/>
  <c r="AH69" i="2"/>
  <c r="AE69" i="2"/>
  <c r="AC69" i="2" a="1"/>
  <c r="AC69" i="2" s="1"/>
  <c r="AA69" i="2" a="1"/>
  <c r="AA69" i="2"/>
  <c r="X69" i="2"/>
  <c r="S69" i="2"/>
  <c r="R69" i="2"/>
  <c r="I69" i="2" s="1"/>
  <c r="P69" i="2"/>
  <c r="O69" i="2"/>
  <c r="N69" i="2"/>
  <c r="H69" i="2"/>
  <c r="G69" i="2"/>
  <c r="AQ68" i="2"/>
  <c r="AP68" i="2"/>
  <c r="AO68" i="2"/>
  <c r="AN68" i="2"/>
  <c r="AM68" i="2"/>
  <c r="AL68" i="2"/>
  <c r="AK68" i="2"/>
  <c r="AJ68" i="2" s="1"/>
  <c r="AH68" i="2"/>
  <c r="AC68" i="2" a="1"/>
  <c r="AC68" i="2" s="1"/>
  <c r="AA68" i="2" a="1"/>
  <c r="AA68" i="2"/>
  <c r="X68" i="2"/>
  <c r="S68" i="2"/>
  <c r="R68" i="2"/>
  <c r="I68" i="2" s="1"/>
  <c r="P68" i="2"/>
  <c r="O68" i="2"/>
  <c r="N68" i="2"/>
  <c r="AQ67" i="2"/>
  <c r="AP67" i="2"/>
  <c r="AO67" i="2"/>
  <c r="AN67" i="2"/>
  <c r="AM67" i="2"/>
  <c r="AL67" i="2"/>
  <c r="AK67" i="2"/>
  <c r="AH67" i="2"/>
  <c r="AC67" i="2" a="1"/>
  <c r="AC67" i="2" s="1"/>
  <c r="AA67" i="2" a="1"/>
  <c r="AA67" i="2" s="1"/>
  <c r="X67" i="2"/>
  <c r="S67" i="2"/>
  <c r="R67" i="2"/>
  <c r="I67" i="2" s="1"/>
  <c r="P67" i="2"/>
  <c r="O67" i="2"/>
  <c r="N67" i="2"/>
  <c r="H67" i="2"/>
  <c r="F67" i="2"/>
  <c r="AQ66" i="2"/>
  <c r="AP66" i="2"/>
  <c r="AO66" i="2"/>
  <c r="AN66" i="2"/>
  <c r="AM66" i="2"/>
  <c r="AL66" i="2"/>
  <c r="AK66" i="2"/>
  <c r="AH66" i="2"/>
  <c r="AC66" i="2" a="1"/>
  <c r="AC66" i="2" s="1"/>
  <c r="AA66" i="2" a="1"/>
  <c r="AA66" i="2" s="1"/>
  <c r="X66" i="2"/>
  <c r="S66" i="2"/>
  <c r="R66" i="2"/>
  <c r="I66" i="2" s="1"/>
  <c r="P66" i="2"/>
  <c r="O66" i="2"/>
  <c r="N66" i="2"/>
  <c r="H66" i="2"/>
  <c r="F66" i="2" s="1"/>
  <c r="G66" i="2"/>
  <c r="AQ65" i="2"/>
  <c r="AP65" i="2"/>
  <c r="AO65" i="2"/>
  <c r="AN65" i="2"/>
  <c r="AM65" i="2"/>
  <c r="AL65" i="2"/>
  <c r="AK65" i="2"/>
  <c r="AH65" i="2"/>
  <c r="AE65" i="2"/>
  <c r="AC65" i="2" a="1"/>
  <c r="AC65" i="2" s="1"/>
  <c r="AA65" i="2" a="1"/>
  <c r="AA65" i="2"/>
  <c r="X65" i="2"/>
  <c r="S65" i="2"/>
  <c r="R65" i="2"/>
  <c r="P65" i="2"/>
  <c r="O65" i="2"/>
  <c r="N65" i="2"/>
  <c r="I65" i="2"/>
  <c r="H65" i="2"/>
  <c r="F65" i="2" s="1"/>
  <c r="AQ64" i="2"/>
  <c r="AP64" i="2"/>
  <c r="AO64" i="2"/>
  <c r="AN64" i="2"/>
  <c r="AM64" i="2"/>
  <c r="AL64" i="2"/>
  <c r="AK64" i="2"/>
  <c r="AJ64" i="2" s="1"/>
  <c r="AH64" i="2"/>
  <c r="AG64" i="2"/>
  <c r="AF64" i="2"/>
  <c r="AE64" i="2"/>
  <c r="AC64" i="2" a="1"/>
  <c r="AC64" i="2" s="1"/>
  <c r="AA64" i="2" a="1"/>
  <c r="AA64" i="2"/>
  <c r="X64" i="2"/>
  <c r="S64" i="2"/>
  <c r="R64" i="2"/>
  <c r="I64" i="2" s="1"/>
  <c r="P64" i="2"/>
  <c r="O64" i="2"/>
  <c r="N64" i="2"/>
  <c r="H64" i="2"/>
  <c r="F64" i="2" s="1"/>
  <c r="AQ63" i="2"/>
  <c r="AP63" i="2"/>
  <c r="AO63" i="2"/>
  <c r="AN63" i="2"/>
  <c r="AM63" i="2"/>
  <c r="AL63" i="2"/>
  <c r="AK63" i="2"/>
  <c r="AH63" i="2"/>
  <c r="AC63" i="2" a="1"/>
  <c r="AC63" i="2" s="1"/>
  <c r="AA63" i="2" a="1"/>
  <c r="AA63" i="2" s="1"/>
  <c r="X63" i="2"/>
  <c r="S63" i="2"/>
  <c r="R63" i="2"/>
  <c r="I63" i="2" s="1"/>
  <c r="P63" i="2"/>
  <c r="O63" i="2"/>
  <c r="N63" i="2"/>
  <c r="H63" i="2"/>
  <c r="F63" i="2" s="1"/>
  <c r="G63" i="2"/>
  <c r="AQ62" i="2"/>
  <c r="AP62" i="2"/>
  <c r="AO62" i="2"/>
  <c r="AN62" i="2"/>
  <c r="AM62" i="2"/>
  <c r="AL62" i="2"/>
  <c r="AK62" i="2"/>
  <c r="AH62" i="2"/>
  <c r="AE62" i="2"/>
  <c r="AC62" i="2" a="1"/>
  <c r="AC62" i="2" s="1"/>
  <c r="AA62" i="2" a="1"/>
  <c r="AA62" i="2" s="1"/>
  <c r="X62" i="2"/>
  <c r="V62" i="2"/>
  <c r="S62" i="2"/>
  <c r="R62" i="2"/>
  <c r="I62" i="2" s="1"/>
  <c r="P62" i="2"/>
  <c r="O62" i="2"/>
  <c r="N62" i="2"/>
  <c r="H62" i="2"/>
  <c r="F62" i="2" s="1"/>
  <c r="AQ61" i="2"/>
  <c r="AP61" i="2"/>
  <c r="AO61" i="2"/>
  <c r="AN61" i="2"/>
  <c r="AM61" i="2"/>
  <c r="AL61" i="2"/>
  <c r="AK61" i="2"/>
  <c r="AH61" i="2"/>
  <c r="AG61" i="2"/>
  <c r="AF61" i="2"/>
  <c r="AE61" i="2"/>
  <c r="AC61" i="2" a="1"/>
  <c r="AC61" i="2"/>
  <c r="AA61" i="2" a="1"/>
  <c r="AA61" i="2" s="1"/>
  <c r="X61" i="2"/>
  <c r="V61" i="2"/>
  <c r="S61" i="2"/>
  <c r="R61" i="2"/>
  <c r="P61" i="2"/>
  <c r="F61" i="2" s="1"/>
  <c r="O61" i="2"/>
  <c r="N61" i="2"/>
  <c r="I61" i="2"/>
  <c r="H61" i="2"/>
  <c r="AQ60" i="2"/>
  <c r="AP60" i="2"/>
  <c r="AO60" i="2"/>
  <c r="AN60" i="2"/>
  <c r="AM60" i="2"/>
  <c r="AL60" i="2"/>
  <c r="AK60" i="2"/>
  <c r="AJ60" i="2" s="1"/>
  <c r="AH60" i="2"/>
  <c r="AG60" i="2"/>
  <c r="AF60" i="2"/>
  <c r="AE60" i="2"/>
  <c r="AC60" i="2" a="1"/>
  <c r="AC60" i="2" s="1"/>
  <c r="AA60" i="2" a="1"/>
  <c r="AA60" i="2" s="1"/>
  <c r="X60" i="2"/>
  <c r="S60" i="2"/>
  <c r="R60" i="2"/>
  <c r="I60" i="2" s="1"/>
  <c r="P60" i="2"/>
  <c r="F60" i="2" s="1"/>
  <c r="O60" i="2"/>
  <c r="N60" i="2"/>
  <c r="H60" i="2"/>
  <c r="AQ59" i="2"/>
  <c r="AP59" i="2"/>
  <c r="AO59" i="2"/>
  <c r="AN59" i="2"/>
  <c r="AM59" i="2"/>
  <c r="AL59" i="2"/>
  <c r="AK59" i="2"/>
  <c r="AH59" i="2"/>
  <c r="AF59" i="2"/>
  <c r="AE59" i="2"/>
  <c r="AC59" i="2" a="1"/>
  <c r="AC59" i="2" s="1"/>
  <c r="AA59" i="2" a="1"/>
  <c r="AA59" i="2"/>
  <c r="X59" i="2"/>
  <c r="S59" i="2"/>
  <c r="R59" i="2"/>
  <c r="I59" i="2" s="1"/>
  <c r="P59" i="2"/>
  <c r="O59" i="2"/>
  <c r="N59" i="2"/>
  <c r="AQ58" i="2"/>
  <c r="AP58" i="2"/>
  <c r="AO58" i="2"/>
  <c r="AN58" i="2"/>
  <c r="AM58" i="2"/>
  <c r="AL58" i="2"/>
  <c r="AK58" i="2"/>
  <c r="AH58" i="2"/>
  <c r="AF58" i="2"/>
  <c r="AE58" i="2"/>
  <c r="AC58" i="2" a="1"/>
  <c r="AC58" i="2" s="1"/>
  <c r="AA58" i="2" a="1"/>
  <c r="AA58" i="2"/>
  <c r="X58" i="2"/>
  <c r="S58" i="2"/>
  <c r="R58" i="2"/>
  <c r="I58" i="2" s="1"/>
  <c r="P58" i="2"/>
  <c r="O58" i="2"/>
  <c r="N58" i="2"/>
  <c r="H58" i="2"/>
  <c r="F58" i="2" s="1"/>
  <c r="G58" i="2"/>
  <c r="AQ57" i="2"/>
  <c r="AP57" i="2"/>
  <c r="AO57" i="2"/>
  <c r="AN57" i="2"/>
  <c r="AM57" i="2"/>
  <c r="AL57" i="2"/>
  <c r="AK57" i="2"/>
  <c r="AH57" i="2"/>
  <c r="AF57" i="2"/>
  <c r="AE57" i="2"/>
  <c r="AC57" i="2" a="1"/>
  <c r="AC57" i="2" s="1"/>
  <c r="AA57" i="2" a="1"/>
  <c r="AA57" i="2"/>
  <c r="X57" i="2"/>
  <c r="S57" i="2"/>
  <c r="R57" i="2"/>
  <c r="I57" i="2" s="1"/>
  <c r="P57" i="2"/>
  <c r="O57" i="2"/>
  <c r="N57" i="2"/>
  <c r="H57" i="2"/>
  <c r="F57" i="2" s="1"/>
  <c r="G57" i="2"/>
  <c r="AQ56" i="2"/>
  <c r="AP56" i="2"/>
  <c r="AO56" i="2"/>
  <c r="AN56" i="2"/>
  <c r="AM56" i="2"/>
  <c r="AL56" i="2"/>
  <c r="AK56" i="2"/>
  <c r="AH56" i="2"/>
  <c r="AE56" i="2"/>
  <c r="AC56" i="2" a="1"/>
  <c r="AC56" i="2" s="1"/>
  <c r="AA56" i="2" a="1"/>
  <c r="AA56" i="2"/>
  <c r="X56" i="2"/>
  <c r="S56" i="2"/>
  <c r="R56" i="2"/>
  <c r="I56" i="2" s="1"/>
  <c r="P56" i="2"/>
  <c r="O56" i="2"/>
  <c r="N56" i="2"/>
  <c r="H56" i="2"/>
  <c r="AQ55" i="2"/>
  <c r="AP55" i="2"/>
  <c r="AO55" i="2"/>
  <c r="AN55" i="2"/>
  <c r="AM55" i="2"/>
  <c r="AJ55" i="2" s="1"/>
  <c r="AL55" i="2"/>
  <c r="AK55" i="2"/>
  <c r="AH55" i="2"/>
  <c r="AE55" i="2"/>
  <c r="AC55" i="2" a="1"/>
  <c r="AC55" i="2" s="1"/>
  <c r="AA55" i="2" a="1"/>
  <c r="AA55" i="2" s="1"/>
  <c r="X55" i="2"/>
  <c r="V55" i="2"/>
  <c r="S55" i="2"/>
  <c r="R55" i="2"/>
  <c r="I55" i="2" s="1"/>
  <c r="P55" i="2"/>
  <c r="O55" i="2"/>
  <c r="N55" i="2"/>
  <c r="H55" i="2"/>
  <c r="F55" i="2"/>
  <c r="AQ54" i="2"/>
  <c r="AP54" i="2"/>
  <c r="AO54" i="2"/>
  <c r="AN54" i="2"/>
  <c r="AM54" i="2"/>
  <c r="AL54" i="2"/>
  <c r="AK54" i="2"/>
  <c r="AH54" i="2"/>
  <c r="AE54" i="2"/>
  <c r="AC54" i="2" a="1"/>
  <c r="AC54" i="2" s="1"/>
  <c r="AA54" i="2" a="1"/>
  <c r="AA54" i="2"/>
  <c r="X54" i="2"/>
  <c r="S54" i="2"/>
  <c r="R54" i="2"/>
  <c r="P54" i="2"/>
  <c r="O54" i="2"/>
  <c r="N54" i="2"/>
  <c r="I54" i="2"/>
  <c r="H54" i="2"/>
  <c r="F54" i="2" s="1"/>
  <c r="AQ53" i="2"/>
  <c r="AP53" i="2"/>
  <c r="AO53" i="2"/>
  <c r="AJ53" i="2" s="1"/>
  <c r="AN53" i="2"/>
  <c r="AM53" i="2"/>
  <c r="AL53" i="2"/>
  <c r="AK53" i="2"/>
  <c r="AH53" i="2"/>
  <c r="AG53" i="2"/>
  <c r="AE53" i="2"/>
  <c r="AC53" i="2" a="1"/>
  <c r="AC53" i="2" s="1"/>
  <c r="AA53" i="2" a="1"/>
  <c r="AA53" i="2"/>
  <c r="X53" i="2"/>
  <c r="S53" i="2"/>
  <c r="R53" i="2"/>
  <c r="I53" i="2" s="1"/>
  <c r="P53" i="2"/>
  <c r="O53" i="2"/>
  <c r="N53" i="2"/>
  <c r="H53" i="2"/>
  <c r="F53" i="2" s="1"/>
  <c r="AQ52" i="2"/>
  <c r="AP52" i="2"/>
  <c r="AO52" i="2"/>
  <c r="AN52" i="2"/>
  <c r="AM52" i="2"/>
  <c r="AL52" i="2"/>
  <c r="AK52" i="2"/>
  <c r="AH52" i="2"/>
  <c r="AE52" i="2"/>
  <c r="AC52" i="2" a="1"/>
  <c r="AC52" i="2" s="1"/>
  <c r="AA52" i="2" a="1"/>
  <c r="AA52" i="2" s="1"/>
  <c r="X52" i="2"/>
  <c r="S52" i="2"/>
  <c r="R52" i="2"/>
  <c r="I52" i="2" s="1"/>
  <c r="P52" i="2"/>
  <c r="O52" i="2"/>
  <c r="N52" i="2"/>
  <c r="AQ50" i="2"/>
  <c r="AP50" i="2"/>
  <c r="AO50" i="2"/>
  <c r="AN50" i="2"/>
  <c r="AM50" i="2"/>
  <c r="AL50" i="2"/>
  <c r="AK50" i="2"/>
  <c r="AH50" i="2"/>
  <c r="AE50" i="2"/>
  <c r="AD50" i="2" a="1"/>
  <c r="AD50" i="2" s="1"/>
  <c r="AC50" i="2" a="1"/>
  <c r="AC50" i="2" s="1"/>
  <c r="AA50" i="2" a="1"/>
  <c r="AA50" i="2"/>
  <c r="X50" i="2"/>
  <c r="S50" i="2"/>
  <c r="R50" i="2"/>
  <c r="I50" i="2" s="1"/>
  <c r="P50" i="2"/>
  <c r="O50" i="2"/>
  <c r="N50" i="2"/>
  <c r="AQ49" i="2"/>
  <c r="AP49" i="2"/>
  <c r="AO49" i="2"/>
  <c r="AN49" i="2"/>
  <c r="AM49" i="2"/>
  <c r="AL49" i="2"/>
  <c r="AK49" i="2"/>
  <c r="AH49" i="2"/>
  <c r="AG49" i="2"/>
  <c r="AF49" i="2"/>
  <c r="AE49" i="2"/>
  <c r="AD49" i="2" a="1"/>
  <c r="AD49" i="2"/>
  <c r="AC49" i="2" a="1"/>
  <c r="AC49" i="2" s="1"/>
  <c r="AA49" i="2" a="1"/>
  <c r="AA49" i="2" s="1"/>
  <c r="X49" i="2"/>
  <c r="S49" i="2"/>
  <c r="R49" i="2"/>
  <c r="I49" i="2" s="1"/>
  <c r="P49" i="2"/>
  <c r="O49" i="2"/>
  <c r="N49" i="2"/>
  <c r="H49" i="2"/>
  <c r="AQ48" i="2"/>
  <c r="AP48" i="2"/>
  <c r="AO48" i="2"/>
  <c r="AN48" i="2"/>
  <c r="AM48" i="2"/>
  <c r="AL48" i="2"/>
  <c r="AK48" i="2"/>
  <c r="AH48" i="2"/>
  <c r="AE48" i="2"/>
  <c r="AD48" i="2" a="1"/>
  <c r="AD48" i="2" s="1"/>
  <c r="AC48" i="2" a="1"/>
  <c r="AC48" i="2"/>
  <c r="AA48" i="2" a="1"/>
  <c r="AA48" i="2" s="1"/>
  <c r="X48" i="2"/>
  <c r="S48" i="2"/>
  <c r="R48" i="2"/>
  <c r="I48" i="2" s="1"/>
  <c r="P48" i="2"/>
  <c r="O48" i="2"/>
  <c r="N48" i="2"/>
  <c r="AQ47" i="2"/>
  <c r="AP47" i="2"/>
  <c r="AO47" i="2"/>
  <c r="AN47" i="2"/>
  <c r="AM47" i="2"/>
  <c r="AL47" i="2"/>
  <c r="AK47" i="2"/>
  <c r="AH47" i="2"/>
  <c r="AE47" i="2"/>
  <c r="AD47" i="2" a="1"/>
  <c r="AD47" i="2" s="1"/>
  <c r="AC47" i="2" a="1"/>
  <c r="AC47" i="2"/>
  <c r="AA47" i="2" a="1"/>
  <c r="AA47" i="2"/>
  <c r="X47" i="2"/>
  <c r="S47" i="2"/>
  <c r="R47" i="2"/>
  <c r="I47" i="2" s="1"/>
  <c r="P47" i="2"/>
  <c r="O47" i="2"/>
  <c r="N47" i="2"/>
  <c r="H47" i="2"/>
  <c r="F47" i="2" s="1"/>
  <c r="AQ46" i="2"/>
  <c r="AP46" i="2"/>
  <c r="AO46" i="2"/>
  <c r="AN46" i="2"/>
  <c r="AM46" i="2"/>
  <c r="AL46" i="2"/>
  <c r="AK46" i="2"/>
  <c r="AJ46" i="2"/>
  <c r="AH46" i="2"/>
  <c r="AG46" i="2"/>
  <c r="AF46" i="2"/>
  <c r="AE46" i="2"/>
  <c r="AD46" i="2" a="1"/>
  <c r="AD46" i="2"/>
  <c r="AC46" i="2" a="1"/>
  <c r="AC46" i="2" s="1"/>
  <c r="AA46" i="2" a="1"/>
  <c r="AA46" i="2" s="1"/>
  <c r="X46" i="2"/>
  <c r="S46" i="2"/>
  <c r="R46" i="2"/>
  <c r="P46" i="2"/>
  <c r="O46" i="2"/>
  <c r="N46" i="2"/>
  <c r="I46" i="2"/>
  <c r="H46" i="2"/>
  <c r="F46" i="2" s="1"/>
  <c r="AQ45" i="2"/>
  <c r="AP45" i="2"/>
  <c r="AO45" i="2"/>
  <c r="AN45" i="2"/>
  <c r="AM45" i="2"/>
  <c r="AL45" i="2"/>
  <c r="AK45" i="2"/>
  <c r="AH45" i="2"/>
  <c r="AG45" i="2"/>
  <c r="AF45" i="2"/>
  <c r="AE45" i="2"/>
  <c r="AD45" i="2" a="1"/>
  <c r="AD45" i="2"/>
  <c r="AC45" i="2" a="1"/>
  <c r="AC45" i="2" s="1"/>
  <c r="AA45" i="2" a="1"/>
  <c r="AA45" i="2"/>
  <c r="X45" i="2"/>
  <c r="S45" i="2"/>
  <c r="R45" i="2"/>
  <c r="P45" i="2"/>
  <c r="O45" i="2"/>
  <c r="N45" i="2"/>
  <c r="I45" i="2"/>
  <c r="H45" i="2"/>
  <c r="F45" i="2" s="1"/>
  <c r="G45" i="2"/>
  <c r="E45" i="2" s="1"/>
  <c r="AQ44" i="2"/>
  <c r="AP44" i="2"/>
  <c r="AO44" i="2"/>
  <c r="AJ44" i="2" s="1"/>
  <c r="AN44" i="2"/>
  <c r="AM44" i="2"/>
  <c r="AL44" i="2"/>
  <c r="AK44" i="2"/>
  <c r="AH44" i="2"/>
  <c r="AG44" i="2"/>
  <c r="AE44" i="2"/>
  <c r="AD44" i="2" a="1"/>
  <c r="AD44" i="2" s="1"/>
  <c r="AC44" i="2" a="1"/>
  <c r="AC44" i="2"/>
  <c r="AA44" i="2" a="1"/>
  <c r="AA44" i="2" s="1"/>
  <c r="X44" i="2"/>
  <c r="V44" i="2"/>
  <c r="S44" i="2"/>
  <c r="R44" i="2"/>
  <c r="I44" i="2" s="1"/>
  <c r="P44" i="2"/>
  <c r="O44" i="2"/>
  <c r="N44" i="2"/>
  <c r="H44" i="2"/>
  <c r="AQ43" i="2"/>
  <c r="AP43" i="2"/>
  <c r="AO43" i="2"/>
  <c r="AN43" i="2"/>
  <c r="AM43" i="2"/>
  <c r="AL43" i="2"/>
  <c r="AK43" i="2"/>
  <c r="AJ43" i="2" s="1"/>
  <c r="AH43" i="2"/>
  <c r="AG43" i="2"/>
  <c r="AE43" i="2"/>
  <c r="AD43" i="2" a="1"/>
  <c r="AD43" i="2"/>
  <c r="AC43" i="2" a="1"/>
  <c r="AC43" i="2" s="1"/>
  <c r="AA43" i="2" a="1"/>
  <c r="AA43" i="2" s="1"/>
  <c r="X43" i="2"/>
  <c r="S43" i="2"/>
  <c r="R43" i="2"/>
  <c r="P43" i="2"/>
  <c r="F43" i="2" s="1"/>
  <c r="O43" i="2"/>
  <c r="N43" i="2"/>
  <c r="I43" i="2"/>
  <c r="H43" i="2"/>
  <c r="AQ42" i="2"/>
  <c r="AP42" i="2"/>
  <c r="AO42" i="2"/>
  <c r="AN42" i="2"/>
  <c r="AM42" i="2"/>
  <c r="AL42" i="2"/>
  <c r="AK42" i="2"/>
  <c r="AH42" i="2"/>
  <c r="AG42" i="2"/>
  <c r="AD42" i="2" a="1"/>
  <c r="AD42" i="2"/>
  <c r="AC42" i="2" a="1"/>
  <c r="AC42" i="2" s="1"/>
  <c r="AA42" i="2" a="1"/>
  <c r="AA42" i="2" s="1"/>
  <c r="X42" i="2"/>
  <c r="S42" i="2"/>
  <c r="R42" i="2"/>
  <c r="I42" i="2" s="1"/>
  <c r="P42" i="2"/>
  <c r="O42" i="2"/>
  <c r="N42" i="2"/>
  <c r="H42" i="2"/>
  <c r="G42" i="2"/>
  <c r="AQ41" i="2"/>
  <c r="AP41" i="2"/>
  <c r="AO41" i="2"/>
  <c r="AN41" i="2"/>
  <c r="AM41" i="2"/>
  <c r="AL41" i="2"/>
  <c r="AK41" i="2"/>
  <c r="AH41" i="2"/>
  <c r="AG41" i="2"/>
  <c r="AF41" i="2"/>
  <c r="AE41" i="2"/>
  <c r="AD41" i="2" a="1"/>
  <c r="AD41" i="2"/>
  <c r="AC41" i="2" a="1"/>
  <c r="AC41" i="2" s="1"/>
  <c r="AA41" i="2" a="1"/>
  <c r="AA41" i="2" s="1"/>
  <c r="X41" i="2"/>
  <c r="S41" i="2"/>
  <c r="R41" i="2"/>
  <c r="I41" i="2" s="1"/>
  <c r="E41" i="2" s="1"/>
  <c r="P41" i="2"/>
  <c r="O41" i="2"/>
  <c r="N41" i="2"/>
  <c r="H41" i="2"/>
  <c r="G41" i="2"/>
  <c r="F41" i="2"/>
  <c r="AQ40" i="2"/>
  <c r="AP40" i="2"/>
  <c r="AO40" i="2"/>
  <c r="AN40" i="2"/>
  <c r="AM40" i="2"/>
  <c r="AL40" i="2"/>
  <c r="AK40" i="2"/>
  <c r="AH40" i="2"/>
  <c r="AE40" i="2"/>
  <c r="AD40" i="2" a="1"/>
  <c r="AD40" i="2" s="1"/>
  <c r="AC40" i="2" a="1"/>
  <c r="AC40" i="2"/>
  <c r="AA40" i="2" a="1"/>
  <c r="AA40" i="2" s="1"/>
  <c r="X40" i="2"/>
  <c r="S40" i="2"/>
  <c r="R40" i="2"/>
  <c r="P40" i="2"/>
  <c r="F40" i="2" s="1"/>
  <c r="O40" i="2"/>
  <c r="N40" i="2"/>
  <c r="I40" i="2"/>
  <c r="H40" i="2"/>
  <c r="AQ39" i="2"/>
  <c r="AP39" i="2"/>
  <c r="AO39" i="2"/>
  <c r="AN39" i="2"/>
  <c r="AM39" i="2"/>
  <c r="AL39" i="2"/>
  <c r="AK39" i="2"/>
  <c r="AH39" i="2"/>
  <c r="AE39" i="2"/>
  <c r="AD39" i="2" a="1"/>
  <c r="AD39" i="2" s="1"/>
  <c r="AC39" i="2" a="1"/>
  <c r="AC39" i="2" s="1"/>
  <c r="AA39" i="2" a="1"/>
  <c r="AA39" i="2"/>
  <c r="X39" i="2"/>
  <c r="V39" i="2"/>
  <c r="S39" i="2"/>
  <c r="R39" i="2"/>
  <c r="I39" i="2" s="1"/>
  <c r="P39" i="2"/>
  <c r="O39" i="2"/>
  <c r="N39" i="2"/>
  <c r="AQ38" i="2"/>
  <c r="AP38" i="2"/>
  <c r="AO38" i="2"/>
  <c r="AN38" i="2"/>
  <c r="AM38" i="2"/>
  <c r="AL38" i="2"/>
  <c r="AK38" i="2"/>
  <c r="AH38" i="2"/>
  <c r="AG38" i="2"/>
  <c r="AE38" i="2"/>
  <c r="AC38" i="2" a="1"/>
  <c r="AC38" i="2" s="1"/>
  <c r="AA38" i="2" a="1"/>
  <c r="AA38" i="2" s="1"/>
  <c r="X38" i="2"/>
  <c r="S38" i="2"/>
  <c r="R38" i="2"/>
  <c r="I38" i="2" s="1"/>
  <c r="P38" i="2"/>
  <c r="O38" i="2"/>
  <c r="N38" i="2"/>
  <c r="H38" i="2"/>
  <c r="F38" i="2" s="1"/>
  <c r="G38" i="2"/>
  <c r="E38" i="2" s="1"/>
  <c r="AQ37" i="2"/>
  <c r="AP37" i="2"/>
  <c r="AO37" i="2"/>
  <c r="AN37" i="2"/>
  <c r="AM37" i="2"/>
  <c r="AL37" i="2"/>
  <c r="AK37" i="2"/>
  <c r="AH37" i="2"/>
  <c r="AG37" i="2"/>
  <c r="AF37" i="2"/>
  <c r="AE37" i="2"/>
  <c r="AD37" i="2" a="1"/>
  <c r="AD37" i="2" s="1"/>
  <c r="AC37" i="2" a="1"/>
  <c r="AC37" i="2" s="1"/>
  <c r="AA37" i="2" a="1"/>
  <c r="AA37" i="2"/>
  <c r="X37" i="2"/>
  <c r="V37" i="2"/>
  <c r="S37" i="2"/>
  <c r="R37" i="2"/>
  <c r="I37" i="2" s="1"/>
  <c r="P37" i="2"/>
  <c r="O37" i="2"/>
  <c r="N37" i="2"/>
  <c r="H37" i="2"/>
  <c r="AQ36" i="2"/>
  <c r="AP36" i="2"/>
  <c r="AO36" i="2"/>
  <c r="AN36" i="2"/>
  <c r="AM36" i="2"/>
  <c r="AL36" i="2"/>
  <c r="AK36" i="2"/>
  <c r="AH36" i="2"/>
  <c r="AE36" i="2"/>
  <c r="AD36" i="2" a="1"/>
  <c r="AD36" i="2" s="1"/>
  <c r="AC36" i="2" a="1"/>
  <c r="AC36" i="2" s="1"/>
  <c r="AA36" i="2" a="1"/>
  <c r="AA36" i="2" s="1"/>
  <c r="X36" i="2"/>
  <c r="S36" i="2"/>
  <c r="R36" i="2"/>
  <c r="P36" i="2"/>
  <c r="O36" i="2"/>
  <c r="N36" i="2"/>
  <c r="I36" i="2"/>
  <c r="H36" i="2"/>
  <c r="G36" i="2"/>
  <c r="F36" i="2"/>
  <c r="E36" i="2"/>
  <c r="AQ35" i="2"/>
  <c r="AP35" i="2"/>
  <c r="AO35" i="2"/>
  <c r="AN35" i="2"/>
  <c r="AM35" i="2"/>
  <c r="AL35" i="2"/>
  <c r="AK35" i="2"/>
  <c r="AH35" i="2"/>
  <c r="AG35" i="2"/>
  <c r="AE35" i="2"/>
  <c r="AD35" i="2" a="1"/>
  <c r="AD35" i="2"/>
  <c r="AC35" i="2" a="1"/>
  <c r="AC35" i="2" s="1"/>
  <c r="AA35" i="2" a="1"/>
  <c r="AA35" i="2" s="1"/>
  <c r="X35" i="2"/>
  <c r="V35" i="2"/>
  <c r="S35" i="2"/>
  <c r="R35" i="2"/>
  <c r="I35" i="2" s="1"/>
  <c r="P35" i="2"/>
  <c r="O35" i="2"/>
  <c r="N35" i="2"/>
  <c r="H35" i="2"/>
  <c r="F35" i="2" s="1"/>
  <c r="AQ34" i="2"/>
  <c r="AO34" i="2"/>
  <c r="AN34" i="2"/>
  <c r="AM34" i="2"/>
  <c r="AL34" i="2"/>
  <c r="AK34" i="2"/>
  <c r="AH34" i="2"/>
  <c r="AE34" i="2"/>
  <c r="AD34" i="2" a="1"/>
  <c r="AD34" i="2"/>
  <c r="AC34" i="2" a="1"/>
  <c r="AC34" i="2" s="1"/>
  <c r="AA34" i="2" a="1"/>
  <c r="AA34" i="2" s="1"/>
  <c r="X34" i="2"/>
  <c r="S34" i="2"/>
  <c r="R34" i="2"/>
  <c r="I34" i="2" s="1"/>
  <c r="P34" i="2"/>
  <c r="O34" i="2"/>
  <c r="N34" i="2"/>
  <c r="H34" i="2"/>
  <c r="G34" i="2"/>
  <c r="AQ33" i="2"/>
  <c r="AP33" i="2"/>
  <c r="AO33" i="2"/>
  <c r="AN33" i="2"/>
  <c r="AM33" i="2"/>
  <c r="AL33" i="2"/>
  <c r="AK33" i="2"/>
  <c r="AH33" i="2"/>
  <c r="AG33" i="2"/>
  <c r="AE33" i="2"/>
  <c r="AD33" i="2" a="1"/>
  <c r="AD33" i="2" s="1"/>
  <c r="AC33" i="2" a="1"/>
  <c r="AC33" i="2" s="1"/>
  <c r="AA33" i="2" a="1"/>
  <c r="AA33" i="2" s="1"/>
  <c r="X33" i="2"/>
  <c r="S33" i="2"/>
  <c r="R33" i="2"/>
  <c r="P33" i="2"/>
  <c r="O33" i="2"/>
  <c r="N33" i="2"/>
  <c r="I33" i="2"/>
  <c r="H33" i="2"/>
  <c r="F33" i="2" s="1"/>
  <c r="AQ32" i="2"/>
  <c r="AP32" i="2"/>
  <c r="AO32" i="2"/>
  <c r="AN32" i="2"/>
  <c r="AM32" i="2"/>
  <c r="AL32" i="2"/>
  <c r="AK32" i="2"/>
  <c r="AJ32" i="2"/>
  <c r="AH32" i="2"/>
  <c r="AE32" i="2"/>
  <c r="AD32" i="2" a="1"/>
  <c r="AD32" i="2" s="1"/>
  <c r="AC32" i="2" a="1"/>
  <c r="AC32" i="2" s="1"/>
  <c r="AA32" i="2" a="1"/>
  <c r="AA32" i="2" s="1"/>
  <c r="X32" i="2"/>
  <c r="S32" i="2"/>
  <c r="R32" i="2"/>
  <c r="I32" i="2" s="1"/>
  <c r="P32" i="2"/>
  <c r="O32" i="2"/>
  <c r="N32" i="2"/>
  <c r="H32" i="2"/>
  <c r="F32" i="2" s="1"/>
  <c r="G32" i="2"/>
  <c r="AQ31" i="2"/>
  <c r="AP31" i="2"/>
  <c r="AO31" i="2"/>
  <c r="AN31" i="2"/>
  <c r="AM31" i="2"/>
  <c r="AL31" i="2"/>
  <c r="AK31" i="2"/>
  <c r="AH31" i="2"/>
  <c r="AG31" i="2"/>
  <c r="AF31" i="2"/>
  <c r="AE31" i="2"/>
  <c r="AD31" i="2" a="1"/>
  <c r="AD31" i="2"/>
  <c r="AC31" i="2" a="1"/>
  <c r="AC31" i="2" s="1"/>
  <c r="AA31" i="2" a="1"/>
  <c r="AA31" i="2" s="1"/>
  <c r="X31" i="2"/>
  <c r="S31" i="2"/>
  <c r="R31" i="2"/>
  <c r="P31" i="2"/>
  <c r="O31" i="2"/>
  <c r="N31" i="2"/>
  <c r="I31" i="2"/>
  <c r="H31" i="2"/>
  <c r="F31" i="2"/>
  <c r="AQ30" i="2"/>
  <c r="AP30" i="2"/>
  <c r="AO30" i="2"/>
  <c r="AN30" i="2"/>
  <c r="AM30" i="2"/>
  <c r="AL30" i="2"/>
  <c r="AK30" i="2"/>
  <c r="AH30" i="2"/>
  <c r="AG30" i="2"/>
  <c r="AF30" i="2"/>
  <c r="AE30" i="2"/>
  <c r="AC30" i="2" a="1"/>
  <c r="AC30" i="2"/>
  <c r="AA30" i="2" a="1"/>
  <c r="AA30" i="2" s="1"/>
  <c r="X30" i="2"/>
  <c r="S30" i="2"/>
  <c r="R30" i="2"/>
  <c r="P30" i="2"/>
  <c r="O30" i="2"/>
  <c r="N30" i="2"/>
  <c r="I30" i="2"/>
  <c r="H30" i="2"/>
  <c r="F30" i="2"/>
  <c r="AQ29" i="2"/>
  <c r="AP29" i="2"/>
  <c r="AO29" i="2"/>
  <c r="AN29" i="2"/>
  <c r="AM29" i="2"/>
  <c r="AL29" i="2"/>
  <c r="AK29" i="2"/>
  <c r="AJ29" i="2"/>
  <c r="AH29" i="2"/>
  <c r="AE29" i="2"/>
  <c r="AD29" i="2" a="1"/>
  <c r="AD29" i="2"/>
  <c r="AC29" i="2" a="1"/>
  <c r="AC29" i="2" s="1"/>
  <c r="AA29" i="2" a="1"/>
  <c r="AA29" i="2" s="1"/>
  <c r="X29" i="2"/>
  <c r="S29" i="2"/>
  <c r="R29" i="2"/>
  <c r="P29" i="2"/>
  <c r="O29" i="2"/>
  <c r="N29" i="2"/>
  <c r="I29" i="2"/>
  <c r="H29" i="2"/>
  <c r="F29" i="2" s="1"/>
  <c r="G29" i="2"/>
  <c r="E29" i="2" s="1"/>
  <c r="AQ28" i="2"/>
  <c r="AP28" i="2"/>
  <c r="AO28" i="2"/>
  <c r="AN28" i="2"/>
  <c r="AM28" i="2"/>
  <c r="AL28" i="2"/>
  <c r="AK28" i="2"/>
  <c r="AH28" i="2"/>
  <c r="AF28" i="2"/>
  <c r="AE28" i="2"/>
  <c r="AD28" i="2" a="1"/>
  <c r="AD28" i="2" s="1"/>
  <c r="AC28" i="2" a="1"/>
  <c r="AC28" i="2" s="1"/>
  <c r="AA28" i="2" a="1"/>
  <c r="AA28" i="2"/>
  <c r="X28" i="2"/>
  <c r="S28" i="2"/>
  <c r="R28" i="2"/>
  <c r="P28" i="2"/>
  <c r="O28" i="2"/>
  <c r="N28" i="2"/>
  <c r="I28" i="2"/>
  <c r="H28" i="2"/>
  <c r="F28" i="2" s="1"/>
  <c r="G28" i="2"/>
  <c r="AQ27" i="2"/>
  <c r="AP27" i="2"/>
  <c r="AO27" i="2"/>
  <c r="AN27" i="2"/>
  <c r="AJ27" i="2" s="1"/>
  <c r="AM27" i="2"/>
  <c r="AL27" i="2"/>
  <c r="AK27" i="2"/>
  <c r="AH27" i="2"/>
  <c r="AG27" i="2"/>
  <c r="AE27" i="2"/>
  <c r="AD27" i="2" a="1"/>
  <c r="AD27" i="2" s="1"/>
  <c r="AC27" i="2" a="1"/>
  <c r="AC27" i="2" s="1"/>
  <c r="AA27" i="2" a="1"/>
  <c r="AA27" i="2"/>
  <c r="X27" i="2"/>
  <c r="S27" i="2"/>
  <c r="R27" i="2"/>
  <c r="I27" i="2" s="1"/>
  <c r="P27" i="2"/>
  <c r="F27" i="2" s="1"/>
  <c r="O27" i="2"/>
  <c r="N27" i="2"/>
  <c r="H27" i="2"/>
  <c r="AQ26" i="2"/>
  <c r="AP26" i="2"/>
  <c r="AO26" i="2"/>
  <c r="AN26" i="2"/>
  <c r="AM26" i="2"/>
  <c r="AL26" i="2"/>
  <c r="AK26" i="2"/>
  <c r="AH26" i="2"/>
  <c r="AG26" i="2"/>
  <c r="AF26" i="2"/>
  <c r="AE26" i="2"/>
  <c r="AD26" i="2" a="1"/>
  <c r="AD26" i="2" s="1"/>
  <c r="AC26" i="2" a="1"/>
  <c r="AC26" i="2" s="1"/>
  <c r="AA26" i="2" a="1"/>
  <c r="AA26" i="2" s="1"/>
  <c r="X26" i="2"/>
  <c r="S26" i="2"/>
  <c r="R26" i="2"/>
  <c r="P26" i="2"/>
  <c r="O26" i="2"/>
  <c r="N26" i="2"/>
  <c r="I26" i="2"/>
  <c r="AQ25" i="2"/>
  <c r="AP25" i="2"/>
  <c r="AO25" i="2"/>
  <c r="AN25" i="2"/>
  <c r="AM25" i="2"/>
  <c r="AL25" i="2"/>
  <c r="AK25" i="2"/>
  <c r="AH25" i="2"/>
  <c r="AG25" i="2"/>
  <c r="AF25" i="2"/>
  <c r="AE25" i="2"/>
  <c r="AD25" i="2" a="1"/>
  <c r="AD25" i="2"/>
  <c r="AC25" i="2" a="1"/>
  <c r="AC25" i="2" s="1"/>
  <c r="AA25" i="2" a="1"/>
  <c r="AA25" i="2" s="1"/>
  <c r="X25" i="2"/>
  <c r="S25" i="2"/>
  <c r="R25" i="2"/>
  <c r="I25" i="2" s="1"/>
  <c r="P25" i="2"/>
  <c r="O25" i="2"/>
  <c r="N25" i="2"/>
  <c r="H25" i="2"/>
  <c r="AQ24" i="2"/>
  <c r="AP24" i="2"/>
  <c r="AO24" i="2"/>
  <c r="AN24" i="2"/>
  <c r="AM24" i="2"/>
  <c r="AL24" i="2"/>
  <c r="AK24" i="2"/>
  <c r="AJ24" i="2" s="1"/>
  <c r="AH24" i="2"/>
  <c r="AG24" i="2"/>
  <c r="AE24" i="2"/>
  <c r="AD24" i="2" a="1"/>
  <c r="AD24" i="2" s="1"/>
  <c r="AC24" i="2" a="1"/>
  <c r="AC24" i="2" s="1"/>
  <c r="AA24" i="2" a="1"/>
  <c r="AA24" i="2" s="1"/>
  <c r="X24" i="2"/>
  <c r="S24" i="2"/>
  <c r="R24" i="2"/>
  <c r="I24" i="2" s="1"/>
  <c r="P24" i="2"/>
  <c r="O24" i="2"/>
  <c r="N24" i="2"/>
  <c r="H24" i="2"/>
  <c r="F24" i="2" s="1"/>
  <c r="AQ23" i="2"/>
  <c r="AP23" i="2"/>
  <c r="AO23" i="2"/>
  <c r="AN23" i="2"/>
  <c r="AM23" i="2"/>
  <c r="AL23" i="2"/>
  <c r="AK23" i="2"/>
  <c r="AH23" i="2"/>
  <c r="AG23" i="2"/>
  <c r="AF23" i="2"/>
  <c r="AE23" i="2"/>
  <c r="AD23" i="2" a="1"/>
  <c r="AD23" i="2"/>
  <c r="AC23" i="2" a="1"/>
  <c r="AC23" i="2" s="1"/>
  <c r="AA23" i="2" a="1"/>
  <c r="AA23" i="2" s="1"/>
  <c r="X23" i="2"/>
  <c r="S23" i="2"/>
  <c r="R23" i="2"/>
  <c r="I23" i="2" s="1"/>
  <c r="P23" i="2"/>
  <c r="O23" i="2"/>
  <c r="N23" i="2"/>
  <c r="H23" i="2"/>
  <c r="AQ22" i="2"/>
  <c r="AP22" i="2"/>
  <c r="AO22" i="2"/>
  <c r="AN22" i="2"/>
  <c r="AM22" i="2"/>
  <c r="AL22" i="2"/>
  <c r="AK22" i="2"/>
  <c r="AH22" i="2"/>
  <c r="AE22" i="2"/>
  <c r="AD22" i="2" a="1"/>
  <c r="AD22" i="2" s="1"/>
  <c r="AC22" i="2" a="1"/>
  <c r="AC22" i="2" s="1"/>
  <c r="AA22" i="2" a="1"/>
  <c r="AA22" i="2" s="1"/>
  <c r="X22" i="2"/>
  <c r="V22" i="2"/>
  <c r="S22" i="2"/>
  <c r="R22" i="2"/>
  <c r="P22" i="2"/>
  <c r="F22" i="2" s="1"/>
  <c r="O22" i="2"/>
  <c r="N22" i="2"/>
  <c r="I22" i="2"/>
  <c r="H22" i="2"/>
  <c r="AQ21" i="2"/>
  <c r="AP21" i="2"/>
  <c r="AO21" i="2"/>
  <c r="AN21" i="2"/>
  <c r="AM21" i="2"/>
  <c r="AL21" i="2"/>
  <c r="AK21" i="2"/>
  <c r="AH21" i="2"/>
  <c r="AG21" i="2"/>
  <c r="AF21" i="2"/>
  <c r="AE21" i="2"/>
  <c r="AD21" i="2" a="1"/>
  <c r="AD21" i="2"/>
  <c r="AC21" i="2" a="1"/>
  <c r="AC21" i="2" s="1"/>
  <c r="AA21" i="2" a="1"/>
  <c r="AA21" i="2"/>
  <c r="X21" i="2"/>
  <c r="S21" i="2"/>
  <c r="R21" i="2"/>
  <c r="I21" i="2" s="1"/>
  <c r="P21" i="2"/>
  <c r="O21" i="2"/>
  <c r="N21" i="2"/>
  <c r="H21" i="2"/>
  <c r="F21" i="2" s="1"/>
  <c r="AQ20" i="2"/>
  <c r="AP20" i="2"/>
  <c r="AO20" i="2"/>
  <c r="AN20" i="2"/>
  <c r="AM20" i="2"/>
  <c r="AJ20" i="2" s="1"/>
  <c r="AL20" i="2"/>
  <c r="AK20" i="2"/>
  <c r="AH20" i="2"/>
  <c r="AE20" i="2"/>
  <c r="AD20" i="2" a="1"/>
  <c r="AD20" i="2" s="1"/>
  <c r="AC20" i="2" a="1"/>
  <c r="AC20" i="2" s="1"/>
  <c r="AA20" i="2" a="1"/>
  <c r="AA20" i="2"/>
  <c r="X20" i="2"/>
  <c r="S20" i="2"/>
  <c r="R20" i="2"/>
  <c r="I20" i="2" s="1"/>
  <c r="P20" i="2"/>
  <c r="F20" i="2" s="1"/>
  <c r="O20" i="2"/>
  <c r="N20" i="2"/>
  <c r="H20" i="2"/>
  <c r="AQ19" i="2"/>
  <c r="AP19" i="2"/>
  <c r="AO19" i="2"/>
  <c r="AN19" i="2"/>
  <c r="AM19" i="2"/>
  <c r="AJ19" i="2" s="1"/>
  <c r="AL19" i="2"/>
  <c r="AK19" i="2"/>
  <c r="AI19" i="2"/>
  <c r="AH19" i="2"/>
  <c r="AG19" i="2"/>
  <c r="AF19" i="2"/>
  <c r="AE19" i="2"/>
  <c r="AD19" i="2" a="1"/>
  <c r="AD19" i="2"/>
  <c r="AC19" i="2" a="1"/>
  <c r="AC19" i="2" s="1"/>
  <c r="AA19" i="2" a="1"/>
  <c r="AA19" i="2"/>
  <c r="X19" i="2"/>
  <c r="S19" i="2"/>
  <c r="R19" i="2"/>
  <c r="I19" i="2" s="1"/>
  <c r="P19" i="2"/>
  <c r="O19" i="2"/>
  <c r="N19" i="2"/>
  <c r="H19" i="2"/>
  <c r="F19" i="2"/>
  <c r="AQ18" i="2"/>
  <c r="AP18" i="2"/>
  <c r="AO18" i="2"/>
  <c r="AN18" i="2"/>
  <c r="AM18" i="2"/>
  <c r="AL18" i="2"/>
  <c r="AK18" i="2"/>
  <c r="AH18" i="2"/>
  <c r="AE18" i="2"/>
  <c r="AD18" i="2" a="1"/>
  <c r="AD18" i="2"/>
  <c r="AC18" i="2" a="1"/>
  <c r="AC18" i="2"/>
  <c r="AA18" i="2" a="1"/>
  <c r="AA18" i="2"/>
  <c r="X18" i="2"/>
  <c r="S18" i="2"/>
  <c r="R18" i="2"/>
  <c r="I18" i="2" s="1"/>
  <c r="E18" i="2" s="1"/>
  <c r="P18" i="2"/>
  <c r="O18" i="2"/>
  <c r="N18" i="2"/>
  <c r="H18" i="2"/>
  <c r="F18" i="2" s="1"/>
  <c r="G18" i="2"/>
  <c r="AQ17" i="2"/>
  <c r="AP17" i="2"/>
  <c r="AO17" i="2"/>
  <c r="AN17" i="2"/>
  <c r="AM17" i="2"/>
  <c r="AL17" i="2"/>
  <c r="AK17" i="2"/>
  <c r="AI17" i="2"/>
  <c r="AH17" i="2"/>
  <c r="AG17" i="2"/>
  <c r="AE17" i="2"/>
  <c r="AD17" i="2" a="1"/>
  <c r="AD17" i="2" s="1"/>
  <c r="AC17" i="2" a="1"/>
  <c r="AC17" i="2"/>
  <c r="AA17" i="2" a="1"/>
  <c r="AA17" i="2" s="1"/>
  <c r="X17" i="2"/>
  <c r="S17" i="2"/>
  <c r="R17" i="2"/>
  <c r="P17" i="2"/>
  <c r="F17" i="2" s="1"/>
  <c r="O17" i="2"/>
  <c r="N17" i="2"/>
  <c r="I17" i="2"/>
  <c r="H17" i="2"/>
  <c r="G17" i="2"/>
  <c r="E17" i="2"/>
  <c r="AQ16" i="2"/>
  <c r="AP16" i="2"/>
  <c r="AO16" i="2"/>
  <c r="AN16" i="2"/>
  <c r="AM16" i="2"/>
  <c r="AL16" i="2"/>
  <c r="AK16" i="2"/>
  <c r="AH16" i="2"/>
  <c r="AG16" i="2"/>
  <c r="AF16" i="2"/>
  <c r="AE16" i="2"/>
  <c r="AD16" i="2" a="1"/>
  <c r="AD16" i="2"/>
  <c r="AC16" i="2" a="1"/>
  <c r="AC16" i="2" s="1"/>
  <c r="AA16" i="2" a="1"/>
  <c r="AA16" i="2" s="1"/>
  <c r="X16" i="2"/>
  <c r="S16" i="2"/>
  <c r="R16" i="2"/>
  <c r="I16" i="2" s="1"/>
  <c r="P16" i="2"/>
  <c r="O16" i="2"/>
  <c r="N16" i="2"/>
  <c r="H16" i="2"/>
  <c r="F16" i="2" s="1"/>
  <c r="G16" i="2"/>
  <c r="AQ15" i="2"/>
  <c r="AP15" i="2"/>
  <c r="AO15" i="2"/>
  <c r="AN15" i="2"/>
  <c r="AM15" i="2"/>
  <c r="AL15" i="2"/>
  <c r="AK15" i="2"/>
  <c r="AH15" i="2"/>
  <c r="AE15" i="2"/>
  <c r="AD15" i="2" a="1"/>
  <c r="AD15" i="2"/>
  <c r="AC15" i="2" a="1"/>
  <c r="AC15" i="2" s="1"/>
  <c r="AA15" i="2" a="1"/>
  <c r="AA15" i="2"/>
  <c r="X15" i="2"/>
  <c r="V15" i="2"/>
  <c r="S15" i="2"/>
  <c r="R15" i="2"/>
  <c r="I15" i="2" s="1"/>
  <c r="P15" i="2"/>
  <c r="O15" i="2"/>
  <c r="N15" i="2"/>
  <c r="H15" i="2"/>
  <c r="F15" i="2"/>
  <c r="AQ14" i="2"/>
  <c r="AP14" i="2"/>
  <c r="AO14" i="2"/>
  <c r="AN14" i="2"/>
  <c r="AM14" i="2"/>
  <c r="AL14" i="2"/>
  <c r="AK14" i="2"/>
  <c r="AH14" i="2"/>
  <c r="AG14" i="2"/>
  <c r="AF14" i="2"/>
  <c r="AE14" i="2"/>
  <c r="AD14" i="2" a="1"/>
  <c r="AD14" i="2" s="1"/>
  <c r="AC14" i="2" a="1"/>
  <c r="AC14" i="2" s="1"/>
  <c r="AA14" i="2" a="1"/>
  <c r="AA14" i="2" s="1"/>
  <c r="X14" i="2"/>
  <c r="S14" i="2"/>
  <c r="R14" i="2"/>
  <c r="I13" i="2" s="1"/>
  <c r="P14" i="2"/>
  <c r="O14" i="2"/>
  <c r="N14" i="2"/>
  <c r="H14" i="2"/>
  <c r="F14" i="2" s="1"/>
  <c r="AQ13" i="2"/>
  <c r="AP13" i="2"/>
  <c r="AO13" i="2"/>
  <c r="AN13" i="2"/>
  <c r="AM13" i="2"/>
  <c r="AJ13" i="2" s="1"/>
  <c r="AL13" i="2"/>
  <c r="AK13" i="2"/>
  <c r="AH13" i="2"/>
  <c r="AG13" i="2"/>
  <c r="AF13" i="2"/>
  <c r="AE13" i="2"/>
  <c r="AD13" i="2" a="1"/>
  <c r="AD13" i="2"/>
  <c r="AC13" i="2" a="1"/>
  <c r="AC13" i="2" s="1"/>
  <c r="AA13" i="2" a="1"/>
  <c r="AA13" i="2" s="1"/>
  <c r="X13" i="2"/>
  <c r="S13" i="2"/>
  <c r="R13" i="2"/>
  <c r="P13" i="2"/>
  <c r="O13" i="2"/>
  <c r="N13" i="2"/>
  <c r="H13" i="2"/>
  <c r="G13" i="2"/>
  <c r="F13" i="2"/>
  <c r="AQ12" i="2"/>
  <c r="AP12" i="2"/>
  <c r="AO12" i="2"/>
  <c r="AN12" i="2"/>
  <c r="AM12" i="2"/>
  <c r="AL12" i="2"/>
  <c r="AK12" i="2"/>
  <c r="AH12" i="2"/>
  <c r="AE12" i="2"/>
  <c r="AD12" i="2" a="1"/>
  <c r="AD12" i="2"/>
  <c r="AC12" i="2" a="1"/>
  <c r="AC12" i="2"/>
  <c r="AA12" i="2" a="1"/>
  <c r="AA12" i="2" s="1"/>
  <c r="X12" i="2"/>
  <c r="S12" i="2"/>
  <c r="R12" i="2"/>
  <c r="I12" i="2" s="1"/>
  <c r="P12" i="2"/>
  <c r="O12" i="2"/>
  <c r="N12" i="2"/>
  <c r="H12" i="2"/>
  <c r="F12" i="2"/>
  <c r="AQ11" i="2"/>
  <c r="AP11" i="2"/>
  <c r="AO11" i="2"/>
  <c r="AN11" i="2"/>
  <c r="AM11" i="2"/>
  <c r="AL11" i="2"/>
  <c r="AK11" i="2"/>
  <c r="AH11" i="2"/>
  <c r="AG11" i="2"/>
  <c r="AD11" i="2" a="1"/>
  <c r="AD11" i="2"/>
  <c r="AC11" i="2" a="1"/>
  <c r="AC11" i="2"/>
  <c r="AA11" i="2" a="1"/>
  <c r="AA11" i="2" s="1"/>
  <c r="X11" i="2"/>
  <c r="S11" i="2"/>
  <c r="R11" i="2"/>
  <c r="I11" i="2" s="1"/>
  <c r="P11" i="2"/>
  <c r="O11" i="2"/>
  <c r="N11" i="2"/>
  <c r="H11" i="2"/>
  <c r="F11" i="2" s="1"/>
  <c r="AQ10" i="2"/>
  <c r="AP10" i="2"/>
  <c r="AO10" i="2"/>
  <c r="AN10" i="2"/>
  <c r="AM10" i="2"/>
  <c r="AL10" i="2"/>
  <c r="AK10" i="2"/>
  <c r="AH10" i="2"/>
  <c r="AG10" i="2"/>
  <c r="AF10" i="2"/>
  <c r="AE10" i="2"/>
  <c r="AD10" i="2" a="1"/>
  <c r="AD10" i="2"/>
  <c r="AC10" i="2" a="1"/>
  <c r="AC10" i="2" s="1"/>
  <c r="AA10" i="2" a="1"/>
  <c r="AA10" i="2"/>
  <c r="X10" i="2"/>
  <c r="S10" i="2"/>
  <c r="R10" i="2"/>
  <c r="I10" i="2" s="1"/>
  <c r="P10" i="2"/>
  <c r="O10" i="2"/>
  <c r="N10" i="2"/>
  <c r="H10" i="2"/>
  <c r="F10" i="2"/>
  <c r="AQ9" i="2"/>
  <c r="AP9" i="2"/>
  <c r="AO9" i="2"/>
  <c r="AN9" i="2"/>
  <c r="AM9" i="2"/>
  <c r="AL9" i="2"/>
  <c r="AK9" i="2"/>
  <c r="AH9" i="2"/>
  <c r="AG9" i="2"/>
  <c r="AF9" i="2"/>
  <c r="AE9" i="2"/>
  <c r="AD9" i="2" a="1"/>
  <c r="AD9" i="2" s="1"/>
  <c r="AC9" i="2" a="1"/>
  <c r="AC9" i="2" s="1"/>
  <c r="AA9" i="2" a="1"/>
  <c r="AA9" i="2" s="1"/>
  <c r="X9" i="2"/>
  <c r="S9" i="2"/>
  <c r="R9" i="2"/>
  <c r="P9" i="2"/>
  <c r="O9" i="2"/>
  <c r="N9" i="2"/>
  <c r="I9" i="2"/>
  <c r="H9" i="2"/>
  <c r="H86" i="2" s="1"/>
  <c r="F9" i="2"/>
  <c r="AQ8" i="2"/>
  <c r="AP8" i="2"/>
  <c r="AO8" i="2"/>
  <c r="AN8" i="2"/>
  <c r="AM8" i="2"/>
  <c r="AL8" i="2"/>
  <c r="AK8" i="2"/>
  <c r="AJ8" i="2"/>
  <c r="AH8" i="2"/>
  <c r="AE8" i="2"/>
  <c r="AD8" i="2" a="1"/>
  <c r="AD8" i="2"/>
  <c r="AC8" i="2" a="1"/>
  <c r="AC8" i="2" s="1"/>
  <c r="AA8" i="2" a="1"/>
  <c r="AA8" i="2"/>
  <c r="X8" i="2"/>
  <c r="S8" i="2"/>
  <c r="R8" i="2"/>
  <c r="P8" i="2"/>
  <c r="O8" i="2"/>
  <c r="N8" i="2"/>
  <c r="I8" i="2"/>
  <c r="H8" i="2"/>
  <c r="F8" i="2" s="1"/>
  <c r="G8" i="2"/>
  <c r="E8" i="2" s="1"/>
  <c r="AQ7" i="2"/>
  <c r="AP7" i="2"/>
  <c r="AO7" i="2"/>
  <c r="AN7" i="2"/>
  <c r="AM7" i="2"/>
  <c r="AL7" i="2"/>
  <c r="AK7" i="2"/>
  <c r="AH7" i="2"/>
  <c r="AG7" i="2"/>
  <c r="AE7" i="2"/>
  <c r="AD7" i="2" a="1"/>
  <c r="AD7" i="2" s="1"/>
  <c r="AC7" i="2" a="1"/>
  <c r="AC7" i="2" s="1"/>
  <c r="AA7" i="2" a="1"/>
  <c r="AA7" i="2"/>
  <c r="X7" i="2"/>
  <c r="S7" i="2"/>
  <c r="R7" i="2"/>
  <c r="P7" i="2"/>
  <c r="O7" i="2"/>
  <c r="N7" i="2"/>
  <c r="I7" i="2"/>
  <c r="H7" i="2"/>
  <c r="F7" i="2" s="1"/>
  <c r="AQ6" i="2"/>
  <c r="AP6" i="2"/>
  <c r="AO6" i="2"/>
  <c r="AN6" i="2"/>
  <c r="AM6" i="2"/>
  <c r="AL6" i="2"/>
  <c r="AK6" i="2"/>
  <c r="AJ6" i="2"/>
  <c r="AH6" i="2"/>
  <c r="AG6" i="2"/>
  <c r="AE6" i="2"/>
  <c r="AD6" i="2" a="1"/>
  <c r="AD6" i="2" s="1"/>
  <c r="AC6" i="2" a="1"/>
  <c r="AC6" i="2"/>
  <c r="AA6" i="2" a="1"/>
  <c r="AA6" i="2"/>
  <c r="X6" i="2"/>
  <c r="S6" i="2"/>
  <c r="R6" i="2"/>
  <c r="P6" i="2"/>
  <c r="F6" i="2" s="1"/>
  <c r="O6" i="2"/>
  <c r="N6" i="2"/>
  <c r="I6" i="2"/>
  <c r="H6" i="2"/>
  <c r="AQ5" i="2"/>
  <c r="AP5" i="2"/>
  <c r="AO5" i="2"/>
  <c r="AN5" i="2"/>
  <c r="AM5" i="2"/>
  <c r="AL5" i="2"/>
  <c r="AK5" i="2"/>
  <c r="AH5" i="2"/>
  <c r="AG5" i="2"/>
  <c r="AE5" i="2"/>
  <c r="AD5" i="2" a="1"/>
  <c r="AD5" i="2" s="1"/>
  <c r="AC5" i="2" a="1"/>
  <c r="AC5" i="2" s="1"/>
  <c r="AA5" i="2" a="1"/>
  <c r="AA5" i="2" s="1"/>
  <c r="X5" i="2"/>
  <c r="V5" i="2"/>
  <c r="S5" i="2"/>
  <c r="R5" i="2"/>
  <c r="P5" i="2"/>
  <c r="O5" i="2"/>
  <c r="N5" i="2"/>
  <c r="I5" i="2"/>
  <c r="H5" i="2"/>
  <c r="F5" i="2" s="1"/>
  <c r="AQ4" i="2"/>
  <c r="AP4" i="2"/>
  <c r="AO4" i="2"/>
  <c r="AN4" i="2"/>
  <c r="AM4" i="2"/>
  <c r="AL4" i="2"/>
  <c r="AK4" i="2"/>
  <c r="AJ4" i="2" s="1"/>
  <c r="AH4" i="2"/>
  <c r="AG4" i="2"/>
  <c r="AE4" i="2"/>
  <c r="AD4" i="2" a="1"/>
  <c r="AD4" i="2" s="1"/>
  <c r="AC4" i="2" a="1"/>
  <c r="AC4" i="2"/>
  <c r="AA4" i="2" a="1"/>
  <c r="AA4" i="2"/>
  <c r="X4" i="2"/>
  <c r="S4" i="2"/>
  <c r="R4" i="2"/>
  <c r="I4" i="2" s="1"/>
  <c r="P4" i="2"/>
  <c r="O4" i="2"/>
  <c r="N4" i="2"/>
  <c r="H4" i="2"/>
  <c r="F4" i="2" s="1"/>
  <c r="AQ3" i="2"/>
  <c r="AP3" i="2"/>
  <c r="AO3" i="2"/>
  <c r="AN3" i="2"/>
  <c r="AM3" i="2"/>
  <c r="AL3" i="2"/>
  <c r="AK3" i="2"/>
  <c r="AH3" i="2"/>
  <c r="AG3" i="2"/>
  <c r="AF3" i="2"/>
  <c r="AE3" i="2"/>
  <c r="AD3" i="2" a="1"/>
  <c r="AD3" i="2" s="1"/>
  <c r="AC3" i="2" a="1"/>
  <c r="AC3" i="2" s="1"/>
  <c r="AA3" i="2" a="1"/>
  <c r="AA3" i="2"/>
  <c r="X3" i="2"/>
  <c r="V3" i="2"/>
  <c r="S3" i="2"/>
  <c r="S82" i="2" s="1"/>
  <c r="R3" i="2"/>
  <c r="R82" i="2" s="1"/>
  <c r="P3" i="2"/>
  <c r="P82" i="2" s="1"/>
  <c r="O3" i="2"/>
  <c r="O82" i="2" s="1"/>
  <c r="N3" i="2"/>
  <c r="H3" i="2"/>
  <c r="F3" i="2" s="1"/>
  <c r="G3" i="2"/>
  <c r="A74" i="2"/>
  <c r="A73" i="2"/>
  <c r="A72" i="2"/>
  <c r="A71" i="2"/>
  <c r="A70" i="2"/>
  <c r="A69" i="2"/>
  <c r="A62" i="2"/>
  <c r="A57" i="2"/>
  <c r="A54" i="2"/>
  <c r="A50" i="2"/>
  <c r="A49" i="2"/>
  <c r="A48" i="2"/>
  <c r="A47" i="2"/>
  <c r="A45" i="2"/>
  <c r="A35" i="2"/>
  <c r="A34" i="2"/>
  <c r="A33" i="2"/>
  <c r="A30" i="2"/>
  <c r="A26" i="2"/>
  <c r="A25" i="2"/>
  <c r="A23" i="2"/>
  <c r="A13" i="2"/>
  <c r="A12" i="2"/>
  <c r="A11" i="2"/>
  <c r="A10" i="2"/>
  <c r="A9" i="2"/>
  <c r="A6" i="2"/>
  <c r="A3" i="2" a="1"/>
  <c r="A80" i="2" s="1"/>
  <c r="A3" i="2"/>
  <c r="B12" i="1"/>
  <c r="M11" i="1"/>
  <c r="D11" i="1"/>
  <c r="N11" i="1" s="1"/>
  <c r="O11" i="1" s="1"/>
  <c r="P11" i="1" s="1"/>
  <c r="M10" i="1"/>
  <c r="D10" i="1"/>
  <c r="E10" i="1" s="1"/>
  <c r="M9" i="1"/>
  <c r="D9" i="1"/>
  <c r="N9" i="1" s="1"/>
  <c r="O9" i="1" s="1"/>
  <c r="P9" i="1" s="1"/>
  <c r="M8" i="1"/>
  <c r="D8" i="1"/>
  <c r="E8" i="1" s="1"/>
  <c r="M7" i="1"/>
  <c r="D7" i="1"/>
  <c r="M6" i="1"/>
  <c r="D6" i="1"/>
  <c r="E6" i="1" s="1"/>
  <c r="M5" i="1"/>
  <c r="D5" i="1"/>
  <c r="N5" i="1" s="1"/>
  <c r="O5" i="1" s="1"/>
  <c r="P5" i="1" s="1"/>
  <c r="M4" i="1"/>
  <c r="D4" i="1"/>
  <c r="E4" i="1" s="1"/>
  <c r="M3" i="1"/>
  <c r="D3" i="1"/>
  <c r="M2" i="1"/>
  <c r="D2" i="1"/>
  <c r="E9" i="1" l="1"/>
  <c r="K25" i="10"/>
  <c r="N25" i="11" s="1"/>
  <c r="O25" i="11" s="1"/>
  <c r="G26" i="2"/>
  <c r="E26" i="2" s="1"/>
  <c r="A14" i="2"/>
  <c r="A36" i="2"/>
  <c r="A58" i="2"/>
  <c r="A78" i="2"/>
  <c r="X82" i="2"/>
  <c r="AJ3" i="2"/>
  <c r="AJ7" i="2"/>
  <c r="I79" i="10"/>
  <c r="H79" i="2"/>
  <c r="F79" i="2" s="1"/>
  <c r="I49" i="10"/>
  <c r="H50" i="2"/>
  <c r="F50" i="2" s="1"/>
  <c r="I68" i="10"/>
  <c r="H68" i="2"/>
  <c r="F68" i="2" s="1"/>
  <c r="I38" i="10"/>
  <c r="H39" i="2"/>
  <c r="F39" i="2" s="1"/>
  <c r="E11" i="1"/>
  <c r="A18" i="2"/>
  <c r="A37" i="2"/>
  <c r="A59" i="2"/>
  <c r="AA82" i="2"/>
  <c r="AM82" i="2"/>
  <c r="AJ5" i="2"/>
  <c r="D12" i="1"/>
  <c r="E12" i="1" s="1"/>
  <c r="N7" i="1"/>
  <c r="O7" i="1" s="1"/>
  <c r="P7" i="1" s="1"/>
  <c r="A21" i="2"/>
  <c r="A38" i="2"/>
  <c r="A60" i="2"/>
  <c r="AN82" i="2"/>
  <c r="AJ11" i="2"/>
  <c r="AJ12" i="2"/>
  <c r="E7" i="1"/>
  <c r="A22" i="2"/>
  <c r="A42" i="2"/>
  <c r="A61" i="2"/>
  <c r="AO82" i="2"/>
  <c r="AJ22" i="2"/>
  <c r="AJ18" i="2"/>
  <c r="AJ23" i="2"/>
  <c r="H26" i="2"/>
  <c r="F26" i="2" s="1"/>
  <c r="E5" i="1"/>
  <c r="AH82" i="2"/>
  <c r="V82" i="2"/>
  <c r="AK82" i="2"/>
  <c r="N3" i="1"/>
  <c r="O3" i="1" s="1"/>
  <c r="P3" i="1" s="1"/>
  <c r="E3" i="1"/>
  <c r="A24" i="2"/>
  <c r="A46" i="2"/>
  <c r="A66" i="2"/>
  <c r="I3" i="2"/>
  <c r="AJ21" i="2"/>
  <c r="F25" i="2"/>
  <c r="I11" i="10"/>
  <c r="N82" i="2"/>
  <c r="AJ14" i="2"/>
  <c r="I76" i="10"/>
  <c r="H76" i="2"/>
  <c r="F76" i="2" s="1"/>
  <c r="AJ16" i="2"/>
  <c r="AJ39" i="2"/>
  <c r="K24" i="10"/>
  <c r="N24" i="11" s="1"/>
  <c r="G25" i="2"/>
  <c r="I47" i="10"/>
  <c r="H48" i="2"/>
  <c r="F48" i="2" s="1"/>
  <c r="I52" i="10"/>
  <c r="H52" i="2"/>
  <c r="F52" i="2" s="1"/>
  <c r="F44" i="2"/>
  <c r="AJ74" i="2"/>
  <c r="J102" i="2"/>
  <c r="I23" i="10"/>
  <c r="I53" i="10"/>
  <c r="I61" i="10"/>
  <c r="I56" i="10"/>
  <c r="J59" i="10"/>
  <c r="O9" i="10"/>
  <c r="I5" i="10"/>
  <c r="I8" i="10"/>
  <c r="AJ47" i="2"/>
  <c r="AJ49" i="2"/>
  <c r="AJ50" i="2"/>
  <c r="AJ69" i="2"/>
  <c r="I80" i="10"/>
  <c r="F37" i="2"/>
  <c r="AJ48" i="2"/>
  <c r="AJ56" i="2"/>
  <c r="AJ57" i="2"/>
  <c r="AJ59" i="2"/>
  <c r="AJ62" i="2"/>
  <c r="F73" i="2"/>
  <c r="AJ80" i="2"/>
  <c r="J78" i="10"/>
  <c r="I18" i="10"/>
  <c r="I48" i="10"/>
  <c r="I34" i="10"/>
  <c r="Q2" i="11"/>
  <c r="S2" i="11" s="1"/>
  <c r="AJ28" i="2"/>
  <c r="F34" i="2"/>
  <c r="F42" i="2"/>
  <c r="F56" i="2"/>
  <c r="AJ58" i="2"/>
  <c r="E63" i="2"/>
  <c r="AJ67" i="2"/>
  <c r="I32" i="10"/>
  <c r="I55" i="10"/>
  <c r="R8" i="11"/>
  <c r="T8" i="11" s="1"/>
  <c r="O37" i="11"/>
  <c r="H88" i="2"/>
  <c r="AJ37" i="2"/>
  <c r="AJ77" i="2"/>
  <c r="O8" i="10"/>
  <c r="I13" i="10"/>
  <c r="I19" i="10"/>
  <c r="I39" i="10"/>
  <c r="I42" i="10"/>
  <c r="I64" i="10"/>
  <c r="Q3" i="11"/>
  <c r="R3" i="11" s="1"/>
  <c r="AJ25" i="2"/>
  <c r="AJ26" i="2"/>
  <c r="AJ34" i="2"/>
  <c r="AJ36" i="2"/>
  <c r="AJ38" i="2"/>
  <c r="AJ40" i="2"/>
  <c r="AJ42" i="2"/>
  <c r="AJ54" i="2"/>
  <c r="AJ61" i="2"/>
  <c r="AJ66" i="2"/>
  <c r="AJ73" i="2"/>
  <c r="AJ76" i="2"/>
  <c r="I46" i="10"/>
  <c r="O7" i="10"/>
  <c r="I54" i="10"/>
  <c r="I3" i="10"/>
  <c r="O11" i="10"/>
  <c r="I74" i="10"/>
  <c r="Q4" i="11"/>
  <c r="I9" i="10"/>
  <c r="I14" i="10"/>
  <c r="I20" i="10"/>
  <c r="I26" i="10"/>
  <c r="I43" i="10"/>
  <c r="I65" i="10"/>
  <c r="Q7" i="11"/>
  <c r="AJ15" i="2"/>
  <c r="H87" i="2"/>
  <c r="F23" i="2"/>
  <c r="AJ30" i="2"/>
  <c r="E34" i="2"/>
  <c r="E42" i="2"/>
  <c r="E69" i="2"/>
  <c r="AJ9" i="2"/>
  <c r="AJ82" i="2" s="1"/>
  <c r="AJ10" i="2"/>
  <c r="AI82" i="2"/>
  <c r="AJ35" i="2"/>
  <c r="AJ41" i="2"/>
  <c r="E66" i="2"/>
  <c r="F69" i="2"/>
  <c r="AJ71" i="2"/>
  <c r="AJ75" i="2"/>
  <c r="I10" i="10"/>
  <c r="I21" i="10"/>
  <c r="I51" i="10"/>
  <c r="K51" i="10" s="1"/>
  <c r="N51" i="11" s="1"/>
  <c r="O51" i="11" s="1"/>
  <c r="O6" i="10"/>
  <c r="I62" i="10"/>
  <c r="I70" i="10"/>
  <c r="J71" i="10"/>
  <c r="Q9" i="11"/>
  <c r="AJ31" i="2"/>
  <c r="AJ33" i="2"/>
  <c r="F49" i="2"/>
  <c r="AJ70" i="2"/>
  <c r="F75" i="2"/>
  <c r="I36" i="10"/>
  <c r="I45" i="10"/>
  <c r="I67" i="10"/>
  <c r="O10" i="10"/>
  <c r="I72" i="10"/>
  <c r="Q10" i="11"/>
  <c r="AJ17" i="2"/>
  <c r="E28" i="2"/>
  <c r="E32" i="2"/>
  <c r="AJ45" i="2"/>
  <c r="AJ52" i="2"/>
  <c r="E57" i="2"/>
  <c r="E58" i="2"/>
  <c r="AJ63" i="2"/>
  <c r="AJ65" i="2"/>
  <c r="I22" i="10"/>
  <c r="I60" i="10"/>
  <c r="O5" i="10"/>
  <c r="Q11" i="11"/>
  <c r="S11" i="11" s="1"/>
  <c r="H89" i="2"/>
  <c r="H93" i="2"/>
  <c r="AJ78" i="2"/>
  <c r="I6" i="10"/>
  <c r="I29" i="10"/>
  <c r="I30" i="10"/>
  <c r="I4" i="10"/>
  <c r="I75" i="10"/>
  <c r="E25" i="2"/>
  <c r="AE82" i="2"/>
  <c r="AD82" i="2"/>
  <c r="AG82" i="2"/>
  <c r="AC82" i="2"/>
  <c r="E13" i="2"/>
  <c r="AF82" i="2"/>
  <c r="E16" i="2"/>
  <c r="N2" i="1"/>
  <c r="O2" i="1" s="1"/>
  <c r="P2" i="1" s="1"/>
  <c r="N4" i="1"/>
  <c r="O4" i="1" s="1"/>
  <c r="P4" i="1" s="1"/>
  <c r="N6" i="1"/>
  <c r="O6" i="1" s="1"/>
  <c r="P6" i="1" s="1"/>
  <c r="N8" i="1"/>
  <c r="O8" i="1" s="1"/>
  <c r="P8" i="1" s="1"/>
  <c r="N10" i="1"/>
  <c r="O10" i="1" s="1"/>
  <c r="P10" i="1" s="1"/>
  <c r="O28" i="11"/>
  <c r="O24" i="11"/>
  <c r="H85" i="2"/>
  <c r="H91" i="2"/>
  <c r="E2" i="1"/>
  <c r="A4" i="2"/>
  <c r="A16" i="2"/>
  <c r="A28" i="2"/>
  <c r="A40" i="2"/>
  <c r="A52" i="2"/>
  <c r="A64" i="2"/>
  <c r="A76" i="2"/>
  <c r="O69" i="11"/>
  <c r="A15" i="2"/>
  <c r="A27" i="2"/>
  <c r="A39" i="2"/>
  <c r="A51" i="2"/>
  <c r="A63" i="2"/>
  <c r="A75" i="2"/>
  <c r="A5" i="2"/>
  <c r="A17" i="2"/>
  <c r="A29" i="2"/>
  <c r="A41" i="2"/>
  <c r="A53" i="2"/>
  <c r="A65" i="2"/>
  <c r="A77" i="2"/>
  <c r="AL82" i="2"/>
  <c r="O44" i="11"/>
  <c r="O7" i="11"/>
  <c r="A7" i="2"/>
  <c r="A19" i="2"/>
  <c r="A31" i="2"/>
  <c r="A43" i="2"/>
  <c r="A55" i="2"/>
  <c r="A67" i="2"/>
  <c r="A79" i="2"/>
  <c r="A8" i="2"/>
  <c r="A20" i="2"/>
  <c r="A32" i="2"/>
  <c r="A44" i="2"/>
  <c r="A56" i="2"/>
  <c r="A68" i="2"/>
  <c r="E73" i="2"/>
  <c r="O2" i="11"/>
  <c r="O66" i="11"/>
  <c r="O17" i="11"/>
  <c r="O12" i="11"/>
  <c r="O27" i="11"/>
  <c r="O33" i="11"/>
  <c r="S3" i="11"/>
  <c r="T3" i="11" s="1"/>
  <c r="R11" i="11"/>
  <c r="T11" i="11" s="1"/>
  <c r="O50" i="11"/>
  <c r="R2" i="11"/>
  <c r="T2" i="11" s="1"/>
  <c r="J77" i="10"/>
  <c r="O16" i="11"/>
  <c r="O63" i="11"/>
  <c r="Q6" i="11"/>
  <c r="Q12" i="11"/>
  <c r="Q5" i="11"/>
  <c r="O12" i="10"/>
  <c r="O40" i="11"/>
  <c r="S9" i="11"/>
  <c r="R9" i="11"/>
  <c r="K3" i="10" l="1"/>
  <c r="N3" i="11" s="1"/>
  <c r="O3" i="11" s="1"/>
  <c r="G4" i="2"/>
  <c r="K65" i="10"/>
  <c r="N65" i="11" s="1"/>
  <c r="O65" i="11" s="1"/>
  <c r="G65" i="2"/>
  <c r="E65" i="2" s="1"/>
  <c r="K54" i="10"/>
  <c r="N54" i="11" s="1"/>
  <c r="O54" i="11" s="1"/>
  <c r="G54" i="2"/>
  <c r="E54" i="2" s="1"/>
  <c r="K18" i="10"/>
  <c r="N18" i="11" s="1"/>
  <c r="O18" i="11" s="1"/>
  <c r="G19" i="2"/>
  <c r="E19" i="2" s="1"/>
  <c r="I59" i="10"/>
  <c r="H59" i="2"/>
  <c r="K47" i="10"/>
  <c r="N47" i="11" s="1"/>
  <c r="O47" i="11" s="1"/>
  <c r="G48" i="2"/>
  <c r="E48" i="2" s="1"/>
  <c r="K79" i="10"/>
  <c r="N79" i="11" s="1"/>
  <c r="O79" i="11" s="1"/>
  <c r="G79" i="2"/>
  <c r="E79" i="2" s="1"/>
  <c r="S7" i="11"/>
  <c r="R7" i="11"/>
  <c r="T7" i="11" s="1"/>
  <c r="I78" i="10"/>
  <c r="H78" i="2"/>
  <c r="F78" i="2" s="1"/>
  <c r="K80" i="10"/>
  <c r="N80" i="11" s="1"/>
  <c r="O80" i="11" s="1"/>
  <c r="G80" i="2"/>
  <c r="E80" i="2" s="1"/>
  <c r="K56" i="10"/>
  <c r="N56" i="11" s="1"/>
  <c r="O56" i="11" s="1"/>
  <c r="G56" i="2"/>
  <c r="E56" i="2" s="1"/>
  <c r="K48" i="10"/>
  <c r="N48" i="11" s="1"/>
  <c r="O48" i="11" s="1"/>
  <c r="G49" i="2"/>
  <c r="E49" i="2" s="1"/>
  <c r="K21" i="10"/>
  <c r="N21" i="11" s="1"/>
  <c r="O21" i="11" s="1"/>
  <c r="G22" i="2"/>
  <c r="E22" i="2" s="1"/>
  <c r="K26" i="10"/>
  <c r="N26" i="11" s="1"/>
  <c r="O26" i="11" s="1"/>
  <c r="G27" i="2"/>
  <c r="E27" i="2" s="1"/>
  <c r="K46" i="10"/>
  <c r="N46" i="11" s="1"/>
  <c r="O46" i="11" s="1"/>
  <c r="G47" i="2"/>
  <c r="E47" i="2" s="1"/>
  <c r="H90" i="2"/>
  <c r="K61" i="10"/>
  <c r="N61" i="11" s="1"/>
  <c r="O61" i="11" s="1"/>
  <c r="G61" i="2"/>
  <c r="E61" i="2" s="1"/>
  <c r="I82" i="2"/>
  <c r="E3" i="2"/>
  <c r="E82" i="2" s="1"/>
  <c r="K10" i="10"/>
  <c r="N10" i="11" s="1"/>
  <c r="O10" i="11" s="1"/>
  <c r="G11" i="2"/>
  <c r="E11" i="2" s="1"/>
  <c r="K20" i="10"/>
  <c r="N20" i="11" s="1"/>
  <c r="O20" i="11" s="1"/>
  <c r="G21" i="2"/>
  <c r="E21" i="2" s="1"/>
  <c r="K53" i="10"/>
  <c r="N53" i="11" s="1"/>
  <c r="O53" i="11" s="1"/>
  <c r="G53" i="2"/>
  <c r="K36" i="10"/>
  <c r="N36" i="11" s="1"/>
  <c r="O36" i="11" s="1"/>
  <c r="G37" i="2"/>
  <c r="K43" i="10"/>
  <c r="N43" i="11" s="1"/>
  <c r="O43" i="11" s="1"/>
  <c r="G44" i="2"/>
  <c r="K14" i="10"/>
  <c r="N14" i="11" s="1"/>
  <c r="O14" i="11" s="1"/>
  <c r="G15" i="2"/>
  <c r="E15" i="2" s="1"/>
  <c r="K64" i="10"/>
  <c r="N64" i="11" s="1"/>
  <c r="O64" i="11" s="1"/>
  <c r="G64" i="2"/>
  <c r="E64" i="2" s="1"/>
  <c r="K23" i="10"/>
  <c r="N23" i="11" s="1"/>
  <c r="O23" i="11" s="1"/>
  <c r="G24" i="2"/>
  <c r="E24" i="2" s="1"/>
  <c r="K11" i="10"/>
  <c r="N11" i="11" s="1"/>
  <c r="O11" i="11" s="1"/>
  <c r="G12" i="2"/>
  <c r="E12" i="2" s="1"/>
  <c r="K60" i="10"/>
  <c r="N60" i="11" s="1"/>
  <c r="O60" i="11" s="1"/>
  <c r="G60" i="2"/>
  <c r="E60" i="2" s="1"/>
  <c r="K9" i="10"/>
  <c r="N9" i="11" s="1"/>
  <c r="O9" i="11" s="1"/>
  <c r="G10" i="2"/>
  <c r="E10" i="2" s="1"/>
  <c r="K42" i="10"/>
  <c r="N42" i="11" s="1"/>
  <c r="O42" i="11" s="1"/>
  <c r="G43" i="2"/>
  <c r="E43" i="2" s="1"/>
  <c r="K75" i="10"/>
  <c r="N75" i="11" s="1"/>
  <c r="O75" i="11" s="1"/>
  <c r="G75" i="2"/>
  <c r="E75" i="2" s="1"/>
  <c r="K4" i="10"/>
  <c r="N4" i="11" s="1"/>
  <c r="O4" i="11" s="1"/>
  <c r="G5" i="2"/>
  <c r="E5" i="2" s="1"/>
  <c r="K22" i="10"/>
  <c r="N22" i="11" s="1"/>
  <c r="O22" i="11" s="1"/>
  <c r="G23" i="2"/>
  <c r="E23" i="2" s="1"/>
  <c r="R10" i="11"/>
  <c r="S10" i="11"/>
  <c r="K39" i="10"/>
  <c r="N39" i="11" s="1"/>
  <c r="O39" i="11" s="1"/>
  <c r="G40" i="2"/>
  <c r="E40" i="2" s="1"/>
  <c r="K38" i="10"/>
  <c r="N38" i="11" s="1"/>
  <c r="O38" i="11" s="1"/>
  <c r="G39" i="2"/>
  <c r="E39" i="2" s="1"/>
  <c r="K30" i="10"/>
  <c r="N30" i="11" s="1"/>
  <c r="O30" i="11" s="1"/>
  <c r="G31" i="2"/>
  <c r="K72" i="10"/>
  <c r="N72" i="11" s="1"/>
  <c r="O72" i="11" s="1"/>
  <c r="G72" i="2"/>
  <c r="E72" i="2" s="1"/>
  <c r="I71" i="10"/>
  <c r="H71" i="2"/>
  <c r="K19" i="10"/>
  <c r="N19" i="11" s="1"/>
  <c r="O19" i="11" s="1"/>
  <c r="G20" i="2"/>
  <c r="K55" i="10"/>
  <c r="N55" i="11" s="1"/>
  <c r="O55" i="11" s="1"/>
  <c r="G55" i="2"/>
  <c r="E55" i="2" s="1"/>
  <c r="K76" i="10"/>
  <c r="N76" i="11" s="1"/>
  <c r="O76" i="11" s="1"/>
  <c r="G76" i="2"/>
  <c r="E76" i="2" s="1"/>
  <c r="T9" i="11"/>
  <c r="K29" i="10"/>
  <c r="N29" i="11" s="1"/>
  <c r="O29" i="11" s="1"/>
  <c r="G30" i="2"/>
  <c r="E30" i="2" s="1"/>
  <c r="K70" i="10"/>
  <c r="N70" i="11" s="1"/>
  <c r="O70" i="11" s="1"/>
  <c r="G70" i="2"/>
  <c r="E70" i="2" s="1"/>
  <c r="S4" i="11"/>
  <c r="R4" i="11"/>
  <c r="K13" i="10"/>
  <c r="N13" i="11" s="1"/>
  <c r="O13" i="11" s="1"/>
  <c r="G14" i="2"/>
  <c r="E14" i="2" s="1"/>
  <c r="K32" i="10"/>
  <c r="N32" i="11" s="1"/>
  <c r="O32" i="11" s="1"/>
  <c r="G33" i="2"/>
  <c r="E33" i="2" s="1"/>
  <c r="K68" i="10"/>
  <c r="N68" i="11" s="1"/>
  <c r="O68" i="11" s="1"/>
  <c r="G68" i="2"/>
  <c r="E68" i="2" s="1"/>
  <c r="K6" i="10"/>
  <c r="N6" i="11" s="1"/>
  <c r="O6" i="11" s="1"/>
  <c r="G7" i="2"/>
  <c r="E7" i="2" s="1"/>
  <c r="K67" i="10"/>
  <c r="N67" i="11" s="1"/>
  <c r="O67" i="11" s="1"/>
  <c r="G67" i="2"/>
  <c r="E67" i="2" s="1"/>
  <c r="K62" i="10"/>
  <c r="N62" i="11" s="1"/>
  <c r="O62" i="11" s="1"/>
  <c r="G62" i="2"/>
  <c r="K74" i="10"/>
  <c r="N74" i="11" s="1"/>
  <c r="O74" i="11" s="1"/>
  <c r="G74" i="2"/>
  <c r="E74" i="2" s="1"/>
  <c r="K8" i="10"/>
  <c r="N8" i="11" s="1"/>
  <c r="O8" i="11" s="1"/>
  <c r="G9" i="2"/>
  <c r="K45" i="10"/>
  <c r="N45" i="11" s="1"/>
  <c r="O45" i="11" s="1"/>
  <c r="G46" i="2"/>
  <c r="E46" i="2" s="1"/>
  <c r="K34" i="10"/>
  <c r="N34" i="11" s="1"/>
  <c r="O34" i="11" s="1"/>
  <c r="G35" i="2"/>
  <c r="E35" i="2" s="1"/>
  <c r="K5" i="10"/>
  <c r="N5" i="11" s="1"/>
  <c r="O5" i="11" s="1"/>
  <c r="G6" i="2"/>
  <c r="E6" i="2" s="1"/>
  <c r="K52" i="10"/>
  <c r="N52" i="11" s="1"/>
  <c r="O52" i="11" s="1"/>
  <c r="G52" i="2"/>
  <c r="E52" i="2" s="1"/>
  <c r="K49" i="10"/>
  <c r="N49" i="11" s="1"/>
  <c r="O49" i="11" s="1"/>
  <c r="G50" i="2"/>
  <c r="E50" i="2" s="1"/>
  <c r="S6" i="11"/>
  <c r="R6" i="11"/>
  <c r="T6" i="11" s="1"/>
  <c r="S5" i="11"/>
  <c r="R5" i="11"/>
  <c r="R12" i="11"/>
  <c r="T12" i="11" s="1"/>
  <c r="S12" i="11"/>
  <c r="I77" i="10"/>
  <c r="H77" i="2"/>
  <c r="F59" i="2" l="1"/>
  <c r="H92" i="2"/>
  <c r="G90" i="2"/>
  <c r="I90" i="2" s="1"/>
  <c r="E44" i="2"/>
  <c r="K59" i="10"/>
  <c r="N59" i="11" s="1"/>
  <c r="O59" i="11" s="1"/>
  <c r="G59" i="2"/>
  <c r="G87" i="2"/>
  <c r="I87" i="2" s="1"/>
  <c r="E20" i="2"/>
  <c r="G93" i="2"/>
  <c r="I93" i="2" s="1"/>
  <c r="E62" i="2"/>
  <c r="T4" i="11"/>
  <c r="T10" i="11"/>
  <c r="G89" i="2"/>
  <c r="I89" i="2" s="1"/>
  <c r="E37" i="2"/>
  <c r="F71" i="2"/>
  <c r="H94" i="2"/>
  <c r="K71" i="10"/>
  <c r="N71" i="11" s="1"/>
  <c r="O71" i="11" s="1"/>
  <c r="G71" i="2"/>
  <c r="G91" i="2"/>
  <c r="I91" i="2" s="1"/>
  <c r="E53" i="2"/>
  <c r="K78" i="10"/>
  <c r="N78" i="11" s="1"/>
  <c r="O78" i="11" s="1"/>
  <c r="G78" i="2"/>
  <c r="E78" i="2" s="1"/>
  <c r="E9" i="2"/>
  <c r="G86" i="2"/>
  <c r="I86" i="2" s="1"/>
  <c r="G88" i="2"/>
  <c r="I88" i="2" s="1"/>
  <c r="E31" i="2"/>
  <c r="E4" i="2"/>
  <c r="G85" i="2"/>
  <c r="I85" i="2" s="1"/>
  <c r="T5" i="11"/>
  <c r="F77" i="2"/>
  <c r="F82" i="2" s="1"/>
  <c r="H95" i="2"/>
  <c r="H82" i="2"/>
  <c r="K77" i="10"/>
  <c r="N77" i="11" s="1"/>
  <c r="O77" i="11" s="1"/>
  <c r="G77" i="2"/>
  <c r="E59" i="2" l="1"/>
  <c r="G92" i="2"/>
  <c r="I92" i="2" s="1"/>
  <c r="E71" i="2"/>
  <c r="G94" i="2"/>
  <c r="I94" i="2" s="1"/>
  <c r="E77" i="2"/>
  <c r="G95" i="2"/>
  <c r="I95" i="2" s="1"/>
  <c r="G8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I11" authorId="0" shapeId="0" xr:uid="{00000000-0006-0000-0100-000001000000}">
      <text>
        <r>
          <rPr>
            <sz val="10"/>
            <color rgb="FF000000"/>
            <rFont val="Calibri"/>
            <scheme val="minor"/>
          </rPr>
          <t>Bù thưởng Whatsapp tháng 7:</t>
        </r>
      </text>
    </comment>
    <comment ref="AI12" authorId="0" shapeId="0" xr:uid="{00000000-0006-0000-0100-000002000000}">
      <text>
        <r>
          <rPr>
            <sz val="10"/>
            <color rgb="FF000000"/>
            <rFont val="Calibri"/>
            <scheme val="minor"/>
          </rPr>
          <t>Bù thưởng Whatsapp tháng 7</t>
        </r>
      </text>
    </comment>
    <comment ref="AI15" authorId="0" shapeId="0" xr:uid="{00000000-0006-0000-0100-000003000000}">
      <text>
        <r>
          <rPr>
            <sz val="10"/>
            <color rgb="FF000000"/>
            <rFont val="Calibri"/>
            <scheme val="minor"/>
          </rPr>
          <t xml:space="preserve">Bù thưởng Whatsapp tháng 7
</t>
        </r>
      </text>
    </comment>
    <comment ref="AI17" authorId="0" shapeId="0" xr:uid="{00000000-0006-0000-0100-000004000000}">
      <text>
        <r>
          <rPr>
            <sz val="10"/>
            <color rgb="FF000000"/>
            <rFont val="Calibri"/>
            <scheme val="minor"/>
          </rPr>
          <t xml:space="preserve">gửi xe đêm
Bù thưởng Whatsapp tháng 7
</t>
        </r>
      </text>
    </comment>
    <comment ref="AI18" authorId="0" shapeId="0" xr:uid="{00000000-0006-0000-0100-000005000000}">
      <text>
        <r>
          <rPr>
            <sz val="10"/>
            <color rgb="FF000000"/>
            <rFont val="Calibri"/>
            <scheme val="minor"/>
          </rPr>
          <t>Bù thưởng Whatsapp tháng 7</t>
        </r>
      </text>
    </comment>
    <comment ref="AI19" authorId="0" shapeId="0" xr:uid="{00000000-0006-0000-0100-000006000000}">
      <text>
        <r>
          <rPr>
            <sz val="10"/>
            <color rgb="FF000000"/>
            <rFont val="Calibri"/>
            <scheme val="minor"/>
          </rPr>
          <t>gửi xe ca 1+2</t>
        </r>
      </text>
    </comment>
    <comment ref="AI22" authorId="0" shapeId="0" xr:uid="{00000000-0006-0000-0100-000007000000}">
      <text>
        <r>
          <rPr>
            <sz val="10"/>
            <color rgb="FF000000"/>
            <rFont val="Calibri"/>
            <scheme val="minor"/>
          </rPr>
          <t>Hỗ trợ vận hành tháng 6</t>
        </r>
      </text>
    </comment>
    <comment ref="AI29" authorId="0" shapeId="0" xr:uid="{00000000-0006-0000-0100-000008000000}">
      <text>
        <r>
          <rPr>
            <sz val="10"/>
            <color rgb="FF000000"/>
            <rFont val="Calibri"/>
            <scheme val="minor"/>
          </rPr>
          <t>Hỗ trợ tiền cận date tháng 5</t>
        </r>
      </text>
    </comment>
    <comment ref="AI62" authorId="0" shapeId="0" xr:uid="{00000000-0006-0000-0100-000009000000}">
      <text>
        <r>
          <rPr>
            <sz val="10"/>
            <color rgb="FF000000"/>
            <rFont val="Calibri"/>
            <scheme val="minor"/>
          </rPr>
          <t>Bù thưởng dự an Mini tháng 6</t>
        </r>
      </text>
    </comment>
  </commentList>
</comments>
</file>

<file path=xl/sharedStrings.xml><?xml version="1.0" encoding="utf-8"?>
<sst xmlns="http://schemas.openxmlformats.org/spreadsheetml/2006/main" count="10172" uniqueCount="1032">
  <si>
    <t>Chi nhánh</t>
  </si>
  <si>
    <t>Doanh thu</t>
  </si>
  <si>
    <t>Chi phí</t>
  </si>
  <si>
    <t>Lợi nhuận</t>
  </si>
  <si>
    <t>Thành tích</t>
  </si>
  <si>
    <t>Lương</t>
  </si>
  <si>
    <t>Mặt bằng</t>
  </si>
  <si>
    <t>Ds chuyên môn</t>
  </si>
  <si>
    <t>Điện + nước</t>
  </si>
  <si>
    <t>Linh tinh</t>
  </si>
  <si>
    <t>SL đơn ONl</t>
  </si>
  <si>
    <t>Platform software
(8k/1hd)</t>
  </si>
  <si>
    <t>Ebitda</t>
  </si>
  <si>
    <t>Ebitda - Team CNT (160M)</t>
  </si>
  <si>
    <t>Ebitda - Comp (300M)</t>
  </si>
  <si>
    <t>24H</t>
  </si>
  <si>
    <t>Không đạt</t>
  </si>
  <si>
    <t>Đỗ Quang Đẩu</t>
  </si>
  <si>
    <t>Minh Châu</t>
  </si>
  <si>
    <t>Nam Hòa</t>
  </si>
  <si>
    <t>Nguyễn Chí Thanh</t>
  </si>
  <si>
    <t>Nguyễn Thị Thập</t>
  </si>
  <si>
    <t>Nguyễn Văn Quá</t>
  </si>
  <si>
    <t>Rạch Bùng Binh</t>
  </si>
  <si>
    <t>Đường Láng</t>
  </si>
  <si>
    <t>Hàng Bông</t>
  </si>
  <si>
    <t xml:space="preserve">Tổng thời gian làm việc </t>
  </si>
  <si>
    <t>Quản lý và cửa hàng trưởng ghi nhận vào đây - công thức tổng tự động không cần chỉnh</t>
  </si>
  <si>
    <t>Quản lý ghi nhận</t>
  </si>
  <si>
    <t>KPI trừ</t>
  </si>
  <si>
    <t xml:space="preserve">STT </t>
  </si>
  <si>
    <t xml:space="preserve">Tên </t>
  </si>
  <si>
    <t>Hình thức</t>
  </si>
  <si>
    <t>Số giờ ca ngày</t>
  </si>
  <si>
    <t>Số giờ ca đêm</t>
  </si>
  <si>
    <t xml:space="preserve">Số giờ ca ngày </t>
  </si>
  <si>
    <t>Số giờ ca đêm
( chưa x 1.5 )</t>
  </si>
  <si>
    <t>Số giờ tăng ca ngày ( x 1 )</t>
  </si>
  <si>
    <t>Số ngày thực làm</t>
  </si>
  <si>
    <t>Số ngày làm đêm</t>
  </si>
  <si>
    <t>Ngày lễ hưởng lương ( x 1 )</t>
  </si>
  <si>
    <t>Ghi ngày cụ thể</t>
  </si>
  <si>
    <t>Số ngày lễ vẫn đi làm</t>
  </si>
  <si>
    <t>Số giờ lễ ca ngày ( Đã x 3 )</t>
  </si>
  <si>
    <t>Số giờ lễ ca đêm ( Đã x 3 )</t>
  </si>
  <si>
    <t>Ngày lễ vẫn đi làm
(ghi ngày cụ thể)</t>
  </si>
  <si>
    <t>Số ngày công thực tế</t>
  </si>
  <si>
    <t>Số giờ tham gia đào tạo</t>
  </si>
  <si>
    <t>Số giờ nghỉ phép năm</t>
  </si>
  <si>
    <t>Ngày phép năm 
(ghi ngày cụ thể)</t>
  </si>
  <si>
    <t>Phụ cấp trách nhiệm (áp dụng CHT)</t>
  </si>
  <si>
    <t>Phụ cấp cửa hàng mới</t>
  </si>
  <si>
    <t>Phụ cấp sức khỏe ca đêm</t>
  </si>
  <si>
    <t>Phụ cấp lưu động</t>
  </si>
  <si>
    <t>Phụ cấp tăng cường vận hành</t>
  </si>
  <si>
    <t>Thưởng dự án Mini KAT 
(Dược sĩ)</t>
  </si>
  <si>
    <t>Thưởng dự án Mini KAT 
(Đại diện CHT nhận)</t>
  </si>
  <si>
    <t>Thường Whatsapp</t>
  </si>
  <si>
    <t>Phụ cấp quy trình/dự án</t>
  </si>
  <si>
    <t>Thưởng KPI</t>
  </si>
  <si>
    <t>Thưởng hàng điểm + Cắt liều</t>
  </si>
  <si>
    <t>Thưởng hàng cận date</t>
  </si>
  <si>
    <t>Thưởng chương trình Maps</t>
  </si>
  <si>
    <t xml:space="preserve">Thưởng khác </t>
  </si>
  <si>
    <t>Total</t>
  </si>
  <si>
    <t>Hàng hết date</t>
  </si>
  <si>
    <t>Quy chế quy trình</t>
  </si>
  <si>
    <t>HD App - Kiot</t>
  </si>
  <si>
    <t>Ecom</t>
  </si>
  <si>
    <t>Khác</t>
  </si>
  <si>
    <t>Ghi chú</t>
  </si>
  <si>
    <t>Hồ Thị Minh Hòa</t>
  </si>
  <si>
    <t>DSBC</t>
  </si>
  <si>
    <t>Nguyễn Ngọc Anh Thư</t>
  </si>
  <si>
    <t>DSTV</t>
  </si>
  <si>
    <t>Nguyễn Trần Ngọc Phương</t>
  </si>
  <si>
    <t>CHT</t>
  </si>
  <si>
    <t>Ngô Trần Tuyết Vy</t>
  </si>
  <si>
    <t>Phạm Nguyễn Ngọc Quý</t>
  </si>
  <si>
    <t>Trần Thị Kim Khánh</t>
  </si>
  <si>
    <t>Bùi Thị Thanh Thủy</t>
  </si>
  <si>
    <t>Dương Thị Huỳnh Như</t>
  </si>
  <si>
    <t>Hoàng Thanh Thủy</t>
  </si>
  <si>
    <t>Lê Thị Huyền Trân</t>
  </si>
  <si>
    <t>Nguyễn Thị Huyền Trang</t>
  </si>
  <si>
    <t>Ngô Thị Ngọc Thủy</t>
  </si>
  <si>
    <t>Ngô Thị Thanh Thắm</t>
  </si>
  <si>
    <t>Phạm Thị Diên</t>
  </si>
  <si>
    <t>Phạm Thị Nghĩa Hương</t>
  </si>
  <si>
    <t>DSCD</t>
  </si>
  <si>
    <t>Trần Thiên Phát</t>
  </si>
  <si>
    <t>Đinh Hoài Bảo</t>
  </si>
  <si>
    <t>Hoàng Lâm Gia Bảo</t>
  </si>
  <si>
    <t>Hạ Ngân Khánh</t>
  </si>
  <si>
    <t>Kim Tiến Đỗ</t>
  </si>
  <si>
    <t>Nguyễn Trí Nghĩa</t>
  </si>
  <si>
    <t>Phan Công Vũ Tài</t>
  </si>
  <si>
    <t>Trần Thị Ánh Nguyệt</t>
  </si>
  <si>
    <t>Đỗ Thị Thu Hương</t>
  </si>
  <si>
    <t>Lê Thị Xuyến</t>
  </si>
  <si>
    <t>Nguyễn Ngọc Thùy</t>
  </si>
  <si>
    <t>Nguyễn Ngọc Đài Trang</t>
  </si>
  <si>
    <t>DSHV</t>
  </si>
  <si>
    <t>Thái Thùy Linh</t>
  </si>
  <si>
    <t>Trịnh Thị Phượng</t>
  </si>
  <si>
    <t>Lê Bình</t>
  </si>
  <si>
    <t>Cù Thị Tường Vy</t>
  </si>
  <si>
    <t>Q.CHT</t>
  </si>
  <si>
    <t>Trần Thị Phương Thùy</t>
  </si>
  <si>
    <t>Lê Thị Quỳnh Trâm</t>
  </si>
  <si>
    <t>Nguyễn Thị Hồng Hạnh</t>
  </si>
  <si>
    <t>Nguyễn Đăng An</t>
  </si>
  <si>
    <t>Trần Hoàng Khánh</t>
  </si>
  <si>
    <t>Đỗ Thị Phương Thảo</t>
  </si>
  <si>
    <t>Bùi Thị Bích Trâm</t>
  </si>
  <si>
    <t>Cao Trọng Nhân</t>
  </si>
  <si>
    <t>Nguyễn Minh Trí</t>
  </si>
  <si>
    <t>Triệu Thị Ngọc Lý</t>
  </si>
  <si>
    <t>Trần Thành Đạt</t>
  </si>
  <si>
    <t>Hồ Ngọc Lý</t>
  </si>
  <si>
    <t>Nguyễn Thị Hương Giang</t>
  </si>
  <si>
    <t>Nguyễn Thị Thu Huyền</t>
  </si>
  <si>
    <t>Nguyễn Trần Vĩnh Khang</t>
  </si>
  <si>
    <t>Võ Ngọc Giàu Sang</t>
  </si>
  <si>
    <t>Huỳnh Thị Huệ Hiền</t>
  </si>
  <si>
    <t>Nguyễn Mẫn Tiệp</t>
  </si>
  <si>
    <t>Nguyễn Thị Phúc Lộc</t>
  </si>
  <si>
    <t>Phạm Nguyễn Ngọc Quyền Trân</t>
  </si>
  <si>
    <t>Trần Gia Tiến</t>
  </si>
  <si>
    <t>Hứa Thị Kim Thoa</t>
  </si>
  <si>
    <t>Lê Thị Soạn</t>
  </si>
  <si>
    <t>Nguyễn Thị Mai Duyên</t>
  </si>
  <si>
    <t>Nguyễn Thị Tâm</t>
  </si>
  <si>
    <t>Trần Ngọc Dung</t>
  </si>
  <si>
    <t>Nguyễn Mạnh Tuấn</t>
  </si>
  <si>
    <t>Vũ Thanh Hằng</t>
  </si>
  <si>
    <t>Đinh Thị Khánh Ly</t>
  </si>
  <si>
    <t>Đinh Thị Lan Anh</t>
  </si>
  <si>
    <t>Tổng</t>
  </si>
  <si>
    <t>Người bán</t>
  </si>
  <si>
    <t>SL Party Smart</t>
  </si>
  <si>
    <t>SL KAT bán</t>
  </si>
  <si>
    <t>SL LadyCare bán</t>
  </si>
  <si>
    <t>Doanh thu LadyCare</t>
  </si>
  <si>
    <t>Doanh Thu KAT</t>
  </si>
  <si>
    <t>Thưởng KAT</t>
  </si>
  <si>
    <t>Thưởng Party</t>
  </si>
  <si>
    <t>Thưởng LadyCare</t>
  </si>
  <si>
    <t>Tổng Thưởng</t>
  </si>
  <si>
    <t>SL PARTY SMART bán</t>
  </si>
  <si>
    <t>Thưởng KAT Tổng</t>
  </si>
  <si>
    <t>Thưởng PS 180 hộp</t>
  </si>
  <si>
    <t>PS đầu 150 hộp</t>
  </si>
  <si>
    <t>Tổng thưởng</t>
  </si>
  <si>
    <t>NT Đường Láng 247</t>
  </si>
  <si>
    <t>NT Hàng Bông 247</t>
  </si>
  <si>
    <t>Medigo</t>
  </si>
  <si>
    <t>NT 24H</t>
  </si>
  <si>
    <t>NT 24h Đỗ Quang Đẩu</t>
  </si>
  <si>
    <t>NT 24H Lê Bình</t>
  </si>
  <si>
    <t>NT 24H Minh Châu 1</t>
  </si>
  <si>
    <t>NT 24H Nam Hòa</t>
  </si>
  <si>
    <t>NT 24H Nguyễn Chí Thanh</t>
  </si>
  <si>
    <t>NT 24H Nguyễn Thị Thập</t>
  </si>
  <si>
    <t>NT 24H Nguyễn Văn Quá</t>
  </si>
  <si>
    <t>NT 24H Rạch Bùng Binh</t>
  </si>
  <si>
    <t>Đỗ Thị Kim Tiến</t>
  </si>
  <si>
    <t>Vũ Ngọc Thanh Thảo</t>
  </si>
  <si>
    <t>Whatsapp - Người bán</t>
  </si>
  <si>
    <t>Hệ số thưởng</t>
  </si>
  <si>
    <t>Thưởng</t>
  </si>
  <si>
    <t>Ứng dụng nhắn tin Whatsapp</t>
  </si>
  <si>
    <t>ghi chú: whatsapp</t>
  </si>
  <si>
    <t>Tên nhân viên</t>
  </si>
  <si>
    <t>Thưởng cận Date</t>
  </si>
  <si>
    <t>Doanh thu cận date</t>
  </si>
  <si>
    <t>Thưởng cận date</t>
  </si>
  <si>
    <t>Lê Ngọc Anh</t>
  </si>
  <si>
    <t>Lý Thục Mi</t>
  </si>
  <si>
    <t>Huỳnh Bá Nhã Uyên</t>
  </si>
  <si>
    <t>KPI</t>
  </si>
  <si>
    <t>Doanh thu thực</t>
  </si>
  <si>
    <t>% KPI</t>
  </si>
  <si>
    <t>Total thưởng</t>
  </si>
  <si>
    <t>Thưởng CK - Nghĩa điền</t>
  </si>
  <si>
    <t>Hệ số</t>
  </si>
  <si>
    <t>Dự án</t>
  </si>
  <si>
    <t>Hệ số thưởng HH</t>
  </si>
  <si>
    <t>Dự án CK - 2M</t>
  </si>
  <si>
    <t>Nhân viên</t>
  </si>
  <si>
    <t>Hệ số App</t>
  </si>
  <si>
    <t>Tên ca</t>
  </si>
  <si>
    <t>Mỗi ca</t>
  </si>
  <si>
    <t>Quy đổi</t>
  </si>
  <si>
    <t>Sáng</t>
  </si>
  <si>
    <t>Đêm</t>
  </si>
  <si>
    <t>Tên chi nhánh</t>
  </si>
  <si>
    <t>Số giờ theo chi nhánh</t>
  </si>
  <si>
    <t>Ca Sáng</t>
  </si>
  <si>
    <t>2h0p</t>
  </si>
  <si>
    <t>Ca đêm ( 2 )(ca qua đêm)</t>
  </si>
  <si>
    <t>211h51p</t>
  </si>
  <si>
    <t>44h31p</t>
  </si>
  <si>
    <t>Ca Chiều</t>
  </si>
  <si>
    <t>97h27p</t>
  </si>
  <si>
    <t>79h49p</t>
  </si>
  <si>
    <t>Ca chiều muộn</t>
  </si>
  <si>
    <t>28h39p</t>
  </si>
  <si>
    <t>11h3p</t>
  </si>
  <si>
    <t>ca đêm (1)(ca qua đêm)</t>
  </si>
  <si>
    <t>23h40p</t>
  </si>
  <si>
    <t>100h37p</t>
  </si>
  <si>
    <t>95h20p</t>
  </si>
  <si>
    <t>19h26p</t>
  </si>
  <si>
    <t>15h49p</t>
  </si>
  <si>
    <t>10h47p</t>
  </si>
  <si>
    <t>66h1p</t>
  </si>
  <si>
    <t>81h45p</t>
  </si>
  <si>
    <t>14h30p</t>
  </si>
  <si>
    <t>7h56p</t>
  </si>
  <si>
    <t>ca giữa</t>
  </si>
  <si>
    <t>85h39p</t>
  </si>
  <si>
    <t>10h29p</t>
  </si>
  <si>
    <t>TĂNG 1</t>
  </si>
  <si>
    <t>5h0p</t>
  </si>
  <si>
    <t>CA CHIỀU</t>
  </si>
  <si>
    <t>95h54p</t>
  </si>
  <si>
    <t>CA SÁNG</t>
  </si>
  <si>
    <t>25h39p</t>
  </si>
  <si>
    <t>CA TỐI(ca qua đêm)</t>
  </si>
  <si>
    <t>1h32p</t>
  </si>
  <si>
    <t>16h11p</t>
  </si>
  <si>
    <t>15h56p</t>
  </si>
  <si>
    <t>69h17p</t>
  </si>
  <si>
    <t>24h53p</t>
  </si>
  <si>
    <t>Ca Phụ Sáng</t>
  </si>
  <si>
    <t>13h17p</t>
  </si>
  <si>
    <t>LƯNG CHỪNG CA</t>
  </si>
  <si>
    <t>7h19p</t>
  </si>
  <si>
    <t>8h30p</t>
  </si>
  <si>
    <t>16h32p</t>
  </si>
  <si>
    <t>48h8p</t>
  </si>
  <si>
    <t>4h0p</t>
  </si>
  <si>
    <t>8h0p</t>
  </si>
  <si>
    <t>31h0p</t>
  </si>
  <si>
    <t>32h16p</t>
  </si>
  <si>
    <t>33h48p</t>
  </si>
  <si>
    <t>24h17p</t>
  </si>
  <si>
    <t>9h0p</t>
  </si>
  <si>
    <t>0h14p</t>
  </si>
  <si>
    <t>104h0p</t>
  </si>
  <si>
    <t>49h40p</t>
  </si>
  <si>
    <t>64h53p</t>
  </si>
  <si>
    <t>CA ĐÊM(ca qua đêm)</t>
  </si>
  <si>
    <t>0h42p</t>
  </si>
  <si>
    <t>48h6p</t>
  </si>
  <si>
    <t>ca phụ chiều</t>
  </si>
  <si>
    <t>2h9p</t>
  </si>
  <si>
    <t>16h9p</t>
  </si>
  <si>
    <t>97h5p</t>
  </si>
  <si>
    <t>Bích Trâm</t>
  </si>
  <si>
    <t>16h4p</t>
  </si>
  <si>
    <t>6h1p</t>
  </si>
  <si>
    <t>104h23p</t>
  </si>
  <si>
    <t>79h54p</t>
  </si>
  <si>
    <t>16h49p</t>
  </si>
  <si>
    <t>CA PHỤ SÁNG</t>
  </si>
  <si>
    <t>17h31p</t>
  </si>
  <si>
    <t>16h7p</t>
  </si>
  <si>
    <t>166h30p</t>
  </si>
  <si>
    <t>51h50p</t>
  </si>
  <si>
    <t>56h47p</t>
  </si>
  <si>
    <t>16h50p</t>
  </si>
  <si>
    <t>50h54p</t>
  </si>
  <si>
    <t>32h40p</t>
  </si>
  <si>
    <t>ca hành chính</t>
  </si>
  <si>
    <t>132h54p</t>
  </si>
  <si>
    <t>40h29p</t>
  </si>
  <si>
    <t>187h28p</t>
  </si>
  <si>
    <t>CA GHÉP 1</t>
  </si>
  <si>
    <t>10h9p</t>
  </si>
  <si>
    <t>CA sáng 1</t>
  </si>
  <si>
    <t>134h5p</t>
  </si>
  <si>
    <t>Ca 1a</t>
  </si>
  <si>
    <t>16h23p</t>
  </si>
  <si>
    <t>34h0p</t>
  </si>
  <si>
    <t>8h23p</t>
  </si>
  <si>
    <t>28h37p</t>
  </si>
  <si>
    <t>17h55p</t>
  </si>
  <si>
    <t>Ca Phụ Chiều</t>
  </si>
  <si>
    <t>6h15p</t>
  </si>
  <si>
    <t>6h58p</t>
  </si>
  <si>
    <t>Ca Đêm 1(ca qua đêm)</t>
  </si>
  <si>
    <t>88h35p</t>
  </si>
  <si>
    <t>ca hỗ trợ 2</t>
  </si>
  <si>
    <t>16h27p</t>
  </si>
  <si>
    <t>9h7p</t>
  </si>
  <si>
    <t>140h0p</t>
  </si>
  <si>
    <t>7h59p</t>
  </si>
  <si>
    <t>52h51p</t>
  </si>
  <si>
    <t>29h7p</t>
  </si>
  <si>
    <t>27h2p</t>
  </si>
  <si>
    <t>15h50p</t>
  </si>
  <si>
    <t>7h57p</t>
  </si>
  <si>
    <t>20h3p</t>
  </si>
  <si>
    <t>69h8p</t>
  </si>
  <si>
    <t>1h22p</t>
  </si>
  <si>
    <t>14h24p</t>
  </si>
  <si>
    <t>15h55p</t>
  </si>
  <si>
    <t>11h15p</t>
  </si>
  <si>
    <t>233h40p</t>
  </si>
  <si>
    <t>ca hỗ trợ</t>
  </si>
  <si>
    <t>10h46p</t>
  </si>
  <si>
    <t>107h59p</t>
  </si>
  <si>
    <t>48h31p</t>
  </si>
  <si>
    <t>CA GÃY</t>
  </si>
  <si>
    <t>7h54p</t>
  </si>
  <si>
    <t>CA PHỤ 2</t>
  </si>
  <si>
    <t>200h21p</t>
  </si>
  <si>
    <t>CA ĐÊM 1(ca qua đêm)</t>
  </si>
  <si>
    <t>248h46p</t>
  </si>
  <si>
    <t>7h43p</t>
  </si>
  <si>
    <t>6h57p</t>
  </si>
  <si>
    <t>56h20p</t>
  </si>
  <si>
    <t>8h3p</t>
  </si>
  <si>
    <t>71h50p</t>
  </si>
  <si>
    <t>38h36p</t>
  </si>
  <si>
    <t>4h20p</t>
  </si>
  <si>
    <t>25h50p</t>
  </si>
  <si>
    <t>163h31p</t>
  </si>
  <si>
    <t>16h0p</t>
  </si>
  <si>
    <t>Ca hành chính</t>
  </si>
  <si>
    <t>32h21p</t>
  </si>
  <si>
    <t>15h52p</t>
  </si>
  <si>
    <t>Ca Hành Chính</t>
  </si>
  <si>
    <t>32h12p</t>
  </si>
  <si>
    <t>Ca Chiều 1</t>
  </si>
  <si>
    <t>32h0p</t>
  </si>
  <si>
    <t>Ca Lửng Chiều</t>
  </si>
  <si>
    <t>8h10p</t>
  </si>
  <si>
    <t>41h41p</t>
  </si>
  <si>
    <t>Ca đêm(ca qua đêm)</t>
  </si>
  <si>
    <t>230h58p</t>
  </si>
  <si>
    <t>88h9p</t>
  </si>
  <si>
    <t>24h10p</t>
  </si>
  <si>
    <t>65h3p</t>
  </si>
  <si>
    <t>38h6p</t>
  </si>
  <si>
    <t>64h19p</t>
  </si>
  <si>
    <t>43h56p</t>
  </si>
  <si>
    <t>52h32p</t>
  </si>
  <si>
    <t>26h55p</t>
  </si>
  <si>
    <t>51h34p</t>
  </si>
  <si>
    <t>70h3p</t>
  </si>
  <si>
    <t>3h30p</t>
  </si>
  <si>
    <t>159h39p</t>
  </si>
  <si>
    <t>8h12p</t>
  </si>
  <si>
    <t>2h55p</t>
  </si>
  <si>
    <t>Ca Lửng Đêm</t>
  </si>
  <si>
    <t>33h38p</t>
  </si>
  <si>
    <t>2h38p</t>
  </si>
  <si>
    <t>233h47p</t>
  </si>
  <si>
    <t>239h20p</t>
  </si>
  <si>
    <t>ca phụ đêm</t>
  </si>
  <si>
    <t>7h4p</t>
  </si>
  <si>
    <t>8h20p</t>
  </si>
  <si>
    <t>47h19p</t>
  </si>
  <si>
    <t>8h22p</t>
  </si>
  <si>
    <t>ca hành chính 2</t>
  </si>
  <si>
    <t>139h2p</t>
  </si>
  <si>
    <t>ca đêm phụ(ca qua đêm)</t>
  </si>
  <si>
    <t>3h54p</t>
  </si>
  <si>
    <t>22h44p</t>
  </si>
  <si>
    <t>52h15p</t>
  </si>
  <si>
    <t>209h57p</t>
  </si>
  <si>
    <t>14h40p</t>
  </si>
  <si>
    <t>23h53p</t>
  </si>
  <si>
    <t>63h16p</t>
  </si>
  <si>
    <t>141h57p</t>
  </si>
  <si>
    <t>CA GÃY CHIỀU</t>
  </si>
  <si>
    <t>Ca 1 Sáng</t>
  </si>
  <si>
    <t>176h23p</t>
  </si>
  <si>
    <t>Ca 3 Đêm(ca qua đêm)</t>
  </si>
  <si>
    <t>37h3p</t>
  </si>
  <si>
    <t>Ca Chiều Chính</t>
  </si>
  <si>
    <t>48h25p</t>
  </si>
  <si>
    <t>Ca Chiều Phụ 3</t>
  </si>
  <si>
    <t>25h12p</t>
  </si>
  <si>
    <t>Ca Hành Chính 1</t>
  </si>
  <si>
    <t>13h38p</t>
  </si>
  <si>
    <t>237h32p</t>
  </si>
  <si>
    <t>16h48p</t>
  </si>
  <si>
    <t>8h53p</t>
  </si>
  <si>
    <t>33h32p</t>
  </si>
  <si>
    <t>16h6p</t>
  </si>
  <si>
    <t>24h27p</t>
  </si>
  <si>
    <t>24h3p</t>
  </si>
  <si>
    <t>71h13p</t>
  </si>
  <si>
    <t>40h10p</t>
  </si>
  <si>
    <t>56h25p</t>
  </si>
  <si>
    <t>16h8p</t>
  </si>
  <si>
    <t>43h0p</t>
  </si>
  <si>
    <t>188h21p</t>
  </si>
  <si>
    <t>40h0p</t>
  </si>
  <si>
    <t>0h4p</t>
  </si>
  <si>
    <t>CA GÃY SÁNG</t>
  </si>
  <si>
    <t>4h1p</t>
  </si>
  <si>
    <t>Ca chiều</t>
  </si>
  <si>
    <t>Ca sáng</t>
  </si>
  <si>
    <t>62h26p</t>
  </si>
  <si>
    <t>LƯNG CHỪNG</t>
  </si>
  <si>
    <t>43h33p</t>
  </si>
  <si>
    <t>ca đêm(ca qua đêm)</t>
  </si>
  <si>
    <t>48h24p</t>
  </si>
  <si>
    <t>5h46p</t>
  </si>
  <si>
    <t>8h55p</t>
  </si>
  <si>
    <t>8h17p</t>
  </si>
  <si>
    <t>72h19p</t>
  </si>
  <si>
    <t>15h32p</t>
  </si>
  <si>
    <t>41h39p</t>
  </si>
  <si>
    <t>45h56p</t>
  </si>
  <si>
    <t>70h11p</t>
  </si>
  <si>
    <t>6h10p</t>
  </si>
  <si>
    <t>9h23p</t>
  </si>
  <si>
    <t>79h56p</t>
  </si>
  <si>
    <t>33h6p</t>
  </si>
  <si>
    <t>137h19p</t>
  </si>
  <si>
    <t>11h48p</t>
  </si>
  <si>
    <t>68h44p</t>
  </si>
  <si>
    <t>41h53p</t>
  </si>
  <si>
    <t>135h57p</t>
  </si>
  <si>
    <t>48h42p</t>
  </si>
  <si>
    <t>89h28p</t>
  </si>
  <si>
    <t>44h57p</t>
  </si>
  <si>
    <t>87h13p</t>
  </si>
  <si>
    <t>35h55p</t>
  </si>
  <si>
    <t>Ca phụ 1</t>
  </si>
  <si>
    <t>23h9p</t>
  </si>
  <si>
    <t>Ca phụ 3(ca qua đêm)</t>
  </si>
  <si>
    <t>37h46p</t>
  </si>
  <si>
    <t>Ca phụ 4</t>
  </si>
  <si>
    <t>89h9p</t>
  </si>
  <si>
    <t>12h18p</t>
  </si>
  <si>
    <t>Ca đêm Phụ</t>
  </si>
  <si>
    <t>47h23p</t>
  </si>
  <si>
    <t>8h2p</t>
  </si>
  <si>
    <t>6h43p</t>
  </si>
  <si>
    <t>248h11p</t>
  </si>
  <si>
    <t>144h5p</t>
  </si>
  <si>
    <t>40h12p</t>
  </si>
  <si>
    <t>31h26p</t>
  </si>
  <si>
    <t>48h1p</t>
  </si>
  <si>
    <t>16h37p</t>
  </si>
  <si>
    <t>203h49p</t>
  </si>
  <si>
    <t>3h14p</t>
  </si>
  <si>
    <t>32h9p</t>
  </si>
  <si>
    <t>68h36p</t>
  </si>
  <si>
    <t>3h53p</t>
  </si>
  <si>
    <t>36h9p</t>
  </si>
  <si>
    <t>9h41p</t>
  </si>
  <si>
    <t>158h56p</t>
  </si>
  <si>
    <t>16h5p</t>
  </si>
  <si>
    <t>24h8p</t>
  </si>
  <si>
    <t>98h51p</t>
  </si>
  <si>
    <t>145h45p</t>
  </si>
  <si>
    <t>Ca Đêm(ca qua đêm)</t>
  </si>
  <si>
    <t>0h36p</t>
  </si>
  <si>
    <t>106h20p</t>
  </si>
  <si>
    <t>126h30p</t>
  </si>
  <si>
    <t>8h5p</t>
  </si>
  <si>
    <t>24h16p</t>
  </si>
  <si>
    <t>32h44p</t>
  </si>
  <si>
    <t>32h13p</t>
  </si>
  <si>
    <t>32h24p</t>
  </si>
  <si>
    <t>100h19p</t>
  </si>
  <si>
    <t>101h0p</t>
  </si>
  <si>
    <t>16h28p</t>
  </si>
  <si>
    <t>237h50p</t>
  </si>
  <si>
    <t>230h40p</t>
  </si>
  <si>
    <t>64h59p</t>
  </si>
  <si>
    <t>Tên Nhân viên</t>
  </si>
  <si>
    <t>Ngày</t>
  </si>
  <si>
    <t>Giờ làm thực tế</t>
  </si>
  <si>
    <t>Giờ công chuẩn</t>
  </si>
  <si>
    <t>Trừ công</t>
  </si>
  <si>
    <t>Trùng trừ công</t>
  </si>
  <si>
    <t>Ngày công chuẩn</t>
  </si>
  <si>
    <t>Giờ công</t>
  </si>
  <si>
    <t>Trung bình giờ/công</t>
  </si>
  <si>
    <t>sheet ngày công</t>
  </si>
  <si>
    <t>Sheet giờ công</t>
  </si>
  <si>
    <t>Ca đêm ( 2 )(22:00 - 06:00)(ca qua đêm)</t>
  </si>
  <si>
    <t>7h58p</t>
  </si>
  <si>
    <t>7h52p</t>
  </si>
  <si>
    <t>7h49p</t>
  </si>
  <si>
    <t>7h53p</t>
  </si>
  <si>
    <t>8h1p</t>
  </si>
  <si>
    <t>8h4p</t>
  </si>
  <si>
    <t>7h6p</t>
  </si>
  <si>
    <t>7h55p</t>
  </si>
  <si>
    <t>Ca Sáng(06:00 - 14:00)</t>
  </si>
  <si>
    <t>7h18p</t>
  </si>
  <si>
    <t>7h10p</t>
  </si>
  <si>
    <t>7h25p</t>
  </si>
  <si>
    <t>6h42p</t>
  </si>
  <si>
    <t>6h31p</t>
  </si>
  <si>
    <t>6h45p</t>
  </si>
  <si>
    <t>6h25p</t>
  </si>
  <si>
    <t>6h30p</t>
  </si>
  <si>
    <t>4h59p</t>
  </si>
  <si>
    <t>6h39p</t>
  </si>
  <si>
    <t>Ca Chiều(14:00 - 22:00)</t>
  </si>
  <si>
    <t>8h9p</t>
  </si>
  <si>
    <t>8h27p</t>
  </si>
  <si>
    <t>10h28p</t>
  </si>
  <si>
    <t>Ca chiều muộn(16:00 - 22:00)</t>
  </si>
  <si>
    <t>10h23p</t>
  </si>
  <si>
    <t>8h49p</t>
  </si>
  <si>
    <t>9h31p</t>
  </si>
  <si>
    <t>7h47p</t>
  </si>
  <si>
    <t>8h41p</t>
  </si>
  <si>
    <t>9h8p</t>
  </si>
  <si>
    <t>5h56p</t>
  </si>
  <si>
    <t>ca đêm (1)(22:00 - 00:00)(ca qua đêm)</t>
  </si>
  <si>
    <t>3h17p</t>
  </si>
  <si>
    <t>7h34p</t>
  </si>
  <si>
    <t>3h10p</t>
  </si>
  <si>
    <t>6h22p</t>
  </si>
  <si>
    <t>3h15p</t>
  </si>
  <si>
    <t>6h51p</t>
  </si>
  <si>
    <t>3h11p</t>
  </si>
  <si>
    <t>5h51p</t>
  </si>
  <si>
    <t>6h29p</t>
  </si>
  <si>
    <t>4h4p</t>
  </si>
  <si>
    <t>3h13p</t>
  </si>
  <si>
    <t>3h6p</t>
  </si>
  <si>
    <t>7h17p</t>
  </si>
  <si>
    <t>5h59p</t>
  </si>
  <si>
    <t>7h20p</t>
  </si>
  <si>
    <t>5h6p</t>
  </si>
  <si>
    <t>9h1p</t>
  </si>
  <si>
    <t>8h42p</t>
  </si>
  <si>
    <t>3h41p</t>
  </si>
  <si>
    <t>ca đêm (1)(22:00 - 01:00)(ca qua đêm)</t>
  </si>
  <si>
    <t>2h59p</t>
  </si>
  <si>
    <t>5h23p</t>
  </si>
  <si>
    <t>9h42p</t>
  </si>
  <si>
    <t>8h54p</t>
  </si>
  <si>
    <t>4h36p</t>
  </si>
  <si>
    <t>8h35p</t>
  </si>
  <si>
    <t>9h27p</t>
  </si>
  <si>
    <t>8h44p</t>
  </si>
  <si>
    <t>6h3p</t>
  </si>
  <si>
    <t>3h57p</t>
  </si>
  <si>
    <t>8h26p</t>
  </si>
  <si>
    <t>8h14p</t>
  </si>
  <si>
    <t>8h32p</t>
  </si>
  <si>
    <t>9h20p</t>
  </si>
  <si>
    <t>8h16p</t>
  </si>
  <si>
    <t>8h15p</t>
  </si>
  <si>
    <t>9h3p</t>
  </si>
  <si>
    <t>3h51p</t>
  </si>
  <si>
    <t>8h6p</t>
  </si>
  <si>
    <t>7h41p</t>
  </si>
  <si>
    <t>7h11p</t>
  </si>
  <si>
    <t>3h1p</t>
  </si>
  <si>
    <t>ca giữa(11:00 - 15:00)</t>
  </si>
  <si>
    <t>8h24p</t>
  </si>
  <si>
    <t>7h36p</t>
  </si>
  <si>
    <t>8h48p</t>
  </si>
  <si>
    <t>9h47p</t>
  </si>
  <si>
    <t>11h23p</t>
  </si>
  <si>
    <t>9h45p</t>
  </si>
  <si>
    <t>10h42p</t>
  </si>
  <si>
    <t>7h39p</t>
  </si>
  <si>
    <t>1h35p</t>
  </si>
  <si>
    <t>10h30p</t>
  </si>
  <si>
    <t>7h26p</t>
  </si>
  <si>
    <t>9h53p</t>
  </si>
  <si>
    <t>10h43p</t>
  </si>
  <si>
    <t>8h8p</t>
  </si>
  <si>
    <t>2h57p</t>
  </si>
  <si>
    <t>2h56p</t>
  </si>
  <si>
    <t>TĂNG 1(10:00 - 14:00)</t>
  </si>
  <si>
    <t>CA CHIỀU(14:00 - 22:00)</t>
  </si>
  <si>
    <t>CA TỐI(22:00 - 06:00)(ca qua đêm)</t>
  </si>
  <si>
    <t>0h30p</t>
  </si>
  <si>
    <t>CA SÁNG(06:00 - 14:00)</t>
  </si>
  <si>
    <t>3h36p</t>
  </si>
  <si>
    <t>4h5p</t>
  </si>
  <si>
    <t>7h31p</t>
  </si>
  <si>
    <t>0h17p</t>
  </si>
  <si>
    <t>7h44p</t>
  </si>
  <si>
    <t>9h39p</t>
  </si>
  <si>
    <t>8h38p</t>
  </si>
  <si>
    <t>0h45p</t>
  </si>
  <si>
    <t>10h57p</t>
  </si>
  <si>
    <t>9h5p</t>
  </si>
  <si>
    <t>11h26p</t>
  </si>
  <si>
    <t>10h37p</t>
  </si>
  <si>
    <t>Ca Phụ Sáng(06:00 - 10:00)</t>
  </si>
  <si>
    <t>4h39p</t>
  </si>
  <si>
    <t>4h25p</t>
  </si>
  <si>
    <t>4h13p</t>
  </si>
  <si>
    <t>9h4p</t>
  </si>
  <si>
    <t>LƯNG CHỪNG CA(16:00 - 22:00)</t>
  </si>
  <si>
    <t>10h16p</t>
  </si>
  <si>
    <t>8h25p</t>
  </si>
  <si>
    <t>8h7p</t>
  </si>
  <si>
    <t>6h54p</t>
  </si>
  <si>
    <t>8h36p</t>
  </si>
  <si>
    <t>8h11p</t>
  </si>
  <si>
    <t>7h1p</t>
  </si>
  <si>
    <t>8h33p</t>
  </si>
  <si>
    <t>CA ĐÊM(22:00 - 06:00)(ca qua đêm)</t>
  </si>
  <si>
    <t>0h27p</t>
  </si>
  <si>
    <t>8h18p</t>
  </si>
  <si>
    <t>8h13p</t>
  </si>
  <si>
    <t>0h15p</t>
  </si>
  <si>
    <t>ca phụ chiều(16:00 - 22:00)</t>
  </si>
  <si>
    <t>1h5p</t>
  </si>
  <si>
    <t>1h4p</t>
  </si>
  <si>
    <t>7h0p</t>
  </si>
  <si>
    <t>7h40p</t>
  </si>
  <si>
    <t>7h48p</t>
  </si>
  <si>
    <t>6h0p</t>
  </si>
  <si>
    <t>5h45p</t>
  </si>
  <si>
    <t>5h18p</t>
  </si>
  <si>
    <t>1h0p</t>
  </si>
  <si>
    <t>5h54p</t>
  </si>
  <si>
    <t>CA PHỤ SÁNG(06:00 - 08:00)</t>
  </si>
  <si>
    <t>1h31p</t>
  </si>
  <si>
    <t>4h26p</t>
  </si>
  <si>
    <t>5h21p</t>
  </si>
  <si>
    <t>3h49p</t>
  </si>
  <si>
    <t>1h6p</t>
  </si>
  <si>
    <t>3h0p</t>
  </si>
  <si>
    <t>2h34p</t>
  </si>
  <si>
    <t>4h3p</t>
  </si>
  <si>
    <t>2h3p</t>
  </si>
  <si>
    <t>2h19p</t>
  </si>
  <si>
    <t>2h1p</t>
  </si>
  <si>
    <t>4h18p</t>
  </si>
  <si>
    <t>8h19p</t>
  </si>
  <si>
    <t>ca hành chính(08:00 - 16:00)</t>
  </si>
  <si>
    <t>8h37p</t>
  </si>
  <si>
    <t>8h50p</t>
  </si>
  <si>
    <t>0h32p</t>
  </si>
  <si>
    <t>10h12p</t>
  </si>
  <si>
    <t>11h12p</t>
  </si>
  <si>
    <t>2h35p</t>
  </si>
  <si>
    <t>9h29p</t>
  </si>
  <si>
    <t>2h7p</t>
  </si>
  <si>
    <t>10h18p</t>
  </si>
  <si>
    <t>6h4p</t>
  </si>
  <si>
    <t>6h2p</t>
  </si>
  <si>
    <t>7h28p</t>
  </si>
  <si>
    <t>6h5p</t>
  </si>
  <si>
    <t>4h12p</t>
  </si>
  <si>
    <t>2h4p</t>
  </si>
  <si>
    <t>11h29p</t>
  </si>
  <si>
    <t>3h42p</t>
  </si>
  <si>
    <t>7h35p</t>
  </si>
  <si>
    <t>Ca 1a(07:00 - 15:00)</t>
  </si>
  <si>
    <t>CA sáng 1(06:00 - 14:00)</t>
  </si>
  <si>
    <t>10h5p</t>
  </si>
  <si>
    <t>10h3p</t>
  </si>
  <si>
    <t>9h15p</t>
  </si>
  <si>
    <t>CA GHÉP 1(08:00 - 18:00)</t>
  </si>
  <si>
    <t>8h52p</t>
  </si>
  <si>
    <t>10h50p</t>
  </si>
  <si>
    <t>Ca 1a(08:00 - 16:00)</t>
  </si>
  <si>
    <t>10h36p</t>
  </si>
  <si>
    <t>10h44p</t>
  </si>
  <si>
    <t>Ca Phụ Chiều(16:00 - 22:00)</t>
  </si>
  <si>
    <t>10h25p</t>
  </si>
  <si>
    <t>Ca Đêm 1(22:00 - 06:00)(ca qua đêm)</t>
  </si>
  <si>
    <t>ca hỗ trợ 2(18:00 - 22:00)</t>
  </si>
  <si>
    <t>4h6p</t>
  </si>
  <si>
    <t>1h13p</t>
  </si>
  <si>
    <t>2h20p</t>
  </si>
  <si>
    <t>4h9p</t>
  </si>
  <si>
    <t>3h56p</t>
  </si>
  <si>
    <t>1h21p</t>
  </si>
  <si>
    <t>4h16p</t>
  </si>
  <si>
    <t>8h57p</t>
  </si>
  <si>
    <t>8h58p</t>
  </si>
  <si>
    <t>9h50p</t>
  </si>
  <si>
    <t>6h8p</t>
  </si>
  <si>
    <t>1h57p</t>
  </si>
  <si>
    <t>10h1p</t>
  </si>
  <si>
    <t>9h11p</t>
  </si>
  <si>
    <t>9h36p</t>
  </si>
  <si>
    <t>10h2p</t>
  </si>
  <si>
    <t>10h41p</t>
  </si>
  <si>
    <t>11h19p</t>
  </si>
  <si>
    <t>5h37p</t>
  </si>
  <si>
    <t>6h16p</t>
  </si>
  <si>
    <t>6h41p</t>
  </si>
  <si>
    <t>3h59p</t>
  </si>
  <si>
    <t>6h26p</t>
  </si>
  <si>
    <t>5h48p</t>
  </si>
  <si>
    <t>5h57p</t>
  </si>
  <si>
    <t>0h53p</t>
  </si>
  <si>
    <t>5h27p</t>
  </si>
  <si>
    <t>6h24p</t>
  </si>
  <si>
    <t>0h29p</t>
  </si>
  <si>
    <t>6h6p</t>
  </si>
  <si>
    <t>5h33p</t>
  </si>
  <si>
    <t>5h26p</t>
  </si>
  <si>
    <t>4h31p</t>
  </si>
  <si>
    <t>0h59p</t>
  </si>
  <si>
    <t>ca hỗ trợ(21:00 - 22:00)</t>
  </si>
  <si>
    <t>0h50p</t>
  </si>
  <si>
    <t>0h57p</t>
  </si>
  <si>
    <t>0h54p</t>
  </si>
  <si>
    <t>0h41p</t>
  </si>
  <si>
    <t>0h56p</t>
  </si>
  <si>
    <t>0h40p</t>
  </si>
  <si>
    <t>0h19p</t>
  </si>
  <si>
    <t>0h51p</t>
  </si>
  <si>
    <t>1h1p</t>
  </si>
  <si>
    <t>0h58p</t>
  </si>
  <si>
    <t>1h2p</t>
  </si>
  <si>
    <t>1h3p</t>
  </si>
  <si>
    <t>6h33p</t>
  </si>
  <si>
    <t>6h12p</t>
  </si>
  <si>
    <t>CA PHỤ 2(14:00 - 18:00)</t>
  </si>
  <si>
    <t>3h28p</t>
  </si>
  <si>
    <t>3h34p</t>
  </si>
  <si>
    <t>CA GÃY(10:00 - 18:00)</t>
  </si>
  <si>
    <t>2h16p</t>
  </si>
  <si>
    <t>10h6p</t>
  </si>
  <si>
    <t>9h44p</t>
  </si>
  <si>
    <t>9h43p</t>
  </si>
  <si>
    <t>CA ĐÊM 1(22:00 - 06:00)(ca qua đêm)</t>
  </si>
  <si>
    <t>7h21p</t>
  </si>
  <si>
    <t>8h29p</t>
  </si>
  <si>
    <t>6h18p</t>
  </si>
  <si>
    <t>7h2p</t>
  </si>
  <si>
    <t>1h14p</t>
  </si>
  <si>
    <t>Ca hành chính(08:00 - 16:00)</t>
  </si>
  <si>
    <t>3h58p</t>
  </si>
  <si>
    <t>7h51p</t>
  </si>
  <si>
    <t>Ca Hành Chính(10:00 - 18:00)</t>
  </si>
  <si>
    <t>Ca Chiều 1(14:00 - 22:00)</t>
  </si>
  <si>
    <t>0h55p</t>
  </si>
  <si>
    <t>Ca đêm(22:00 - 06:00)(ca qua đêm)</t>
  </si>
  <si>
    <t>0h46p</t>
  </si>
  <si>
    <t>2h40p</t>
  </si>
  <si>
    <t>0h44p</t>
  </si>
  <si>
    <t>0h24p</t>
  </si>
  <si>
    <t>2h33p</t>
  </si>
  <si>
    <t>2h51p</t>
  </si>
  <si>
    <t>2h24p</t>
  </si>
  <si>
    <t>1h18p</t>
  </si>
  <si>
    <t>7h29p</t>
  </si>
  <si>
    <t>1h23p</t>
  </si>
  <si>
    <t>2h28p</t>
  </si>
  <si>
    <t>2h46p</t>
  </si>
  <si>
    <t>7h32p</t>
  </si>
  <si>
    <t>1h16p</t>
  </si>
  <si>
    <t>2h11p</t>
  </si>
  <si>
    <t>2h22p</t>
  </si>
  <si>
    <t>0h43p</t>
  </si>
  <si>
    <t>Ca Lửng Chiều(17:00 - 22:00)</t>
  </si>
  <si>
    <t>0h26p</t>
  </si>
  <si>
    <t>2h42p</t>
  </si>
  <si>
    <t>2h31p</t>
  </si>
  <si>
    <t>8h21p</t>
  </si>
  <si>
    <t>7h45p</t>
  </si>
  <si>
    <t>5h1p</t>
  </si>
  <si>
    <t>9h2p</t>
  </si>
  <si>
    <t>4h50p</t>
  </si>
  <si>
    <t>4h53p</t>
  </si>
  <si>
    <t>7h16p</t>
  </si>
  <si>
    <t>0h31p</t>
  </si>
  <si>
    <t>14h1p</t>
  </si>
  <si>
    <t>13h52p</t>
  </si>
  <si>
    <t>12h6p</t>
  </si>
  <si>
    <t>8h47p</t>
  </si>
  <si>
    <t>10h32p</t>
  </si>
  <si>
    <t>13h48p</t>
  </si>
  <si>
    <t>5h44p</t>
  </si>
  <si>
    <t>6h17p</t>
  </si>
  <si>
    <t>12h26p</t>
  </si>
  <si>
    <t>11h27p</t>
  </si>
  <si>
    <t>14h8p</t>
  </si>
  <si>
    <t>14h6p</t>
  </si>
  <si>
    <t>13h57p</t>
  </si>
  <si>
    <t>11h21p</t>
  </si>
  <si>
    <t>11h55p</t>
  </si>
  <si>
    <t>15h54p</t>
  </si>
  <si>
    <t>11h36p</t>
  </si>
  <si>
    <t>12h22p</t>
  </si>
  <si>
    <t>13h54p</t>
  </si>
  <si>
    <t>13h58p</t>
  </si>
  <si>
    <t>15h59p</t>
  </si>
  <si>
    <t>15h58p</t>
  </si>
  <si>
    <t>15h51p</t>
  </si>
  <si>
    <t>2h41p</t>
  </si>
  <si>
    <t>Ca Lửng Đêm(20:00 - 22:00)</t>
  </si>
  <si>
    <t>2h5p</t>
  </si>
  <si>
    <t>1h58p</t>
  </si>
  <si>
    <t>1h54p</t>
  </si>
  <si>
    <t>1h52p</t>
  </si>
  <si>
    <t>2h2p</t>
  </si>
  <si>
    <t>1h59p</t>
  </si>
  <si>
    <t>2h49p</t>
  </si>
  <si>
    <t>7h42p</t>
  </si>
  <si>
    <t>ca phụ đêm(06:00 - 10:00)</t>
  </si>
  <si>
    <t>2h21p</t>
  </si>
  <si>
    <t>2h13p</t>
  </si>
  <si>
    <t>2h30p</t>
  </si>
  <si>
    <t>ca hành chính 2(15:00 - 22:00)</t>
  </si>
  <si>
    <t>6h13p</t>
  </si>
  <si>
    <t>7h14p</t>
  </si>
  <si>
    <t>7h12p</t>
  </si>
  <si>
    <t>7h13p</t>
  </si>
  <si>
    <t>0h20p</t>
  </si>
  <si>
    <t>7h9p</t>
  </si>
  <si>
    <t>7h50p</t>
  </si>
  <si>
    <t>7h23p</t>
  </si>
  <si>
    <t>ca đêm phụ(22:00 - 02:00)(ca qua đêm)</t>
  </si>
  <si>
    <t>6h53p</t>
  </si>
  <si>
    <t>7h8p</t>
  </si>
  <si>
    <t>8h45p</t>
  </si>
  <si>
    <t>4h8p</t>
  </si>
  <si>
    <t>2h18p</t>
  </si>
  <si>
    <t>8h46p</t>
  </si>
  <si>
    <t>8h39p</t>
  </si>
  <si>
    <t>4h47p</t>
  </si>
  <si>
    <t>6h36p</t>
  </si>
  <si>
    <t>6h38p</t>
  </si>
  <si>
    <t>Ca 1 Sáng(06:00 - 14:00)</t>
  </si>
  <si>
    <t>9h24p</t>
  </si>
  <si>
    <t>10h52p</t>
  </si>
  <si>
    <t>Ca Chiều Chính(14:00 - 22:00)</t>
  </si>
  <si>
    <t>2h48p</t>
  </si>
  <si>
    <t>8h43p</t>
  </si>
  <si>
    <t>Ca 3 Đêm(22:00 - 06:00)(ca qua đêm)</t>
  </si>
  <si>
    <t>0h23p</t>
  </si>
  <si>
    <t>Ca Hành Chính 1(09:00 - 17:00)</t>
  </si>
  <si>
    <t>9h12p</t>
  </si>
  <si>
    <t>1h38p</t>
  </si>
  <si>
    <t>0h37p</t>
  </si>
  <si>
    <t>1h7p</t>
  </si>
  <si>
    <t>CA GÃY CHIỀU(18:00 - 22:00)</t>
  </si>
  <si>
    <t>Ca Chiều Phụ 3(20:00 - 22:00)</t>
  </si>
  <si>
    <t>10h26p</t>
  </si>
  <si>
    <t>11h1p</t>
  </si>
  <si>
    <t>0h18p</t>
  </si>
  <si>
    <t>0h16p</t>
  </si>
  <si>
    <t>0h22p</t>
  </si>
  <si>
    <t>0h52p</t>
  </si>
  <si>
    <t>0h28p</t>
  </si>
  <si>
    <t>0h11p</t>
  </si>
  <si>
    <t>0h47p</t>
  </si>
  <si>
    <t>8h34p</t>
  </si>
  <si>
    <t>9h17p</t>
  </si>
  <si>
    <t>11h35p</t>
  </si>
  <si>
    <t>8h31p</t>
  </si>
  <si>
    <t>3h55p</t>
  </si>
  <si>
    <t>9h14p</t>
  </si>
  <si>
    <t>7h22p</t>
  </si>
  <si>
    <t>8h40p</t>
  </si>
  <si>
    <t>10h13p</t>
  </si>
  <si>
    <t>8h59p</t>
  </si>
  <si>
    <t>8h56p</t>
  </si>
  <si>
    <t>9h16p</t>
  </si>
  <si>
    <t>LƯNG CHỪNG(16:00 - 22:00)</t>
  </si>
  <si>
    <t>Ca sáng(06:00 - 14:00)</t>
  </si>
  <si>
    <t>13h3p</t>
  </si>
  <si>
    <t>Ca chiều(14:00 - 22:00)</t>
  </si>
  <si>
    <t>ca đêm(22:00 - 06:00)(ca qua đêm)</t>
  </si>
  <si>
    <t>6h23p</t>
  </si>
  <si>
    <t>CA GÃY SÁNG(06:00 - 10:00)</t>
  </si>
  <si>
    <t>11h5p</t>
  </si>
  <si>
    <t>CA GÃY(08:15 - 14:00)</t>
  </si>
  <si>
    <t>CA GÃY(08:15 - 13:00)</t>
  </si>
  <si>
    <t>6h7p</t>
  </si>
  <si>
    <t>13h59p</t>
  </si>
  <si>
    <t>4h10p</t>
  </si>
  <si>
    <t>9h18p</t>
  </si>
  <si>
    <t>5h55p</t>
  </si>
  <si>
    <t>5h5p</t>
  </si>
  <si>
    <t>9h40p</t>
  </si>
  <si>
    <t>7h37p</t>
  </si>
  <si>
    <t>6h14p</t>
  </si>
  <si>
    <t>9h59p</t>
  </si>
  <si>
    <t>6h20p</t>
  </si>
  <si>
    <t>10h53p</t>
  </si>
  <si>
    <t>6h21p</t>
  </si>
  <si>
    <t>10h22p</t>
  </si>
  <si>
    <t>9h35p</t>
  </si>
  <si>
    <t>6h11p</t>
  </si>
  <si>
    <t>11h41p</t>
  </si>
  <si>
    <t>10h56p</t>
  </si>
  <si>
    <t>10h33p</t>
  </si>
  <si>
    <t>11h2p</t>
  </si>
  <si>
    <t>5h58p</t>
  </si>
  <si>
    <t>9h58p</t>
  </si>
  <si>
    <t>13h55p</t>
  </si>
  <si>
    <t>9h54p</t>
  </si>
  <si>
    <t>6h27p</t>
  </si>
  <si>
    <t>6h19p</t>
  </si>
  <si>
    <t>11h45p</t>
  </si>
  <si>
    <t>14h0p</t>
  </si>
  <si>
    <t>10h40p</t>
  </si>
  <si>
    <t>6h9p</t>
  </si>
  <si>
    <t>10h20p</t>
  </si>
  <si>
    <t>Ca chiều(15:00 - 22:00)</t>
  </si>
  <si>
    <t>Ca đêm Phụ(22:00 - 23:00)</t>
  </si>
  <si>
    <t>Ca phụ 4(18:00 - 22:00)</t>
  </si>
  <si>
    <t>4h45p</t>
  </si>
  <si>
    <t>Ca phụ 3(22:00 - 02:00)(ca qua đêm)</t>
  </si>
  <si>
    <t>4h33p</t>
  </si>
  <si>
    <t>4h2p</t>
  </si>
  <si>
    <t>Ca phụ 1(09:00 - 18:00)</t>
  </si>
  <si>
    <t>13h7p</t>
  </si>
  <si>
    <t>1h8p</t>
  </si>
  <si>
    <t>4h7p</t>
  </si>
  <si>
    <t>4h15p</t>
  </si>
  <si>
    <t>5h49p</t>
  </si>
  <si>
    <t>4h14p</t>
  </si>
  <si>
    <t>Ca sáng(06:00 - 15:00)</t>
  </si>
  <si>
    <t>1h33p</t>
  </si>
  <si>
    <t>3h5p</t>
  </si>
  <si>
    <t>3h22p</t>
  </si>
  <si>
    <t>4h19p</t>
  </si>
  <si>
    <t>3h50p</t>
  </si>
  <si>
    <t>3h39p</t>
  </si>
  <si>
    <t>3h3p</t>
  </si>
  <si>
    <t>4h23p</t>
  </si>
  <si>
    <t>2h45p</t>
  </si>
  <si>
    <t>4h27p</t>
  </si>
  <si>
    <t>3h19p</t>
  </si>
  <si>
    <t>3h29p</t>
  </si>
  <si>
    <t>7h33p</t>
  </si>
  <si>
    <t>2h14p</t>
  </si>
  <si>
    <t>10h10p</t>
  </si>
  <si>
    <t>12h52p</t>
  </si>
  <si>
    <t>12h5p</t>
  </si>
  <si>
    <t>7h3p</t>
  </si>
  <si>
    <t>1h15p</t>
  </si>
  <si>
    <t>1h19p</t>
  </si>
  <si>
    <t>1h39p</t>
  </si>
  <si>
    <t>2h8p</t>
  </si>
  <si>
    <t>10h7p</t>
  </si>
  <si>
    <t>6h49p</t>
  </si>
  <si>
    <t>2h53p</t>
  </si>
  <si>
    <t>2h6p</t>
  </si>
  <si>
    <t>9h55p</t>
  </si>
  <si>
    <t>9h30p</t>
  </si>
  <si>
    <t>9h57p</t>
  </si>
  <si>
    <t>9h13p</t>
  </si>
  <si>
    <t>9h32p</t>
  </si>
  <si>
    <t>9h51p</t>
  </si>
  <si>
    <t>10h21p</t>
  </si>
  <si>
    <t>10h27p</t>
  </si>
  <si>
    <t>9h19p</t>
  </si>
  <si>
    <t>9h21p</t>
  </si>
  <si>
    <t>6h55p</t>
  </si>
  <si>
    <t>6h46p</t>
  </si>
  <si>
    <t>5h3p</t>
  </si>
  <si>
    <t>4h29p</t>
  </si>
  <si>
    <t>7h5p</t>
  </si>
  <si>
    <t>6h52p</t>
  </si>
  <si>
    <t>1h34p</t>
  </si>
  <si>
    <t>9h10p</t>
  </si>
  <si>
    <t>6h47p</t>
  </si>
  <si>
    <t>1h44p</t>
  </si>
  <si>
    <t>Ca Đêm(22:00 - 06:00)(ca qua đêm)</t>
  </si>
  <si>
    <t>8h28p</t>
  </si>
  <si>
    <t>4h56p</t>
  </si>
  <si>
    <t>9h25p</t>
  </si>
  <si>
    <t>7h30p</t>
  </si>
  <si>
    <t>7h46p</t>
  </si>
  <si>
    <t>6h48p</t>
  </si>
  <si>
    <t>4h51p</t>
  </si>
  <si>
    <t>Cấn trừ chi phí đồng phục</t>
  </si>
  <si>
    <t xml:space="preserve">Sai kênh bán HD1155007 : 100.000đ </t>
  </si>
  <si>
    <t xml:space="preserve">Sai doanh thu HD.7X6WNOMV : 137.000đ </t>
  </si>
  <si>
    <t>Sai doanh thu HD.VQWXD95V : 119.000Đ</t>
  </si>
  <si>
    <t>Số giờ lễ ca ngày ( x 3 )</t>
  </si>
  <si>
    <t>Số giờ lễ ca đêm ( x 3 )</t>
  </si>
  <si>
    <t>Huỳnh Ngọc Liễu</t>
  </si>
  <si>
    <t>Trần Thị Trà Giang</t>
  </si>
  <si>
    <t>Tống Xuân Giang</t>
  </si>
  <si>
    <t>Trần Lê Quỳnh Hương</t>
  </si>
  <si>
    <t>Nguyễn Trúc Linh</t>
  </si>
  <si>
    <t>Mai Ngọc Oanh</t>
  </si>
  <si>
    <t>Hồ Tấn Nguyên</t>
  </si>
  <si>
    <t>Phạm Thị Hồng Nhi</t>
  </si>
  <si>
    <t>Đào Thị Xuyến</t>
  </si>
  <si>
    <t>Nguyễn Thị Phương Linh</t>
  </si>
  <si>
    <t>Thời gian đào tạo</t>
  </si>
  <si>
    <t>Giờ đào tạo</t>
  </si>
  <si>
    <t>SL đánh giá
Tháng 06/26</t>
  </si>
  <si>
    <t>Thưởng MAP</t>
  </si>
  <si>
    <t>không có gửi đánh giá maps</t>
  </si>
  <si>
    <t>Lê Thị Ngọc Ánh</t>
  </si>
  <si>
    <t>Phan Kiều Trang</t>
  </si>
  <si>
    <t>Nguyễn Hoàng Phi</t>
  </si>
  <si>
    <t>Nguyễn Thị Hoa</t>
  </si>
  <si>
    <t>Bùi Thị Mỹ Hạnh</t>
  </si>
  <si>
    <t>Trương Định</t>
  </si>
  <si>
    <t>Lưu Thanh Huyền</t>
  </si>
  <si>
    <t>Nguyễn Văn Tiến</t>
  </si>
  <si>
    <t>Đỗ Thục Chinh</t>
  </si>
  <si>
    <t>Đinh Thị Nhung</t>
  </si>
  <si>
    <t>Quách Thị Hậu</t>
  </si>
  <si>
    <t>Võ Thị Ngọc Ánh</t>
  </si>
  <si>
    <t>Đoàn Quốc Tâm</t>
  </si>
  <si>
    <t>Phạm Thị Diệu</t>
  </si>
  <si>
    <t>Hoàng Trung Thuần</t>
  </si>
  <si>
    <t>Bùi Mỹ Nhàn</t>
  </si>
  <si>
    <t>Vũ Thị Hoàng Hiếu</t>
  </si>
  <si>
    <t>Huỳnh Thị Kim Duyên</t>
  </si>
  <si>
    <t>Thống Nhất</t>
  </si>
  <si>
    <t>Trần Lưu Triều Ân</t>
  </si>
  <si>
    <t>Lê Hữu Thắng</t>
  </si>
  <si>
    <t>Liên Tỉnh</t>
  </si>
  <si>
    <t>Nguyễn Kim Xuân</t>
  </si>
  <si>
    <t>Nguyễn Thanh Nhàn</t>
  </si>
  <si>
    <t>Võ Thị Thùy Trang</t>
  </si>
  <si>
    <t>Từ Thị Bích Ngân</t>
  </si>
  <si>
    <t>Vũ Đăng Khoa</t>
  </si>
  <si>
    <t>Huỳnh Thị Kim Ngân</t>
  </si>
  <si>
    <t>Nguyễn Khánh Duy</t>
  </si>
  <si>
    <t>Trương Nguyễn Khánh An</t>
  </si>
  <si>
    <t>Lê Thị Huỳnh Giao</t>
  </si>
  <si>
    <t>Nguyễn Tuyết Oanh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</si>
</sst>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/mm/yyyy"/>
    <numFmt numFmtId="166" formatCode="d/m/yyyy"/>
  </numFmts>
  <fonts count="26">
    <font>
      <sz val="10"/>
      <color rgb="FF000000"/>
      <name val="Calibri"/>
      <scheme val="minor"/>
    </font>
    <font>
      <b/>
      <sz val="12"/>
      <color theme="1"/>
      <name val="Times New Roman"/>
    </font>
    <font>
      <b/>
      <i/>
      <sz val="12"/>
      <color theme="1"/>
      <name val="Times New Roman"/>
    </font>
    <font>
      <b/>
      <i/>
      <sz val="12"/>
      <color rgb="FFFF0000"/>
      <name val="Times New Roman"/>
    </font>
    <font>
      <b/>
      <i/>
      <sz val="12"/>
      <color rgb="FF000000"/>
      <name val="Times New Roman"/>
    </font>
    <font>
      <b/>
      <sz val="12"/>
      <color theme="1"/>
      <name val="Calibri"/>
      <scheme val="minor"/>
    </font>
    <font>
      <sz val="12"/>
      <color theme="1"/>
      <name val="Times New Roman"/>
    </font>
    <font>
      <sz val="12"/>
      <color theme="1"/>
      <name val="Calibri"/>
      <scheme val="minor"/>
    </font>
    <font>
      <sz val="12"/>
      <color rgb="FF000000"/>
      <name val="Times New Roman"/>
    </font>
    <font>
      <b/>
      <i/>
      <sz val="12"/>
      <color rgb="FF0000FF"/>
      <name val="Times New Roman"/>
    </font>
    <font>
      <sz val="10"/>
      <color theme="1"/>
      <name val="Calibri"/>
      <scheme val="minor"/>
    </font>
    <font>
      <b/>
      <sz val="12"/>
      <color rgb="FF000000"/>
      <name val="Times New Roman"/>
    </font>
    <font>
      <sz val="12"/>
      <color rgb="FF15171A"/>
      <name val="Times New Roman"/>
    </font>
    <font>
      <u/>
      <sz val="12"/>
      <color theme="1"/>
      <name val="Times New Roman"/>
    </font>
    <font>
      <sz val="11"/>
      <color rgb="FF15171A"/>
      <name val="Inter"/>
    </font>
    <font>
      <i/>
      <sz val="12"/>
      <color theme="1"/>
      <name val="Times New Roman"/>
    </font>
    <font>
      <b/>
      <sz val="12"/>
      <color rgb="FF000000"/>
      <name val="&quot;Times New Roman&quot;"/>
    </font>
    <font>
      <sz val="11"/>
      <color theme="1"/>
      <name val="Times New Roman"/>
    </font>
    <font>
      <sz val="11"/>
      <color theme="1"/>
      <name val="Calibri"/>
      <scheme val="minor"/>
    </font>
    <font>
      <sz val="12"/>
      <color rgb="FF000000"/>
      <name val="&quot;Times New Roman&quot;"/>
    </font>
    <font>
      <sz val="11"/>
      <color rgb="FF000000"/>
      <name val="Calibri"/>
    </font>
    <font>
      <sz val="10"/>
      <color rgb="FF000000"/>
      <name val="Arial"/>
    </font>
    <font>
      <b/>
      <i/>
      <sz val="13"/>
      <color theme="1"/>
      <name val="Times New Roman"/>
    </font>
    <font>
      <b/>
      <sz val="13"/>
      <color theme="1"/>
      <name val="Times New Roman"/>
    </font>
    <font>
      <sz val="13"/>
      <color theme="1"/>
      <name val="Times New Roman"/>
    </font>
    <font>
      <sz val="15"/>
      <color theme="1"/>
      <name val="Times New Roman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0F1F3"/>
        <bgColor rgb="FFF0F1F3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8EB6F8"/>
        <bgColor rgb="FF8EB6F8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E8EAED"/>
      </bottom>
      <diagonal/>
    </border>
    <border>
      <left/>
      <right/>
      <top/>
      <bottom style="thin">
        <color rgb="FFE1E3E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0" fontId="6" fillId="0" borderId="0" xfId="0" applyFont="1"/>
    <xf numFmtId="0" fontId="7" fillId="0" borderId="5" xfId="0" applyFont="1" applyBorder="1"/>
    <xf numFmtId="0" fontId="3" fillId="7" borderId="2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3" fontId="7" fillId="0" borderId="5" xfId="0" applyNumberFormat="1" applyFont="1" applyBorder="1" applyAlignment="1">
      <alignment horizontal="center"/>
    </xf>
    <xf numFmtId="0" fontId="7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10" fontId="11" fillId="0" borderId="0" xfId="0" applyNumberFormat="1" applyFont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3" fontId="6" fillId="0" borderId="0" xfId="0" applyNumberFormat="1" applyFont="1"/>
    <xf numFmtId="3" fontId="6" fillId="0" borderId="0" xfId="0" applyNumberFormat="1" applyFont="1" applyAlignment="1">
      <alignment horizontal="right"/>
    </xf>
    <xf numFmtId="0" fontId="2" fillId="9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5" borderId="0" xfId="0" applyFont="1" applyFill="1"/>
    <xf numFmtId="2" fontId="1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3" fontId="6" fillId="5" borderId="0" xfId="0" applyNumberFormat="1" applyFont="1" applyFill="1" applyAlignment="1">
      <alignment horizontal="center" vertical="center"/>
    </xf>
    <xf numFmtId="0" fontId="13" fillId="0" borderId="0" xfId="0" applyFont="1"/>
    <xf numFmtId="10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6" fillId="0" borderId="0" xfId="0" applyNumberFormat="1" applyFont="1" applyAlignment="1">
      <alignment horizontal="center"/>
    </xf>
    <xf numFmtId="3" fontId="6" fillId="5" borderId="0" xfId="0" applyNumberFormat="1" applyFont="1" applyFill="1"/>
    <xf numFmtId="0" fontId="6" fillId="5" borderId="0" xfId="0" applyFont="1" applyFill="1" applyAlignment="1">
      <alignment horizontal="center"/>
    </xf>
    <xf numFmtId="3" fontId="6" fillId="5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 vertical="center"/>
    </xf>
    <xf numFmtId="3" fontId="2" fillId="10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3" fontId="1" fillId="3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/>
    </xf>
    <xf numFmtId="3" fontId="8" fillId="3" borderId="0" xfId="0" applyNumberFormat="1" applyFon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left"/>
    </xf>
    <xf numFmtId="165" fontId="1" fillId="5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3" borderId="0" xfId="0" applyFont="1" applyFill="1"/>
    <xf numFmtId="0" fontId="2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3" fontId="1" fillId="11" borderId="0" xfId="0" applyNumberFormat="1" applyFont="1" applyFill="1" applyAlignment="1">
      <alignment horizontal="center" vertical="center"/>
    </xf>
    <xf numFmtId="3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2" fillId="1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2" fillId="5" borderId="0" xfId="0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3" fontId="12" fillId="0" borderId="6" xfId="0" applyNumberFormat="1" applyFont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6" fillId="3" borderId="0" xfId="0" applyFont="1" applyFill="1" applyAlignment="1">
      <alignment horizontal="center"/>
    </xf>
    <xf numFmtId="3" fontId="6" fillId="12" borderId="0" xfId="0" applyNumberFormat="1" applyFont="1" applyFill="1" applyAlignment="1">
      <alignment horizontal="center" vertical="center"/>
    </xf>
    <xf numFmtId="3" fontId="12" fillId="0" borderId="0" xfId="0" applyNumberFormat="1" applyFont="1" applyAlignment="1">
      <alignment horizontal="center"/>
    </xf>
    <xf numFmtId="3" fontId="14" fillId="13" borderId="6" xfId="0" applyNumberFormat="1" applyFont="1" applyFill="1" applyBorder="1" applyAlignment="1">
      <alignment horizontal="center"/>
    </xf>
    <xf numFmtId="0" fontId="14" fillId="5" borderId="6" xfId="0" applyFont="1" applyFill="1" applyBorder="1"/>
    <xf numFmtId="3" fontId="14" fillId="5" borderId="6" xfId="0" applyNumberFormat="1" applyFont="1" applyFill="1" applyBorder="1" applyAlignment="1">
      <alignment horizontal="center"/>
    </xf>
    <xf numFmtId="3" fontId="14" fillId="5" borderId="0" xfId="0" applyNumberFormat="1" applyFont="1" applyFill="1" applyAlignment="1">
      <alignment horizontal="center"/>
    </xf>
    <xf numFmtId="0" fontId="6" fillId="14" borderId="0" xfId="0" applyFont="1" applyFill="1" applyAlignment="1">
      <alignment horizontal="center" vertical="center" wrapText="1"/>
    </xf>
    <xf numFmtId="0" fontId="6" fillId="14" borderId="0" xfId="0" applyFont="1" applyFill="1"/>
    <xf numFmtId="0" fontId="12" fillId="5" borderId="7" xfId="0" applyFont="1" applyFill="1" applyBorder="1" applyAlignment="1">
      <alignment horizontal="center"/>
    </xf>
    <xf numFmtId="3" fontId="12" fillId="0" borderId="7" xfId="0" applyNumberFormat="1" applyFont="1" applyBorder="1" applyAlignment="1">
      <alignment horizontal="center"/>
    </xf>
    <xf numFmtId="0" fontId="6" fillId="0" borderId="0" xfId="0" applyFont="1" applyAlignment="1">
      <alignment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 wrapText="1"/>
    </xf>
    <xf numFmtId="2" fontId="2" fillId="1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4" fontId="2" fillId="16" borderId="0" xfId="0" applyNumberFormat="1" applyFont="1" applyFill="1" applyAlignment="1">
      <alignment horizontal="center" vertical="center" wrapText="1"/>
    </xf>
    <xf numFmtId="2" fontId="2" fillId="10" borderId="0" xfId="0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15" fillId="0" borderId="0" xfId="0" applyFont="1"/>
    <xf numFmtId="4" fontId="2" fillId="10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/>
    </xf>
    <xf numFmtId="165" fontId="6" fillId="5" borderId="0" xfId="0" applyNumberFormat="1" applyFont="1" applyFill="1" applyAlignment="1">
      <alignment horizontal="center" vertical="center" wrapText="1"/>
    </xf>
    <xf numFmtId="2" fontId="6" fillId="15" borderId="0" xfId="0" applyNumberFormat="1" applyFont="1" applyFill="1" applyAlignment="1">
      <alignment horizontal="center" vertical="center" wrapText="1"/>
    </xf>
    <xf numFmtId="4" fontId="6" fillId="16" borderId="0" xfId="0" applyNumberFormat="1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2" fontId="6" fillId="5" borderId="0" xfId="0" applyNumberFormat="1" applyFont="1" applyFill="1" applyAlignment="1">
      <alignment horizontal="center" vertical="center" wrapText="1"/>
    </xf>
    <xf numFmtId="0" fontId="6" fillId="8" borderId="0" xfId="0" applyFont="1" applyFill="1" applyAlignment="1">
      <alignment horizontal="center"/>
    </xf>
    <xf numFmtId="3" fontId="2" fillId="7" borderId="0" xfId="0" applyNumberFormat="1" applyFont="1" applyFill="1" applyAlignment="1">
      <alignment horizontal="center" vertical="center" wrapText="1"/>
    </xf>
    <xf numFmtId="3" fontId="2" fillId="7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4" fontId="6" fillId="5" borderId="0" xfId="0" applyNumberFormat="1" applyFont="1" applyFill="1" applyAlignment="1">
      <alignment horizontal="center" vertical="center" wrapText="1"/>
    </xf>
    <xf numFmtId="2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4" fontId="6" fillId="0" borderId="0" xfId="0" applyNumberFormat="1" applyFont="1"/>
    <xf numFmtId="3" fontId="6" fillId="5" borderId="0" xfId="0" applyNumberFormat="1" applyFont="1" applyFill="1" applyAlignment="1">
      <alignment horizontal="center" vertical="center" wrapText="1"/>
    </xf>
    <xf numFmtId="3" fontId="6" fillId="0" borderId="0" xfId="0" applyNumberFormat="1" applyFont="1" applyAlignment="1">
      <alignment horizontal="center" wrapText="1"/>
    </xf>
    <xf numFmtId="165" fontId="6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3" fontId="16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 vertical="center"/>
    </xf>
    <xf numFmtId="0" fontId="6" fillId="7" borderId="0" xfId="0" applyFont="1" applyFill="1"/>
    <xf numFmtId="0" fontId="18" fillId="5" borderId="0" xfId="0" applyFont="1" applyFill="1" applyAlignment="1">
      <alignment horizontal="center"/>
    </xf>
    <xf numFmtId="3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166" fontId="6" fillId="5" borderId="0" xfId="0" applyNumberFormat="1" applyFont="1" applyFill="1" applyAlignment="1">
      <alignment horizontal="center" vertical="center" wrapText="1"/>
    </xf>
    <xf numFmtId="165" fontId="6" fillId="0" borderId="0" xfId="0" applyNumberFormat="1" applyFont="1" applyAlignment="1">
      <alignment horizontal="center"/>
    </xf>
    <xf numFmtId="2" fontId="6" fillId="0" borderId="0" xfId="0" applyNumberFormat="1" applyFont="1"/>
    <xf numFmtId="0" fontId="6" fillId="5" borderId="0" xfId="0" applyFont="1" applyFill="1" applyAlignment="1">
      <alignment horizontal="left" vertical="center" wrapText="1"/>
    </xf>
    <xf numFmtId="166" fontId="6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0" fontId="6" fillId="11" borderId="0" xfId="0" applyFont="1" applyFill="1"/>
    <xf numFmtId="0" fontId="6" fillId="8" borderId="0" xfId="0" applyFont="1" applyFill="1"/>
    <xf numFmtId="4" fontId="1" fillId="0" borderId="0" xfId="0" applyNumberFormat="1" applyFont="1" applyAlignment="1">
      <alignment horizontal="center" vertical="center" wrapText="1"/>
    </xf>
    <xf numFmtId="2" fontId="2" fillId="7" borderId="0" xfId="0" applyNumberFormat="1" applyFont="1" applyFill="1" applyAlignment="1">
      <alignment horizontal="center" vertical="center" wrapText="1"/>
    </xf>
    <xf numFmtId="2" fontId="1" fillId="5" borderId="0" xfId="0" applyNumberFormat="1" applyFont="1" applyFill="1" applyAlignment="1">
      <alignment horizontal="center" vertical="center" wrapText="1"/>
    </xf>
    <xf numFmtId="0" fontId="1" fillId="0" borderId="0" xfId="0" applyFont="1"/>
    <xf numFmtId="0" fontId="8" fillId="17" borderId="5" xfId="0" applyFont="1" applyFill="1" applyBorder="1"/>
    <xf numFmtId="0" fontId="21" fillId="0" borderId="3" xfId="0" applyFont="1" applyBorder="1" applyAlignment="1">
      <alignment horizontal="center"/>
    </xf>
    <xf numFmtId="2" fontId="6" fillId="7" borderId="0" xfId="0" applyNumberFormat="1" applyFont="1" applyFill="1" applyAlignment="1">
      <alignment horizontal="center" wrapText="1"/>
    </xf>
    <xf numFmtId="0" fontId="8" fillId="0" borderId="5" xfId="0" applyFont="1" applyBorder="1"/>
    <xf numFmtId="0" fontId="8" fillId="18" borderId="5" xfId="0" applyFont="1" applyFill="1" applyBorder="1"/>
    <xf numFmtId="0" fontId="8" fillId="0" borderId="1" xfId="0" applyFont="1" applyBorder="1"/>
    <xf numFmtId="0" fontId="8" fillId="0" borderId="8" xfId="0" applyFont="1" applyBorder="1"/>
    <xf numFmtId="0" fontId="8" fillId="18" borderId="9" xfId="0" applyFont="1" applyFill="1" applyBorder="1"/>
    <xf numFmtId="0" fontId="8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 wrapText="1"/>
    </xf>
    <xf numFmtId="0" fontId="19" fillId="0" borderId="0" xfId="0" applyFont="1" applyAlignment="1">
      <alignment horizontal="left"/>
    </xf>
    <xf numFmtId="0" fontId="19" fillId="0" borderId="0" xfId="0" applyFont="1"/>
    <xf numFmtId="3" fontId="1" fillId="19" borderId="0" xfId="0" applyNumberFormat="1" applyFont="1" applyFill="1" applyAlignment="1">
      <alignment horizontal="center" vertical="center" wrapText="1"/>
    </xf>
    <xf numFmtId="3" fontId="1" fillId="8" borderId="0" xfId="0" applyNumberFormat="1" applyFont="1" applyFill="1" applyAlignment="1">
      <alignment horizontal="center" vertical="center" wrapText="1"/>
    </xf>
    <xf numFmtId="2" fontId="6" fillId="16" borderId="0" xfId="0" applyNumberFormat="1" applyFont="1" applyFill="1" applyAlignment="1">
      <alignment horizontal="center" wrapText="1"/>
    </xf>
    <xf numFmtId="2" fontId="6" fillId="0" borderId="0" xfId="0" applyNumberFormat="1" applyFont="1" applyAlignment="1">
      <alignment horizontal="left" vertical="center"/>
    </xf>
    <xf numFmtId="4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4" fontId="1" fillId="12" borderId="0" xfId="0" applyNumberFormat="1" applyFont="1" applyFill="1" applyAlignment="1">
      <alignment horizontal="center" vertical="center"/>
    </xf>
    <xf numFmtId="2" fontId="6" fillId="16" borderId="0" xfId="0" applyNumberFormat="1" applyFont="1" applyFill="1"/>
    <xf numFmtId="3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left" vertical="center" wrapText="1"/>
    </xf>
    <xf numFmtId="0" fontId="6" fillId="16" borderId="0" xfId="0" applyFont="1" applyFill="1"/>
    <xf numFmtId="0" fontId="22" fillId="10" borderId="0" xfId="0" applyFont="1" applyFill="1" applyAlignment="1">
      <alignment horizontal="center" vertical="center"/>
    </xf>
    <xf numFmtId="2" fontId="22" fillId="10" borderId="0" xfId="0" applyNumberFormat="1" applyFont="1" applyFill="1" applyAlignment="1">
      <alignment horizontal="center" vertical="center" wrapText="1"/>
    </xf>
    <xf numFmtId="3" fontId="22" fillId="10" borderId="0" xfId="0" applyNumberFormat="1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5" borderId="0" xfId="0" applyFont="1" applyFill="1" applyAlignment="1">
      <alignment horizontal="center" vertical="center" wrapText="1"/>
    </xf>
    <xf numFmtId="0" fontId="24" fillId="0" borderId="0" xfId="0" applyFont="1"/>
    <xf numFmtId="0" fontId="25" fillId="0" borderId="5" xfId="0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23" fillId="5" borderId="0" xfId="0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5" borderId="0" xfId="0" applyFont="1" applyFill="1" applyAlignment="1">
      <alignment horizontal="center" vertical="center" wrapText="1"/>
    </xf>
    <xf numFmtId="2" fontId="24" fillId="5" borderId="0" xfId="0" applyNumberFormat="1" applyFont="1" applyFill="1" applyAlignment="1">
      <alignment horizontal="center" vertical="center" wrapText="1"/>
    </xf>
    <xf numFmtId="3" fontId="24" fillId="5" borderId="0" xfId="0" applyNumberFormat="1" applyFont="1" applyFill="1" applyAlignment="1">
      <alignment horizontal="center" vertical="center" wrapText="1"/>
    </xf>
    <xf numFmtId="2" fontId="24" fillId="0" borderId="0" xfId="0" applyNumberFormat="1" applyFont="1"/>
    <xf numFmtId="3" fontId="24" fillId="0" borderId="0" xfId="0" applyNumberFormat="1" applyFont="1"/>
    <xf numFmtId="0" fontId="2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3" fillId="7" borderId="5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1337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0L1OLWu1GbESsJWNKNVwHiRlwJEHheAV2cXpy4sZtCk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9"/>
  <sheetViews>
    <sheetView tabSelected="1" workbookViewId="0">
      <pane xSplit="1" topLeftCell="B1" activePane="topRight" state="frozen"/>
      <selection pane="topRight" activeCell="C2" sqref="C2"/>
    </sheetView>
  </sheetViews>
  <sheetFormatPr defaultColWidth="14.42578125" defaultRowHeight="15.75" customHeight="1"/>
  <cols>
    <col min="1" max="1" width="24.7109375" customWidth="1"/>
    <col min="2" max="11" width="18.85546875" customWidth="1"/>
    <col min="12" max="12" width="23" hidden="1" customWidth="1"/>
    <col min="13" max="13" width="23" customWidth="1"/>
    <col min="14" max="14" width="18.140625" customWidth="1"/>
    <col min="15" max="16" width="23" customWidth="1"/>
  </cols>
  <sheetData>
    <row r="1" spans="1:28">
      <c r="A1" s="2" t="s">
        <v>0</v>
      </c>
      <c r="B1" s="3" t="s">
        <v>1</v>
      </c>
      <c r="C1" s="3" t="s">
        <v>2</v>
      </c>
      <c r="D1" s="3" t="s">
        <v>3</v>
      </c>
      <c r="E1" s="2"/>
      <c r="F1" s="2" t="s">
        <v>4</v>
      </c>
      <c r="G1" s="2" t="s">
        <v>5</v>
      </c>
      <c r="H1" s="2" t="s">
        <v>6</v>
      </c>
      <c r="I1" s="5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5" t="s">
        <v>13</v>
      </c>
      <c r="P1" s="5" t="s">
        <v>14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>
      <c r="A2" s="18" t="s">
        <v>15</v>
      </c>
      <c r="B2" s="20"/>
      <c r="C2" s="20"/>
      <c r="D2" s="20">
        <f t="shared" ref="D2:D11" si="0">B2-C2</f>
        <v>0</v>
      </c>
      <c r="E2" s="27" t="e">
        <f t="shared" ref="E2:E12" si="1">D2/B2</f>
        <v>#DIV/0!</v>
      </c>
      <c r="F2" s="29" t="s">
        <v>16</v>
      </c>
      <c r="G2" s="30">
        <v>72000000</v>
      </c>
      <c r="H2" s="31">
        <v>17000000</v>
      </c>
      <c r="I2" s="31">
        <v>3500000</v>
      </c>
      <c r="J2" s="30">
        <v>3400000</v>
      </c>
      <c r="K2" s="30">
        <v>6000000</v>
      </c>
      <c r="L2" s="30">
        <v>1238</v>
      </c>
      <c r="M2" s="30">
        <f t="shared" ref="M2:M11" si="2">L2*8000</f>
        <v>9904000</v>
      </c>
      <c r="N2" s="30">
        <f t="shared" ref="N2:N11" si="3">D2-G2-H2-I2-J2-K2-M2</f>
        <v>-111804000</v>
      </c>
      <c r="O2" s="30">
        <f t="shared" ref="O2:O11" si="4">N2-16000000</f>
        <v>-127804000</v>
      </c>
      <c r="P2" s="30">
        <f t="shared" ref="P2:P11" si="5">O2-30000000</f>
        <v>-157804000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>
      <c r="A3" s="18" t="s">
        <v>17</v>
      </c>
      <c r="B3" s="20"/>
      <c r="C3" s="20"/>
      <c r="D3" s="20">
        <f t="shared" si="0"/>
        <v>0</v>
      </c>
      <c r="E3" s="27" t="e">
        <f t="shared" si="1"/>
        <v>#DIV/0!</v>
      </c>
      <c r="F3" s="29" t="s">
        <v>16</v>
      </c>
      <c r="G3" s="30">
        <v>82000000</v>
      </c>
      <c r="H3" s="31">
        <v>55000000</v>
      </c>
      <c r="I3" s="31">
        <v>3500000</v>
      </c>
      <c r="J3" s="30">
        <v>8300000</v>
      </c>
      <c r="K3" s="30">
        <v>6000000</v>
      </c>
      <c r="L3" s="30">
        <v>920</v>
      </c>
      <c r="M3" s="30">
        <f t="shared" si="2"/>
        <v>7360000</v>
      </c>
      <c r="N3" s="30">
        <f t="shared" si="3"/>
        <v>-162160000</v>
      </c>
      <c r="O3" s="30">
        <f t="shared" si="4"/>
        <v>-178160000</v>
      </c>
      <c r="P3" s="30">
        <f t="shared" si="5"/>
        <v>-208160000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>
      <c r="A4" s="18" t="s">
        <v>18</v>
      </c>
      <c r="B4" s="20"/>
      <c r="C4" s="20"/>
      <c r="D4" s="20">
        <f t="shared" si="0"/>
        <v>0</v>
      </c>
      <c r="E4" s="27" t="e">
        <f t="shared" si="1"/>
        <v>#DIV/0!</v>
      </c>
      <c r="F4" s="29" t="s">
        <v>16</v>
      </c>
      <c r="G4" s="30">
        <v>50000000</v>
      </c>
      <c r="H4" s="31">
        <v>15000000</v>
      </c>
      <c r="I4" s="31">
        <v>3500000</v>
      </c>
      <c r="J4" s="30">
        <v>5000000</v>
      </c>
      <c r="K4" s="30">
        <v>6000000</v>
      </c>
      <c r="L4" s="30">
        <v>471</v>
      </c>
      <c r="M4" s="30">
        <f t="shared" si="2"/>
        <v>3768000</v>
      </c>
      <c r="N4" s="30">
        <f t="shared" si="3"/>
        <v>-83268000</v>
      </c>
      <c r="O4" s="30">
        <f t="shared" si="4"/>
        <v>-99268000</v>
      </c>
      <c r="P4" s="30">
        <f t="shared" si="5"/>
        <v>-129268000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>
      <c r="A5" s="18" t="s">
        <v>19</v>
      </c>
      <c r="B5" s="20"/>
      <c r="C5" s="20"/>
      <c r="D5" s="20">
        <f t="shared" si="0"/>
        <v>0</v>
      </c>
      <c r="E5" s="27" t="e">
        <f t="shared" si="1"/>
        <v>#DIV/0!</v>
      </c>
      <c r="F5" s="29" t="s">
        <v>16</v>
      </c>
      <c r="G5" s="30">
        <v>44000000</v>
      </c>
      <c r="H5" s="31">
        <v>22000000</v>
      </c>
      <c r="I5" s="31">
        <v>2500000</v>
      </c>
      <c r="J5" s="30">
        <v>6500000</v>
      </c>
      <c r="K5" s="30">
        <v>6000000</v>
      </c>
      <c r="L5" s="30">
        <v>384</v>
      </c>
      <c r="M5" s="30">
        <f t="shared" si="2"/>
        <v>3072000</v>
      </c>
      <c r="N5" s="30">
        <f t="shared" si="3"/>
        <v>-84072000</v>
      </c>
      <c r="O5" s="30">
        <f t="shared" si="4"/>
        <v>-100072000</v>
      </c>
      <c r="P5" s="30">
        <f t="shared" si="5"/>
        <v>-130072000</v>
      </c>
      <c r="Q5" s="7"/>
      <c r="R5" s="7"/>
      <c r="S5" s="38"/>
      <c r="T5" s="7"/>
      <c r="U5" s="7"/>
      <c r="V5" s="7"/>
      <c r="W5" s="7"/>
      <c r="X5" s="7"/>
      <c r="Y5" s="7"/>
      <c r="Z5" s="7"/>
      <c r="AA5" s="7"/>
      <c r="AB5" s="7"/>
    </row>
    <row r="6" spans="1:28">
      <c r="A6" s="18" t="s">
        <v>20</v>
      </c>
      <c r="B6" s="20"/>
      <c r="C6" s="20"/>
      <c r="D6" s="20">
        <f t="shared" si="0"/>
        <v>0</v>
      </c>
      <c r="E6" s="27" t="e">
        <f t="shared" si="1"/>
        <v>#DIV/0!</v>
      </c>
      <c r="F6" s="29" t="s">
        <v>16</v>
      </c>
      <c r="G6" s="30">
        <v>60000000</v>
      </c>
      <c r="H6" s="31">
        <v>30000000</v>
      </c>
      <c r="I6" s="31">
        <v>3500000</v>
      </c>
      <c r="J6" s="30">
        <v>8000000</v>
      </c>
      <c r="K6" s="30">
        <v>6000000</v>
      </c>
      <c r="L6" s="30">
        <v>556</v>
      </c>
      <c r="M6" s="30">
        <f t="shared" si="2"/>
        <v>4448000</v>
      </c>
      <c r="N6" s="30">
        <f t="shared" si="3"/>
        <v>-111948000</v>
      </c>
      <c r="O6" s="30">
        <f t="shared" si="4"/>
        <v>-127948000</v>
      </c>
      <c r="P6" s="30">
        <f t="shared" si="5"/>
        <v>-157948000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>
      <c r="A7" s="18" t="s">
        <v>21</v>
      </c>
      <c r="B7" s="20"/>
      <c r="C7" s="20"/>
      <c r="D7" s="20">
        <f t="shared" si="0"/>
        <v>0</v>
      </c>
      <c r="E7" s="27" t="e">
        <f t="shared" si="1"/>
        <v>#DIV/0!</v>
      </c>
      <c r="F7" s="29" t="s">
        <v>16</v>
      </c>
      <c r="G7" s="30">
        <v>44000000</v>
      </c>
      <c r="H7" s="31">
        <v>35000000</v>
      </c>
      <c r="I7" s="31">
        <v>2500000</v>
      </c>
      <c r="J7" s="30">
        <v>5000000</v>
      </c>
      <c r="K7" s="30">
        <v>6000000</v>
      </c>
      <c r="L7" s="30">
        <v>810</v>
      </c>
      <c r="M7" s="30">
        <f t="shared" si="2"/>
        <v>6480000</v>
      </c>
      <c r="N7" s="30">
        <f t="shared" si="3"/>
        <v>-98980000</v>
      </c>
      <c r="O7" s="30">
        <f t="shared" si="4"/>
        <v>-114980000</v>
      </c>
      <c r="P7" s="30">
        <f t="shared" si="5"/>
        <v>-144980000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>
      <c r="A8" s="18" t="s">
        <v>22</v>
      </c>
      <c r="B8" s="20"/>
      <c r="C8" s="20"/>
      <c r="D8" s="20">
        <f t="shared" si="0"/>
        <v>0</v>
      </c>
      <c r="E8" s="27" t="e">
        <f t="shared" si="1"/>
        <v>#DIV/0!</v>
      </c>
      <c r="F8" s="29" t="s">
        <v>16</v>
      </c>
      <c r="G8" s="30">
        <v>50000000</v>
      </c>
      <c r="H8" s="31">
        <v>24000000</v>
      </c>
      <c r="I8" s="31">
        <v>4000000</v>
      </c>
      <c r="J8" s="30">
        <v>6800000</v>
      </c>
      <c r="K8" s="30">
        <v>6000000</v>
      </c>
      <c r="L8" s="30">
        <v>448</v>
      </c>
      <c r="M8" s="30">
        <f t="shared" si="2"/>
        <v>3584000</v>
      </c>
      <c r="N8" s="30">
        <f t="shared" si="3"/>
        <v>-94384000</v>
      </c>
      <c r="O8" s="30">
        <f t="shared" si="4"/>
        <v>-110384000</v>
      </c>
      <c r="P8" s="30">
        <f t="shared" si="5"/>
        <v>-140384000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>
      <c r="A9" s="18" t="s">
        <v>23</v>
      </c>
      <c r="B9" s="40"/>
      <c r="C9" s="40"/>
      <c r="D9" s="20">
        <f t="shared" si="0"/>
        <v>0</v>
      </c>
      <c r="E9" s="27" t="e">
        <f t="shared" si="1"/>
        <v>#DIV/0!</v>
      </c>
      <c r="F9" s="29" t="s">
        <v>16</v>
      </c>
      <c r="G9" s="30">
        <v>66000000</v>
      </c>
      <c r="H9" s="31">
        <v>30000000</v>
      </c>
      <c r="I9" s="31">
        <v>2500000</v>
      </c>
      <c r="J9" s="30">
        <v>8000000</v>
      </c>
      <c r="K9" s="30">
        <v>6000000</v>
      </c>
      <c r="L9" s="30">
        <v>841</v>
      </c>
      <c r="M9" s="30">
        <f t="shared" si="2"/>
        <v>6728000</v>
      </c>
      <c r="N9" s="30">
        <f t="shared" si="3"/>
        <v>-119228000</v>
      </c>
      <c r="O9" s="30">
        <f t="shared" si="4"/>
        <v>-135228000</v>
      </c>
      <c r="P9" s="30">
        <f t="shared" si="5"/>
        <v>-165228000</v>
      </c>
      <c r="Q9" s="7"/>
      <c r="R9" s="7"/>
      <c r="S9" s="38"/>
      <c r="T9" s="7"/>
      <c r="U9" s="7"/>
      <c r="V9" s="7"/>
      <c r="W9" s="7"/>
      <c r="X9" s="7"/>
      <c r="Y9" s="7"/>
      <c r="Z9" s="7"/>
      <c r="AA9" s="7"/>
      <c r="AB9" s="7"/>
    </row>
    <row r="10" spans="1:28">
      <c r="A10" s="18" t="s">
        <v>24</v>
      </c>
      <c r="B10" s="20"/>
      <c r="C10" s="20"/>
      <c r="D10" s="20">
        <f t="shared" si="0"/>
        <v>0</v>
      </c>
      <c r="E10" s="27" t="e">
        <f t="shared" si="1"/>
        <v>#DIV/0!</v>
      </c>
      <c r="F10" s="29" t="s">
        <v>16</v>
      </c>
      <c r="G10" s="30">
        <v>72000000</v>
      </c>
      <c r="H10" s="31">
        <v>10000000</v>
      </c>
      <c r="I10" s="31">
        <v>3000000</v>
      </c>
      <c r="J10" s="30">
        <v>3500000</v>
      </c>
      <c r="K10" s="30">
        <v>6000000</v>
      </c>
      <c r="L10" s="30">
        <v>1322</v>
      </c>
      <c r="M10" s="30">
        <f t="shared" si="2"/>
        <v>10576000</v>
      </c>
      <c r="N10" s="30">
        <f t="shared" si="3"/>
        <v>-105076000</v>
      </c>
      <c r="O10" s="30">
        <f t="shared" si="4"/>
        <v>-121076000</v>
      </c>
      <c r="P10" s="30">
        <f t="shared" si="5"/>
        <v>-151076000</v>
      </c>
      <c r="Q10" s="7"/>
      <c r="R10" s="7"/>
      <c r="S10" s="38"/>
      <c r="T10" s="7"/>
      <c r="U10" s="7"/>
      <c r="V10" s="7"/>
      <c r="W10" s="7"/>
      <c r="X10" s="7"/>
      <c r="Y10" s="7"/>
      <c r="Z10" s="7"/>
      <c r="AA10" s="7"/>
      <c r="AB10" s="7"/>
    </row>
    <row r="11" spans="1:28">
      <c r="A11" s="18" t="s">
        <v>25</v>
      </c>
      <c r="B11" s="20"/>
      <c r="C11" s="20"/>
      <c r="D11" s="20">
        <f t="shared" si="0"/>
        <v>0</v>
      </c>
      <c r="E11" s="27" t="e">
        <f t="shared" si="1"/>
        <v>#DIV/0!</v>
      </c>
      <c r="F11" s="29" t="s">
        <v>16</v>
      </c>
      <c r="G11" s="30">
        <v>60000000</v>
      </c>
      <c r="H11" s="31">
        <v>45000000</v>
      </c>
      <c r="I11" s="31">
        <v>0</v>
      </c>
      <c r="J11" s="30">
        <v>5500000</v>
      </c>
      <c r="K11" s="30">
        <v>6000000</v>
      </c>
      <c r="L11" s="30">
        <v>708</v>
      </c>
      <c r="M11" s="30">
        <f t="shared" si="2"/>
        <v>5664000</v>
      </c>
      <c r="N11" s="30">
        <f t="shared" si="3"/>
        <v>-122164000</v>
      </c>
      <c r="O11" s="30">
        <f t="shared" si="4"/>
        <v>-138164000</v>
      </c>
      <c r="P11" s="30">
        <f t="shared" si="5"/>
        <v>-168164000</v>
      </c>
      <c r="Q11" s="7"/>
      <c r="R11" s="7"/>
      <c r="S11" s="38"/>
      <c r="T11" s="7"/>
      <c r="U11" s="7"/>
      <c r="V11" s="7"/>
      <c r="W11" s="7"/>
      <c r="X11" s="7"/>
      <c r="Y11" s="7"/>
      <c r="Z11" s="7"/>
      <c r="AA11" s="7"/>
      <c r="AB11" s="7"/>
    </row>
    <row r="12" spans="1:28">
      <c r="A12" s="7"/>
      <c r="B12" s="40">
        <f>SUM(B2:B11)</f>
        <v>0</v>
      </c>
      <c r="C12" s="18"/>
      <c r="D12" s="40">
        <f>SUM(D2:D11)</f>
        <v>0</v>
      </c>
      <c r="E12" s="27" t="e">
        <f t="shared" si="1"/>
        <v>#DIV/0!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30"/>
      <c r="Q12" s="7"/>
      <c r="R12" s="30"/>
      <c r="S12" s="38"/>
      <c r="T12" s="7"/>
      <c r="U12" s="7"/>
      <c r="V12" s="7"/>
      <c r="W12" s="7"/>
      <c r="X12" s="7"/>
      <c r="Y12" s="7"/>
      <c r="Z12" s="7"/>
      <c r="AA12" s="7"/>
      <c r="AB12" s="7"/>
    </row>
    <row r="13" spans="1:28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38"/>
      <c r="T13" s="7"/>
      <c r="U13" s="7"/>
      <c r="V13" s="7"/>
      <c r="W13" s="7"/>
      <c r="X13" s="7"/>
      <c r="Y13" s="7"/>
      <c r="Z13" s="7"/>
      <c r="AA13" s="7"/>
      <c r="AB13" s="7"/>
    </row>
    <row r="14" spans="1:28">
      <c r="A14" s="7"/>
      <c r="B14" s="7"/>
      <c r="C14" s="7"/>
      <c r="D14" s="7"/>
      <c r="E14" s="7"/>
      <c r="F14" s="7"/>
      <c r="G14" s="3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38"/>
      <c r="T14" s="7"/>
      <c r="U14" s="7"/>
      <c r="V14" s="7"/>
      <c r="W14" s="7"/>
      <c r="X14" s="7"/>
      <c r="Y14" s="7"/>
      <c r="Z14" s="7"/>
      <c r="AA14" s="7"/>
      <c r="AB14" s="7"/>
    </row>
    <row r="15" spans="1:28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1:28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8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1:28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1:28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1:28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8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1:28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1:2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1:28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1:28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8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8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1:28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1:28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1:28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1:28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1:28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1:28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1:28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8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1:28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1:28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1:28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1:28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1:28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1:28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8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1:28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1:28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1:2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1:28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1:28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1:28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8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1:28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1:28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1:28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1:28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1:28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1:28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1:28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1:28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1:28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1:28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1:28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1:28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1:28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1:28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1:28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1:28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1:28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1:28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1:28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1:28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1:28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1:28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1: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1:28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1:28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1:28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1:28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1:28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1:28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1:2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1:28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1:28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1:28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1:28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1:28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1:28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1:28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1:2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1:28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1:28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1:28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1:28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1:28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1:28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8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1:28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1:28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1:2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8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8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1:28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1:28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8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1:28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1:28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1:28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1:28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1:28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1:28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1:2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1:28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1:28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1:28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1:28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1:28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1:28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1:28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1:28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1:28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1:2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1:28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1:28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1:28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1:28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1:28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1:28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1:28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1:28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1:28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1:2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1:28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1:28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1:28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1:28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1:28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1:28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1:28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1:28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1:28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1: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1:28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1:28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1:28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1:28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1:28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1:28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1:28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1:28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1:28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1:2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1:28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1:28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1:28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1:28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1:28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1:28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1:28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1:28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1:28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1:2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1:28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1:28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1:28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1:28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1:28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1:28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1:28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1:28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1:28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1:2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1:28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1:28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1:28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1:28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1:28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1:28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1:28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1:28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1:28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1:2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1:28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1:28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1:28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1:28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1:28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1:28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1:28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1:28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1:28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1:2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1:28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1:28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1:28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1:28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1:28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1:28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1:28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1:28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1:28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1:2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1:28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1:28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1:28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1:28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1:28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1:28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1:28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1:28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1:28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1:2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1:28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1:28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1:28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1:28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1:28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1:28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1:28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1:28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1:28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1:2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1:28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1:28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1:28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1:28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1:28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1:28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1:28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1:28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1:28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1:2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1:28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1:28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1:28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1:28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1:28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1:28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1:28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1:28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1:28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1: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1:28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1:28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1:28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1:28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1:28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1:28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1:28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1:28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1:28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1:2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1:28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1:28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1:28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1:28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1:28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1:28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1:28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1:28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1:28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1:2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1:28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1:28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1:28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1:28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1:28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1:28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1:28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1:28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1:28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1:2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1:28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1:28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1:28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1:28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1:28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1:28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1:28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1:28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1:28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1:2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1:28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1:28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1:28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1:28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1:28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1:28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1:28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1:28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1:28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1:2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1:28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1:28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1:28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1:28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1:28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1:28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1:28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1:28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1:28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1:2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1:28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1:28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1:28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1:28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1:28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1:28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1:28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1:28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1:28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1:2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1:28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</sheetData>
  <conditionalFormatting sqref="L2:P11">
    <cfRule type="expression" dxfId="1335" priority="1">
      <formula>L2&lt;0</formula>
    </cfRule>
  </conditionalFormatting>
  <dataValidations count="2">
    <dataValidation type="list" allowBlank="1" showErrorMessage="1" sqref="A2:A11" xr:uid="{00000000-0002-0000-0000-000000000000}">
      <formula1>"Hàng Bông,Đường Láng,24H,Minh Châu,Nguyễn Chí Thanh,Nam Hòa,Nguyễn Thị Thập,Nguyễn Văn Quá,Đỗ Quang Đẩu,Rạch Bùng Binh"</formula1>
    </dataValidation>
    <dataValidation type="list" allowBlank="1" showErrorMessage="1" sqref="F2:F11" xr:uid="{00000000-0002-0000-0000-000001000000}">
      <formula1>"Đạt,Không đạt"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1043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ColWidth="14.42578125" defaultRowHeight="15.75" customHeight="1"/>
  <cols>
    <col min="1" max="1" width="8.7109375" customWidth="1"/>
    <col min="2" max="2" width="26.5703125" customWidth="1"/>
    <col min="3" max="3" width="31.140625" customWidth="1"/>
    <col min="4" max="4" width="15.42578125" customWidth="1"/>
    <col min="5" max="6" width="15.5703125" customWidth="1"/>
    <col min="7" max="7" width="18.42578125" customWidth="1"/>
    <col min="8" max="8" width="19.28515625" customWidth="1"/>
    <col min="9" max="9" width="22.5703125" customWidth="1"/>
    <col min="10" max="12" width="20" customWidth="1"/>
    <col min="13" max="13" width="22.140625" customWidth="1"/>
    <col min="14" max="16" width="20" customWidth="1"/>
    <col min="17" max="17" width="21.85546875" customWidth="1"/>
    <col min="18" max="18" width="17.85546875" customWidth="1"/>
    <col min="19" max="19" width="18.85546875" customWidth="1"/>
    <col min="20" max="20" width="14.85546875" customWidth="1"/>
    <col min="21" max="21" width="20.28515625" customWidth="1"/>
    <col min="22" max="22" width="23.85546875" customWidth="1"/>
    <col min="23" max="24" width="17.5703125" customWidth="1"/>
    <col min="25" max="27" width="14.7109375" customWidth="1"/>
    <col min="28" max="28" width="20.42578125" customWidth="1"/>
    <col min="29" max="31" width="14.7109375" customWidth="1"/>
    <col min="32" max="32" width="20.42578125" customWidth="1"/>
    <col min="33" max="34" width="21" customWidth="1"/>
    <col min="35" max="35" width="16.28515625" customWidth="1"/>
    <col min="36" max="37" width="16" customWidth="1"/>
    <col min="38" max="38" width="16.42578125" customWidth="1"/>
    <col min="39" max="41" width="17.42578125" customWidth="1"/>
    <col min="42" max="42" width="50.7109375" customWidth="1"/>
    <col min="43" max="43" width="17.28515625" customWidth="1"/>
    <col min="44" max="44" width="24.42578125" customWidth="1"/>
  </cols>
  <sheetData>
    <row r="1" spans="1:53" ht="26.25" customHeight="1">
      <c r="A1" s="1"/>
      <c r="B1" s="1"/>
      <c r="C1" s="1"/>
      <c r="D1" s="1"/>
      <c r="E1" s="197" t="s">
        <v>26</v>
      </c>
      <c r="F1" s="194"/>
      <c r="G1" s="192" t="s">
        <v>27</v>
      </c>
      <c r="H1" s="193"/>
      <c r="I1" s="193"/>
      <c r="J1" s="193"/>
      <c r="K1" s="193"/>
      <c r="L1" s="193"/>
      <c r="M1" s="193"/>
      <c r="N1" s="193"/>
      <c r="O1" s="193"/>
      <c r="P1" s="193"/>
      <c r="Q1" s="194"/>
      <c r="R1" s="196" t="s">
        <v>28</v>
      </c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9"/>
      <c r="AK1" s="195" t="s">
        <v>29</v>
      </c>
      <c r="AL1" s="193"/>
      <c r="AM1" s="193"/>
      <c r="AN1" s="193"/>
      <c r="AO1" s="194"/>
      <c r="AP1" s="13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63">
      <c r="A2" s="15" t="s">
        <v>30</v>
      </c>
      <c r="B2" s="15" t="s">
        <v>0</v>
      </c>
      <c r="C2" s="15" t="s">
        <v>31</v>
      </c>
      <c r="D2" s="15" t="s">
        <v>32</v>
      </c>
      <c r="E2" s="19" t="s">
        <v>33</v>
      </c>
      <c r="F2" s="19" t="s">
        <v>34</v>
      </c>
      <c r="G2" s="21" t="s">
        <v>35</v>
      </c>
      <c r="H2" s="21" t="s">
        <v>36</v>
      </c>
      <c r="I2" s="22" t="s">
        <v>37</v>
      </c>
      <c r="J2" s="23" t="s">
        <v>38</v>
      </c>
      <c r="K2" s="23" t="s">
        <v>39</v>
      </c>
      <c r="L2" s="23" t="s">
        <v>40</v>
      </c>
      <c r="M2" s="23" t="s">
        <v>41</v>
      </c>
      <c r="N2" s="24" t="s">
        <v>42</v>
      </c>
      <c r="O2" s="24" t="s">
        <v>43</v>
      </c>
      <c r="P2" s="24" t="s">
        <v>44</v>
      </c>
      <c r="Q2" s="24" t="s">
        <v>45</v>
      </c>
      <c r="R2" s="26" t="s">
        <v>46</v>
      </c>
      <c r="S2" s="28" t="s">
        <v>47</v>
      </c>
      <c r="T2" s="26" t="s">
        <v>48</v>
      </c>
      <c r="U2" s="26" t="s">
        <v>49</v>
      </c>
      <c r="V2" s="26" t="s">
        <v>50</v>
      </c>
      <c r="W2" s="26" t="s">
        <v>51</v>
      </c>
      <c r="X2" s="26" t="s">
        <v>52</v>
      </c>
      <c r="Y2" s="32" t="s">
        <v>53</v>
      </c>
      <c r="Z2" s="32" t="s">
        <v>54</v>
      </c>
      <c r="AA2" s="32" t="s">
        <v>55</v>
      </c>
      <c r="AB2" s="32" t="s">
        <v>56</v>
      </c>
      <c r="AC2" s="32" t="s">
        <v>57</v>
      </c>
      <c r="AD2" s="26" t="s">
        <v>58</v>
      </c>
      <c r="AE2" s="26" t="s">
        <v>59</v>
      </c>
      <c r="AF2" s="26" t="s">
        <v>60</v>
      </c>
      <c r="AG2" s="26" t="s">
        <v>61</v>
      </c>
      <c r="AH2" s="26" t="s">
        <v>62</v>
      </c>
      <c r="AI2" s="26" t="s">
        <v>63</v>
      </c>
      <c r="AJ2" s="33" t="s">
        <v>64</v>
      </c>
      <c r="AK2" s="33" t="s">
        <v>65</v>
      </c>
      <c r="AL2" s="33" t="s">
        <v>66</v>
      </c>
      <c r="AM2" s="34" t="s">
        <v>67</v>
      </c>
      <c r="AN2" s="34" t="s">
        <v>68</v>
      </c>
      <c r="AO2" s="34" t="s">
        <v>69</v>
      </c>
      <c r="AP2" s="15" t="s">
        <v>70</v>
      </c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</row>
    <row r="3" spans="1:53">
      <c r="A3" s="35" t="e">
        <f t="array" aca="1" ref="A3:A80" ca="1">_xludf.SEQUENCE(COUNTA(B3:B111),1)</f>
        <v>#NAME?</v>
      </c>
      <c r="B3" s="36" t="s">
        <v>15</v>
      </c>
      <c r="C3" s="37" t="s">
        <v>71</v>
      </c>
      <c r="D3" s="35" t="s">
        <v>72</v>
      </c>
      <c r="E3" s="39" t="e">
        <f t="shared" ref="E3:E13" ca="1" si="0">G3+I3+L3+O3+S3+T3</f>
        <v>#NAME?</v>
      </c>
      <c r="F3" s="39">
        <f t="shared" ref="F3:F50" si="1">H3+P3</f>
        <v>48.4</v>
      </c>
      <c r="G3" s="41">
        <f>SUMIFS('Giờ công'!I:I,'Giờ công'!G:G,B3,'Giờ công'!H:H,C3)</f>
        <v>117.99999999999997</v>
      </c>
      <c r="H3" s="41">
        <f>SUMIFS('Giờ công'!J:J,'Giờ công'!G:G,B3,'Giờ công'!H:H,C3)</f>
        <v>48.4</v>
      </c>
      <c r="I3" s="36" t="e">
        <f t="shared" ref="I3:I12" ca="1" si="2">_xludf.ifs(R3&gt;=30,16,R3=29,8,TRUE,"")</f>
        <v>#NAME?</v>
      </c>
      <c r="J3" s="36">
        <v>18</v>
      </c>
      <c r="K3" s="36">
        <v>6</v>
      </c>
      <c r="L3" s="36"/>
      <c r="M3" s="36"/>
      <c r="N3" s="36">
        <f ca="1">SUMIFS('Tăng ca lễ'!M:M,'Tăng ca lễ'!K:K,B3,'Tăng ca lễ'!L:L,C3)</f>
        <v>0</v>
      </c>
      <c r="O3" s="36">
        <f>IF(OR(D3 = "PT",D3 = "DSHV"), SUMIFS('Tăng ca lễ'!O:O,'Tăng ca lễ'!K:K,B3,'Tăng ca lễ'!L:L,C3)*2, SUMIFS('Tăng ca lễ'!O:O,'Tăng ca lễ'!K:K,B3,'Tăng ca lễ'!L:L,C3)*3)</f>
        <v>0</v>
      </c>
      <c r="P3" s="36">
        <f>IF(OR(D3 = "PT", D3 = "DSHV"), SUMIFS('Tăng ca lễ'!P:P,'Tăng ca lễ'!K:K,B3,'Tăng ca lễ'!L:L,C3)*2, SUMIFS('Tăng ca lễ'!P:P,'Tăng ca lễ'!K:K,B3,'Tăng ca lễ'!L:L,C3)*3)</f>
        <v>0</v>
      </c>
      <c r="Q3" s="36"/>
      <c r="R3" s="36">
        <f ca="1">SUMIFS('Ngày công'!M:M,'Ngày công'!K:K,B3,'Ngày công'!L:L,C3)</f>
        <v>18</v>
      </c>
      <c r="S3" s="41">
        <f>SUMIFS('Công Đào tạo'!G:G,'Công Đào tạo'!E:E,B3,'Công Đào tạo'!F:F,C3)</f>
        <v>0</v>
      </c>
      <c r="T3" s="36">
        <v>0</v>
      </c>
      <c r="U3" s="42"/>
      <c r="V3" s="43">
        <f>500000/30*17</f>
        <v>283333.33333333337</v>
      </c>
      <c r="W3" s="43"/>
      <c r="X3" s="43">
        <f ca="1">IFERROR(__xludf.DUMMYFUNCTION("IF($C3="""","""",
 IF(
  TRIM($D3)=""DSCD"",
  MIN(
   1500000,
   ROUND(1500000/28*MIN(N($J3),28),0)
  ),
  IF(
   AND(
    REGEXMATCH(TRIM($D3),""^(DSXC|DSBC|CHT|DSTV)$""),
    N($H3)&gt;=160
   ),
   MIN(
    1500000,
    ROUND(1500000/28*MIN(N($K3),28),0"&amp;")
   ),
   0
  )
 )
)"),0)</f>
        <v>0</v>
      </c>
      <c r="Y3" s="43"/>
      <c r="Z3" s="43"/>
      <c r="AA3" s="43" t="str">
        <f t="array" aca="1" ref="AA3" ca="1">IF($C3="","",
 IFERROR(
  _xludf.LET(
   cnChinh,
   _xlfn.XLOOKUP(
    TRIM($C3),
    TRIM(KPI!$B$2:$B1043),
    KPI!$A$2:$A1043,
    ""
   ),
   IF(
    TRIM($B3)=TRIM(cnChinh),
    _xlfn.XLOOKUP(
     TRIM($C3),
     TRIM('MiniKat - HCM'!$A$2:$A1043),
     'MiniKat - HCM'!$J$2:$J1043,
     ""
    ),
    ""
   )
  ),
  ""
 )
)</f>
        <v/>
      </c>
      <c r="AB3" s="43"/>
      <c r="AC3" s="43" t="str">
        <f t="array" ref="AC3">IFERROR(_xlfn.XLOOKUP(C3, whatsapp!A:A,whatsapp!D:D), " ")</f>
        <v xml:space="preserve"> </v>
      </c>
      <c r="AD3" s="43" t="str">
        <f t="array" aca="1" ref="AD3" ca="1">IF($C3="","",
 IFERROR(
  _xludf.LET(
   cnChinh,
   _xlfn.XLOOKUP(
    TRIM($C3),
    TRIM(KPI!$B$2:$B1043),
    KPI!$A$2:$A1043,
    ""
   ),
   IF(
    TRIM($B3)=TRIM(cnChinh),
    _xlfn.XLOOKUP(
     TRIM($C3),
     TRIM('Dự án'!$B$2:$B1043),
     'Dự án'!$C$2:$C1043,
     ""
    ),
    ""
   )
  ),
  ""
 )
)</f>
        <v/>
      </c>
      <c r="AE3" s="43">
        <f>SUMIFS(KPI!C:C,KPI!A:A,B3,KPI!B:B,C3)</f>
        <v>0</v>
      </c>
      <c r="AF3" s="44">
        <f>SUMIFS('Thưởng CK'!C:C,'Thưởng CK'!A:A,B3,'Thưởng CK'!B:B,C3)</f>
        <v>0</v>
      </c>
      <c r="AG3" s="43">
        <f>SUMIFS('Cận date'!C:C,'Cận date'!A:A,B3,'Cận date'!B:B,C3)</f>
        <v>0</v>
      </c>
      <c r="AH3" s="43">
        <f>SUMIFS(Map!D:D,Map!B:B,B3,Map!A:A,C3)</f>
        <v>0</v>
      </c>
      <c r="AI3" s="43"/>
      <c r="AJ3" s="43">
        <f t="shared" ref="AJ3:AJ50" si="3">SUM(AK3:AO3)</f>
        <v>0</v>
      </c>
      <c r="AK3" s="43">
        <f>SUMIFS('KPI trừ'!C:C,'KPI trừ'!A:A,B3,'KPI trừ'!B:B,C3)</f>
        <v>0</v>
      </c>
      <c r="AL3" s="43">
        <f>SUMIFS('KPI trừ'!D:D,'KPI trừ'!A:A,B3,'KPI trừ'!B:B,C3)</f>
        <v>0</v>
      </c>
      <c r="AM3" s="43">
        <f>SUMIFS('KPI trừ'!E:E,'KPI trừ'!A:A,B3,'KPI trừ'!B:B,C3)</f>
        <v>0</v>
      </c>
      <c r="AN3" s="43">
        <f>SUMIFS('KPI trừ'!F:F,'KPI trừ'!A:A,B3,'KPI trừ'!B:B,C3)</f>
        <v>0</v>
      </c>
      <c r="AO3" s="43">
        <f>SUMIFS('KPI trừ'!G:G,'KPI trừ'!A:A,B3,'KPI trừ'!B:B,C3)</f>
        <v>0</v>
      </c>
      <c r="AP3" s="42" t="str">
        <f ca="1">IFERROR(__xludf.DUMMYFUNCTION("IFERROR(TEXTJOIN("" "", TRUE, FILTER('KPI trừ'!H:H, ('KPI trừ'!A:A=B3) * ('KPI trừ'!B:B=C3))), """")"),"")</f>
        <v/>
      </c>
      <c r="AQ3" s="29">
        <f ca="1">IFERROR(__xludf.DUMMYFUNCTION("IFERROR(
 MAX(
  QUERY(
   FILTER(
    {'Ngày công'!$C$2:$C$5000,'Ngày công'!$F$2:$F$5000},
    TRIM('Ngày công'!$B$2:$B$5000)=TRIM($C3)
   ),
   ""select sum(Col2)
    where Col1 is not null
    group by Col1
    label sum(Col2) ''"",
   0
  )
 ),
 0
)"),16.65)</f>
        <v>16.649999999999999</v>
      </c>
      <c r="AR3" s="45"/>
      <c r="AS3" s="45"/>
      <c r="AT3" s="45"/>
      <c r="AU3" s="45"/>
      <c r="AV3" s="45"/>
      <c r="AW3" s="45"/>
      <c r="AX3" s="45"/>
      <c r="AY3" s="45"/>
      <c r="AZ3" s="45"/>
      <c r="BA3" s="45"/>
    </row>
    <row r="4" spans="1:53">
      <c r="A4" s="35" t="e">
        <f ca="1"/>
        <v>#NAME?</v>
      </c>
      <c r="B4" s="36" t="s">
        <v>15</v>
      </c>
      <c r="C4" s="37" t="s">
        <v>73</v>
      </c>
      <c r="D4" s="35" t="s">
        <v>74</v>
      </c>
      <c r="E4" s="39" t="e">
        <f t="shared" ca="1" si="0"/>
        <v>#NAME?</v>
      </c>
      <c r="F4" s="39">
        <f t="shared" si="1"/>
        <v>72.316666666666663</v>
      </c>
      <c r="G4" s="41">
        <f>SUMIFS('Giờ công'!I:I,'Giờ công'!G:G,B4,'Giờ công'!H:H,C4)</f>
        <v>39.11666666666666</v>
      </c>
      <c r="H4" s="41">
        <f>SUMIFS('Giờ công'!J:J,'Giờ công'!G:G,B4,'Giờ công'!H:H,C4)</f>
        <v>72.316666666666663</v>
      </c>
      <c r="I4" s="36" t="e">
        <f t="shared" ca="1" si="2"/>
        <v>#NAME?</v>
      </c>
      <c r="J4" s="36">
        <v>14</v>
      </c>
      <c r="K4" s="36">
        <v>9</v>
      </c>
      <c r="L4" s="36"/>
      <c r="M4" s="36"/>
      <c r="N4" s="36">
        <f>SUMIFS('Tăng ca lễ'!M:M,'Tăng ca lễ'!K:K,B4,'Tăng ca lễ'!L:L,C4)</f>
        <v>0</v>
      </c>
      <c r="O4" s="36">
        <f>IF(OR(D4 = "PT",D4 = "DSHV"), SUMIFS('Tăng ca lễ'!O:O,'Tăng ca lễ'!K:K,B4,'Tăng ca lễ'!L:L,C4)*2, SUMIFS('Tăng ca lễ'!O:O,'Tăng ca lễ'!K:K,B4,'Tăng ca lễ'!L:L,C4)*3)</f>
        <v>0</v>
      </c>
      <c r="P4" s="36">
        <f>IF(OR(D4 = "PT", D4 = "DSHV"), SUMIFS('Tăng ca lễ'!P:P,'Tăng ca lễ'!K:K,B4,'Tăng ca lễ'!L:L,C4)*2, SUMIFS('Tăng ca lễ'!P:P,'Tăng ca lễ'!K:K,B4,'Tăng ca lễ'!L:L,C4)*3)</f>
        <v>0</v>
      </c>
      <c r="Q4" s="36"/>
      <c r="R4" s="36">
        <f ca="1">SUMIFS('Ngày công'!M:M,'Ngày công'!K:K,B4,'Ngày công'!L:L,C4)</f>
        <v>14</v>
      </c>
      <c r="S4" s="41">
        <f>SUMIFS('Công Đào tạo'!G:G,'Công Đào tạo'!E:E,B4,'Công Đào tạo'!F:F,C4)</f>
        <v>4.5</v>
      </c>
      <c r="T4" s="36">
        <v>0</v>
      </c>
      <c r="U4" s="42"/>
      <c r="V4" s="43"/>
      <c r="W4" s="43"/>
      <c r="X4" s="43">
        <f ca="1">IFERROR(__xludf.DUMMYFUNCTION("IF($C4="""","""",
 IF(
  TRIM($D4)=""DSCD"",
  MIN(
   1500000,
   ROUND(1500000/28*MIN(N($J4),28),0)
  ),
  IF(
   AND(
    REGEXMATCH(TRIM($D4),""^(DSXC|DSBC|CHT|DSTV)$""),
    N($H4)&gt;=160
   ),
   MIN(
    1500000,
    ROUND(1500000/28*MIN(N($K4),28),0"&amp;")
   ),
   0
  )
 )
)"),0)</f>
        <v>0</v>
      </c>
      <c r="Y4" s="43"/>
      <c r="Z4" s="43"/>
      <c r="AA4" s="43" t="str">
        <f t="array" aca="1" ref="AA4" ca="1">IF($C4="","",
 IFERROR(
  _xludf.LET(
   cnChinh,
   _xlfn.XLOOKUP(
    TRIM($C4),
    TRIM(KPI!$B$2:$B1043),
    KPI!$A$2:$A1043,
    ""
   ),
   IF(
    TRIM($B4)=TRIM(cnChinh),
    _xlfn.XLOOKUP(
     TRIM($C4),
     TRIM('MiniKat - HCM'!$A$2:$A1043),
     'MiniKat - HCM'!$J$2:$J1043,
     ""
    ),
    ""
   )
  ),
  ""
 )
)</f>
        <v/>
      </c>
      <c r="AB4" s="43"/>
      <c r="AC4" s="43" t="str">
        <f t="array" ref="AC4">IFERROR(_xlfn.XLOOKUP(C4, whatsapp!A:A,whatsapp!D:D), " ")</f>
        <v xml:space="preserve"> </v>
      </c>
      <c r="AD4" s="43" t="str">
        <f t="array" aca="1" ref="AD4" ca="1">IF($C4="","",
 IFERROR(
  _xludf.LET(
   cnChinh,
   _xlfn.XLOOKUP(
    TRIM($C4),
    TRIM(KPI!$B$2:$B1043),
    KPI!$A$2:$A1043,
    ""
   ),
   IF(
    TRIM($B4)=TRIM(cnChinh),
    _xlfn.XLOOKUP(
     TRIM($C4),
     TRIM('Dự án'!$B$2:$B1043),
     'Dự án'!$C$2:$C1043,
     ""
    ),
    ""
   )
  ),
  ""
 )
)</f>
        <v/>
      </c>
      <c r="AE4" s="43">
        <f>SUMIFS(KPI!C:C,KPI!A:A,B4,KPI!B:B,C4)</f>
        <v>0</v>
      </c>
      <c r="AF4" s="44">
        <f>SUMIFS('Thưởng CK'!C:C,'Thưởng CK'!A:A,B4,'Thưởng CK'!B:B,C4)</f>
        <v>0</v>
      </c>
      <c r="AG4" s="43">
        <f>SUMIFS('Cận date'!C:C,'Cận date'!A:A,B4,'Cận date'!B:B,C4)</f>
        <v>0</v>
      </c>
      <c r="AH4" s="43">
        <f>SUMIFS(Map!D:D,Map!B:B,B4,Map!A:A,C4)</f>
        <v>0</v>
      </c>
      <c r="AI4" s="43"/>
      <c r="AJ4" s="43">
        <f t="shared" si="3"/>
        <v>0</v>
      </c>
      <c r="AK4" s="43">
        <f>SUMIFS('KPI trừ'!C:C,'KPI trừ'!A:A,B4,'KPI trừ'!B:B,C4)</f>
        <v>0</v>
      </c>
      <c r="AL4" s="43">
        <f>SUMIFS('KPI trừ'!D:D,'KPI trừ'!A:A,B4,'KPI trừ'!B:B,C4)</f>
        <v>0</v>
      </c>
      <c r="AM4" s="43">
        <f>SUMIFS('KPI trừ'!E:E,'KPI trừ'!A:A,B4,'KPI trừ'!B:B,C4)</f>
        <v>0</v>
      </c>
      <c r="AN4" s="43">
        <f>SUMIFS('KPI trừ'!F:F,'KPI trừ'!A:A,B4,'KPI trừ'!B:B,C4)</f>
        <v>0</v>
      </c>
      <c r="AO4" s="43">
        <f>SUMIFS('KPI trừ'!G:G,'KPI trừ'!A:A,B4,'KPI trừ'!B:B,C4)</f>
        <v>0</v>
      </c>
      <c r="AP4" s="42" t="str">
        <f ca="1">IFERROR(__xludf.DUMMYFUNCTION("IFERROR(TEXTJOIN("" "", TRUE, FILTER('KPI trừ'!H:H, ('KPI trừ'!A:A=B4) * ('KPI trừ'!B:B=C4))), """")"),"")</f>
        <v/>
      </c>
      <c r="AQ4" s="29">
        <f ca="1">IFERROR(__xludf.DUMMYFUNCTION("IFERROR(
 MAX(
  QUERY(
   FILTER(
    {'Ngày công'!$C$2:$C$5000,'Ngày công'!$F$2:$F$5000},
    TRIM('Ngày công'!$B$2:$B$5000)=TRIM($C4)
   ),
   ""select sum(Col2)
    where Col1 is not null
    group by Col1
    label sum(Col2) ''"",
   0
  )
 ),
 0
)"),8.91666666666666)</f>
        <v>8.9166666666666607</v>
      </c>
      <c r="AR4" s="45"/>
      <c r="AS4" s="45"/>
      <c r="AT4" s="45"/>
      <c r="AU4" s="45"/>
      <c r="AV4" s="45"/>
      <c r="AW4" s="45"/>
      <c r="AX4" s="45"/>
      <c r="AY4" s="45"/>
      <c r="AZ4" s="45"/>
      <c r="BA4" s="45"/>
    </row>
    <row r="5" spans="1:53">
      <c r="A5" s="35" t="e">
        <f ca="1"/>
        <v>#NAME?</v>
      </c>
      <c r="B5" s="36" t="s">
        <v>15</v>
      </c>
      <c r="C5" s="42" t="s">
        <v>75</v>
      </c>
      <c r="D5" s="35" t="s">
        <v>76</v>
      </c>
      <c r="E5" s="39" t="e">
        <f t="shared" ca="1" si="0"/>
        <v>#NAME?</v>
      </c>
      <c r="F5" s="39">
        <f t="shared" si="1"/>
        <v>70.183333333333337</v>
      </c>
      <c r="G5" s="41">
        <f>SUMIFS('Giờ công'!I:I,'Giờ công'!G:G,B5,'Giờ công'!H:H,C5)</f>
        <v>146.11666666666667</v>
      </c>
      <c r="H5" s="41">
        <f>SUMIFS('Giờ công'!J:J,'Giờ công'!G:G,B5,'Giờ công'!H:H,C5)</f>
        <v>70.183333333333337</v>
      </c>
      <c r="I5" s="36" t="e">
        <f t="shared" ca="1" si="2"/>
        <v>#NAME?</v>
      </c>
      <c r="J5" s="36">
        <v>27</v>
      </c>
      <c r="K5" s="36">
        <v>9</v>
      </c>
      <c r="L5" s="36"/>
      <c r="M5" s="36"/>
      <c r="N5" s="36">
        <f>SUMIFS('Tăng ca lễ'!M:M,'Tăng ca lễ'!K:K,B5,'Tăng ca lễ'!L:L,C5)</f>
        <v>0</v>
      </c>
      <c r="O5" s="36">
        <f>IF(OR(D5 = "PT",D5 = "DSHV"), SUMIFS('Tăng ca lễ'!O:O,'Tăng ca lễ'!K:K,B5,'Tăng ca lễ'!L:L,C5)*2, SUMIFS('Tăng ca lễ'!O:O,'Tăng ca lễ'!K:K,B5,'Tăng ca lễ'!L:L,C5)*3)</f>
        <v>0</v>
      </c>
      <c r="P5" s="36">
        <f>IF(OR(D5 = "PT", D5 = "DSHV"), SUMIFS('Tăng ca lễ'!P:P,'Tăng ca lễ'!K:K,B5,'Tăng ca lễ'!L:L,C5)*2, SUMIFS('Tăng ca lễ'!P:P,'Tăng ca lễ'!K:K,B5,'Tăng ca lễ'!L:L,C5)*3)</f>
        <v>0</v>
      </c>
      <c r="Q5" s="36"/>
      <c r="R5" s="36">
        <f ca="1">SUMIFS('Ngày công'!M:M,'Ngày công'!K:K,B5,'Ngày công'!L:L,C5)</f>
        <v>27</v>
      </c>
      <c r="S5" s="41">
        <f>SUMIFS('Công Đào tạo'!G:G,'Công Đào tạo'!E:E,B5,'Công Đào tạo'!F:F,C5)</f>
        <v>0</v>
      </c>
      <c r="T5" s="36">
        <v>0</v>
      </c>
      <c r="U5" s="42"/>
      <c r="V5" s="43">
        <f>2000000*0.75</f>
        <v>1500000</v>
      </c>
      <c r="W5" s="43"/>
      <c r="X5" s="43">
        <f ca="1">IFERROR(__xludf.DUMMYFUNCTION("IF($C5="""","""",
 IF(
  TRIM($D5)=""DSCD"",
  MIN(
   1500000,
   ROUND(1500000/28*MIN(N($J5),28),0)
  ),
  IF(
   AND(
    REGEXMATCH(TRIM($D5),""^(DSXC|DSBC|CHT|DSTV)$""),
    N($H5)&gt;=160
   ),
   MIN(
    1500000,
    ROUND(1500000/28*MIN(N($K5),28),0"&amp;")
   ),
   0
  )
 )
)"),0)</f>
        <v>0</v>
      </c>
      <c r="Y5" s="43"/>
      <c r="Z5" s="43"/>
      <c r="AA5" s="43" t="str">
        <f t="array" aca="1" ref="AA5" ca="1">IF($C5="","",
 IFERROR(
  _xludf.LET(
   cnChinh,
   _xlfn.XLOOKUP(
    TRIM($C5),
    TRIM(KPI!$B$2:$B1043),
    KPI!$A$2:$A1043,
    ""
   ),
   IF(
    TRIM($B5)=TRIM(cnChinh),
    _xlfn.XLOOKUP(
     TRIM($C5),
     TRIM('MiniKat - HCM'!$A$2:$A1043),
     'MiniKat - HCM'!$J$2:$J1043,
     ""
    ),
    ""
   )
  ),
  ""
 )
)</f>
        <v/>
      </c>
      <c r="AB5" s="43"/>
      <c r="AC5" s="43" t="str">
        <f t="array" ref="AC5">IFERROR(_xlfn.XLOOKUP(C5, whatsapp!A:A,whatsapp!D:D), " ")</f>
        <v xml:space="preserve"> </v>
      </c>
      <c r="AD5" s="43" t="str">
        <f t="array" aca="1" ref="AD5" ca="1">IF($C5="","",
 IFERROR(
  _xludf.LET(
   cnChinh,
   _xlfn.XLOOKUP(
    TRIM($C5),
    TRIM(KPI!$B$2:$B1043),
    KPI!$A$2:$A1043,
    ""
   ),
   IF(
    TRIM($B5)=TRIM(cnChinh),
    _xlfn.XLOOKUP(
     TRIM($C5),
     TRIM('Dự án'!$B$2:$B1043),
     'Dự án'!$C$2:$C1043,
     ""
    ),
    ""
   )
  ),
  ""
 )
)</f>
        <v/>
      </c>
      <c r="AE5" s="43">
        <f>SUMIFS(KPI!C:C,KPI!A:A,B5,KPI!B:B,C5)</f>
        <v>0</v>
      </c>
      <c r="AF5" s="44">
        <f>SUMIFS('Thưởng CK'!C:C,'Thưởng CK'!A:A,B5,'Thưởng CK'!B:B,C5)</f>
        <v>876500</v>
      </c>
      <c r="AG5" s="43">
        <f>SUMIFS('Cận date'!C:C,'Cận date'!A:A,B5,'Cận date'!B:B,C5)</f>
        <v>5680</v>
      </c>
      <c r="AH5" s="43">
        <f>SUMIFS(Map!D:D,Map!B:B,B5,Map!A:A,C5)</f>
        <v>0</v>
      </c>
      <c r="AI5" s="43"/>
      <c r="AJ5" s="43">
        <f t="shared" si="3"/>
        <v>500000</v>
      </c>
      <c r="AK5" s="43">
        <f>SUMIFS('KPI trừ'!C:C,'KPI trừ'!A:A,B5,'KPI trừ'!B:B,C5)</f>
        <v>0</v>
      </c>
      <c r="AL5" s="43">
        <f>SUMIFS('KPI trừ'!D:D,'KPI trừ'!A:A,B5,'KPI trừ'!B:B,C5)</f>
        <v>0</v>
      </c>
      <c r="AM5" s="43">
        <f>SUMIFS('KPI trừ'!E:E,'KPI trừ'!A:A,B5,'KPI trừ'!B:B,C5)</f>
        <v>0</v>
      </c>
      <c r="AN5" s="43">
        <f>SUMIFS('KPI trừ'!F:F,'KPI trừ'!A:A,B5,'KPI trừ'!B:B,C5)</f>
        <v>0</v>
      </c>
      <c r="AO5" s="43">
        <f>SUMIFS('KPI trừ'!G:G,'KPI trừ'!A:A,B5,'KPI trừ'!B:B,C5)</f>
        <v>500000</v>
      </c>
      <c r="AP5" s="42" t="str">
        <f ca="1">IFERROR(__xludf.DUMMYFUNCTION("IFERROR(TEXTJOIN("" "", TRUE, FILTER('KPI trừ'!H:H, ('KPI trừ'!A:A=B5) * ('KPI trừ'!B:B=C5))), """")"),"Cấn trừ chi phí đồng phục")</f>
        <v>Cấn trừ chi phí đồng phục</v>
      </c>
      <c r="AQ5" s="29">
        <f ca="1">IFERROR(__xludf.DUMMYFUNCTION("IFERROR(
 MAX(
  QUERY(
   FILTER(
    {'Ngày công'!$C$2:$C$5000,'Ngày công'!$F$2:$F$5000},
    TRIM('Ngày công'!$B$2:$B$5000)=TRIM($C5)
   ),
   ""select sum(Col2)
    where Col1 is not null
    group by Col1
    label sum(Col2) ''"",
   0
  )
 ),
 0
)"),13.9833333333333)</f>
        <v>13.983333333333301</v>
      </c>
      <c r="AR5" s="45"/>
      <c r="AS5" s="42"/>
      <c r="AT5" s="42"/>
      <c r="AU5" s="42"/>
      <c r="AV5" s="42"/>
      <c r="AW5" s="42"/>
      <c r="AX5" s="42"/>
      <c r="AY5" s="42"/>
      <c r="AZ5" s="42"/>
      <c r="BA5" s="42"/>
    </row>
    <row r="6" spans="1:53">
      <c r="A6" s="35" t="e">
        <f ca="1"/>
        <v>#NAME?</v>
      </c>
      <c r="B6" s="36" t="s">
        <v>15</v>
      </c>
      <c r="C6" s="37" t="s">
        <v>77</v>
      </c>
      <c r="D6" s="35" t="s">
        <v>72</v>
      </c>
      <c r="E6" s="39" t="e">
        <f t="shared" ca="1" si="0"/>
        <v>#NAME?</v>
      </c>
      <c r="F6" s="39">
        <f t="shared" si="1"/>
        <v>137.31666666666666</v>
      </c>
      <c r="G6" s="41">
        <f>SUMIFS('Giờ công'!I:I,'Giờ công'!G:G,B6,'Giờ công'!H:H,C6)</f>
        <v>128.58333333333331</v>
      </c>
      <c r="H6" s="41">
        <f>SUMIFS('Giờ công'!J:J,'Giờ công'!G:G,B6,'Giờ công'!H:H,C6)</f>
        <v>137.31666666666666</v>
      </c>
      <c r="I6" s="36" t="e">
        <f t="shared" ca="1" si="2"/>
        <v>#NAME?</v>
      </c>
      <c r="J6" s="36">
        <v>31</v>
      </c>
      <c r="K6" s="36">
        <v>17</v>
      </c>
      <c r="L6" s="36"/>
      <c r="M6" s="36"/>
      <c r="N6" s="36">
        <f ca="1">SUMIFS('Tăng ca lễ'!M:M,'Tăng ca lễ'!K:K,B6,'Tăng ca lễ'!L:L,C6)</f>
        <v>0</v>
      </c>
      <c r="O6" s="36">
        <f>IF(OR(D6 = "PT",D6 = "DSHV"), SUMIFS('Tăng ca lễ'!O:O,'Tăng ca lễ'!K:K,B6,'Tăng ca lễ'!L:L,C6)*2, SUMIFS('Tăng ca lễ'!O:O,'Tăng ca lễ'!K:K,B6,'Tăng ca lễ'!L:L,C6)*3)</f>
        <v>0</v>
      </c>
      <c r="P6" s="36">
        <f>IF(OR(D6 = "PT", D6 = "DSHV"), SUMIFS('Tăng ca lễ'!P:P,'Tăng ca lễ'!K:K,B6,'Tăng ca lễ'!L:L,C6)*2, SUMIFS('Tăng ca lễ'!P:P,'Tăng ca lễ'!K:K,B6,'Tăng ca lễ'!L:L,C6)*3)</f>
        <v>0</v>
      </c>
      <c r="Q6" s="36"/>
      <c r="R6" s="36">
        <f ca="1">SUMIFS('Ngày công'!M:M,'Ngày công'!K:K,B6,'Ngày công'!L:L,C6)</f>
        <v>31</v>
      </c>
      <c r="S6" s="41">
        <f>SUMIFS('Công Đào tạo'!G:G,'Công Đào tạo'!E:E,B6,'Công Đào tạo'!F:F,C6)</f>
        <v>0</v>
      </c>
      <c r="T6" s="36">
        <v>0</v>
      </c>
      <c r="U6" s="42"/>
      <c r="V6" s="43"/>
      <c r="W6" s="43"/>
      <c r="X6" s="43">
        <f ca="1">IFERROR(__xludf.DUMMYFUNCTION("IF($C6="""","""",
 IF(
  TRIM($D6)=""DSCD"",
  MIN(
   1500000,
   ROUND(1500000/28*MIN(N($J6),28),0)
  ),
  IF(
   AND(
    REGEXMATCH(TRIM($D6),""^(DSXC|DSBC|CHT|DSTV)$""),
    N($H6)&gt;=160
   ),
   MIN(
    1500000,
    ROUND(1500000/28*MIN(N($K6),28),0"&amp;")
   ),
   0
  )
 )
)"),0)</f>
        <v>0</v>
      </c>
      <c r="Y6" s="43"/>
      <c r="Z6" s="43"/>
      <c r="AA6" s="43" t="str">
        <f t="array" aca="1" ref="AA6" ca="1">IF($C6="","",
 IFERROR(
  _xludf.LET(
   cnChinh,
   _xlfn.XLOOKUP(
    TRIM($C6),
    TRIM(KPI!$B$2:$B1043),
    KPI!$A$2:$A1043,
    ""
   ),
   IF(
    TRIM($B6)=TRIM(cnChinh),
    _xlfn.XLOOKUP(
     TRIM($C6),
     TRIM('MiniKat - HCM'!$A$2:$A1043),
     'MiniKat - HCM'!$J$2:$J1043,
     ""
    ),
    ""
   )
  ),
  ""
 )
)</f>
        <v/>
      </c>
      <c r="AB6" s="43"/>
      <c r="AC6" s="43" t="str">
        <f t="array" ref="AC6">IFERROR(_xlfn.XLOOKUP(C6, whatsapp!A:A,whatsapp!D:D), " ")</f>
        <v xml:space="preserve"> </v>
      </c>
      <c r="AD6" s="43" t="str">
        <f t="array" aca="1" ref="AD6" ca="1">IF($C6="","",
 IFERROR(
  _xludf.LET(
   cnChinh,
   _xlfn.XLOOKUP(
    TRIM($C6),
    TRIM(KPI!$B$2:$B1043),
    KPI!$A$2:$A1043,
    ""
   ),
   IF(
    TRIM($B6)=TRIM(cnChinh),
    _xlfn.XLOOKUP(
     TRIM($C6),
     TRIM('Dự án'!$B$2:$B1043),
     'Dự án'!$C$2:$C1043,
     ""
    ),
    ""
   )
  ),
  ""
 )
)</f>
        <v/>
      </c>
      <c r="AE6" s="43">
        <f>SUMIFS(KPI!C:C,KPI!A:A,B6,KPI!B:B,C6)</f>
        <v>1154180</v>
      </c>
      <c r="AF6" s="44">
        <f>SUMIFS('Thưởng CK'!C:C,'Thưởng CK'!A:A,B6,'Thưởng CK'!B:B,C6)</f>
        <v>2576900</v>
      </c>
      <c r="AG6" s="43">
        <f>SUMIFS('Cận date'!C:C,'Cận date'!A:A,B6,'Cận date'!B:B,C6)</f>
        <v>10408.25</v>
      </c>
      <c r="AH6" s="43">
        <f>SUMIFS(Map!D:D,Map!B:B,B6,Map!A:A,C6)</f>
        <v>0</v>
      </c>
      <c r="AI6" s="43"/>
      <c r="AJ6" s="43">
        <f t="shared" si="3"/>
        <v>0</v>
      </c>
      <c r="AK6" s="43">
        <f>SUMIFS('KPI trừ'!C:C,'KPI trừ'!A:A,B6,'KPI trừ'!B:B,C6)</f>
        <v>0</v>
      </c>
      <c r="AL6" s="43">
        <f>SUMIFS('KPI trừ'!D:D,'KPI trừ'!A:A,B6,'KPI trừ'!B:B,C6)</f>
        <v>0</v>
      </c>
      <c r="AM6" s="43">
        <f>SUMIFS('KPI trừ'!E:E,'KPI trừ'!A:A,B6,'KPI trừ'!B:B,C6)</f>
        <v>0</v>
      </c>
      <c r="AN6" s="43">
        <f>SUMIFS('KPI trừ'!F:F,'KPI trừ'!A:A,B6,'KPI trừ'!B:B,C6)</f>
        <v>0</v>
      </c>
      <c r="AO6" s="43">
        <f>SUMIFS('KPI trừ'!G:G,'KPI trừ'!A:A,B6,'KPI trừ'!B:B,C6)</f>
        <v>0</v>
      </c>
      <c r="AP6" s="42" t="str">
        <f ca="1">IFERROR(__xludf.DUMMYFUNCTION("IFERROR(TEXTJOIN("" "", TRUE, FILTER('KPI trừ'!H:H, ('KPI trừ'!A:A=B6) * ('KPI trừ'!B:B=C6))), """")"),"")</f>
        <v/>
      </c>
      <c r="AQ6" s="29">
        <f ca="1">IFERROR(__xludf.DUMMYFUNCTION("IFERROR(
 MAX(
  QUERY(
   FILTER(
    {'Ngày công'!$C$2:$C$5000,'Ngày công'!$F$2:$F$5000},
    TRIM('Ngày công'!$B$2:$B$5000)=TRIM($C6)
   ),
   ""select sum(Col2)
    where Col1 is not null
    group by Col1
    label sum(Col2) ''"",
   0
  )
 ),
 0
)"),14.3666666666666)</f>
        <v>14.3666666666666</v>
      </c>
      <c r="AR6" s="42"/>
      <c r="AS6" s="42"/>
      <c r="AT6" s="42"/>
      <c r="AU6" s="42"/>
      <c r="AV6" s="42"/>
      <c r="AW6" s="42"/>
      <c r="AX6" s="42"/>
      <c r="AY6" s="42"/>
      <c r="AZ6" s="42"/>
      <c r="BA6" s="42"/>
    </row>
    <row r="7" spans="1:53">
      <c r="A7" s="35" t="e">
        <f ca="1"/>
        <v>#NAME?</v>
      </c>
      <c r="B7" s="36" t="s">
        <v>15</v>
      </c>
      <c r="C7" s="37" t="s">
        <v>78</v>
      </c>
      <c r="D7" s="35" t="s">
        <v>72</v>
      </c>
      <c r="E7" s="39" t="e">
        <f t="shared" ca="1" si="0"/>
        <v>#NAME?</v>
      </c>
      <c r="F7" s="39">
        <f t="shared" si="1"/>
        <v>135.94999999999999</v>
      </c>
      <c r="G7" s="41">
        <f>SUMIFS('Giờ công'!I:I,'Giờ công'!G:G,B7,'Giờ công'!H:H,C7)</f>
        <v>122.41666666666669</v>
      </c>
      <c r="H7" s="41">
        <f>SUMIFS('Giờ công'!J:J,'Giờ công'!G:G,B7,'Giờ công'!H:H,C7)</f>
        <v>135.94999999999999</v>
      </c>
      <c r="I7" s="36" t="e">
        <f t="shared" ca="1" si="2"/>
        <v>#NAME?</v>
      </c>
      <c r="J7" s="36">
        <v>31</v>
      </c>
      <c r="K7" s="36">
        <v>17</v>
      </c>
      <c r="L7" s="36"/>
      <c r="M7" s="36"/>
      <c r="N7" s="36">
        <f ca="1">SUMIFS('Tăng ca lễ'!M:M,'Tăng ca lễ'!K:K,B7,'Tăng ca lễ'!L:L,C7)</f>
        <v>0</v>
      </c>
      <c r="O7" s="36">
        <f>IF(OR(D7 = "PT",D7 = "DSHV"), SUMIFS('Tăng ca lễ'!O:O,'Tăng ca lễ'!K:K,B7,'Tăng ca lễ'!L:L,C7)*2, SUMIFS('Tăng ca lễ'!O:O,'Tăng ca lễ'!K:K,B7,'Tăng ca lễ'!L:L,C7)*3)</f>
        <v>0</v>
      </c>
      <c r="P7" s="36">
        <f>IF(OR(D7 = "PT", D7 = "DSHV"), SUMIFS('Tăng ca lễ'!P:P,'Tăng ca lễ'!K:K,B7,'Tăng ca lễ'!L:L,C7)*2, SUMIFS('Tăng ca lễ'!P:P,'Tăng ca lễ'!K:K,B7,'Tăng ca lễ'!L:L,C7)*3)</f>
        <v>0</v>
      </c>
      <c r="Q7" s="36"/>
      <c r="R7" s="36">
        <f ca="1">SUMIFS('Ngày công'!M:M,'Ngày công'!K:K,B7,'Ngày công'!L:L,C7)</f>
        <v>31</v>
      </c>
      <c r="S7" s="41">
        <f>SUMIFS('Công Đào tạo'!G:G,'Công Đào tạo'!E:E,B7,'Công Đào tạo'!F:F,C7)</f>
        <v>0</v>
      </c>
      <c r="T7" s="36">
        <v>0</v>
      </c>
      <c r="U7" s="42"/>
      <c r="V7" s="46"/>
      <c r="W7" s="43"/>
      <c r="X7" s="43">
        <f ca="1">IFERROR(__xludf.DUMMYFUNCTION("IF($C7="""","""",
 IF(
  TRIM($D7)=""DSCD"",
  MIN(
   1500000,
   ROUND(1500000/28*MIN(N($J7),28),0)
  ),
  IF(
   AND(
    REGEXMATCH(TRIM($D7),""^(DSXC|DSBC|CHT|DSTV)$""),
    N($H7)&gt;=160
   ),
   MIN(
    1500000,
    ROUND(1500000/28*MIN(N($K7),28),0"&amp;")
   ),
   0
  )
 )
)"),0)</f>
        <v>0</v>
      </c>
      <c r="Y7" s="43"/>
      <c r="Z7" s="43"/>
      <c r="AA7" s="43" t="str">
        <f t="array" aca="1" ref="AA7" ca="1">IF($C7="","",
 IFERROR(
  _xludf.LET(
   cnChinh,
   _xlfn.XLOOKUP(
    TRIM($C7),
    TRIM(KPI!$B$2:$B1043),
    KPI!$A$2:$A1043,
    ""
   ),
   IF(
    TRIM($B7)=TRIM(cnChinh),
    _xlfn.XLOOKUP(
     TRIM($C7),
     TRIM('MiniKat - HCM'!$A$2:$A1043),
     'MiniKat - HCM'!$J$2:$J1043,
     ""
    ),
    ""
   )
  ),
  ""
 )
)</f>
        <v/>
      </c>
      <c r="AB7" s="43"/>
      <c r="AC7" s="43" t="str">
        <f t="array" ref="AC7">IFERROR(_xlfn.XLOOKUP(C7, whatsapp!A:A,whatsapp!D:D), " ")</f>
        <v xml:space="preserve"> </v>
      </c>
      <c r="AD7" s="43" t="str">
        <f t="array" aca="1" ref="AD7" ca="1">IF($C7="","",
 IFERROR(
  _xludf.LET(
   cnChinh,
   _xlfn.XLOOKUP(
    TRIM($C7),
    TRIM(KPI!$B$2:$B1043),
    KPI!$A$2:$A1043,
    ""
   ),
   IF(
    TRIM($B7)=TRIM(cnChinh),
    _xlfn.XLOOKUP(
     TRIM($C7),
     TRIM('Dự án'!$B$2:$B1043),
     'Dự án'!$C$2:$C1043,
     ""
    ),
    ""
   )
  ),
  ""
 )
)</f>
        <v/>
      </c>
      <c r="AE7" s="43">
        <f>SUMIFS(KPI!C:C,KPI!A:A,B7,KPI!B:B,C7)</f>
        <v>0</v>
      </c>
      <c r="AF7" s="44">
        <f>SUMIFS('Thưởng CK'!C:C,'Thưởng CK'!A:A,B7,'Thưởng CK'!B:B,C7)</f>
        <v>1968750</v>
      </c>
      <c r="AG7" s="43">
        <f>SUMIFS('Cận date'!C:C,'Cận date'!A:A,B7,'Cận date'!B:B,C7)</f>
        <v>1050</v>
      </c>
      <c r="AH7" s="43">
        <f>SUMIFS(Map!D:D,Map!B:B,B7,Map!A:A,C7)</f>
        <v>0</v>
      </c>
      <c r="AI7" s="43"/>
      <c r="AJ7" s="43">
        <f t="shared" si="3"/>
        <v>0</v>
      </c>
      <c r="AK7" s="43">
        <f>SUMIFS('KPI trừ'!C:C,'KPI trừ'!A:A,B7,'KPI trừ'!B:B,C7)</f>
        <v>0</v>
      </c>
      <c r="AL7" s="43">
        <f>SUMIFS('KPI trừ'!D:D,'KPI trừ'!A:A,B7,'KPI trừ'!B:B,C7)</f>
        <v>0</v>
      </c>
      <c r="AM7" s="43">
        <f>SUMIFS('KPI trừ'!E:E,'KPI trừ'!A:A,B7,'KPI trừ'!B:B,C7)</f>
        <v>0</v>
      </c>
      <c r="AN7" s="43">
        <f>SUMIFS('KPI trừ'!F:F,'KPI trừ'!A:A,B7,'KPI trừ'!B:B,C7)</f>
        <v>0</v>
      </c>
      <c r="AO7" s="43">
        <f>SUMIFS('KPI trừ'!G:G,'KPI trừ'!A:A,B7,'KPI trừ'!B:B,C7)</f>
        <v>0</v>
      </c>
      <c r="AP7" s="42" t="str">
        <f ca="1">IFERROR(__xludf.DUMMYFUNCTION("IFERROR(TEXTJOIN("" "", TRUE, FILTER('KPI trừ'!H:H, ('KPI trừ'!A:A=B7) * ('KPI trừ'!B:B=C7))), """")"),"")</f>
        <v/>
      </c>
      <c r="AQ7" s="29">
        <f ca="1">IFERROR(__xludf.DUMMYFUNCTION("IFERROR(
 MAX(
  QUERY(
   FILTER(
    {'Ngày công'!$C$2:$C$5000,'Ngày công'!$F$2:$F$5000},
    TRIM('Ngày công'!$B$2:$B$5000)=TRIM($C7)
   ),
   ""select sum(Col2)
    where Col1 is not null
    group by Col1
    label sum(Col2) ''"",
   0
  )
 ),
 0
)"),13.9166666666666)</f>
        <v>13.9166666666666</v>
      </c>
      <c r="AR7" s="42"/>
      <c r="AS7" s="42"/>
      <c r="AT7" s="42"/>
      <c r="AU7" s="42"/>
      <c r="AV7" s="42"/>
      <c r="AW7" s="42"/>
      <c r="AX7" s="42"/>
      <c r="AY7" s="42"/>
      <c r="AZ7" s="42"/>
      <c r="BA7" s="42"/>
    </row>
    <row r="8" spans="1:53">
      <c r="A8" s="35" t="e">
        <f ca="1"/>
        <v>#NAME?</v>
      </c>
      <c r="B8" s="36" t="s">
        <v>15</v>
      </c>
      <c r="C8" s="37" t="s">
        <v>79</v>
      </c>
      <c r="D8" s="35" t="s">
        <v>72</v>
      </c>
      <c r="E8" s="39" t="e">
        <f t="shared" ca="1" si="0"/>
        <v>#NAME?</v>
      </c>
      <c r="F8" s="39">
        <f t="shared" si="1"/>
        <v>87.216666666666669</v>
      </c>
      <c r="G8" s="41">
        <f>SUMIFS('Giờ công'!I:I,'Giờ công'!G:G,B8,'Giờ công'!H:H,C8)</f>
        <v>196.4</v>
      </c>
      <c r="H8" s="41">
        <f>SUMIFS('Giờ công'!J:J,'Giờ công'!G:G,B8,'Giờ công'!H:H,C8)</f>
        <v>87.216666666666669</v>
      </c>
      <c r="I8" s="36" t="e">
        <f t="shared" ca="1" si="2"/>
        <v>#NAME?</v>
      </c>
      <c r="J8" s="36">
        <v>31</v>
      </c>
      <c r="K8" s="36">
        <v>11</v>
      </c>
      <c r="L8" s="36"/>
      <c r="M8" s="36"/>
      <c r="N8" s="36">
        <f ca="1">SUMIFS('Tăng ca lễ'!M:M,'Tăng ca lễ'!K:K,B8,'Tăng ca lễ'!L:L,C8)</f>
        <v>0</v>
      </c>
      <c r="O8" s="36">
        <f>IF(OR(D8 = "PT",D8 = "DSHV"), SUMIFS('Tăng ca lễ'!O:O,'Tăng ca lễ'!K:K,B8,'Tăng ca lễ'!L:L,C8)*2, SUMIFS('Tăng ca lễ'!O:O,'Tăng ca lễ'!K:K,B8,'Tăng ca lễ'!L:L,C8)*3)</f>
        <v>0</v>
      </c>
      <c r="P8" s="36">
        <f>IF(OR(D8 = "PT", D8 = "DSHV"), SUMIFS('Tăng ca lễ'!P:P,'Tăng ca lễ'!K:K,B8,'Tăng ca lễ'!L:L,C8)*2, SUMIFS('Tăng ca lễ'!P:P,'Tăng ca lễ'!K:K,B8,'Tăng ca lễ'!L:L,C8)*3)</f>
        <v>0</v>
      </c>
      <c r="Q8" s="36"/>
      <c r="R8" s="36">
        <f ca="1">SUMIFS('Ngày công'!M:M,'Ngày công'!K:K,B8,'Ngày công'!L:L,C8)</f>
        <v>31</v>
      </c>
      <c r="S8" s="41">
        <f>SUMIFS('Công Đào tạo'!G:G,'Công Đào tạo'!E:E,B8,'Công Đào tạo'!F:F,C8)</f>
        <v>0</v>
      </c>
      <c r="T8" s="36">
        <v>0</v>
      </c>
      <c r="U8" s="42"/>
      <c r="V8" s="46"/>
      <c r="W8" s="43"/>
      <c r="X8" s="43">
        <f ca="1">IFERROR(__xludf.DUMMYFUNCTION("IF($C8="""","""",
 IF(
  TRIM($D8)=""DSCD"",
  MIN(
   1500000,
   ROUND(1500000/28*MIN(N($J8),28),0)
  ),
  IF(
   AND(
    REGEXMATCH(TRIM($D8),""^(DSXC|DSBC|CHT|DSTV)$""),
    N($H8)&gt;=160
   ),
   MIN(
    1500000,
    ROUND(1500000/28*MIN(N($K8),28),0"&amp;")
   ),
   0
  )
 )
)"),0)</f>
        <v>0</v>
      </c>
      <c r="Y8" s="43"/>
      <c r="Z8" s="43"/>
      <c r="AA8" s="43" t="str">
        <f t="array" aca="1" ref="AA8" ca="1">IF($C8="","",
 IFERROR(
  _xludf.LET(
   cnChinh,
   _xlfn.XLOOKUP(
    TRIM($C8),
    TRIM(KPI!$B$2:$B1043),
    KPI!$A$2:$A1043,
    ""
   ),
   IF(
    TRIM($B8)=TRIM(cnChinh),
    _xlfn.XLOOKUP(
     TRIM($C8),
     TRIM('MiniKat - HCM'!$A$2:$A1043),
     'MiniKat - HCM'!$J$2:$J1043,
     ""
    ),
    ""
   )
  ),
  ""
 )
)</f>
        <v/>
      </c>
      <c r="AB8" s="43"/>
      <c r="AC8" s="43" t="str">
        <f t="array" ref="AC8">IFERROR(_xlfn.XLOOKUP(C8, whatsapp!A:A,whatsapp!D:D), " ")</f>
        <v xml:space="preserve"> </v>
      </c>
      <c r="AD8" s="43" t="str">
        <f t="array" aca="1" ref="AD8" ca="1">IF($C8="","",
 IFERROR(
  _xludf.LET(
   cnChinh,
   _xlfn.XLOOKUP(
    TRIM($C8),
    TRIM(KPI!$B$2:$B1043),
    KPI!$A$2:$A1043,
    ""
   ),
   IF(
    TRIM($B8)=TRIM(cnChinh),
    _xlfn.XLOOKUP(
     TRIM($C8),
     TRIM('Dự án'!$B$2:$B1043),
     'Dự án'!$C$2:$C1043,
     ""
    ),
    ""
   )
  ),
  ""
 )
)</f>
        <v/>
      </c>
      <c r="AE8" s="43">
        <f>SUMIFS(KPI!C:C,KPI!A:A,B8,KPI!B:B,C8)</f>
        <v>2027888</v>
      </c>
      <c r="AF8" s="44">
        <f>SUMIFS('Thưởng CK'!C:C,'Thưởng CK'!A:A,B8,'Thưởng CK'!B:B,C8)</f>
        <v>3969800</v>
      </c>
      <c r="AG8" s="43">
        <f>SUMIFS('Cận date'!C:C,'Cận date'!A:A,B8,'Cận date'!B:B,C8)</f>
        <v>6380</v>
      </c>
      <c r="AH8" s="43">
        <f>SUMIFS(Map!D:D,Map!B:B,B8,Map!A:A,C8)</f>
        <v>0</v>
      </c>
      <c r="AI8" s="43"/>
      <c r="AJ8" s="43">
        <f t="shared" si="3"/>
        <v>0</v>
      </c>
      <c r="AK8" s="43">
        <f>SUMIFS('KPI trừ'!C:C,'KPI trừ'!A:A,B8,'KPI trừ'!B:B,C8)</f>
        <v>0</v>
      </c>
      <c r="AL8" s="43">
        <f>SUMIFS('KPI trừ'!D:D,'KPI trừ'!A:A,B8,'KPI trừ'!B:B,C8)</f>
        <v>0</v>
      </c>
      <c r="AM8" s="43">
        <f>SUMIFS('KPI trừ'!E:E,'KPI trừ'!A:A,B8,'KPI trừ'!B:B,C8)</f>
        <v>0</v>
      </c>
      <c r="AN8" s="43">
        <f>SUMIFS('KPI trừ'!F:F,'KPI trừ'!A:A,B8,'KPI trừ'!B:B,C8)</f>
        <v>0</v>
      </c>
      <c r="AO8" s="43">
        <f>SUMIFS('KPI trừ'!G:G,'KPI trừ'!A:A,B8,'KPI trừ'!B:B,C8)</f>
        <v>0</v>
      </c>
      <c r="AP8" s="42" t="str">
        <f ca="1">IFERROR(__xludf.DUMMYFUNCTION("IFERROR(TEXTJOIN("" "", TRUE, FILTER('KPI trừ'!H:H, ('KPI trừ'!A:A=B8) * ('KPI trừ'!B:B=C8))), """")"),"")</f>
        <v/>
      </c>
      <c r="AQ8" s="29">
        <f ca="1">IFERROR(__xludf.DUMMYFUNCTION("IFERROR(
 MAX(
  QUERY(
   FILTER(
    {'Ngày công'!$C$2:$C$5000,'Ngày công'!$F$2:$F$5000},
    TRIM('Ngày công'!$B$2:$B$5000)=TRIM($C8)
   ),
   ""select sum(Col2)
    where Col1 is not null
    group by Col1
    label sum(Col2) ''"",
   0
  )
 ),
 0
)"),16.1333333333333)</f>
        <v>16.133333333333301</v>
      </c>
      <c r="AR8" s="42"/>
      <c r="AS8" s="42"/>
      <c r="AT8" s="42"/>
      <c r="AU8" s="42"/>
      <c r="AV8" s="42"/>
      <c r="AW8" s="42"/>
      <c r="AX8" s="42"/>
      <c r="AY8" s="42"/>
      <c r="AZ8" s="42"/>
      <c r="BA8" s="42"/>
    </row>
    <row r="9" spans="1:53">
      <c r="A9" s="35" t="e">
        <f ca="1"/>
        <v>#NAME?</v>
      </c>
      <c r="B9" s="36" t="s">
        <v>17</v>
      </c>
      <c r="C9" s="37" t="s">
        <v>80</v>
      </c>
      <c r="D9" s="35" t="s">
        <v>72</v>
      </c>
      <c r="E9" s="39" t="e">
        <f t="shared" ca="1" si="0"/>
        <v>#NAME?</v>
      </c>
      <c r="F9" s="39">
        <f t="shared" si="1"/>
        <v>0</v>
      </c>
      <c r="G9" s="41">
        <f>SUMIFS('Giờ công'!I:I,'Giờ công'!G:G,B9,'Giờ công'!H:H,C9)</f>
        <v>56.366666666666667</v>
      </c>
      <c r="H9" s="41">
        <f>SUMIFS('Giờ công'!J:J,'Giờ công'!G:G,B9,'Giờ công'!H:H,C9)</f>
        <v>0</v>
      </c>
      <c r="I9" s="36" t="e">
        <f t="shared" ca="1" si="2"/>
        <v>#NAME?</v>
      </c>
      <c r="J9" s="36">
        <v>7</v>
      </c>
      <c r="K9" s="36">
        <v>0</v>
      </c>
      <c r="L9" s="36"/>
      <c r="M9" s="36"/>
      <c r="N9" s="36">
        <f>SUMIFS('Tăng ca lễ'!M:M,'Tăng ca lễ'!K:K,B9,'Tăng ca lễ'!L:L,C9)</f>
        <v>0</v>
      </c>
      <c r="O9" s="36">
        <f>IF(OR(D9 = "PT",D9 = "DSHV"), SUMIFS('Tăng ca lễ'!O:O,'Tăng ca lễ'!K:K,B9,'Tăng ca lễ'!L:L,C9)*2, SUMIFS('Tăng ca lễ'!O:O,'Tăng ca lễ'!K:K,B9,'Tăng ca lễ'!L:L,C9)*3)</f>
        <v>0</v>
      </c>
      <c r="P9" s="36">
        <f>IF(OR(D9 = "PT", D9 = "DSHV"), SUMIFS('Tăng ca lễ'!P:P,'Tăng ca lễ'!K:K,B9,'Tăng ca lễ'!L:L,C9)*2, SUMIFS('Tăng ca lễ'!P:P,'Tăng ca lễ'!K:K,B9,'Tăng ca lễ'!L:L,C9)*3)</f>
        <v>0</v>
      </c>
      <c r="Q9" s="36"/>
      <c r="R9" s="36">
        <f ca="1">SUMIFS('Ngày công'!M:M,'Ngày công'!K:K,B9,'Ngày công'!L:L,C9)</f>
        <v>7</v>
      </c>
      <c r="S9" s="41">
        <f>SUMIFS('Công Đào tạo'!G:G,'Công Đào tạo'!E:E,B9,'Công Đào tạo'!F:F,C9)</f>
        <v>0</v>
      </c>
      <c r="T9" s="36">
        <v>0</v>
      </c>
      <c r="U9" s="42"/>
      <c r="V9" s="46"/>
      <c r="W9" s="43"/>
      <c r="X9" s="43">
        <f ca="1">IFERROR(__xludf.DUMMYFUNCTION("IF($C9="""","""",
 IF(
  TRIM($D9)=""DSCD"",
  MIN(
   1500000,
   ROUND(1500000/28*MIN(N($J9),28),0)
  ),
  IF(
   AND(
    REGEXMATCH(TRIM($D9),""^(DSXC|DSBC|CHT|DSTV)$""),
    N($H9)&gt;=160
   ),
   MIN(
    1500000,
    ROUND(1500000/28*MIN(N($K9),28),0"&amp;")
   ),
   0
  )
 )
)"),0)</f>
        <v>0</v>
      </c>
      <c r="Y9" s="43"/>
      <c r="Z9" s="43"/>
      <c r="AA9" s="43" t="str">
        <f t="array" aca="1" ref="AA9" ca="1">IF($C9="","",
 IFERROR(
  _xludf.LET(
   cnChinh,
   _xlfn.XLOOKUP(
    TRIM($C9),
    TRIM(KPI!$B$2:$B1043),
    KPI!$A$2:$A1043,
    ""
   ),
   IF(
    TRIM($B9)=TRIM(cnChinh),
    _xlfn.XLOOKUP(
     TRIM($C9),
     TRIM('MiniKat - HCM'!$A$2:$A1043),
     'MiniKat - HCM'!$J$2:$J1043,
     ""
    ),
    ""
   )
  ),
  ""
 )
)</f>
        <v/>
      </c>
      <c r="AB9" s="43"/>
      <c r="AC9" s="43" t="str">
        <f t="array" ref="AC9">IFERROR(_xlfn.XLOOKUP(C9, whatsapp!A:A,whatsapp!D:D), " ")</f>
        <v xml:space="preserve"> </v>
      </c>
      <c r="AD9" s="43" t="str">
        <f t="array" aca="1" ref="AD9" ca="1">IF($C9="","",
 IFERROR(
  _xludf.LET(
   cnChinh,
   _xlfn.XLOOKUP(
    TRIM($C9),
    TRIM(KPI!$B$2:$B1043),
    KPI!$A$2:$A1043,
    ""
   ),
   IF(
    TRIM($B9)=TRIM(cnChinh),
    _xlfn.XLOOKUP(
     TRIM($C9),
     TRIM('Dự án'!$B$2:$B1043),
     'Dự án'!$C$2:$C1043,
     ""
    ),
    ""
   )
  ),
  ""
 )
)</f>
        <v/>
      </c>
      <c r="AE9" s="43">
        <f>SUMIFS(KPI!C:C,KPI!A:A,B9,KPI!B:B,C9)</f>
        <v>0</v>
      </c>
      <c r="AF9" s="44">
        <f>SUMIFS('Thưởng CK'!C:C,'Thưởng CK'!A:A,B9,'Thưởng CK'!B:B,C9)</f>
        <v>0</v>
      </c>
      <c r="AG9" s="43">
        <f>SUMIFS('Cận date'!C:C,'Cận date'!A:A,B9,'Cận date'!B:B,C9)</f>
        <v>0</v>
      </c>
      <c r="AH9" s="43">
        <f>SUMIFS(Map!D:D,Map!B:B,B9,Map!A:A,C9)</f>
        <v>0</v>
      </c>
      <c r="AI9" s="43"/>
      <c r="AJ9" s="43">
        <f t="shared" si="3"/>
        <v>0</v>
      </c>
      <c r="AK9" s="43">
        <f>SUMIFS('KPI trừ'!C:C,'KPI trừ'!A:A,B9,'KPI trừ'!B:B,C9)</f>
        <v>0</v>
      </c>
      <c r="AL9" s="43">
        <f>SUMIFS('KPI trừ'!D:D,'KPI trừ'!A:A,B9,'KPI trừ'!B:B,C9)</f>
        <v>0</v>
      </c>
      <c r="AM9" s="43">
        <f>SUMIFS('KPI trừ'!E:E,'KPI trừ'!A:A,B9,'KPI trừ'!B:B,C9)</f>
        <v>0</v>
      </c>
      <c r="AN9" s="43">
        <f>SUMIFS('KPI trừ'!F:F,'KPI trừ'!A:A,B9,'KPI trừ'!B:B,C9)</f>
        <v>0</v>
      </c>
      <c r="AO9" s="43">
        <f>SUMIFS('KPI trừ'!G:G,'KPI trừ'!A:A,B9,'KPI trừ'!B:B,C9)</f>
        <v>0</v>
      </c>
      <c r="AP9" s="42" t="str">
        <f ca="1">IFERROR(__xludf.DUMMYFUNCTION("IFERROR(TEXTJOIN("" "", TRUE, FILTER('KPI trừ'!H:H, ('KPI trừ'!A:A=B9) * ('KPI trừ'!B:B=C9))), """")"),"")</f>
        <v/>
      </c>
      <c r="AQ9" s="29">
        <f ca="1">IFERROR(__xludf.DUMMYFUNCTION("IFERROR(
 MAX(
  QUERY(
   FILTER(
    {'Ngày công'!$C$2:$C$5000,'Ngày công'!$F$2:$F$5000},
    TRIM('Ngày công'!$B$2:$B$5000)=TRIM($C9)
   ),
   ""select sum(Col2)
    where Col1 is not null
    group by Col1
    label sum(Col2) ''"",
   0
  )
 ),
 0
)"),16.0666666666666)</f>
        <v>16.066666666666599</v>
      </c>
      <c r="AR9" s="42"/>
      <c r="AS9" s="42"/>
      <c r="AT9" s="42"/>
      <c r="AU9" s="42"/>
      <c r="AV9" s="42"/>
      <c r="AW9" s="42"/>
      <c r="AX9" s="42"/>
      <c r="AY9" s="42"/>
      <c r="AZ9" s="42"/>
      <c r="BA9" s="42"/>
    </row>
    <row r="10" spans="1:53">
      <c r="A10" s="35" t="e">
        <f ca="1"/>
        <v>#NAME?</v>
      </c>
      <c r="B10" s="36" t="s">
        <v>17</v>
      </c>
      <c r="C10" s="37" t="s">
        <v>81</v>
      </c>
      <c r="D10" s="35" t="s">
        <v>74</v>
      </c>
      <c r="E10" s="39" t="e">
        <f t="shared" ca="1" si="0"/>
        <v>#NAME?</v>
      </c>
      <c r="F10" s="39">
        <f t="shared" si="1"/>
        <v>0</v>
      </c>
      <c r="G10" s="41">
        <f>SUMIFS('Giờ công'!I:I,'Giờ công'!G:G,B10,'Giờ công'!H:H,C10)</f>
        <v>24.133333333333333</v>
      </c>
      <c r="H10" s="41">
        <f>SUMIFS('Giờ công'!J:J,'Giờ công'!G:G,B10,'Giờ công'!H:H,C10)</f>
        <v>0</v>
      </c>
      <c r="I10" s="36" t="e">
        <f t="shared" ca="1" si="2"/>
        <v>#NAME?</v>
      </c>
      <c r="J10" s="36">
        <v>3</v>
      </c>
      <c r="K10" s="36">
        <v>0</v>
      </c>
      <c r="L10" s="36"/>
      <c r="M10" s="36"/>
      <c r="N10" s="36">
        <f>SUMIFS('Tăng ca lễ'!M:M,'Tăng ca lễ'!K:K,B10,'Tăng ca lễ'!L:L,C10)</f>
        <v>0</v>
      </c>
      <c r="O10" s="36">
        <f>IF(OR(D10 = "PT",D10 = "DSHV"), SUMIFS('Tăng ca lễ'!O:O,'Tăng ca lễ'!K:K,B10,'Tăng ca lễ'!L:L,C10)*2, SUMIFS('Tăng ca lễ'!O:O,'Tăng ca lễ'!K:K,B10,'Tăng ca lễ'!L:L,C10)*3)</f>
        <v>0</v>
      </c>
      <c r="P10" s="36">
        <f>IF(OR(D10 = "PT", D10 = "DSHV"), SUMIFS('Tăng ca lễ'!P:P,'Tăng ca lễ'!K:K,B10,'Tăng ca lễ'!L:L,C10)*2, SUMIFS('Tăng ca lễ'!P:P,'Tăng ca lễ'!K:K,B10,'Tăng ca lễ'!L:L,C10)*3)</f>
        <v>0</v>
      </c>
      <c r="Q10" s="36"/>
      <c r="R10" s="36">
        <f ca="1">SUMIFS('Ngày công'!M:M,'Ngày công'!K:K,B10,'Ngày công'!L:L,C10)</f>
        <v>3</v>
      </c>
      <c r="S10" s="41">
        <f>SUMIFS('Công Đào tạo'!G:G,'Công Đào tạo'!E:E,B10,'Công Đào tạo'!F:F,C10)</f>
        <v>0</v>
      </c>
      <c r="T10" s="36">
        <v>0</v>
      </c>
      <c r="U10" s="42"/>
      <c r="V10" s="46"/>
      <c r="W10" s="43"/>
      <c r="X10" s="43">
        <f ca="1">IFERROR(__xludf.DUMMYFUNCTION("IF($C10="""","""",
 IF(
  TRIM($D10)=""DSCD"",
  MIN(
   1500000,
   ROUND(1500000/28*MIN(N($J10),28),0)
  ),
  IF(
   AND(
    REGEXMATCH(TRIM($D10),""^(DSXC|DSBC|CHT|DSTV)$""),
    N($H10)&gt;=160
   ),
   MIN(
    1500000,
    ROUND(1500000/28*MIN(N($K10)"&amp;",28),0)
   ),
   0
  )
 )
)"),0)</f>
        <v>0</v>
      </c>
      <c r="Y10" s="43"/>
      <c r="Z10" s="43"/>
      <c r="AA10" s="43" t="str">
        <f t="array" aca="1" ref="AA10" ca="1">IF($C10="","",
 IFERROR(
  _xludf.LET(
   cnChinh,
   _xlfn.XLOOKUP(
    TRIM($C10),
    TRIM(KPI!$B$2:$B1043),
    KPI!$A$2:$A1043,
    ""
   ),
   IF(
    TRIM($B10)=TRIM(cnChinh),
    _xlfn.XLOOKUP(
     TRIM($C10),
     TRIM('MiniKat - HCM'!$A$2:$A1043),
     'MiniKat - HCM'!$J$2:$J1043,
     ""
    ),
    ""
   )
  ),
  ""
 )
)</f>
        <v/>
      </c>
      <c r="AB10" s="43"/>
      <c r="AC10" s="43" t="str">
        <f t="array" ref="AC10">IFERROR(_xlfn.XLOOKUP(C10, whatsapp!A:A,whatsapp!D:D), " ")</f>
        <v xml:space="preserve"> </v>
      </c>
      <c r="AD10" s="43" t="str">
        <f t="array" aca="1" ref="AD10" ca="1">IF($C10="","",
 IFERROR(
  _xludf.LET(
   cnChinh,
   _xlfn.XLOOKUP(
    TRIM($C10),
    TRIM(KPI!$B$2:$B1043),
    KPI!$A$2:$A1043,
    ""
   ),
   IF(
    TRIM($B10)=TRIM(cnChinh),
    _xlfn.XLOOKUP(
     TRIM($C10),
     TRIM('Dự án'!$B$2:$B1043),
     'Dự án'!$C$2:$C1043,
     ""
    ),
    ""
   )
  ),
  ""
 )
)</f>
        <v/>
      </c>
      <c r="AE10" s="43">
        <f>SUMIFS(KPI!C:C,KPI!A:A,B10,KPI!B:B,C10)</f>
        <v>0</v>
      </c>
      <c r="AF10" s="44">
        <f>SUMIFS('Thưởng CK'!C:C,'Thưởng CK'!A:A,B10,'Thưởng CK'!B:B,C10)</f>
        <v>0</v>
      </c>
      <c r="AG10" s="43">
        <f>SUMIFS('Cận date'!C:C,'Cận date'!A:A,B10,'Cận date'!B:B,C10)</f>
        <v>0</v>
      </c>
      <c r="AH10" s="43">
        <f>SUMIFS(Map!D:D,Map!B:B,B10,Map!A:A,C10)</f>
        <v>0</v>
      </c>
      <c r="AI10" s="43"/>
      <c r="AJ10" s="43">
        <f t="shared" si="3"/>
        <v>0</v>
      </c>
      <c r="AK10" s="43">
        <f>SUMIFS('KPI trừ'!C:C,'KPI trừ'!A:A,B10,'KPI trừ'!B:B,C10)</f>
        <v>0</v>
      </c>
      <c r="AL10" s="43">
        <f>SUMIFS('KPI trừ'!D:D,'KPI trừ'!A:A,B10,'KPI trừ'!B:B,C10)</f>
        <v>0</v>
      </c>
      <c r="AM10" s="43">
        <f>SUMIFS('KPI trừ'!E:E,'KPI trừ'!A:A,B10,'KPI trừ'!B:B,C10)</f>
        <v>0</v>
      </c>
      <c r="AN10" s="43">
        <f>SUMIFS('KPI trừ'!F:F,'KPI trừ'!A:A,B10,'KPI trừ'!B:B,C10)</f>
        <v>0</v>
      </c>
      <c r="AO10" s="43">
        <f>SUMIFS('KPI trừ'!G:G,'KPI trừ'!A:A,B10,'KPI trừ'!B:B,C10)</f>
        <v>0</v>
      </c>
      <c r="AP10" s="42" t="str">
        <f ca="1">IFERROR(__xludf.DUMMYFUNCTION("IFERROR(TEXTJOIN("" "", TRUE, FILTER('KPI trừ'!H:H, ('KPI trừ'!A:A=B10) * ('KPI trừ'!B:B=C10))), """")"),"")</f>
        <v/>
      </c>
      <c r="AQ10" s="29">
        <f ca="1">IFERROR(__xludf.DUMMYFUNCTION("IFERROR(
 MAX(
  QUERY(
   FILTER(
    {'Ngày công'!$C$2:$C$5000,'Ngày công'!$F$2:$F$5000},
    TRIM('Ngày công'!$B$2:$B$5000)=TRIM($C10)
   ),
   ""select sum(Col2)
    where Col1 is not null
    group by Col1
    label sum(Col2) ''"",
   0
  )
 ),
 0
)"),8.08333333333333)</f>
        <v>8.0833333333333304</v>
      </c>
      <c r="AR10" s="42"/>
      <c r="AS10" s="42"/>
      <c r="AT10" s="42"/>
      <c r="AU10" s="42"/>
      <c r="AV10" s="42"/>
      <c r="AW10" s="42"/>
      <c r="AX10" s="42"/>
      <c r="AY10" s="42"/>
      <c r="AZ10" s="42"/>
      <c r="BA10" s="42"/>
    </row>
    <row r="11" spans="1:53">
      <c r="A11" s="35" t="e">
        <f ca="1"/>
        <v>#NAME?</v>
      </c>
      <c r="B11" s="36" t="s">
        <v>17</v>
      </c>
      <c r="C11" s="42" t="s">
        <v>82</v>
      </c>
      <c r="D11" s="35" t="s">
        <v>72</v>
      </c>
      <c r="E11" s="39" t="e">
        <f t="shared" ca="1" si="0"/>
        <v>#NAME?</v>
      </c>
      <c r="F11" s="39">
        <f t="shared" si="1"/>
        <v>0.6</v>
      </c>
      <c r="G11" s="41">
        <f>SUMIFS('Giờ công'!I:I,'Giờ công'!G:G,B11,'Giờ công'!H:H,C11)</f>
        <v>244.6</v>
      </c>
      <c r="H11" s="41">
        <f>SUMIFS('Giờ công'!J:J,'Giờ công'!G:G,B11,'Giờ công'!H:H,C11)</f>
        <v>0.6</v>
      </c>
      <c r="I11" s="36" t="e">
        <f t="shared" ca="1" si="2"/>
        <v>#NAME?</v>
      </c>
      <c r="J11" s="36">
        <v>30</v>
      </c>
      <c r="K11" s="36">
        <v>0</v>
      </c>
      <c r="L11" s="36"/>
      <c r="M11" s="36"/>
      <c r="N11" s="36">
        <f ca="1">SUMIFS('Tăng ca lễ'!M:M,'Tăng ca lễ'!K:K,B11,'Tăng ca lễ'!L:L,C11)</f>
        <v>0</v>
      </c>
      <c r="O11" s="36">
        <f>IF(OR(D11 = "PT",D11 = "DSHV"), SUMIFS('Tăng ca lễ'!O:O,'Tăng ca lễ'!K:K,B11,'Tăng ca lễ'!L:L,C11)*2, SUMIFS('Tăng ca lễ'!O:O,'Tăng ca lễ'!K:K,B11,'Tăng ca lễ'!L:L,C11)*3)</f>
        <v>0</v>
      </c>
      <c r="P11" s="36">
        <f>IF(OR(D11 = "PT", D11 = "DSHV"), SUMIFS('Tăng ca lễ'!P:P,'Tăng ca lễ'!K:K,B11,'Tăng ca lễ'!L:L,C11)*2, SUMIFS('Tăng ca lễ'!P:P,'Tăng ca lễ'!K:K,B11,'Tăng ca lễ'!L:L,C11)*3)</f>
        <v>0</v>
      </c>
      <c r="Q11" s="36"/>
      <c r="R11" s="36">
        <f ca="1">SUMIFS('Ngày công'!M:M,'Ngày công'!K:K,B11,'Ngày công'!L:L,C11)</f>
        <v>30</v>
      </c>
      <c r="S11" s="41">
        <f>SUMIFS('Công Đào tạo'!G:G,'Công Đào tạo'!E:E,B11,'Công Đào tạo'!F:F,C11)</f>
        <v>0</v>
      </c>
      <c r="T11" s="36">
        <v>0</v>
      </c>
      <c r="U11" s="42"/>
      <c r="V11" s="46"/>
      <c r="W11" s="43"/>
      <c r="X11" s="43">
        <f ca="1">IFERROR(__xludf.DUMMYFUNCTION("IF($C11="""","""",
 IF(
  TRIM($D11)=""DSCD"",
  MIN(
   1500000,
   ROUND(1500000/28*MIN(N($J11),28),0)
  ),
  IF(
   AND(
    REGEXMATCH(TRIM($D11),""^(DSXC|DSBC|CHT|DSTV)$""),
    N($H11)&gt;=160
   ),
   MIN(
    1500000,
    ROUND(1500000/28*MIN(N($K11)"&amp;",28),0)
   ),
   0
  )
 )
)"),0)</f>
        <v>0</v>
      </c>
      <c r="Y11" s="43"/>
      <c r="Z11" s="43"/>
      <c r="AA11" s="43" t="str">
        <f t="array" aca="1" ref="AA11" ca="1">IF($C11="","",
 IFERROR(
  _xludf.LET(
   cnChinh,
   _xlfn.XLOOKUP(
    TRIM($C11),
    TRIM(KPI!$B$2:$B1043),
    KPI!$A$2:$A1043,
    ""
   ),
   IF(
    TRIM($B11)=TRIM(cnChinh),
    _xlfn.XLOOKUP(
     TRIM($C11),
     TRIM('MiniKat - HCM'!$A$2:$A1043),
     'MiniKat - HCM'!$J$2:$J1043,
     ""
    ),
    ""
   )
  ),
  ""
 )
)</f>
        <v/>
      </c>
      <c r="AB11" s="43"/>
      <c r="AC11" s="43">
        <f t="array" ref="AC11">IFERROR(_xlfn.XLOOKUP(C11, whatsapp!A:A,whatsapp!D:D), " ")</f>
        <v>3664228</v>
      </c>
      <c r="AD11" s="43" t="str">
        <f t="array" aca="1" ref="AD11" ca="1">IF($C11="","",
 IFERROR(
  _xludf.LET(
   cnChinh,
   _xlfn.XLOOKUP(
    TRIM($C11),
    TRIM(KPI!$B$2:$B1043),
    KPI!$A$2:$A1043,
    ""
   ),
   IF(
    TRIM($B11)=TRIM(cnChinh),
    _xlfn.XLOOKUP(
     TRIM($C11),
     TRIM('Dự án'!$B$2:$B1043),
     'Dự án'!$C$2:$C1043,
     ""
    ),
    ""
   )
  ),
  ""
 )
)</f>
        <v/>
      </c>
      <c r="AE11" s="43">
        <f>SUMIFS(KPI!C:C,KPI!A:A,B11,KPI!B:B,C11)</f>
        <v>0</v>
      </c>
      <c r="AF11" s="44">
        <f>SUMIFS('Thưởng CK'!C:C,'Thưởng CK'!A:A,B11,'Thưởng CK'!B:B,C11)</f>
        <v>1292850</v>
      </c>
      <c r="AG11" s="43">
        <f>SUMIFS('Cận date'!C:C,'Cận date'!A:A,B11,'Cận date'!B:B,C11)</f>
        <v>141680</v>
      </c>
      <c r="AH11" s="43">
        <f>SUMIFS(Map!D:D,Map!B:B,B11,Map!A:A,C11)</f>
        <v>0</v>
      </c>
      <c r="AI11" s="43">
        <v>1572430</v>
      </c>
      <c r="AJ11" s="43">
        <f t="shared" si="3"/>
        <v>100000</v>
      </c>
      <c r="AK11" s="43">
        <f>SUMIFS('KPI trừ'!C:C,'KPI trừ'!A:A,B11,'KPI trừ'!B:B,C11)</f>
        <v>0</v>
      </c>
      <c r="AL11" s="43">
        <f>SUMIFS('KPI trừ'!D:D,'KPI trừ'!A:A,B11,'KPI trừ'!B:B,C11)</f>
        <v>0</v>
      </c>
      <c r="AM11" s="43">
        <f>SUMIFS('KPI trừ'!E:E,'KPI trừ'!A:A,B11,'KPI trừ'!B:B,C11)</f>
        <v>100000</v>
      </c>
      <c r="AN11" s="43">
        <f>SUMIFS('KPI trừ'!F:F,'KPI trừ'!A:A,B11,'KPI trừ'!B:B,C11)</f>
        <v>0</v>
      </c>
      <c r="AO11" s="43">
        <f>SUMIFS('KPI trừ'!G:G,'KPI trừ'!A:A,B11,'KPI trừ'!B:B,C11)</f>
        <v>0</v>
      </c>
      <c r="AP11" s="42" t="str">
        <f ca="1">IFERROR(__xludf.DUMMYFUNCTION("IFERROR(TEXTJOIN("" "", TRUE, FILTER('KPI trừ'!H:H, ('KPI trừ'!A:A=B11) * ('KPI trừ'!B:B=C11))), """")"),"Sai kênh bán HD1155007 : 100.000đ ")</f>
        <v xml:space="preserve">Sai kênh bán HD1155007 : 100.000đ </v>
      </c>
      <c r="AQ11" s="29">
        <f ca="1">IFERROR(__xludf.DUMMYFUNCTION("IFERROR(
 MAX(
  QUERY(
   FILTER(
    {'Ngày công'!$C$2:$C$5000,'Ngày công'!$F$2:$F$5000},
    TRIM('Ngày công'!$B$2:$B$5000)=TRIM($C11)
   ),
   ""select sum(Col2)
    where Col1 is not null
    group by Col1
    label sum(Col2) ''"",
   0
  )
 ),
 0
)"),8.81666666666666)</f>
        <v>8.8166666666666593</v>
      </c>
      <c r="AR11" s="42"/>
      <c r="AS11" s="42"/>
      <c r="AT11" s="42"/>
      <c r="AU11" s="42"/>
      <c r="AV11" s="42"/>
      <c r="AW11" s="42"/>
      <c r="AX11" s="42"/>
      <c r="AY11" s="42"/>
      <c r="AZ11" s="42"/>
      <c r="BA11" s="42"/>
    </row>
    <row r="12" spans="1:53">
      <c r="A12" s="35" t="e">
        <f ca="1"/>
        <v>#NAME?</v>
      </c>
      <c r="B12" s="36" t="s">
        <v>17</v>
      </c>
      <c r="C12" s="42" t="s">
        <v>83</v>
      </c>
      <c r="D12" s="35" t="s">
        <v>72</v>
      </c>
      <c r="E12" s="39" t="e">
        <f t="shared" ca="1" si="0"/>
        <v>#NAME?</v>
      </c>
      <c r="F12" s="39">
        <f t="shared" si="1"/>
        <v>8.0833333333333339</v>
      </c>
      <c r="G12" s="41">
        <f>SUMIFS('Giờ công'!I:I,'Giờ công'!G:G,B12,'Giờ công'!H:H,C12)</f>
        <v>232.83333333333331</v>
      </c>
      <c r="H12" s="41">
        <f>SUMIFS('Giờ công'!J:J,'Giờ công'!G:G,B12,'Giờ công'!H:H,C12)</f>
        <v>8.0833333333333339</v>
      </c>
      <c r="I12" s="36" t="e">
        <f t="shared" ca="1" si="2"/>
        <v>#NAME?</v>
      </c>
      <c r="J12" s="36">
        <v>30</v>
      </c>
      <c r="K12" s="36">
        <v>1</v>
      </c>
      <c r="L12" s="36"/>
      <c r="M12" s="36"/>
      <c r="N12" s="36">
        <f ca="1">SUMIFS('Tăng ca lễ'!M:M,'Tăng ca lễ'!K:K,B12,'Tăng ca lễ'!L:L,C12)</f>
        <v>0</v>
      </c>
      <c r="O12" s="36">
        <f>IF(OR(D12 = "PT",D12 = "DSHV"), SUMIFS('Tăng ca lễ'!O:O,'Tăng ca lễ'!K:K,B12,'Tăng ca lễ'!L:L,C12)*2, SUMIFS('Tăng ca lễ'!O:O,'Tăng ca lễ'!K:K,B12,'Tăng ca lễ'!L:L,C12)*3)</f>
        <v>0</v>
      </c>
      <c r="P12" s="36">
        <f>IF(OR(D12 = "PT", D12 = "DSHV"), SUMIFS('Tăng ca lễ'!P:P,'Tăng ca lễ'!K:K,B12,'Tăng ca lễ'!L:L,C12)*2, SUMIFS('Tăng ca lễ'!P:P,'Tăng ca lễ'!K:K,B12,'Tăng ca lễ'!L:L,C12)*3)</f>
        <v>0</v>
      </c>
      <c r="Q12" s="36"/>
      <c r="R12" s="36">
        <f ca="1">SUMIFS('Ngày công'!M:M,'Ngày công'!K:K,B12,'Ngày công'!L:L,C12)</f>
        <v>30</v>
      </c>
      <c r="S12" s="41">
        <f>SUMIFS('Công Đào tạo'!G:G,'Công Đào tạo'!E:E,B12,'Công Đào tạo'!F:F,C12)</f>
        <v>0</v>
      </c>
      <c r="T12" s="36">
        <v>0</v>
      </c>
      <c r="U12" s="42"/>
      <c r="V12" s="46"/>
      <c r="W12" s="43"/>
      <c r="X12" s="43">
        <f ca="1">IFERROR(__xludf.DUMMYFUNCTION("IF($C12="""","""",
 IF(
  TRIM($D12)=""DSCD"",
  MIN(
   1500000,
   ROUND(1500000/28*MIN(N($J12),28),0)
  ),
  IF(
   AND(
    REGEXMATCH(TRIM($D12),""^(DSXC|DSBC|CHT|DSTV)$""),
    N($H12)&gt;=160
   ),
   MIN(
    1500000,
    ROUND(1500000/28*MIN(N($K12)"&amp;",28),0)
   ),
   0
  )
 )
)"),0)</f>
        <v>0</v>
      </c>
      <c r="Y12" s="43"/>
      <c r="Z12" s="46"/>
      <c r="AA12" s="43" t="str">
        <f t="array" aca="1" ref="AA12" ca="1">IF($C12="","",
 IFERROR(
  _xludf.LET(
   cnChinh,
   _xlfn.XLOOKUP(
    TRIM($C12),
    TRIM(KPI!$B$2:$B1043),
    KPI!$A$2:$A1043,
    ""
   ),
   IF(
    TRIM($B12)=TRIM(cnChinh),
    _xlfn.XLOOKUP(
     TRIM($C12),
     TRIM('MiniKat - HCM'!$A$2:$A1043),
     'MiniKat - HCM'!$J$2:$J1043,
     ""
    ),
    ""
   )
  ),
  ""
 )
)</f>
        <v/>
      </c>
      <c r="AB12" s="43"/>
      <c r="AC12" s="43">
        <f t="array" ref="AC12">IFERROR(_xlfn.XLOOKUP(C12, whatsapp!A:A,whatsapp!D:D), " ")</f>
        <v>2317896</v>
      </c>
      <c r="AD12" s="43" t="str">
        <f t="array" aca="1" ref="AD12" ca="1">IF($C12="","",
 IFERROR(
  _xludf.LET(
   cnChinh,
   _xlfn.XLOOKUP(
    TRIM($C12),
    TRIM(KPI!$B$2:$B1043),
    KPI!$A$2:$A1043,
    ""
   ),
   IF(
    TRIM($B12)=TRIM(cnChinh),
    _xlfn.XLOOKUP(
     TRIM($C12),
     TRIM('Dự án'!$B$2:$B1043),
     'Dự án'!$C$2:$C1043,
     ""
    ),
    ""
   )
  ),
  ""
 )
)</f>
        <v/>
      </c>
      <c r="AE12" s="43">
        <f>SUMIFS(KPI!C:C,KPI!A:A,B12,KPI!B:B,C12)</f>
        <v>0</v>
      </c>
      <c r="AF12" s="44">
        <f>SUMIFS('Thưởng CK'!C:C,'Thưởng CK'!A:A,B12,'Thưởng CK'!B:B,C12)</f>
        <v>1022400</v>
      </c>
      <c r="AG12" s="43">
        <f>SUMIFS('Cận date'!C:C,'Cận date'!A:A,B12,'Cận date'!B:B,C12)</f>
        <v>43495</v>
      </c>
      <c r="AH12" s="43">
        <f>SUMIFS(Map!D:D,Map!B:B,B12,Map!A:A,C12)</f>
        <v>0</v>
      </c>
      <c r="AI12" s="43">
        <v>1119186</v>
      </c>
      <c r="AJ12" s="43">
        <f t="shared" si="3"/>
        <v>0</v>
      </c>
      <c r="AK12" s="43">
        <f>SUMIFS('KPI trừ'!C:C,'KPI trừ'!A:A,B12,'KPI trừ'!B:B,C12)</f>
        <v>0</v>
      </c>
      <c r="AL12" s="43">
        <f>SUMIFS('KPI trừ'!D:D,'KPI trừ'!A:A,B12,'KPI trừ'!B:B,C12)</f>
        <v>0</v>
      </c>
      <c r="AM12" s="43">
        <f>SUMIFS('KPI trừ'!E:E,'KPI trừ'!A:A,B12,'KPI trừ'!B:B,C12)</f>
        <v>0</v>
      </c>
      <c r="AN12" s="43">
        <f>SUMIFS('KPI trừ'!F:F,'KPI trừ'!A:A,B12,'KPI trừ'!B:B,C12)</f>
        <v>0</v>
      </c>
      <c r="AO12" s="43">
        <f>SUMIFS('KPI trừ'!G:G,'KPI trừ'!A:A,B12,'KPI trừ'!B:B,C12)</f>
        <v>0</v>
      </c>
      <c r="AP12" s="42" t="str">
        <f ca="1">IFERROR(__xludf.DUMMYFUNCTION("IFERROR(TEXTJOIN("" "", TRUE, FILTER('KPI trừ'!H:H, ('KPI trừ'!A:A=B12) * ('KPI trừ'!B:B=C12))), """")"),"")</f>
        <v/>
      </c>
      <c r="AQ12" s="29">
        <f ca="1">IFERROR(__xludf.DUMMYFUNCTION("IFERROR(
 MAX(
  QUERY(
   FILTER(
    {'Ngày công'!$C$2:$C$5000,'Ngày công'!$F$2:$F$5000},
    TRIM('Ngày công'!$B$2:$B$5000)=TRIM($C12)
   ),
   ""select sum(Col2)
    where Col1 is not null
    group by Col1
    label sum(Col2) ''"",
   0
  )
 ),
 0
)"),8.56666666666666)</f>
        <v>8.5666666666666593</v>
      </c>
      <c r="AR12" s="42"/>
      <c r="AS12" s="42"/>
      <c r="AT12" s="42"/>
      <c r="AU12" s="42"/>
      <c r="AV12" s="42"/>
      <c r="AW12" s="42"/>
      <c r="AX12" s="42"/>
      <c r="AY12" s="42"/>
      <c r="AZ12" s="42"/>
      <c r="BA12" s="42"/>
    </row>
    <row r="13" spans="1:53">
      <c r="A13" s="35" t="e">
        <f ca="1"/>
        <v>#NAME?</v>
      </c>
      <c r="B13" s="36" t="s">
        <v>17</v>
      </c>
      <c r="C13" s="42" t="s">
        <v>84</v>
      </c>
      <c r="D13" s="35" t="s">
        <v>74</v>
      </c>
      <c r="E13" s="39" t="e">
        <f t="shared" ca="1" si="0"/>
        <v>#NAME?</v>
      </c>
      <c r="F13" s="39">
        <f t="shared" si="1"/>
        <v>0</v>
      </c>
      <c r="G13" s="41">
        <f>SUMIFS('Giờ công'!I:I,'Giờ công'!G:G,B13,'Giờ công'!H:H,C13)</f>
        <v>57</v>
      </c>
      <c r="H13" s="41">
        <f>SUMIFS('Giờ công'!J:J,'Giờ công'!G:G,B13,'Giờ công'!H:H,C13)</f>
        <v>0</v>
      </c>
      <c r="I13" s="36" t="e">
        <f ca="1">_xludf.ifs(R14&gt;=30,16,R14=29,8,TRUE,"")</f>
        <v>#NAME?</v>
      </c>
      <c r="J13" s="36">
        <v>7</v>
      </c>
      <c r="K13" s="36">
        <v>0</v>
      </c>
      <c r="L13" s="36"/>
      <c r="M13" s="36"/>
      <c r="N13" s="36">
        <f>SUMIFS('Tăng ca lễ'!M:M,'Tăng ca lễ'!K:K,B13,'Tăng ca lễ'!L:L,C13)</f>
        <v>0</v>
      </c>
      <c r="O13" s="36">
        <f>IF(OR(D13 = "PT",D13 = "DSHV"), SUMIFS('Tăng ca lễ'!O:O,'Tăng ca lễ'!K:K,B13,'Tăng ca lễ'!L:L,C13)*2, SUMIFS('Tăng ca lễ'!O:O,'Tăng ca lễ'!K:K,B13,'Tăng ca lễ'!L:L,C13)*3)</f>
        <v>0</v>
      </c>
      <c r="P13" s="36">
        <f>IF(OR(D13 = "PT", D13 = "DSHV"), SUMIFS('Tăng ca lễ'!P:P,'Tăng ca lễ'!K:K,B13,'Tăng ca lễ'!L:L,C13)*2, SUMIFS('Tăng ca lễ'!P:P,'Tăng ca lễ'!K:K,B13,'Tăng ca lễ'!L:L,C13)*3)</f>
        <v>0</v>
      </c>
      <c r="Q13" s="36"/>
      <c r="R13" s="36">
        <f ca="1">SUMIFS('Ngày công'!M:M,'Ngày công'!K:K,B13,'Ngày công'!L:L,C13)</f>
        <v>7</v>
      </c>
      <c r="S13" s="41">
        <f>SUMIFS('Công Đào tạo'!G:G,'Công Đào tạo'!E:E,B13,'Công Đào tạo'!F:F,C13)</f>
        <v>0</v>
      </c>
      <c r="T13" s="36">
        <v>0</v>
      </c>
      <c r="U13" s="42"/>
      <c r="V13" s="46"/>
      <c r="W13" s="43"/>
      <c r="X13" s="43">
        <f ca="1">IFERROR(__xludf.DUMMYFUNCTION("IF($C13="""","""",
 IF(
  TRIM($D13)=""DSCD"",
  MIN(
   1500000,
   ROUND(1500000/28*MIN(N($J13),28),0)
  ),
  IF(
   AND(
    REGEXMATCH(TRIM($D13),""^(DSXC|DSBC|CHT|DSTV)$""),
    N($H13)&gt;=160
   ),
   MIN(
    1500000,
    ROUND(1500000/28*MIN(N($K13)"&amp;",28),0)
   ),
   0
  )
 )
)"),0)</f>
        <v>0</v>
      </c>
      <c r="Y13" s="43"/>
      <c r="Z13" s="46"/>
      <c r="AA13" s="43" t="str">
        <f t="array" aca="1" ref="AA13" ca="1">IF($C13="","",
 IFERROR(
  _xludf.LET(
   cnChinh,
   _xlfn.XLOOKUP(
    TRIM($C13),
    TRIM(KPI!$B$2:$B1043),
    KPI!$A$2:$A1043,
    ""
   ),
   IF(
    TRIM($B13)=TRIM(cnChinh),
    _xlfn.XLOOKUP(
     TRIM($C13),
     TRIM('MiniKat - HCM'!$A$2:$A1043),
     'MiniKat - HCM'!$J$2:$J1043,
     ""
    ),
    ""
   )
  ),
  ""
 )
)</f>
        <v/>
      </c>
      <c r="AB13" s="43"/>
      <c r="AC13" s="43" t="str">
        <f t="array" ref="AC13">IFERROR(_xlfn.XLOOKUP(C13, whatsapp!A:A,whatsapp!D:D), " ")</f>
        <v xml:space="preserve"> </v>
      </c>
      <c r="AD13" s="43" t="str">
        <f t="array" aca="1" ref="AD13" ca="1">IF($C13="","",
 IFERROR(
  _xludf.LET(
   cnChinh,
   _xlfn.XLOOKUP(
    TRIM($C13),
    TRIM(KPI!$B$2:$B1043),
    KPI!$A$2:$A1043,
    ""
   ),
   IF(
    TRIM($B13)=TRIM(cnChinh),
    _xlfn.XLOOKUP(
     TRIM($C13),
     TRIM('Dự án'!$B$2:$B1043),
     'Dự án'!$C$2:$C1043,
     ""
    ),
    ""
   )
  ),
  ""
 )
)</f>
        <v/>
      </c>
      <c r="AE13" s="43">
        <f>SUMIFS(KPI!C:C,KPI!A:A,B13,KPI!B:B,C13)</f>
        <v>0</v>
      </c>
      <c r="AF13" s="44">
        <f>SUMIFS('Thưởng CK'!C:C,'Thưởng CK'!A:A,B13,'Thưởng CK'!B:B,C13)</f>
        <v>0</v>
      </c>
      <c r="AG13" s="43">
        <f>SUMIFS('Cận date'!C:C,'Cận date'!A:A,B13,'Cận date'!B:B,C13)</f>
        <v>0</v>
      </c>
      <c r="AH13" s="43">
        <f>SUMIFS(Map!D:D,Map!B:B,B13,Map!A:A,C13)</f>
        <v>0</v>
      </c>
      <c r="AI13" s="43"/>
      <c r="AJ13" s="43">
        <f t="shared" si="3"/>
        <v>0</v>
      </c>
      <c r="AK13" s="43">
        <f>SUMIFS('KPI trừ'!C:C,'KPI trừ'!A:A,B13,'KPI trừ'!B:B,C13)</f>
        <v>0</v>
      </c>
      <c r="AL13" s="43">
        <f>SUMIFS('KPI trừ'!D:D,'KPI trừ'!A:A,B13,'KPI trừ'!B:B,C13)</f>
        <v>0</v>
      </c>
      <c r="AM13" s="43">
        <f>SUMIFS('KPI trừ'!E:E,'KPI trừ'!A:A,B13,'KPI trừ'!B:B,C13)</f>
        <v>0</v>
      </c>
      <c r="AN13" s="43">
        <f>SUMIFS('KPI trừ'!F:F,'KPI trừ'!A:A,B13,'KPI trừ'!B:B,C13)</f>
        <v>0</v>
      </c>
      <c r="AO13" s="43">
        <f>SUMIFS('KPI trừ'!G:G,'KPI trừ'!A:A,B13,'KPI trừ'!B:B,C13)</f>
        <v>0</v>
      </c>
      <c r="AP13" s="42" t="str">
        <f ca="1">IFERROR(__xludf.DUMMYFUNCTION("IFERROR(TEXTJOIN("" "", TRUE, FILTER('KPI trừ'!H:H, ('KPI trừ'!A:A=B13) * ('KPI trừ'!B:B=C13))), """")"),"")</f>
        <v/>
      </c>
      <c r="AQ13" s="29">
        <f ca="1">IFERROR(__xludf.DUMMYFUNCTION("IFERROR(
 MAX(
  QUERY(
   FILTER(
    {'Ngày công'!$C$2:$C$5000,'Ngày công'!$F$2:$F$5000},
    TRIM('Ngày công'!$B$2:$B$5000)=TRIM($C13)
   ),
   ""select sum(Col2)
    where Col1 is not null
    group by Col1
    label sum(Col2) ''"",
   0
  )
 ),
 0
)"),16)</f>
        <v>16</v>
      </c>
      <c r="AR13" s="42"/>
      <c r="AS13" s="42"/>
      <c r="AT13" s="42"/>
      <c r="AU13" s="42"/>
      <c r="AV13" s="42"/>
      <c r="AW13" s="42"/>
      <c r="AX13" s="42"/>
      <c r="AY13" s="42"/>
      <c r="AZ13" s="42"/>
      <c r="BA13" s="42"/>
    </row>
    <row r="14" spans="1:53">
      <c r="A14" s="35" t="e">
        <f ca="1"/>
        <v>#NAME?</v>
      </c>
      <c r="B14" s="36" t="s">
        <v>17</v>
      </c>
      <c r="C14" s="42" t="s">
        <v>85</v>
      </c>
      <c r="D14" s="35" t="s">
        <v>74</v>
      </c>
      <c r="E14" s="39" t="e">
        <f ca="1">G14+I13+L14+O14+S14+T14</f>
        <v>#NAME?</v>
      </c>
      <c r="F14" s="39">
        <f t="shared" si="1"/>
        <v>0</v>
      </c>
      <c r="G14" s="41">
        <f>SUMIFS('Giờ công'!I:I,'Giờ công'!G:G,B14,'Giờ công'!H:H,C14)</f>
        <v>64.616666666666674</v>
      </c>
      <c r="H14" s="41">
        <f>SUMIFS('Giờ công'!J:J,'Giờ công'!G:G,B14,'Giờ công'!H:H,C14)</f>
        <v>0</v>
      </c>
      <c r="J14" s="36">
        <v>8</v>
      </c>
      <c r="K14" s="36">
        <v>0</v>
      </c>
      <c r="L14" s="36"/>
      <c r="M14" s="36"/>
      <c r="N14" s="36">
        <f>SUMIFS('Tăng ca lễ'!M:M,'Tăng ca lễ'!K:K,B14,'Tăng ca lễ'!L:L,C14)</f>
        <v>0</v>
      </c>
      <c r="O14" s="36">
        <f>IF(OR(D14 = "PT",D14 = "DSHV"), SUMIFS('Tăng ca lễ'!O:O,'Tăng ca lễ'!K:K,B14,'Tăng ca lễ'!L:L,C14)*2, SUMIFS('Tăng ca lễ'!O:O,'Tăng ca lễ'!K:K,B14,'Tăng ca lễ'!L:L,C14)*3)</f>
        <v>0</v>
      </c>
      <c r="P14" s="36">
        <f>IF(OR(D14 = "PT", D14 = "DSHV"), SUMIFS('Tăng ca lễ'!P:P,'Tăng ca lễ'!K:K,B14,'Tăng ca lễ'!L:L,C14)*2, SUMIFS('Tăng ca lễ'!P:P,'Tăng ca lễ'!K:K,B14,'Tăng ca lễ'!L:L,C14)*3)</f>
        <v>0</v>
      </c>
      <c r="Q14" s="36"/>
      <c r="R14" s="36">
        <f ca="1">SUMIFS('Ngày công'!M:M,'Ngày công'!K:K,B14,'Ngày công'!L:L,C14)</f>
        <v>8</v>
      </c>
      <c r="S14" s="41">
        <f>SUMIFS('Công Đào tạo'!G:G,'Công Đào tạo'!E:E,B14,'Công Đào tạo'!F:F,C14)</f>
        <v>0</v>
      </c>
      <c r="T14" s="36">
        <v>0</v>
      </c>
      <c r="U14" s="42"/>
      <c r="V14" s="46"/>
      <c r="W14" s="43"/>
      <c r="X14" s="43">
        <f ca="1">IFERROR(__xludf.DUMMYFUNCTION("IF($C14="""","""",
 IF(
  TRIM($D14)=""DSCD"",
  MIN(
   1500000,
   ROUND(1500000/28*MIN(N($J14),28),0)
  ),
  IF(
   AND(
    REGEXMATCH(TRIM($D14),""^(DSXC|DSBC|CHT|DSTV)$""),
    N($H14)&gt;=160
   ),
   MIN(
    1500000,
    ROUND(1500000/28*MIN(N($K14)"&amp;",28),0)
   ),
   0
  )
 )
)"),0)</f>
        <v>0</v>
      </c>
      <c r="Y14" s="43"/>
      <c r="Z14" s="46"/>
      <c r="AA14" s="43" t="str">
        <f t="array" aca="1" ref="AA14" ca="1">IF($C14="","",
 IFERROR(
  _xludf.LET(
   cnChinh,
   _xlfn.XLOOKUP(
    TRIM($C14),
    TRIM(KPI!$B$2:$B1043),
    KPI!$A$2:$A1043,
    ""
   ),
   IF(
    TRIM($B14)=TRIM(cnChinh),
    _xlfn.XLOOKUP(
     TRIM($C14),
     TRIM('MiniKat - HCM'!$A$2:$A1043),
     'MiniKat - HCM'!$J$2:$J1043,
     ""
    ),
    ""
   )
  ),
  ""
 )
)</f>
        <v/>
      </c>
      <c r="AB14" s="43"/>
      <c r="AC14" s="43" t="str">
        <f t="array" ref="AC14">IFERROR(_xlfn.XLOOKUP(C14, whatsapp!A:A,whatsapp!D:D), " ")</f>
        <v xml:space="preserve"> </v>
      </c>
      <c r="AD14" s="43" t="str">
        <f t="array" aca="1" ref="AD14" ca="1">IF($C14="","",
 IFERROR(
  _xludf.LET(
   cnChinh,
   _xlfn.XLOOKUP(
    TRIM($C14),
    TRIM(KPI!$B$2:$B1043),
    KPI!$A$2:$A1043,
    ""
   ),
   IF(
    TRIM($B14)=TRIM(cnChinh),
    _xlfn.XLOOKUP(
     TRIM($C14),
     TRIM('Dự án'!$B$2:$B1043),
     'Dự án'!$C$2:$C1043,
     ""
    ),
    ""
   )
  ),
  ""
 )
)</f>
        <v/>
      </c>
      <c r="AE14" s="43">
        <f>SUMIFS(KPI!C:C,KPI!A:A,B14,KPI!B:B,C14)</f>
        <v>0</v>
      </c>
      <c r="AF14" s="44">
        <f>SUMIFS('Thưởng CK'!C:C,'Thưởng CK'!A:A,B14,'Thưởng CK'!B:B,C14)</f>
        <v>0</v>
      </c>
      <c r="AG14" s="43">
        <f>SUMIFS('Cận date'!C:C,'Cận date'!A:A,B14,'Cận date'!B:B,C14)</f>
        <v>0</v>
      </c>
      <c r="AH14" s="43">
        <f>SUMIFS(Map!D:D,Map!B:B,B14,Map!A:A,C14)</f>
        <v>0</v>
      </c>
      <c r="AI14" s="43"/>
      <c r="AJ14" s="43">
        <f t="shared" si="3"/>
        <v>0</v>
      </c>
      <c r="AK14" s="43">
        <f>SUMIFS('KPI trừ'!C:C,'KPI trừ'!A:A,B14,'KPI trừ'!B:B,C14)</f>
        <v>0</v>
      </c>
      <c r="AL14" s="43">
        <f>SUMIFS('KPI trừ'!D:D,'KPI trừ'!A:A,B14,'KPI trừ'!B:B,C14)</f>
        <v>0</v>
      </c>
      <c r="AM14" s="43">
        <f>SUMIFS('KPI trừ'!E:E,'KPI trừ'!A:A,B14,'KPI trừ'!B:B,C14)</f>
        <v>0</v>
      </c>
      <c r="AN14" s="43">
        <f>SUMIFS('KPI trừ'!F:F,'KPI trừ'!A:A,B14,'KPI trừ'!B:B,C14)</f>
        <v>0</v>
      </c>
      <c r="AO14" s="43">
        <f>SUMIFS('KPI trừ'!G:G,'KPI trừ'!A:A,B14,'KPI trừ'!B:B,C14)</f>
        <v>0</v>
      </c>
      <c r="AP14" s="42" t="str">
        <f ca="1">IFERROR(__xludf.DUMMYFUNCTION("IFERROR(TEXTJOIN("" "", TRUE, FILTER('KPI trừ'!H:H, ('KPI trừ'!A:A=B14) * ('KPI trừ'!B:B=C14))), """")"),"")</f>
        <v/>
      </c>
      <c r="AQ14" s="29">
        <f ca="1">IFERROR(__xludf.DUMMYFUNCTION("IFERROR(
 MAX(
  QUERY(
   FILTER(
    {'Ngày công'!$C$2:$C$5000,'Ngày công'!$F$2:$F$5000},
    TRIM('Ngày công'!$B$2:$B$5000)=TRIM($C14)
   ),
   ""select sum(Col2)
    where Col1 is not null
    group by Col1
    label sum(Col2) ''"",
   0
  )
 ),
 0
)"),11.5833333333333)</f>
        <v>11.5833333333333</v>
      </c>
      <c r="AR14" s="42"/>
      <c r="AS14" s="42"/>
      <c r="AT14" s="42"/>
      <c r="AU14" s="42"/>
      <c r="AV14" s="42"/>
      <c r="AW14" s="42"/>
      <c r="AX14" s="42"/>
      <c r="AY14" s="42"/>
      <c r="AZ14" s="42"/>
      <c r="BA14" s="42"/>
    </row>
    <row r="15" spans="1:53">
      <c r="A15" s="35" t="e">
        <f ca="1"/>
        <v>#NAME?</v>
      </c>
      <c r="B15" s="36" t="s">
        <v>17</v>
      </c>
      <c r="C15" s="37" t="s">
        <v>86</v>
      </c>
      <c r="D15" s="35" t="s">
        <v>76</v>
      </c>
      <c r="E15" s="39" t="e">
        <f t="shared" ref="E15:E50" ca="1" si="4">G15+I15+L15+O15+S15+T15</f>
        <v>#NAME?</v>
      </c>
      <c r="F15" s="39">
        <f t="shared" si="1"/>
        <v>0</v>
      </c>
      <c r="G15" s="41">
        <f>SUMIFS('Giờ công'!I:I,'Giờ công'!G:G,B15,'Giờ công'!H:H,C15)</f>
        <v>201.31666666666666</v>
      </c>
      <c r="H15" s="41">
        <f>SUMIFS('Giờ công'!J:J,'Giờ công'!G:G,B15,'Giờ công'!H:H,C15)</f>
        <v>0</v>
      </c>
      <c r="I15" s="36" t="e">
        <f t="shared" ref="I15:I50" ca="1" si="5">_xludf.ifs(R15&gt;=30,16,R15=29,8,TRUE,"")</f>
        <v>#NAME?</v>
      </c>
      <c r="J15" s="36">
        <v>25</v>
      </c>
      <c r="K15" s="36">
        <v>0</v>
      </c>
      <c r="L15" s="36"/>
      <c r="M15" s="36"/>
      <c r="N15" s="36">
        <f ca="1">SUMIFS('Tăng ca lễ'!M:M,'Tăng ca lễ'!K:K,B15,'Tăng ca lễ'!L:L,C15)</f>
        <v>0</v>
      </c>
      <c r="O15" s="36">
        <f>IF(OR(D15 = "PT",D15 = "DSHV"), SUMIFS('Tăng ca lễ'!O:O,'Tăng ca lễ'!K:K,B15,'Tăng ca lễ'!L:L,C15)*2, SUMIFS('Tăng ca lễ'!O:O,'Tăng ca lễ'!K:K,B15,'Tăng ca lễ'!L:L,C15)*3)</f>
        <v>0</v>
      </c>
      <c r="P15" s="36">
        <f>IF(OR(D15 = "PT", D15 = "DSHV"), SUMIFS('Tăng ca lễ'!P:P,'Tăng ca lễ'!K:K,B15,'Tăng ca lễ'!L:L,C15)*2, SUMIFS('Tăng ca lễ'!P:P,'Tăng ca lễ'!K:K,B15,'Tăng ca lễ'!L:L,C15)*3)</f>
        <v>0</v>
      </c>
      <c r="Q15" s="36"/>
      <c r="R15" s="36">
        <f ca="1">SUMIFS('Ngày công'!M:M,'Ngày công'!K:K,B15,'Ngày công'!L:L,C15)</f>
        <v>25</v>
      </c>
      <c r="S15" s="41">
        <f>SUMIFS('Công Đào tạo'!G:G,'Công Đào tạo'!E:E,B15,'Công Đào tạo'!F:F,C15)</f>
        <v>0</v>
      </c>
      <c r="T15" s="36">
        <v>0</v>
      </c>
      <c r="U15" s="42"/>
      <c r="V15" s="43">
        <f>2000000*0.75</f>
        <v>1500000</v>
      </c>
      <c r="W15" s="43"/>
      <c r="X15" s="43">
        <f ca="1">IFERROR(__xludf.DUMMYFUNCTION("IF($C15="""","""",
 IF(
  TRIM($D15)=""DSCD"",
  MIN(
   1500000,
   ROUND(1500000/28*MIN(N($J15),28),0)
  ),
  IF(
   AND(
    REGEXMATCH(TRIM($D15),""^(DSXC|DSBC|CHT|DSTV)$""),
    N($H15)&gt;=160
   ),
   MIN(
    1500000,
    ROUND(1500000/28*MIN(N($K15)"&amp;",28),0)
   ),
   0
  )
 )
)"),0)</f>
        <v>0</v>
      </c>
      <c r="Y15" s="43"/>
      <c r="Z15" s="46"/>
      <c r="AA15" s="43" t="str">
        <f t="array" aca="1" ref="AA15" ca="1">IF($C15="","",
 IFERROR(
  _xludf.LET(
   cnChinh,
   _xlfn.XLOOKUP(
    TRIM($C15),
    TRIM(KPI!$B$2:$B1043),
    KPI!$A$2:$A1043,
    ""
   ),
   IF(
    TRIM($B15)=TRIM(cnChinh),
    _xlfn.XLOOKUP(
     TRIM($C15),
     TRIM('MiniKat - HCM'!$A$2:$A1043),
     'MiniKat - HCM'!$J$2:$J1043,
     ""
    ),
    ""
   )
  ),
  ""
 )
)</f>
        <v/>
      </c>
      <c r="AB15" s="43"/>
      <c r="AC15" s="43">
        <f t="array" ref="AC15">IFERROR(_xlfn.XLOOKUP(C15, whatsapp!A:A,whatsapp!D:D), " ")</f>
        <v>2673092</v>
      </c>
      <c r="AD15" s="43" t="str">
        <f t="array" aca="1" ref="AD15" ca="1">IF($C15="","",
 IFERROR(
  _xludf.LET(
   cnChinh,
   _xlfn.XLOOKUP(
    TRIM($C15),
    TRIM(KPI!$B$2:$B1043),
    KPI!$A$2:$A1043,
    ""
   ),
   IF(
    TRIM($B15)=TRIM(cnChinh),
    _xlfn.XLOOKUP(
     TRIM($C15),
     TRIM('Dự án'!$B$2:$B1043),
     'Dự án'!$C$2:$C1043,
     ""
    ),
    ""
   )
  ),
  ""
 )
)</f>
        <v/>
      </c>
      <c r="AE15" s="43">
        <f>SUMIFS(KPI!C:C,KPI!A:A,B15,KPI!B:B,C15)</f>
        <v>0</v>
      </c>
      <c r="AF15" s="44">
        <f>SUMIFS('Thưởng CK'!C:C,'Thưởng CK'!A:A,B15,'Thưởng CK'!B:B,C15)</f>
        <v>435350</v>
      </c>
      <c r="AG15" s="43">
        <f>SUMIFS('Cận date'!C:C,'Cận date'!A:A,B15,'Cận date'!B:B,C15)</f>
        <v>9545</v>
      </c>
      <c r="AH15" s="43">
        <f>SUMIFS(Map!D:D,Map!B:B,B15,Map!A:A,C15)</f>
        <v>0</v>
      </c>
      <c r="AI15" s="43">
        <v>2893430</v>
      </c>
      <c r="AJ15" s="43">
        <f t="shared" si="3"/>
        <v>0</v>
      </c>
      <c r="AK15" s="43">
        <f>SUMIFS('KPI trừ'!C:C,'KPI trừ'!A:A,B15,'KPI trừ'!B:B,C15)</f>
        <v>0</v>
      </c>
      <c r="AL15" s="43">
        <f>SUMIFS('KPI trừ'!D:D,'KPI trừ'!A:A,B15,'KPI trừ'!B:B,C15)</f>
        <v>0</v>
      </c>
      <c r="AM15" s="43">
        <f>SUMIFS('KPI trừ'!E:E,'KPI trừ'!A:A,B15,'KPI trừ'!B:B,C15)</f>
        <v>0</v>
      </c>
      <c r="AN15" s="43">
        <f>SUMIFS('KPI trừ'!F:F,'KPI trừ'!A:A,B15,'KPI trừ'!B:B,C15)</f>
        <v>0</v>
      </c>
      <c r="AO15" s="43">
        <f>SUMIFS('KPI trừ'!G:G,'KPI trừ'!A:A,B15,'KPI trừ'!B:B,C15)</f>
        <v>0</v>
      </c>
      <c r="AP15" s="42" t="str">
        <f ca="1">IFERROR(__xludf.DUMMYFUNCTION("IFERROR(TEXTJOIN("" "", TRUE, FILTER('KPI trừ'!H:H, ('KPI trừ'!A:A=B15) * ('KPI trừ'!B:B=C15))), """")"),"")</f>
        <v/>
      </c>
      <c r="AQ15" s="29">
        <f ca="1">IFERROR(__xludf.DUMMYFUNCTION("IFERROR(
 MAX(
  QUERY(
   FILTER(
    {'Ngày công'!$C$2:$C$5000,'Ngày công'!$F$2:$F$5000},
    TRIM('Ngày công'!$B$2:$B$5000)=TRIM($C15)
   ),
   ""select sum(Col2)
    where Col1 is not null
    group by Col1
    label sum(Col2) ''"",
   0
  )
 ),
 0
)"),9.41666666666666)</f>
        <v>9.4166666666666607</v>
      </c>
      <c r="AR15" s="42"/>
      <c r="AS15" s="42"/>
      <c r="AT15" s="42"/>
      <c r="AU15" s="42"/>
      <c r="AV15" s="42"/>
      <c r="AW15" s="42"/>
      <c r="AX15" s="42"/>
      <c r="AY15" s="42"/>
      <c r="AZ15" s="42"/>
      <c r="BA15" s="42"/>
    </row>
    <row r="16" spans="1:53">
      <c r="A16" s="35" t="e">
        <f ca="1"/>
        <v>#NAME?</v>
      </c>
      <c r="B16" s="36" t="s">
        <v>17</v>
      </c>
      <c r="C16" s="37" t="s">
        <v>87</v>
      </c>
      <c r="D16" s="35" t="s">
        <v>74</v>
      </c>
      <c r="E16" s="39" t="e">
        <f t="shared" ca="1" si="4"/>
        <v>#NAME?</v>
      </c>
      <c r="F16" s="39">
        <f t="shared" si="1"/>
        <v>0</v>
      </c>
      <c r="G16" s="41">
        <f>SUMIFS('Giờ công'!I:I,'Giờ công'!G:G,B16,'Giờ công'!H:H,C16)</f>
        <v>16.466666666666665</v>
      </c>
      <c r="H16" s="41">
        <f>SUMIFS('Giờ công'!J:J,'Giờ công'!G:G,B16,'Giờ công'!H:H,C16)</f>
        <v>0</v>
      </c>
      <c r="I16" s="36" t="e">
        <f t="shared" ca="1" si="5"/>
        <v>#NAME?</v>
      </c>
      <c r="J16" s="36">
        <v>2</v>
      </c>
      <c r="K16" s="36">
        <v>0</v>
      </c>
      <c r="L16" s="36"/>
      <c r="M16" s="36"/>
      <c r="N16" s="36">
        <f>SUMIFS('Tăng ca lễ'!M:M,'Tăng ca lễ'!K:K,B16,'Tăng ca lễ'!L:L,C16)</f>
        <v>0</v>
      </c>
      <c r="O16" s="36">
        <f>IF(OR(D16 = "PT",D16 = "DSHV"), SUMIFS('Tăng ca lễ'!O:O,'Tăng ca lễ'!K:K,B16,'Tăng ca lễ'!L:L,C16)*2, SUMIFS('Tăng ca lễ'!O:O,'Tăng ca lễ'!K:K,B16,'Tăng ca lễ'!L:L,C16)*3)</f>
        <v>0</v>
      </c>
      <c r="P16" s="36">
        <f>IF(OR(D16 = "PT", D16 = "DSHV"), SUMIFS('Tăng ca lễ'!P:P,'Tăng ca lễ'!K:K,B16,'Tăng ca lễ'!L:L,C16)*2, SUMIFS('Tăng ca lễ'!P:P,'Tăng ca lễ'!K:K,B16,'Tăng ca lễ'!L:L,C16)*3)</f>
        <v>0</v>
      </c>
      <c r="Q16" s="36"/>
      <c r="R16" s="36">
        <f ca="1">SUMIFS('Ngày công'!M:M,'Ngày công'!K:K,B16,'Ngày công'!L:L,C16)</f>
        <v>2</v>
      </c>
      <c r="S16" s="41">
        <f>SUMIFS('Công Đào tạo'!G:G,'Công Đào tạo'!E:E,B16,'Công Đào tạo'!F:F,C16)</f>
        <v>0</v>
      </c>
      <c r="T16" s="36">
        <v>0</v>
      </c>
      <c r="U16" s="42"/>
      <c r="V16" s="46"/>
      <c r="W16" s="43"/>
      <c r="X16" s="43">
        <f ca="1">IFERROR(__xludf.DUMMYFUNCTION("IF($C16="""","""",
 IF(
  TRIM($D16)=""DSCD"",
  MIN(
   1500000,
   ROUND(1500000/28*MIN(N($J16),28),0)
  ),
  IF(
   AND(
    REGEXMATCH(TRIM($D16),""^(DSXC|DSBC|CHT|DSTV)$""),
    N($H16)&gt;=160
   ),
   MIN(
    1500000,
    ROUND(1500000/28*MIN(N($K16)"&amp;",28),0)
   ),
   0
  )
 )
)"),0)</f>
        <v>0</v>
      </c>
      <c r="Y16" s="43"/>
      <c r="Z16" s="46"/>
      <c r="AA16" s="43" t="str">
        <f t="array" aca="1" ref="AA16" ca="1">IF($C16="","",
 IFERROR(
  _xludf.LET(
   cnChinh,
   _xlfn.XLOOKUP(
    TRIM($C16),
    TRIM(KPI!$B$2:$B1043),
    KPI!$A$2:$A1043,
    ""
   ),
   IF(
    TRIM($B16)=TRIM(cnChinh),
    _xlfn.XLOOKUP(
     TRIM($C16),
     TRIM('MiniKat - HCM'!$A$2:$A1043),
     'MiniKat - HCM'!$J$2:$J1043,
     ""
    ),
    ""
   )
  ),
  ""
 )
)</f>
        <v/>
      </c>
      <c r="AB16" s="43"/>
      <c r="AC16" s="43" t="str">
        <f t="array" ref="AC16">IFERROR(_xlfn.XLOOKUP(C16, whatsapp!A:A,whatsapp!D:D), " ")</f>
        <v xml:space="preserve"> </v>
      </c>
      <c r="AD16" s="43" t="str">
        <f t="array" aca="1" ref="AD16" ca="1">IF($C16="","",
 IFERROR(
  _xludf.LET(
   cnChinh,
   _xlfn.XLOOKUP(
    TRIM($C16),
    TRIM(KPI!$B$2:$B1043),
    KPI!$A$2:$A1043,
    ""
   ),
   IF(
    TRIM($B16)=TRIM(cnChinh),
    _xlfn.XLOOKUP(
     TRIM($C16),
     TRIM('Dự án'!$B$2:$B1043),
     'Dự án'!$C$2:$C1043,
     ""
    ),
    ""
   )
  ),
  ""
 )
)</f>
        <v/>
      </c>
      <c r="AE16" s="43">
        <f>SUMIFS(KPI!C:C,KPI!A:A,B16,KPI!B:B,C16)</f>
        <v>0</v>
      </c>
      <c r="AF16" s="44">
        <f>SUMIFS('Thưởng CK'!C:C,'Thưởng CK'!A:A,B16,'Thưởng CK'!B:B,C16)</f>
        <v>0</v>
      </c>
      <c r="AG16" s="43">
        <f>SUMIFS('Cận date'!C:C,'Cận date'!A:A,B16,'Cận date'!B:B,C16)</f>
        <v>0</v>
      </c>
      <c r="AH16" s="43">
        <f>SUMIFS(Map!D:D,Map!B:B,B16,Map!A:A,C16)</f>
        <v>0</v>
      </c>
      <c r="AI16" s="43"/>
      <c r="AJ16" s="43">
        <f t="shared" si="3"/>
        <v>0</v>
      </c>
      <c r="AK16" s="43">
        <f>SUMIFS('KPI trừ'!C:C,'KPI trừ'!A:A,B16,'KPI trừ'!B:B,C16)</f>
        <v>0</v>
      </c>
      <c r="AL16" s="43">
        <f>SUMIFS('KPI trừ'!D:D,'KPI trừ'!A:A,B16,'KPI trừ'!B:B,C16)</f>
        <v>0</v>
      </c>
      <c r="AM16" s="43">
        <f>SUMIFS('KPI trừ'!E:E,'KPI trừ'!A:A,B16,'KPI trừ'!B:B,C16)</f>
        <v>0</v>
      </c>
      <c r="AN16" s="43">
        <f>SUMIFS('KPI trừ'!F:F,'KPI trừ'!A:A,B16,'KPI trừ'!B:B,C16)</f>
        <v>0</v>
      </c>
      <c r="AO16" s="43">
        <f>SUMIFS('KPI trừ'!G:G,'KPI trừ'!A:A,B16,'KPI trừ'!B:B,C16)</f>
        <v>0</v>
      </c>
      <c r="AP16" s="42" t="str">
        <f ca="1">IFERROR(__xludf.DUMMYFUNCTION("IFERROR(TEXTJOIN("" "", TRUE, FILTER('KPI trừ'!H:H, ('KPI trừ'!A:A=B16) * ('KPI trừ'!B:B=C16))), """")"),"")</f>
        <v/>
      </c>
      <c r="AQ16" s="29">
        <f ca="1">IFERROR(__xludf.DUMMYFUNCTION("IFERROR(
 MAX(
  QUERY(
   FILTER(
    {'Ngày công'!$C$2:$C$5000,'Ngày công'!$F$2:$F$5000},
    TRIM('Ngày công'!$B$2:$B$5000)=TRIM($C16)
   ),
   ""select sum(Col2)
    where Col1 is not null
    group by Col1
    label sum(Col2) ''"",
   0
  )
 ),
 0
)"),8.43333333333333)</f>
        <v>8.43333333333333</v>
      </c>
      <c r="AR16" s="42"/>
      <c r="AS16" s="42"/>
      <c r="AT16" s="42"/>
      <c r="AU16" s="42"/>
      <c r="AV16" s="42"/>
      <c r="AW16" s="42"/>
      <c r="AX16" s="42"/>
      <c r="AY16" s="42"/>
      <c r="AZ16" s="42"/>
      <c r="BA16" s="42"/>
    </row>
    <row r="17" spans="1:53">
      <c r="A17" s="35" t="e">
        <f ca="1"/>
        <v>#NAME?</v>
      </c>
      <c r="B17" s="36" t="s">
        <v>17</v>
      </c>
      <c r="C17" s="37" t="s">
        <v>88</v>
      </c>
      <c r="D17" s="35" t="s">
        <v>89</v>
      </c>
      <c r="E17" s="39" t="e">
        <f t="shared" ca="1" si="4"/>
        <v>#NAME?</v>
      </c>
      <c r="F17" s="39">
        <f t="shared" si="1"/>
        <v>237.83333333333334</v>
      </c>
      <c r="G17" s="41">
        <f>SUMIFS('Giờ công'!I:I,'Giờ công'!G:G,B17,'Giờ công'!H:H,C17)</f>
        <v>0</v>
      </c>
      <c r="H17" s="41">
        <f>SUMIFS('Giờ công'!J:J,'Giờ công'!G:G,B17,'Giờ công'!H:H,C17)</f>
        <v>237.83333333333334</v>
      </c>
      <c r="I17" s="36" t="e">
        <f t="shared" ca="1" si="5"/>
        <v>#NAME?</v>
      </c>
      <c r="J17" s="36">
        <v>30</v>
      </c>
      <c r="K17" s="36">
        <v>30</v>
      </c>
      <c r="L17" s="36"/>
      <c r="M17" s="36"/>
      <c r="N17" s="36">
        <f ca="1">SUMIFS('Tăng ca lễ'!M:M,'Tăng ca lễ'!K:K,B17,'Tăng ca lễ'!L:L,C17)</f>
        <v>0</v>
      </c>
      <c r="O17" s="36">
        <f>IF(OR(D17 = "PT",D17 = "DSHV"), SUMIFS('Tăng ca lễ'!O:O,'Tăng ca lễ'!K:K,B17,'Tăng ca lễ'!L:L,C17)*2, SUMIFS('Tăng ca lễ'!O:O,'Tăng ca lễ'!K:K,B17,'Tăng ca lễ'!L:L,C17)*3)</f>
        <v>0</v>
      </c>
      <c r="P17" s="36">
        <f>IF(OR(D17 = "PT", D17 = "DSHV"), SUMIFS('Tăng ca lễ'!P:P,'Tăng ca lễ'!K:K,B17,'Tăng ca lễ'!L:L,C17)*2, SUMIFS('Tăng ca lễ'!P:P,'Tăng ca lễ'!K:K,B17,'Tăng ca lễ'!L:L,C17)*3)</f>
        <v>0</v>
      </c>
      <c r="Q17" s="36"/>
      <c r="R17" s="36">
        <f ca="1">SUMIFS('Ngày công'!M:M,'Ngày công'!K:K,B17,'Ngày công'!L:L,C17)</f>
        <v>30</v>
      </c>
      <c r="S17" s="41">
        <f>SUMIFS('Công Đào tạo'!G:G,'Công Đào tạo'!E:E,B17,'Công Đào tạo'!F:F,C17)</f>
        <v>0</v>
      </c>
      <c r="T17" s="36">
        <v>0</v>
      </c>
      <c r="U17" s="42"/>
      <c r="V17" s="46"/>
      <c r="W17" s="43"/>
      <c r="X17" s="43">
        <f ca="1">IFERROR(__xludf.DUMMYFUNCTION("IF($C17="""","""",
 IF(
  TRIM($D17)=""DSCD"",
  MIN(
   1500000,
   ROUND(1500000/28*MIN(N($J17),28),0)
  ),
  IF(
   AND(
    REGEXMATCH(TRIM($D17),""^(DSXC|DSBC|CHT|DSTV)$""),
    N($H17)&gt;=160
   ),
   MIN(
    1500000,
    ROUND(1500000/28*MIN(N($K17)"&amp;",28),0)
   ),
   0
  )
 )
)"),1500000)</f>
        <v>1500000</v>
      </c>
      <c r="Y17" s="43"/>
      <c r="Z17" s="43"/>
      <c r="AA17" s="43" t="str">
        <f t="array" aca="1" ref="AA17" ca="1">IF($C17="","",
 IFERROR(
  _xludf.LET(
   cnChinh,
   _xlfn.XLOOKUP(
    TRIM($C17),
    TRIM(KPI!$B$2:$B1043),
    KPI!$A$2:$A1043,
    ""
   ),
   IF(
    TRIM($B17)=TRIM(cnChinh),
    _xlfn.XLOOKUP(
     TRIM($C17),
     TRIM('MiniKat - HCM'!$A$2:$A1043),
     'MiniKat - HCM'!$J$2:$J1043,
     ""
    ),
    ""
   )
  ),
  ""
 )
)</f>
        <v/>
      </c>
      <c r="AB17" s="43"/>
      <c r="AC17" s="43">
        <f t="array" ref="AC17">IFERROR(_xlfn.XLOOKUP(C17, whatsapp!A:A,whatsapp!D:D), " ")</f>
        <v>333844</v>
      </c>
      <c r="AD17" s="43" t="str">
        <f t="array" aca="1" ref="AD17" ca="1">IF($C17="","",
 IFERROR(
  _xludf.LET(
   cnChinh,
   _xlfn.XLOOKUP(
    TRIM($C17),
    TRIM(KPI!$B$2:$B1043),
    KPI!$A$2:$A1043,
    ""
   ),
   IF(
    TRIM($B17)=TRIM(cnChinh),
    _xlfn.XLOOKUP(
     TRIM($C17),
     TRIM('Dự án'!$B$2:$B1043),
     'Dự án'!$C$2:$C1043,
     ""
    ),
    ""
   )
  ),
  ""
 )
)</f>
        <v/>
      </c>
      <c r="AE17" s="43">
        <f>SUMIFS(KPI!C:C,KPI!A:A,B17,KPI!B:B,C17)</f>
        <v>0</v>
      </c>
      <c r="AF17" s="44">
        <f>SUMIFS('Thưởng CK'!C:C,'Thưởng CK'!A:A,B17,'Thưởng CK'!B:B,C17)</f>
        <v>509500</v>
      </c>
      <c r="AG17" s="43">
        <f>SUMIFS('Cận date'!C:C,'Cận date'!A:A,B17,'Cận date'!B:B,C17)</f>
        <v>7535</v>
      </c>
      <c r="AH17" s="43">
        <f>SUMIFS(Map!D:D,Map!B:B,B17,Map!A:A,C17)</f>
        <v>0</v>
      </c>
      <c r="AI17" s="84">
        <f>29*10000</f>
        <v>290000</v>
      </c>
      <c r="AJ17" s="43">
        <f t="shared" si="3"/>
        <v>0</v>
      </c>
      <c r="AK17" s="43">
        <f>SUMIFS('KPI trừ'!C:C,'KPI trừ'!A:A,B17,'KPI trừ'!B:B,C17)</f>
        <v>0</v>
      </c>
      <c r="AL17" s="43">
        <f>SUMIFS('KPI trừ'!D:D,'KPI trừ'!A:A,B17,'KPI trừ'!B:B,C17)</f>
        <v>0</v>
      </c>
      <c r="AM17" s="43">
        <f>SUMIFS('KPI trừ'!E:E,'KPI trừ'!A:A,B17,'KPI trừ'!B:B,C17)</f>
        <v>0</v>
      </c>
      <c r="AN17" s="43">
        <f>SUMIFS('KPI trừ'!F:F,'KPI trừ'!A:A,B17,'KPI trừ'!B:B,C17)</f>
        <v>0</v>
      </c>
      <c r="AO17" s="43">
        <f>SUMIFS('KPI trừ'!G:G,'KPI trừ'!A:A,B17,'KPI trừ'!B:B,C17)</f>
        <v>0</v>
      </c>
      <c r="AP17" s="42" t="str">
        <f ca="1">IFERROR(__xludf.DUMMYFUNCTION("IFERROR(TEXTJOIN("" "", TRUE, FILTER('KPI trừ'!H:H, ('KPI trừ'!A:A=B17) * ('KPI trừ'!B:B=C17))), """")"),"")</f>
        <v/>
      </c>
      <c r="AQ17" s="29">
        <f ca="1">IFERROR(__xludf.DUMMYFUNCTION("IFERROR(
 MAX(
  QUERY(
   FILTER(
    {'Ngày công'!$C$2:$C$5000,'Ngày công'!$F$2:$F$5000},
    TRIM('Ngày công'!$B$2:$B$5000)=TRIM($C17)
   ),
   ""select sum(Col2)
    where Col1 is not null
    group by Col1
    label sum(Col2) ''"",
   0
  )
 ),
 0
)"),8.11666666666666)</f>
        <v>8.11666666666666</v>
      </c>
      <c r="AR17" s="42"/>
      <c r="AS17" s="42"/>
      <c r="AT17" s="42"/>
      <c r="AU17" s="42"/>
      <c r="AV17" s="42"/>
      <c r="AW17" s="42"/>
      <c r="AX17" s="42"/>
      <c r="AY17" s="42"/>
      <c r="AZ17" s="42"/>
      <c r="BA17" s="42"/>
    </row>
    <row r="18" spans="1:53">
      <c r="A18" s="35" t="e">
        <f ca="1"/>
        <v>#NAME?</v>
      </c>
      <c r="B18" s="36" t="s">
        <v>17</v>
      </c>
      <c r="C18" s="37" t="s">
        <v>90</v>
      </c>
      <c r="D18" s="35" t="s">
        <v>89</v>
      </c>
      <c r="E18" s="39" t="e">
        <f t="shared" ca="1" si="4"/>
        <v>#NAME?</v>
      </c>
      <c r="F18" s="39">
        <f t="shared" si="1"/>
        <v>230.66666666666666</v>
      </c>
      <c r="G18" s="41">
        <f>SUMIFS('Giờ công'!I:I,'Giờ công'!G:G,B18,'Giờ công'!H:H,C18)</f>
        <v>0</v>
      </c>
      <c r="H18" s="41">
        <f>SUMIFS('Giờ công'!J:J,'Giờ công'!G:G,B18,'Giờ công'!H:H,C18)</f>
        <v>230.66666666666666</v>
      </c>
      <c r="I18" s="36" t="e">
        <f t="shared" ca="1" si="5"/>
        <v>#NAME?</v>
      </c>
      <c r="J18" s="36">
        <v>30</v>
      </c>
      <c r="K18" s="36">
        <v>30</v>
      </c>
      <c r="L18" s="36"/>
      <c r="M18" s="36"/>
      <c r="N18" s="36">
        <f ca="1">SUMIFS('Tăng ca lễ'!M:M,'Tăng ca lễ'!K:K,B18,'Tăng ca lễ'!L:L,C18)</f>
        <v>0</v>
      </c>
      <c r="O18" s="36">
        <f>IF(OR(D18 = "PT",D18 = "DSHV"), SUMIFS('Tăng ca lễ'!O:O,'Tăng ca lễ'!K:K,B18,'Tăng ca lễ'!L:L,C18)*2, SUMIFS('Tăng ca lễ'!O:O,'Tăng ca lễ'!K:K,B18,'Tăng ca lễ'!L:L,C18)*3)</f>
        <v>0</v>
      </c>
      <c r="P18" s="36">
        <f>IF(OR(D18 = "PT", D18 = "DSHV"), SUMIFS('Tăng ca lễ'!P:P,'Tăng ca lễ'!K:K,B18,'Tăng ca lễ'!L:L,C18)*2, SUMIFS('Tăng ca lễ'!P:P,'Tăng ca lễ'!K:K,B18,'Tăng ca lễ'!L:L,C18)*3)</f>
        <v>0</v>
      </c>
      <c r="Q18" s="36"/>
      <c r="R18" s="36">
        <f ca="1">SUMIFS('Ngày công'!M:M,'Ngày công'!K:K,B18,'Ngày công'!L:L,C18)</f>
        <v>30</v>
      </c>
      <c r="S18" s="41">
        <f>SUMIFS('Công Đào tạo'!G:G,'Công Đào tạo'!E:E,B18,'Công Đào tạo'!F:F,C18)</f>
        <v>0</v>
      </c>
      <c r="T18" s="36">
        <v>0</v>
      </c>
      <c r="U18" s="42"/>
      <c r="V18" s="46"/>
      <c r="W18" s="43"/>
      <c r="X18" s="43">
        <f ca="1">IFERROR(__xludf.DUMMYFUNCTION("IF($C18="""","""",
 IF(
  TRIM($D18)=""DSCD"",
  MIN(
   1500000,
   ROUND(1500000/28*MIN(N($J18),28),0)
  ),
  IF(
   AND(
    REGEXMATCH(TRIM($D18),""^(DSXC|DSBC|CHT|DSTV)$""),
    N($H18)&gt;=160
   ),
   MIN(
    1500000,
    ROUND(1500000/28*MIN(N($K18)"&amp;",28),0)
   ),
   0
  )
 )
)"),1500000)</f>
        <v>1500000</v>
      </c>
      <c r="Y18" s="43"/>
      <c r="Z18" s="43"/>
      <c r="AA18" s="43" t="str">
        <f t="array" aca="1" ref="AA18" ca="1">IF($C18="","",
 IFERROR(
  _xludf.LET(
   cnChinh,
   _xlfn.XLOOKUP(
    TRIM($C18),
    TRIM(KPI!$B$2:$B1043),
    KPI!$A$2:$A1043,
    ""
   ),
   IF(
    TRIM($B18)=TRIM(cnChinh),
    _xlfn.XLOOKUP(
     TRIM($C18),
     TRIM('MiniKat - HCM'!$A$2:$A1043),
     'MiniKat - HCM'!$J$2:$J1043,
     ""
    ),
    ""
   )
  ),
  ""
 )
)</f>
        <v/>
      </c>
      <c r="AB18" s="43"/>
      <c r="AC18" s="43">
        <f t="array" ref="AC18">IFERROR(_xlfn.XLOOKUP(C18, whatsapp!A:A,whatsapp!D:D), " ")</f>
        <v>354632</v>
      </c>
      <c r="AD18" s="43" t="str">
        <f t="array" aca="1" ref="AD18" ca="1">IF($C18="","",
 IFERROR(
  _xludf.LET(
   cnChinh,
   _xlfn.XLOOKUP(
    TRIM($C18),
    TRIM(KPI!$B$2:$B1043),
    KPI!$A$2:$A1043,
    ""
   ),
   IF(
    TRIM($B18)=TRIM(cnChinh),
    _xlfn.XLOOKUP(
     TRIM($C18),
     TRIM('Dự án'!$B$2:$B1043),
     'Dự án'!$C$2:$C1043,
     ""
    ),
    ""
   )
  ),
  ""
 )
)</f>
        <v/>
      </c>
      <c r="AE18" s="43">
        <f>SUMIFS(KPI!C:C,KPI!A:A,B18,KPI!B:B,C18)</f>
        <v>0</v>
      </c>
      <c r="AF18" s="44">
        <f>SUMIFS('Thưởng CK'!C:C,'Thưởng CK'!A:A,B18,'Thưởng CK'!B:B,C18)</f>
        <v>579300</v>
      </c>
      <c r="AG18" s="43">
        <f>SUMIFS('Cận date'!C:C,'Cận date'!A:A,B18,'Cận date'!B:B,C18)</f>
        <v>5485</v>
      </c>
      <c r="AH18" s="43">
        <f>SUMIFS(Map!D:D,Map!B:B,B18,Map!A:A,C18)</f>
        <v>0</v>
      </c>
      <c r="AI18" s="40">
        <v>114300</v>
      </c>
      <c r="AJ18" s="43">
        <f t="shared" si="3"/>
        <v>0</v>
      </c>
      <c r="AK18" s="43">
        <f>SUMIFS('KPI trừ'!C:C,'KPI trừ'!A:A,B18,'KPI trừ'!B:B,C18)</f>
        <v>0</v>
      </c>
      <c r="AL18" s="43">
        <f>SUMIFS('KPI trừ'!D:D,'KPI trừ'!A:A,B18,'KPI trừ'!B:B,C18)</f>
        <v>0</v>
      </c>
      <c r="AM18" s="43">
        <f>SUMIFS('KPI trừ'!E:E,'KPI trừ'!A:A,B18,'KPI trừ'!B:B,C18)</f>
        <v>0</v>
      </c>
      <c r="AN18" s="43">
        <f>SUMIFS('KPI trừ'!F:F,'KPI trừ'!A:A,B18,'KPI trừ'!B:B,C18)</f>
        <v>0</v>
      </c>
      <c r="AO18" s="43">
        <f>SUMIFS('KPI trừ'!G:G,'KPI trừ'!A:A,B18,'KPI trừ'!B:B,C18)</f>
        <v>0</v>
      </c>
      <c r="AP18" s="42" t="str">
        <f ca="1">IFERROR(__xludf.DUMMYFUNCTION("IFERROR(TEXTJOIN("" "", TRUE, FILTER('KPI trừ'!H:H, ('KPI trừ'!A:A=B18) * ('KPI trừ'!B:B=C18))), """")"),"")</f>
        <v/>
      </c>
      <c r="AQ18" s="29">
        <f ca="1">IFERROR(__xludf.DUMMYFUNCTION("IFERROR(
 MAX(
  QUERY(
   FILTER(
    {'Ngày công'!$C$2:$C$5000,'Ngày công'!$F$2:$F$5000},
    TRIM('Ngày công'!$B$2:$B$5000)=TRIM($C18)
   ),
   ""select sum(Col2)
    where Col1 is not null
    group by Col1
    label sum(Col2) ''"",
   0
  )
 ),
 0
)"),8.11666666666666)</f>
        <v>8.11666666666666</v>
      </c>
      <c r="AR18" s="37"/>
      <c r="AS18" s="37"/>
      <c r="AT18" s="37"/>
      <c r="AU18" s="37"/>
      <c r="AV18" s="37"/>
      <c r="AW18" s="37"/>
      <c r="AX18" s="37"/>
      <c r="AY18" s="37"/>
      <c r="AZ18" s="37"/>
      <c r="BA18" s="37"/>
    </row>
    <row r="19" spans="1:53">
      <c r="A19" s="35" t="e">
        <f ca="1"/>
        <v>#NAME?</v>
      </c>
      <c r="B19" s="36" t="s">
        <v>17</v>
      </c>
      <c r="C19" s="37" t="s">
        <v>91</v>
      </c>
      <c r="D19" s="35" t="s">
        <v>74</v>
      </c>
      <c r="E19" s="39" t="e">
        <f t="shared" ca="1" si="4"/>
        <v>#NAME?</v>
      </c>
      <c r="F19" s="39">
        <f t="shared" si="1"/>
        <v>0</v>
      </c>
      <c r="G19" s="41">
        <f>SUMIFS('Giờ công'!I:I,'Giờ công'!G:G,B19,'Giờ công'!H:H,C19)</f>
        <v>73.066666666666663</v>
      </c>
      <c r="H19" s="41">
        <f>SUMIFS('Giờ công'!J:J,'Giờ công'!G:G,B19,'Giờ công'!H:H,C19)</f>
        <v>0</v>
      </c>
      <c r="I19" s="36" t="e">
        <f t="shared" ca="1" si="5"/>
        <v>#NAME?</v>
      </c>
      <c r="J19" s="36">
        <v>9</v>
      </c>
      <c r="K19" s="36">
        <v>0</v>
      </c>
      <c r="L19" s="36"/>
      <c r="M19" s="36"/>
      <c r="N19" s="36">
        <f>SUMIFS('Tăng ca lễ'!M:M,'Tăng ca lễ'!K:K,B19,'Tăng ca lễ'!L:L,C19)</f>
        <v>0</v>
      </c>
      <c r="O19" s="36">
        <f>IF(OR(D19 = "PT",D19 = "DSHV"), SUMIFS('Tăng ca lễ'!O:O,'Tăng ca lễ'!K:K,B19,'Tăng ca lễ'!L:L,C19)*2, SUMIFS('Tăng ca lễ'!O:O,'Tăng ca lễ'!K:K,B19,'Tăng ca lễ'!L:L,C19)*3)</f>
        <v>0</v>
      </c>
      <c r="P19" s="36">
        <f>IF(OR(D19 = "PT", D19 = "DSHV"), SUMIFS('Tăng ca lễ'!P:P,'Tăng ca lễ'!K:K,B19,'Tăng ca lễ'!L:L,C19)*2, SUMIFS('Tăng ca lễ'!P:P,'Tăng ca lễ'!K:K,B19,'Tăng ca lễ'!L:L,C19)*3)</f>
        <v>0</v>
      </c>
      <c r="Q19" s="36"/>
      <c r="R19" s="36">
        <f ca="1">SUMIFS('Ngày công'!M:M,'Ngày công'!K:K,B19,'Ngày công'!L:L,C19)</f>
        <v>9</v>
      </c>
      <c r="S19" s="41">
        <f>SUMIFS('Công Đào tạo'!G:G,'Công Đào tạo'!E:E,B19,'Công Đào tạo'!F:F,C19)</f>
        <v>0</v>
      </c>
      <c r="T19" s="36">
        <v>0</v>
      </c>
      <c r="U19" s="42"/>
      <c r="V19" s="46"/>
      <c r="W19" s="43"/>
      <c r="X19" s="43">
        <f ca="1">IFERROR(__xludf.DUMMYFUNCTION("IF($C19="""","""",
 IF(
  TRIM($D19)=""DSCD"",
  MIN(
   1500000,
   ROUND(1500000/28*MIN(N($J19),28),0)
  ),
  IF(
   AND(
    REGEXMATCH(TRIM($D19),""^(DSXC|DSBC|CHT|DSTV)$""),
    N($H19)&gt;=160
   ),
   MIN(
    1500000,
    ROUND(1500000/28*MIN(N($K19)"&amp;",28),0)
   ),
   0
  )
 )
)"),0)</f>
        <v>0</v>
      </c>
      <c r="Y19" s="43"/>
      <c r="Z19" s="43"/>
      <c r="AA19" s="43" t="str">
        <f t="array" aca="1" ref="AA19" ca="1">IF($C19="","",
 IFERROR(
  _xludf.LET(
   cnChinh,
   _xlfn.XLOOKUP(
    TRIM($C19),
    TRIM(KPI!$B$2:$B1043),
    KPI!$A$2:$A1043,
    ""
   ),
   IF(
    TRIM($B19)=TRIM(cnChinh),
    _xlfn.XLOOKUP(
     TRIM($C19),
     TRIM('MiniKat - HCM'!$A$2:$A1043),
     'MiniKat - HCM'!$J$2:$J1043,
     ""
    ),
    ""
   )
  ),
  ""
 )
)</f>
        <v/>
      </c>
      <c r="AB19" s="43"/>
      <c r="AC19" s="43" t="str">
        <f t="array" ref="AC19">IFERROR(_xlfn.XLOOKUP(C19, whatsapp!A:A,whatsapp!D:D), " ")</f>
        <v xml:space="preserve"> </v>
      </c>
      <c r="AD19" s="43" t="str">
        <f t="array" aca="1" ref="AD19" ca="1">IF($C19="","",
 IFERROR(
  _xludf.LET(
   cnChinh,
   _xlfn.XLOOKUP(
    TRIM($C19),
    TRIM(KPI!$B$2:$B1043),
    KPI!$A$2:$A1043,
    ""
   ),
   IF(
    TRIM($B19)=TRIM(cnChinh),
    _xlfn.XLOOKUP(
     TRIM($C19),
     TRIM('Dự án'!$B$2:$B1043),
     'Dự án'!$C$2:$C1043,
     ""
    ),
    ""
   )
  ),
  ""
 )
)</f>
        <v/>
      </c>
      <c r="AE19" s="43">
        <f>SUMIFS(KPI!C:C,KPI!A:A,B19,KPI!B:B,C19)</f>
        <v>0</v>
      </c>
      <c r="AF19" s="44">
        <f>SUMIFS('Thưởng CK'!C:C,'Thưởng CK'!A:A,B19,'Thưởng CK'!B:B,C19)</f>
        <v>0</v>
      </c>
      <c r="AG19" s="43">
        <f>SUMIFS('Cận date'!C:C,'Cận date'!A:A,B19,'Cận date'!B:B,C19)</f>
        <v>0</v>
      </c>
      <c r="AH19" s="43">
        <f>SUMIFS(Map!D:D,Map!B:B,B19,Map!A:A,C19)</f>
        <v>0</v>
      </c>
      <c r="AI19" s="84">
        <f>20*5000</f>
        <v>100000</v>
      </c>
      <c r="AJ19" s="43">
        <f t="shared" si="3"/>
        <v>0</v>
      </c>
      <c r="AK19" s="43">
        <f>SUMIFS('KPI trừ'!C:C,'KPI trừ'!A:A,B19,'KPI trừ'!B:B,C19)</f>
        <v>0</v>
      </c>
      <c r="AL19" s="43">
        <f>SUMIFS('KPI trừ'!D:D,'KPI trừ'!A:A,B19,'KPI trừ'!B:B,C19)</f>
        <v>0</v>
      </c>
      <c r="AM19" s="43">
        <f>SUMIFS('KPI trừ'!E:E,'KPI trừ'!A:A,B19,'KPI trừ'!B:B,C19)</f>
        <v>0</v>
      </c>
      <c r="AN19" s="43">
        <f>SUMIFS('KPI trừ'!F:F,'KPI trừ'!A:A,B19,'KPI trừ'!B:B,C19)</f>
        <v>0</v>
      </c>
      <c r="AO19" s="43">
        <f>SUMIFS('KPI trừ'!G:G,'KPI trừ'!A:A,B19,'KPI trừ'!B:B,C19)</f>
        <v>0</v>
      </c>
      <c r="AP19" s="42" t="str">
        <f ca="1">IFERROR(__xludf.DUMMYFUNCTION("IFERROR(TEXTJOIN("" "", TRUE, FILTER('KPI trừ'!H:H, ('KPI trừ'!A:A=B19) * ('KPI trừ'!B:B=C19))), """")"),"")</f>
        <v/>
      </c>
      <c r="AQ19" s="29">
        <f ca="1">IFERROR(__xludf.DUMMYFUNCTION("IFERROR(
 MAX(
  QUERY(
   FILTER(
    {'Ngày công'!$C$2:$C$5000,'Ngày công'!$F$2:$F$5000},
    TRIM('Ngày công'!$B$2:$B$5000)=TRIM($C19)
   ),
   ""select sum(Col2)
    where Col1 is not null
    group by Col1
    label sum(Col2) ''"",
   0
  )
 ),
 0
)"),12)</f>
        <v>12</v>
      </c>
      <c r="AR19" s="37"/>
      <c r="AS19" s="37"/>
      <c r="AT19" s="37"/>
      <c r="AU19" s="37"/>
      <c r="AV19" s="37"/>
      <c r="AW19" s="37"/>
      <c r="AX19" s="37"/>
      <c r="AY19" s="37"/>
      <c r="AZ19" s="37"/>
      <c r="BA19" s="37"/>
    </row>
    <row r="20" spans="1:53">
      <c r="A20" s="35" t="e">
        <f ca="1"/>
        <v>#NAME?</v>
      </c>
      <c r="B20" s="36" t="s">
        <v>19</v>
      </c>
      <c r="C20" s="37" t="s">
        <v>80</v>
      </c>
      <c r="D20" s="35" t="s">
        <v>74</v>
      </c>
      <c r="E20" s="39" t="e">
        <f t="shared" ca="1" si="4"/>
        <v>#NAME?</v>
      </c>
      <c r="F20" s="39">
        <f t="shared" si="1"/>
        <v>0</v>
      </c>
      <c r="G20" s="41">
        <f>SUMIFS('Giờ công'!I:I,'Giờ công'!G:G,B20,'Giờ công'!H:H,C20)</f>
        <v>211.51666666666668</v>
      </c>
      <c r="H20" s="41">
        <f>SUMIFS('Giờ công'!J:J,'Giờ công'!G:G,B20,'Giờ công'!H:H,C20)</f>
        <v>0</v>
      </c>
      <c r="I20" s="36" t="e">
        <f t="shared" ca="1" si="5"/>
        <v>#NAME?</v>
      </c>
      <c r="J20" s="36">
        <v>22</v>
      </c>
      <c r="K20" s="36">
        <v>0</v>
      </c>
      <c r="L20" s="36"/>
      <c r="M20" s="36"/>
      <c r="N20" s="36">
        <f>SUMIFS('Tăng ca lễ'!M:M,'Tăng ca lễ'!K:K,B20,'Tăng ca lễ'!L:L,C20)</f>
        <v>0</v>
      </c>
      <c r="O20" s="36">
        <f>IF(OR(D20 = "PT",D20 = "DSHV"), SUMIFS('Tăng ca lễ'!O:O,'Tăng ca lễ'!K:K,B20,'Tăng ca lễ'!L:L,C20)*2, SUMIFS('Tăng ca lễ'!O:O,'Tăng ca lễ'!K:K,B20,'Tăng ca lễ'!L:L,C20)*3)</f>
        <v>0</v>
      </c>
      <c r="P20" s="36">
        <f>IF(OR(D20 = "PT", D20 = "DSHV"), SUMIFS('Tăng ca lễ'!P:P,'Tăng ca lễ'!K:K,B20,'Tăng ca lễ'!L:L,C20)*2, SUMIFS('Tăng ca lễ'!P:P,'Tăng ca lễ'!K:K,B20,'Tăng ca lễ'!L:L,C20)*3)</f>
        <v>0</v>
      </c>
      <c r="Q20" s="36"/>
      <c r="R20" s="36">
        <f ca="1">SUMIFS('Ngày công'!M:M,'Ngày công'!K:K,B20,'Ngày công'!L:L,C20)</f>
        <v>22</v>
      </c>
      <c r="S20" s="41">
        <f>SUMIFS('Công Đào tạo'!G:G,'Công Đào tạo'!E:E,B20,'Công Đào tạo'!F:F,C20)</f>
        <v>7</v>
      </c>
      <c r="T20" s="36">
        <v>0</v>
      </c>
      <c r="U20" s="42"/>
      <c r="V20" s="46"/>
      <c r="W20" s="43"/>
      <c r="X20" s="43">
        <f ca="1">IFERROR(__xludf.DUMMYFUNCTION("IF($C20="""","""",
 IF(
  TRIM($D20)=""DSCD"",
  MIN(
   1500000,
   ROUND(1500000/28*MIN(N($J20),28),0)
  ),
  IF(
   AND(
    REGEXMATCH(TRIM($D20),""^(DSXC|DSBC|CHT|DSTV)$""),
    N($H20)&gt;=160
   ),
   MIN(
    1500000,
    ROUND(1500000/28*MIN(N($K20)"&amp;",28),0)
   ),
   0
  )
 )
)"),0)</f>
        <v>0</v>
      </c>
      <c r="Y20" s="43"/>
      <c r="Z20" s="43"/>
      <c r="AA20" s="43" t="str">
        <f t="array" aca="1" ref="AA20" ca="1">IF($C20="","",
 IFERROR(
  _xludf.LET(
   cnChinh,
   _xlfn.XLOOKUP(
    TRIM($C20),
    TRIM(KPI!$B$2:$B1043),
    KPI!$A$2:$A1043,
    ""
   ),
   IF(
    TRIM($B20)=TRIM(cnChinh),
    _xlfn.XLOOKUP(
     TRIM($C20),
     TRIM('MiniKat - HCM'!$A$2:$A1043),
     'MiniKat - HCM'!$J$2:$J1043,
     ""
    ),
    ""
   )
  ),
  ""
 )
)</f>
        <v/>
      </c>
      <c r="AB20" s="43"/>
      <c r="AC20" s="43" t="str">
        <f t="array" ref="AC20">IFERROR(_xlfn.XLOOKUP(C20, whatsapp!A:A,whatsapp!D:D), " ")</f>
        <v xml:space="preserve"> </v>
      </c>
      <c r="AD20" s="43" t="str">
        <f t="array" aca="1" ref="AD20" ca="1">IF($C20="","",
 IFERROR(
  _xludf.LET(
   cnChinh,
   _xlfn.XLOOKUP(
    TRIM($C20),
    TRIM(KPI!$B$2:$B1043),
    KPI!$A$2:$A1043,
    ""
   ),
   IF(
    TRIM($B20)=TRIM(cnChinh),
    _xlfn.XLOOKUP(
     TRIM($C20),
     TRIM('Dự án'!$B$2:$B1043),
     'Dự án'!$C$2:$C1043,
     ""
    ),
    ""
   )
  ),
  ""
 )
)</f>
        <v/>
      </c>
      <c r="AE20" s="43">
        <f>SUMIFS(KPI!C:C,KPI!A:A,B20,KPI!B:B,C20)</f>
        <v>0</v>
      </c>
      <c r="AF20" s="44">
        <f>SUMIFS('Thưởng CK'!C:C,'Thưởng CK'!A:A,B20,'Thưởng CK'!B:B,C20)</f>
        <v>210200</v>
      </c>
      <c r="AG20" s="43">
        <f>SUMIFS('Cận date'!C:C,'Cận date'!A:A,B20,'Cận date'!B:B,C20)</f>
        <v>1037.5</v>
      </c>
      <c r="AH20" s="43">
        <f>SUMIFS(Map!D:D,Map!B:B,B20,Map!A:A,C20)</f>
        <v>0</v>
      </c>
      <c r="AI20" s="43"/>
      <c r="AJ20" s="43">
        <f t="shared" si="3"/>
        <v>500000</v>
      </c>
      <c r="AK20" s="43">
        <f>SUMIFS('KPI trừ'!C:C,'KPI trừ'!A:A,B20,'KPI trừ'!B:B,C20)</f>
        <v>0</v>
      </c>
      <c r="AL20" s="43">
        <f>SUMIFS('KPI trừ'!D:D,'KPI trừ'!A:A,B20,'KPI trừ'!B:B,C20)</f>
        <v>0</v>
      </c>
      <c r="AM20" s="43">
        <f>SUMIFS('KPI trừ'!E:E,'KPI trừ'!A:A,B20,'KPI trừ'!B:B,C20)</f>
        <v>0</v>
      </c>
      <c r="AN20" s="43">
        <f>SUMIFS('KPI trừ'!F:F,'KPI trừ'!A:A,B20,'KPI trừ'!B:B,C20)</f>
        <v>0</v>
      </c>
      <c r="AO20" s="43">
        <f>SUMIFS('KPI trừ'!G:G,'KPI trừ'!A:A,B20,'KPI trừ'!B:B,C20)</f>
        <v>500000</v>
      </c>
      <c r="AP20" s="42" t="str">
        <f ca="1">IFERROR(__xludf.DUMMYFUNCTION("IFERROR(TEXTJOIN("" "", TRUE, FILTER('KPI trừ'!H:H, ('KPI trừ'!A:A=B20) * ('KPI trừ'!B:B=C20))), """")"),"Cấn trừ chi phí đồng phục")</f>
        <v>Cấn trừ chi phí đồng phục</v>
      </c>
      <c r="AQ20" s="29">
        <f ca="1">IFERROR(__xludf.DUMMYFUNCTION("IFERROR(
 MAX(
  QUERY(
   FILTER(
    {'Ngày công'!$C$2:$C$5000,'Ngày công'!$F$2:$F$5000},
    TRIM('Ngày công'!$B$2:$B$5000)=TRIM($C20)
   ),
   ""select sum(Col2)
    where Col1 is not null
    group by Col1
    label sum(Col2) ''"",
   0
  )
 ),
 0
)"),16.0666666666666)</f>
        <v>16.066666666666599</v>
      </c>
      <c r="AR20" s="37"/>
      <c r="AS20" s="37"/>
      <c r="AT20" s="37"/>
      <c r="AU20" s="37"/>
      <c r="AV20" s="37"/>
      <c r="AW20" s="37"/>
      <c r="AX20" s="37"/>
      <c r="AY20" s="37"/>
      <c r="AZ20" s="37"/>
      <c r="BA20" s="37"/>
    </row>
    <row r="21" spans="1:53">
      <c r="A21" s="35" t="e">
        <f ca="1"/>
        <v>#NAME?</v>
      </c>
      <c r="B21" s="36" t="s">
        <v>19</v>
      </c>
      <c r="C21" s="37" t="s">
        <v>92</v>
      </c>
      <c r="D21" s="35" t="s">
        <v>74</v>
      </c>
      <c r="E21" s="39" t="e">
        <f t="shared" ca="1" si="4"/>
        <v>#NAME?</v>
      </c>
      <c r="F21" s="39">
        <f t="shared" si="1"/>
        <v>0</v>
      </c>
      <c r="G21" s="41">
        <f>SUMIFS('Giờ công'!I:I,'Giờ công'!G:G,B21,'Giờ công'!H:H,C21)</f>
        <v>34</v>
      </c>
      <c r="H21" s="41">
        <f>SUMIFS('Giờ công'!J:J,'Giờ công'!G:G,B21,'Giờ công'!H:H,C21)</f>
        <v>0</v>
      </c>
      <c r="I21" s="36" t="e">
        <f t="shared" ca="1" si="5"/>
        <v>#NAME?</v>
      </c>
      <c r="J21" s="36">
        <v>5</v>
      </c>
      <c r="K21" s="36">
        <v>0</v>
      </c>
      <c r="L21" s="36"/>
      <c r="M21" s="36"/>
      <c r="N21" s="36">
        <f>SUMIFS('Tăng ca lễ'!M:M,'Tăng ca lễ'!K:K,B21,'Tăng ca lễ'!L:L,C21)</f>
        <v>0</v>
      </c>
      <c r="O21" s="36">
        <f>IF(OR(D21 = "PT",D21 = "DSHV"), SUMIFS('Tăng ca lễ'!O:O,'Tăng ca lễ'!K:K,B21,'Tăng ca lễ'!L:L,C21)*2, SUMIFS('Tăng ca lễ'!O:O,'Tăng ca lễ'!K:K,B21,'Tăng ca lễ'!L:L,C21)*3)</f>
        <v>0</v>
      </c>
      <c r="P21" s="36">
        <f>IF(OR(D21 = "PT", D21 = "DSHV"), SUMIFS('Tăng ca lễ'!P:P,'Tăng ca lễ'!K:K,B21,'Tăng ca lễ'!L:L,C21)*2, SUMIFS('Tăng ca lễ'!P:P,'Tăng ca lễ'!K:K,B21,'Tăng ca lễ'!L:L,C21)*3)</f>
        <v>0</v>
      </c>
      <c r="Q21" s="36"/>
      <c r="R21" s="36">
        <f ca="1">SUMIFS('Ngày công'!M:M,'Ngày công'!K:K,B21,'Ngày công'!L:L,C21)</f>
        <v>5</v>
      </c>
      <c r="S21" s="41">
        <f>SUMIFS('Công Đào tạo'!G:G,'Công Đào tạo'!E:E,B21,'Công Đào tạo'!F:F,C21)</f>
        <v>0</v>
      </c>
      <c r="T21" s="36">
        <v>0</v>
      </c>
      <c r="U21" s="42"/>
      <c r="V21" s="46"/>
      <c r="W21" s="43"/>
      <c r="X21" s="43">
        <f ca="1">IFERROR(__xludf.DUMMYFUNCTION("IF($C21="""","""",
 IF(
  TRIM($D21)=""DSCD"",
  MIN(
   1500000,
   ROUND(1500000/28*MIN(N($J21),28),0)
  ),
  IF(
   AND(
    REGEXMATCH(TRIM($D21),""^(DSXC|DSBC|CHT|DSTV)$""),
    N($H21)&gt;=160
   ),
   MIN(
    1500000,
    ROUND(1500000/28*MIN(N($K21)"&amp;",28),0)
   ),
   0
  )
 )
)"),0)</f>
        <v>0</v>
      </c>
      <c r="Y21" s="43"/>
      <c r="Z21" s="43"/>
      <c r="AA21" s="43" t="str">
        <f t="array" aca="1" ref="AA21" ca="1">IF($C21="","",
 IFERROR(
  _xludf.LET(
   cnChinh,
   _xlfn.XLOOKUP(
    TRIM($C21),
    TRIM(KPI!$B$2:$B1043),
    KPI!$A$2:$A1043,
    ""
   ),
   IF(
    TRIM($B21)=TRIM(cnChinh),
    _xlfn.XLOOKUP(
     TRIM($C21),
     TRIM('MiniKat - HCM'!$A$2:$A1043),
     'MiniKat - HCM'!$J$2:$J1043,
     ""
    ),
    ""
   )
  ),
  ""
 )
)</f>
        <v/>
      </c>
      <c r="AB21" s="43"/>
      <c r="AC21" s="43" t="str">
        <f t="array" ref="AC21">IFERROR(_xlfn.XLOOKUP(C21, whatsapp!A:A,whatsapp!D:D), " ")</f>
        <v xml:space="preserve"> </v>
      </c>
      <c r="AD21" s="43" t="str">
        <f t="array" aca="1" ref="AD21" ca="1">IF($C21="","",
 IFERROR(
  _xludf.LET(
   cnChinh,
   _xlfn.XLOOKUP(
    TRIM($C21),
    TRIM(KPI!$B$2:$B1043),
    KPI!$A$2:$A1043,
    ""
   ),
   IF(
    TRIM($B21)=TRIM(cnChinh),
    _xlfn.XLOOKUP(
     TRIM($C21),
     TRIM('Dự án'!$B$2:$B1043),
     'Dự án'!$C$2:$C1043,
     ""
    ),
    ""
   )
  ),
  ""
 )
)</f>
        <v/>
      </c>
      <c r="AE21" s="43">
        <f>SUMIFS(KPI!C:C,KPI!A:A,B21,KPI!B:B,C21)</f>
        <v>0</v>
      </c>
      <c r="AF21" s="44">
        <f>SUMIFS('Thưởng CK'!C:C,'Thưởng CK'!A:A,B21,'Thưởng CK'!B:B,C21)</f>
        <v>0</v>
      </c>
      <c r="AG21" s="43">
        <f>SUMIFS('Cận date'!C:C,'Cận date'!A:A,B21,'Cận date'!B:B,C21)</f>
        <v>0</v>
      </c>
      <c r="AH21" s="43">
        <f>SUMIFS(Map!D:D,Map!B:B,B21,Map!A:A,C21)</f>
        <v>0</v>
      </c>
      <c r="AI21" s="43"/>
      <c r="AJ21" s="43">
        <f t="shared" si="3"/>
        <v>0</v>
      </c>
      <c r="AK21" s="43">
        <f>SUMIFS('KPI trừ'!C:C,'KPI trừ'!A:A,B21,'KPI trừ'!B:B,C21)</f>
        <v>0</v>
      </c>
      <c r="AL21" s="43">
        <f>SUMIFS('KPI trừ'!D:D,'KPI trừ'!A:A,B21,'KPI trừ'!B:B,C21)</f>
        <v>0</v>
      </c>
      <c r="AM21" s="43">
        <f>SUMIFS('KPI trừ'!E:E,'KPI trừ'!A:A,B21,'KPI trừ'!B:B,C21)</f>
        <v>0</v>
      </c>
      <c r="AN21" s="43">
        <f>SUMIFS('KPI trừ'!F:F,'KPI trừ'!A:A,B21,'KPI trừ'!B:B,C21)</f>
        <v>0</v>
      </c>
      <c r="AO21" s="43">
        <f>SUMIFS('KPI trừ'!G:G,'KPI trừ'!A:A,B21,'KPI trừ'!B:B,C21)</f>
        <v>0</v>
      </c>
      <c r="AP21" s="42" t="str">
        <f ca="1">IFERROR(__xludf.DUMMYFUNCTION("IFERROR(TEXTJOIN("" "", TRUE, FILTER('KPI trừ'!H:H, ('KPI trừ'!A:A=B21) * ('KPI trừ'!B:B=C21))), """")"),"")</f>
        <v/>
      </c>
      <c r="AQ21" s="29">
        <f ca="1">IFERROR(__xludf.DUMMYFUNCTION("IFERROR(
 MAX(
  QUERY(
   FILTER(
    {'Ngày công'!$C$2:$C$5000,'Ngày công'!$F$2:$F$5000},
    TRIM('Ngày công'!$B$2:$B$5000)=TRIM($C21)
   ),
   ""select sum(Col2)
    where Col1 is not null
    group by Col1
    label sum(Col2) ''"",
   0
  )
 ),
 0
)"),16)</f>
        <v>16</v>
      </c>
      <c r="AR21" s="37"/>
      <c r="AS21" s="37"/>
      <c r="AT21" s="37"/>
      <c r="AU21" s="37"/>
      <c r="AV21" s="37"/>
      <c r="AW21" s="37"/>
      <c r="AX21" s="37"/>
      <c r="AY21" s="37"/>
      <c r="AZ21" s="37"/>
      <c r="BA21" s="37"/>
    </row>
    <row r="22" spans="1:53">
      <c r="A22" s="35" t="e">
        <f ca="1"/>
        <v>#NAME?</v>
      </c>
      <c r="B22" s="36" t="s">
        <v>19</v>
      </c>
      <c r="C22" s="37" t="s">
        <v>93</v>
      </c>
      <c r="D22" s="35" t="s">
        <v>72</v>
      </c>
      <c r="E22" s="39" t="e">
        <f t="shared" ca="1" si="4"/>
        <v>#NAME?</v>
      </c>
      <c r="F22" s="39">
        <f t="shared" si="1"/>
        <v>0</v>
      </c>
      <c r="G22" s="41">
        <f>SUMIFS('Giờ công'!I:I,'Giờ công'!G:G,B22,'Giờ công'!H:H,C22)</f>
        <v>61.166666666666671</v>
      </c>
      <c r="H22" s="41">
        <f>SUMIFS('Giờ công'!J:J,'Giờ công'!G:G,B22,'Giờ công'!H:H,C22)</f>
        <v>0</v>
      </c>
      <c r="I22" s="36" t="e">
        <f t="shared" ca="1" si="5"/>
        <v>#NAME?</v>
      </c>
      <c r="J22" s="36">
        <v>6</v>
      </c>
      <c r="K22" s="36">
        <v>0</v>
      </c>
      <c r="L22" s="36"/>
      <c r="M22" s="36"/>
      <c r="N22" s="36">
        <f ca="1">SUMIFS('Tăng ca lễ'!M:M,'Tăng ca lễ'!K:K,B22,'Tăng ca lễ'!L:L,C22)</f>
        <v>0</v>
      </c>
      <c r="O22" s="36">
        <f>IF(OR(D22 = "PT",D22 = "DSHV"), SUMIFS('Tăng ca lễ'!O:O,'Tăng ca lễ'!K:K,B22,'Tăng ca lễ'!L:L,C22)*2, SUMIFS('Tăng ca lễ'!O:O,'Tăng ca lễ'!K:K,B22,'Tăng ca lễ'!L:L,C22)*3)</f>
        <v>0</v>
      </c>
      <c r="P22" s="36">
        <f>IF(OR(D22 = "PT", D22 = "DSHV"), SUMIFS('Tăng ca lễ'!P:P,'Tăng ca lễ'!K:K,B22,'Tăng ca lễ'!L:L,C22)*2, SUMIFS('Tăng ca lễ'!P:P,'Tăng ca lễ'!K:K,B22,'Tăng ca lễ'!L:L,C22)*3)</f>
        <v>0</v>
      </c>
      <c r="Q22" s="36"/>
      <c r="R22" s="36">
        <f ca="1">SUMIFS('Ngày công'!M:M,'Ngày công'!K:K,B22,'Ngày công'!L:L,C22)</f>
        <v>6</v>
      </c>
      <c r="S22" s="41">
        <f>SUMIFS('Công Đào tạo'!G:G,'Công Đào tạo'!E:E,B22,'Công Đào tạo'!F:F,C22)</f>
        <v>0</v>
      </c>
      <c r="T22" s="36">
        <v>0</v>
      </c>
      <c r="U22" s="42"/>
      <c r="V22" s="46">
        <f>500000/28*6</f>
        <v>107142.85714285716</v>
      </c>
      <c r="W22" s="43"/>
      <c r="X22" s="43">
        <f ca="1">IFERROR(__xludf.DUMMYFUNCTION("IF($C22="""","""",
 IF(
  TRIM($D22)=""DSCD"",
  MIN(
   1500000,
   ROUND(1500000/28*MIN(N($J22),28),0)
  ),
  IF(
   AND(
    REGEXMATCH(TRIM($D22),""^(DSXC|DSBC|CHT|DSTV)$""),
    N($H22)&gt;=160
   ),
   MIN(
    1500000,
    ROUND(1500000/28*MIN(N($K22)"&amp;",28),0)
   ),
   0
  )
 )
)"),0)</f>
        <v>0</v>
      </c>
      <c r="Y22" s="43"/>
      <c r="Z22" s="43"/>
      <c r="AA22" s="43" t="str">
        <f t="array" aca="1" ref="AA22" ca="1">IF($C22="","",
 IFERROR(
  _xludf.LET(
   cnChinh,
   _xlfn.XLOOKUP(
    TRIM($C22),
    TRIM(KPI!$B$2:$B1043),
    KPI!$A$2:$A1043,
    ""
   ),
   IF(
    TRIM($B22)=TRIM(cnChinh),
    _xlfn.XLOOKUP(
     TRIM($C22),
     TRIM('MiniKat - HCM'!$A$2:$A1043),
     'MiniKat - HCM'!$J$2:$J1043,
     ""
    ),
    ""
   )
  ),
  ""
 )
)</f>
        <v/>
      </c>
      <c r="AB22" s="43"/>
      <c r="AC22" s="43" t="str">
        <f t="array" ref="AC22">IFERROR(_xlfn.XLOOKUP(C22, whatsapp!A:A,whatsapp!D:D), " ")</f>
        <v xml:space="preserve"> </v>
      </c>
      <c r="AD22" s="43" t="str">
        <f t="array" aca="1" ref="AD22" ca="1">IF($C22="","",
 IFERROR(
  _xludf.LET(
   cnChinh,
   _xlfn.XLOOKUP(
    TRIM($C22),
    TRIM(KPI!$B$2:$B1043),
    KPI!$A$2:$A1043,
    ""
   ),
   IF(
    TRIM($B22)=TRIM(cnChinh),
    _xlfn.XLOOKUP(
     TRIM($C22),
     TRIM('Dự án'!$B$2:$B1043),
     'Dự án'!$C$2:$C1043,
     ""
    ),
    ""
   )
  ),
  ""
 )
)</f>
        <v/>
      </c>
      <c r="AE22" s="43">
        <f>SUMIFS(KPI!C:C,KPI!A:A,B22,KPI!B:B,C22)</f>
        <v>0</v>
      </c>
      <c r="AF22" s="44">
        <f>SUMIFS('Thưởng CK'!C:C,'Thưởng CK'!A:A,B22,'Thưởng CK'!B:B,C22)</f>
        <v>114200</v>
      </c>
      <c r="AG22" s="43">
        <f>SUMIFS('Cận date'!C:C,'Cận date'!A:A,B22,'Cận date'!B:B,C22)</f>
        <v>1425</v>
      </c>
      <c r="AH22" s="43">
        <f>SUMIFS(Map!D:D,Map!B:B,B22,Map!A:A,C22)</f>
        <v>0</v>
      </c>
      <c r="AI22" s="43">
        <v>500000</v>
      </c>
      <c r="AJ22" s="43">
        <f t="shared" si="3"/>
        <v>0</v>
      </c>
      <c r="AK22" s="43">
        <f>SUMIFS('KPI trừ'!C:C,'KPI trừ'!A:A,B22,'KPI trừ'!B:B,C22)</f>
        <v>0</v>
      </c>
      <c r="AL22" s="43">
        <f>SUMIFS('KPI trừ'!D:D,'KPI trừ'!A:A,B22,'KPI trừ'!B:B,C22)</f>
        <v>0</v>
      </c>
      <c r="AM22" s="43">
        <f>SUMIFS('KPI trừ'!E:E,'KPI trừ'!A:A,B22,'KPI trừ'!B:B,C22)</f>
        <v>0</v>
      </c>
      <c r="AN22" s="43">
        <f>SUMIFS('KPI trừ'!F:F,'KPI trừ'!A:A,B22,'KPI trừ'!B:B,C22)</f>
        <v>0</v>
      </c>
      <c r="AO22" s="43">
        <f>SUMIFS('KPI trừ'!G:G,'KPI trừ'!A:A,B22,'KPI trừ'!B:B,C22)</f>
        <v>0</v>
      </c>
      <c r="AP22" s="42" t="str">
        <f ca="1">IFERROR(__xludf.DUMMYFUNCTION("IFERROR(TEXTJOIN("" "", TRUE, FILTER('KPI trừ'!H:H, ('KPI trừ'!A:A=B22) * ('KPI trừ'!B:B=C22))), """")"),"")</f>
        <v/>
      </c>
      <c r="AQ22" s="29">
        <f ca="1">IFERROR(__xludf.DUMMYFUNCTION("IFERROR(
 MAX(
  QUERY(
   FILTER(
    {'Ngày công'!$C$2:$C$5000,'Ngày công'!$F$2:$F$5000},
    TRIM('Ngày công'!$B$2:$B$5000)=TRIM($C22)
   ),
   ""select sum(Col2)
    where Col1 is not null
    group by Col1
    label sum(Col2) ''"",
   0
  )
 ),
 0
)"),14.6333333333333)</f>
        <v>14.633333333333301</v>
      </c>
      <c r="AR22" s="37"/>
      <c r="AS22" s="37"/>
      <c r="AT22" s="37"/>
      <c r="AU22" s="37"/>
      <c r="AV22" s="37"/>
      <c r="AW22" s="37"/>
      <c r="AX22" s="37"/>
      <c r="AY22" s="37"/>
      <c r="AZ22" s="37"/>
      <c r="BA22" s="37"/>
    </row>
    <row r="23" spans="1:53">
      <c r="A23" s="35" t="e">
        <f ca="1"/>
        <v>#NAME?</v>
      </c>
      <c r="B23" s="36" t="s">
        <v>19</v>
      </c>
      <c r="C23" s="37" t="s">
        <v>94</v>
      </c>
      <c r="D23" s="35" t="s">
        <v>74</v>
      </c>
      <c r="E23" s="39" t="e">
        <f t="shared" ca="1" si="4"/>
        <v>#NAME?</v>
      </c>
      <c r="F23" s="39">
        <f t="shared" si="1"/>
        <v>88.583333333333329</v>
      </c>
      <c r="G23" s="41">
        <f>SUMIFS('Giờ công'!I:I,'Giờ công'!G:G,B23,'Giờ công'!H:H,C23)</f>
        <v>23.416666666666671</v>
      </c>
      <c r="H23" s="41">
        <f>SUMIFS('Giờ công'!J:J,'Giờ công'!G:G,B23,'Giờ công'!H:H,C23)</f>
        <v>88.583333333333329</v>
      </c>
      <c r="I23" s="36" t="e">
        <f t="shared" ca="1" si="5"/>
        <v>#NAME?</v>
      </c>
      <c r="J23" s="36">
        <v>12</v>
      </c>
      <c r="K23" s="36">
        <v>11</v>
      </c>
      <c r="L23" s="36"/>
      <c r="M23" s="36"/>
      <c r="N23" s="36">
        <f>SUMIFS('Tăng ca lễ'!M:M,'Tăng ca lễ'!K:K,B23,'Tăng ca lễ'!L:L,C23)</f>
        <v>0</v>
      </c>
      <c r="O23" s="36">
        <f>IF(OR(D23 = "PT",D23 = "DSHV"), SUMIFS('Tăng ca lễ'!O:O,'Tăng ca lễ'!K:K,B23,'Tăng ca lễ'!L:L,C23)*2, SUMIFS('Tăng ca lễ'!O:O,'Tăng ca lễ'!K:K,B23,'Tăng ca lễ'!L:L,C23)*3)</f>
        <v>0</v>
      </c>
      <c r="P23" s="36">
        <f>IF(OR(D23 = "PT", D23 = "DSHV"), SUMIFS('Tăng ca lễ'!P:P,'Tăng ca lễ'!K:K,B23,'Tăng ca lễ'!L:L,C23)*2, SUMIFS('Tăng ca lễ'!P:P,'Tăng ca lễ'!K:K,B23,'Tăng ca lễ'!L:L,C23)*3)</f>
        <v>0</v>
      </c>
      <c r="Q23" s="36"/>
      <c r="R23" s="36">
        <f ca="1">SUMIFS('Ngày công'!M:M,'Ngày công'!K:K,B23,'Ngày công'!L:L,C23)</f>
        <v>12</v>
      </c>
      <c r="S23" s="41">
        <f>SUMIFS('Công Đào tạo'!G:G,'Công Đào tạo'!E:E,B23,'Công Đào tạo'!F:F,C23)</f>
        <v>0</v>
      </c>
      <c r="T23" s="36">
        <v>0</v>
      </c>
      <c r="U23" s="42"/>
      <c r="V23" s="46"/>
      <c r="W23" s="43"/>
      <c r="X23" s="43">
        <f ca="1">IFERROR(__xludf.DUMMYFUNCTION("IF($C23="""","""",
 IF(
  TRIM($D23)=""DSCD"",
  MIN(
   1500000,
   ROUND(1500000/28*MIN(N($J23),28),0)
  ),
  IF(
   AND(
    REGEXMATCH(TRIM($D23),""^(DSXC|DSBC|CHT|DSTV)$""),
    N($H23)&gt;=160
   ),
   MIN(
    1500000,
    ROUND(1500000/28*MIN(N($K23)"&amp;",28),0)
   ),
   0
  )
 )
)"),0)</f>
        <v>0</v>
      </c>
      <c r="Y23" s="43"/>
      <c r="Z23" s="43"/>
      <c r="AA23" s="43" t="str">
        <f t="array" aca="1" ref="AA23" ca="1">IF($C23="","",
 IFERROR(
  _xludf.LET(
   cnChinh,
   _xlfn.XLOOKUP(
    TRIM($C23),
    TRIM(KPI!$B$2:$B1043),
    KPI!$A$2:$A1043,
    ""
   ),
   IF(
    TRIM($B23)=TRIM(cnChinh),
    _xlfn.XLOOKUP(
     TRIM($C23),
     TRIM('MiniKat - HCM'!$A$2:$A1043),
     'MiniKat - HCM'!$J$2:$J1043,
     ""
    ),
    ""
   )
  ),
  ""
 )
)</f>
        <v/>
      </c>
      <c r="AB23" s="43"/>
      <c r="AC23" s="43" t="str">
        <f t="array" ref="AC23">IFERROR(_xlfn.XLOOKUP(C23, whatsapp!A:A,whatsapp!D:D), " ")</f>
        <v xml:space="preserve"> </v>
      </c>
      <c r="AD23" s="43" t="str">
        <f t="array" aca="1" ref="AD23" ca="1">IF($C23="","",
 IFERROR(
  _xludf.LET(
   cnChinh,
   _xlfn.XLOOKUP(
    TRIM($C23),
    TRIM(KPI!$B$2:$B1043),
    KPI!$A$2:$A1043,
    ""
   ),
   IF(
    TRIM($B23)=TRIM(cnChinh),
    _xlfn.XLOOKUP(
     TRIM($C23),
     TRIM('Dự án'!$B$2:$B1043),
     'Dự án'!$C$2:$C1043,
     ""
    ),
    ""
   )
  ),
  ""
 )
)</f>
        <v/>
      </c>
      <c r="AE23" s="43">
        <f>SUMIFS(KPI!C:C,KPI!A:A,B23,KPI!B:B,C23)</f>
        <v>0</v>
      </c>
      <c r="AF23" s="44">
        <f>SUMIFS('Thưởng CK'!C:C,'Thưởng CK'!A:A,B23,'Thưởng CK'!B:B,C23)</f>
        <v>0</v>
      </c>
      <c r="AG23" s="43">
        <f>SUMIFS('Cận date'!C:C,'Cận date'!A:A,B23,'Cận date'!B:B,C23)</f>
        <v>0</v>
      </c>
      <c r="AH23" s="43">
        <f>SUMIFS(Map!D:D,Map!B:B,B23,Map!A:A,C23)</f>
        <v>0</v>
      </c>
      <c r="AI23" s="17"/>
      <c r="AJ23" s="43">
        <f t="shared" si="3"/>
        <v>0</v>
      </c>
      <c r="AK23" s="43">
        <f>SUMIFS('KPI trừ'!C:C,'KPI trừ'!A:A,B23,'KPI trừ'!B:B,C23)</f>
        <v>0</v>
      </c>
      <c r="AL23" s="43">
        <f>SUMIFS('KPI trừ'!D:D,'KPI trừ'!A:A,B23,'KPI trừ'!B:B,C23)</f>
        <v>0</v>
      </c>
      <c r="AM23" s="43">
        <f>SUMIFS('KPI trừ'!E:E,'KPI trừ'!A:A,B23,'KPI trừ'!B:B,C23)</f>
        <v>0</v>
      </c>
      <c r="AN23" s="43">
        <f>SUMIFS('KPI trừ'!F:F,'KPI trừ'!A:A,B23,'KPI trừ'!B:B,C23)</f>
        <v>0</v>
      </c>
      <c r="AO23" s="43">
        <f>SUMIFS('KPI trừ'!G:G,'KPI trừ'!A:A,B23,'KPI trừ'!B:B,C23)</f>
        <v>0</v>
      </c>
      <c r="AP23" s="42" t="str">
        <f ca="1">IFERROR(__xludf.DUMMYFUNCTION("IFERROR(TEXTJOIN("" "", TRUE, FILTER('KPI trừ'!H:H, ('KPI trừ'!A:A=B23) * ('KPI trừ'!B:B=C23))), """")"),"")</f>
        <v/>
      </c>
      <c r="AQ23" s="29">
        <f ca="1">IFERROR(__xludf.DUMMYFUNCTION("IFERROR(
 MAX(
  QUERY(
   FILTER(
    {'Ngày công'!$C$2:$C$5000,'Ngày công'!$F$2:$F$5000},
    TRIM('Ngày công'!$B$2:$B$5000)=TRIM($C23)
   ),
   ""select sum(Col2)
    where Col1 is not null
    group by Col1
    label sum(Col2) ''"",
   0
  )
 ),
 0
)"),13.6166666666666)</f>
        <v>13.6166666666666</v>
      </c>
      <c r="AR23" s="37"/>
      <c r="AS23" s="37"/>
      <c r="AT23" s="37"/>
      <c r="AU23" s="37"/>
      <c r="AV23" s="37"/>
      <c r="AW23" s="37"/>
      <c r="AX23" s="37"/>
      <c r="AY23" s="37"/>
      <c r="AZ23" s="37"/>
      <c r="BA23" s="37"/>
    </row>
    <row r="24" spans="1:53">
      <c r="A24" s="35" t="e">
        <f ca="1"/>
        <v>#NAME?</v>
      </c>
      <c r="B24" s="36" t="s">
        <v>19</v>
      </c>
      <c r="C24" s="37" t="s">
        <v>84</v>
      </c>
      <c r="D24" s="35" t="s">
        <v>74</v>
      </c>
      <c r="E24" s="39" t="e">
        <f t="shared" ca="1" si="4"/>
        <v>#NAME?</v>
      </c>
      <c r="F24" s="39">
        <f t="shared" si="1"/>
        <v>0</v>
      </c>
      <c r="G24" s="41">
        <f>SUMIFS('Giờ công'!I:I,'Giờ công'!G:G,B24,'Giờ công'!H:H,C24)</f>
        <v>209.95</v>
      </c>
      <c r="H24" s="41">
        <f>SUMIFS('Giờ công'!J:J,'Giờ công'!G:G,B24,'Giờ công'!H:H,C24)</f>
        <v>0</v>
      </c>
      <c r="I24" s="36" t="e">
        <f t="shared" ca="1" si="5"/>
        <v>#NAME?</v>
      </c>
      <c r="J24" s="36">
        <v>22</v>
      </c>
      <c r="K24" s="36">
        <v>0</v>
      </c>
      <c r="L24" s="36"/>
      <c r="M24" s="36"/>
      <c r="N24" s="36">
        <f>SUMIFS('Tăng ca lễ'!M:M,'Tăng ca lễ'!K:K,B24,'Tăng ca lễ'!L:L,C24)</f>
        <v>0</v>
      </c>
      <c r="O24" s="36">
        <f>IF(OR(D24 = "PT",D24 = "DSHV"), SUMIFS('Tăng ca lễ'!O:O,'Tăng ca lễ'!K:K,B24,'Tăng ca lễ'!L:L,C24)*2, SUMIFS('Tăng ca lễ'!O:O,'Tăng ca lễ'!K:K,B24,'Tăng ca lễ'!L:L,C24)*3)</f>
        <v>0</v>
      </c>
      <c r="P24" s="36">
        <f>IF(OR(D24 = "PT", D24 = "DSHV"), SUMIFS('Tăng ca lễ'!P:P,'Tăng ca lễ'!K:K,B24,'Tăng ca lễ'!L:L,C24)*2, SUMIFS('Tăng ca lễ'!P:P,'Tăng ca lễ'!K:K,B24,'Tăng ca lễ'!L:L,C24)*3)</f>
        <v>0</v>
      </c>
      <c r="Q24" s="36"/>
      <c r="R24" s="36">
        <f ca="1">SUMIFS('Ngày công'!M:M,'Ngày công'!K:K,B24,'Ngày công'!L:L,C24)</f>
        <v>22</v>
      </c>
      <c r="S24" s="41">
        <f>SUMIFS('Công Đào tạo'!G:G,'Công Đào tạo'!E:E,B24,'Công Đào tạo'!F:F,C24)</f>
        <v>7</v>
      </c>
      <c r="T24" s="36">
        <v>0</v>
      </c>
      <c r="U24" s="42"/>
      <c r="V24" s="46"/>
      <c r="W24" s="43"/>
      <c r="X24" s="43">
        <f ca="1">IFERROR(__xludf.DUMMYFUNCTION("IF($C24="""","""",
 IF(
  TRIM($D24)=""DSCD"",
  MIN(
   1500000,
   ROUND(1500000/28*MIN(N($J24),28),0)
  ),
  IF(
   AND(
    REGEXMATCH(TRIM($D24),""^(DSXC|DSBC|CHT|DSTV)$""),
    N($H24)&gt;=160
   ),
   MIN(
    1500000,
    ROUND(1500000/28*MIN(N($K24)"&amp;",28),0)
   ),
   0
  )
 )
)"),0)</f>
        <v>0</v>
      </c>
      <c r="Y24" s="43"/>
      <c r="Z24" s="43"/>
      <c r="AA24" s="43" t="str">
        <f t="array" aca="1" ref="AA24" ca="1">IF($C24="","",
 IFERROR(
  _xludf.LET(
   cnChinh,
   _xlfn.XLOOKUP(
    TRIM($C24),
    TRIM(KPI!$B$2:$B1043),
    KPI!$A$2:$A1043,
    ""
   ),
   IF(
    TRIM($B24)=TRIM(cnChinh),
    _xlfn.XLOOKUP(
     TRIM($C24),
     TRIM('MiniKat - HCM'!$A$2:$A1043),
     'MiniKat - HCM'!$J$2:$J1043,
     ""
    ),
    ""
   )
  ),
  ""
 )
)</f>
        <v/>
      </c>
      <c r="AB24" s="43"/>
      <c r="AC24" s="43" t="str">
        <f t="array" ref="AC24">IFERROR(_xlfn.XLOOKUP(C24, whatsapp!A:A,whatsapp!D:D), " ")</f>
        <v xml:space="preserve"> </v>
      </c>
      <c r="AD24" s="43" t="str">
        <f t="array" aca="1" ref="AD24" ca="1">IF($C24="","",
 IFERROR(
  _xludf.LET(
   cnChinh,
   _xlfn.XLOOKUP(
    TRIM($C24),
    TRIM(KPI!$B$2:$B1043),
    KPI!$A$2:$A1043,
    ""
   ),
   IF(
    TRIM($B24)=TRIM(cnChinh),
    _xlfn.XLOOKUP(
     TRIM($C24),
     TRIM('Dự án'!$B$2:$B1043),
     'Dự án'!$C$2:$C1043,
     ""
    ),
    ""
   )
  ),
  ""
 )
)</f>
        <v/>
      </c>
      <c r="AE24" s="43">
        <f>SUMIFS(KPI!C:C,KPI!A:A,B24,KPI!B:B,C24)</f>
        <v>0</v>
      </c>
      <c r="AF24" s="44">
        <f>SUMIFS('Thưởng CK'!C:C,'Thưởng CK'!A:A,B24,'Thưởng CK'!B:B,C24)</f>
        <v>129600</v>
      </c>
      <c r="AG24" s="43">
        <f>SUMIFS('Cận date'!C:C,'Cận date'!A:A,B24,'Cận date'!B:B,C24)</f>
        <v>1170</v>
      </c>
      <c r="AH24" s="43">
        <f>SUMIFS(Map!D:D,Map!B:B,B24,Map!A:A,C24)</f>
        <v>0</v>
      </c>
      <c r="AI24" s="43"/>
      <c r="AJ24" s="43">
        <f t="shared" si="3"/>
        <v>500000</v>
      </c>
      <c r="AK24" s="43">
        <f>SUMIFS('KPI trừ'!C:C,'KPI trừ'!A:A,B24,'KPI trừ'!B:B,C24)</f>
        <v>0</v>
      </c>
      <c r="AL24" s="43">
        <f>SUMIFS('KPI trừ'!D:D,'KPI trừ'!A:A,B24,'KPI trừ'!B:B,C24)</f>
        <v>0</v>
      </c>
      <c r="AM24" s="43">
        <f>SUMIFS('KPI trừ'!E:E,'KPI trừ'!A:A,B24,'KPI trừ'!B:B,C24)</f>
        <v>0</v>
      </c>
      <c r="AN24" s="43">
        <f>SUMIFS('KPI trừ'!F:F,'KPI trừ'!A:A,B24,'KPI trừ'!B:B,C24)</f>
        <v>0</v>
      </c>
      <c r="AO24" s="43">
        <f>SUMIFS('KPI trừ'!G:G,'KPI trừ'!A:A,B24,'KPI trừ'!B:B,C24)</f>
        <v>500000</v>
      </c>
      <c r="AP24" s="42" t="str">
        <f ca="1">IFERROR(__xludf.DUMMYFUNCTION("IFERROR(TEXTJOIN("" "", TRUE, FILTER('KPI trừ'!H:H, ('KPI trừ'!A:A=B24) * ('KPI trừ'!B:B=C24))), """")"),"Cấn trừ chi phí đồng phục")</f>
        <v>Cấn trừ chi phí đồng phục</v>
      </c>
      <c r="AQ24" s="29">
        <f ca="1">IFERROR(__xludf.DUMMYFUNCTION("IFERROR(
 MAX(
  QUERY(
   FILTER(
    {'Ngày công'!$C$2:$C$5000,'Ngày công'!$F$2:$F$5000},
    TRIM('Ngày công'!$B$2:$B$5000)=TRIM($C24)
   ),
   ""select sum(Col2)
    where Col1 is not null
    group by Col1
    label sum(Col2) ''"",
   0
  )
 ),
 0
)"),16)</f>
        <v>16</v>
      </c>
      <c r="AR24" s="37"/>
      <c r="AS24" s="37"/>
      <c r="AT24" s="37"/>
      <c r="AU24" s="37"/>
      <c r="AV24" s="37"/>
      <c r="AW24" s="37"/>
      <c r="AX24" s="37"/>
      <c r="AY24" s="37"/>
      <c r="AZ24" s="37"/>
      <c r="BA24" s="37"/>
    </row>
    <row r="25" spans="1:53">
      <c r="A25" s="35" t="e">
        <f ca="1"/>
        <v>#NAME?</v>
      </c>
      <c r="B25" s="36" t="s">
        <v>19</v>
      </c>
      <c r="C25" s="37" t="s">
        <v>95</v>
      </c>
      <c r="D25" s="35" t="s">
        <v>72</v>
      </c>
      <c r="E25" s="39" t="e">
        <f t="shared" ca="1" si="4"/>
        <v>#NAME?</v>
      </c>
      <c r="F25" s="39">
        <f t="shared" si="1"/>
        <v>15.833333333333334</v>
      </c>
      <c r="G25" s="41">
        <f>SUMIFS('Giờ công'!I:I,'Giờ công'!G:G,B25,'Giờ công'!H:H,C25)</f>
        <v>56.15</v>
      </c>
      <c r="H25" s="41">
        <f>SUMIFS('Giờ công'!J:J,'Giờ công'!G:G,B25,'Giờ công'!H:H,C25)</f>
        <v>15.833333333333334</v>
      </c>
      <c r="I25" s="36" t="e">
        <f t="shared" ca="1" si="5"/>
        <v>#NAME?</v>
      </c>
      <c r="J25" s="36">
        <v>8</v>
      </c>
      <c r="K25" s="36">
        <v>2</v>
      </c>
      <c r="L25" s="36"/>
      <c r="M25" s="36"/>
      <c r="N25" s="36">
        <f ca="1">SUMIFS('Tăng ca lễ'!M:M,'Tăng ca lễ'!K:K,B25,'Tăng ca lễ'!L:L,C25)</f>
        <v>0</v>
      </c>
      <c r="O25" s="36">
        <f>IF(OR(D25 = "PT",D25 = "DSHV"), SUMIFS('Tăng ca lễ'!O:O,'Tăng ca lễ'!K:K,B25,'Tăng ca lễ'!L:L,C25)*2, SUMIFS('Tăng ca lễ'!O:O,'Tăng ca lễ'!K:K,B25,'Tăng ca lễ'!L:L,C25)*3)</f>
        <v>0</v>
      </c>
      <c r="P25" s="36">
        <f>IF(OR(D25 = "PT", D25 = "DSHV"), SUMIFS('Tăng ca lễ'!P:P,'Tăng ca lễ'!K:K,B25,'Tăng ca lễ'!L:L,C25)*2, SUMIFS('Tăng ca lễ'!P:P,'Tăng ca lễ'!K:K,B25,'Tăng ca lễ'!L:L,C25)*3)</f>
        <v>0</v>
      </c>
      <c r="Q25" s="36"/>
      <c r="R25" s="36">
        <f ca="1">SUMIFS('Ngày công'!M:M,'Ngày công'!K:K,B25,'Ngày công'!L:L,C25)</f>
        <v>8</v>
      </c>
      <c r="S25" s="41">
        <f>SUMIFS('Công Đào tạo'!G:G,'Công Đào tạo'!E:E,B25,'Công Đào tạo'!F:F,C25)</f>
        <v>0</v>
      </c>
      <c r="T25" s="36">
        <v>0</v>
      </c>
      <c r="U25" s="42"/>
      <c r="V25" s="46"/>
      <c r="W25" s="43"/>
      <c r="X25" s="43">
        <f ca="1">IFERROR(__xludf.DUMMYFUNCTION("IF($C25="""","""",
 IF(
  TRIM($D25)=""DSCD"",
  MIN(
   1500000,
   ROUND(1500000/28*MIN(N($J25),28),0)
  ),
  IF(
   AND(
    REGEXMATCH(TRIM($D25),""^(DSXC|DSBC|CHT|DSTV)$""),
    N($H25)&gt;=160
   ),
   MIN(
    1500000,
    ROUND(1500000/28*MIN(N($K25)"&amp;",28),0)
   ),
   0
  )
 )
)"),0)</f>
        <v>0</v>
      </c>
      <c r="Y25" s="43"/>
      <c r="Z25" s="43"/>
      <c r="AA25" s="43" t="str">
        <f t="array" aca="1" ref="AA25" ca="1">IF($C25="","",
 IFERROR(
  _xludf.LET(
   cnChinh,
   _xlfn.XLOOKUP(
    TRIM($C25),
    TRIM(KPI!$B$2:$B1043),
    KPI!$A$2:$A1043,
    ""
   ),
   IF(
    TRIM($B25)=TRIM(cnChinh),
    _xlfn.XLOOKUP(
     TRIM($C25),
     TRIM('MiniKat - HCM'!$A$2:$A1043),
     'MiniKat - HCM'!$J$2:$J1043,
     ""
    ),
    ""
   )
  ),
  ""
 )
)</f>
        <v/>
      </c>
      <c r="AB25" s="43"/>
      <c r="AC25" s="43" t="str">
        <f t="array" ref="AC25">IFERROR(_xlfn.XLOOKUP(C25, whatsapp!A:A,whatsapp!D:D), " ")</f>
        <v xml:space="preserve"> </v>
      </c>
      <c r="AD25" s="43" t="str">
        <f t="array" aca="1" ref="AD25" ca="1">IF($C25="","",
 IFERROR(
  _xludf.LET(
   cnChinh,
   _xlfn.XLOOKUP(
    TRIM($C25),
    TRIM(KPI!$B$2:$B1043),
    KPI!$A$2:$A1043,
    ""
   ),
   IF(
    TRIM($B25)=TRIM(cnChinh),
    _xlfn.XLOOKUP(
     TRIM($C25),
     TRIM('Dự án'!$B$2:$B1043),
     'Dự án'!$C$2:$C1043,
     ""
    ),
    ""
   )
  ),
  ""
 )
)</f>
        <v/>
      </c>
      <c r="AE25" s="43">
        <f>SUMIFS(KPI!C:C,KPI!A:A,B25,KPI!B:B,C25)</f>
        <v>0</v>
      </c>
      <c r="AF25" s="44">
        <f>SUMIFS('Thưởng CK'!C:C,'Thưởng CK'!A:A,B25,'Thưởng CK'!B:B,C25)</f>
        <v>0</v>
      </c>
      <c r="AG25" s="43">
        <f>SUMIFS('Cận date'!C:C,'Cận date'!A:A,B25,'Cận date'!B:B,C25)</f>
        <v>0</v>
      </c>
      <c r="AH25" s="43">
        <f>SUMIFS(Map!D:D,Map!B:B,B25,Map!A:A,C25)</f>
        <v>0</v>
      </c>
      <c r="AI25" s="43"/>
      <c r="AJ25" s="43">
        <f t="shared" si="3"/>
        <v>0</v>
      </c>
      <c r="AK25" s="43">
        <f>SUMIFS('KPI trừ'!C:C,'KPI trừ'!A:A,B25,'KPI trừ'!B:B,C25)</f>
        <v>0</v>
      </c>
      <c r="AL25" s="43">
        <f>SUMIFS('KPI trừ'!D:D,'KPI trừ'!A:A,B25,'KPI trừ'!B:B,C25)</f>
        <v>0</v>
      </c>
      <c r="AM25" s="43">
        <f>SUMIFS('KPI trừ'!E:E,'KPI trừ'!A:A,B25,'KPI trừ'!B:B,C25)</f>
        <v>0</v>
      </c>
      <c r="AN25" s="43">
        <f>SUMIFS('KPI trừ'!F:F,'KPI trừ'!A:A,B25,'KPI trừ'!B:B,C25)</f>
        <v>0</v>
      </c>
      <c r="AO25" s="43">
        <f>SUMIFS('KPI trừ'!G:G,'KPI trừ'!A:A,B25,'KPI trừ'!B:B,C25)</f>
        <v>0</v>
      </c>
      <c r="AP25" s="42" t="str">
        <f ca="1">IFERROR(__xludf.DUMMYFUNCTION("IFERROR(TEXTJOIN("" "", TRUE, FILTER('KPI trừ'!H:H, ('KPI trừ'!A:A=B25) * ('KPI trừ'!B:B=C25))), """")"),"")</f>
        <v/>
      </c>
      <c r="AQ25" s="29">
        <f ca="1">IFERROR(__xludf.DUMMYFUNCTION("IFERROR(
 MAX(
  QUERY(
   FILTER(
    {'Ngày công'!$C$2:$C$5000,'Ngày công'!$F$2:$F$5000},
    TRIM('Ngày công'!$B$2:$B$5000)=TRIM($C25)
   ),
   ""select sum(Col2)
    where Col1 is not null
    group by Col1
    label sum(Col2) ''"",
   0
  )
 ),
 0
)"),22.4166666666666)</f>
        <v>22.4166666666666</v>
      </c>
      <c r="AR25" s="42"/>
      <c r="AS25" s="42"/>
      <c r="AT25" s="42"/>
      <c r="AU25" s="42"/>
      <c r="AV25" s="42"/>
      <c r="AW25" s="42"/>
      <c r="AX25" s="42"/>
      <c r="AY25" s="42"/>
      <c r="AZ25" s="42"/>
      <c r="BA25" s="42"/>
    </row>
    <row r="26" spans="1:53">
      <c r="A26" s="35" t="e">
        <f ca="1"/>
        <v>#NAME?</v>
      </c>
      <c r="B26" s="36" t="s">
        <v>19</v>
      </c>
      <c r="C26" s="37" t="s">
        <v>96</v>
      </c>
      <c r="D26" s="35" t="s">
        <v>72</v>
      </c>
      <c r="E26" s="39" t="e">
        <f t="shared" ca="1" si="4"/>
        <v>#NAME?</v>
      </c>
      <c r="F26" s="39">
        <f t="shared" si="1"/>
        <v>1.3666666666666667</v>
      </c>
      <c r="G26" s="41">
        <f>SUMIFS('Giờ công'!I:I,'Giờ công'!G:G,B26,'Giờ công'!H:H,C26)</f>
        <v>97.13333333333334</v>
      </c>
      <c r="H26" s="41">
        <f>SUMIFS('Giờ công'!J:J,'Giờ công'!G:G,B26,'Giờ công'!H:H,C26)</f>
        <v>1.3666666666666667</v>
      </c>
      <c r="I26" s="36" t="e">
        <f t="shared" ca="1" si="5"/>
        <v>#NAME?</v>
      </c>
      <c r="J26" s="36">
        <v>16</v>
      </c>
      <c r="K26" s="36">
        <v>0</v>
      </c>
      <c r="L26" s="36"/>
      <c r="M26" s="36"/>
      <c r="N26" s="36">
        <f ca="1">SUMIFS('Tăng ca lễ'!M:M,'Tăng ca lễ'!K:K,B26,'Tăng ca lễ'!L:L,C26)</f>
        <v>0</v>
      </c>
      <c r="O26" s="36">
        <f>IF(OR(D26 = "PT",D26 = "DSHV"), SUMIFS('Tăng ca lễ'!O:O,'Tăng ca lễ'!K:K,B26,'Tăng ca lễ'!L:L,C26)*2, SUMIFS('Tăng ca lễ'!O:O,'Tăng ca lễ'!K:K,B26,'Tăng ca lễ'!L:L,C26)*3)</f>
        <v>0</v>
      </c>
      <c r="P26" s="36">
        <f>IF(OR(D26 = "PT", D26 = "DSHV"), SUMIFS('Tăng ca lễ'!P:P,'Tăng ca lễ'!K:K,B26,'Tăng ca lễ'!L:L,C26)*2, SUMIFS('Tăng ca lễ'!P:P,'Tăng ca lễ'!K:K,B26,'Tăng ca lễ'!L:L,C26)*3)</f>
        <v>0</v>
      </c>
      <c r="Q26" s="36"/>
      <c r="R26" s="36">
        <f ca="1">SUMIFS('Ngày công'!M:M,'Ngày công'!K:K,B26,'Ngày công'!L:L,C26)</f>
        <v>15</v>
      </c>
      <c r="S26" s="41">
        <f>SUMIFS('Công Đào tạo'!G:G,'Công Đào tạo'!E:E,B26,'Công Đào tạo'!F:F,C26)</f>
        <v>0</v>
      </c>
      <c r="T26" s="36">
        <v>0</v>
      </c>
      <c r="U26" s="42"/>
      <c r="V26" s="46"/>
      <c r="W26" s="43"/>
      <c r="X26" s="43">
        <f ca="1">IFERROR(__xludf.DUMMYFUNCTION("IF($C26="""","""",
 IF(
  TRIM($D26)=""DSCD"",
  MIN(
   1500000,
   ROUND(1500000/28*MIN(N($J26),28),0)
  ),
  IF(
   AND(
    REGEXMATCH(TRIM($D26),""^(DSXC|DSBC|CHT|DSTV)$""),
    N($H26)&gt;=160
   ),
   MIN(
    1500000,
    ROUND(1500000/28*MIN(N($K26)"&amp;",28),0)
   ),
   0
  )
 )
)"),0)</f>
        <v>0</v>
      </c>
      <c r="Y26" s="43">
        <v>1000000</v>
      </c>
      <c r="Z26" s="43">
        <v>2000000</v>
      </c>
      <c r="AA26" s="43" t="str">
        <f t="array" aca="1" ref="AA26" ca="1">IF($C26="","",
 IFERROR(
  _xludf.LET(
   cnChinh,
   _xlfn.XLOOKUP(
    TRIM($C26),
    TRIM(KPI!$B$2:$B1043),
    KPI!$A$2:$A1043,
    ""
   ),
   IF(
    TRIM($B26)=TRIM(cnChinh),
    _xlfn.XLOOKUP(
     TRIM($C26),
     TRIM('MiniKat - HCM'!$A$2:$A1043),
     'MiniKat - HCM'!$J$2:$J1043,
     ""
    ),
    ""
   )
  ),
  ""
 )
)</f>
        <v/>
      </c>
      <c r="AB26" s="43"/>
      <c r="AC26" s="43" t="str">
        <f t="array" ref="AC26">IFERROR(_xlfn.XLOOKUP(C26, whatsapp!A:A,whatsapp!D:D), " ")</f>
        <v xml:space="preserve"> </v>
      </c>
      <c r="AD26" s="43" t="str">
        <f t="array" aca="1" ref="AD26" ca="1">IF($C26="","",
 IFERROR(
  _xludf.LET(
   cnChinh,
   _xlfn.XLOOKUP(
    TRIM($C26),
    TRIM(KPI!$B$2:$B1043),
    KPI!$A$2:$A1043,
    ""
   ),
   IF(
    TRIM($B26)=TRIM(cnChinh),
    _xlfn.XLOOKUP(
     TRIM($C26),
     TRIM('Dự án'!$B$2:$B1043),
     'Dự án'!$C$2:$C1043,
     ""
    ),
    ""
   )
  ),
  ""
 )
)</f>
        <v/>
      </c>
      <c r="AE26" s="43">
        <f>SUMIFS(KPI!C:C,KPI!A:A,B26,KPI!B:B,C26)</f>
        <v>0</v>
      </c>
      <c r="AF26" s="44">
        <f>SUMIFS('Thưởng CK'!C:C,'Thưởng CK'!A:A,B26,'Thưởng CK'!B:B,C26)</f>
        <v>0</v>
      </c>
      <c r="AG26" s="43">
        <f>SUMIFS('Cận date'!C:C,'Cận date'!A:A,B26,'Cận date'!B:B,C26)</f>
        <v>0</v>
      </c>
      <c r="AH26" s="43">
        <f>SUMIFS(Map!D:D,Map!B:B,B26,Map!A:A,C26)</f>
        <v>0</v>
      </c>
      <c r="AI26" s="43"/>
      <c r="AJ26" s="43">
        <f t="shared" si="3"/>
        <v>0</v>
      </c>
      <c r="AK26" s="43">
        <f>SUMIFS('KPI trừ'!C:C,'KPI trừ'!A:A,B26,'KPI trừ'!B:B,C26)</f>
        <v>0</v>
      </c>
      <c r="AL26" s="43">
        <f>SUMIFS('KPI trừ'!D:D,'KPI trừ'!A:A,B26,'KPI trừ'!B:B,C26)</f>
        <v>0</v>
      </c>
      <c r="AM26" s="43">
        <f>SUMIFS('KPI trừ'!E:E,'KPI trừ'!A:A,B26,'KPI trừ'!B:B,C26)</f>
        <v>0</v>
      </c>
      <c r="AN26" s="43">
        <f>SUMIFS('KPI trừ'!F:F,'KPI trừ'!A:A,B26,'KPI trừ'!B:B,C26)</f>
        <v>0</v>
      </c>
      <c r="AO26" s="43">
        <f>SUMIFS('KPI trừ'!G:G,'KPI trừ'!A:A,B26,'KPI trừ'!B:B,C26)</f>
        <v>0</v>
      </c>
      <c r="AP26" s="42" t="str">
        <f ca="1">IFERROR(__xludf.DUMMYFUNCTION("IFERROR(TEXTJOIN("" "", TRUE, FILTER('KPI trừ'!H:H, ('KPI trừ'!A:A=B26) * ('KPI trừ'!B:B=C26))), """")"),"")</f>
        <v/>
      </c>
      <c r="AQ26" s="29">
        <f ca="1">IFERROR(__xludf.DUMMYFUNCTION("IFERROR(
 MAX(
  QUERY(
   FILTER(
    {'Ngày công'!$C$2:$C$5000,'Ngày công'!$F$2:$F$5000},
    TRIM('Ngày công'!$B$2:$B$5000)=TRIM($C26)
   ),
   ""select sum(Col2)
    where Col1 is not null
    group by Col1
    label sum(Col2) ''"",
   0
  )
 ),
 0
)"),18.1166666666666)</f>
        <v>18.1166666666666</v>
      </c>
      <c r="AR26" s="42"/>
      <c r="AS26" s="42"/>
      <c r="AT26" s="42"/>
      <c r="AU26" s="42"/>
      <c r="AV26" s="42"/>
      <c r="AW26" s="42"/>
      <c r="AX26" s="42"/>
      <c r="AY26" s="42"/>
      <c r="AZ26" s="42"/>
      <c r="BA26" s="42"/>
    </row>
    <row r="27" spans="1:53">
      <c r="A27" s="35" t="e">
        <f ca="1"/>
        <v>#NAME?</v>
      </c>
      <c r="B27" s="36" t="s">
        <v>19</v>
      </c>
      <c r="C27" s="37" t="s">
        <v>87</v>
      </c>
      <c r="D27" s="35" t="s">
        <v>72</v>
      </c>
      <c r="E27" s="39" t="e">
        <f t="shared" ca="1" si="4"/>
        <v>#NAME?</v>
      </c>
      <c r="F27" s="39">
        <f t="shared" si="1"/>
        <v>0</v>
      </c>
      <c r="G27" s="41">
        <f>SUMIFS('Giờ công'!I:I,'Giờ công'!G:G,B27,'Giờ công'!H:H,C27)</f>
        <v>30.316666666666666</v>
      </c>
      <c r="H27" s="41">
        <f>SUMIFS('Giờ công'!J:J,'Giờ công'!G:G,B27,'Giờ công'!H:H,C27)</f>
        <v>0</v>
      </c>
      <c r="I27" s="36" t="e">
        <f t="shared" ca="1" si="5"/>
        <v>#NAME?</v>
      </c>
      <c r="J27" s="36">
        <v>4</v>
      </c>
      <c r="K27" s="36">
        <v>0</v>
      </c>
      <c r="L27" s="36"/>
      <c r="M27" s="36"/>
      <c r="N27" s="36">
        <f>SUMIFS('Tăng ca lễ'!M:M,'Tăng ca lễ'!K:K,B27,'Tăng ca lễ'!L:L,C27)</f>
        <v>0</v>
      </c>
      <c r="O27" s="36">
        <f>IF(OR(D27 = "PT",D27 = "DSHV"), SUMIFS('Tăng ca lễ'!O:O,'Tăng ca lễ'!K:K,B27,'Tăng ca lễ'!L:L,C27)*2, SUMIFS('Tăng ca lễ'!O:O,'Tăng ca lễ'!K:K,B27,'Tăng ca lễ'!L:L,C27)*3)</f>
        <v>0</v>
      </c>
      <c r="P27" s="36">
        <f>IF(OR(D27 = "PT", D27 = "DSHV"), SUMIFS('Tăng ca lễ'!P:P,'Tăng ca lễ'!K:K,B27,'Tăng ca lễ'!L:L,C27)*2, SUMIFS('Tăng ca lễ'!P:P,'Tăng ca lễ'!K:K,B27,'Tăng ca lễ'!L:L,C27)*3)</f>
        <v>0</v>
      </c>
      <c r="Q27" s="36"/>
      <c r="R27" s="36">
        <f ca="1">SUMIFS('Ngày công'!M:M,'Ngày công'!K:K,B27,'Ngày công'!L:L,C27)</f>
        <v>4</v>
      </c>
      <c r="S27" s="41">
        <f>SUMIFS('Công Đào tạo'!G:G,'Công Đào tạo'!E:E,B27,'Công Đào tạo'!F:F,C27)</f>
        <v>6.5</v>
      </c>
      <c r="T27" s="36">
        <v>0</v>
      </c>
      <c r="U27" s="42"/>
      <c r="V27" s="46"/>
      <c r="W27" s="43"/>
      <c r="X27" s="43">
        <f ca="1">IFERROR(__xludf.DUMMYFUNCTION("IF($C27="""","""",
 IF(
  TRIM($D27)=""DSCD"",
  MIN(
   1500000,
   ROUND(1500000/28*MIN(N($J27),28),0)
  ),
  IF(
   AND(
    REGEXMATCH(TRIM($D27),""^(DSXC|DSBC|CHT|DSTV)$""),
    N($H27)&gt;=160
   ),
   MIN(
    1500000,
    ROUND(1500000/28*MIN(N($K27)"&amp;",28),0)
   ),
   0
  )
 )
)"),0)</f>
        <v>0</v>
      </c>
      <c r="Y27" s="43"/>
      <c r="Z27" s="43"/>
      <c r="AA27" s="43" t="str">
        <f t="array" aca="1" ref="AA27" ca="1">IF($C27="","",
 IFERROR(
  _xludf.LET(
   cnChinh,
   _xlfn.XLOOKUP(
    TRIM($C27),
    TRIM(KPI!$B$2:$B1043),
    KPI!$A$2:$A1043,
    ""
   ),
   IF(
    TRIM($B27)=TRIM(cnChinh),
    _xlfn.XLOOKUP(
     TRIM($C27),
     TRIM('MiniKat - HCM'!$A$2:$A1043),
     'MiniKat - HCM'!$J$2:$J1043,
     ""
    ),
    ""
   )
  ),
  ""
 )
)</f>
        <v/>
      </c>
      <c r="AB27" s="43"/>
      <c r="AC27" s="43" t="str">
        <f t="array" ref="AC27">IFERROR(_xlfn.XLOOKUP(C27, whatsapp!A:A,whatsapp!D:D), " ")</f>
        <v xml:space="preserve"> </v>
      </c>
      <c r="AD27" s="43" t="str">
        <f t="array" aca="1" ref="AD27" ca="1">IF($C27="","",
 IFERROR(
  _xludf.LET(
   cnChinh,
   _xlfn.XLOOKUP(
    TRIM($C27),
    TRIM(KPI!$B$2:$B1043),
    KPI!$A$2:$A1043,
    ""
   ),
   IF(
    TRIM($B27)=TRIM(cnChinh),
    _xlfn.XLOOKUP(
     TRIM($C27),
     TRIM('Dự án'!$B$2:$B1043),
     'Dự án'!$C$2:$C1043,
     ""
    ),
    ""
   )
  ),
  ""
 )
)</f>
        <v/>
      </c>
      <c r="AE27" s="43">
        <f>SUMIFS(KPI!C:C,KPI!A:A,B27,KPI!B:B,C27)</f>
        <v>0</v>
      </c>
      <c r="AF27" s="44">
        <f>SUMIFS('Thưởng CK'!C:C,'Thưởng CK'!A:A,B27,'Thưởng CK'!B:B,C27)</f>
        <v>0</v>
      </c>
      <c r="AG27" s="43">
        <f>SUMIFS('Cận date'!C:C,'Cận date'!A:A,B27,'Cận date'!B:B,C27)</f>
        <v>0</v>
      </c>
      <c r="AH27" s="43">
        <f>SUMIFS(Map!D:D,Map!B:B,B27,Map!A:A,C27)</f>
        <v>0</v>
      </c>
      <c r="AI27" s="43"/>
      <c r="AJ27" s="43">
        <f t="shared" si="3"/>
        <v>0</v>
      </c>
      <c r="AK27" s="43">
        <f>SUMIFS('KPI trừ'!C:C,'KPI trừ'!A:A,B27,'KPI trừ'!B:B,C27)</f>
        <v>0</v>
      </c>
      <c r="AL27" s="43">
        <f>SUMIFS('KPI trừ'!D:D,'KPI trừ'!A:A,B27,'KPI trừ'!B:B,C27)</f>
        <v>0</v>
      </c>
      <c r="AM27" s="43">
        <f>SUMIFS('KPI trừ'!E:E,'KPI trừ'!A:A,B27,'KPI trừ'!B:B,C27)</f>
        <v>0</v>
      </c>
      <c r="AN27" s="43">
        <f>SUMIFS('KPI trừ'!F:F,'KPI trừ'!A:A,B27,'KPI trừ'!B:B,C27)</f>
        <v>0</v>
      </c>
      <c r="AO27" s="43">
        <f>SUMIFS('KPI trừ'!G:G,'KPI trừ'!A:A,B27,'KPI trừ'!B:B,C27)</f>
        <v>0</v>
      </c>
      <c r="AP27" s="42" t="str">
        <f ca="1">IFERROR(__xludf.DUMMYFUNCTION("IFERROR(TEXTJOIN("" "", TRUE, FILTER('KPI trừ'!H:H, ('KPI trừ'!A:A=B27) * ('KPI trừ'!B:B=C27))), """")"),"")</f>
        <v/>
      </c>
      <c r="AQ27" s="29">
        <f ca="1">IFERROR(__xludf.DUMMYFUNCTION("IFERROR(
 MAX(
  QUERY(
   FILTER(
    {'Ngày công'!$C$2:$C$5000,'Ngày công'!$F$2:$F$5000},
    TRIM('Ngày công'!$B$2:$B$5000)=TRIM($C27)
   ),
   ""select sum(Col2)
    where Col1 is not null
    group by Col1
    label sum(Col2) ''"",
   0
  )
 ),
 0
)"),8.43333333333333)</f>
        <v>8.43333333333333</v>
      </c>
      <c r="AR27" s="42"/>
      <c r="AS27" s="42"/>
      <c r="AT27" s="42"/>
      <c r="AU27" s="42"/>
      <c r="AV27" s="42"/>
      <c r="AW27" s="42"/>
      <c r="AX27" s="42"/>
      <c r="AY27" s="42"/>
      <c r="AZ27" s="42"/>
      <c r="BA27" s="42"/>
    </row>
    <row r="28" spans="1:53">
      <c r="A28" s="35" t="e">
        <f ca="1"/>
        <v>#NAME?</v>
      </c>
      <c r="B28" s="36" t="s">
        <v>19</v>
      </c>
      <c r="C28" s="37" t="s">
        <v>97</v>
      </c>
      <c r="D28" s="35" t="s">
        <v>89</v>
      </c>
      <c r="E28" s="39" t="e">
        <f t="shared" ca="1" si="4"/>
        <v>#NAME?</v>
      </c>
      <c r="F28" s="39">
        <f t="shared" si="1"/>
        <v>233.66666666666666</v>
      </c>
      <c r="G28" s="41">
        <f>SUMIFS('Giờ công'!I:I,'Giờ công'!G:G,B28,'Giờ công'!H:H,C28)</f>
        <v>22.01666666666668</v>
      </c>
      <c r="H28" s="41">
        <f>SUMIFS('Giờ công'!J:J,'Giờ công'!G:G,B28,'Giờ công'!H:H,C28)</f>
        <v>233.66666666666666</v>
      </c>
      <c r="I28" s="36" t="e">
        <f t="shared" ca="1" si="5"/>
        <v>#NAME?</v>
      </c>
      <c r="J28" s="36">
        <v>29</v>
      </c>
      <c r="K28" s="36">
        <v>29</v>
      </c>
      <c r="L28" s="36"/>
      <c r="M28" s="36"/>
      <c r="N28" s="36">
        <f ca="1">SUMIFS('Tăng ca lễ'!M:M,'Tăng ca lễ'!K:K,B28,'Tăng ca lễ'!L:L,C28)</f>
        <v>0</v>
      </c>
      <c r="O28" s="36">
        <f>IF(OR(D28 = "PT",D28 = "DSHV"), SUMIFS('Tăng ca lễ'!O:O,'Tăng ca lễ'!K:K,B28,'Tăng ca lễ'!L:L,C28)*2, SUMIFS('Tăng ca lễ'!O:O,'Tăng ca lễ'!K:K,B28,'Tăng ca lễ'!L:L,C28)*3)</f>
        <v>0</v>
      </c>
      <c r="P28" s="36">
        <f>IF(OR(D28 = "PT", D28 = "DSHV"), SUMIFS('Tăng ca lễ'!P:P,'Tăng ca lễ'!K:K,B28,'Tăng ca lễ'!L:L,C28)*2, SUMIFS('Tăng ca lễ'!P:P,'Tăng ca lễ'!K:K,B28,'Tăng ca lễ'!L:L,C28)*3)</f>
        <v>0</v>
      </c>
      <c r="Q28" s="36"/>
      <c r="R28" s="36">
        <f ca="1">SUMIFS('Ngày công'!M:M,'Ngày công'!K:K,B28,'Ngày công'!L:L,C28)</f>
        <v>29</v>
      </c>
      <c r="S28" s="41">
        <f>SUMIFS('Công Đào tạo'!G:G,'Công Đào tạo'!E:E,B28,'Công Đào tạo'!F:F,C28)</f>
        <v>0</v>
      </c>
      <c r="T28" s="36">
        <v>0</v>
      </c>
      <c r="U28" s="42"/>
      <c r="V28" s="46"/>
      <c r="W28" s="43"/>
      <c r="X28" s="43">
        <f ca="1">IFERROR(__xludf.DUMMYFUNCTION("IF($C28="""","""",
 IF(
  TRIM($D28)=""DSCD"",
  MIN(
   1500000,
   ROUND(1500000/28*MIN(N($J28),28),0)
  ),
  IF(
   AND(
    REGEXMATCH(TRIM($D28),""^(DSXC|DSBC|CHT|DSTV)$""),
    N($H28)&gt;=160
   ),
   MIN(
    1500000,
    ROUND(1500000/28*MIN(N($K28)"&amp;",28),0)
   ),
   0
  )
 )
)"),1500000)</f>
        <v>1500000</v>
      </c>
      <c r="Y28" s="43"/>
      <c r="Z28" s="43"/>
      <c r="AA28" s="43" t="str">
        <f t="array" aca="1" ref="AA28" ca="1">IF($C28="","",
 IFERROR(
  _xludf.LET(
   cnChinh,
   _xlfn.XLOOKUP(
    TRIM($C28),
    TRIM(KPI!$B$2:$B1043),
    KPI!$A$2:$A1043,
    ""
   ),
   IF(
    TRIM($B28)=TRIM(cnChinh),
    _xlfn.XLOOKUP(
     TRIM($C28),
     TRIM('MiniKat - HCM'!$A$2:$A1043),
     'MiniKat - HCM'!$J$2:$J1043,
     ""
    ),
    ""
   )
  ),
  ""
 )
)</f>
        <v/>
      </c>
      <c r="AB28" s="43"/>
      <c r="AC28" s="43" t="str">
        <f t="array" ref="AC28">IFERROR(_xlfn.XLOOKUP(C28, whatsapp!A:A,whatsapp!D:D), " ")</f>
        <v xml:space="preserve"> </v>
      </c>
      <c r="AD28" s="43" t="str">
        <f t="array" aca="1" ref="AD28" ca="1">IF($C28="","",
 IFERROR(
  _xludf.LET(
   cnChinh,
   _xlfn.XLOOKUP(
    TRIM($C28),
    TRIM(KPI!$B$2:$B1043),
    KPI!$A$2:$A1043,
    ""
   ),
   IF(
    TRIM($B28)=TRIM(cnChinh),
    _xlfn.XLOOKUP(
     TRIM($C28),
     TRIM('Dự án'!$B$2:$B1043),
     'Dự án'!$C$2:$C1043,
     ""
    ),
    ""
   )
  ),
  ""
 )
)</f>
        <v/>
      </c>
      <c r="AE28" s="43">
        <f>SUMIFS(KPI!C:C,KPI!A:A,B28,KPI!B:B,C28)</f>
        <v>0</v>
      </c>
      <c r="AF28" s="44">
        <f>SUMIFS('Thưởng CK'!C:C,'Thưởng CK'!A:A,B28,'Thưởng CK'!B:B,C28)</f>
        <v>1900800</v>
      </c>
      <c r="AG28" s="43">
        <f>SUMIFS('Cận date'!C:C,'Cận date'!A:A,B28,'Cận date'!B:B,C28)</f>
        <v>28790</v>
      </c>
      <c r="AH28" s="43">
        <f>SUMIFS(Map!D:D,Map!B:B,B28,Map!A:A,C28)</f>
        <v>0</v>
      </c>
      <c r="AI28" s="43"/>
      <c r="AJ28" s="43">
        <f t="shared" si="3"/>
        <v>0</v>
      </c>
      <c r="AK28" s="43">
        <f>SUMIFS('KPI trừ'!C:C,'KPI trừ'!A:A,B28,'KPI trừ'!B:B,C28)</f>
        <v>0</v>
      </c>
      <c r="AL28" s="43">
        <f>SUMIFS('KPI trừ'!D:D,'KPI trừ'!A:A,B28,'KPI trừ'!B:B,C28)</f>
        <v>0</v>
      </c>
      <c r="AM28" s="43">
        <f>SUMIFS('KPI trừ'!E:E,'KPI trừ'!A:A,B28,'KPI trừ'!B:B,C28)</f>
        <v>0</v>
      </c>
      <c r="AN28" s="43">
        <f>SUMIFS('KPI trừ'!F:F,'KPI trừ'!A:A,B28,'KPI trừ'!B:B,C28)</f>
        <v>0</v>
      </c>
      <c r="AO28" s="43">
        <f>SUMIFS('KPI trừ'!G:G,'KPI trừ'!A:A,B28,'KPI trừ'!B:B,C28)</f>
        <v>0</v>
      </c>
      <c r="AP28" s="42" t="str">
        <f ca="1">IFERROR(__xludf.DUMMYFUNCTION("IFERROR(TEXTJOIN("" "", TRUE, FILTER('KPI trừ'!H:H, ('KPI trừ'!A:A=B28) * ('KPI trừ'!B:B=C28))), """")"),"")</f>
        <v/>
      </c>
      <c r="AQ28" s="29">
        <f ca="1">IFERROR(__xludf.DUMMYFUNCTION("IFERROR(
 MAX(
  QUERY(
   FILTER(
    {'Ngày công'!$C$2:$C$5000,'Ngày công'!$F$2:$F$5000},
    TRIM('Ngày công'!$B$2:$B$5000)=TRIM($C28)
   ),
   ""select sum(Col2)
    where Col1 is not null
    group by Col1
    label sum(Col2) ''"",
   0
  )
 ),
 0
)"),10.0333333333333)</f>
        <v>10.033333333333299</v>
      </c>
      <c r="AR28" s="42"/>
      <c r="AS28" s="42"/>
      <c r="AT28" s="42"/>
      <c r="AU28" s="42"/>
      <c r="AV28" s="42"/>
      <c r="AW28" s="42"/>
      <c r="AX28" s="42"/>
      <c r="AY28" s="42"/>
      <c r="AZ28" s="42"/>
      <c r="BA28" s="42"/>
    </row>
    <row r="29" spans="1:53">
      <c r="A29" s="35" t="e">
        <f ca="1"/>
        <v>#NAME?</v>
      </c>
      <c r="B29" s="36" t="s">
        <v>19</v>
      </c>
      <c r="C29" s="37" t="s">
        <v>98</v>
      </c>
      <c r="D29" s="35" t="s">
        <v>89</v>
      </c>
      <c r="E29" s="39" t="e">
        <f t="shared" ca="1" si="4"/>
        <v>#NAME?</v>
      </c>
      <c r="F29" s="39">
        <f t="shared" si="1"/>
        <v>107.98333333333333</v>
      </c>
      <c r="G29" s="41">
        <f>SUMIFS('Giờ công'!I:I,'Giờ công'!G:G,B29,'Giờ công'!H:H,C29)</f>
        <v>0</v>
      </c>
      <c r="H29" s="41">
        <f>SUMIFS('Giờ công'!J:J,'Giờ công'!G:G,B29,'Giờ công'!H:H,C29)</f>
        <v>107.98333333333333</v>
      </c>
      <c r="I29" s="36" t="e">
        <f t="shared" ca="1" si="5"/>
        <v>#NAME?</v>
      </c>
      <c r="J29" s="36">
        <v>14</v>
      </c>
      <c r="K29" s="36">
        <v>14</v>
      </c>
      <c r="L29" s="36"/>
      <c r="M29" s="36"/>
      <c r="N29" s="36">
        <f ca="1">SUMIFS('Tăng ca lễ'!M:M,'Tăng ca lễ'!K:K,B29,'Tăng ca lễ'!L:L,C29)</f>
        <v>0</v>
      </c>
      <c r="O29" s="36">
        <f>IF(OR(D29 = "PT",D29 = "DSHV"), SUMIFS('Tăng ca lễ'!O:O,'Tăng ca lễ'!K:K,B29,'Tăng ca lễ'!L:L,C29)*2, SUMIFS('Tăng ca lễ'!O:O,'Tăng ca lễ'!K:K,B29,'Tăng ca lễ'!L:L,C29)*3)</f>
        <v>0</v>
      </c>
      <c r="P29" s="36">
        <f>IF(OR(D29 = "PT", D29 = "DSHV"), SUMIFS('Tăng ca lễ'!P:P,'Tăng ca lễ'!K:K,B29,'Tăng ca lễ'!L:L,C29)*2, SUMIFS('Tăng ca lễ'!P:P,'Tăng ca lễ'!K:K,B29,'Tăng ca lễ'!L:L,C29)*3)</f>
        <v>0</v>
      </c>
      <c r="Q29" s="36"/>
      <c r="R29" s="36">
        <f ca="1">SUMIFS('Ngày công'!M:M,'Ngày công'!K:K,B29,'Ngày công'!L:L,C29)</f>
        <v>14</v>
      </c>
      <c r="S29" s="41">
        <f>SUMIFS('Công Đào tạo'!G:G,'Công Đào tạo'!E:E,B29,'Công Đào tạo'!F:F,C29)</f>
        <v>0</v>
      </c>
      <c r="T29" s="36">
        <v>0</v>
      </c>
      <c r="U29" s="42"/>
      <c r="V29" s="46"/>
      <c r="W29" s="43"/>
      <c r="X29" s="43">
        <f ca="1">IFERROR(__xludf.DUMMYFUNCTION("IF($C29="""","""",
 IF(
  TRIM($D29)=""DSCD"",
  MIN(
   1500000,
   ROUND(1500000/28*MIN(N($J29),28),0)
  ),
  IF(
   AND(
    REGEXMATCH(TRIM($D29),""^(DSXC|DSBC|CHT|DSTV)$""),
    N($H29)&gt;=160
   ),
   MIN(
    1500000,
    ROUND(1500000/28*MIN(N($K29)"&amp;",28),0)
   ),
   0
  )
 )
)"),750000)</f>
        <v>750000</v>
      </c>
      <c r="Y29" s="43"/>
      <c r="Z29" s="43"/>
      <c r="AA29" s="43" t="str">
        <f t="array" aca="1" ref="AA29" ca="1">IF($C29="","",
 IFERROR(
  _xludf.LET(
   cnChinh,
   _xlfn.XLOOKUP(
    TRIM($C29),
    TRIM(KPI!$B$2:$B1043),
    KPI!$A$2:$A1043,
    ""
   ),
   IF(
    TRIM($B29)=TRIM(cnChinh),
    _xlfn.XLOOKUP(
     TRIM($C29),
     TRIM('MiniKat - HCM'!$A$2:$A1043),
     'MiniKat - HCM'!$J$2:$J1043,
     ""
    ),
    ""
   )
  ),
  ""
 )
)</f>
        <v/>
      </c>
      <c r="AB29" s="43"/>
      <c r="AC29" s="43" t="str">
        <f t="array" ref="AC29">IFERROR(_xlfn.XLOOKUP(C29, whatsapp!A:A,whatsapp!D:D), " ")</f>
        <v xml:space="preserve"> </v>
      </c>
      <c r="AD29" s="43" t="str">
        <f t="array" aca="1" ref="AD29" ca="1">IF($C29="","",
 IFERROR(
  _xludf.LET(
   cnChinh,
   _xlfn.XLOOKUP(
    TRIM($C29),
    TRIM(KPI!$B$2:$B1043),
    KPI!$A$2:$A1043,
    ""
   ),
   IF(
    TRIM($B29)=TRIM(cnChinh),
    _xlfn.XLOOKUP(
     TRIM($C29),
     TRIM('Dự án'!$B$2:$B1043),
     'Dự án'!$C$2:$C1043,
     ""
    ),
    ""
   )
  ),
  ""
 )
)</f>
        <v/>
      </c>
      <c r="AE29" s="43">
        <f>SUMIFS(KPI!C:C,KPI!A:A,B29,KPI!B:B,C29)</f>
        <v>0</v>
      </c>
      <c r="AF29" s="44">
        <f>SUMIFS('Thưởng CK'!C:C,'Thưởng CK'!A:A,B29,'Thưởng CK'!B:B,C29)</f>
        <v>482100</v>
      </c>
      <c r="AG29" s="43">
        <f>SUMIFS('Cận date'!C:C,'Cận date'!A:A,B29,'Cận date'!B:B,C29)</f>
        <v>600</v>
      </c>
      <c r="AH29" s="43">
        <f>SUMIFS(Map!D:D,Map!B:B,B29,Map!A:A,C29)</f>
        <v>0</v>
      </c>
      <c r="AI29" s="43">
        <v>857694</v>
      </c>
      <c r="AJ29" s="43">
        <f t="shared" si="3"/>
        <v>0</v>
      </c>
      <c r="AK29" s="43">
        <f>SUMIFS('KPI trừ'!C:C,'KPI trừ'!A:A,B29,'KPI trừ'!B:B,C29)</f>
        <v>0</v>
      </c>
      <c r="AL29" s="43">
        <f>SUMIFS('KPI trừ'!D:D,'KPI trừ'!A:A,B29,'KPI trừ'!B:B,C29)</f>
        <v>0</v>
      </c>
      <c r="AM29" s="43">
        <f>SUMIFS('KPI trừ'!E:E,'KPI trừ'!A:A,B29,'KPI trừ'!B:B,C29)</f>
        <v>0</v>
      </c>
      <c r="AN29" s="43">
        <f>SUMIFS('KPI trừ'!F:F,'KPI trừ'!A:A,B29,'KPI trừ'!B:B,C29)</f>
        <v>0</v>
      </c>
      <c r="AO29" s="43">
        <f>SUMIFS('KPI trừ'!G:G,'KPI trừ'!A:A,B29,'KPI trừ'!B:B,C29)</f>
        <v>0</v>
      </c>
      <c r="AP29" s="42" t="str">
        <f ca="1">IFERROR(__xludf.DUMMYFUNCTION("IFERROR(TEXTJOIN("" "", TRUE, FILTER('KPI trừ'!H:H, ('KPI trừ'!A:A=B29) * ('KPI trừ'!B:B=C29))), """")"),"")</f>
        <v/>
      </c>
      <c r="AQ29" s="29">
        <f ca="1">IFERROR(__xludf.DUMMYFUNCTION("IFERROR(
 MAX(
  QUERY(
   FILTER(
    {'Ngày công'!$C$2:$C$5000,'Ngày công'!$F$2:$F$5000},
    TRIM('Ngày công'!$B$2:$B$5000)=TRIM($C29)
   ),
   ""select sum(Col2)
    where Col1 is not null
    group by Col1
    label sum(Col2) ''"",
   0
  )
 ),
 0
)"),8.1)</f>
        <v>8.1</v>
      </c>
      <c r="AR29" s="42"/>
      <c r="AS29" s="42"/>
      <c r="AT29" s="42"/>
      <c r="AU29" s="42"/>
      <c r="AV29" s="42"/>
      <c r="AW29" s="42"/>
      <c r="AX29" s="42"/>
      <c r="AY29" s="42"/>
      <c r="AZ29" s="42"/>
      <c r="BA29" s="42"/>
    </row>
    <row r="30" spans="1:53">
      <c r="A30" s="35" t="e">
        <f ca="1"/>
        <v>#NAME?</v>
      </c>
      <c r="B30" s="36" t="s">
        <v>18</v>
      </c>
      <c r="C30" s="37" t="s">
        <v>92</v>
      </c>
      <c r="D30" s="35" t="s">
        <v>74</v>
      </c>
      <c r="E30" s="39" t="e">
        <f t="shared" ca="1" si="4"/>
        <v>#NAME?</v>
      </c>
      <c r="F30" s="39">
        <f t="shared" si="1"/>
        <v>0.7</v>
      </c>
      <c r="G30" s="41">
        <f>SUMIFS('Giờ công'!I:I,'Giờ công'!G:G,B30,'Giờ công'!H:H,C30)</f>
        <v>114.55000000000001</v>
      </c>
      <c r="H30" s="41">
        <f>SUMIFS('Giờ công'!J:J,'Giờ công'!G:G,B30,'Giờ công'!H:H,C30)</f>
        <v>0.7</v>
      </c>
      <c r="I30" s="36" t="e">
        <f t="shared" ca="1" si="5"/>
        <v>#NAME?</v>
      </c>
      <c r="J30" s="36">
        <v>14</v>
      </c>
      <c r="K30" s="36">
        <v>0</v>
      </c>
      <c r="L30" s="36"/>
      <c r="M30" s="36"/>
      <c r="N30" s="36">
        <f ca="1">SUMIFS('Tăng ca lễ'!M:M,'Tăng ca lễ'!K:K,B30,'Tăng ca lễ'!L:L,C30)</f>
        <v>0</v>
      </c>
      <c r="O30" s="36">
        <f>IF(OR(D30 = "PT",D30 = "DSHV"), SUMIFS('Tăng ca lễ'!O:O,'Tăng ca lễ'!K:K,B30,'Tăng ca lễ'!L:L,C30)*2, SUMIFS('Tăng ca lễ'!O:O,'Tăng ca lễ'!K:K,B30,'Tăng ca lễ'!L:L,C30)*3)</f>
        <v>0</v>
      </c>
      <c r="P30" s="36">
        <f>IF(OR(D30 = "PT", D30 = "DSHV"), SUMIFS('Tăng ca lễ'!P:P,'Tăng ca lễ'!K:K,B30,'Tăng ca lễ'!L:L,C30)*2, SUMIFS('Tăng ca lễ'!P:P,'Tăng ca lễ'!K:K,B30,'Tăng ca lễ'!L:L,C30)*3)</f>
        <v>0</v>
      </c>
      <c r="Q30" s="36"/>
      <c r="R30" s="36">
        <f ca="1">SUMIFS('Ngày công'!M:M,'Ngày công'!K:K,B30,'Ngày công'!L:L,C30)</f>
        <v>14</v>
      </c>
      <c r="S30" s="41">
        <f>SUMIFS('Công Đào tạo'!G:G,'Công Đào tạo'!E:E,B30,'Công Đào tạo'!F:F,C30)</f>
        <v>0</v>
      </c>
      <c r="T30" s="36">
        <v>0</v>
      </c>
      <c r="U30" s="42"/>
      <c r="V30" s="46"/>
      <c r="W30" s="43"/>
      <c r="X30" s="43">
        <f ca="1">IFERROR(__xludf.DUMMYFUNCTION("IF($C30="""","""",
 IF(
  TRIM($D30)=""DSCD"",
  MIN(
   1500000,
   ROUND(1500000/28*MIN(N($J30),28),0)
  ),
  IF(
   AND(
    REGEXMATCH(TRIM($D30),""^(DSXC|DSBC|CHT|DSTV)$""),
    N($H30)&gt;=160
   ),
   MIN(
    1500000,
    ROUND(1500000/28*MIN(N($K30)"&amp;",28),0)
   ),
   0
  )
 )
)"),0)</f>
        <v>0</v>
      </c>
      <c r="Y30" s="43"/>
      <c r="Z30" s="43"/>
      <c r="AA30" s="43" t="str">
        <f t="array" aca="1" ref="AA30" ca="1">IF($C30="","",
 IFERROR(
  _xludf.LET(
   cnChinh,
   _xlfn.XLOOKUP(
    TRIM($C30),
    TRIM(KPI!$B$2:$B1043),
    KPI!$A$2:$A1043,
    ""
   ),
   IF(
    TRIM($B30)=TRIM(cnChinh),
    _xlfn.XLOOKUP(
     TRIM($C30),
     TRIM('MiniKat - HCM'!$A$2:$A1043),
     'MiniKat - HCM'!$J$2:$J1043,
     ""
    ),
    ""
   )
  ),
  ""
 )
)</f>
        <v/>
      </c>
      <c r="AB30" s="43"/>
      <c r="AC30" s="43" t="str">
        <f t="array" ref="AC30">IFERROR(_xlfn.XLOOKUP(C30, whatsapp!A:A,whatsapp!D:D), " ")</f>
        <v xml:space="preserve"> </v>
      </c>
      <c r="AD30" s="43">
        <v>500000</v>
      </c>
      <c r="AE30" s="43">
        <f>SUMIFS(KPI!C:C,KPI!A:A,B30,KPI!B:B,C30)</f>
        <v>0</v>
      </c>
      <c r="AF30" s="44">
        <f>SUMIFS('Thưởng CK'!C:C,'Thưởng CK'!A:A,B30,'Thưởng CK'!B:B,C30)</f>
        <v>0</v>
      </c>
      <c r="AG30" s="43">
        <f>SUMIFS('Cận date'!C:C,'Cận date'!A:A,B30,'Cận date'!B:B,C30)</f>
        <v>0</v>
      </c>
      <c r="AH30" s="43">
        <f>SUMIFS(Map!D:D,Map!B:B,B30,Map!A:A,C30)</f>
        <v>0</v>
      </c>
      <c r="AI30" s="43"/>
      <c r="AJ30" s="43">
        <f t="shared" si="3"/>
        <v>0</v>
      </c>
      <c r="AK30" s="43">
        <f>SUMIFS('KPI trừ'!C:C,'KPI trừ'!A:A,B30,'KPI trừ'!B:B,C30)</f>
        <v>0</v>
      </c>
      <c r="AL30" s="43">
        <f>SUMIFS('KPI trừ'!D:D,'KPI trừ'!A:A,B30,'KPI trừ'!B:B,C30)</f>
        <v>0</v>
      </c>
      <c r="AM30" s="43">
        <f>SUMIFS('KPI trừ'!E:E,'KPI trừ'!A:A,B30,'KPI trừ'!B:B,C30)</f>
        <v>0</v>
      </c>
      <c r="AN30" s="43">
        <f>SUMIFS('KPI trừ'!F:F,'KPI trừ'!A:A,B30,'KPI trừ'!B:B,C30)</f>
        <v>0</v>
      </c>
      <c r="AO30" s="43">
        <f>SUMIFS('KPI trừ'!G:G,'KPI trừ'!A:A,B30,'KPI trừ'!B:B,C30)</f>
        <v>0</v>
      </c>
      <c r="AP30" s="42" t="str">
        <f ca="1">IFERROR(__xludf.DUMMYFUNCTION("IFERROR(TEXTJOIN("" "", TRUE, FILTER('KPI trừ'!H:H, ('KPI trừ'!A:A=B30) * ('KPI trừ'!B:B=C30))), """")"),"")</f>
        <v/>
      </c>
      <c r="AQ30" s="29">
        <f ca="1">IFERROR(__xludf.DUMMYFUNCTION("IFERROR(
 MAX(
  QUERY(
   FILTER(
    {'Ngày công'!$C$2:$C$5000,'Ngày công'!$F$2:$F$5000},
    TRIM('Ngày công'!$B$2:$B$5000)=TRIM($C30)
   ),
   ""select sum(Col2)
    where Col1 is not null
    group by Col1
    label sum(Col2) ''"",
   0
  )
 ),
 0
)"),16)</f>
        <v>16</v>
      </c>
      <c r="AR30" s="42"/>
      <c r="AS30" s="42"/>
      <c r="AT30" s="42"/>
      <c r="AU30" s="42"/>
      <c r="AV30" s="42"/>
      <c r="AW30" s="42"/>
      <c r="AX30" s="42"/>
      <c r="AY30" s="42"/>
      <c r="AZ30" s="42"/>
      <c r="BA30" s="42"/>
    </row>
    <row r="31" spans="1:53">
      <c r="A31" s="35" t="e">
        <f ca="1"/>
        <v>#NAME?</v>
      </c>
      <c r="B31" s="36" t="s">
        <v>18</v>
      </c>
      <c r="C31" s="37" t="s">
        <v>99</v>
      </c>
      <c r="D31" s="35" t="s">
        <v>74</v>
      </c>
      <c r="E31" s="39" t="e">
        <f t="shared" ca="1" si="4"/>
        <v>#NAME?</v>
      </c>
      <c r="F31" s="39">
        <f t="shared" si="1"/>
        <v>48.1</v>
      </c>
      <c r="G31" s="41">
        <f>SUMIFS('Giờ công'!I:I,'Giờ công'!G:G,B31,'Giờ công'!H:H,C31)</f>
        <v>2.1499999999999986</v>
      </c>
      <c r="H31" s="41">
        <f>SUMIFS('Giờ công'!J:J,'Giờ công'!G:G,B31,'Giờ công'!H:H,C31)</f>
        <v>48.1</v>
      </c>
      <c r="I31" s="36" t="e">
        <f t="shared" ca="1" si="5"/>
        <v>#NAME?</v>
      </c>
      <c r="J31" s="36">
        <v>6</v>
      </c>
      <c r="K31" s="36">
        <v>6</v>
      </c>
      <c r="L31" s="36"/>
      <c r="M31" s="36"/>
      <c r="N31" s="36">
        <f>SUMIFS('Tăng ca lễ'!M:M,'Tăng ca lễ'!K:K,B31,'Tăng ca lễ'!L:L,C31)</f>
        <v>0</v>
      </c>
      <c r="O31" s="36">
        <f>IF(OR(D31 = "PT",D31 = "DSHV"), SUMIFS('Tăng ca lễ'!O:O,'Tăng ca lễ'!K:K,B31,'Tăng ca lễ'!L:L,C31)*2, SUMIFS('Tăng ca lễ'!O:O,'Tăng ca lễ'!K:K,B31,'Tăng ca lễ'!L:L,C31)*3)</f>
        <v>0</v>
      </c>
      <c r="P31" s="36">
        <f>IF(OR(D31 = "PT", D31 = "DSHV"), SUMIFS('Tăng ca lễ'!P:P,'Tăng ca lễ'!K:K,B31,'Tăng ca lễ'!L:L,C31)*2, SUMIFS('Tăng ca lễ'!P:P,'Tăng ca lễ'!K:K,B31,'Tăng ca lễ'!L:L,C31)*3)</f>
        <v>0</v>
      </c>
      <c r="Q31" s="36"/>
      <c r="R31" s="36">
        <f ca="1">SUMIFS('Ngày công'!M:M,'Ngày công'!K:K,B31,'Ngày công'!L:L,C31)</f>
        <v>6</v>
      </c>
      <c r="S31" s="41">
        <f>SUMIFS('Công Đào tạo'!G:G,'Công Đào tạo'!E:E,B31,'Công Đào tạo'!F:F,C31)</f>
        <v>0</v>
      </c>
      <c r="T31" s="36">
        <v>0</v>
      </c>
      <c r="U31" s="42"/>
      <c r="V31" s="46"/>
      <c r="W31" s="43"/>
      <c r="X31" s="43">
        <f ca="1">IFERROR(__xludf.DUMMYFUNCTION("IF($C31="""","""",
 IF(
  TRIM($D31)=""DSCD"",
  MIN(
   1500000,
   ROUND(1500000/28*MIN(N($J31),28),0)
  ),
  IF(
   AND(
    REGEXMATCH(TRIM($D31),""^(DSXC|DSBC|CHT|DSTV)$""),
    N($H31)&gt;=160
   ),
   MIN(
    1500000,
    ROUND(1500000/28*MIN(N($K31)"&amp;",28),0)
   ),
   0
  )
 )
)"),0)</f>
        <v>0</v>
      </c>
      <c r="Y31" s="43"/>
      <c r="Z31" s="43"/>
      <c r="AA31" s="43" t="str">
        <f t="array" aca="1" ref="AA31" ca="1">IF($C31="","",
 IFERROR(
  _xludf.LET(
   cnChinh,
   _xlfn.XLOOKUP(
    TRIM($C31),
    TRIM(KPI!$B$2:$B1043),
    KPI!$A$2:$A1043,
    ""
   ),
   IF(
    TRIM($B31)=TRIM(cnChinh),
    _xlfn.XLOOKUP(
     TRIM($C31),
     TRIM('MiniKat - HCM'!$A$2:$A1043),
     'MiniKat - HCM'!$J$2:$J1043,
     ""
    ),
    ""
   )
  ),
  ""
 )
)</f>
        <v/>
      </c>
      <c r="AB31" s="43"/>
      <c r="AC31" s="43" t="str">
        <f t="array" ref="AC31">IFERROR(_xlfn.XLOOKUP(C31, whatsapp!A:A,whatsapp!D:D), " ")</f>
        <v xml:space="preserve"> </v>
      </c>
      <c r="AD31" s="43" t="str">
        <f t="array" aca="1" ref="AD31" ca="1">IF($C31="","",
 IFERROR(
  _xludf.LET(
   cnChinh,
   _xlfn.XLOOKUP(
    TRIM($C31),
    TRIM(KPI!$B$2:$B1043),
    KPI!$A$2:$A1043,
    ""
   ),
   IF(
    TRIM($B31)=TRIM(cnChinh),
    _xlfn.XLOOKUP(
     TRIM($C31),
     TRIM('Dự án'!$B$2:$B1043),
     'Dự án'!$C$2:$C1043,
     ""
    ),
    ""
   )
  ),
  ""
 )
)</f>
        <v/>
      </c>
      <c r="AE31" s="43">
        <f>SUMIFS(KPI!C:C,KPI!A:A,B31,KPI!B:B,C31)</f>
        <v>0</v>
      </c>
      <c r="AF31" s="44">
        <f>SUMIFS('Thưởng CK'!C:C,'Thưởng CK'!A:A,B31,'Thưởng CK'!B:B,C31)</f>
        <v>0</v>
      </c>
      <c r="AG31" s="43">
        <f>SUMIFS('Cận date'!C:C,'Cận date'!A:A,B31,'Cận date'!B:B,C31)</f>
        <v>0</v>
      </c>
      <c r="AH31" s="43">
        <f>SUMIFS(Map!D:D,Map!B:B,B31,Map!A:A,C31)</f>
        <v>0</v>
      </c>
      <c r="AI31" s="43"/>
      <c r="AJ31" s="43">
        <f t="shared" si="3"/>
        <v>0</v>
      </c>
      <c r="AK31" s="43">
        <f>SUMIFS('KPI trừ'!C:C,'KPI trừ'!A:A,B31,'KPI trừ'!B:B,C31)</f>
        <v>0</v>
      </c>
      <c r="AL31" s="43">
        <f>SUMIFS('KPI trừ'!D:D,'KPI trừ'!A:A,B31,'KPI trừ'!B:B,C31)</f>
        <v>0</v>
      </c>
      <c r="AM31" s="43">
        <f>SUMIFS('KPI trừ'!E:E,'KPI trừ'!A:A,B31,'KPI trừ'!B:B,C31)</f>
        <v>0</v>
      </c>
      <c r="AN31" s="43">
        <f>SUMIFS('KPI trừ'!F:F,'KPI trừ'!A:A,B31,'KPI trừ'!B:B,C31)</f>
        <v>0</v>
      </c>
      <c r="AO31" s="43">
        <f>SUMIFS('KPI trừ'!G:G,'KPI trừ'!A:A,B31,'KPI trừ'!B:B,C31)</f>
        <v>0</v>
      </c>
      <c r="AP31" s="42" t="str">
        <f ca="1">IFERROR(__xludf.DUMMYFUNCTION("IFERROR(TEXTJOIN("" "", TRUE, FILTER('KPI trừ'!H:H, ('KPI trừ'!A:A=B31) * ('KPI trừ'!B:B=C31))), """")"),"")</f>
        <v/>
      </c>
      <c r="AQ31" s="29">
        <f ca="1">IFERROR(__xludf.DUMMYFUNCTION("IFERROR(
 MAX(
  QUERY(
   FILTER(
    {'Ngày công'!$C$2:$C$5000,'Ngày công'!$F$2:$F$5000},
    TRIM('Ngày công'!$B$2:$B$5000)=TRIM($C31)
   ),
   ""select sum(Col2)
    where Col1 is not null
    group by Col1
    label sum(Col2) ''"",
   0
  )
 ),
 0
)"),12)</f>
        <v>12</v>
      </c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>
      <c r="A32" s="35" t="e">
        <f ca="1"/>
        <v>#NAME?</v>
      </c>
      <c r="B32" s="36" t="s">
        <v>18</v>
      </c>
      <c r="C32" s="37" t="s">
        <v>100</v>
      </c>
      <c r="D32" s="35" t="s">
        <v>74</v>
      </c>
      <c r="E32" s="39" t="e">
        <f t="shared" ca="1" si="4"/>
        <v>#NAME?</v>
      </c>
      <c r="F32" s="39">
        <f t="shared" si="1"/>
        <v>16.066666666666666</v>
      </c>
      <c r="G32" s="41">
        <f>SUMIFS('Giờ công'!I:I,'Giờ công'!G:G,B32,'Giờ công'!H:H,C32)</f>
        <v>119.25</v>
      </c>
      <c r="H32" s="41">
        <f>SUMIFS('Giờ công'!J:J,'Giờ công'!G:G,B32,'Giờ công'!H:H,C32)</f>
        <v>16.066666666666666</v>
      </c>
      <c r="I32" s="36" t="e">
        <f t="shared" ca="1" si="5"/>
        <v>#NAME?</v>
      </c>
      <c r="J32" s="36">
        <v>16</v>
      </c>
      <c r="K32" s="36">
        <v>2</v>
      </c>
      <c r="L32" s="36"/>
      <c r="M32" s="36"/>
      <c r="N32" s="36">
        <f>SUMIFS('Tăng ca lễ'!M:M,'Tăng ca lễ'!K:K,B32,'Tăng ca lễ'!L:L,C32)</f>
        <v>0</v>
      </c>
      <c r="O32" s="36">
        <f>IF(OR(D32 = "PT",D32 = "DSHV"), SUMIFS('Tăng ca lễ'!O:O,'Tăng ca lễ'!K:K,B32,'Tăng ca lễ'!L:L,C32)*2, SUMIFS('Tăng ca lễ'!O:O,'Tăng ca lễ'!K:K,B32,'Tăng ca lễ'!L:L,C32)*3)</f>
        <v>0</v>
      </c>
      <c r="P32" s="36">
        <f>IF(OR(D32 = "PT", D32 = "DSHV"), SUMIFS('Tăng ca lễ'!P:P,'Tăng ca lễ'!K:K,B32,'Tăng ca lễ'!L:L,C32)*2, SUMIFS('Tăng ca lễ'!P:P,'Tăng ca lễ'!K:K,B32,'Tăng ca lễ'!L:L,C32)*3)</f>
        <v>0</v>
      </c>
      <c r="Q32" s="36"/>
      <c r="R32" s="36">
        <f ca="1">SUMIFS('Ngày công'!M:M,'Ngày công'!K:K,B32,'Ngày công'!L:L,C32)</f>
        <v>16</v>
      </c>
      <c r="S32" s="41">
        <f>SUMIFS('Công Đào tạo'!G:G,'Công Đào tạo'!E:E,B32,'Công Đào tạo'!F:F,C32)</f>
        <v>2</v>
      </c>
      <c r="T32" s="36">
        <v>0</v>
      </c>
      <c r="U32" s="42"/>
      <c r="V32" s="46"/>
      <c r="W32" s="43"/>
      <c r="X32" s="43">
        <f ca="1">IFERROR(__xludf.DUMMYFUNCTION("IF($C32="""","""",
 IF(
  TRIM($D32)=""DSCD"",
  MIN(
   1500000,
   ROUND(1500000/28*MIN(N($J32),28),0)
  ),
  IF(
   AND(
    REGEXMATCH(TRIM($D32),""^(DSXC|DSBC|CHT|DSTV)$""),
    N($H32)&gt;=160
   ),
   MIN(
    1500000,
    ROUND(1500000/28*MIN(N($K32)"&amp;",28),0)
   ),
   0
  )
 )
)"),0)</f>
        <v>0</v>
      </c>
      <c r="Y32" s="43"/>
      <c r="Z32" s="43"/>
      <c r="AA32" s="43" t="str">
        <f t="array" aca="1" ref="AA32" ca="1">IF($C32="","",
 IFERROR(
  _xludf.LET(
   cnChinh,
   _xlfn.XLOOKUP(
    TRIM($C32),
    TRIM(KPI!$B$2:$B1043),
    KPI!$A$2:$A1043,
    ""
   ),
   IF(
    TRIM($B32)=TRIM(cnChinh),
    _xlfn.XLOOKUP(
     TRIM($C32),
     TRIM('MiniKat - HCM'!$A$2:$A1043),
     'MiniKat - HCM'!$J$2:$J1043,
     ""
    ),
    ""
   )
  ),
  ""
 )
)</f>
        <v/>
      </c>
      <c r="AB32" s="43"/>
      <c r="AC32" s="43" t="str">
        <f t="array" ref="AC32">IFERROR(_xlfn.XLOOKUP(C32, whatsapp!A:A,whatsapp!D:D), " ")</f>
        <v xml:space="preserve"> </v>
      </c>
      <c r="AD32" s="43" t="str">
        <f t="array" aca="1" ref="AD32" ca="1">IF($C32="","",
 IFERROR(
  _xludf.LET(
   cnChinh,
   _xlfn.XLOOKUP(
    TRIM($C32),
    TRIM(KPI!$B$2:$B1043),
    KPI!$A$2:$A1043,
    ""
   ),
   IF(
    TRIM($B32)=TRIM(cnChinh),
    _xlfn.XLOOKUP(
     TRIM($C32),
     TRIM('Dự án'!$B$2:$B1043),
     'Dự án'!$C$2:$C1043,
     ""
    ),
    ""
   )
  ),
  ""
 )
)</f>
        <v/>
      </c>
      <c r="AE32" s="43">
        <f>SUMIFS(KPI!C:C,KPI!A:A,B32,KPI!B:B,C32)</f>
        <v>0</v>
      </c>
      <c r="AF32" s="44">
        <f>SUMIFS('Thưởng CK'!C:C,'Thưởng CK'!A:A,B32,'Thưởng CK'!B:B,C32)</f>
        <v>0</v>
      </c>
      <c r="AG32" s="43">
        <f>SUMIFS('Cận date'!C:C,'Cận date'!A:A,B32,'Cận date'!B:B,C32)</f>
        <v>0</v>
      </c>
      <c r="AH32" s="43">
        <f>SUMIFS(Map!D:D,Map!B:B,B32,Map!A:A,C32)</f>
        <v>0</v>
      </c>
      <c r="AI32" s="43"/>
      <c r="AJ32" s="43">
        <f t="shared" si="3"/>
        <v>0</v>
      </c>
      <c r="AK32" s="43">
        <f>SUMIFS('KPI trừ'!C:C,'KPI trừ'!A:A,B32,'KPI trừ'!B:B,C32)</f>
        <v>0</v>
      </c>
      <c r="AL32" s="43">
        <f>SUMIFS('KPI trừ'!D:D,'KPI trừ'!A:A,B32,'KPI trừ'!B:B,C32)</f>
        <v>0</v>
      </c>
      <c r="AM32" s="43">
        <f>SUMIFS('KPI trừ'!E:E,'KPI trừ'!A:A,B32,'KPI trừ'!B:B,C32)</f>
        <v>0</v>
      </c>
      <c r="AN32" s="43">
        <f>SUMIFS('KPI trừ'!F:F,'KPI trừ'!A:A,B32,'KPI trừ'!B:B,C32)</f>
        <v>0</v>
      </c>
      <c r="AO32" s="43">
        <f>SUMIFS('KPI trừ'!G:G,'KPI trừ'!A:A,B32,'KPI trừ'!B:B,C32)</f>
        <v>0</v>
      </c>
      <c r="AP32" s="42" t="str">
        <f ca="1">IFERROR(__xludf.DUMMYFUNCTION("IFERROR(TEXTJOIN("" "", TRUE, FILTER('KPI trừ'!H:H, ('KPI trừ'!A:A=B32) * ('KPI trừ'!B:B=C32))), """")"),"")</f>
        <v/>
      </c>
      <c r="AQ32" s="29">
        <f ca="1">IFERROR(__xludf.DUMMYFUNCTION("IFERROR(
 MAX(
  QUERY(
   FILTER(
    {'Ngày công'!$C$2:$C$5000,'Ngày công'!$F$2:$F$5000},
    TRIM('Ngày công'!$B$2:$B$5000)=TRIM($C32)
   ),
   ""select sum(Col2)
    where Col1 is not null
    group by Col1
    label sum(Col2) ''"",
   0
  )
 ),
 0
)"),16.0166666666666)</f>
        <v>16.016666666666602</v>
      </c>
      <c r="AR32" s="42"/>
      <c r="AS32" s="42"/>
      <c r="AT32" s="42"/>
      <c r="AU32" s="42"/>
      <c r="AV32" s="42"/>
      <c r="AW32" s="42"/>
      <c r="AX32" s="42"/>
      <c r="AY32" s="42"/>
      <c r="AZ32" s="42"/>
      <c r="BA32" s="42"/>
    </row>
    <row r="33" spans="1:53">
      <c r="A33" s="35" t="e">
        <f ca="1"/>
        <v>#NAME?</v>
      </c>
      <c r="B33" s="36" t="s">
        <v>18</v>
      </c>
      <c r="C33" s="37" t="s">
        <v>101</v>
      </c>
      <c r="D33" s="35" t="s">
        <v>102</v>
      </c>
      <c r="E33" s="39" t="e">
        <f t="shared" ca="1" si="4"/>
        <v>#NAME?</v>
      </c>
      <c r="F33" s="39">
        <f t="shared" si="1"/>
        <v>0</v>
      </c>
      <c r="G33" s="41">
        <f>SUMIFS('Giờ công'!I:I,'Giờ công'!G:G,B33,'Giờ công'!H:H,C33)</f>
        <v>184.28333333333336</v>
      </c>
      <c r="H33" s="41">
        <f>SUMIFS('Giờ công'!J:J,'Giờ công'!G:G,B33,'Giờ công'!H:H,C33)</f>
        <v>0</v>
      </c>
      <c r="I33" s="36" t="e">
        <f t="shared" ca="1" si="5"/>
        <v>#NAME?</v>
      </c>
      <c r="J33" s="36">
        <v>23</v>
      </c>
      <c r="K33" s="36">
        <v>0</v>
      </c>
      <c r="L33" s="36"/>
      <c r="M33" s="36"/>
      <c r="N33" s="36">
        <f>SUMIFS('Tăng ca lễ'!M:M,'Tăng ca lễ'!K:K,B33,'Tăng ca lễ'!L:L,C33)</f>
        <v>0</v>
      </c>
      <c r="O33" s="36">
        <f>IF(OR(D33 = "PT",D33 = "DSHV"), SUMIFS('Tăng ca lễ'!O:O,'Tăng ca lễ'!K:K,B33,'Tăng ca lễ'!L:L,C33)*2, SUMIFS('Tăng ca lễ'!O:O,'Tăng ca lễ'!K:K,B33,'Tăng ca lễ'!L:L,C33)*3)</f>
        <v>0</v>
      </c>
      <c r="P33" s="36">
        <f>IF(OR(D33 = "PT", D33 = "DSHV"), SUMIFS('Tăng ca lễ'!P:P,'Tăng ca lễ'!K:K,B33,'Tăng ca lễ'!L:L,C33)*2, SUMIFS('Tăng ca lễ'!P:P,'Tăng ca lễ'!K:K,B33,'Tăng ca lễ'!L:L,C33)*3)</f>
        <v>0</v>
      </c>
      <c r="Q33" s="36"/>
      <c r="R33" s="36">
        <f ca="1">SUMIFS('Ngày công'!M:M,'Ngày công'!K:K,B33,'Ngày công'!L:L,C33)</f>
        <v>23</v>
      </c>
      <c r="S33" s="41">
        <f>SUMIFS('Công Đào tạo'!G:G,'Công Đào tạo'!E:E,B33,'Công Đào tạo'!F:F,C33)</f>
        <v>0</v>
      </c>
      <c r="T33" s="36">
        <v>0</v>
      </c>
      <c r="U33" s="42"/>
      <c r="V33" s="46"/>
      <c r="W33" s="43"/>
      <c r="X33" s="43">
        <f ca="1">IFERROR(__xludf.DUMMYFUNCTION("IF($C33="""","""",
 IF(
  TRIM($D33)=""DSCD"",
  MIN(
   1500000,
   ROUND(1500000/28*MIN(N($J33),28),0)
  ),
  IF(
   AND(
    REGEXMATCH(TRIM($D33),""^(DSXC|DSBC|CHT|DSTV)$""),
    N($H33)&gt;=160
   ),
   MIN(
    1500000,
    ROUND(1500000/28*MIN(N($K33)"&amp;",28),0)
   ),
   0
  )
 )
)"),0)</f>
        <v>0</v>
      </c>
      <c r="Y33" s="43"/>
      <c r="Z33" s="43"/>
      <c r="AA33" s="43" t="str">
        <f t="array" aca="1" ref="AA33" ca="1">IF($C33="","",
 IFERROR(
  _xludf.LET(
   cnChinh,
   _xlfn.XLOOKUP(
    TRIM($C33),
    TRIM(KPI!$B$2:$B1043),
    KPI!$A$2:$A1043,
    ""
   ),
   IF(
    TRIM($B33)=TRIM(cnChinh),
    _xlfn.XLOOKUP(
     TRIM($C33),
     TRIM('MiniKat - HCM'!$A$2:$A1043),
     'MiniKat - HCM'!$J$2:$J1043,
     ""
    ),
    ""
   )
  ),
  ""
 )
)</f>
        <v/>
      </c>
      <c r="AB33" s="43"/>
      <c r="AC33" s="43" t="str">
        <f t="array" ref="AC33">IFERROR(_xlfn.XLOOKUP(C33, whatsapp!A:A,whatsapp!D:D), " ")</f>
        <v xml:space="preserve"> </v>
      </c>
      <c r="AD33" s="43" t="str">
        <f t="array" aca="1" ref="AD33" ca="1">IF($C33="","",
 IFERROR(
  _xludf.LET(
   cnChinh,
   _xlfn.XLOOKUP(
    TRIM($C33),
    TRIM(KPI!$B$2:$B1043),
    KPI!$A$2:$A1043,
    ""
   ),
   IF(
    TRIM($B33)=TRIM(cnChinh),
    _xlfn.XLOOKUP(
     TRIM($C33),
     TRIM('Dự án'!$B$2:$B1043),
     'Dự án'!$C$2:$C1043,
     ""
    ),
    ""
   )
  ),
  ""
 )
)</f>
        <v/>
      </c>
      <c r="AE33" s="43">
        <f>SUMIFS(KPI!C:C,KPI!A:A,B33,KPI!B:B,C33)</f>
        <v>0</v>
      </c>
      <c r="AF33" s="44">
        <f>SUMIFS('Thưởng CK'!C:C,'Thưởng CK'!A:A,B33,'Thưởng CK'!B:B,C33)</f>
        <v>0</v>
      </c>
      <c r="AG33" s="43">
        <f>SUMIFS('Cận date'!C:C,'Cận date'!A:A,B33,'Cận date'!B:B,C33)</f>
        <v>0</v>
      </c>
      <c r="AH33" s="43">
        <f>SUMIFS(Map!D:D,Map!B:B,B33,Map!A:A,C33)</f>
        <v>0</v>
      </c>
      <c r="AI33" s="43"/>
      <c r="AJ33" s="43">
        <f t="shared" si="3"/>
        <v>0</v>
      </c>
      <c r="AK33" s="43">
        <f>SUMIFS('KPI trừ'!C:C,'KPI trừ'!A:A,B33,'KPI trừ'!B:B,C33)</f>
        <v>0</v>
      </c>
      <c r="AL33" s="43">
        <f>SUMIFS('KPI trừ'!D:D,'KPI trừ'!A:A,B33,'KPI trừ'!B:B,C33)</f>
        <v>0</v>
      </c>
      <c r="AM33" s="43">
        <f>SUMIFS('KPI trừ'!E:E,'KPI trừ'!A:A,B33,'KPI trừ'!B:B,C33)</f>
        <v>0</v>
      </c>
      <c r="AN33" s="43">
        <f>SUMIFS('KPI trừ'!F:F,'KPI trừ'!A:A,B33,'KPI trừ'!B:B,C33)</f>
        <v>0</v>
      </c>
      <c r="AO33" s="43">
        <f>SUMIFS('KPI trừ'!G:G,'KPI trừ'!A:A,B33,'KPI trừ'!B:B,C33)</f>
        <v>0</v>
      </c>
      <c r="AP33" s="42" t="str">
        <f ca="1">IFERROR(__xludf.DUMMYFUNCTION("IFERROR(TEXTJOIN("" "", TRUE, FILTER('KPI trừ'!H:H, ('KPI trừ'!A:A=B33) * ('KPI trừ'!B:B=C33))), """")"),"")</f>
        <v/>
      </c>
      <c r="AQ33" s="29">
        <f ca="1">IFERROR(__xludf.DUMMYFUNCTION("IFERROR(
 MAX(
  QUERY(
   FILTER(
    {'Ngày công'!$C$2:$C$5000,'Ngày công'!$F$2:$F$5000},
    TRIM('Ngày công'!$B$2:$B$5000)=TRIM($C33)
   ),
   ""select sum(Col2)
    where Col1 is not null
    group by Col1
    label sum(Col2) ''"",
   0
  )
 ),
 0
)"),8.11666666666666)</f>
        <v>8.11666666666666</v>
      </c>
      <c r="AR33" s="42"/>
      <c r="AS33" s="42"/>
      <c r="AT33" s="42"/>
      <c r="AU33" s="42"/>
      <c r="AV33" s="42"/>
      <c r="AW33" s="42"/>
      <c r="AX33" s="42"/>
      <c r="AY33" s="42"/>
      <c r="AZ33" s="42"/>
      <c r="BA33" s="42"/>
    </row>
    <row r="34" spans="1:53">
      <c r="A34" s="35" t="e">
        <f ca="1"/>
        <v>#NAME?</v>
      </c>
      <c r="B34" s="36" t="s">
        <v>18</v>
      </c>
      <c r="C34" s="37" t="s">
        <v>96</v>
      </c>
      <c r="D34" s="35" t="s">
        <v>72</v>
      </c>
      <c r="E34" s="39" t="e">
        <f t="shared" ca="1" si="4"/>
        <v>#NAME?</v>
      </c>
      <c r="F34" s="39">
        <f t="shared" si="1"/>
        <v>166.5</v>
      </c>
      <c r="G34" s="41">
        <f>SUMIFS('Giờ công'!I:I,'Giờ công'!G:G,B34,'Giờ công'!H:H,C34)</f>
        <v>102.2833333333333</v>
      </c>
      <c r="H34" s="41">
        <f>SUMIFS('Giờ công'!J:J,'Giờ công'!G:G,B34,'Giờ công'!H:H,C34)</f>
        <v>166.5</v>
      </c>
      <c r="I34" s="36" t="e">
        <f t="shared" ca="1" si="5"/>
        <v>#NAME?</v>
      </c>
      <c r="J34" s="36">
        <v>29</v>
      </c>
      <c r="K34" s="36">
        <v>21</v>
      </c>
      <c r="L34" s="36"/>
      <c r="M34" s="36"/>
      <c r="N34" s="36">
        <f ca="1">SUMIFS('Tăng ca lễ'!M:M,'Tăng ca lễ'!K:K,B34,'Tăng ca lễ'!L:L,C34)</f>
        <v>0</v>
      </c>
      <c r="O34" s="36">
        <f>IF(OR(D34 = "PT",D34 = "DSHV"), SUMIFS('Tăng ca lễ'!O:O,'Tăng ca lễ'!K:K,B34,'Tăng ca lễ'!L:L,C34)*2, SUMIFS('Tăng ca lễ'!O:O,'Tăng ca lễ'!K:K,B34,'Tăng ca lễ'!L:L,C34)*3)</f>
        <v>0</v>
      </c>
      <c r="P34" s="36">
        <f>IF(OR(D34 = "PT", D34 = "DSHV"), SUMIFS('Tăng ca lễ'!P:P,'Tăng ca lễ'!K:K,B34,'Tăng ca lễ'!L:L,C34)*2, SUMIFS('Tăng ca lễ'!P:P,'Tăng ca lễ'!K:K,B34,'Tăng ca lễ'!L:L,C34)*3)</f>
        <v>0</v>
      </c>
      <c r="Q34" s="36"/>
      <c r="R34" s="36">
        <f ca="1">SUMIFS('Ngày công'!M:M,'Ngày công'!K:K,B34,'Ngày công'!L:L,C34)</f>
        <v>29</v>
      </c>
      <c r="S34" s="41">
        <f>SUMIFS('Công Đào tạo'!G:G,'Công Đào tạo'!E:E,B34,'Công Đào tạo'!F:F,C34)</f>
        <v>0</v>
      </c>
      <c r="T34" s="36">
        <v>0</v>
      </c>
      <c r="U34" s="42"/>
      <c r="V34" s="46"/>
      <c r="W34" s="43"/>
      <c r="X34" s="43">
        <f ca="1">IFERROR(__xludf.DUMMYFUNCTION("IF($C34="""","""",
 IF(
  TRIM($D34)=""DSCD"",
  MIN(
   1500000,
   ROUND(1500000/28*MIN(N($J34),28),0)
  ),
  IF(
   AND(
    REGEXMATCH(TRIM($D34),""^(DSXC|DSBC|CHT|DSTV)$""),
    N($H34)&gt;=160
   ),
   MIN(
    1500000,
    ROUND(1500000/28*MIN(N($K34)"&amp;",28),0)
   ),
   0
  )
 )
)"),1125000)</f>
        <v>1125000</v>
      </c>
      <c r="Y34" s="43"/>
      <c r="Z34" s="43"/>
      <c r="AA34" s="43" t="str">
        <f t="array" aca="1" ref="AA34" ca="1">IF($C34="","",
 IFERROR(
  _xludf.LET(
   cnChinh,
   _xlfn.XLOOKUP(
    TRIM($C34),
    TRIM(KPI!$B$2:$B1043),
    KPI!$A$2:$A1043,
    ""
   ),
   IF(
    TRIM($B34)=TRIM(cnChinh),
    _xlfn.XLOOKUP(
     TRIM($C34),
     TRIM('MiniKat - HCM'!$A$2:$A1043),
     'MiniKat - HCM'!$J$2:$J1043,
     ""
    ),
    ""
   )
  ),
  ""
 )
)</f>
        <v/>
      </c>
      <c r="AB34" s="43"/>
      <c r="AC34" s="43" t="str">
        <f t="array" ref="AC34">IFERROR(_xlfn.XLOOKUP(C34, whatsapp!A:A,whatsapp!D:D), " ")</f>
        <v xml:space="preserve"> </v>
      </c>
      <c r="AD34" s="43" t="str">
        <f t="array" aca="1" ref="AD34" ca="1">IF($C34="","",
 IFERROR(
  _xludf.LET(
   cnChinh,
   _xlfn.XLOOKUP(
    TRIM($C34),
    TRIM(KPI!$B$2:$B1043),
    KPI!$A$2:$A1043,
    ""
   ),
   IF(
    TRIM($B34)=TRIM(cnChinh),
    _xlfn.XLOOKUP(
     TRIM($C34),
     TRIM('Dự án'!$B$2:$B1043),
     'Dự án'!$C$2:$C1043,
     ""
    ),
    ""
   )
  ),
  ""
 )
)</f>
        <v/>
      </c>
      <c r="AE34" s="43">
        <f>SUMIFS(KPI!C:C,KPI!A:A,B34,KPI!B:B,C34)</f>
        <v>1718096</v>
      </c>
      <c r="AF34" s="44">
        <f>SUMIFS('Thưởng CK'!C:C,'Thưởng CK'!A:A,B34,'Thưởng CK'!B:B,C34)</f>
        <v>2985250</v>
      </c>
      <c r="AG34" s="43">
        <f>SUMIFS('Cận date'!C:C,'Cận date'!A:A,B34,'Cận date'!B:B,C34)</f>
        <v>4680</v>
      </c>
      <c r="AH34" s="43">
        <f>SUMIFS(Map!D:D,Map!B:B,B34,Map!A:A,C34)</f>
        <v>0</v>
      </c>
      <c r="AI34" s="43"/>
      <c r="AJ34" s="43">
        <f t="shared" si="3"/>
        <v>0</v>
      </c>
      <c r="AK34" s="43">
        <f>SUMIFS('KPI trừ'!C:C,'KPI trừ'!A:A,B34,'KPI trừ'!B:B,C34)</f>
        <v>0</v>
      </c>
      <c r="AL34" s="43">
        <f>SUMIFS('KPI trừ'!D:D,'KPI trừ'!A:A,B34,'KPI trừ'!B:B,C34)</f>
        <v>0</v>
      </c>
      <c r="AM34" s="43">
        <f>SUMIFS('KPI trừ'!E:E,'KPI trừ'!A:A,B34,'KPI trừ'!B:B,C34)</f>
        <v>0</v>
      </c>
      <c r="AN34" s="43">
        <f>SUMIFS('KPI trừ'!F:F,'KPI trừ'!A:A,B34,'KPI trừ'!B:B,C34)</f>
        <v>0</v>
      </c>
      <c r="AO34" s="43">
        <f>SUMIFS('KPI trừ'!G:G,'KPI trừ'!A:A,B34,'KPI trừ'!B:B,C34)</f>
        <v>0</v>
      </c>
      <c r="AP34" s="42"/>
      <c r="AQ34" s="29">
        <f ca="1">IFERROR(__xludf.DUMMYFUNCTION("IFERROR(
 MAX(
  QUERY(
   FILTER(
    {'Ngày công'!$C$2:$C$5000,'Ngày công'!$F$2:$F$5000},
    TRIM('Ngày công'!$B$2:$B$5000)=TRIM($C34)
   ),
   ""select sum(Col2)
    where Col1 is not null
    group by Col1
    label sum(Col2) ''"",
   0
  )
 ),
 0
)"),18.1166666666666)</f>
        <v>18.1166666666666</v>
      </c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>
      <c r="A35" s="35" t="e">
        <f ca="1"/>
        <v>#NAME?</v>
      </c>
      <c r="B35" s="36" t="s">
        <v>18</v>
      </c>
      <c r="C35" s="37" t="s">
        <v>103</v>
      </c>
      <c r="D35" s="35" t="s">
        <v>76</v>
      </c>
      <c r="E35" s="39" t="e">
        <f t="shared" ca="1" si="4"/>
        <v>#NAME?</v>
      </c>
      <c r="F35" s="39">
        <f t="shared" si="1"/>
        <v>32.666666666666664</v>
      </c>
      <c r="G35" s="41">
        <f>SUMIFS('Giờ công'!I:I,'Giờ công'!G:G,B35,'Giờ công'!H:H,C35)</f>
        <v>297.89999999999998</v>
      </c>
      <c r="H35" s="41">
        <f>SUMIFS('Giờ công'!J:J,'Giờ công'!G:G,B35,'Giờ công'!H:H,C35)</f>
        <v>32.666666666666664</v>
      </c>
      <c r="I35" s="36" t="e">
        <f t="shared" ca="1" si="5"/>
        <v>#NAME?</v>
      </c>
      <c r="J35" s="36">
        <v>30</v>
      </c>
      <c r="K35" s="36">
        <v>4</v>
      </c>
      <c r="L35" s="36"/>
      <c r="M35" s="36"/>
      <c r="N35" s="36">
        <f ca="1">SUMIFS('Tăng ca lễ'!M:M,'Tăng ca lễ'!K:K,B35,'Tăng ca lễ'!L:L,C35)</f>
        <v>0</v>
      </c>
      <c r="O35" s="36">
        <f>IF(OR(D35 = "PT",D35 = "DSHV"), SUMIFS('Tăng ca lễ'!O:O,'Tăng ca lễ'!K:K,B35,'Tăng ca lễ'!L:L,C35)*2, SUMIFS('Tăng ca lễ'!O:O,'Tăng ca lễ'!K:K,B35,'Tăng ca lễ'!L:L,C35)*3)</f>
        <v>0</v>
      </c>
      <c r="P35" s="36">
        <f>IF(OR(D35 = "PT", D35 = "DSHV"), SUMIFS('Tăng ca lễ'!P:P,'Tăng ca lễ'!K:K,B35,'Tăng ca lễ'!L:L,C35)*2, SUMIFS('Tăng ca lễ'!P:P,'Tăng ca lễ'!K:K,B35,'Tăng ca lễ'!L:L,C35)*3)</f>
        <v>0</v>
      </c>
      <c r="Q35" s="36"/>
      <c r="R35" s="36">
        <f ca="1">SUMIFS('Ngày công'!M:M,'Ngày công'!K:K,B35,'Ngày công'!L:L,C35)</f>
        <v>30</v>
      </c>
      <c r="S35" s="41">
        <f>SUMIFS('Công Đào tạo'!G:G,'Công Đào tạo'!E:E,B35,'Công Đào tạo'!F:F,C35)</f>
        <v>0</v>
      </c>
      <c r="T35" s="36">
        <v>0</v>
      </c>
      <c r="U35" s="42"/>
      <c r="V35" s="43">
        <f>2000000*0.75</f>
        <v>1500000</v>
      </c>
      <c r="W35" s="43"/>
      <c r="X35" s="43">
        <f ca="1">IFERROR(__xludf.DUMMYFUNCTION("IF($C35="""","""",
 IF(
  TRIM($D35)=""DSCD"",
  MIN(
   1500000,
   ROUND(1500000/28*MIN(N($J35),28),0)
  ),
  IF(
   AND(
    REGEXMATCH(TRIM($D35),""^(DSXC|DSBC|CHT|DSTV)$""),
    N($H35)&gt;=160
   ),
   MIN(
    1500000,
    ROUND(1500000/28*MIN(N($K35)"&amp;",28),0)
   ),
   0
  )
 )
)"),0)</f>
        <v>0</v>
      </c>
      <c r="Y35" s="43"/>
      <c r="Z35" s="43"/>
      <c r="AA35" s="43" t="str">
        <f t="array" aca="1" ref="AA35" ca="1">IF($C35="","",
 IFERROR(
  _xludf.LET(
   cnChinh,
   _xlfn.XLOOKUP(
    TRIM($C35),
    TRIM(KPI!$B$2:$B1043),
    KPI!$A$2:$A1043,
    ""
   ),
   IF(
    TRIM($B35)=TRIM(cnChinh),
    _xlfn.XLOOKUP(
     TRIM($C35),
     TRIM('MiniKat - HCM'!$A$2:$A1043),
     'MiniKat - HCM'!$J$2:$J1043,
     ""
    ),
    ""
   )
  ),
  ""
 )
)</f>
        <v/>
      </c>
      <c r="AB35" s="43">
        <v>300000</v>
      </c>
      <c r="AC35" s="43" t="str">
        <f t="array" ref="AC35">IFERROR(_xlfn.XLOOKUP(C35, whatsapp!A:A,whatsapp!D:D), " ")</f>
        <v xml:space="preserve"> </v>
      </c>
      <c r="AD35" s="43" t="str">
        <f t="array" aca="1" ref="AD35" ca="1">IF($C35="","",
 IFERROR(
  _xludf.LET(
   cnChinh,
   _xlfn.XLOOKUP(
    TRIM($C35),
    TRIM(KPI!$B$2:$B1043),
    KPI!$A$2:$A1043,
    ""
   ),
   IF(
    TRIM($B35)=TRIM(cnChinh),
    _xlfn.XLOOKUP(
     TRIM($C35),
     TRIM('Dự án'!$B$2:$B1043),
     'Dự án'!$C$2:$C1043,
     ""
    ),
    ""
   )
  ),
  ""
 )
)</f>
        <v/>
      </c>
      <c r="AE35" s="43">
        <f>SUMIFS(KPI!C:C,KPI!A:A,B35,KPI!B:B,C35)</f>
        <v>0</v>
      </c>
      <c r="AF35" s="44">
        <f>SUMIFS('Thưởng CK'!C:C,'Thưởng CK'!A:A,B35,'Thưởng CK'!B:B,C35)</f>
        <v>1269800</v>
      </c>
      <c r="AG35" s="43">
        <f>SUMIFS('Cận date'!C:C,'Cận date'!A:A,B35,'Cận date'!B:B,C35)</f>
        <v>9980</v>
      </c>
      <c r="AH35" s="43">
        <f>SUMIFS(Map!D:D,Map!B:B,B35,Map!A:A,C35)</f>
        <v>0</v>
      </c>
      <c r="AI35" s="43"/>
      <c r="AJ35" s="43">
        <f t="shared" si="3"/>
        <v>0</v>
      </c>
      <c r="AK35" s="43">
        <f>SUMIFS('KPI trừ'!C:C,'KPI trừ'!A:A,B35,'KPI trừ'!B:B,C35)</f>
        <v>0</v>
      </c>
      <c r="AL35" s="43">
        <f>SUMIFS('KPI trừ'!D:D,'KPI trừ'!A:A,B35,'KPI trừ'!B:B,C35)</f>
        <v>0</v>
      </c>
      <c r="AM35" s="43">
        <f>SUMIFS('KPI trừ'!E:E,'KPI trừ'!A:A,B35,'KPI trừ'!B:B,C35)</f>
        <v>0</v>
      </c>
      <c r="AN35" s="43">
        <f>SUMIFS('KPI trừ'!F:F,'KPI trừ'!A:A,B35,'KPI trừ'!B:B,C35)</f>
        <v>0</v>
      </c>
      <c r="AO35" s="43">
        <f>SUMIFS('KPI trừ'!G:G,'KPI trừ'!A:A,B35,'KPI trừ'!B:B,C35)</f>
        <v>0</v>
      </c>
      <c r="AP35" s="42" t="str">
        <f ca="1">IFERROR(__xludf.DUMMYFUNCTION("IFERROR(TEXTJOIN("" "", TRUE, FILTER('KPI trừ'!H:H, ('KPI trừ'!A:A=B35) * ('KPI trừ'!B:B=C35))), """")"),"")</f>
        <v/>
      </c>
      <c r="AQ35" s="29">
        <f ca="1">IFERROR(__xludf.DUMMYFUNCTION("IFERROR(
 MAX(
  QUERY(
   FILTER(
    {'Ngày công'!$C$2:$C$5000,'Ngày công'!$F$2:$F$5000},
    TRIM('Ngày công'!$B$2:$B$5000)=TRIM($C35)
   ),
   ""select sum(Col2)
    where Col1 is not null
    group by Col1
    label sum(Col2) ''"",
   0
  )
 ),
 0
)"),16.2333333333333)</f>
        <v>16.233333333333299</v>
      </c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>
      <c r="A36" s="35" t="e">
        <f ca="1"/>
        <v>#NAME?</v>
      </c>
      <c r="B36" s="36" t="s">
        <v>18</v>
      </c>
      <c r="C36" s="37" t="s">
        <v>104</v>
      </c>
      <c r="D36" s="35" t="s">
        <v>89</v>
      </c>
      <c r="E36" s="39" t="e">
        <f t="shared" ca="1" si="4"/>
        <v>#NAME?</v>
      </c>
      <c r="F36" s="39">
        <f t="shared" si="1"/>
        <v>187.46666666666667</v>
      </c>
      <c r="G36" s="41">
        <f>SUMIFS('Giờ công'!I:I,'Giờ công'!G:G,B36,'Giờ công'!H:H,C36)</f>
        <v>0</v>
      </c>
      <c r="H36" s="41">
        <f>SUMIFS('Giờ công'!J:J,'Giờ công'!G:G,B36,'Giờ công'!H:H,C36)</f>
        <v>187.46666666666667</v>
      </c>
      <c r="I36" s="36" t="e">
        <f t="shared" ca="1" si="5"/>
        <v>#NAME?</v>
      </c>
      <c r="J36" s="36">
        <v>24</v>
      </c>
      <c r="K36" s="36">
        <v>23</v>
      </c>
      <c r="L36" s="36"/>
      <c r="M36" s="36"/>
      <c r="N36" s="36">
        <f ca="1">SUMIFS('Tăng ca lễ'!M:M,'Tăng ca lễ'!K:K,B36,'Tăng ca lễ'!L:L,C36)</f>
        <v>0</v>
      </c>
      <c r="O36" s="36">
        <f>IF(OR(D36 = "PT",D36 = "DSHV"), SUMIFS('Tăng ca lễ'!O:O,'Tăng ca lễ'!K:K,B36,'Tăng ca lễ'!L:L,C36)*2, SUMIFS('Tăng ca lễ'!O:O,'Tăng ca lễ'!K:K,B36,'Tăng ca lễ'!L:L,C36)*3)</f>
        <v>0</v>
      </c>
      <c r="P36" s="36">
        <f>IF(OR(D36 = "PT", D36 = "DSHV"), SUMIFS('Tăng ca lễ'!P:P,'Tăng ca lễ'!K:K,B36,'Tăng ca lễ'!L:L,C36)*2, SUMIFS('Tăng ca lễ'!P:P,'Tăng ca lễ'!K:K,B36,'Tăng ca lễ'!L:L,C36)*3)</f>
        <v>0</v>
      </c>
      <c r="Q36" s="36"/>
      <c r="R36" s="36">
        <f ca="1">SUMIFS('Ngày công'!M:M,'Ngày công'!K:K,B36,'Ngày công'!L:L,C36)</f>
        <v>23</v>
      </c>
      <c r="S36" s="41">
        <f>SUMIFS('Công Đào tạo'!G:G,'Công Đào tạo'!E:E,B36,'Công Đào tạo'!F:F,C36)</f>
        <v>0</v>
      </c>
      <c r="T36" s="36">
        <v>0</v>
      </c>
      <c r="U36" s="42"/>
      <c r="V36" s="46"/>
      <c r="W36" s="43"/>
      <c r="X36" s="43">
        <f ca="1">IFERROR(__xludf.DUMMYFUNCTION("IF($C36="""","""",
 IF(
  TRIM($D36)=""DSCD"",
  MIN(
   1500000,
   ROUND(1500000/28*MIN(N($J36),28),0)
  ),
  IF(
   AND(
    REGEXMATCH(TRIM($D36),""^(DSXC|DSBC|CHT|DSTV)$""),
    N($H36)&gt;=160
   ),
   MIN(
    1500000,
    ROUND(1500000/28*MIN(N($K36)"&amp;",28),0)
   ),
   0
  )
 )
)"),1285714)</f>
        <v>1285714</v>
      </c>
      <c r="Y36" s="43"/>
      <c r="Z36" s="43"/>
      <c r="AA36" s="43" t="str">
        <f t="array" aca="1" ref="AA36" ca="1">IF($C36="","",
 IFERROR(
  _xludf.LET(
   cnChinh,
   _xlfn.XLOOKUP(
    TRIM($C36),
    TRIM(KPI!$B$2:$B1043),
    KPI!$A$2:$A1043,
    ""
   ),
   IF(
    TRIM($B36)=TRIM(cnChinh),
    _xlfn.XLOOKUP(
     TRIM($C36),
     TRIM('MiniKat - HCM'!$A$2:$A1043),
     'MiniKat - HCM'!$J$2:$J1043,
     ""
    ),
    ""
   )
  ),
  ""
 )
)</f>
        <v/>
      </c>
      <c r="AB36" s="43"/>
      <c r="AC36" s="43" t="str">
        <f t="array" ref="AC36">IFERROR(_xlfn.XLOOKUP(C36, whatsapp!A:A,whatsapp!D:D), " ")</f>
        <v xml:space="preserve"> </v>
      </c>
      <c r="AD36" s="43" t="str">
        <f t="array" aca="1" ref="AD36" ca="1">IF($C36="","",
 IFERROR(
  _xludf.LET(
   cnChinh,
   _xlfn.XLOOKUP(
    TRIM($C36),
    TRIM(KPI!$B$2:$B1043),
    KPI!$A$2:$A1043,
    ""
   ),
   IF(
    TRIM($B36)=TRIM(cnChinh),
    _xlfn.XLOOKUP(
     TRIM($C36),
     TRIM('Dự án'!$B$2:$B1043),
     'Dự án'!$C$2:$C1043,
     ""
    ),
    ""
   )
  ),
  ""
 )
)</f>
        <v/>
      </c>
      <c r="AE36" s="43">
        <f>SUMIFS(KPI!C:C,KPI!A:A,B36,KPI!B:B,C36)</f>
        <v>1249096</v>
      </c>
      <c r="AF36" s="44">
        <f>SUMIFS('Thưởng CK'!C:C,'Thưởng CK'!A:A,B36,'Thưởng CK'!B:B,C36)</f>
        <v>2634550</v>
      </c>
      <c r="AG36" s="43">
        <f>SUMIFS('Cận date'!C:C,'Cận date'!A:A,B36,'Cận date'!B:B,C36)</f>
        <v>1620</v>
      </c>
      <c r="AH36" s="43">
        <f>SUMIFS(Map!D:D,Map!B:B,B36,Map!A:A,C36)</f>
        <v>0</v>
      </c>
      <c r="AI36" s="43"/>
      <c r="AJ36" s="43">
        <f t="shared" si="3"/>
        <v>0</v>
      </c>
      <c r="AK36" s="43">
        <f>SUMIFS('KPI trừ'!C:C,'KPI trừ'!A:A,B36,'KPI trừ'!B:B,C36)</f>
        <v>0</v>
      </c>
      <c r="AL36" s="43">
        <f>SUMIFS('KPI trừ'!D:D,'KPI trừ'!A:A,B36,'KPI trừ'!B:B,C36)</f>
        <v>0</v>
      </c>
      <c r="AM36" s="43">
        <f>SUMIFS('KPI trừ'!E:E,'KPI trừ'!A:A,B36,'KPI trừ'!B:B,C36)</f>
        <v>0</v>
      </c>
      <c r="AN36" s="43">
        <f>SUMIFS('KPI trừ'!F:F,'KPI trừ'!A:A,B36,'KPI trừ'!B:B,C36)</f>
        <v>0</v>
      </c>
      <c r="AO36" s="43">
        <f>SUMIFS('KPI trừ'!G:G,'KPI trừ'!A:A,B36,'KPI trừ'!B:B,C36)</f>
        <v>0</v>
      </c>
      <c r="AP36" s="42" t="str">
        <f ca="1">IFERROR(__xludf.DUMMYFUNCTION("IFERROR(TEXTJOIN("" "", TRUE, FILTER('KPI trừ'!H:H, ('KPI trừ'!A:A=B36) * ('KPI trừ'!B:B=C36))), """")"),"")</f>
        <v/>
      </c>
      <c r="AQ36" s="29">
        <f ca="1">IFERROR(__xludf.DUMMYFUNCTION("IFERROR(
 MAX(
  QUERY(
   FILTER(
    {'Ngày công'!$C$2:$C$5000,'Ngày công'!$F$2:$F$5000},
    TRIM('Ngày công'!$B$2:$B$5000)=TRIM($C36)
   ),
   ""select sum(Col2)
    where Col1 is not null
    group by Col1
    label sum(Col2) ''"",
   0
  )
 ),
 0
)"),8.13333333333333)</f>
        <v>8.1333333333333293</v>
      </c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>
      <c r="A37" s="35" t="e">
        <f ca="1"/>
        <v>#NAME?</v>
      </c>
      <c r="B37" s="36" t="s">
        <v>105</v>
      </c>
      <c r="C37" s="37" t="s">
        <v>106</v>
      </c>
      <c r="D37" s="35" t="s">
        <v>76</v>
      </c>
      <c r="E37" s="39" t="e">
        <f t="shared" ca="1" si="4"/>
        <v>#NAME?</v>
      </c>
      <c r="F37" s="39">
        <f t="shared" si="1"/>
        <v>0</v>
      </c>
      <c r="G37" s="41">
        <f>SUMIFS('Giờ công'!I:I,'Giờ công'!G:G,B37,'Giờ công'!H:H,C37)</f>
        <v>5</v>
      </c>
      <c r="H37" s="41">
        <f>SUMIFS('Giờ công'!J:J,'Giờ công'!G:G,B37,'Giờ công'!H:H,C37)</f>
        <v>0</v>
      </c>
      <c r="I37" s="36" t="e">
        <f t="shared" ca="1" si="5"/>
        <v>#NAME?</v>
      </c>
      <c r="J37" s="36">
        <v>1</v>
      </c>
      <c r="K37" s="36">
        <v>0</v>
      </c>
      <c r="L37" s="36"/>
      <c r="M37" s="36"/>
      <c r="N37" s="36">
        <f>SUMIFS('Tăng ca lễ'!M:M,'Tăng ca lễ'!K:K,B37,'Tăng ca lễ'!L:L,C37)</f>
        <v>0</v>
      </c>
      <c r="O37" s="36">
        <f>IF(OR(D37 = "PT",D37 = "DSHV"), SUMIFS('Tăng ca lễ'!O:O,'Tăng ca lễ'!K:K,B37,'Tăng ca lễ'!L:L,C37)*2, SUMIFS('Tăng ca lễ'!O:O,'Tăng ca lễ'!K:K,B37,'Tăng ca lễ'!L:L,C37)*3)</f>
        <v>0</v>
      </c>
      <c r="P37" s="36">
        <f>IF(OR(D37 = "PT", D37 = "DSHV"), SUMIFS('Tăng ca lễ'!P:P,'Tăng ca lễ'!K:K,B37,'Tăng ca lễ'!L:L,C37)*2, SUMIFS('Tăng ca lễ'!P:P,'Tăng ca lễ'!K:K,B37,'Tăng ca lễ'!L:L,C37)*3)</f>
        <v>0</v>
      </c>
      <c r="Q37" s="36"/>
      <c r="R37" s="36">
        <f ca="1">SUMIFS('Ngày công'!M:M,'Ngày công'!K:K,B37,'Ngày công'!L:L,C37)</f>
        <v>1</v>
      </c>
      <c r="S37" s="41">
        <f>SUMIFS('Công Đào tạo'!G:G,'Công Đào tạo'!E:E,B37,'Công Đào tạo'!F:F,C37)</f>
        <v>0</v>
      </c>
      <c r="T37" s="36">
        <v>0</v>
      </c>
      <c r="U37" s="42"/>
      <c r="V37" s="43">
        <f>2000000*0.75</f>
        <v>1500000</v>
      </c>
      <c r="W37" s="43"/>
      <c r="X37" s="43">
        <f ca="1">IFERROR(__xludf.DUMMYFUNCTION("IF($C37="""","""",
 IF(
  TRIM($D37)=""DSCD"",
  MIN(
   1500000,
   ROUND(1500000/28*MIN(N($J37),28),0)
  ),
  IF(
   AND(
    REGEXMATCH(TRIM($D37),""^(DSXC|DSBC|CHT|DSTV)$""),
    N($H37)&gt;=160
   ),
   MIN(
    1500000,
    ROUND(1500000/28*MIN(N($K37)"&amp;",28),0)
   ),
   0
  )
 )
)"),0)</f>
        <v>0</v>
      </c>
      <c r="Y37" s="43"/>
      <c r="Z37" s="43"/>
      <c r="AA37" s="43" t="str">
        <f t="array" aca="1" ref="AA37" ca="1">IF($C37="","",
 IFERROR(
  _xludf.LET(
   cnChinh,
   _xlfn.XLOOKUP(
    TRIM($C37),
    TRIM(KPI!$B$2:$B1043),
    KPI!$A$2:$A1043,
    ""
   ),
   IF(
    TRIM($B37)=TRIM(cnChinh),
    _xlfn.XLOOKUP(
     TRIM($C37),
     TRIM('MiniKat - HCM'!$A$2:$A1043),
     'MiniKat - HCM'!$J$2:$J1043,
     ""
    ),
    ""
   )
  ),
  ""
 )
)</f>
        <v/>
      </c>
      <c r="AB37" s="43"/>
      <c r="AC37" s="43" t="str">
        <f t="array" ref="AC37">IFERROR(_xlfn.XLOOKUP(C37, whatsapp!A:A,whatsapp!D:D), " ")</f>
        <v xml:space="preserve"> </v>
      </c>
      <c r="AD37" s="43" t="str">
        <f t="array" aca="1" ref="AD37" ca="1">IF($C37="","",
 IFERROR(
  _xludf.LET(
   cnChinh,
   _xlfn.XLOOKUP(
    TRIM($C37),
    TRIM(KPI!$B$2:$B1043),
    KPI!$A$2:$A1043,
    ""
   ),
   IF(
    TRIM($B37)=TRIM(cnChinh),
    _xlfn.XLOOKUP(
     TRIM($C37),
     TRIM('Dự án'!$B$2:$B1043),
     'Dự án'!$C$2:$C1043,
     ""
    ),
    ""
   )
  ),
  ""
 )
)</f>
        <v/>
      </c>
      <c r="AE37" s="43">
        <f>SUMIFS(KPI!C:C,KPI!A:A,B37,KPI!B:B,C37)</f>
        <v>0</v>
      </c>
      <c r="AF37" s="44">
        <f>SUMIFS('Thưởng CK'!C:C,'Thưởng CK'!A:A,B37,'Thưởng CK'!B:B,C37)</f>
        <v>0</v>
      </c>
      <c r="AG37" s="43">
        <f>SUMIFS('Cận date'!C:C,'Cận date'!A:A,B37,'Cận date'!B:B,C37)</f>
        <v>0</v>
      </c>
      <c r="AH37" s="43">
        <f>SUMIFS(Map!D:D,Map!B:B,B37,Map!A:A,C37)</f>
        <v>0</v>
      </c>
      <c r="AI37" s="43"/>
      <c r="AJ37" s="43">
        <f t="shared" si="3"/>
        <v>0</v>
      </c>
      <c r="AK37" s="43">
        <f>SUMIFS('KPI trừ'!C:C,'KPI trừ'!A:A,B37,'KPI trừ'!B:B,C37)</f>
        <v>0</v>
      </c>
      <c r="AL37" s="43">
        <f>SUMIFS('KPI trừ'!D:D,'KPI trừ'!A:A,B37,'KPI trừ'!B:B,C37)</f>
        <v>0</v>
      </c>
      <c r="AM37" s="43">
        <f>SUMIFS('KPI trừ'!E:E,'KPI trừ'!A:A,B37,'KPI trừ'!B:B,C37)</f>
        <v>0</v>
      </c>
      <c r="AN37" s="43">
        <f>SUMIFS('KPI trừ'!F:F,'KPI trừ'!A:A,B37,'KPI trừ'!B:B,C37)</f>
        <v>0</v>
      </c>
      <c r="AO37" s="43">
        <f>SUMIFS('KPI trừ'!G:G,'KPI trừ'!A:A,B37,'KPI trừ'!B:B,C37)</f>
        <v>0</v>
      </c>
      <c r="AP37" s="42" t="str">
        <f ca="1">IFERROR(__xludf.DUMMYFUNCTION("IFERROR(TEXTJOIN("" "", TRUE, FILTER('KPI trừ'!H:H, ('KPI trừ'!A:A=B37) * ('KPI trừ'!B:B=C37))), """")"),"")</f>
        <v/>
      </c>
      <c r="AQ37" s="29">
        <f ca="1">IFERROR(__xludf.DUMMYFUNCTION("IFERROR(
 MAX(
  QUERY(
   FILTER(
    {'Ngày công'!$C$2:$C$5000,'Ngày công'!$F$2:$F$5000},
    TRIM('Ngày công'!$B$2:$B$5000)=TRIM($C37)
   ),
   ""select sum(Col2)
    where Col1 is not null
    group by Col1
    label sum(Col2) ''"",
   0
  )
 ),
 0
)"),25.5666666666666)</f>
        <v>25.566666666666599</v>
      </c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>
      <c r="A38" s="35" t="e">
        <f ca="1"/>
        <v>#NAME?</v>
      </c>
      <c r="B38" s="36" t="s">
        <v>105</v>
      </c>
      <c r="C38" s="37" t="s">
        <v>92</v>
      </c>
      <c r="D38" s="35" t="s">
        <v>74</v>
      </c>
      <c r="E38" s="39" t="e">
        <f t="shared" ca="1" si="4"/>
        <v>#NAME?</v>
      </c>
      <c r="F38" s="39">
        <f t="shared" si="1"/>
        <v>1.5333333333333332</v>
      </c>
      <c r="G38" s="41">
        <f>SUMIFS('Giờ công'!I:I,'Giờ công'!G:G,B38,'Giờ công'!H:H,C38)</f>
        <v>137.73333333333335</v>
      </c>
      <c r="H38" s="41">
        <f>SUMIFS('Giờ công'!J:J,'Giờ công'!G:G,B38,'Giờ công'!H:H,C38)</f>
        <v>1.5333333333333332</v>
      </c>
      <c r="I38" s="36" t="e">
        <f t="shared" ca="1" si="5"/>
        <v>#NAME?</v>
      </c>
      <c r="J38" s="36">
        <v>14</v>
      </c>
      <c r="K38" s="36">
        <v>0</v>
      </c>
      <c r="L38" s="36"/>
      <c r="M38" s="36"/>
      <c r="N38" s="36">
        <f>SUMIFS('Tăng ca lễ'!M:M,'Tăng ca lễ'!K:K,B38,'Tăng ca lễ'!L:L,C38)</f>
        <v>0</v>
      </c>
      <c r="O38" s="36">
        <f>IF(OR(D38 = "PT",D38 = "DSHV"), SUMIFS('Tăng ca lễ'!O:O,'Tăng ca lễ'!K:K,B38,'Tăng ca lễ'!L:L,C38)*2, SUMIFS('Tăng ca lễ'!O:O,'Tăng ca lễ'!K:K,B38,'Tăng ca lễ'!L:L,C38)*3)</f>
        <v>0</v>
      </c>
      <c r="P38" s="36">
        <f>IF(OR(D38 = "PT", D38 = "DSHV"), SUMIFS('Tăng ca lễ'!P:P,'Tăng ca lễ'!K:K,B38,'Tăng ca lễ'!L:L,C38)*2, SUMIFS('Tăng ca lễ'!P:P,'Tăng ca lễ'!K:K,B38,'Tăng ca lễ'!L:L,C38)*3)</f>
        <v>0</v>
      </c>
      <c r="Q38" s="36"/>
      <c r="R38" s="36">
        <f ca="1">SUMIFS('Ngày công'!M:M,'Ngày công'!K:K,B38,'Ngày công'!L:L,C38)</f>
        <v>14</v>
      </c>
      <c r="S38" s="41">
        <f>SUMIFS('Công Đào tạo'!G:G,'Công Đào tạo'!E:E,B38,'Công Đào tạo'!F:F,C38)</f>
        <v>0</v>
      </c>
      <c r="T38" s="36">
        <v>0</v>
      </c>
      <c r="U38" s="42"/>
      <c r="V38" s="46"/>
      <c r="W38" s="43"/>
      <c r="X38" s="43">
        <f ca="1">IFERROR(__xludf.DUMMYFUNCTION("IF($C38="""","""",
 IF(
  TRIM($D38)=""DSCD"",
  MIN(
   1500000,
   ROUND(1500000/28*MIN(N($J38),28),0)
  ),
  IF(
   AND(
    REGEXMATCH(TRIM($D38),""^(DSXC|DSBC|CHT|DSTV)$""),
    N($H38)&gt;=160
   ),
   MIN(
    1500000,
    ROUND(1500000/28*MIN(N($K38)"&amp;",28),0)
   ),
   0
  )
 )
)"),0)</f>
        <v>0</v>
      </c>
      <c r="Y38" s="43"/>
      <c r="Z38" s="43"/>
      <c r="AA38" s="43" t="str">
        <f t="array" aca="1" ref="AA38" ca="1">IF($C38="","",
 IFERROR(
  _xludf.LET(
   cnChinh,
   _xlfn.XLOOKUP(
    TRIM($C38),
    TRIM(KPI!$B$2:$B1043),
    KPI!$A$2:$A1043,
    ""
   ),
   IF(
    TRIM($B38)=TRIM(cnChinh),
    _xlfn.XLOOKUP(
     TRIM($C38),
     TRIM('MiniKat - HCM'!$A$2:$A1043),
     'MiniKat - HCM'!$J$2:$J1043,
     ""
    ),
    ""
   )
  ),
  ""
 )
)</f>
        <v/>
      </c>
      <c r="AB38" s="43"/>
      <c r="AC38" s="43" t="str">
        <f t="array" ref="AC38">IFERROR(_xlfn.XLOOKUP(C38, whatsapp!A:A,whatsapp!D:D), " ")</f>
        <v xml:space="preserve"> </v>
      </c>
      <c r="AD38" s="43">
        <v>500000</v>
      </c>
      <c r="AE38" s="43">
        <f>SUMIFS(KPI!C:C,KPI!A:A,B38,KPI!B:B,C38)</f>
        <v>0</v>
      </c>
      <c r="AF38" s="44">
        <f>SUMIFS('Thưởng CK'!C:C,'Thưởng CK'!A:A,B38,'Thưởng CK'!B:B,C38)</f>
        <v>733600</v>
      </c>
      <c r="AG38" s="43">
        <f>SUMIFS('Cận date'!C:C,'Cận date'!A:A,B38,'Cận date'!B:B,C38)</f>
        <v>10985</v>
      </c>
      <c r="AH38" s="43">
        <f>SUMIFS(Map!D:D,Map!B:B,B38,Map!A:A,C38)</f>
        <v>0</v>
      </c>
      <c r="AI38" s="43"/>
      <c r="AJ38" s="43">
        <f t="shared" si="3"/>
        <v>0</v>
      </c>
      <c r="AK38" s="43">
        <f>SUMIFS('KPI trừ'!C:C,'KPI trừ'!A:A,B38,'KPI trừ'!B:B,C38)</f>
        <v>0</v>
      </c>
      <c r="AL38" s="43">
        <f>SUMIFS('KPI trừ'!D:D,'KPI trừ'!A:A,B38,'KPI trừ'!B:B,C38)</f>
        <v>0</v>
      </c>
      <c r="AM38" s="43">
        <f>SUMIFS('KPI trừ'!E:E,'KPI trừ'!A:A,B38,'KPI trừ'!B:B,C38)</f>
        <v>0</v>
      </c>
      <c r="AN38" s="43">
        <f>SUMIFS('KPI trừ'!F:F,'KPI trừ'!A:A,B38,'KPI trừ'!B:B,C38)</f>
        <v>0</v>
      </c>
      <c r="AO38" s="43">
        <f>SUMIFS('KPI trừ'!G:G,'KPI trừ'!A:A,B38,'KPI trừ'!B:B,C38)</f>
        <v>0</v>
      </c>
      <c r="AP38" s="42" t="str">
        <f ca="1">IFERROR(__xludf.DUMMYFUNCTION("IFERROR(TEXTJOIN("" "", TRUE, FILTER('KPI trừ'!H:H, ('KPI trừ'!A:A=B38) * ('KPI trừ'!B:B=C38))), """")"),"")</f>
        <v/>
      </c>
      <c r="AQ38" s="29">
        <f ca="1">IFERROR(__xludf.DUMMYFUNCTION("IFERROR(
 MAX(
  QUERY(
   FILTER(
    {'Ngày công'!$C$2:$C$5000,'Ngày công'!$F$2:$F$5000},
    TRIM('Ngày công'!$B$2:$B$5000)=TRIM($C38)
   ),
   ""select sum(Col2)
    where Col1 is not null
    group by Col1
    label sum(Col2) ''"",
   0
  )
 ),
 0
)"),16)</f>
        <v>16</v>
      </c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>
      <c r="A39" s="35" t="e">
        <f ca="1"/>
        <v>#NAME?</v>
      </c>
      <c r="B39" s="36" t="s">
        <v>105</v>
      </c>
      <c r="C39" s="42" t="s">
        <v>71</v>
      </c>
      <c r="D39" s="35" t="s">
        <v>107</v>
      </c>
      <c r="E39" s="39" t="e">
        <f t="shared" ca="1" si="4"/>
        <v>#NAME?</v>
      </c>
      <c r="F39" s="39">
        <f t="shared" si="1"/>
        <v>24.883333333333333</v>
      </c>
      <c r="G39" s="41">
        <f>SUMIFS('Giờ công'!I:I,'Giờ công'!G:G,B39,'Giờ công'!H:H,C39)</f>
        <v>114.31666666666666</v>
      </c>
      <c r="H39" s="41">
        <f>SUMIFS('Giờ công'!J:J,'Giờ công'!G:G,B39,'Giờ công'!H:H,C39)</f>
        <v>24.883333333333333</v>
      </c>
      <c r="I39" s="36" t="e">
        <f t="shared" ca="1" si="5"/>
        <v>#NAME?</v>
      </c>
      <c r="J39" s="36">
        <v>15</v>
      </c>
      <c r="K39" s="36">
        <v>3</v>
      </c>
      <c r="L39" s="36"/>
      <c r="M39" s="36"/>
      <c r="N39" s="36">
        <f>SUMIFS('Tăng ca lễ'!M:M,'Tăng ca lễ'!K:K,B39,'Tăng ca lễ'!L:L,C39)</f>
        <v>0</v>
      </c>
      <c r="O39" s="36">
        <f>IF(OR(D39 = "PT",D39 = "DSHV"), SUMIFS('Tăng ca lễ'!O:O,'Tăng ca lễ'!K:K,B39,'Tăng ca lễ'!L:L,C39)*2, SUMIFS('Tăng ca lễ'!O:O,'Tăng ca lễ'!K:K,B39,'Tăng ca lễ'!L:L,C39)*3)</f>
        <v>0</v>
      </c>
      <c r="P39" s="36">
        <f>IF(OR(D39 = "PT", D39 = "DSHV"), SUMIFS('Tăng ca lễ'!P:P,'Tăng ca lễ'!K:K,B39,'Tăng ca lễ'!L:L,C39)*2, SUMIFS('Tăng ca lễ'!P:P,'Tăng ca lễ'!K:K,B39,'Tăng ca lễ'!L:L,C39)*3)</f>
        <v>0</v>
      </c>
      <c r="Q39" s="36"/>
      <c r="R39" s="36">
        <f ca="1">SUMIFS('Ngày công'!M:M,'Ngày công'!K:K,B39,'Ngày công'!L:L,C39)</f>
        <v>14</v>
      </c>
      <c r="S39" s="41">
        <f>SUMIFS('Công Đào tạo'!G:G,'Công Đào tạo'!E:E,B39,'Công Đào tạo'!F:F,C39)</f>
        <v>0</v>
      </c>
      <c r="T39" s="36">
        <v>0</v>
      </c>
      <c r="U39" s="42"/>
      <c r="V39" s="46">
        <f>2000000/30*14</f>
        <v>933333.33333333337</v>
      </c>
      <c r="W39" s="43"/>
      <c r="X39" s="43">
        <f ca="1">IFERROR(__xludf.DUMMYFUNCTION("IF($C39="""","""",
 IF(
  TRIM($D39)=""DSCD"",
  MIN(
   1500000,
   ROUND(1500000/28*MIN(N($J39),28),0)
  ),
  IF(
   AND(
    REGEXMATCH(TRIM($D39),""^(DSXC|DSBC|CHT|DSTV)$""),
    N($H39)&gt;=160
   ),
   MIN(
    1500000,
    ROUND(1500000/28*MIN(N($K39)"&amp;",28),0)
   ),
   0
  )
 )
)"),0)</f>
        <v>0</v>
      </c>
      <c r="Y39" s="43"/>
      <c r="Z39" s="43"/>
      <c r="AA39" s="43" t="str">
        <f t="array" aca="1" ref="AA39" ca="1">IF($C39="","",
 IFERROR(
  _xludf.LET(
   cnChinh,
   _xlfn.XLOOKUP(
    TRIM($C39),
    TRIM(KPI!$B$2:$B1043),
    KPI!$A$2:$A1043,
    ""
   ),
   IF(
    TRIM($B39)=TRIM(cnChinh),
    _xlfn.XLOOKUP(
     TRIM($C39),
     TRIM('MiniKat - HCM'!$A$2:$A1043),
     'MiniKat - HCM'!$J$2:$J1043,
     ""
    ),
    ""
   )
  ),
  ""
 )
)</f>
        <v/>
      </c>
      <c r="AB39" s="43"/>
      <c r="AC39" s="43" t="str">
        <f t="array" ref="AC39">IFERROR(_xlfn.XLOOKUP(C39, whatsapp!A:A,whatsapp!D:D), " ")</f>
        <v xml:space="preserve"> </v>
      </c>
      <c r="AD39" s="43" t="str">
        <f t="array" aca="1" ref="AD39" ca="1">IF($C39="","",
 IFERROR(
  _xludf.LET(
   cnChinh,
   _xlfn.XLOOKUP(
    TRIM($C39),
    TRIM(KPI!$B$2:$B1043),
    KPI!$A$2:$A1043,
    ""
   ),
   IF(
    TRIM($B39)=TRIM(cnChinh),
    _xlfn.XLOOKUP(
     TRIM($C39),
     TRIM('Dự án'!$B$2:$B1043),
     'Dự án'!$C$2:$C1043,
     ""
    ),
    ""
   )
  ),
  ""
 )
)</f>
        <v/>
      </c>
      <c r="AE39" s="43">
        <f>SUMIFS(KPI!C:C,KPI!A:A,B39,KPI!B:B,C39)</f>
        <v>0</v>
      </c>
      <c r="AF39" s="44">
        <f>SUMIFS('Thưởng CK'!C:C,'Thưởng CK'!A:A,B39,'Thưởng CK'!B:B,C39)</f>
        <v>1322010</v>
      </c>
      <c r="AG39" s="43">
        <f>SUMIFS('Cận date'!C:C,'Cận date'!A:A,B39,'Cận date'!B:B,C39)</f>
        <v>290</v>
      </c>
      <c r="AH39" s="43">
        <f>SUMIFS(Map!D:D,Map!B:B,B39,Map!A:A,C39)</f>
        <v>0</v>
      </c>
      <c r="AI39" s="43"/>
      <c r="AJ39" s="43">
        <f t="shared" si="3"/>
        <v>0</v>
      </c>
      <c r="AK39" s="43">
        <f>SUMIFS('KPI trừ'!C:C,'KPI trừ'!A:A,B39,'KPI trừ'!B:B,C39)</f>
        <v>0</v>
      </c>
      <c r="AL39" s="43">
        <f>SUMIFS('KPI trừ'!D:D,'KPI trừ'!A:A,B39,'KPI trừ'!B:B,C39)</f>
        <v>0</v>
      </c>
      <c r="AM39" s="43">
        <f>SUMIFS('KPI trừ'!E:E,'KPI trừ'!A:A,B39,'KPI trừ'!B:B,C39)</f>
        <v>0</v>
      </c>
      <c r="AN39" s="43">
        <f>SUMIFS('KPI trừ'!F:F,'KPI trừ'!A:A,B39,'KPI trừ'!B:B,C39)</f>
        <v>0</v>
      </c>
      <c r="AO39" s="43">
        <f>SUMIFS('KPI trừ'!G:G,'KPI trừ'!A:A,B39,'KPI trừ'!B:B,C39)</f>
        <v>0</v>
      </c>
      <c r="AP39" s="42" t="str">
        <f ca="1">IFERROR(__xludf.DUMMYFUNCTION("IFERROR(TEXTJOIN("" "", TRUE, FILTER('KPI trừ'!H:H, ('KPI trừ'!A:A=B39) * ('KPI trừ'!B:B=C39))), """")"),"")</f>
        <v/>
      </c>
      <c r="AQ39" s="29">
        <f ca="1">IFERROR(__xludf.DUMMYFUNCTION("IFERROR(
 MAX(
  QUERY(
   FILTER(
    {'Ngày công'!$C$2:$C$5000,'Ngày công'!$F$2:$F$5000},
    TRIM('Ngày công'!$B$2:$B$5000)=TRIM($C39)
   ),
   ""select sum(Col2)
    where Col1 is not null
    group by Col1
    label sum(Col2) ''"",
   0
  )
 ),
 0
)"),16.65)</f>
        <v>16.649999999999999</v>
      </c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>
      <c r="A40" s="35" t="e">
        <f ca="1"/>
        <v>#NAME?</v>
      </c>
      <c r="B40" s="36" t="s">
        <v>105</v>
      </c>
      <c r="C40" s="42" t="s">
        <v>99</v>
      </c>
      <c r="D40" s="35" t="s">
        <v>74</v>
      </c>
      <c r="E40" s="39" t="e">
        <f t="shared" ca="1" si="4"/>
        <v>#NAME?</v>
      </c>
      <c r="F40" s="39">
        <f t="shared" si="1"/>
        <v>48.133333333333333</v>
      </c>
      <c r="G40" s="41">
        <f>SUMIFS('Giờ công'!I:I,'Giờ công'!G:G,B40,'Giờ công'!H:H,C40)</f>
        <v>28.533333333333339</v>
      </c>
      <c r="H40" s="41">
        <f>SUMIFS('Giờ công'!J:J,'Giờ công'!G:G,B40,'Giờ công'!H:H,C40)</f>
        <v>48.133333333333333</v>
      </c>
      <c r="I40" s="36" t="e">
        <f t="shared" ca="1" si="5"/>
        <v>#NAME?</v>
      </c>
      <c r="J40" s="36">
        <v>8</v>
      </c>
      <c r="K40" s="36">
        <v>6</v>
      </c>
      <c r="L40" s="36"/>
      <c r="M40" s="36"/>
      <c r="N40" s="36">
        <f>SUMIFS('Tăng ca lễ'!M:M,'Tăng ca lễ'!K:K,B40,'Tăng ca lễ'!L:L,C40)</f>
        <v>0</v>
      </c>
      <c r="O40" s="36">
        <f>IF(OR(D40 = "PT",D40 = "DSHV"), SUMIFS('Tăng ca lễ'!O:O,'Tăng ca lễ'!K:K,B40,'Tăng ca lễ'!L:L,C40)*2, SUMIFS('Tăng ca lễ'!O:O,'Tăng ca lễ'!K:K,B40,'Tăng ca lễ'!L:L,C40)*3)</f>
        <v>0</v>
      </c>
      <c r="P40" s="36">
        <f>IF(OR(D40 = "PT", D40 = "DSHV"), SUMIFS('Tăng ca lễ'!P:P,'Tăng ca lễ'!K:K,B40,'Tăng ca lễ'!L:L,C40)*2, SUMIFS('Tăng ca lễ'!P:P,'Tăng ca lễ'!K:K,B40,'Tăng ca lễ'!L:L,C40)*3)</f>
        <v>0</v>
      </c>
      <c r="Q40" s="36"/>
      <c r="R40" s="36">
        <f ca="1">SUMIFS('Ngày công'!M:M,'Ngày công'!K:K,B40,'Ngày công'!L:L,C40)</f>
        <v>8</v>
      </c>
      <c r="S40" s="41">
        <f>SUMIFS('Công Đào tạo'!G:G,'Công Đào tạo'!E:E,B40,'Công Đào tạo'!F:F,C40)</f>
        <v>7</v>
      </c>
      <c r="T40" s="36">
        <v>0</v>
      </c>
      <c r="U40" s="42"/>
      <c r="V40" s="46"/>
      <c r="W40" s="43"/>
      <c r="X40" s="43">
        <f ca="1">IFERROR(__xludf.DUMMYFUNCTION("IF($C40="""","""",
 IF(
  TRIM($D40)=""DSCD"",
  MIN(
   1500000,
   ROUND(1500000/28*MIN(N($J40),28),0)
  ),
  IF(
   AND(
    REGEXMATCH(TRIM($D40),""^(DSXC|DSBC|CHT|DSTV)$""),
    N($H40)&gt;=160
   ),
   MIN(
    1500000,
    ROUND(1500000/28*MIN(N($K40)"&amp;",28),0)
   ),
   0
  )
 )
)"),0)</f>
        <v>0</v>
      </c>
      <c r="Y40" s="43"/>
      <c r="Z40" s="43"/>
      <c r="AA40" s="43" t="str">
        <f t="array" aca="1" ref="AA40" ca="1">IF($C40="","",
 IFERROR(
  _xludf.LET(
   cnChinh,
   _xlfn.XLOOKUP(
    TRIM($C40),
    TRIM(KPI!$B$2:$B1043),
    KPI!$A$2:$A1043,
    ""
   ),
   IF(
    TRIM($B40)=TRIM(cnChinh),
    _xlfn.XLOOKUP(
     TRIM($C40),
     TRIM('MiniKat - HCM'!$A$2:$A1043),
     'MiniKat - HCM'!$J$2:$J1043,
     ""
    ),
    ""
   )
  ),
  ""
 )
)</f>
        <v/>
      </c>
      <c r="AB40" s="43"/>
      <c r="AC40" s="43" t="str">
        <f t="array" ref="AC40">IFERROR(_xlfn.XLOOKUP(C40, whatsapp!A:A,whatsapp!D:D), " ")</f>
        <v xml:space="preserve"> </v>
      </c>
      <c r="AD40" s="43" t="str">
        <f t="array" aca="1" ref="AD40" ca="1">IF($C40="","",
 IFERROR(
  _xludf.LET(
   cnChinh,
   _xlfn.XLOOKUP(
    TRIM($C40),
    TRIM(KPI!$B$2:$B1043),
    KPI!$A$2:$A1043,
    ""
   ),
   IF(
    TRIM($B40)=TRIM(cnChinh),
    _xlfn.XLOOKUP(
     TRIM($C40),
     TRIM('Dự án'!$B$2:$B1043),
     'Dự án'!$C$2:$C1043,
     ""
    ),
    ""
   )
  ),
  ""
 )
)</f>
        <v/>
      </c>
      <c r="AE40" s="43">
        <f>SUMIFS(KPI!C:C,KPI!A:A,B40,KPI!B:B,C40)</f>
        <v>0</v>
      </c>
      <c r="AF40" s="44">
        <f>SUMIFS('Thưởng CK'!C:C,'Thưởng CK'!A:A,B40,'Thưởng CK'!B:B,C40)</f>
        <v>0</v>
      </c>
      <c r="AG40" s="43">
        <f>SUMIFS('Cận date'!C:C,'Cận date'!A:A,B40,'Cận date'!B:B,C40)</f>
        <v>0</v>
      </c>
      <c r="AH40" s="43">
        <f>SUMIFS(Map!D:D,Map!B:B,B40,Map!A:A,C40)</f>
        <v>0</v>
      </c>
      <c r="AI40" s="43"/>
      <c r="AJ40" s="43">
        <f t="shared" si="3"/>
        <v>0</v>
      </c>
      <c r="AK40" s="43">
        <f>SUMIFS('KPI trừ'!C:C,'KPI trừ'!A:A,B40,'KPI trừ'!B:B,C40)</f>
        <v>0</v>
      </c>
      <c r="AL40" s="43">
        <f>SUMIFS('KPI trừ'!D:D,'KPI trừ'!A:A,B40,'KPI trừ'!B:B,C40)</f>
        <v>0</v>
      </c>
      <c r="AM40" s="43">
        <f>SUMIFS('KPI trừ'!E:E,'KPI trừ'!A:A,B40,'KPI trừ'!B:B,C40)</f>
        <v>0</v>
      </c>
      <c r="AN40" s="43">
        <f>SUMIFS('KPI trừ'!F:F,'KPI trừ'!A:A,B40,'KPI trừ'!B:B,C40)</f>
        <v>0</v>
      </c>
      <c r="AO40" s="43">
        <f>SUMIFS('KPI trừ'!G:G,'KPI trừ'!A:A,B40,'KPI trừ'!B:B,C40)</f>
        <v>0</v>
      </c>
      <c r="AP40" s="42" t="str">
        <f ca="1">IFERROR(__xludf.DUMMYFUNCTION("IFERROR(TEXTJOIN("" "", TRUE, FILTER('KPI trừ'!H:H, ('KPI trừ'!A:A=B40) * ('KPI trừ'!B:B=C40))), """")"),"")</f>
        <v/>
      </c>
      <c r="AQ40" s="29">
        <f ca="1">IFERROR(__xludf.DUMMYFUNCTION("IFERROR(
 MAX(
  QUERY(
   FILTER(
    {'Ngày công'!$C$2:$C$5000,'Ngày công'!$F$2:$F$5000},
    TRIM('Ngày công'!$B$2:$B$5000)=TRIM($C40)
   ),
   ""select sum(Col2)
    where Col1 is not null
    group by Col1
    label sum(Col2) ''"",
   0
  )
 ),
 0
)"),12)</f>
        <v>12</v>
      </c>
      <c r="AR40" s="42"/>
      <c r="AS40" s="42"/>
      <c r="AT40" s="42"/>
      <c r="AU40" s="42"/>
      <c r="AV40" s="42"/>
      <c r="AW40" s="42"/>
      <c r="AX40" s="42"/>
      <c r="AY40" s="42"/>
      <c r="AZ40" s="42"/>
      <c r="BA40" s="42"/>
    </row>
    <row r="41" spans="1:53">
      <c r="A41" s="35" t="e">
        <f ca="1"/>
        <v>#NAME?</v>
      </c>
      <c r="B41" s="36" t="s">
        <v>105</v>
      </c>
      <c r="C41" s="42" t="s">
        <v>96</v>
      </c>
      <c r="D41" s="35" t="s">
        <v>72</v>
      </c>
      <c r="E41" s="39" t="e">
        <f t="shared" ca="1" si="4"/>
        <v>#NAME?</v>
      </c>
      <c r="F41" s="39">
        <f t="shared" si="1"/>
        <v>31</v>
      </c>
      <c r="G41" s="41">
        <f>SUMIFS('Giờ công'!I:I,'Giờ công'!G:G,B41,'Giờ công'!H:H,C41)</f>
        <v>0</v>
      </c>
      <c r="H41" s="41">
        <f>SUMIFS('Giờ công'!J:J,'Giờ công'!G:G,B41,'Giờ công'!H:H,C41)</f>
        <v>31</v>
      </c>
      <c r="I41" s="36" t="e">
        <f t="shared" ca="1" si="5"/>
        <v>#NAME?</v>
      </c>
      <c r="J41" s="36">
        <v>4</v>
      </c>
      <c r="K41" s="36">
        <v>4</v>
      </c>
      <c r="L41" s="36"/>
      <c r="M41" s="36"/>
      <c r="N41" s="36">
        <f>SUMIFS('Tăng ca lễ'!M:M,'Tăng ca lễ'!K:K,B41,'Tăng ca lễ'!L:L,C41)</f>
        <v>0</v>
      </c>
      <c r="O41" s="36">
        <f>IF(OR(D41 = "PT",D41 = "DSHV"), SUMIFS('Tăng ca lễ'!O:O,'Tăng ca lễ'!K:K,B41,'Tăng ca lễ'!L:L,C41)*2, SUMIFS('Tăng ca lễ'!O:O,'Tăng ca lễ'!K:K,B41,'Tăng ca lễ'!L:L,C41)*3)</f>
        <v>0</v>
      </c>
      <c r="P41" s="36">
        <f>IF(OR(D41 = "PT", D41 = "DSHV"), SUMIFS('Tăng ca lễ'!P:P,'Tăng ca lễ'!K:K,B41,'Tăng ca lễ'!L:L,C41)*2, SUMIFS('Tăng ca lễ'!P:P,'Tăng ca lễ'!K:K,B41,'Tăng ca lễ'!L:L,C41)*3)</f>
        <v>0</v>
      </c>
      <c r="Q41" s="36"/>
      <c r="R41" s="36">
        <f ca="1">SUMIFS('Ngày công'!M:M,'Ngày công'!K:K,B41,'Ngày công'!L:L,C41)</f>
        <v>4</v>
      </c>
      <c r="S41" s="41">
        <f>SUMIFS('Công Đào tạo'!G:G,'Công Đào tạo'!E:E,B41,'Công Đào tạo'!F:F,C41)</f>
        <v>0</v>
      </c>
      <c r="T41" s="36">
        <v>0</v>
      </c>
      <c r="U41" s="42"/>
      <c r="V41" s="46"/>
      <c r="W41" s="43"/>
      <c r="X41" s="43">
        <f ca="1">IFERROR(__xludf.DUMMYFUNCTION("IF($C41="""","""",
 IF(
  TRIM($D41)=""DSCD"",
  MIN(
   1500000,
   ROUND(1500000/28*MIN(N($J41),28),0)
  ),
  IF(
   AND(
    REGEXMATCH(TRIM($D41),""^(DSXC|DSBC|CHT|DSTV)$""),
    N($H41)&gt;=160
   ),
   MIN(
    1500000,
    ROUND(1500000/28*MIN(N($K41)"&amp;",28),0)
   ),
   0
  )
 )
)"),0)</f>
        <v>0</v>
      </c>
      <c r="Y41" s="43"/>
      <c r="Z41" s="43"/>
      <c r="AA41" s="43" t="str">
        <f t="array" aca="1" ref="AA41" ca="1">IF($C41="","",
 IFERROR(
  _xludf.LET(
   cnChinh,
   _xlfn.XLOOKUP(
    TRIM($C41),
    TRIM(KPI!$B$2:$B1043),
    KPI!$A$2:$A1043,
    ""
   ),
   IF(
    TRIM($B41)=TRIM(cnChinh),
    _xlfn.XLOOKUP(
     TRIM($C41),
     TRIM('MiniKat - HCM'!$A$2:$A1043),
     'MiniKat - HCM'!$J$2:$J1043,
     ""
    ),
    ""
   )
  ),
  ""
 )
)</f>
        <v/>
      </c>
      <c r="AB41" s="43"/>
      <c r="AC41" s="43" t="str">
        <f t="array" ref="AC41">IFERROR(_xlfn.XLOOKUP(C41, whatsapp!A:A,whatsapp!D:D), " ")</f>
        <v xml:space="preserve"> </v>
      </c>
      <c r="AD41" s="43" t="str">
        <f t="array" aca="1" ref="AD41" ca="1">IF($C41="","",
 IFERROR(
  _xludf.LET(
   cnChinh,
   _xlfn.XLOOKUP(
    TRIM($C41),
    TRIM(KPI!$B$2:$B1043),
    KPI!$A$2:$A1043,
    ""
   ),
   IF(
    TRIM($B41)=TRIM(cnChinh),
    _xlfn.XLOOKUP(
     TRIM($C41),
     TRIM('Dự án'!$B$2:$B1043),
     'Dự án'!$C$2:$C1043,
     ""
    ),
    ""
   )
  ),
  ""
 )
)</f>
        <v/>
      </c>
      <c r="AE41" s="43">
        <f>SUMIFS(KPI!C:C,KPI!A:A,B41,KPI!B:B,C41)</f>
        <v>0</v>
      </c>
      <c r="AF41" s="44">
        <f>SUMIFS('Thưởng CK'!C:C,'Thưởng CK'!A:A,B41,'Thưởng CK'!B:B,C41)</f>
        <v>0</v>
      </c>
      <c r="AG41" s="43">
        <f>SUMIFS('Cận date'!C:C,'Cận date'!A:A,B41,'Cận date'!B:B,C41)</f>
        <v>0</v>
      </c>
      <c r="AH41" s="43">
        <f>SUMIFS(Map!D:D,Map!B:B,B41,Map!A:A,C41)</f>
        <v>0</v>
      </c>
      <c r="AI41" s="43"/>
      <c r="AJ41" s="43">
        <f t="shared" si="3"/>
        <v>0</v>
      </c>
      <c r="AK41" s="43">
        <f>SUMIFS('KPI trừ'!C:C,'KPI trừ'!A:A,B41,'KPI trừ'!B:B,C41)</f>
        <v>0</v>
      </c>
      <c r="AL41" s="43">
        <f>SUMIFS('KPI trừ'!D:D,'KPI trừ'!A:A,B41,'KPI trừ'!B:B,C41)</f>
        <v>0</v>
      </c>
      <c r="AM41" s="43">
        <f>SUMIFS('KPI trừ'!E:E,'KPI trừ'!A:A,B41,'KPI trừ'!B:B,C41)</f>
        <v>0</v>
      </c>
      <c r="AN41" s="43">
        <f>SUMIFS('KPI trừ'!F:F,'KPI trừ'!A:A,B41,'KPI trừ'!B:B,C41)</f>
        <v>0</v>
      </c>
      <c r="AO41" s="43">
        <f>SUMIFS('KPI trừ'!G:G,'KPI trừ'!A:A,B41,'KPI trừ'!B:B,C41)</f>
        <v>0</v>
      </c>
      <c r="AP41" s="42" t="str">
        <f ca="1">IFERROR(__xludf.DUMMYFUNCTION("IFERROR(TEXTJOIN("" "", TRUE, FILTER('KPI trừ'!H:H, ('KPI trừ'!A:A=B41) * ('KPI trừ'!B:B=C41))), """")"),"")</f>
        <v/>
      </c>
      <c r="AQ41" s="29">
        <f ca="1">IFERROR(__xludf.DUMMYFUNCTION("IFERROR(
 MAX(
  QUERY(
   FILTER(
    {'Ngày công'!$C$2:$C$5000,'Ngày công'!$F$2:$F$5000},
    TRIM('Ngày công'!$B$2:$B$5000)=TRIM($C41)
   ),
   ""select sum(Col2)
    where Col1 is not null
    group by Col1
    label sum(Col2) ''"",
   0
  )
 ),
 0
)"),18.1166666666666)</f>
        <v>18.1166666666666</v>
      </c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>
      <c r="A42" s="35" t="e">
        <f ca="1"/>
        <v>#NAME?</v>
      </c>
      <c r="B42" s="36" t="s">
        <v>105</v>
      </c>
      <c r="C42" s="37" t="s">
        <v>108</v>
      </c>
      <c r="D42" s="35" t="s">
        <v>102</v>
      </c>
      <c r="E42" s="39" t="e">
        <f t="shared" ca="1" si="4"/>
        <v>#NAME?</v>
      </c>
      <c r="F42" s="39">
        <f t="shared" si="1"/>
        <v>24.283333333333335</v>
      </c>
      <c r="G42" s="41">
        <f>SUMIFS('Giờ công'!I:I,'Giờ công'!G:G,B42,'Giờ công'!H:H,C42)</f>
        <v>75.066666666666663</v>
      </c>
      <c r="H42" s="41">
        <f>SUMIFS('Giờ công'!J:J,'Giờ công'!G:G,B42,'Giờ công'!H:H,C42)</f>
        <v>24.283333333333335</v>
      </c>
      <c r="I42" s="36" t="e">
        <f t="shared" ca="1" si="5"/>
        <v>#NAME?</v>
      </c>
      <c r="J42" s="36">
        <v>12</v>
      </c>
      <c r="K42" s="36">
        <v>3</v>
      </c>
      <c r="L42" s="36"/>
      <c r="M42" s="36"/>
      <c r="N42" s="36">
        <f>SUMIFS('Tăng ca lễ'!M:M,'Tăng ca lễ'!K:K,B42,'Tăng ca lễ'!L:L,C42)</f>
        <v>0</v>
      </c>
      <c r="O42" s="36">
        <f>IF(OR(D42 = "PT",D42 = "DSHV"), SUMIFS('Tăng ca lễ'!O:O,'Tăng ca lễ'!K:K,B42,'Tăng ca lễ'!L:L,C42)*2, SUMIFS('Tăng ca lễ'!O:O,'Tăng ca lễ'!K:K,B42,'Tăng ca lễ'!L:L,C42)*3)</f>
        <v>0</v>
      </c>
      <c r="P42" s="36">
        <f>IF(OR(D42 = "PT", D42 = "DSHV"), SUMIFS('Tăng ca lễ'!P:P,'Tăng ca lễ'!K:K,B42,'Tăng ca lễ'!L:L,C42)*2, SUMIFS('Tăng ca lễ'!P:P,'Tăng ca lễ'!K:K,B42,'Tăng ca lễ'!L:L,C42)*3)</f>
        <v>0</v>
      </c>
      <c r="Q42" s="36"/>
      <c r="R42" s="36">
        <f ca="1">SUMIFS('Ngày công'!M:M,'Ngày công'!K:K,B42,'Ngày công'!L:L,C42)</f>
        <v>12</v>
      </c>
      <c r="S42" s="41">
        <f>SUMIFS('Công Đào tạo'!G:G,'Công Đào tạo'!E:E,B42,'Công Đào tạo'!F:F,C42)</f>
        <v>0</v>
      </c>
      <c r="T42" s="36">
        <v>0</v>
      </c>
      <c r="U42" s="42"/>
      <c r="V42" s="46"/>
      <c r="W42" s="43"/>
      <c r="X42" s="43">
        <f ca="1">IFERROR(__xludf.DUMMYFUNCTION("IF($C42="""","""",
 IF(
  TRIM($D42)=""DSCD"",
  MIN(
   1500000,
   ROUND(1500000/28*MIN(N($J42),28),0)
  ),
  IF(
   AND(
    REGEXMATCH(TRIM($D42),""^(DSXC|DSBC|CHT|DSTV)$""),
    N($H42)&gt;=160
   ),
   MIN(
    1500000,
    ROUND(1500000/28*MIN(N($K42)"&amp;",28),0)
   ),
   0
  )
 )
)"),0)</f>
        <v>0</v>
      </c>
      <c r="Y42" s="43"/>
      <c r="Z42" s="43"/>
      <c r="AA42" s="43" t="str">
        <f t="array" aca="1" ref="AA42" ca="1">IF($C42="","",
 IFERROR(
  _xludf.LET(
   cnChinh,
   _xlfn.XLOOKUP(
    TRIM($C42),
    TRIM(KPI!$B$2:$B1043),
    KPI!$A$2:$A1043,
    ""
   ),
   IF(
    TRIM($B42)=TRIM(cnChinh),
    _xlfn.XLOOKUP(
     TRIM($C42),
     TRIM('MiniKat - HCM'!$A$2:$A1043),
     'MiniKat - HCM'!$J$2:$J1043,
     ""
    ),
    ""
   )
  ),
  ""
 )
)</f>
        <v/>
      </c>
      <c r="AB42" s="43"/>
      <c r="AC42" s="43" t="str">
        <f t="array" ref="AC42">IFERROR(_xlfn.XLOOKUP(C42, whatsapp!A:A,whatsapp!D:D), " ")</f>
        <v xml:space="preserve"> </v>
      </c>
      <c r="AD42" s="43" t="str">
        <f t="array" aca="1" ref="AD42" ca="1">IF($C42="","",
 IFERROR(
  _xludf.LET(
   cnChinh,
   _xlfn.XLOOKUP(
    TRIM($C42),
    TRIM(KPI!$B$2:$B1043),
    KPI!$A$2:$A1043,
    ""
   ),
   IF(
    TRIM($B42)=TRIM(cnChinh),
    _xlfn.XLOOKUP(
     TRIM($C42),
     TRIM('Dự án'!$B$2:$B1043),
     'Dự án'!$C$2:$C1043,
     ""
    ),
    ""
   )
  ),
  ""
 )
)</f>
        <v/>
      </c>
      <c r="AE42" s="43">
        <f>SUMIFS(KPI!C:C,KPI!A:A,B42,KPI!B:B,C42)</f>
        <v>0</v>
      </c>
      <c r="AF42" s="44">
        <f>SUMIFS('Thưởng CK'!C:C,'Thưởng CK'!A:A,B42,'Thưởng CK'!B:B,C42)</f>
        <v>0</v>
      </c>
      <c r="AG42" s="43">
        <f>SUMIFS('Cận date'!C:C,'Cận date'!A:A,B42,'Cận date'!B:B,C42)</f>
        <v>0</v>
      </c>
      <c r="AH42" s="43">
        <f>SUMIFS(Map!D:D,Map!B:B,B42,Map!A:A,C42)</f>
        <v>0</v>
      </c>
      <c r="AI42" s="43"/>
      <c r="AJ42" s="43">
        <f t="shared" si="3"/>
        <v>0</v>
      </c>
      <c r="AK42" s="43">
        <f>SUMIFS('KPI trừ'!C:C,'KPI trừ'!A:A,B42,'KPI trừ'!B:B,C42)</f>
        <v>0</v>
      </c>
      <c r="AL42" s="43">
        <f>SUMIFS('KPI trừ'!D:D,'KPI trừ'!A:A,B42,'KPI trừ'!B:B,C42)</f>
        <v>0</v>
      </c>
      <c r="AM42" s="43">
        <f>SUMIFS('KPI trừ'!E:E,'KPI trừ'!A:A,B42,'KPI trừ'!B:B,C42)</f>
        <v>0</v>
      </c>
      <c r="AN42" s="43">
        <f>SUMIFS('KPI trừ'!F:F,'KPI trừ'!A:A,B42,'KPI trừ'!B:B,C42)</f>
        <v>0</v>
      </c>
      <c r="AO42" s="43">
        <f>SUMIFS('KPI trừ'!G:G,'KPI trừ'!A:A,B42,'KPI trừ'!B:B,C42)</f>
        <v>0</v>
      </c>
      <c r="AP42" s="42" t="str">
        <f ca="1">IFERROR(__xludf.DUMMYFUNCTION("IFERROR(TEXTJOIN("" "", TRUE, FILTER('KPI trừ'!H:H, ('KPI trừ'!A:A=B42) * ('KPI trừ'!B:B=C42))), """")"),"")</f>
        <v/>
      </c>
      <c r="AQ42" s="29">
        <f ca="1">IFERROR(__xludf.DUMMYFUNCTION("IFERROR(
 MAX(
  QUERY(
   FILTER(
    {'Ngày công'!$C$2:$C$5000,'Ngày công'!$F$2:$F$5000},
    TRIM('Ngày công'!$B$2:$B$5000)=TRIM($C42)
   ),
   ""select sum(Col2)
    where Col1 is not null
    group by Col1
    label sum(Col2) ''"",
   0
  )
 ),
 0
)"),9)</f>
        <v>9</v>
      </c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>
      <c r="A43" s="35" t="e">
        <f ca="1"/>
        <v>#NAME?</v>
      </c>
      <c r="B43" s="36" t="s">
        <v>105</v>
      </c>
      <c r="C43" s="37" t="s">
        <v>91</v>
      </c>
      <c r="D43" s="35" t="s">
        <v>74</v>
      </c>
      <c r="E43" s="39" t="e">
        <f t="shared" ca="1" si="4"/>
        <v>#NAME?</v>
      </c>
      <c r="F43" s="39">
        <f t="shared" si="1"/>
        <v>104</v>
      </c>
      <c r="G43" s="41">
        <f>SUMIFS('Giờ công'!I:I,'Giờ công'!G:G,B43,'Giờ công'!H:H,C43)</f>
        <v>4.2333333333333343</v>
      </c>
      <c r="H43" s="41">
        <f>SUMIFS('Giờ công'!J:J,'Giờ công'!G:G,B43,'Giờ công'!H:H,C43)</f>
        <v>104</v>
      </c>
      <c r="I43" s="36" t="e">
        <f t="shared" ca="1" si="5"/>
        <v>#NAME?</v>
      </c>
      <c r="J43" s="36">
        <v>13</v>
      </c>
      <c r="K43" s="36">
        <v>13</v>
      </c>
      <c r="L43" s="36"/>
      <c r="M43" s="36"/>
      <c r="N43" s="36">
        <f>SUMIFS('Tăng ca lễ'!M:M,'Tăng ca lễ'!K:K,B43,'Tăng ca lễ'!L:L,C43)</f>
        <v>0</v>
      </c>
      <c r="O43" s="36">
        <f>IF(OR(D43 = "PT",D43 = "DSHV"), SUMIFS('Tăng ca lễ'!O:O,'Tăng ca lễ'!K:K,B43,'Tăng ca lễ'!L:L,C43)*2, SUMIFS('Tăng ca lễ'!O:O,'Tăng ca lễ'!K:K,B43,'Tăng ca lễ'!L:L,C43)*3)</f>
        <v>0</v>
      </c>
      <c r="P43" s="36">
        <f>IF(OR(D43 = "PT", D43 = "DSHV"), SUMIFS('Tăng ca lễ'!P:P,'Tăng ca lễ'!K:K,B43,'Tăng ca lễ'!L:L,C43)*2, SUMIFS('Tăng ca lễ'!P:P,'Tăng ca lễ'!K:K,B43,'Tăng ca lễ'!L:L,C43)*3)</f>
        <v>0</v>
      </c>
      <c r="Q43" s="36"/>
      <c r="R43" s="36">
        <f ca="1">SUMIFS('Ngày công'!M:M,'Ngày công'!K:K,B43,'Ngày công'!L:L,C43)</f>
        <v>13</v>
      </c>
      <c r="S43" s="41">
        <f>SUMIFS('Công Đào tạo'!G:G,'Công Đào tạo'!E:E,B43,'Công Đào tạo'!F:F,C43)</f>
        <v>7</v>
      </c>
      <c r="T43" s="36">
        <v>0</v>
      </c>
      <c r="U43" s="42"/>
      <c r="V43" s="46"/>
      <c r="W43" s="43"/>
      <c r="X43" s="43">
        <f ca="1">IFERROR(__xludf.DUMMYFUNCTION("IF($C43="""","""",
 IF(
  TRIM($D43)=""DSCD"",
  MIN(
   1500000,
   ROUND(1500000/28*MIN(N($J43),28),0)
  ),
  IF(
   AND(
    REGEXMATCH(TRIM($D43),""^(DSXC|DSBC|CHT|DSTV)$""),
    N($H43)&gt;=160
   ),
   MIN(
    1500000,
    ROUND(1500000/28*MIN(N($K43)"&amp;",28),0)
   ),
   0
  )
 )
)"),0)</f>
        <v>0</v>
      </c>
      <c r="Y43" s="43"/>
      <c r="Z43" s="43"/>
      <c r="AA43" s="43" t="str">
        <f t="array" aca="1" ref="AA43" ca="1">IF($C43="","",
 IFERROR(
  _xludf.LET(
   cnChinh,
   _xlfn.XLOOKUP(
    TRIM($C43),
    TRIM(KPI!$B$2:$B1043),
    KPI!$A$2:$A1043,
    ""
   ),
   IF(
    TRIM($B43)=TRIM(cnChinh),
    _xlfn.XLOOKUP(
     TRIM($C43),
     TRIM('MiniKat - HCM'!$A$2:$A1043),
     'MiniKat - HCM'!$J$2:$J1043,
     ""
    ),
    ""
   )
  ),
  ""
 )
)</f>
        <v/>
      </c>
      <c r="AB43" s="43"/>
      <c r="AC43" s="43" t="str">
        <f t="array" ref="AC43">IFERROR(_xlfn.XLOOKUP(C43, whatsapp!A:A,whatsapp!D:D), " ")</f>
        <v xml:space="preserve"> </v>
      </c>
      <c r="AD43" s="43" t="str">
        <f t="array" aca="1" ref="AD43" ca="1">IF($C43="","",
 IFERROR(
  _xludf.LET(
   cnChinh,
   _xlfn.XLOOKUP(
    TRIM($C43),
    TRIM(KPI!$B$2:$B1043),
    KPI!$A$2:$A1043,
    ""
   ),
   IF(
    TRIM($B43)=TRIM(cnChinh),
    _xlfn.XLOOKUP(
     TRIM($C43),
     TRIM('Dự án'!$B$2:$B1043),
     'Dự án'!$C$2:$C1043,
     ""
    ),
    ""
   )
  ),
  ""
 )
)</f>
        <v/>
      </c>
      <c r="AE43" s="43">
        <f>SUMIFS(KPI!C:C,KPI!A:A,B43,KPI!B:B,C43)</f>
        <v>0</v>
      </c>
      <c r="AF43" s="44">
        <f>SUMIFS('Thưởng CK'!C:C,'Thưởng CK'!A:A,B43,'Thưởng CK'!B:B,C43)</f>
        <v>287100</v>
      </c>
      <c r="AG43" s="43">
        <f>SUMIFS('Cận date'!C:C,'Cận date'!A:A,B43,'Cận date'!B:B,C43)</f>
        <v>0</v>
      </c>
      <c r="AH43" s="43">
        <f>SUMIFS(Map!D:D,Map!B:B,B43,Map!A:A,C43)</f>
        <v>0</v>
      </c>
      <c r="AI43" s="43"/>
      <c r="AJ43" s="43">
        <f t="shared" si="3"/>
        <v>0</v>
      </c>
      <c r="AK43" s="43">
        <f>SUMIFS('KPI trừ'!C:C,'KPI trừ'!A:A,B43,'KPI trừ'!B:B,C43)</f>
        <v>0</v>
      </c>
      <c r="AL43" s="43">
        <f>SUMIFS('KPI trừ'!D:D,'KPI trừ'!A:A,B43,'KPI trừ'!B:B,C43)</f>
        <v>0</v>
      </c>
      <c r="AM43" s="43">
        <f>SUMIFS('KPI trừ'!E:E,'KPI trừ'!A:A,B43,'KPI trừ'!B:B,C43)</f>
        <v>0</v>
      </c>
      <c r="AN43" s="43">
        <f>SUMIFS('KPI trừ'!F:F,'KPI trừ'!A:A,B43,'KPI trừ'!B:B,C43)</f>
        <v>0</v>
      </c>
      <c r="AO43" s="43">
        <f>SUMIFS('KPI trừ'!G:G,'KPI trừ'!A:A,B43,'KPI trừ'!B:B,C43)</f>
        <v>0</v>
      </c>
      <c r="AP43" s="42" t="str">
        <f ca="1">IFERROR(__xludf.DUMMYFUNCTION("IFERROR(TEXTJOIN("" "", TRUE, FILTER('KPI trừ'!H:H, ('KPI trừ'!A:A=B43) * ('KPI trừ'!B:B=C43))), """")"),"")</f>
        <v/>
      </c>
      <c r="AQ43" s="29">
        <f ca="1">IFERROR(__xludf.DUMMYFUNCTION("IFERROR(
 MAX(
  QUERY(
   FILTER(
    {'Ngày công'!$C$2:$C$5000,'Ngày công'!$F$2:$F$5000},
    TRIM('Ngày công'!$B$2:$B$5000)=TRIM($C43)
   ),
   ""select sum(Col2)
    where Col1 is not null
    group by Col1
    label sum(Col2) ''"",
   0
  )
 ),
 0
)"),12)</f>
        <v>12</v>
      </c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>
      <c r="A44" s="35" t="e">
        <f ca="1"/>
        <v>#NAME?</v>
      </c>
      <c r="B44" s="36" t="s">
        <v>20</v>
      </c>
      <c r="C44" s="37" t="s">
        <v>109</v>
      </c>
      <c r="D44" s="35" t="s">
        <v>76</v>
      </c>
      <c r="E44" s="39" t="e">
        <f t="shared" ca="1" si="4"/>
        <v>#NAME?</v>
      </c>
      <c r="F44" s="39">
        <f t="shared" si="1"/>
        <v>0</v>
      </c>
      <c r="G44" s="41">
        <f>SUMIFS('Giờ công'!I:I,'Giờ công'!G:G,B44,'Giờ công'!H:H,C44)</f>
        <v>274.2833333333333</v>
      </c>
      <c r="H44" s="41">
        <f>SUMIFS('Giờ công'!J:J,'Giờ công'!G:G,B44,'Giờ công'!H:H,C44)</f>
        <v>0</v>
      </c>
      <c r="I44" s="36" t="e">
        <f t="shared" ca="1" si="5"/>
        <v>#NAME?</v>
      </c>
      <c r="J44" s="36">
        <v>29</v>
      </c>
      <c r="K44" s="36">
        <v>0</v>
      </c>
      <c r="L44" s="36"/>
      <c r="M44" s="36"/>
      <c r="N44" s="36">
        <f ca="1">SUMIFS('Tăng ca lễ'!M:M,'Tăng ca lễ'!K:K,B44,'Tăng ca lễ'!L:L,C44)</f>
        <v>0</v>
      </c>
      <c r="O44" s="36">
        <f>IF(OR(D44 = "PT",D44 = "DSHV"), SUMIFS('Tăng ca lễ'!O:O,'Tăng ca lễ'!K:K,B44,'Tăng ca lễ'!L:L,C44)*2, SUMIFS('Tăng ca lễ'!O:O,'Tăng ca lễ'!K:K,B44,'Tăng ca lễ'!L:L,C44)*3)</f>
        <v>0</v>
      </c>
      <c r="P44" s="36">
        <f>IF(OR(D44 = "PT", D44 = "DSHV"), SUMIFS('Tăng ca lễ'!P:P,'Tăng ca lễ'!K:K,B44,'Tăng ca lễ'!L:L,C44)*2, SUMIFS('Tăng ca lễ'!P:P,'Tăng ca lễ'!K:K,B44,'Tăng ca lễ'!L:L,C44)*3)</f>
        <v>0</v>
      </c>
      <c r="Q44" s="36"/>
      <c r="R44" s="36">
        <f ca="1">SUMIFS('Ngày công'!M:M,'Ngày công'!K:K,B44,'Ngày công'!L:L,C44)</f>
        <v>29</v>
      </c>
      <c r="S44" s="41">
        <f>SUMIFS('Công Đào tạo'!G:G,'Công Đào tạo'!E:E,B44,'Công Đào tạo'!F:F,C44)</f>
        <v>0</v>
      </c>
      <c r="T44" s="36">
        <v>0</v>
      </c>
      <c r="U44" s="42"/>
      <c r="V44" s="43">
        <f>2000000*0.75</f>
        <v>1500000</v>
      </c>
      <c r="W44" s="43"/>
      <c r="X44" s="43">
        <f ca="1">IFERROR(__xludf.DUMMYFUNCTION("IF($C44="""","""",
 IF(
  TRIM($D44)=""DSCD"",
  MIN(
   1500000,
   ROUND(1500000/28*MIN(N($J44),28),0)
  ),
  IF(
   AND(
    REGEXMATCH(TRIM($D44),""^(DSXC|DSBC|CHT|DSTV)$""),
    N($H44)&gt;=160
   ),
   MIN(
    1500000,
    ROUND(1500000/28*MIN(N($K44)"&amp;",28),0)
   ),
   0
  )
 )
)"),0)</f>
        <v>0</v>
      </c>
      <c r="Y44" s="43"/>
      <c r="Z44" s="43"/>
      <c r="AA44" s="43" t="str">
        <f t="array" aca="1" ref="AA44" ca="1">IF($C44="","",
 IFERROR(
  _xludf.LET(
   cnChinh,
   _xlfn.XLOOKUP(
    TRIM($C44),
    TRIM(KPI!$B$2:$B1043),
    KPI!$A$2:$A1043,
    ""
   ),
   IF(
    TRIM($B44)=TRIM(cnChinh),
    _xlfn.XLOOKUP(
     TRIM($C44),
     TRIM('MiniKat - HCM'!$A$2:$A1043),
     'MiniKat - HCM'!$J$2:$J1043,
     ""
    ),
    ""
   )
  ),
  ""
 )
)</f>
        <v/>
      </c>
      <c r="AB44" s="43"/>
      <c r="AC44" s="43" t="str">
        <f t="array" ref="AC44">IFERROR(_xlfn.XLOOKUP(C44, whatsapp!A:A,whatsapp!D:D), " ")</f>
        <v xml:space="preserve"> </v>
      </c>
      <c r="AD44" s="43" t="str">
        <f t="array" aca="1" ref="AD44" ca="1">IF($C44="","",
 IFERROR(
  _xludf.LET(
   cnChinh,
   _xlfn.XLOOKUP(
    TRIM($C44),
    TRIM(KPI!$B$2:$B1043),
    KPI!$A$2:$A1043,
    ""
   ),
   IF(
    TRIM($B44)=TRIM(cnChinh),
    _xlfn.XLOOKUP(
     TRIM($C44),
     TRIM('Dự án'!$B$2:$B1043),
     'Dự án'!$C$2:$C1043,
     ""
    ),
    ""
   )
  ),
  ""
 )
)</f>
        <v/>
      </c>
      <c r="AE44" s="43">
        <f>SUMIFS(KPI!C:C,KPI!A:A,B44,KPI!B:B,C44)</f>
        <v>0</v>
      </c>
      <c r="AF44" s="44">
        <f>SUMIFS('Thưởng CK'!C:C,'Thưởng CK'!A:A,B44,'Thưởng CK'!B:B,C44)</f>
        <v>588300</v>
      </c>
      <c r="AG44" s="43">
        <f>SUMIFS('Cận date'!C:C,'Cận date'!A:A,B44,'Cận date'!B:B,C44)</f>
        <v>32527.5</v>
      </c>
      <c r="AH44" s="43">
        <f>SUMIFS(Map!D:D,Map!B:B,B44,Map!A:A,C44)</f>
        <v>0</v>
      </c>
      <c r="AI44" s="43"/>
      <c r="AJ44" s="43">
        <f t="shared" si="3"/>
        <v>0</v>
      </c>
      <c r="AK44" s="43">
        <f>SUMIFS('KPI trừ'!C:C,'KPI trừ'!A:A,B44,'KPI trừ'!B:B,C44)</f>
        <v>0</v>
      </c>
      <c r="AL44" s="43">
        <f>SUMIFS('KPI trừ'!D:D,'KPI trừ'!A:A,B44,'KPI trừ'!B:B,C44)</f>
        <v>0</v>
      </c>
      <c r="AM44" s="43">
        <f>SUMIFS('KPI trừ'!E:E,'KPI trừ'!A:A,B44,'KPI trừ'!B:B,C44)</f>
        <v>0</v>
      </c>
      <c r="AN44" s="43">
        <f>SUMIFS('KPI trừ'!F:F,'KPI trừ'!A:A,B44,'KPI trừ'!B:B,C44)</f>
        <v>0</v>
      </c>
      <c r="AO44" s="43">
        <f>SUMIFS('KPI trừ'!G:G,'KPI trừ'!A:A,B44,'KPI trừ'!B:B,C44)</f>
        <v>0</v>
      </c>
      <c r="AP44" s="42" t="str">
        <f ca="1">IFERROR(__xludf.DUMMYFUNCTION("IFERROR(TEXTJOIN("" "", TRUE, FILTER('KPI trừ'!H:H, ('KPI trừ'!A:A=B44) * ('KPI trừ'!B:B=C44))), """")"),"")</f>
        <v/>
      </c>
      <c r="AQ44" s="29">
        <f ca="1">IFERROR(__xludf.DUMMYFUNCTION("IFERROR(
 MAX(
  QUERY(
   FILTER(
    {'Ngày công'!$C$2:$C$5000,'Ngày công'!$F$2:$F$5000},
    TRIM('Ngày công'!$B$2:$B$5000)=TRIM($C44)
   ),
   ""select sum(Col2)
    where Col1 is not null
    group by Col1
    label sum(Col2) ''"",
   0
  )
 ),
 0
)"),16.1)</f>
        <v>16.100000000000001</v>
      </c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>
      <c r="A45" s="35" t="e">
        <f ca="1"/>
        <v>#NAME?</v>
      </c>
      <c r="B45" s="36" t="s">
        <v>20</v>
      </c>
      <c r="C45" s="37" t="s">
        <v>110</v>
      </c>
      <c r="D45" s="35" t="s">
        <v>89</v>
      </c>
      <c r="E45" s="39" t="e">
        <f t="shared" ca="1" si="4"/>
        <v>#NAME?</v>
      </c>
      <c r="F45" s="39">
        <f t="shared" si="1"/>
        <v>248.76666666666668</v>
      </c>
      <c r="G45" s="41">
        <f>SUMIFS('Giờ công'!I:I,'Giờ công'!G:G,B45,'Giờ công'!H:H,C45)</f>
        <v>0</v>
      </c>
      <c r="H45" s="41">
        <f>SUMIFS('Giờ công'!J:J,'Giờ công'!G:G,B45,'Giờ công'!H:H,C45)</f>
        <v>248.76666666666668</v>
      </c>
      <c r="I45" s="36" t="e">
        <f t="shared" ca="1" si="5"/>
        <v>#NAME?</v>
      </c>
      <c r="J45" s="36">
        <v>31</v>
      </c>
      <c r="K45" s="36">
        <v>31</v>
      </c>
      <c r="L45" s="36"/>
      <c r="M45" s="36"/>
      <c r="N45" s="36">
        <f ca="1">SUMIFS('Tăng ca lễ'!M:M,'Tăng ca lễ'!K:K,B45,'Tăng ca lễ'!L:L,C45)</f>
        <v>0</v>
      </c>
      <c r="O45" s="36">
        <f>IF(OR(D45 = "PT",D45 = "DSHV"), SUMIFS('Tăng ca lễ'!O:O,'Tăng ca lễ'!K:K,B45,'Tăng ca lễ'!L:L,C45)*2, SUMIFS('Tăng ca lễ'!O:O,'Tăng ca lễ'!K:K,B45,'Tăng ca lễ'!L:L,C45)*3)</f>
        <v>0</v>
      </c>
      <c r="P45" s="36">
        <f>IF(OR(D45 = "PT", D45 = "DSHV"), SUMIFS('Tăng ca lễ'!P:P,'Tăng ca lễ'!K:K,B45,'Tăng ca lễ'!L:L,C45)*2, SUMIFS('Tăng ca lễ'!P:P,'Tăng ca lễ'!K:K,B45,'Tăng ca lễ'!L:L,C45)*3)</f>
        <v>0</v>
      </c>
      <c r="Q45" s="36"/>
      <c r="R45" s="36">
        <f ca="1">SUMIFS('Ngày công'!M:M,'Ngày công'!K:K,B45,'Ngày công'!L:L,C45)</f>
        <v>31</v>
      </c>
      <c r="S45" s="41">
        <f>SUMIFS('Công Đào tạo'!G:G,'Công Đào tạo'!E:E,B45,'Công Đào tạo'!F:F,C45)</f>
        <v>0</v>
      </c>
      <c r="T45" s="36">
        <v>0</v>
      </c>
      <c r="U45" s="42"/>
      <c r="V45" s="46"/>
      <c r="W45" s="43"/>
      <c r="X45" s="43">
        <f ca="1">IFERROR(__xludf.DUMMYFUNCTION("IF($C45="""","""",
 IF(
  TRIM($D45)=""DSCD"",
  MIN(
   1500000,
   ROUND(1500000/28*MIN(N($J45),28),0)
  ),
  IF(
   AND(
    REGEXMATCH(TRIM($D45),""^(DSXC|DSBC|CHT|DSTV)$""),
    N($H45)&gt;=160
   ),
   MIN(
    1500000,
    ROUND(1500000/28*MIN(N($K45)"&amp;",28),0)
   ),
   0
  )
 )
)"),1500000)</f>
        <v>1500000</v>
      </c>
      <c r="Y45" s="43"/>
      <c r="Z45" s="43"/>
      <c r="AA45" s="43" t="str">
        <f t="array" aca="1" ref="AA45" ca="1">IF($C45="","",
 IFERROR(
  _xludf.LET(
   cnChinh,
   _xlfn.XLOOKUP(
    TRIM($C45),
    TRIM(KPI!$B$2:$B1043),
    KPI!$A$2:$A1043,
    ""
   ),
   IF(
    TRIM($B45)=TRIM(cnChinh),
    _xlfn.XLOOKUP(
     TRIM($C45),
     TRIM('MiniKat - HCM'!$A$2:$A1043),
     'MiniKat - HCM'!$J$2:$J1043,
     ""
    ),
    ""
   )
  ),
  ""
 )
)</f>
        <v/>
      </c>
      <c r="AB45" s="43"/>
      <c r="AC45" s="43" t="str">
        <f t="array" ref="AC45">IFERROR(_xlfn.XLOOKUP(C45, whatsapp!A:A,whatsapp!D:D), " ")</f>
        <v xml:space="preserve"> </v>
      </c>
      <c r="AD45" s="43" t="str">
        <f t="array" aca="1" ref="AD45" ca="1">IF($C45="","",
 IFERROR(
  _xludf.LET(
   cnChinh,
   _xlfn.XLOOKUP(
    TRIM($C45),
    TRIM(KPI!$B$2:$B1043),
    KPI!$A$2:$A1043,
    ""
   ),
   IF(
    TRIM($B45)=TRIM(cnChinh),
    _xlfn.XLOOKUP(
     TRIM($C45),
     TRIM('Dự án'!$B$2:$B1043),
     'Dự án'!$C$2:$C1043,
     ""
    ),
    ""
   )
  ),
  ""
 )
)</f>
        <v/>
      </c>
      <c r="AE45" s="43">
        <f>SUMIFS(KPI!C:C,KPI!A:A,B45,KPI!B:B,C45)</f>
        <v>0</v>
      </c>
      <c r="AF45" s="44">
        <f>SUMIFS('Thưởng CK'!C:C,'Thưởng CK'!A:A,B45,'Thưởng CK'!B:B,C45)</f>
        <v>1161000</v>
      </c>
      <c r="AG45" s="43">
        <f>SUMIFS('Cận date'!C:C,'Cận date'!A:A,B45,'Cận date'!B:B,C45)</f>
        <v>8600</v>
      </c>
      <c r="AH45" s="43">
        <f>SUMIFS(Map!D:D,Map!B:B,B45,Map!A:A,C45)</f>
        <v>0</v>
      </c>
      <c r="AI45" s="43"/>
      <c r="AJ45" s="43">
        <f t="shared" si="3"/>
        <v>0</v>
      </c>
      <c r="AK45" s="43">
        <f>SUMIFS('KPI trừ'!C:C,'KPI trừ'!A:A,B45,'KPI trừ'!B:B,C45)</f>
        <v>0</v>
      </c>
      <c r="AL45" s="43">
        <f>SUMIFS('KPI trừ'!D:D,'KPI trừ'!A:A,B45,'KPI trừ'!B:B,C45)</f>
        <v>0</v>
      </c>
      <c r="AM45" s="43">
        <f>SUMIFS('KPI trừ'!E:E,'KPI trừ'!A:A,B45,'KPI trừ'!B:B,C45)</f>
        <v>0</v>
      </c>
      <c r="AN45" s="43">
        <f>SUMIFS('KPI trừ'!F:F,'KPI trừ'!A:A,B45,'KPI trừ'!B:B,C45)</f>
        <v>0</v>
      </c>
      <c r="AO45" s="43">
        <f>SUMIFS('KPI trừ'!G:G,'KPI trừ'!A:A,B45,'KPI trừ'!B:B,C45)</f>
        <v>0</v>
      </c>
      <c r="AP45" s="42" t="str">
        <f ca="1">IFERROR(__xludf.DUMMYFUNCTION("IFERROR(TEXTJOIN("" "", TRUE, FILTER('KPI trừ'!H:H, ('KPI trừ'!A:A=B45) * ('KPI trừ'!B:B=C45))), """")"),"")</f>
        <v/>
      </c>
      <c r="AQ45" s="29">
        <f ca="1">IFERROR(__xludf.DUMMYFUNCTION("IFERROR(
 MAX(
  QUERY(
   FILTER(
    {'Ngày công'!$C$2:$C$5000,'Ngày công'!$F$2:$F$5000},
    TRIM('Ngày công'!$B$2:$B$5000)=TRIM($C45)
   ),
   ""select sum(Col2)
    where Col1 is not null
    group by Col1
    label sum(Col2) ''"",
   0
  )
 ),
 0
)"),8.11666666666666)</f>
        <v>8.11666666666666</v>
      </c>
      <c r="AR45" s="42"/>
      <c r="AS45" s="42"/>
      <c r="AT45" s="42"/>
      <c r="AU45" s="42"/>
      <c r="AV45" s="42"/>
      <c r="AW45" s="42"/>
      <c r="AX45" s="42"/>
      <c r="AY45" s="42"/>
      <c r="AZ45" s="42"/>
      <c r="BA45" s="42"/>
    </row>
    <row r="46" spans="1:53">
      <c r="A46" s="35" t="e">
        <f ca="1"/>
        <v>#NAME?</v>
      </c>
      <c r="B46" s="36" t="s">
        <v>20</v>
      </c>
      <c r="C46" s="37" t="s">
        <v>95</v>
      </c>
      <c r="D46" s="35" t="s">
        <v>72</v>
      </c>
      <c r="E46" s="39" t="e">
        <f t="shared" ca="1" si="4"/>
        <v>#NAME?</v>
      </c>
      <c r="F46" s="39">
        <f t="shared" si="1"/>
        <v>0</v>
      </c>
      <c r="G46" s="41">
        <f>SUMIFS('Giờ công'!I:I,'Giờ công'!G:G,B46,'Giờ công'!H:H,C46)</f>
        <v>14.666666666666668</v>
      </c>
      <c r="H46" s="41">
        <f>SUMIFS('Giờ công'!J:J,'Giờ công'!G:G,B46,'Giờ công'!H:H,C46)</f>
        <v>0</v>
      </c>
      <c r="I46" s="36" t="e">
        <f t="shared" ca="1" si="5"/>
        <v>#NAME?</v>
      </c>
      <c r="J46" s="36">
        <v>1</v>
      </c>
      <c r="K46" s="36">
        <v>0</v>
      </c>
      <c r="L46" s="36"/>
      <c r="M46" s="36"/>
      <c r="N46" s="36">
        <f ca="1">SUMIFS('Tăng ca lễ'!M:M,'Tăng ca lễ'!K:K,B46,'Tăng ca lễ'!L:L,C46)</f>
        <v>0</v>
      </c>
      <c r="O46" s="36">
        <f>IF(OR(D46 = "PT",D46 = "DSHV"), SUMIFS('Tăng ca lễ'!O:O,'Tăng ca lễ'!K:K,B46,'Tăng ca lễ'!L:L,C46)*2, SUMIFS('Tăng ca lễ'!O:O,'Tăng ca lễ'!K:K,B46,'Tăng ca lễ'!L:L,C46)*3)</f>
        <v>0</v>
      </c>
      <c r="P46" s="36">
        <f>IF(OR(D46 = "PT", D46 = "DSHV"), SUMIFS('Tăng ca lễ'!P:P,'Tăng ca lễ'!K:K,B46,'Tăng ca lễ'!L:L,C46)*2, SUMIFS('Tăng ca lễ'!P:P,'Tăng ca lễ'!K:K,B46,'Tăng ca lễ'!L:L,C46)*3)</f>
        <v>0</v>
      </c>
      <c r="Q46" s="36"/>
      <c r="R46" s="36">
        <f ca="1">SUMIFS('Ngày công'!M:M,'Ngày công'!K:K,B46,'Ngày công'!L:L,C46)</f>
        <v>1</v>
      </c>
      <c r="S46" s="41">
        <f>SUMIFS('Công Đào tạo'!G:G,'Công Đào tạo'!E:E,B46,'Công Đào tạo'!F:F,C46)</f>
        <v>0</v>
      </c>
      <c r="T46" s="36">
        <v>0</v>
      </c>
      <c r="U46" s="42"/>
      <c r="V46" s="46"/>
      <c r="W46" s="43"/>
      <c r="X46" s="43">
        <f ca="1">IFERROR(__xludf.DUMMYFUNCTION("IF($C46="""","""",
 IF(
  TRIM($D46)=""DSCD"",
  MIN(
   1500000,
   ROUND(1500000/28*MIN(N($J46),28),0)
  ),
  IF(
   AND(
    REGEXMATCH(TRIM($D46),""^(DSXC|DSBC|CHT|DSTV)$""),
    N($H46)&gt;=160
   ),
   MIN(
    1500000,
    ROUND(1500000/28*MIN(N($K46)"&amp;",28),0)
   ),
   0
  )
 )
)"),0)</f>
        <v>0</v>
      </c>
      <c r="Y46" s="43"/>
      <c r="Z46" s="43"/>
      <c r="AA46" s="43" t="str">
        <f t="array" aca="1" ref="AA46" ca="1">IF($C46="","",
 IFERROR(
  _xludf.LET(
   cnChinh,
   _xlfn.XLOOKUP(
    TRIM($C46),
    TRIM(KPI!$B$2:$B1043),
    KPI!$A$2:$A1043,
    ""
   ),
   IF(
    TRIM($B46)=TRIM(cnChinh),
    _xlfn.XLOOKUP(
     TRIM($C46),
     TRIM('MiniKat - HCM'!$A$2:$A1043),
     'MiniKat - HCM'!$J$2:$J1043,
     ""
    ),
    ""
   )
  ),
  ""
 )
)</f>
        <v/>
      </c>
      <c r="AB46" s="43"/>
      <c r="AC46" s="43" t="str">
        <f t="array" ref="AC46">IFERROR(_xlfn.XLOOKUP(C46, whatsapp!A:A,whatsapp!D:D), " ")</f>
        <v xml:space="preserve"> </v>
      </c>
      <c r="AD46" s="43" t="str">
        <f t="array" aca="1" ref="AD46" ca="1">IF($C46="","",
 IFERROR(
  _xludf.LET(
   cnChinh,
   _xlfn.XLOOKUP(
    TRIM($C46),
    TRIM(KPI!$B$2:$B1043),
    KPI!$A$2:$A1043,
    ""
   ),
   IF(
    TRIM($B46)=TRIM(cnChinh),
    _xlfn.XLOOKUP(
     TRIM($C46),
     TRIM('Dự án'!$B$2:$B1043),
     'Dự án'!$C$2:$C1043,
     ""
    ),
    ""
   )
  ),
  ""
 )
)</f>
        <v/>
      </c>
      <c r="AE46" s="43">
        <f>SUMIFS(KPI!C:C,KPI!A:A,B46,KPI!B:B,C46)</f>
        <v>0</v>
      </c>
      <c r="AF46" s="44">
        <f>SUMIFS('Thưởng CK'!C:C,'Thưởng CK'!A:A,B46,'Thưởng CK'!B:B,C46)</f>
        <v>0</v>
      </c>
      <c r="AG46" s="43">
        <f>SUMIFS('Cận date'!C:C,'Cận date'!A:A,B46,'Cận date'!B:B,C46)</f>
        <v>0</v>
      </c>
      <c r="AH46" s="43">
        <f>SUMIFS(Map!D:D,Map!B:B,B46,Map!A:A,C46)</f>
        <v>0</v>
      </c>
      <c r="AI46" s="43"/>
      <c r="AJ46" s="43">
        <f t="shared" si="3"/>
        <v>0</v>
      </c>
      <c r="AK46" s="43">
        <f>SUMIFS('KPI trừ'!C:C,'KPI trừ'!A:A,B46,'KPI trừ'!B:B,C46)</f>
        <v>0</v>
      </c>
      <c r="AL46" s="43">
        <f>SUMIFS('KPI trừ'!D:D,'KPI trừ'!A:A,B46,'KPI trừ'!B:B,C46)</f>
        <v>0</v>
      </c>
      <c r="AM46" s="43">
        <f>SUMIFS('KPI trừ'!E:E,'KPI trừ'!A:A,B46,'KPI trừ'!B:B,C46)</f>
        <v>0</v>
      </c>
      <c r="AN46" s="43">
        <f>SUMIFS('KPI trừ'!F:F,'KPI trừ'!A:A,B46,'KPI trừ'!B:B,C46)</f>
        <v>0</v>
      </c>
      <c r="AO46" s="43">
        <f>SUMIFS('KPI trừ'!G:G,'KPI trừ'!A:A,B46,'KPI trừ'!B:B,C46)</f>
        <v>0</v>
      </c>
      <c r="AP46" s="42" t="str">
        <f ca="1">IFERROR(__xludf.DUMMYFUNCTION("IFERROR(TEXTJOIN("" "", TRUE, FILTER('KPI trừ'!H:H, ('KPI trừ'!A:A=B46) * ('KPI trừ'!B:B=C46))), """")"),"")</f>
        <v/>
      </c>
      <c r="AQ46" s="29">
        <f ca="1">IFERROR(__xludf.DUMMYFUNCTION("IFERROR(
 MAX(
  QUERY(
   FILTER(
    {'Ngày công'!$C$2:$C$5000,'Ngày công'!$F$2:$F$5000},
    TRIM('Ngày công'!$B$2:$B$5000)=TRIM($C46)
   ),
   ""select sum(Col2)
    where Col1 is not null
    group by Col1
    label sum(Col2) ''"",
   0
  )
 ),
 0
)"),22.4166666666666)</f>
        <v>22.4166666666666</v>
      </c>
      <c r="AR46" s="42"/>
      <c r="AS46" s="42"/>
      <c r="AT46" s="42"/>
      <c r="AU46" s="42"/>
      <c r="AV46" s="42"/>
      <c r="AW46" s="42"/>
      <c r="AX46" s="42"/>
      <c r="AY46" s="42"/>
      <c r="AZ46" s="42"/>
      <c r="BA46" s="42"/>
    </row>
    <row r="47" spans="1:53">
      <c r="A47" s="35" t="e">
        <f ca="1"/>
        <v>#NAME?</v>
      </c>
      <c r="B47" s="36" t="s">
        <v>20</v>
      </c>
      <c r="C47" s="37" t="s">
        <v>111</v>
      </c>
      <c r="D47" s="35" t="s">
        <v>74</v>
      </c>
      <c r="E47" s="39" t="e">
        <f t="shared" ca="1" si="4"/>
        <v>#NAME?</v>
      </c>
      <c r="F47" s="39">
        <f t="shared" si="1"/>
        <v>71.833333333333329</v>
      </c>
      <c r="G47" s="41">
        <f>SUMIFS('Giờ công'!I:I,'Giờ công'!G:G,B47,'Giờ công'!H:H,C47)</f>
        <v>64.38333333333334</v>
      </c>
      <c r="H47" s="41">
        <f>SUMIFS('Giờ công'!J:J,'Giờ công'!G:G,B47,'Giờ công'!H:H,C47)</f>
        <v>71.833333333333329</v>
      </c>
      <c r="I47" s="36" t="e">
        <f t="shared" ca="1" si="5"/>
        <v>#NAME?</v>
      </c>
      <c r="J47" s="36">
        <v>17</v>
      </c>
      <c r="K47" s="36">
        <v>9</v>
      </c>
      <c r="L47" s="36"/>
      <c r="M47" s="36"/>
      <c r="N47" s="36">
        <f>SUMIFS('Tăng ca lễ'!M:M,'Tăng ca lễ'!K:K,B47,'Tăng ca lễ'!L:L,C47)</f>
        <v>0</v>
      </c>
      <c r="O47" s="36">
        <f>IF(OR(D47 = "PT",D47 = "DSHV"), SUMIFS('Tăng ca lễ'!O:O,'Tăng ca lễ'!K:K,B47,'Tăng ca lễ'!L:L,C47)*2, SUMIFS('Tăng ca lễ'!O:O,'Tăng ca lễ'!K:K,B47,'Tăng ca lễ'!L:L,C47)*3)</f>
        <v>0</v>
      </c>
      <c r="P47" s="36">
        <f>IF(OR(D47 = "PT", D47 = "DSHV"), SUMIFS('Tăng ca lễ'!P:P,'Tăng ca lễ'!K:K,B47,'Tăng ca lễ'!L:L,C47)*2, SUMIFS('Tăng ca lễ'!P:P,'Tăng ca lễ'!K:K,B47,'Tăng ca lễ'!L:L,C47)*3)</f>
        <v>0</v>
      </c>
      <c r="Q47" s="36"/>
      <c r="R47" s="36">
        <f ca="1">SUMIFS('Ngày công'!M:M,'Ngày công'!K:K,B47,'Ngày công'!L:L,C47)</f>
        <v>17</v>
      </c>
      <c r="S47" s="41">
        <f>SUMIFS('Công Đào tạo'!G:G,'Công Đào tạo'!E:E,B47,'Công Đào tạo'!F:F,C47)</f>
        <v>0</v>
      </c>
      <c r="T47" s="36">
        <v>0</v>
      </c>
      <c r="U47" s="42"/>
      <c r="V47" s="46"/>
      <c r="W47" s="43"/>
      <c r="X47" s="43">
        <f>2000000/31*15</f>
        <v>967741.93548387103</v>
      </c>
      <c r="Y47" s="43"/>
      <c r="Z47" s="43"/>
      <c r="AA47" s="43" t="str">
        <f t="array" aca="1" ref="AA47" ca="1">IF($C47="","",
 IFERROR(
  _xludf.LET(
   cnChinh,
   _xlfn.XLOOKUP(
    TRIM($C47),
    TRIM(KPI!$B$2:$B1043),
    KPI!$A$2:$A1043,
    ""
   ),
   IF(
    TRIM($B47)=TRIM(cnChinh),
    _xlfn.XLOOKUP(
     TRIM($C47),
     TRIM('MiniKat - HCM'!$A$2:$A1043),
     'MiniKat - HCM'!$J$2:$J1043,
     ""
    ),
    ""
   )
  ),
  ""
 )
)</f>
        <v/>
      </c>
      <c r="AB47" s="43"/>
      <c r="AC47" s="43" t="str">
        <f t="array" ref="AC47">IFERROR(_xlfn.XLOOKUP(C47, whatsapp!A:A,whatsapp!D:D), " ")</f>
        <v xml:space="preserve"> </v>
      </c>
      <c r="AD47" s="43" t="str">
        <f t="array" aca="1" ref="AD47" ca="1">IF($C47="","",
 IFERROR(
  _xludf.LET(
   cnChinh,
   _xlfn.XLOOKUP(
    TRIM($C47),
    TRIM(KPI!$B$2:$B1043),
    KPI!$A$2:$A1043,
    ""
   ),
   IF(
    TRIM($B47)=TRIM(cnChinh),
    _xlfn.XLOOKUP(
     TRIM($C47),
     TRIM('Dự án'!$B$2:$B1043),
     'Dự án'!$C$2:$C1043,
     ""
    ),
    ""
   )
  ),
  ""
 )
)</f>
        <v/>
      </c>
      <c r="AE47" s="43">
        <f>SUMIFS(KPI!C:C,KPI!A:A,B47,KPI!B:B,C47)</f>
        <v>0</v>
      </c>
      <c r="AF47" s="44">
        <f>SUMIFS('Thưởng CK'!C:C,'Thưởng CK'!A:A,B47,'Thưởng CK'!B:B,C47)</f>
        <v>258800</v>
      </c>
      <c r="AG47" s="43">
        <f>SUMIFS('Cận date'!C:C,'Cận date'!A:A,B47,'Cận date'!B:B,C47)</f>
        <v>18220</v>
      </c>
      <c r="AH47" s="43">
        <f>SUMIFS(Map!D:D,Map!B:B,B47,Map!A:A,C47)</f>
        <v>0</v>
      </c>
      <c r="AI47" s="43"/>
      <c r="AJ47" s="43">
        <f t="shared" si="3"/>
        <v>0</v>
      </c>
      <c r="AK47" s="43">
        <f>SUMIFS('KPI trừ'!C:C,'KPI trừ'!A:A,B47,'KPI trừ'!B:B,C47)</f>
        <v>0</v>
      </c>
      <c r="AL47" s="43">
        <f>SUMIFS('KPI trừ'!D:D,'KPI trừ'!A:A,B47,'KPI trừ'!B:B,C47)</f>
        <v>0</v>
      </c>
      <c r="AM47" s="43">
        <f>SUMIFS('KPI trừ'!E:E,'KPI trừ'!A:A,B47,'KPI trừ'!B:B,C47)</f>
        <v>0</v>
      </c>
      <c r="AN47" s="43">
        <f>SUMIFS('KPI trừ'!F:F,'KPI trừ'!A:A,B47,'KPI trừ'!B:B,C47)</f>
        <v>0</v>
      </c>
      <c r="AO47" s="43">
        <f>SUMIFS('KPI trừ'!G:G,'KPI trừ'!A:A,B47,'KPI trừ'!B:B,C47)</f>
        <v>0</v>
      </c>
      <c r="AP47" s="42" t="str">
        <f ca="1">IFERROR(__xludf.DUMMYFUNCTION("IFERROR(TEXTJOIN("" "", TRUE, FILTER('KPI trừ'!H:H, ('KPI trừ'!A:A=B47) * ('KPI trừ'!B:B=C47))), """")"),"")</f>
        <v/>
      </c>
      <c r="AQ47" s="29">
        <f ca="1">IFERROR(__xludf.DUMMYFUNCTION("IFERROR(
 MAX(
  QUERY(
   FILTER(
    {'Ngày công'!$C$2:$C$5000,'Ngày công'!$F$2:$F$5000},
    TRIM('Ngày công'!$B$2:$B$5000)=TRIM($C47)
   ),
   ""select sum(Col2)
    where Col1 is not null
    group by Col1
    label sum(Col2) ''"",
   0
  )
 ),
 0
)"),8.18333333333333)</f>
        <v>8.18333333333333</v>
      </c>
      <c r="AR47" s="42"/>
      <c r="AS47" s="42"/>
      <c r="AT47" s="42"/>
      <c r="AU47" s="42"/>
      <c r="AV47" s="42"/>
      <c r="AW47" s="42"/>
      <c r="AX47" s="42"/>
      <c r="AY47" s="42"/>
      <c r="AZ47" s="42"/>
      <c r="BA47" s="42"/>
    </row>
    <row r="48" spans="1:53">
      <c r="A48" s="35" t="e">
        <f ca="1"/>
        <v>#NAME?</v>
      </c>
      <c r="B48" s="36" t="s">
        <v>20</v>
      </c>
      <c r="C48" s="37" t="s">
        <v>112</v>
      </c>
      <c r="D48" s="35" t="s">
        <v>89</v>
      </c>
      <c r="E48" s="39" t="e">
        <f t="shared" ca="1" si="4"/>
        <v>#NAME?</v>
      </c>
      <c r="F48" s="39">
        <f t="shared" si="1"/>
        <v>163.51666666666668</v>
      </c>
      <c r="G48" s="41">
        <f>SUMIFS('Giờ công'!I:I,'Giờ công'!G:G,B48,'Giờ công'!H:H,C48)</f>
        <v>68.76666666666668</v>
      </c>
      <c r="H48" s="41">
        <f>SUMIFS('Giờ công'!J:J,'Giờ công'!G:G,B48,'Giờ công'!H:H,C48)</f>
        <v>163.51666666666668</v>
      </c>
      <c r="I48" s="36" t="e">
        <f t="shared" ca="1" si="5"/>
        <v>#NAME?</v>
      </c>
      <c r="J48" s="36">
        <v>29</v>
      </c>
      <c r="K48" s="36">
        <v>21</v>
      </c>
      <c r="L48" s="36"/>
      <c r="M48" s="36"/>
      <c r="N48" s="36">
        <f ca="1">SUMIFS('Tăng ca lễ'!M:M,'Tăng ca lễ'!K:K,B48,'Tăng ca lễ'!L:L,C48)</f>
        <v>0</v>
      </c>
      <c r="O48" s="36">
        <f>IF(OR(D48 = "PT",D48 = "DSHV"), SUMIFS('Tăng ca lễ'!O:O,'Tăng ca lễ'!K:K,B48,'Tăng ca lễ'!L:L,C48)*2, SUMIFS('Tăng ca lễ'!O:O,'Tăng ca lễ'!K:K,B48,'Tăng ca lễ'!L:L,C48)*3)</f>
        <v>0</v>
      </c>
      <c r="P48" s="36">
        <f>IF(OR(D48 = "PT", D48 = "DSHV"), SUMIFS('Tăng ca lễ'!P:P,'Tăng ca lễ'!K:K,B48,'Tăng ca lễ'!L:L,C48)*2, SUMIFS('Tăng ca lễ'!P:P,'Tăng ca lễ'!K:K,B48,'Tăng ca lễ'!L:L,C48)*3)</f>
        <v>0</v>
      </c>
      <c r="Q48" s="36"/>
      <c r="R48" s="36">
        <f ca="1">SUMIFS('Ngày công'!M:M,'Ngày công'!K:K,B48,'Ngày công'!L:L,C48)</f>
        <v>29</v>
      </c>
      <c r="S48" s="41">
        <f>SUMIFS('Công Đào tạo'!G:G,'Công Đào tạo'!E:E,B48,'Công Đào tạo'!F:F,C48)</f>
        <v>0</v>
      </c>
      <c r="T48" s="36">
        <v>0</v>
      </c>
      <c r="U48" s="42"/>
      <c r="V48" s="46"/>
      <c r="W48" s="43"/>
      <c r="X48" s="43">
        <f ca="1">IFERROR(__xludf.DUMMYFUNCTION("IF($C48="""","""",
 IF(
  TRIM($D48)=""DSCD"",
  MIN(
   1500000,
   ROUND(1500000/28*MIN(N($J48),28),0)
  ),
  IF(
   AND(
    REGEXMATCH(TRIM($D48),""^(DSXC|DSBC|CHT|DSTV)$""),
    N($H48)&gt;=160
   ),
   MIN(
    1500000,
    ROUND(1500000/28*MIN(N($K48)"&amp;",28),0)
   ),
   0
  )
 )
)"),1500000)</f>
        <v>1500000</v>
      </c>
      <c r="Y48" s="43"/>
      <c r="Z48" s="43"/>
      <c r="AA48" s="43" t="str">
        <f t="array" aca="1" ref="AA48" ca="1">IF($C48="","",
 IFERROR(
  _xludf.LET(
   cnChinh,
   _xlfn.XLOOKUP(
    TRIM($C48),
    TRIM(KPI!$B$2:$B1043),
    KPI!$A$2:$A1043,
    ""
   ),
   IF(
    TRIM($B48)=TRIM(cnChinh),
    _xlfn.XLOOKUP(
     TRIM($C48),
     TRIM('MiniKat - HCM'!$A$2:$A1043),
     'MiniKat - HCM'!$J$2:$J1043,
     ""
    ),
    ""
   )
  ),
  ""
 )
)</f>
        <v/>
      </c>
      <c r="AB48" s="43"/>
      <c r="AC48" s="43" t="str">
        <f t="array" ref="AC48">IFERROR(_xlfn.XLOOKUP(C48, whatsapp!A:A,whatsapp!D:D), " ")</f>
        <v xml:space="preserve"> </v>
      </c>
      <c r="AD48" s="43" t="str">
        <f t="array" aca="1" ref="AD48" ca="1">IF($C48="","",
 IFERROR(
  _xludf.LET(
   cnChinh,
   _xlfn.XLOOKUP(
    TRIM($C48),
    TRIM(KPI!$B$2:$B1043),
    KPI!$A$2:$A1043,
    ""
   ),
   IF(
    TRIM($B48)=TRIM(cnChinh),
    _xlfn.XLOOKUP(
     TRIM($C48),
     TRIM('Dự án'!$B$2:$B1043),
     'Dự án'!$C$2:$C1043,
     ""
    ),
    ""
   )
  ),
  ""
 )
)</f>
        <v/>
      </c>
      <c r="AE48" s="43">
        <f>SUMIFS(KPI!C:C,KPI!A:A,B48,KPI!B:B,C48)</f>
        <v>0</v>
      </c>
      <c r="AF48" s="44">
        <f>SUMIFS('Thưởng CK'!C:C,'Thưởng CK'!A:A,B48,'Thưởng CK'!B:B,C48)</f>
        <v>1125600</v>
      </c>
      <c r="AG48" s="43">
        <f>SUMIFS('Cận date'!C:C,'Cận date'!A:A,B48,'Cận date'!B:B,C48)</f>
        <v>12160</v>
      </c>
      <c r="AH48" s="43">
        <f>SUMIFS(Map!D:D,Map!B:B,B48,Map!A:A,C48)</f>
        <v>0</v>
      </c>
      <c r="AI48" s="43"/>
      <c r="AJ48" s="43">
        <f t="shared" si="3"/>
        <v>0</v>
      </c>
      <c r="AK48" s="43">
        <f>SUMIFS('KPI trừ'!C:C,'KPI trừ'!A:A,B48,'KPI trừ'!B:B,C48)</f>
        <v>0</v>
      </c>
      <c r="AL48" s="43">
        <f>SUMIFS('KPI trừ'!D:D,'KPI trừ'!A:A,B48,'KPI trừ'!B:B,C48)</f>
        <v>0</v>
      </c>
      <c r="AM48" s="43">
        <f>SUMIFS('KPI trừ'!E:E,'KPI trừ'!A:A,B48,'KPI trừ'!B:B,C48)</f>
        <v>0</v>
      </c>
      <c r="AN48" s="43">
        <f>SUMIFS('KPI trừ'!F:F,'KPI trừ'!A:A,B48,'KPI trừ'!B:B,C48)</f>
        <v>0</v>
      </c>
      <c r="AO48" s="43">
        <f>SUMIFS('KPI trừ'!G:G,'KPI trừ'!A:A,B48,'KPI trừ'!B:B,C48)</f>
        <v>0</v>
      </c>
      <c r="AP48" s="42" t="str">
        <f ca="1">IFERROR(__xludf.DUMMYFUNCTION("IFERROR(TEXTJOIN("" "", TRUE, FILTER('KPI trừ'!H:H, ('KPI trừ'!A:A=B48) * ('KPI trừ'!B:B=C48))), """")"),"")</f>
        <v/>
      </c>
      <c r="AQ48" s="29">
        <f ca="1">IFERROR(__xludf.DUMMYFUNCTION("IFERROR(
 MAX(
  QUERY(
   FILTER(
    {'Ngày công'!$C$2:$C$5000,'Ngày công'!$F$2:$F$5000},
    TRIM('Ngày công'!$B$2:$B$5000)=TRIM($C48)
   ),
   ""select sum(Col2)
    where Col1 is not null
    group by Col1
    label sum(Col2) ''"",
   0
  )
 ),
 0
)"),12.3666666666666)</f>
        <v>12.3666666666666</v>
      </c>
      <c r="AR48" s="42"/>
      <c r="AS48" s="42"/>
      <c r="AT48" s="42"/>
      <c r="AU48" s="42"/>
      <c r="AV48" s="42"/>
      <c r="AW48" s="42"/>
      <c r="AX48" s="42"/>
      <c r="AY48" s="42"/>
      <c r="AZ48" s="42"/>
      <c r="BA48" s="42"/>
    </row>
    <row r="49" spans="1:53">
      <c r="A49" s="35" t="e">
        <f ca="1"/>
        <v>#NAME?</v>
      </c>
      <c r="B49" s="36" t="s">
        <v>20</v>
      </c>
      <c r="C49" s="37" t="s">
        <v>108</v>
      </c>
      <c r="D49" s="35" t="s">
        <v>102</v>
      </c>
      <c r="E49" s="39" t="e">
        <f t="shared" ca="1" si="4"/>
        <v>#NAME?</v>
      </c>
      <c r="F49" s="39">
        <f t="shared" si="1"/>
        <v>0</v>
      </c>
      <c r="G49" s="41">
        <f>SUMIFS('Giờ công'!I:I,'Giờ công'!G:G,B49,'Giờ công'!H:H,C49)</f>
        <v>24</v>
      </c>
      <c r="H49" s="41">
        <f>SUMIFS('Giờ công'!J:J,'Giờ công'!G:G,B49,'Giờ công'!H:H,C49)</f>
        <v>0</v>
      </c>
      <c r="I49" s="36" t="e">
        <f t="shared" ca="1" si="5"/>
        <v>#NAME?</v>
      </c>
      <c r="J49" s="36">
        <v>3</v>
      </c>
      <c r="K49" s="36">
        <v>0</v>
      </c>
      <c r="L49" s="36"/>
      <c r="M49" s="36"/>
      <c r="N49" s="36">
        <f>SUMIFS('Tăng ca lễ'!M:M,'Tăng ca lễ'!K:K,B49,'Tăng ca lễ'!L:L,C49)</f>
        <v>0</v>
      </c>
      <c r="O49" s="36">
        <f>IF(OR(D49 = "PT",D49 = "DSHV"), SUMIFS('Tăng ca lễ'!O:O,'Tăng ca lễ'!K:K,B49,'Tăng ca lễ'!L:L,C49)*2, SUMIFS('Tăng ca lễ'!O:O,'Tăng ca lễ'!K:K,B49,'Tăng ca lễ'!L:L,C49)*3)</f>
        <v>0</v>
      </c>
      <c r="P49" s="36">
        <f>IF(OR(D49 = "PT", D49 = "DSHV"), SUMIFS('Tăng ca lễ'!P:P,'Tăng ca lễ'!K:K,B49,'Tăng ca lễ'!L:L,C49)*2, SUMIFS('Tăng ca lễ'!P:P,'Tăng ca lễ'!K:K,B49,'Tăng ca lễ'!L:L,C49)*3)</f>
        <v>0</v>
      </c>
      <c r="Q49" s="36"/>
      <c r="R49" s="36">
        <f ca="1">SUMIFS('Ngày công'!M:M,'Ngày công'!K:K,B49,'Ngày công'!L:L,C49)</f>
        <v>3</v>
      </c>
      <c r="S49" s="41">
        <f>SUMIFS('Công Đào tạo'!G:G,'Công Đào tạo'!E:E,B49,'Công Đào tạo'!F:F,C49)</f>
        <v>0</v>
      </c>
      <c r="T49" s="36">
        <v>0</v>
      </c>
      <c r="U49" s="42"/>
      <c r="V49" s="46"/>
      <c r="W49" s="43"/>
      <c r="X49" s="43">
        <f ca="1">IFERROR(__xludf.DUMMYFUNCTION("IF($C49="""","""",
 IF(
  TRIM($D49)=""DSCD"",
  MIN(
   1500000,
   ROUND(1500000/28*MIN(N($J49),28),0)
  ),
  IF(
   AND(
    REGEXMATCH(TRIM($D49),""^(DSXC|DSBC|CHT|DSTV)$""),
    N($H49)&gt;=160
   ),
   MIN(
    1500000,
    ROUND(1500000/28*MIN(N($K49)"&amp;",28),0)
   ),
   0
  )
 )
)"),0)</f>
        <v>0</v>
      </c>
      <c r="Y49" s="43"/>
      <c r="Z49" s="43"/>
      <c r="AA49" s="43" t="str">
        <f t="array" aca="1" ref="AA49" ca="1">IF($C49="","",
 IFERROR(
  _xludf.LET(
   cnChinh,
   _xlfn.XLOOKUP(
    TRIM($C49),
    TRIM(KPI!$B$2:$B1043),
    KPI!$A$2:$A1043,
    ""
   ),
   IF(
    TRIM($B49)=TRIM(cnChinh),
    _xlfn.XLOOKUP(
     TRIM($C49),
     TRIM('MiniKat - HCM'!$A$2:$A1043),
     'MiniKat - HCM'!$J$2:$J1043,
     ""
    ),
    ""
   )
  ),
  ""
 )
)</f>
        <v/>
      </c>
      <c r="AB49" s="43"/>
      <c r="AC49" s="43" t="str">
        <f t="array" ref="AC49">IFERROR(_xlfn.XLOOKUP(C49, whatsapp!A:A,whatsapp!D:D), " ")</f>
        <v xml:space="preserve"> </v>
      </c>
      <c r="AD49" s="43" t="str">
        <f t="array" aca="1" ref="AD49" ca="1">IF($C49="","",
 IFERROR(
  _xludf.LET(
   cnChinh,
   _xlfn.XLOOKUP(
    TRIM($C49),
    TRIM(KPI!$B$2:$B1043),
    KPI!$A$2:$A1043,
    ""
   ),
   IF(
    TRIM($B49)=TRIM(cnChinh),
    _xlfn.XLOOKUP(
     TRIM($C49),
     TRIM('Dự án'!$B$2:$B1043),
     'Dự án'!$C$2:$C1043,
     ""
    ),
    ""
   )
  ),
  ""
 )
)</f>
        <v/>
      </c>
      <c r="AE49" s="43">
        <f>SUMIFS(KPI!C:C,KPI!A:A,B49,KPI!B:B,C49)</f>
        <v>0</v>
      </c>
      <c r="AF49" s="44">
        <f>SUMIFS('Thưởng CK'!C:C,'Thưởng CK'!A:A,B49,'Thưởng CK'!B:B,C49)</f>
        <v>0</v>
      </c>
      <c r="AG49" s="43">
        <f>SUMIFS('Cận date'!C:C,'Cận date'!A:A,B49,'Cận date'!B:B,C49)</f>
        <v>0</v>
      </c>
      <c r="AH49" s="43">
        <f>SUMIFS(Map!D:D,Map!B:B,B49,Map!A:A,C49)</f>
        <v>0</v>
      </c>
      <c r="AI49" s="43"/>
      <c r="AJ49" s="43">
        <f t="shared" si="3"/>
        <v>0</v>
      </c>
      <c r="AK49" s="43">
        <f>SUMIFS('KPI trừ'!C:C,'KPI trừ'!A:A,B49,'KPI trừ'!B:B,C49)</f>
        <v>0</v>
      </c>
      <c r="AL49" s="43">
        <f>SUMIFS('KPI trừ'!D:D,'KPI trừ'!A:A,B49,'KPI trừ'!B:B,C49)</f>
        <v>0</v>
      </c>
      <c r="AM49" s="43">
        <f>SUMIFS('KPI trừ'!E:E,'KPI trừ'!A:A,B49,'KPI trừ'!B:B,C49)</f>
        <v>0</v>
      </c>
      <c r="AN49" s="43">
        <f>SUMIFS('KPI trừ'!F:F,'KPI trừ'!A:A,B49,'KPI trừ'!B:B,C49)</f>
        <v>0</v>
      </c>
      <c r="AO49" s="43">
        <f>SUMIFS('KPI trừ'!G:G,'KPI trừ'!A:A,B49,'KPI trừ'!B:B,C49)</f>
        <v>0</v>
      </c>
      <c r="AP49" s="42" t="str">
        <f ca="1">IFERROR(__xludf.DUMMYFUNCTION("IFERROR(TEXTJOIN("" "", TRUE, FILTER('KPI trừ'!H:H, ('KPI trừ'!A:A=B49) * ('KPI trừ'!B:B=C49))), """")"),"")</f>
        <v/>
      </c>
      <c r="AQ49" s="29">
        <f ca="1">IFERROR(__xludf.DUMMYFUNCTION("IFERROR(
 MAX(
  QUERY(
   FILTER(
    {'Ngày công'!$C$2:$C$5000,'Ngày công'!$F$2:$F$5000},
    TRIM('Ngày công'!$B$2:$B$5000)=TRIM($C49)
   ),
   ""select sum(Col2)
    where Col1 is not null
    group by Col1
    label sum(Col2) ''"",
   0
  )
 ),
 0
)"),9)</f>
        <v>9</v>
      </c>
      <c r="AR49" s="42"/>
      <c r="AS49" s="42"/>
      <c r="AT49" s="42"/>
      <c r="AU49" s="42"/>
      <c r="AV49" s="42"/>
      <c r="AW49" s="42"/>
      <c r="AX49" s="42"/>
      <c r="AY49" s="42"/>
      <c r="AZ49" s="42"/>
      <c r="BA49" s="42"/>
    </row>
    <row r="50" spans="1:53">
      <c r="A50" s="35" t="e">
        <f ca="1"/>
        <v>#NAME?</v>
      </c>
      <c r="B50" s="36" t="s">
        <v>20</v>
      </c>
      <c r="C50" s="37" t="s">
        <v>113</v>
      </c>
      <c r="D50" s="35" t="s">
        <v>72</v>
      </c>
      <c r="E50" s="39" t="e">
        <f t="shared" ca="1" si="4"/>
        <v>#NAME?</v>
      </c>
      <c r="F50" s="39">
        <f t="shared" si="1"/>
        <v>15.866666666666667</v>
      </c>
      <c r="G50" s="41">
        <f>SUMIFS('Giờ công'!I:I,'Giờ công'!G:G,B50,'Giờ công'!H:H,C50)</f>
        <v>205.79999999999998</v>
      </c>
      <c r="H50" s="41">
        <f>SUMIFS('Giờ công'!J:J,'Giờ công'!G:G,B50,'Giờ công'!H:H,C50)</f>
        <v>15.866666666666667</v>
      </c>
      <c r="I50" s="36" t="e">
        <f t="shared" ca="1" si="5"/>
        <v>#NAME?</v>
      </c>
      <c r="J50" s="36">
        <v>27</v>
      </c>
      <c r="K50" s="36">
        <v>2</v>
      </c>
      <c r="L50" s="36"/>
      <c r="M50" s="36"/>
      <c r="N50" s="36">
        <f ca="1">SUMIFS('Tăng ca lễ'!M:M,'Tăng ca lễ'!K:K,B50,'Tăng ca lễ'!L:L,C50)</f>
        <v>0</v>
      </c>
      <c r="O50" s="36">
        <f>IF(OR(D50 = "PT",D50 = "DSHV"), SUMIFS('Tăng ca lễ'!O:O,'Tăng ca lễ'!K:K,B50,'Tăng ca lễ'!L:L,C50)*2, SUMIFS('Tăng ca lễ'!O:O,'Tăng ca lễ'!K:K,B50,'Tăng ca lễ'!L:L,C50)*3)</f>
        <v>0</v>
      </c>
      <c r="P50" s="36">
        <f>IF(OR(D50 = "PT", D50 = "DSHV"), SUMIFS('Tăng ca lễ'!P:P,'Tăng ca lễ'!K:K,B50,'Tăng ca lễ'!L:L,C50)*2, SUMIFS('Tăng ca lễ'!P:P,'Tăng ca lễ'!K:K,B50,'Tăng ca lễ'!L:L,C50)*3)</f>
        <v>0</v>
      </c>
      <c r="Q50" s="36"/>
      <c r="R50" s="36">
        <f ca="1">SUMIFS('Ngày công'!M:M,'Ngày công'!K:K,B50,'Ngày công'!L:L,C50)</f>
        <v>27</v>
      </c>
      <c r="S50" s="41">
        <f>SUMIFS('Công Đào tạo'!G:G,'Công Đào tạo'!E:E,B50,'Công Đào tạo'!F:F,C50)</f>
        <v>0</v>
      </c>
      <c r="T50" s="36">
        <v>0</v>
      </c>
      <c r="U50" s="42"/>
      <c r="V50" s="46"/>
      <c r="W50" s="43"/>
      <c r="X50" s="43">
        <f ca="1">IFERROR(__xludf.DUMMYFUNCTION("IF($C50="""","""",
 IF(
  TRIM($D50)=""DSCD"",
  MIN(
   1500000,
   ROUND(1500000/28*MIN(N($J50),28),0)
  ),
  IF(
   AND(
    REGEXMATCH(TRIM($D50),""^(DSXC|DSBC|CHT|DSTV)$""),
    N($H50)&gt;=160
   ),
   MIN(
    1500000,
    ROUND(1500000/28*MIN(N($K50)"&amp;",28),0)
   ),
   0
  )
 )
)"),0)</f>
        <v>0</v>
      </c>
      <c r="Y50" s="43"/>
      <c r="Z50" s="43"/>
      <c r="AA50" s="43" t="str">
        <f t="array" aca="1" ref="AA50" ca="1">IF($C50="","",
 IFERROR(
  _xludf.LET(
   cnChinh,
   _xlfn.XLOOKUP(
    TRIM($C50),
    TRIM(KPI!$B$2:$B1043),
    KPI!$A$2:$A1043,
    ""
   ),
   IF(
    TRIM($B50)=TRIM(cnChinh),
    _xlfn.XLOOKUP(
     TRIM($C50),
     TRIM('MiniKat - HCM'!$A$2:$A1043),
     'MiniKat - HCM'!$J$2:$J1043,
     ""
    ),
    ""
   )
  ),
  ""
 )
)</f>
        <v/>
      </c>
      <c r="AB50" s="43"/>
      <c r="AC50" s="43" t="str">
        <f t="array" ref="AC50">IFERROR(_xlfn.XLOOKUP(C50, whatsapp!A:A,whatsapp!D:D), " ")</f>
        <v xml:space="preserve"> </v>
      </c>
      <c r="AD50" s="43" t="str">
        <f t="array" aca="1" ref="AD50" ca="1">IF($C50="","",
 IFERROR(
  _xludf.LET(
   cnChinh,
   _xlfn.XLOOKUP(
    TRIM($C50),
    TRIM(KPI!$B$2:$B1043),
    KPI!$A$2:$A1043,
    ""
   ),
   IF(
    TRIM($B50)=TRIM(cnChinh),
    _xlfn.XLOOKUP(
     TRIM($C50),
     TRIM('Dự án'!$B$2:$B1043),
     'Dự án'!$C$2:$C1043,
     ""
    ),
    ""
   )
  ),
  ""
 )
)</f>
        <v/>
      </c>
      <c r="AE50" s="43">
        <f>SUMIFS(KPI!C:C,KPI!A:A,B50,KPI!B:B,C50)</f>
        <v>0</v>
      </c>
      <c r="AF50" s="44">
        <f>SUMIFS('Thưởng CK'!C:C,'Thưởng CK'!A:A,B50,'Thưởng CK'!B:B,C50)</f>
        <v>702550</v>
      </c>
      <c r="AG50" s="43">
        <f>SUMIFS('Cận date'!C:C,'Cận date'!A:A,B50,'Cận date'!B:B,C50)</f>
        <v>100785</v>
      </c>
      <c r="AH50" s="43">
        <f>SUMIFS(Map!D:D,Map!B:B,B50,Map!A:A,C50)</f>
        <v>0</v>
      </c>
      <c r="AI50" s="43"/>
      <c r="AJ50" s="43">
        <f t="shared" si="3"/>
        <v>0</v>
      </c>
      <c r="AK50" s="43">
        <f>SUMIFS('KPI trừ'!C:C,'KPI trừ'!A:A,B50,'KPI trừ'!B:B,C50)</f>
        <v>0</v>
      </c>
      <c r="AL50" s="43">
        <f>SUMIFS('KPI trừ'!D:D,'KPI trừ'!A:A,B50,'KPI trừ'!B:B,C50)</f>
        <v>0</v>
      </c>
      <c r="AM50" s="43">
        <f>SUMIFS('KPI trừ'!E:E,'KPI trừ'!A:A,B50,'KPI trừ'!B:B,C50)</f>
        <v>0</v>
      </c>
      <c r="AN50" s="43">
        <f>SUMIFS('KPI trừ'!F:F,'KPI trừ'!A:A,B50,'KPI trừ'!B:B,C50)</f>
        <v>0</v>
      </c>
      <c r="AO50" s="43">
        <f>SUMIFS('KPI trừ'!G:G,'KPI trừ'!A:A,B50,'KPI trừ'!B:B,C50)</f>
        <v>0</v>
      </c>
      <c r="AP50" s="42" t="str">
        <f ca="1">IFERROR(__xludf.DUMMYFUNCTION("IFERROR(TEXTJOIN("" "", TRUE, FILTER('KPI trừ'!H:H, ('KPI trừ'!A:A=B50) * ('KPI trừ'!B:B=C50))), """")"),"")</f>
        <v/>
      </c>
      <c r="AQ50" s="29">
        <f ca="1">IFERROR(__xludf.DUMMYFUNCTION("IFERROR(
 MAX(
  QUERY(
   FILTER(
    {'Ngày công'!$C$2:$C$5000,'Ngày công'!$F$2:$F$5000},
    TRIM('Ngày công'!$B$2:$B$5000)=TRIM($C50)
   ),
   ""select sum(Col2)
    where Col1 is not null
    group by Col1
    label sum(Col2) ''"",
   0
  )
 ),
 0
)"),11.95)</f>
        <v>11.95</v>
      </c>
      <c r="AR50" s="42"/>
      <c r="AS50" s="42"/>
      <c r="AT50" s="42"/>
      <c r="AU50" s="42"/>
      <c r="AV50" s="42"/>
      <c r="AW50" s="42"/>
      <c r="AX50" s="42"/>
      <c r="AY50" s="42"/>
      <c r="AZ50" s="42"/>
      <c r="BA50" s="42"/>
    </row>
    <row r="51" spans="1:53">
      <c r="A51" s="69" t="e">
        <f ca="1"/>
        <v>#NAME?</v>
      </c>
      <c r="B51" s="36" t="s">
        <v>21</v>
      </c>
      <c r="C51" s="37" t="s">
        <v>114</v>
      </c>
      <c r="D51" s="35" t="s">
        <v>102</v>
      </c>
      <c r="E51" s="39">
        <v>80.2</v>
      </c>
      <c r="F51" s="147">
        <v>0</v>
      </c>
      <c r="G51" s="144">
        <v>80.2</v>
      </c>
      <c r="H51" s="144">
        <v>0</v>
      </c>
      <c r="I51" s="62">
        <v>0</v>
      </c>
      <c r="J51" s="62">
        <v>10</v>
      </c>
      <c r="K51" s="62">
        <v>0</v>
      </c>
      <c r="L51" s="62"/>
      <c r="M51" s="62"/>
      <c r="N51" s="62">
        <v>0</v>
      </c>
      <c r="O51" s="62">
        <v>0</v>
      </c>
      <c r="P51" s="62">
        <v>0</v>
      </c>
      <c r="Q51" s="62"/>
      <c r="R51" s="62">
        <v>10</v>
      </c>
      <c r="S51" s="62">
        <v>0</v>
      </c>
      <c r="T51" s="62">
        <v>0</v>
      </c>
      <c r="U51" s="62"/>
      <c r="V51" s="62"/>
      <c r="W51" s="62"/>
      <c r="X51" s="62">
        <v>0</v>
      </c>
      <c r="Y51" s="62"/>
      <c r="Z51" s="62"/>
      <c r="AA51" s="62">
        <v>0</v>
      </c>
      <c r="AB51" s="62"/>
      <c r="AC51" s="62"/>
      <c r="AD51" s="62"/>
      <c r="AE51" s="62">
        <v>0</v>
      </c>
      <c r="AF51" s="62">
        <v>0</v>
      </c>
      <c r="AG51" s="62">
        <v>0</v>
      </c>
      <c r="AH51" s="62">
        <v>0</v>
      </c>
      <c r="AI51" s="62"/>
      <c r="AJ51" s="62">
        <v>500000</v>
      </c>
      <c r="AK51" s="62">
        <v>0</v>
      </c>
      <c r="AL51" s="62">
        <v>0</v>
      </c>
      <c r="AM51" s="62">
        <v>0</v>
      </c>
      <c r="AN51" s="62">
        <v>0</v>
      </c>
      <c r="AO51" s="62">
        <v>500000</v>
      </c>
      <c r="AP51" s="42"/>
      <c r="AQ51" s="29"/>
      <c r="AR51" s="42"/>
      <c r="AS51" s="42"/>
      <c r="AT51" s="42"/>
      <c r="AU51" s="42"/>
      <c r="AV51" s="42"/>
      <c r="AW51" s="42"/>
      <c r="AX51" s="42"/>
      <c r="AY51" s="42"/>
      <c r="AZ51" s="42"/>
      <c r="BA51" s="42"/>
    </row>
    <row r="52" spans="1:53">
      <c r="A52" s="35" t="e">
        <f ca="1"/>
        <v>#NAME?</v>
      </c>
      <c r="B52" s="36" t="s">
        <v>21</v>
      </c>
      <c r="C52" s="37" t="s">
        <v>115</v>
      </c>
      <c r="D52" s="35" t="s">
        <v>89</v>
      </c>
      <c r="E52" s="39" t="e">
        <f t="shared" ref="E52:E80" ca="1" si="6">G52+I52+L52+O52+S52+T52</f>
        <v>#NAME?</v>
      </c>
      <c r="F52" s="39">
        <f t="shared" ref="F52:F80" si="7">H52+P52</f>
        <v>230.96666666666667</v>
      </c>
      <c r="G52" s="41">
        <f>SUMIFS('Giờ công'!I:I,'Giờ công'!G:G,B52,'Giờ công'!H:H,C52)</f>
        <v>49.849999999999994</v>
      </c>
      <c r="H52" s="41">
        <f>SUMIFS('Giờ công'!J:J,'Giờ công'!G:G,B52,'Giờ công'!H:H,C52)</f>
        <v>230.96666666666667</v>
      </c>
      <c r="I52" s="36" t="e">
        <f t="shared" ref="I52:I80" ca="1" si="8">_xludf.ifs(R52&gt;=30,16,R52=29,8,TRUE,"")</f>
        <v>#NAME?</v>
      </c>
      <c r="J52" s="36">
        <v>30</v>
      </c>
      <c r="K52" s="36">
        <v>29</v>
      </c>
      <c r="L52" s="36"/>
      <c r="M52" s="36"/>
      <c r="N52" s="36">
        <f ca="1">SUMIFS('Tăng ca lễ'!M:M,'Tăng ca lễ'!K:K,B52,'Tăng ca lễ'!L:L,C52)</f>
        <v>0</v>
      </c>
      <c r="O52" s="36">
        <f>IF(OR(D52 = "PT",D52 = "DSHV"), SUMIFS('Tăng ca lễ'!O:O,'Tăng ca lễ'!K:K,B52,'Tăng ca lễ'!L:L,C52)*2, SUMIFS('Tăng ca lễ'!O:O,'Tăng ca lễ'!K:K,B52,'Tăng ca lễ'!L:L,C52)*3)</f>
        <v>0</v>
      </c>
      <c r="P52" s="36">
        <f>IF(OR(D52 = "PT", D52 = "DSHV"), SUMIFS('Tăng ca lễ'!P:P,'Tăng ca lễ'!K:K,B52,'Tăng ca lễ'!L:L,C52)*2, SUMIFS('Tăng ca lễ'!P:P,'Tăng ca lễ'!K:K,B52,'Tăng ca lễ'!L:L,C52)*3)</f>
        <v>0</v>
      </c>
      <c r="Q52" s="36"/>
      <c r="R52" s="36">
        <f ca="1">SUMIFS('Ngày công'!M:M,'Ngày công'!K:K,B52,'Ngày công'!L:L,C52)</f>
        <v>29</v>
      </c>
      <c r="S52" s="41">
        <f>SUMIFS('Công Đào tạo'!G:G,'Công Đào tạo'!E:E,B52,'Công Đào tạo'!F:F,C52)</f>
        <v>0</v>
      </c>
      <c r="T52" s="36">
        <v>0</v>
      </c>
      <c r="U52" s="42"/>
      <c r="V52" s="46"/>
      <c r="W52" s="43"/>
      <c r="X52" s="43">
        <f ca="1">IFERROR(__xludf.DUMMYFUNCTION("IF($C52="""","""",
 IF(
  TRIM($D52)=""DSCD"",
  MIN(
   1500000,
   ROUND(1500000/28*MIN(N($J52),28),0)
  ),
  IF(
   AND(
    REGEXMATCH(TRIM($D52),""^(DSXC|DSBC|CHT|DSTV)$""),
    N($H52)&gt;=160
   ),
   MIN(
    1500000,
    ROUND(1500000/28*MIN(N($K52)"&amp;",28),0)
   ),
   0
  )
 )
)"),1500000)</f>
        <v>1500000</v>
      </c>
      <c r="Y52" s="43"/>
      <c r="Z52" s="43"/>
      <c r="AA52" s="43" t="str">
        <f t="array" aca="1" ref="AA52" ca="1">IF($C52="","",
 IFERROR(
  _xludf.LET(
   cnChinh,
   _xlfn.XLOOKUP(
    TRIM($C52),
    TRIM(KPI!$B$2:$B1043),
    KPI!$A$2:$A1043,
    ""
   ),
   IF(
    TRIM($B52)=TRIM(cnChinh),
    _xlfn.XLOOKUP(
     TRIM($C52),
     TRIM('MiniKat - HCM'!$A$2:$A1043),
     'MiniKat - HCM'!$J$2:$J1043,
     ""
    ),
    ""
   )
  ),
  ""
 )
)</f>
        <v/>
      </c>
      <c r="AB52" s="43"/>
      <c r="AC52" s="43" t="str">
        <f t="array" ref="AC52">IFERROR(_xlfn.XLOOKUP(C52, whatsapp!A:A,whatsapp!D:D), " ")</f>
        <v xml:space="preserve"> </v>
      </c>
      <c r="AD52" s="43"/>
      <c r="AE52" s="43">
        <f>SUMIFS(KPI!C:C,KPI!A:A,B52,KPI!B:B,C52)</f>
        <v>0</v>
      </c>
      <c r="AF52" s="44">
        <f>SUMIFS('Thưởng CK'!C:C,'Thưởng CK'!A:A,B52,'Thưởng CK'!B:B,C52)</f>
        <v>1830100</v>
      </c>
      <c r="AG52" s="43">
        <f>SUMIFS('Cận date'!C:C,'Cận date'!A:A,B52,'Cận date'!B:B,C52)</f>
        <v>24370</v>
      </c>
      <c r="AH52" s="43">
        <f>SUMIFS(Map!D:D,Map!B:B,B52,Map!A:A,C52)</f>
        <v>0</v>
      </c>
      <c r="AI52" s="43"/>
      <c r="AJ52" s="43">
        <f t="shared" ref="AJ52:AJ80" si="9">SUM(AK52:AO52)</f>
        <v>22250</v>
      </c>
      <c r="AK52" s="43">
        <f>SUMIFS('KPI trừ'!C:C,'KPI trừ'!A:A,B52,'KPI trừ'!B:B,C52)</f>
        <v>22250</v>
      </c>
      <c r="AL52" s="43">
        <f>SUMIFS('KPI trừ'!D:D,'KPI trừ'!A:A,B52,'KPI trừ'!B:B,C52)</f>
        <v>0</v>
      </c>
      <c r="AM52" s="43">
        <f>SUMIFS('KPI trừ'!E:E,'KPI trừ'!A:A,B52,'KPI trừ'!B:B,C52)</f>
        <v>0</v>
      </c>
      <c r="AN52" s="43">
        <f>SUMIFS('KPI trừ'!F:F,'KPI trừ'!A:A,B52,'KPI trừ'!B:B,C52)</f>
        <v>0</v>
      </c>
      <c r="AO52" s="43">
        <f>SUMIFS('KPI trừ'!G:G,'KPI trừ'!A:A,B52,'KPI trừ'!B:B,C52)</f>
        <v>0</v>
      </c>
      <c r="AP52" s="42" t="str">
        <f ca="1">IFERROR(__xludf.DUMMYFUNCTION("IFERROR(TEXTJOIN("" "", TRUE, FILTER('KPI trừ'!H:H, ('KPI trừ'!A:A=B52) * ('KPI trừ'!B:B=C52))), """")"),"")</f>
        <v/>
      </c>
      <c r="AQ52" s="29">
        <f ca="1">IFERROR(__xludf.DUMMYFUNCTION("IFERROR(
 MAX(
  QUERY(
   FILTER(
    {'Ngày công'!$C$2:$C$5000,'Ngày công'!$F$2:$F$5000},
    TRIM('Ngày công'!$B$2:$B$5000)=TRIM($C52)
   ),
   ""select sum(Col2)
    where Col1 is not null
    group by Col1
    label sum(Col2) ''"",
   0
  )
 ),
 0
)"),11.8)</f>
        <v>11.8</v>
      </c>
      <c r="AR52" s="42"/>
      <c r="AS52" s="42"/>
      <c r="AT52" s="42"/>
      <c r="AU52" s="42"/>
      <c r="AV52" s="42"/>
      <c r="AW52" s="42"/>
      <c r="AX52" s="42"/>
      <c r="AY52" s="42"/>
      <c r="AZ52" s="42"/>
      <c r="BA52" s="42"/>
    </row>
    <row r="53" spans="1:53">
      <c r="A53" s="35" t="e">
        <f ca="1"/>
        <v>#NAME?</v>
      </c>
      <c r="B53" s="36" t="s">
        <v>21</v>
      </c>
      <c r="C53" s="37" t="s">
        <v>116</v>
      </c>
      <c r="D53" s="35" t="s">
        <v>102</v>
      </c>
      <c r="E53" s="39" t="e">
        <f t="shared" ca="1" si="6"/>
        <v>#NAME?</v>
      </c>
      <c r="F53" s="39">
        <f t="shared" si="7"/>
        <v>0</v>
      </c>
      <c r="G53" s="41">
        <f>SUMIFS('Giờ công'!I:I,'Giờ công'!G:G,B53,'Giờ công'!H:H,C53)</f>
        <v>177.36666666666667</v>
      </c>
      <c r="H53" s="41">
        <f>SUMIFS('Giờ công'!J:J,'Giờ công'!G:G,B53,'Giờ công'!H:H,C53)</f>
        <v>0</v>
      </c>
      <c r="I53" s="36" t="e">
        <f t="shared" ca="1" si="8"/>
        <v>#NAME?</v>
      </c>
      <c r="J53" s="36">
        <v>22</v>
      </c>
      <c r="K53" s="36">
        <v>0</v>
      </c>
      <c r="L53" s="36"/>
      <c r="M53" s="36"/>
      <c r="N53" s="36">
        <f ca="1">SUMIFS('Tăng ca lễ'!M:M,'Tăng ca lễ'!K:K,B53,'Tăng ca lễ'!L:L,C53)</f>
        <v>0</v>
      </c>
      <c r="O53" s="36">
        <f>IF(OR(D53 = "PT",D53 = "DSHV"), SUMIFS('Tăng ca lễ'!O:O,'Tăng ca lễ'!K:K,B53,'Tăng ca lễ'!L:L,C53)*2, SUMIFS('Tăng ca lễ'!O:O,'Tăng ca lễ'!K:K,B53,'Tăng ca lễ'!L:L,C53)*3)</f>
        <v>0</v>
      </c>
      <c r="P53" s="36">
        <f>IF(OR(D53 = "PT", D53 = "DSHV"), SUMIFS('Tăng ca lễ'!P:P,'Tăng ca lễ'!K:K,B53,'Tăng ca lễ'!L:L,C53)*2, SUMIFS('Tăng ca lễ'!P:P,'Tăng ca lễ'!K:K,B53,'Tăng ca lễ'!L:L,C53)*3)</f>
        <v>0</v>
      </c>
      <c r="Q53" s="36"/>
      <c r="R53" s="36">
        <f ca="1">SUMIFS('Ngày công'!M:M,'Ngày công'!K:K,B53,'Ngày công'!L:L,C53)</f>
        <v>22</v>
      </c>
      <c r="S53" s="41">
        <f>SUMIFS('Công Đào tạo'!G:G,'Công Đào tạo'!E:E,B53,'Công Đào tạo'!F:F,C53)</f>
        <v>0</v>
      </c>
      <c r="T53" s="36">
        <v>0</v>
      </c>
      <c r="U53" s="42"/>
      <c r="V53" s="46"/>
      <c r="W53" s="43"/>
      <c r="X53" s="43">
        <f ca="1">IFERROR(__xludf.DUMMYFUNCTION("IF($C53="""","""",
 IF(
  TRIM($D53)=""DSCD"",
  MIN(
   1500000,
   ROUND(1500000/28*MIN(N($J53),28),0)
  ),
  IF(
   AND(
    REGEXMATCH(TRIM($D53),""^(DSXC|DSBC|CHT|DSTV)$""),
    N($H53)&gt;=160
   ),
   MIN(
    1500000,
    ROUND(1500000/28*MIN(N($K53)"&amp;",28),0)
   ),
   0
  )
 )
)"),0)</f>
        <v>0</v>
      </c>
      <c r="Y53" s="43"/>
      <c r="Z53" s="43"/>
      <c r="AA53" s="43" t="str">
        <f t="array" aca="1" ref="AA53" ca="1">IF($C53="","",
 IFERROR(
  _xludf.LET(
   cnChinh,
   _xlfn.XLOOKUP(
    TRIM($C53),
    TRIM(KPI!$B$2:$B1043),
    KPI!$A$2:$A1043,
    ""
   ),
   IF(
    TRIM($B53)=TRIM(cnChinh),
    _xlfn.XLOOKUP(
     TRIM($C53),
     TRIM('MiniKat - HCM'!$A$2:$A1043),
     'MiniKat - HCM'!$J$2:$J1043,
     ""
    ),
    ""
   )
  ),
  ""
 )
)</f>
        <v/>
      </c>
      <c r="AB53" s="43"/>
      <c r="AC53" s="43" t="str">
        <f t="array" ref="AC53">IFERROR(_xlfn.XLOOKUP(C53, whatsapp!A:A,whatsapp!D:D), " ")</f>
        <v xml:space="preserve"> </v>
      </c>
      <c r="AD53" s="43"/>
      <c r="AE53" s="43">
        <f>SUMIFS(KPI!C:C,KPI!A:A,B53,KPI!B:B,C53)</f>
        <v>0</v>
      </c>
      <c r="AF53" s="44">
        <f>SUMIFS('Thưởng CK'!C:C,'Thưởng CK'!A:A,B53,'Thưởng CK'!B:B,C53)</f>
        <v>0</v>
      </c>
      <c r="AG53" s="43">
        <f>SUMIFS('Cận date'!C:C,'Cận date'!A:A,B53,'Cận date'!B:B,C53)</f>
        <v>0</v>
      </c>
      <c r="AH53" s="43">
        <f>SUMIFS(Map!D:D,Map!B:B,B53,Map!A:A,C53)</f>
        <v>0</v>
      </c>
      <c r="AI53" s="43"/>
      <c r="AJ53" s="43">
        <f t="shared" si="9"/>
        <v>0</v>
      </c>
      <c r="AK53" s="43">
        <f>SUMIFS('KPI trừ'!C:C,'KPI trừ'!A:A,B53,'KPI trừ'!B:B,C53)</f>
        <v>0</v>
      </c>
      <c r="AL53" s="43">
        <f>SUMIFS('KPI trừ'!D:D,'KPI trừ'!A:A,B53,'KPI trừ'!B:B,C53)</f>
        <v>0</v>
      </c>
      <c r="AM53" s="43">
        <f>SUMIFS('KPI trừ'!E:E,'KPI trừ'!A:A,B53,'KPI trừ'!B:B,C53)</f>
        <v>0</v>
      </c>
      <c r="AN53" s="43">
        <f>SUMIFS('KPI trừ'!F:F,'KPI trừ'!A:A,B53,'KPI trừ'!B:B,C53)</f>
        <v>0</v>
      </c>
      <c r="AO53" s="43">
        <f>SUMIFS('KPI trừ'!G:G,'KPI trừ'!A:A,B53,'KPI trừ'!B:B,C53)</f>
        <v>0</v>
      </c>
      <c r="AP53" s="42" t="str">
        <f ca="1">IFERROR(__xludf.DUMMYFUNCTION("IFERROR(TEXTJOIN("" "", TRUE, FILTER('KPI trừ'!H:H, ('KPI trừ'!A:A=B53) * ('KPI trừ'!B:B=C53))), """")"),"")</f>
        <v/>
      </c>
      <c r="AQ53" s="29">
        <f ca="1">IFERROR(__xludf.DUMMYFUNCTION("IFERROR(
 MAX(
  QUERY(
   FILTER(
    {'Ngày công'!$C$2:$C$5000,'Ngày công'!$F$2:$F$5000},
    TRIM('Ngày công'!$B$2:$B$5000)=TRIM($C53)
   ),
   ""select sum(Col2)
    where Col1 is not null
    group by Col1
    label sum(Col2) ''"",
   0
  )
 ),
 0
)"),8.35)</f>
        <v>8.35</v>
      </c>
      <c r="AR53" s="42"/>
      <c r="AS53" s="42"/>
      <c r="AT53" s="42"/>
      <c r="AU53" s="42"/>
      <c r="AV53" s="42"/>
      <c r="AW53" s="42"/>
      <c r="AX53" s="42"/>
      <c r="AY53" s="42"/>
      <c r="AZ53" s="42"/>
      <c r="BA53" s="42"/>
    </row>
    <row r="54" spans="1:53">
      <c r="A54" s="35" t="e">
        <f ca="1"/>
        <v>#NAME?</v>
      </c>
      <c r="B54" s="36" t="s">
        <v>21</v>
      </c>
      <c r="C54" s="37" t="s">
        <v>95</v>
      </c>
      <c r="D54" s="35" t="s">
        <v>72</v>
      </c>
      <c r="E54" s="39" t="e">
        <f t="shared" ca="1" si="6"/>
        <v>#NAME?</v>
      </c>
      <c r="F54" s="39">
        <f t="shared" si="7"/>
        <v>26.916666666666668</v>
      </c>
      <c r="G54" s="41">
        <f>SUMIFS('Giờ công'!I:I,'Giờ công'!G:G,B54,'Giờ công'!H:H,C54)</f>
        <v>198.88333333333333</v>
      </c>
      <c r="H54" s="41">
        <f>SUMIFS('Giờ công'!J:J,'Giờ công'!G:G,B54,'Giờ công'!H:H,C54)</f>
        <v>26.916666666666668</v>
      </c>
      <c r="I54" s="36" t="e">
        <f t="shared" ca="1" si="8"/>
        <v>#NAME?</v>
      </c>
      <c r="J54" s="36">
        <v>24</v>
      </c>
      <c r="K54" s="36">
        <v>3</v>
      </c>
      <c r="L54" s="36"/>
      <c r="M54" s="36"/>
      <c r="N54" s="36">
        <f ca="1">SUMIFS('Tăng ca lễ'!M:M,'Tăng ca lễ'!K:K,B54,'Tăng ca lễ'!L:L,C54)</f>
        <v>0</v>
      </c>
      <c r="O54" s="36">
        <f>IF(OR(D54 = "PT",D54 = "DSHV"), SUMIFS('Tăng ca lễ'!O:O,'Tăng ca lễ'!K:K,B54,'Tăng ca lễ'!L:L,C54)*2, SUMIFS('Tăng ca lễ'!O:O,'Tăng ca lễ'!K:K,B54,'Tăng ca lễ'!L:L,C54)*3)</f>
        <v>0</v>
      </c>
      <c r="P54" s="36">
        <f>IF(OR(D54 = "PT", D54 = "DSHV"), SUMIFS('Tăng ca lễ'!P:P,'Tăng ca lễ'!K:K,B54,'Tăng ca lễ'!L:L,C54)*2, SUMIFS('Tăng ca lễ'!P:P,'Tăng ca lễ'!K:K,B54,'Tăng ca lễ'!L:L,C54)*3)</f>
        <v>0</v>
      </c>
      <c r="Q54" s="36"/>
      <c r="R54" s="36">
        <f ca="1">SUMIFS('Ngày công'!M:M,'Ngày công'!K:K,B54,'Ngày công'!L:L,C54)</f>
        <v>24</v>
      </c>
      <c r="S54" s="41">
        <f>SUMIFS('Công Đào tạo'!G:G,'Công Đào tạo'!E:E,B54,'Công Đào tạo'!F:F,C54)</f>
        <v>0</v>
      </c>
      <c r="T54" s="36">
        <v>0</v>
      </c>
      <c r="U54" s="42"/>
      <c r="V54" s="46"/>
      <c r="W54" s="43"/>
      <c r="X54" s="43">
        <f ca="1">IFERROR(__xludf.DUMMYFUNCTION("IF($C54="""","""",
 IF(
  TRIM($D54)=""DSCD"",
  MIN(
   1500000,
   ROUND(1500000/28*MIN(N($J54),28),0)
  ),
  IF(
   AND(
    REGEXMATCH(TRIM($D54),""^(DSXC|DSBC|CHT|DSTV)$""),
    N($H54)&gt;=160
   ),
   MIN(
    1500000,
    ROUND(1500000/28*MIN(N($K54)"&amp;",28),0)
   ),
   0
  )
 )
)"),0)</f>
        <v>0</v>
      </c>
      <c r="Y54" s="43"/>
      <c r="Z54" s="43"/>
      <c r="AA54" s="43" t="str">
        <f t="array" aca="1" ref="AA54" ca="1">IF($C54="","",
 IFERROR(
  _xludf.LET(
   cnChinh,
   _xlfn.XLOOKUP(
    TRIM($C54),
    TRIM(KPI!$B$2:$B1043),
    KPI!$A$2:$A1043,
    ""
   ),
   IF(
    TRIM($B54)=TRIM(cnChinh),
    _xlfn.XLOOKUP(
     TRIM($C54),
     TRIM('MiniKat - HCM'!$A$2:$A1043),
     'MiniKat - HCM'!$J$2:$J1043,
     ""
    ),
    ""
   )
  ),
  ""
 )
)</f>
        <v/>
      </c>
      <c r="AB54" s="43"/>
      <c r="AC54" s="43" t="str">
        <f t="array" ref="AC54">IFERROR(_xlfn.XLOOKUP(C54, whatsapp!A:A,whatsapp!D:D), " ")</f>
        <v xml:space="preserve"> </v>
      </c>
      <c r="AD54" s="43"/>
      <c r="AE54" s="43">
        <f>SUMIFS(KPI!C:C,KPI!A:A,B54,KPI!B:B,C54)</f>
        <v>0</v>
      </c>
      <c r="AF54" s="44">
        <f>SUMIFS('Thưởng CK'!C:C,'Thưởng CK'!A:A,B54,'Thưởng CK'!B:B,C54)</f>
        <v>950350</v>
      </c>
      <c r="AG54" s="43">
        <f>SUMIFS('Cận date'!C:C,'Cận date'!A:A,B54,'Cận date'!B:B,C54)</f>
        <v>36700</v>
      </c>
      <c r="AH54" s="43">
        <f>SUMIFS(Map!D:D,Map!B:B,B54,Map!A:A,C54)</f>
        <v>0</v>
      </c>
      <c r="AI54" s="43"/>
      <c r="AJ54" s="43">
        <f t="shared" si="9"/>
        <v>22250</v>
      </c>
      <c r="AK54" s="43">
        <f>SUMIFS('KPI trừ'!C:C,'KPI trừ'!A:A,B54,'KPI trừ'!B:B,C54)</f>
        <v>22250</v>
      </c>
      <c r="AL54" s="43">
        <f>SUMIFS('KPI trừ'!D:D,'KPI trừ'!A:A,B54,'KPI trừ'!B:B,C54)</f>
        <v>0</v>
      </c>
      <c r="AM54" s="43">
        <f>SUMIFS('KPI trừ'!E:E,'KPI trừ'!A:A,B54,'KPI trừ'!B:B,C54)</f>
        <v>0</v>
      </c>
      <c r="AN54" s="43">
        <f>SUMIFS('KPI trừ'!F:F,'KPI trừ'!A:A,B54,'KPI trừ'!B:B,C54)</f>
        <v>0</v>
      </c>
      <c r="AO54" s="43">
        <f>SUMIFS('KPI trừ'!G:G,'KPI trừ'!A:A,B54,'KPI trừ'!B:B,C54)</f>
        <v>0</v>
      </c>
      <c r="AP54" s="42" t="str">
        <f ca="1">IFERROR(__xludf.DUMMYFUNCTION("IFERROR(TEXTJOIN("" "", TRUE, FILTER('KPI trừ'!H:H, ('KPI trừ'!A:A=B54) * ('KPI trừ'!B:B=C54))), """")"),"")</f>
        <v/>
      </c>
      <c r="AQ54" s="29">
        <f ca="1">IFERROR(__xludf.DUMMYFUNCTION("IFERROR(
 MAX(
  QUERY(
   FILTER(
    {'Ngày công'!$C$2:$C$5000,'Ngày công'!$F$2:$F$5000},
    TRIM('Ngày công'!$B$2:$B$5000)=TRIM($C54)
   ),
   ""select sum(Col2)
    where Col1 is not null
    group by Col1
    label sum(Col2) ''"",
   0
  )
 ),
 0
)"),22.4166666666666)</f>
        <v>22.4166666666666</v>
      </c>
      <c r="AR54" s="42"/>
      <c r="AS54" s="42"/>
      <c r="AT54" s="42"/>
      <c r="AU54" s="42"/>
      <c r="AV54" s="42"/>
      <c r="AW54" s="42"/>
      <c r="AX54" s="42"/>
      <c r="AY54" s="42"/>
      <c r="AZ54" s="42"/>
      <c r="BA54" s="42"/>
    </row>
    <row r="55" spans="1:53">
      <c r="A55" s="35" t="e">
        <f ca="1"/>
        <v>#NAME?</v>
      </c>
      <c r="B55" s="36" t="s">
        <v>21</v>
      </c>
      <c r="C55" s="37" t="s">
        <v>117</v>
      </c>
      <c r="D55" s="35" t="s">
        <v>76</v>
      </c>
      <c r="E55" s="39" t="e">
        <f t="shared" ca="1" si="6"/>
        <v>#NAME?</v>
      </c>
      <c r="F55" s="39">
        <f t="shared" si="7"/>
        <v>8.1999999999999993</v>
      </c>
      <c r="G55" s="41">
        <f>SUMIFS('Giờ công'!I:I,'Giờ công'!G:G,B55,'Giờ công'!H:H,C55)</f>
        <v>284.76666666666665</v>
      </c>
      <c r="H55" s="41">
        <f>SUMIFS('Giờ công'!J:J,'Giờ công'!G:G,B55,'Giờ công'!H:H,C55)</f>
        <v>8.1999999999999993</v>
      </c>
      <c r="I55" s="36" t="e">
        <f t="shared" ca="1" si="8"/>
        <v>#NAME?</v>
      </c>
      <c r="J55" s="36">
        <v>24</v>
      </c>
      <c r="K55" s="36">
        <v>1</v>
      </c>
      <c r="L55" s="36"/>
      <c r="M55" s="36"/>
      <c r="N55" s="36">
        <f ca="1">SUMIFS('Tăng ca lễ'!M:M,'Tăng ca lễ'!K:K,B55,'Tăng ca lễ'!L:L,C55)</f>
        <v>0</v>
      </c>
      <c r="O55" s="36">
        <f>IF(OR(D55 = "PT",D55 = "DSHV"), SUMIFS('Tăng ca lễ'!O:O,'Tăng ca lễ'!K:K,B55,'Tăng ca lễ'!L:L,C55)*2, SUMIFS('Tăng ca lễ'!O:O,'Tăng ca lễ'!K:K,B55,'Tăng ca lễ'!L:L,C55)*3)</f>
        <v>0</v>
      </c>
      <c r="P55" s="36">
        <f>IF(OR(D55 = "PT", D55 = "DSHV"), SUMIFS('Tăng ca lễ'!P:P,'Tăng ca lễ'!K:K,B55,'Tăng ca lễ'!L:L,C55)*2, SUMIFS('Tăng ca lễ'!P:P,'Tăng ca lễ'!K:K,B55,'Tăng ca lễ'!L:L,C55)*3)</f>
        <v>0</v>
      </c>
      <c r="Q55" s="36"/>
      <c r="R55" s="36">
        <f ca="1">SUMIFS('Ngày công'!M:M,'Ngày công'!K:K,B55,'Ngày công'!L:L,C55)</f>
        <v>23</v>
      </c>
      <c r="S55" s="41">
        <f>SUMIFS('Công Đào tạo'!G:G,'Công Đào tạo'!E:E,B55,'Công Đào tạo'!F:F,C55)</f>
        <v>0</v>
      </c>
      <c r="T55" s="36">
        <v>0</v>
      </c>
      <c r="U55" s="42"/>
      <c r="V55" s="43">
        <f>2000000*0.75</f>
        <v>1500000</v>
      </c>
      <c r="W55" s="43"/>
      <c r="X55" s="43">
        <f ca="1">IFERROR(__xludf.DUMMYFUNCTION("IF($C55="""","""",
 IF(
  TRIM($D55)=""DSCD"",
  MIN(
   1500000,
   ROUND(1500000/28*MIN(N($J55),28),0)
  ),
  IF(
   AND(
    REGEXMATCH(TRIM($D55),""^(DSXC|DSBC|CHT|DSTV)$""),
    N($H55)&gt;=160
   ),
   MIN(
    1500000,
    ROUND(1500000/28*MIN(N($K55)"&amp;",28),0)
   ),
   0
  )
 )
)"),0)</f>
        <v>0</v>
      </c>
      <c r="Y55" s="43"/>
      <c r="Z55" s="43"/>
      <c r="AA55" s="43" t="str">
        <f t="array" aca="1" ref="AA55" ca="1">IF($C55="","",
 IFERROR(
  _xludf.LET(
   cnChinh,
   _xlfn.XLOOKUP(
    TRIM($C55),
    TRIM(KPI!$B$2:$B1043),
    KPI!$A$2:$A1043,
    ""
   ),
   IF(
    TRIM($B55)=TRIM(cnChinh),
    _xlfn.XLOOKUP(
     TRIM($C55),
     TRIM('MiniKat - HCM'!$A$2:$A1043),
     'MiniKat - HCM'!$J$2:$J1043,
     ""
    ),
    ""
   )
  ),
  ""
 )
)</f>
        <v/>
      </c>
      <c r="AB55" s="43"/>
      <c r="AC55" s="43" t="str">
        <f t="array" ref="AC55">IFERROR(_xlfn.XLOOKUP(C55, whatsapp!A:A,whatsapp!D:D), " ")</f>
        <v xml:space="preserve"> </v>
      </c>
      <c r="AD55" s="43"/>
      <c r="AE55" s="43">
        <f>SUMIFS(KPI!C:C,KPI!A:A,B55,KPI!B:B,C55)</f>
        <v>0</v>
      </c>
      <c r="AF55" s="44">
        <f>SUMIFS('Thưởng CK'!C:C,'Thưởng CK'!A:A,B55,'Thưởng CK'!B:B,C55)</f>
        <v>1039300</v>
      </c>
      <c r="AG55" s="43">
        <f>SUMIFS('Cận date'!C:C,'Cận date'!A:A,B55,'Cận date'!B:B,C55)</f>
        <v>61700</v>
      </c>
      <c r="AH55" s="43">
        <f>SUMIFS(Map!D:D,Map!B:B,B55,Map!A:A,C55)</f>
        <v>0</v>
      </c>
      <c r="AI55" s="43"/>
      <c r="AJ55" s="43">
        <f t="shared" si="9"/>
        <v>22250</v>
      </c>
      <c r="AK55" s="43">
        <f>SUMIFS('KPI trừ'!C:C,'KPI trừ'!A:A,B55,'KPI trừ'!B:B,C55)</f>
        <v>22250</v>
      </c>
      <c r="AL55" s="43">
        <f>SUMIFS('KPI trừ'!D:D,'KPI trừ'!A:A,B55,'KPI trừ'!B:B,C55)</f>
        <v>0</v>
      </c>
      <c r="AM55" s="43">
        <f>SUMIFS('KPI trừ'!E:E,'KPI trừ'!A:A,B55,'KPI trừ'!B:B,C55)</f>
        <v>0</v>
      </c>
      <c r="AN55" s="43">
        <f>SUMIFS('KPI trừ'!F:F,'KPI trừ'!A:A,B55,'KPI trừ'!B:B,C55)</f>
        <v>0</v>
      </c>
      <c r="AO55" s="43">
        <f>SUMIFS('KPI trừ'!G:G,'KPI trừ'!A:A,B55,'KPI trừ'!B:B,C55)</f>
        <v>0</v>
      </c>
      <c r="AP55" s="42" t="str">
        <f ca="1">IFERROR(__xludf.DUMMYFUNCTION("IFERROR(TEXTJOIN("" "", TRUE, FILTER('KPI trừ'!H:H, ('KPI trừ'!A:A=B55) * ('KPI trừ'!B:B=C55))), """")"),"")</f>
        <v/>
      </c>
      <c r="AQ55" s="29">
        <f ca="1">IFERROR(__xludf.DUMMYFUNCTION("IFERROR(
 MAX(
  QUERY(
   FILTER(
    {'Ngày công'!$C$2:$C$5000,'Ngày công'!$F$2:$F$5000},
    TRIM('Ngày công'!$B$2:$B$5000)=TRIM($C55)
   ),
   ""select sum(Col2)
    where Col1 is not null
    group by Col1
    label sum(Col2) ''"",
   0
  )
 ),
 0
)"),18.5333333333333)</f>
        <v>18.533333333333299</v>
      </c>
      <c r="AR55" s="42"/>
      <c r="AS55" s="42"/>
      <c r="AT55" s="42"/>
      <c r="AU55" s="42"/>
      <c r="AV55" s="42"/>
      <c r="AW55" s="42"/>
      <c r="AX55" s="42"/>
      <c r="AY55" s="42"/>
      <c r="AZ55" s="42"/>
      <c r="BA55" s="42"/>
    </row>
    <row r="56" spans="1:53" ht="15.75" customHeight="1">
      <c r="A56" s="35" t="e">
        <f ca="1"/>
        <v>#NAME?</v>
      </c>
      <c r="B56" s="36" t="s">
        <v>21</v>
      </c>
      <c r="C56" s="37" t="s">
        <v>118</v>
      </c>
      <c r="D56" s="35" t="s">
        <v>89</v>
      </c>
      <c r="E56" s="39" t="e">
        <f t="shared" ca="1" si="6"/>
        <v>#NAME?</v>
      </c>
      <c r="F56" s="39">
        <f t="shared" si="7"/>
        <v>267.41666666666669</v>
      </c>
      <c r="G56" s="41">
        <f>SUMIFS('Giờ công'!I:I,'Giờ công'!G:G,B56,'Giờ công'!H:H,C56)</f>
        <v>5.5499999999999545</v>
      </c>
      <c r="H56" s="41">
        <f>SUMIFS('Giờ công'!J:J,'Giờ công'!G:G,B56,'Giờ công'!H:H,C56)</f>
        <v>267.41666666666669</v>
      </c>
      <c r="I56" s="36" t="e">
        <f t="shared" ca="1" si="8"/>
        <v>#NAME?</v>
      </c>
      <c r="J56" s="36">
        <v>29</v>
      </c>
      <c r="K56" s="36">
        <v>33</v>
      </c>
      <c r="L56" s="36"/>
      <c r="M56" s="36"/>
      <c r="N56" s="36">
        <f ca="1">SUMIFS('Tăng ca lễ'!M:M,'Tăng ca lễ'!K:K,B56,'Tăng ca lễ'!L:L,C56)</f>
        <v>0</v>
      </c>
      <c r="O56" s="36">
        <f>IF(OR(D56 = "PT",D56 = "DSHV"), SUMIFS('Tăng ca lễ'!O:O,'Tăng ca lễ'!K:K,B56,'Tăng ca lễ'!L:L,C56)*2, SUMIFS('Tăng ca lễ'!O:O,'Tăng ca lễ'!K:K,B56,'Tăng ca lễ'!L:L,C56)*3)</f>
        <v>0</v>
      </c>
      <c r="P56" s="36">
        <f>IF(OR(D56 = "PT", D56 = "DSHV"), SUMIFS('Tăng ca lễ'!P:P,'Tăng ca lễ'!K:K,B56,'Tăng ca lễ'!L:L,C56)*2, SUMIFS('Tăng ca lễ'!P:P,'Tăng ca lễ'!K:K,B56,'Tăng ca lễ'!L:L,C56)*3)</f>
        <v>0</v>
      </c>
      <c r="Q56" s="36"/>
      <c r="R56" s="36">
        <f ca="1">SUMIFS('Ngày công'!M:M,'Ngày công'!K:K,B56,'Ngày công'!L:L,C56)</f>
        <v>29</v>
      </c>
      <c r="S56" s="41">
        <f>SUMIFS('Công Đào tạo'!G:G,'Công Đào tạo'!E:E,B56,'Công Đào tạo'!F:F,C56)</f>
        <v>0</v>
      </c>
      <c r="T56" s="36">
        <v>0</v>
      </c>
      <c r="U56" s="42"/>
      <c r="V56" s="46"/>
      <c r="W56" s="43"/>
      <c r="X56" s="43">
        <f ca="1">IFERROR(__xludf.DUMMYFUNCTION("IF($C56="""","""",
 IF(
  TRIM($D56)=""DSCD"",
  MIN(
   1500000,
   ROUND(1500000/28*MIN(N($J56),28),0)
  ),
  IF(
   AND(
    REGEXMATCH(TRIM($D56),""^(DSXC|DSBC|CHT|DSTV)$""),
    N($H56)&gt;=160
   ),
   MIN(
    1500000,
    ROUND(1500000/28*MIN(N($K56)"&amp;",28),0)
   ),
   0
  )
 )
)"),1500000)</f>
        <v>1500000</v>
      </c>
      <c r="Y56" s="43"/>
      <c r="Z56" s="43"/>
      <c r="AA56" s="43" t="str">
        <f t="array" aca="1" ref="AA56" ca="1">IF($C56="","",
 IFERROR(
  _xludf.LET(
   cnChinh,
   _xlfn.XLOOKUP(
    TRIM($C56),
    TRIM(KPI!$B$2:$B1043),
    KPI!$A$2:$A1043,
    ""
   ),
   IF(
    TRIM($B56)=TRIM(cnChinh),
    _xlfn.XLOOKUP(
     TRIM($C56),
     TRIM('MiniKat - HCM'!$A$2:$A1043),
     'MiniKat - HCM'!$J$2:$J1043,
     ""
    ),
    ""
   )
  ),
  ""
 )
)</f>
        <v/>
      </c>
      <c r="AB56" s="43"/>
      <c r="AC56" s="43" t="str">
        <f t="array" ref="AC56">IFERROR(_xlfn.XLOOKUP(C56, whatsapp!A:A,whatsapp!D:D), " ")</f>
        <v xml:space="preserve"> </v>
      </c>
      <c r="AD56" s="43"/>
      <c r="AE56" s="43">
        <f>SUMIFS(KPI!C:C,KPI!A:A,B56,KPI!B:B,C56)</f>
        <v>0</v>
      </c>
      <c r="AF56" s="44">
        <f>SUMIFS('Thưởng CK'!C:C,'Thưởng CK'!A:A,B56,'Thưởng CK'!B:B,C56)</f>
        <v>645000</v>
      </c>
      <c r="AG56" s="43">
        <f>SUMIFS('Cận date'!C:C,'Cận date'!A:A,B56,'Cận date'!B:B,C56)</f>
        <v>47180</v>
      </c>
      <c r="AH56" s="43">
        <f>SUMIFS(Map!D:D,Map!B:B,B56,Map!A:A,C56)</f>
        <v>0</v>
      </c>
      <c r="AI56" s="43"/>
      <c r="AJ56" s="43">
        <f t="shared" si="9"/>
        <v>22250</v>
      </c>
      <c r="AK56" s="43">
        <f>SUMIFS('KPI trừ'!C:C,'KPI trừ'!A:A,B56,'KPI trừ'!B:B,C56)</f>
        <v>22250</v>
      </c>
      <c r="AL56" s="43">
        <f>SUMIFS('KPI trừ'!D:D,'KPI trừ'!A:A,B56,'KPI trừ'!B:B,C56)</f>
        <v>0</v>
      </c>
      <c r="AM56" s="43">
        <f>SUMIFS('KPI trừ'!E:E,'KPI trừ'!A:A,B56,'KPI trừ'!B:B,C56)</f>
        <v>0</v>
      </c>
      <c r="AN56" s="43">
        <f>SUMIFS('KPI trừ'!F:F,'KPI trừ'!A:A,B56,'KPI trừ'!B:B,C56)</f>
        <v>0</v>
      </c>
      <c r="AO56" s="43">
        <f>SUMIFS('KPI trừ'!G:G,'KPI trừ'!A:A,B56,'KPI trừ'!B:B,C56)</f>
        <v>0</v>
      </c>
      <c r="AP56" s="42" t="str">
        <f ca="1">IFERROR(__xludf.DUMMYFUNCTION("IFERROR(TEXTJOIN("" "", TRUE, FILTER('KPI trừ'!H:H, ('KPI trừ'!A:A=B56) * ('KPI trừ'!B:B=C56))), """")"),"")</f>
        <v/>
      </c>
      <c r="AQ56" s="29">
        <f ca="1">IFERROR(__xludf.DUMMYFUNCTION("IFERROR(
 MAX(
  QUERY(
   FILTER(
    {'Ngày công'!$C$2:$C$5000,'Ngày công'!$F$2:$F$5000},
    TRIM('Ngày công'!$B$2:$B$5000)=TRIM($C56)
   ),
   ""select sum(Col2)
    where Col1 is not null
    group by Col1
    label sum(Col2) ''"",
   0
  )
 ),
 0
)"),12.2666666666666)</f>
        <v>12.2666666666666</v>
      </c>
      <c r="AR56" s="37"/>
      <c r="AS56" s="37"/>
      <c r="AT56" s="37"/>
      <c r="AU56" s="37"/>
      <c r="AV56" s="37"/>
      <c r="AW56" s="37"/>
      <c r="AX56" s="37"/>
      <c r="AY56" s="37"/>
      <c r="AZ56" s="37"/>
      <c r="BA56" s="37"/>
    </row>
    <row r="57" spans="1:53" ht="15.75" customHeight="1">
      <c r="A57" s="35" t="e">
        <f ca="1"/>
        <v>#NAME?</v>
      </c>
      <c r="B57" s="36" t="s">
        <v>22</v>
      </c>
      <c r="C57" s="37" t="s">
        <v>119</v>
      </c>
      <c r="D57" s="35" t="s">
        <v>89</v>
      </c>
      <c r="E57" s="39" t="e">
        <f t="shared" ca="1" si="6"/>
        <v>#NAME?</v>
      </c>
      <c r="F57" s="39">
        <f t="shared" si="7"/>
        <v>246.4</v>
      </c>
      <c r="G57" s="41">
        <f>SUMIFS('Giờ công'!I:I,'Giờ công'!G:G,B57,'Giờ công'!H:H,C57)</f>
        <v>0</v>
      </c>
      <c r="H57" s="41">
        <f>SUMIFS('Giờ công'!J:J,'Giờ công'!G:G,B57,'Giờ công'!H:H,C57)</f>
        <v>246.4</v>
      </c>
      <c r="I57" s="36" t="e">
        <f t="shared" ca="1" si="8"/>
        <v>#NAME?</v>
      </c>
      <c r="J57" s="36">
        <v>30</v>
      </c>
      <c r="K57" s="36">
        <v>31</v>
      </c>
      <c r="L57" s="36"/>
      <c r="M57" s="36"/>
      <c r="N57" s="36">
        <f ca="1">SUMIFS('Tăng ca lễ'!M:M,'Tăng ca lễ'!K:K,B57,'Tăng ca lễ'!L:L,C57)</f>
        <v>0</v>
      </c>
      <c r="O57" s="36">
        <f>IF(OR(D57 = "PT",D57 = "DSHV"), SUMIFS('Tăng ca lễ'!O:O,'Tăng ca lễ'!K:K,B57,'Tăng ca lễ'!L:L,C57)*2, SUMIFS('Tăng ca lễ'!O:O,'Tăng ca lễ'!K:K,B57,'Tăng ca lễ'!L:L,C57)*3)</f>
        <v>0</v>
      </c>
      <c r="P57" s="36">
        <f>IF(OR(D57 = "PT", D57 = "DSHV"), SUMIFS('Tăng ca lễ'!P:P,'Tăng ca lễ'!K:K,B57,'Tăng ca lễ'!L:L,C57)*2, SUMIFS('Tăng ca lễ'!P:P,'Tăng ca lễ'!K:K,B57,'Tăng ca lễ'!L:L,C57)*3)</f>
        <v>0</v>
      </c>
      <c r="Q57" s="36"/>
      <c r="R57" s="36">
        <f ca="1">SUMIFS('Ngày công'!M:M,'Ngày công'!K:K,B57,'Ngày công'!L:L,C57)</f>
        <v>30</v>
      </c>
      <c r="S57" s="41">
        <f>SUMIFS('Công Đào tạo'!G:G,'Công Đào tạo'!E:E,B57,'Công Đào tạo'!F:F,C57)</f>
        <v>0</v>
      </c>
      <c r="T57" s="36">
        <v>0</v>
      </c>
      <c r="U57" s="42"/>
      <c r="V57" s="46"/>
      <c r="W57" s="43"/>
      <c r="X57" s="43">
        <f ca="1">IFERROR(__xludf.DUMMYFUNCTION("IF($C57="""","""",
 IF(
  TRIM($D57)=""DSCD"",
  MIN(
   1500000,
   ROUND(1500000/28*MIN(N($J57),28),0)
  ),
  IF(
   AND(
    REGEXMATCH(TRIM($D57),""^(DSXC|DSBC|CHT|DSTV)$""),
    N($H57)&gt;=160
   ),
   MIN(
    1500000,
    ROUND(1500000/28*MIN(N($K57)"&amp;",28),0)
   ),
   0
  )
 )
)"),1500000)</f>
        <v>1500000</v>
      </c>
      <c r="Y57" s="43"/>
      <c r="Z57" s="43"/>
      <c r="AA57" s="43" t="str">
        <f t="array" aca="1" ref="AA57" ca="1">IF($C57="","",
 IFERROR(
  _xludf.LET(
   cnChinh,
   _xlfn.XLOOKUP(
    TRIM($C57),
    TRIM(KPI!$B$2:$B1043),
    KPI!$A$2:$A1043,
    ""
   ),
   IF(
    TRIM($B57)=TRIM(cnChinh),
    _xlfn.XLOOKUP(
     TRIM($C57),
     TRIM('MiniKat - HCM'!$A$2:$A1043),
     'MiniKat - HCM'!$J$2:$J1043,
     ""
    ),
    ""
   )
  ),
  ""
 )
)</f>
        <v/>
      </c>
      <c r="AB57" s="43"/>
      <c r="AC57" s="43" t="str">
        <f t="array" ref="AC57">IFERROR(_xlfn.XLOOKUP(C57, whatsapp!A:A,whatsapp!D:D), " ")</f>
        <v xml:space="preserve"> </v>
      </c>
      <c r="AD57" s="43"/>
      <c r="AE57" s="43">
        <f>SUMIFS(KPI!C:C,KPI!A:A,B57,KPI!B:B,C57)</f>
        <v>0</v>
      </c>
      <c r="AF57" s="44">
        <f>SUMIFS('Thưởng CK'!C:C,'Thưởng CK'!A:A,B57,'Thưởng CK'!B:B,C57)</f>
        <v>0</v>
      </c>
      <c r="AG57" s="43">
        <f>SUMIFS('Cận date'!C:C,'Cận date'!A:A,B57,'Cận date'!B:B,C57)</f>
        <v>3885</v>
      </c>
      <c r="AH57" s="43">
        <f>SUMIFS(Map!D:D,Map!B:B,B57,Map!A:A,C57)</f>
        <v>0</v>
      </c>
      <c r="AI57" s="43"/>
      <c r="AJ57" s="43">
        <f t="shared" si="9"/>
        <v>0</v>
      </c>
      <c r="AK57" s="43">
        <f>SUMIFS('KPI trừ'!C:C,'KPI trừ'!A:A,B57,'KPI trừ'!B:B,C57)</f>
        <v>0</v>
      </c>
      <c r="AL57" s="43">
        <f>SUMIFS('KPI trừ'!D:D,'KPI trừ'!A:A,B57,'KPI trừ'!B:B,C57)</f>
        <v>0</v>
      </c>
      <c r="AM57" s="43">
        <f>SUMIFS('KPI trừ'!E:E,'KPI trừ'!A:A,B57,'KPI trừ'!B:B,C57)</f>
        <v>0</v>
      </c>
      <c r="AN57" s="43">
        <f>SUMIFS('KPI trừ'!F:F,'KPI trừ'!A:A,B57,'KPI trừ'!B:B,C57)</f>
        <v>0</v>
      </c>
      <c r="AO57" s="43">
        <f>SUMIFS('KPI trừ'!G:G,'KPI trừ'!A:A,B57,'KPI trừ'!B:B,C57)</f>
        <v>0</v>
      </c>
      <c r="AP57" s="42" t="str">
        <f ca="1">IFERROR(__xludf.DUMMYFUNCTION("IFERROR(TEXTJOIN("" "", TRUE, FILTER('KPI trừ'!H:H, ('KPI trừ'!A:A=B57) * ('KPI trừ'!B:B=C57))), """")"),"")</f>
        <v/>
      </c>
      <c r="AQ57" s="29">
        <f ca="1">IFERROR(__xludf.DUMMYFUNCTION("IFERROR(
 MAX(
  QUERY(
   FILTER(
    {'Ngày công'!$C$2:$C$5000,'Ngày công'!$F$2:$F$5000},
    TRIM('Ngày công'!$B$2:$B$5000)=TRIM($C57)
   ),
   ""select sum(Col2)
    where Col1 is not null
    group by Col1
    label sum(Col2) ''"",
   0
  )
 ),
 0
)"),10.4166666666666)</f>
        <v>10.4166666666666</v>
      </c>
      <c r="AR57" s="37"/>
      <c r="AS57" s="37"/>
      <c r="AT57" s="37"/>
      <c r="AU57" s="37"/>
      <c r="AV57" s="37"/>
      <c r="AW57" s="37"/>
      <c r="AX57" s="37"/>
      <c r="AY57" s="37"/>
      <c r="AZ57" s="37"/>
      <c r="BA57" s="37"/>
    </row>
    <row r="58" spans="1:53" ht="15.75" customHeight="1">
      <c r="A58" s="35" t="e">
        <f ca="1"/>
        <v>#NAME?</v>
      </c>
      <c r="B58" s="36" t="s">
        <v>22</v>
      </c>
      <c r="C58" s="37" t="s">
        <v>120</v>
      </c>
      <c r="D58" s="35" t="s">
        <v>72</v>
      </c>
      <c r="E58" s="39" t="e">
        <f t="shared" ca="1" si="6"/>
        <v>#NAME?</v>
      </c>
      <c r="F58" s="39">
        <f t="shared" si="7"/>
        <v>12.266666666666667</v>
      </c>
      <c r="G58" s="41">
        <f>SUMIFS('Giờ công'!I:I,'Giờ công'!G:G,B58,'Giờ công'!H:H,C58)</f>
        <v>194.68333333333334</v>
      </c>
      <c r="H58" s="41">
        <f>SUMIFS('Giờ công'!J:J,'Giờ công'!G:G,B58,'Giờ công'!H:H,C58)</f>
        <v>12.266666666666667</v>
      </c>
      <c r="I58" s="36" t="e">
        <f t="shared" ca="1" si="8"/>
        <v>#NAME?</v>
      </c>
      <c r="J58" s="36">
        <v>27</v>
      </c>
      <c r="K58" s="36">
        <v>2</v>
      </c>
      <c r="L58" s="36"/>
      <c r="M58" s="36"/>
      <c r="N58" s="36">
        <f ca="1">SUMIFS('Tăng ca lễ'!M:M,'Tăng ca lễ'!K:K,B58,'Tăng ca lễ'!L:L,C58)</f>
        <v>0</v>
      </c>
      <c r="O58" s="36">
        <f>IF(OR(D58 = "PT",D58 = "DSHV"), SUMIFS('Tăng ca lễ'!O:O,'Tăng ca lễ'!K:K,B58,'Tăng ca lễ'!L:L,C58)*2, SUMIFS('Tăng ca lễ'!O:O,'Tăng ca lễ'!K:K,B58,'Tăng ca lễ'!L:L,C58)*3)</f>
        <v>0</v>
      </c>
      <c r="P58" s="36">
        <f>IF(OR(D58 = "PT", D58 = "DSHV"), SUMIFS('Tăng ca lễ'!P:P,'Tăng ca lễ'!K:K,B58,'Tăng ca lễ'!L:L,C58)*2, SUMIFS('Tăng ca lễ'!P:P,'Tăng ca lễ'!K:K,B58,'Tăng ca lễ'!L:L,C58)*3)</f>
        <v>0</v>
      </c>
      <c r="Q58" s="36"/>
      <c r="R58" s="36">
        <f ca="1">SUMIFS('Ngày công'!M:M,'Ngày công'!K:K,B58,'Ngày công'!L:L,C58)</f>
        <v>27</v>
      </c>
      <c r="S58" s="41">
        <f>SUMIFS('Công Đào tạo'!G:G,'Công Đào tạo'!E:E,B58,'Công Đào tạo'!F:F,C58)</f>
        <v>0</v>
      </c>
      <c r="T58" s="36">
        <v>0</v>
      </c>
      <c r="U58" s="42"/>
      <c r="V58" s="46"/>
      <c r="W58" s="43"/>
      <c r="X58" s="43">
        <f ca="1">IFERROR(__xludf.DUMMYFUNCTION("IF($C58="""","""",
 IF(
  TRIM($D58)=""DSCD"",
  MIN(
   1500000,
   ROUND(1500000/28*MIN(N($J58),28),0)
  ),
  IF(
   AND(
    REGEXMATCH(TRIM($D58),""^(DSXC|DSBC|CHT|DSTV)$""),
    N($H58)&gt;=160
   ),
   MIN(
    1500000,
    ROUND(1500000/28*MIN(N($K58)"&amp;",28),0)
   ),
   0
  )
 )
)"),0)</f>
        <v>0</v>
      </c>
      <c r="Y58" s="43"/>
      <c r="Z58" s="43"/>
      <c r="AA58" s="43" t="str">
        <f t="array" aca="1" ref="AA58" ca="1">IF($C58="","",
 IFERROR(
  _xludf.LET(
   cnChinh,
   _xlfn.XLOOKUP(
    TRIM($C58),
    TRIM(KPI!$B$2:$B1043),
    KPI!$A$2:$A1043,
    ""
   ),
   IF(
    TRIM($B58)=TRIM(cnChinh),
    _xlfn.XLOOKUP(
     TRIM($C58),
     TRIM('MiniKat - HCM'!$A$2:$A1043),
     'MiniKat - HCM'!$J$2:$J1043,
     ""
    ),
    ""
   )
  ),
  ""
 )
)</f>
        <v/>
      </c>
      <c r="AB58" s="43"/>
      <c r="AC58" s="43" t="str">
        <f t="array" ref="AC58">IFERROR(_xlfn.XLOOKUP(C58, whatsapp!A:A,whatsapp!D:D), " ")</f>
        <v xml:space="preserve"> </v>
      </c>
      <c r="AD58" s="43"/>
      <c r="AE58" s="43">
        <f>SUMIFS(KPI!C:C,KPI!A:A,B58,KPI!B:B,C58)</f>
        <v>833917</v>
      </c>
      <c r="AF58" s="44">
        <f>SUMIFS('Thưởng CK'!C:C,'Thưởng CK'!A:A,B58,'Thưởng CK'!B:B,C58)</f>
        <v>0</v>
      </c>
      <c r="AG58" s="43">
        <f>SUMIFS('Cận date'!C:C,'Cận date'!A:A,B58,'Cận date'!B:B,C58)</f>
        <v>8180</v>
      </c>
      <c r="AH58" s="43">
        <f>SUMIFS(Map!D:D,Map!B:B,B58,Map!A:A,C58)</f>
        <v>0</v>
      </c>
      <c r="AI58" s="43"/>
      <c r="AJ58" s="43">
        <f t="shared" si="9"/>
        <v>0</v>
      </c>
      <c r="AK58" s="43">
        <f>SUMIFS('KPI trừ'!C:C,'KPI trừ'!A:A,B58,'KPI trừ'!B:B,C58)</f>
        <v>0</v>
      </c>
      <c r="AL58" s="43">
        <f>SUMIFS('KPI trừ'!D:D,'KPI trừ'!A:A,B58,'KPI trừ'!B:B,C58)</f>
        <v>0</v>
      </c>
      <c r="AM58" s="43">
        <f>SUMIFS('KPI trừ'!E:E,'KPI trừ'!A:A,B58,'KPI trừ'!B:B,C58)</f>
        <v>0</v>
      </c>
      <c r="AN58" s="43">
        <f>SUMIFS('KPI trừ'!F:F,'KPI trừ'!A:A,B58,'KPI trừ'!B:B,C58)</f>
        <v>0</v>
      </c>
      <c r="AO58" s="43">
        <f>SUMIFS('KPI trừ'!G:G,'KPI trừ'!A:A,B58,'KPI trừ'!B:B,C58)</f>
        <v>0</v>
      </c>
      <c r="AP58" s="42" t="str">
        <f ca="1">IFERROR(__xludf.DUMMYFUNCTION("IFERROR(TEXTJOIN("" "", TRUE, FILTER('KPI trừ'!H:H, ('KPI trừ'!A:A=B58) * ('KPI trừ'!B:B=C58))), """")"),"")</f>
        <v/>
      </c>
      <c r="AQ58" s="29">
        <f ca="1">IFERROR(__xludf.DUMMYFUNCTION("IFERROR(
 MAX(
  QUERY(
   FILTER(
    {'Ngày công'!$C$2:$C$5000,'Ngày công'!$F$2:$F$5000},
    TRIM('Ngày công'!$B$2:$B$5000)=TRIM($C58)
   ),
   ""select sum(Col2)
    where Col1 is not null
    group by Col1
    label sum(Col2) ''"",
   0
  )
 ),
 0
)"),11.1666666666666)</f>
        <v>11.1666666666666</v>
      </c>
      <c r="AR58" s="42"/>
      <c r="AS58" s="42"/>
      <c r="AT58" s="42"/>
      <c r="AU58" s="42"/>
      <c r="AV58" s="42"/>
      <c r="AW58" s="42"/>
      <c r="AX58" s="42"/>
      <c r="AY58" s="42"/>
      <c r="AZ58" s="42"/>
      <c r="BA58" s="42"/>
    </row>
    <row r="59" spans="1:53" ht="15.75" customHeight="1">
      <c r="A59" s="35" t="e">
        <f ca="1"/>
        <v>#NAME?</v>
      </c>
      <c r="B59" s="36" t="s">
        <v>22</v>
      </c>
      <c r="C59" s="42" t="s">
        <v>121</v>
      </c>
      <c r="D59" s="35" t="s">
        <v>89</v>
      </c>
      <c r="E59" s="39" t="e">
        <f t="shared" ca="1" si="6"/>
        <v>#NAME?</v>
      </c>
      <c r="F59" s="39">
        <f t="shared" si="7"/>
        <v>224.61666666666665</v>
      </c>
      <c r="G59" s="41">
        <f>SUMIFS('Giờ công'!I:I,'Giờ công'!G:G,B59,'Giờ công'!H:H,C59)</f>
        <v>74.983333333333377</v>
      </c>
      <c r="H59" s="41">
        <f>SUMIFS('Giờ công'!J:J,'Giờ công'!G:G,B59,'Giờ công'!H:H,C59)</f>
        <v>224.61666666666665</v>
      </c>
      <c r="I59" s="36" t="e">
        <f t="shared" ca="1" si="8"/>
        <v>#NAME?</v>
      </c>
      <c r="J59" s="36">
        <v>28</v>
      </c>
      <c r="K59" s="36">
        <v>29</v>
      </c>
      <c r="L59" s="36"/>
      <c r="M59" s="36"/>
      <c r="N59" s="36">
        <f ca="1">SUMIFS('Tăng ca lễ'!M:M,'Tăng ca lễ'!K:K,B59,'Tăng ca lễ'!L:L,C59)</f>
        <v>0</v>
      </c>
      <c r="O59" s="36">
        <f>IF(OR(D59 = "PT",D59 = "DSHV"), SUMIFS('Tăng ca lễ'!O:O,'Tăng ca lễ'!K:K,B59,'Tăng ca lễ'!L:L,C59)*2, SUMIFS('Tăng ca lễ'!O:O,'Tăng ca lễ'!K:K,B59,'Tăng ca lễ'!L:L,C59)*3)</f>
        <v>0</v>
      </c>
      <c r="P59" s="36">
        <f>IF(OR(D59 = "PT", D59 = "DSHV"), SUMIFS('Tăng ca lễ'!P:P,'Tăng ca lễ'!K:K,B59,'Tăng ca lễ'!L:L,C59)*2, SUMIFS('Tăng ca lễ'!P:P,'Tăng ca lễ'!K:K,B59,'Tăng ca lễ'!L:L,C59)*3)</f>
        <v>0</v>
      </c>
      <c r="Q59" s="36"/>
      <c r="R59" s="36">
        <f ca="1">SUMIFS('Ngày công'!M:M,'Ngày công'!K:K,B59,'Ngày công'!L:L,C59)</f>
        <v>28</v>
      </c>
      <c r="S59" s="41">
        <f>SUMIFS('Công Đào tạo'!G:G,'Công Đào tạo'!E:E,B59,'Công Đào tạo'!F:F,C59)</f>
        <v>0</v>
      </c>
      <c r="T59" s="36">
        <v>0</v>
      </c>
      <c r="U59" s="42"/>
      <c r="V59" s="46"/>
      <c r="W59" s="43"/>
      <c r="X59" s="43">
        <f ca="1">IFERROR(__xludf.DUMMYFUNCTION("IF($C59="""","""",
 IF(
  TRIM($D59)=""DSCD"",
  MIN(
   1500000,
   ROUND(1500000/28*MIN(N($J59),28),0)
  ),
  IF(
   AND(
    REGEXMATCH(TRIM($D59),""^(DSXC|DSBC|CHT|DSTV)$""),
    N($H59)&gt;=160
   ),
   MIN(
    1500000,
    ROUND(1500000/28*MIN(N($K59)"&amp;",28),0)
   ),
   0
  )
 )
)"),1500000)</f>
        <v>1500000</v>
      </c>
      <c r="Y59" s="43"/>
      <c r="Z59" s="43"/>
      <c r="AA59" s="43" t="str">
        <f t="array" aca="1" ref="AA59" ca="1">IF($C59="","",
 IFERROR(
  _xludf.LET(
   cnChinh,
   _xlfn.XLOOKUP(
    TRIM($C59),
    TRIM(KPI!$B$2:$B1043),
    KPI!$A$2:$A1043,
    ""
   ),
   IF(
    TRIM($B59)=TRIM(cnChinh),
    _xlfn.XLOOKUP(
     TRIM($C59),
     TRIM('MiniKat - HCM'!$A$2:$A1043),
     'MiniKat - HCM'!$J$2:$J1043,
     ""
    ),
    ""
   )
  ),
  ""
 )
)</f>
        <v/>
      </c>
      <c r="AB59" s="43"/>
      <c r="AC59" s="43" t="str">
        <f t="array" ref="AC59">IFERROR(_xlfn.XLOOKUP(C59, whatsapp!A:A,whatsapp!D:D), " ")</f>
        <v xml:space="preserve"> </v>
      </c>
      <c r="AD59" s="43"/>
      <c r="AE59" s="43">
        <f>SUMIFS(KPI!C:C,KPI!A:A,B59,KPI!B:B,C59)</f>
        <v>0</v>
      </c>
      <c r="AF59" s="44">
        <f>SUMIFS('Thưởng CK'!C:C,'Thưởng CK'!A:A,B59,'Thưởng CK'!B:B,C59)</f>
        <v>0</v>
      </c>
      <c r="AG59" s="43">
        <f>SUMIFS('Cận date'!C:C,'Cận date'!A:A,B59,'Cận date'!B:B,C59)</f>
        <v>24100</v>
      </c>
      <c r="AH59" s="43">
        <f>SUMIFS(Map!D:D,Map!B:B,B59,Map!A:A,C59)</f>
        <v>0</v>
      </c>
      <c r="AI59" s="43"/>
      <c r="AJ59" s="43">
        <f t="shared" si="9"/>
        <v>0</v>
      </c>
      <c r="AK59" s="43">
        <f>SUMIFS('KPI trừ'!C:C,'KPI trừ'!A:A,B59,'KPI trừ'!B:B,C59)</f>
        <v>0</v>
      </c>
      <c r="AL59" s="43">
        <f>SUMIFS('KPI trừ'!D:D,'KPI trừ'!A:A,B59,'KPI trừ'!B:B,C59)</f>
        <v>0</v>
      </c>
      <c r="AM59" s="43">
        <f>SUMIFS('KPI trừ'!E:E,'KPI trừ'!A:A,B59,'KPI trừ'!B:B,C59)</f>
        <v>0</v>
      </c>
      <c r="AN59" s="43">
        <f>SUMIFS('KPI trừ'!F:F,'KPI trừ'!A:A,B59,'KPI trừ'!B:B,C59)</f>
        <v>0</v>
      </c>
      <c r="AO59" s="43">
        <f>SUMIFS('KPI trừ'!G:G,'KPI trừ'!A:A,B59,'KPI trừ'!B:B,C59)</f>
        <v>0</v>
      </c>
      <c r="AP59" s="42" t="str">
        <f ca="1">IFERROR(__xludf.DUMMYFUNCTION("IFERROR(TEXTJOIN("" "", TRUE, FILTER('KPI trừ'!H:H, ('KPI trừ'!A:A=B59) * ('KPI trừ'!B:B=C59))), """")"),"")</f>
        <v/>
      </c>
      <c r="AQ59" s="29">
        <f ca="1">IFERROR(__xludf.DUMMYFUNCTION("IFERROR(
 MAX(
  QUERY(
   FILTER(
    {'Ngày công'!$C$2:$C$5000,'Ngày công'!$F$2:$F$5000},
    TRIM('Ngày công'!$B$2:$B$5000)=TRIM($C59)
   ),
   ""select sum(Col2)
    where Col1 is not null
    group by Col1
    label sum(Col2) ''"",
   0
  )
 ),
 0
)"),16.95)</f>
        <v>16.95</v>
      </c>
      <c r="AR59" s="42"/>
      <c r="AS59" s="42"/>
      <c r="AT59" s="42"/>
      <c r="AU59" s="42"/>
      <c r="AV59" s="42"/>
      <c r="AW59" s="42"/>
      <c r="AX59" s="42"/>
      <c r="AY59" s="42"/>
      <c r="AZ59" s="42"/>
      <c r="BA59" s="42"/>
    </row>
    <row r="60" spans="1:53" ht="15.75" customHeight="1">
      <c r="A60" s="35" t="e">
        <f ca="1"/>
        <v>#NAME?</v>
      </c>
      <c r="B60" s="36" t="s">
        <v>22</v>
      </c>
      <c r="C60" s="42" t="s">
        <v>122</v>
      </c>
      <c r="D60" s="35" t="s">
        <v>102</v>
      </c>
      <c r="E60" s="39" t="e">
        <f t="shared" ca="1" si="6"/>
        <v>#NAME?</v>
      </c>
      <c r="F60" s="39">
        <f t="shared" si="7"/>
        <v>0</v>
      </c>
      <c r="G60" s="41">
        <f>SUMIFS('Giờ công'!I:I,'Giờ công'!G:G,B60,'Giờ công'!H:H,C60)</f>
        <v>31.883333333333333</v>
      </c>
      <c r="H60" s="41">
        <f>SUMIFS('Giờ công'!J:J,'Giờ công'!G:G,B60,'Giờ công'!H:H,C60)</f>
        <v>0</v>
      </c>
      <c r="I60" s="36" t="e">
        <f t="shared" ca="1" si="8"/>
        <v>#NAME?</v>
      </c>
      <c r="J60" s="36">
        <v>4</v>
      </c>
      <c r="K60" s="36">
        <v>0</v>
      </c>
      <c r="L60" s="36"/>
      <c r="M60" s="36"/>
      <c r="N60" s="36">
        <f>SUMIFS('Tăng ca lễ'!M:M,'Tăng ca lễ'!K:K,B60,'Tăng ca lễ'!L:L,C60)</f>
        <v>0</v>
      </c>
      <c r="O60" s="36">
        <f>IF(OR(D60 = "PT",D60 = "DSHV"), SUMIFS('Tăng ca lễ'!O:O,'Tăng ca lễ'!K:K,B60,'Tăng ca lễ'!L:L,C60)*2, SUMIFS('Tăng ca lễ'!O:O,'Tăng ca lễ'!K:K,B60,'Tăng ca lễ'!L:L,C60)*3)</f>
        <v>0</v>
      </c>
      <c r="P60" s="36">
        <f>IF(OR(D60 = "PT", D60 = "DSHV"), SUMIFS('Tăng ca lễ'!P:P,'Tăng ca lễ'!K:K,B60,'Tăng ca lễ'!L:L,C60)*2, SUMIFS('Tăng ca lễ'!P:P,'Tăng ca lễ'!K:K,B60,'Tăng ca lễ'!L:L,C60)*3)</f>
        <v>0</v>
      </c>
      <c r="Q60" s="36"/>
      <c r="R60" s="36">
        <f ca="1">SUMIFS('Ngày công'!M:M,'Ngày công'!K:K,B60,'Ngày công'!L:L,C60)</f>
        <v>4</v>
      </c>
      <c r="S60" s="41">
        <f>SUMIFS('Công Đào tạo'!G:G,'Công Đào tạo'!E:E,B60,'Công Đào tạo'!F:F,C60)</f>
        <v>0</v>
      </c>
      <c r="T60" s="36">
        <v>0</v>
      </c>
      <c r="U60" s="42"/>
      <c r="V60" s="46"/>
      <c r="W60" s="43"/>
      <c r="X60" s="43">
        <f ca="1">IFERROR(__xludf.DUMMYFUNCTION("IF($C60="""","""",
 IF(
  TRIM($D60)=""DSCD"",
  MIN(
   1500000,
   ROUND(1500000/28*MIN(N($J60),28),0)
  ),
  IF(
   AND(
    REGEXMATCH(TRIM($D60),""^(DSXC|DSBC|CHT|DSTV)$""),
    N($H60)&gt;=160
   ),
   MIN(
    1500000,
    ROUND(1500000/28*MIN(N($K60)"&amp;",28),0)
   ),
   0
  )
 )
)"),0)</f>
        <v>0</v>
      </c>
      <c r="Y60" s="43"/>
      <c r="Z60" s="43"/>
      <c r="AA60" s="43" t="str">
        <f t="array" aca="1" ref="AA60" ca="1">IF($C60="","",
 IFERROR(
  _xludf.LET(
   cnChinh,
   _xlfn.XLOOKUP(
    TRIM($C60),
    TRIM(KPI!$B$2:$B1043),
    KPI!$A$2:$A1043,
    ""
   ),
   IF(
    TRIM($B60)=TRIM(cnChinh),
    _xlfn.XLOOKUP(
     TRIM($C60),
     TRIM('MiniKat - HCM'!$A$2:$A1043),
     'MiniKat - HCM'!$J$2:$J1043,
     ""
    ),
    ""
   )
  ),
  ""
 )
)</f>
        <v/>
      </c>
      <c r="AB60" s="43"/>
      <c r="AC60" s="43" t="str">
        <f t="array" ref="AC60">IFERROR(_xlfn.XLOOKUP(C60, whatsapp!A:A,whatsapp!D:D), " ")</f>
        <v xml:space="preserve"> </v>
      </c>
      <c r="AD60" s="43"/>
      <c r="AE60" s="43">
        <f>SUMIFS(KPI!C:C,KPI!A:A,B60,KPI!B:B,C60)</f>
        <v>0</v>
      </c>
      <c r="AF60" s="44">
        <f>SUMIFS('Thưởng CK'!C:C,'Thưởng CK'!A:A,B60,'Thưởng CK'!B:B,C60)</f>
        <v>0</v>
      </c>
      <c r="AG60" s="43">
        <f>SUMIFS('Cận date'!C:C,'Cận date'!A:A,B60,'Cận date'!B:B,C60)</f>
        <v>0</v>
      </c>
      <c r="AH60" s="43">
        <f>SUMIFS(Map!D:D,Map!B:B,B60,Map!A:A,C60)</f>
        <v>0</v>
      </c>
      <c r="AI60" s="43"/>
      <c r="AJ60" s="43">
        <f t="shared" si="9"/>
        <v>0</v>
      </c>
      <c r="AK60" s="43">
        <f>SUMIFS('KPI trừ'!C:C,'KPI trừ'!A:A,B60,'KPI trừ'!B:B,C60)</f>
        <v>0</v>
      </c>
      <c r="AL60" s="43">
        <f>SUMIFS('KPI trừ'!D:D,'KPI trừ'!A:A,B60,'KPI trừ'!B:B,C60)</f>
        <v>0</v>
      </c>
      <c r="AM60" s="43">
        <f>SUMIFS('KPI trừ'!E:E,'KPI trừ'!A:A,B60,'KPI trừ'!B:B,C60)</f>
        <v>0</v>
      </c>
      <c r="AN60" s="43">
        <f>SUMIFS('KPI trừ'!F:F,'KPI trừ'!A:A,B60,'KPI trừ'!B:B,C60)</f>
        <v>0</v>
      </c>
      <c r="AO60" s="43">
        <f>SUMIFS('KPI trừ'!G:G,'KPI trừ'!A:A,B60,'KPI trừ'!B:B,C60)</f>
        <v>0</v>
      </c>
      <c r="AP60" s="42" t="str">
        <f ca="1">IFERROR(__xludf.DUMMYFUNCTION("IFERROR(TEXTJOIN("" "", TRUE, FILTER('KPI trừ'!H:H, ('KPI trừ'!A:A=B60) * ('KPI trừ'!B:B=C60))), """")"),"")</f>
        <v/>
      </c>
      <c r="AQ60" s="29">
        <f ca="1">IFERROR(__xludf.DUMMYFUNCTION("IFERROR(
 MAX(
  QUERY(
   FILTER(
    {'Ngày công'!$C$2:$C$5000,'Ngày công'!$F$2:$F$5000},
    TRIM('Ngày công'!$B$2:$B$5000)=TRIM($C60)
   ),
   ""select sum(Col2)
    where Col1 is not null
    group by Col1
    label sum(Col2) ''"",
   0
  )
 ),
 0
)"),8)</f>
        <v>8</v>
      </c>
      <c r="AR60" s="42"/>
      <c r="AS60" s="42"/>
      <c r="AT60" s="42"/>
      <c r="AU60" s="42"/>
      <c r="AV60" s="42"/>
      <c r="AW60" s="42"/>
      <c r="AX60" s="42"/>
      <c r="AY60" s="42"/>
      <c r="AZ60" s="42"/>
      <c r="BA60" s="42"/>
    </row>
    <row r="61" spans="1:53" ht="15.75" customHeight="1">
      <c r="A61" s="35" t="e">
        <f ca="1"/>
        <v>#NAME?</v>
      </c>
      <c r="B61" s="36" t="s">
        <v>22</v>
      </c>
      <c r="C61" s="37" t="s">
        <v>123</v>
      </c>
      <c r="D61" s="35" t="s">
        <v>76</v>
      </c>
      <c r="E61" s="39" t="e">
        <f t="shared" ca="1" si="6"/>
        <v>#NAME?</v>
      </c>
      <c r="F61" s="39">
        <f t="shared" si="7"/>
        <v>0</v>
      </c>
      <c r="G61" s="41">
        <f>SUMIFS('Giờ công'!I:I,'Giờ công'!G:G,B61,'Giờ công'!H:H,C61)</f>
        <v>205.21666666666664</v>
      </c>
      <c r="H61" s="41">
        <f>SUMIFS('Giờ công'!J:J,'Giờ công'!G:G,B61,'Giờ công'!H:H,C61)</f>
        <v>0</v>
      </c>
      <c r="I61" s="36" t="e">
        <f t="shared" ca="1" si="8"/>
        <v>#NAME?</v>
      </c>
      <c r="J61" s="36">
        <v>26</v>
      </c>
      <c r="K61" s="36">
        <v>0</v>
      </c>
      <c r="L61" s="36"/>
      <c r="M61" s="36"/>
      <c r="N61" s="36">
        <f ca="1">SUMIFS('Tăng ca lễ'!M:M,'Tăng ca lễ'!K:K,B61,'Tăng ca lễ'!L:L,C61)</f>
        <v>0</v>
      </c>
      <c r="O61" s="36">
        <f>IF(OR(D61 = "PT",D61 = "DSHV"), SUMIFS('Tăng ca lễ'!O:O,'Tăng ca lễ'!K:K,B61,'Tăng ca lễ'!L:L,C61)*2, SUMIFS('Tăng ca lễ'!O:O,'Tăng ca lễ'!K:K,B61,'Tăng ca lễ'!L:L,C61)*3)</f>
        <v>0</v>
      </c>
      <c r="P61" s="36">
        <f>IF(OR(D61 = "PT", D61 = "DSHV"), SUMIFS('Tăng ca lễ'!P:P,'Tăng ca lễ'!K:K,B61,'Tăng ca lễ'!L:L,C61)*2, SUMIFS('Tăng ca lễ'!P:P,'Tăng ca lễ'!K:K,B61,'Tăng ca lễ'!L:L,C61)*3)</f>
        <v>0</v>
      </c>
      <c r="Q61" s="36"/>
      <c r="R61" s="36">
        <f ca="1">SUMIFS('Ngày công'!M:M,'Ngày công'!K:K,B61,'Ngày công'!L:L,C61)</f>
        <v>26</v>
      </c>
      <c r="S61" s="41">
        <f>SUMIFS('Công Đào tạo'!G:G,'Công Đào tạo'!E:E,B61,'Công Đào tạo'!F:F,C61)</f>
        <v>0</v>
      </c>
      <c r="T61" s="36">
        <v>0</v>
      </c>
      <c r="U61" s="42"/>
      <c r="V61" s="43">
        <f>2000000*0.75</f>
        <v>1500000</v>
      </c>
      <c r="W61" s="43"/>
      <c r="X61" s="43">
        <f ca="1">IFERROR(__xludf.DUMMYFUNCTION("IF($C61="""","""",
 IF(
  TRIM($D61)=""DSCD"",
  MIN(
   1500000,
   ROUND(1500000/28*MIN(N($J61),28),0)
  ),
  IF(
   AND(
    REGEXMATCH(TRIM($D61),""^(DSXC|DSBC|CHT|DSTV)$""),
    N($H61)&gt;=160
   ),
   MIN(
    1500000,
    ROUND(1500000/28*MIN(N($K61)"&amp;",28),0)
   ),
   0
  )
 )
)"),0)</f>
        <v>0</v>
      </c>
      <c r="Y61" s="43"/>
      <c r="Z61" s="43"/>
      <c r="AA61" s="43" t="str">
        <f t="array" aca="1" ref="AA61" ca="1">IF($C61="","",
 IFERROR(
  _xludf.LET(
   cnChinh,
   _xlfn.XLOOKUP(
    TRIM($C61),
    TRIM(KPI!$B$2:$B1043),
    KPI!$A$2:$A1043,
    ""
   ),
   IF(
    TRIM($B61)=TRIM(cnChinh),
    _xlfn.XLOOKUP(
     TRIM($C61),
     TRIM('MiniKat - HCM'!$A$2:$A1043),
     'MiniKat - HCM'!$J$2:$J1043,
     ""
    ),
    ""
   )
  ),
  ""
 )
)</f>
        <v/>
      </c>
      <c r="AB61" s="43"/>
      <c r="AC61" s="43" t="str">
        <f t="array" ref="AC61">IFERROR(_xlfn.XLOOKUP(C61, whatsapp!A:A,whatsapp!D:D), " ")</f>
        <v xml:space="preserve"> </v>
      </c>
      <c r="AD61" s="43"/>
      <c r="AE61" s="43">
        <f>SUMIFS(KPI!C:C,KPI!A:A,B61,KPI!B:B,C61)</f>
        <v>0</v>
      </c>
      <c r="AF61" s="44">
        <f>SUMIFS('Thưởng CK'!C:C,'Thưởng CK'!A:A,B61,'Thưởng CK'!B:B,C61)</f>
        <v>0</v>
      </c>
      <c r="AG61" s="43">
        <f>SUMIFS('Cận date'!C:C,'Cận date'!A:A,B61,'Cận date'!B:B,C61)</f>
        <v>0</v>
      </c>
      <c r="AH61" s="43">
        <f>SUMIFS(Map!D:D,Map!B:B,B61,Map!A:A,C61)</f>
        <v>0</v>
      </c>
      <c r="AI61" s="43"/>
      <c r="AJ61" s="43">
        <f t="shared" si="9"/>
        <v>0</v>
      </c>
      <c r="AK61" s="43">
        <f>SUMIFS('KPI trừ'!C:C,'KPI trừ'!A:A,B61,'KPI trừ'!B:B,C61)</f>
        <v>0</v>
      </c>
      <c r="AL61" s="43">
        <f>SUMIFS('KPI trừ'!D:D,'KPI trừ'!A:A,B61,'KPI trừ'!B:B,C61)</f>
        <v>0</v>
      </c>
      <c r="AM61" s="43">
        <f>SUMIFS('KPI trừ'!E:E,'KPI trừ'!A:A,B61,'KPI trừ'!B:B,C61)</f>
        <v>0</v>
      </c>
      <c r="AN61" s="43">
        <f>SUMIFS('KPI trừ'!F:F,'KPI trừ'!A:A,B61,'KPI trừ'!B:B,C61)</f>
        <v>0</v>
      </c>
      <c r="AO61" s="43">
        <f>SUMIFS('KPI trừ'!G:G,'KPI trừ'!A:A,B61,'KPI trừ'!B:B,C61)</f>
        <v>0</v>
      </c>
      <c r="AP61" s="42" t="str">
        <f ca="1">IFERROR(__xludf.DUMMYFUNCTION("IFERROR(TEXTJOIN("" "", TRUE, FILTER('KPI trừ'!H:H, ('KPI trừ'!A:A=B61) * ('KPI trừ'!B:B=C61))), """")"),"")</f>
        <v/>
      </c>
      <c r="AQ61" s="29">
        <f ca="1">IFERROR(__xludf.DUMMYFUNCTION("IFERROR(
 MAX(
  QUERY(
   FILTER(
    {'Ngày công'!$C$2:$C$5000,'Ngày công'!$F$2:$F$5000},
    TRIM('Ngày công'!$B$2:$B$5000)=TRIM($C61)
   ),
   ""select sum(Col2)
    where Col1 is not null
    group by Col1
    label sum(Col2) ''"",
   0
  )
 ),
 0
)"),15.9333333333333)</f>
        <v>15.9333333333333</v>
      </c>
      <c r="AR61" s="42"/>
      <c r="AS61" s="42"/>
      <c r="AT61" s="42"/>
      <c r="AU61" s="42"/>
      <c r="AV61" s="42"/>
      <c r="AW61" s="42"/>
      <c r="AX61" s="42"/>
      <c r="AY61" s="42"/>
      <c r="AZ61" s="42"/>
      <c r="BA61" s="42"/>
    </row>
    <row r="62" spans="1:53" ht="15.75" customHeight="1">
      <c r="A62" s="35" t="e">
        <f ca="1"/>
        <v>#NAME?</v>
      </c>
      <c r="B62" s="36" t="s">
        <v>23</v>
      </c>
      <c r="C62" s="37" t="s">
        <v>106</v>
      </c>
      <c r="D62" s="35" t="s">
        <v>76</v>
      </c>
      <c r="E62" s="39" t="e">
        <f t="shared" ca="1" si="6"/>
        <v>#NAME?</v>
      </c>
      <c r="F62" s="39">
        <f t="shared" si="7"/>
        <v>37.049999999999997</v>
      </c>
      <c r="G62" s="41">
        <f>SUMIFS('Giờ công'!I:I,'Giờ công'!G:G,B62,'Giờ công'!H:H,C62)</f>
        <v>270.95</v>
      </c>
      <c r="H62" s="41">
        <f>SUMIFS('Giờ công'!J:J,'Giờ công'!G:G,B62,'Giờ công'!H:H,C62)</f>
        <v>37.049999999999997</v>
      </c>
      <c r="I62" s="36" t="e">
        <f t="shared" ca="1" si="8"/>
        <v>#NAME?</v>
      </c>
      <c r="J62" s="36">
        <v>23</v>
      </c>
      <c r="K62" s="36">
        <v>5</v>
      </c>
      <c r="L62" s="36"/>
      <c r="M62" s="36"/>
      <c r="N62" s="36">
        <f ca="1">SUMIFS('Tăng ca lễ'!M:M,'Tăng ca lễ'!K:K,B62,'Tăng ca lễ'!L:L,C62)</f>
        <v>0</v>
      </c>
      <c r="O62" s="36">
        <f>IF(OR(D62 = "PT",D62 = "DSHV"), SUMIFS('Tăng ca lễ'!O:O,'Tăng ca lễ'!K:K,B62,'Tăng ca lễ'!L:L,C62)*2, SUMIFS('Tăng ca lễ'!O:O,'Tăng ca lễ'!K:K,B62,'Tăng ca lễ'!L:L,C62)*3)</f>
        <v>0</v>
      </c>
      <c r="P62" s="36">
        <f>IF(OR(D62 = "PT", D62 = "DSHV"), SUMIFS('Tăng ca lễ'!P:P,'Tăng ca lễ'!K:K,B62,'Tăng ca lễ'!L:L,C62)*2, SUMIFS('Tăng ca lễ'!P:P,'Tăng ca lễ'!K:K,B62,'Tăng ca lễ'!L:L,C62)*3)</f>
        <v>0</v>
      </c>
      <c r="Q62" s="36"/>
      <c r="R62" s="36">
        <f ca="1">SUMIFS('Ngày công'!M:M,'Ngày công'!K:K,B62,'Ngày công'!L:L,C62)</f>
        <v>23</v>
      </c>
      <c r="S62" s="41">
        <f>SUMIFS('Công Đào tạo'!G:G,'Công Đào tạo'!E:E,B62,'Công Đào tạo'!F:F,C62)</f>
        <v>0</v>
      </c>
      <c r="T62" s="36">
        <v>0</v>
      </c>
      <c r="U62" s="42"/>
      <c r="V62" s="43">
        <f>2000000*0.75</f>
        <v>1500000</v>
      </c>
      <c r="W62" s="43"/>
      <c r="X62" s="43">
        <f ca="1">IFERROR(__xludf.DUMMYFUNCTION("IF($C62="""","""",
 IF(
  TRIM($D62)=""DSCD"",
  MIN(
   1500000,
   ROUND(1500000/28*MIN(N($J62),28),0)
  ),
  IF(
   AND(
    REGEXMATCH(TRIM($D62),""^(DSXC|DSBC|CHT|DSTV)$""),
    N($H62)&gt;=160
   ),
   MIN(
    1500000,
    ROUND(1500000/28*MIN(N($K62)"&amp;",28),0)
   ),
   0
  )
 )
)"),0)</f>
        <v>0</v>
      </c>
      <c r="Y62" s="43"/>
      <c r="Z62" s="43"/>
      <c r="AA62" s="43" t="str">
        <f t="array" aca="1" ref="AA62" ca="1">IF($C62="","",
 IFERROR(
  _xludf.LET(
   cnChinh,
   _xlfn.XLOOKUP(
    TRIM($C62),
    TRIM(KPI!$B$2:$B1043),
    KPI!$A$2:$A1043,
    ""
   ),
   IF(
    TRIM($B62)=TRIM(cnChinh),
    _xlfn.XLOOKUP(
     TRIM($C62),
     TRIM('MiniKat - HCM'!$A$2:$A1043),
     'MiniKat - HCM'!$J$2:$J1043,
     ""
    ),
    ""
   )
  ),
  ""
 )
)</f>
        <v/>
      </c>
      <c r="AB62" s="43">
        <v>150000</v>
      </c>
      <c r="AC62" s="43" t="str">
        <f t="array" ref="AC62">IFERROR(_xlfn.XLOOKUP(C62, whatsapp!A:A,whatsapp!D:D), " ")</f>
        <v xml:space="preserve"> </v>
      </c>
      <c r="AD62" s="43"/>
      <c r="AE62" s="43">
        <f>SUMIFS(KPI!C:C,KPI!A:A,B62,KPI!B:B,C62)</f>
        <v>0</v>
      </c>
      <c r="AF62" s="44">
        <f>SUMIFS('Thưởng CK'!C:C,'Thưởng CK'!A:A,B62,'Thưởng CK'!B:B,C62)</f>
        <v>1971700</v>
      </c>
      <c r="AG62" s="43">
        <f>SUMIFS('Cận date'!C:C,'Cận date'!A:A,B62,'Cận date'!B:B,C62)</f>
        <v>245560</v>
      </c>
      <c r="AH62" s="43">
        <f>SUMIFS(Map!D:D,Map!B:B,B62,Map!A:A,C62)</f>
        <v>0</v>
      </c>
      <c r="AI62" s="43">
        <v>260000</v>
      </c>
      <c r="AJ62" s="43">
        <f t="shared" si="9"/>
        <v>100950</v>
      </c>
      <c r="AK62" s="43">
        <f>SUMIFS('KPI trừ'!C:C,'KPI trừ'!A:A,B62,'KPI trừ'!B:B,C62)</f>
        <v>100950</v>
      </c>
      <c r="AL62" s="43">
        <f>SUMIFS('KPI trừ'!D:D,'KPI trừ'!A:A,B62,'KPI trừ'!B:B,C62)</f>
        <v>0</v>
      </c>
      <c r="AM62" s="43">
        <f>SUMIFS('KPI trừ'!E:E,'KPI trừ'!A:A,B62,'KPI trừ'!B:B,C62)</f>
        <v>0</v>
      </c>
      <c r="AN62" s="43">
        <f>SUMIFS('KPI trừ'!F:F,'KPI trừ'!A:A,B62,'KPI trừ'!B:B,C62)</f>
        <v>0</v>
      </c>
      <c r="AO62" s="43">
        <f>SUMIFS('KPI trừ'!G:G,'KPI trừ'!A:A,B62,'KPI trừ'!B:B,C62)</f>
        <v>0</v>
      </c>
      <c r="AP62" s="42" t="str">
        <f ca="1">IFERROR(__xludf.DUMMYFUNCTION("IFERROR(TEXTJOIN("" "", TRUE, FILTER('KPI trừ'!H:H, ('KPI trừ'!A:A=B62) * ('KPI trừ'!B:B=C62))), """")"),"")</f>
        <v/>
      </c>
      <c r="AQ62" s="29">
        <f ca="1">IFERROR(__xludf.DUMMYFUNCTION("IFERROR(
 MAX(
  QUERY(
   FILTER(
    {'Ngày công'!$C$2:$C$5000,'Ngày công'!$F$2:$F$5000},
    TRIM('Ngày công'!$B$2:$B$5000)=TRIM($C62)
   ),
   ""select sum(Col2)
    where Col1 is not null
    group by Col1
    label sum(Col2) ''"",
   0
  )
 ),
 0
)"),25.5666666666666)</f>
        <v>25.566666666666599</v>
      </c>
      <c r="AR62" s="42"/>
      <c r="AS62" s="42"/>
      <c r="AT62" s="42"/>
      <c r="AU62" s="42"/>
      <c r="AV62" s="42"/>
      <c r="AW62" s="42"/>
      <c r="AX62" s="42"/>
      <c r="AY62" s="42"/>
      <c r="AZ62" s="42"/>
      <c r="BA62" s="42"/>
    </row>
    <row r="63" spans="1:53" ht="15.75" customHeight="1">
      <c r="A63" s="35" t="e">
        <f ca="1"/>
        <v>#NAME?</v>
      </c>
      <c r="B63" s="36" t="s">
        <v>23</v>
      </c>
      <c r="C63" s="37" t="s">
        <v>124</v>
      </c>
      <c r="D63" s="35" t="s">
        <v>89</v>
      </c>
      <c r="E63" s="39" t="e">
        <f t="shared" ca="1" si="6"/>
        <v>#NAME?</v>
      </c>
      <c r="F63" s="39">
        <f t="shared" si="7"/>
        <v>237.53333333333333</v>
      </c>
      <c r="G63" s="41">
        <f>SUMIFS('Giờ công'!I:I,'Giờ công'!G:G,B63,'Giờ công'!H:H,C63)</f>
        <v>6.9499999999999886</v>
      </c>
      <c r="H63" s="41">
        <f>SUMIFS('Giờ công'!J:J,'Giờ công'!G:G,B63,'Giờ công'!H:H,C63)</f>
        <v>237.53333333333333</v>
      </c>
      <c r="I63" s="36" t="e">
        <f t="shared" ca="1" si="8"/>
        <v>#NAME?</v>
      </c>
      <c r="J63" s="36">
        <v>30</v>
      </c>
      <c r="K63" s="36">
        <v>30</v>
      </c>
      <c r="L63" s="36"/>
      <c r="M63" s="36"/>
      <c r="N63" s="36">
        <f ca="1">SUMIFS('Tăng ca lễ'!M:M,'Tăng ca lễ'!K:K,B63,'Tăng ca lễ'!L:L,C63)</f>
        <v>0</v>
      </c>
      <c r="O63" s="36">
        <f>IF(OR(D63 = "PT",D63 = "DSHV"), SUMIFS('Tăng ca lễ'!O:O,'Tăng ca lễ'!K:K,B63,'Tăng ca lễ'!L:L,C63)*2, SUMIFS('Tăng ca lễ'!O:O,'Tăng ca lễ'!K:K,B63,'Tăng ca lễ'!L:L,C63)*3)</f>
        <v>0</v>
      </c>
      <c r="P63" s="36">
        <f>IF(OR(D63 = "PT", D63 = "DSHV"), SUMIFS('Tăng ca lễ'!P:P,'Tăng ca lễ'!K:K,B63,'Tăng ca lễ'!L:L,C63)*2, SUMIFS('Tăng ca lễ'!P:P,'Tăng ca lễ'!K:K,B63,'Tăng ca lễ'!L:L,C63)*3)</f>
        <v>0</v>
      </c>
      <c r="Q63" s="36"/>
      <c r="R63" s="36">
        <f ca="1">SUMIFS('Ngày công'!M:M,'Ngày công'!K:K,B63,'Ngày công'!L:L,C63)</f>
        <v>30</v>
      </c>
      <c r="S63" s="41">
        <f>SUMIFS('Công Đào tạo'!G:G,'Công Đào tạo'!E:E,B63,'Công Đào tạo'!F:F,C63)</f>
        <v>0</v>
      </c>
      <c r="T63" s="36">
        <v>0</v>
      </c>
      <c r="U63" s="42"/>
      <c r="V63" s="46"/>
      <c r="W63" s="43"/>
      <c r="X63" s="43">
        <f ca="1">IFERROR(__xludf.DUMMYFUNCTION("IF($C63="""","""",
 IF(
  TRIM($D63)=""DSCD"",
  MIN(
   1500000,
   ROUND(1500000/28*MIN(N($J63),28),0)
  ),
  IF(
   AND(
    REGEXMATCH(TRIM($D63),""^(DSXC|DSBC|CHT|DSTV)$""),
    N($H63)&gt;=160
   ),
   MIN(
    1500000,
    ROUND(1500000/28*MIN(N($K63)"&amp;",28),0)
   ),
   0
  )
 )
)"),1500000)</f>
        <v>1500000</v>
      </c>
      <c r="Y63" s="43"/>
      <c r="Z63" s="43"/>
      <c r="AA63" s="43" t="str">
        <f t="array" aca="1" ref="AA63" ca="1">IF($C63="","",
 IFERROR(
  _xludf.LET(
   cnChinh,
   _xlfn.XLOOKUP(
    TRIM($C63),
    TRIM(KPI!$B$2:$B1043),
    KPI!$A$2:$A1043,
    ""
   ),
   IF(
    TRIM($B63)=TRIM(cnChinh),
    _xlfn.XLOOKUP(
     TRIM($C63),
     TRIM('MiniKat - HCM'!$A$2:$A1043),
     'MiniKat - HCM'!$J$2:$J1043,
     ""
    ),
    ""
   )
  ),
  ""
 )
)</f>
        <v/>
      </c>
      <c r="AB63" s="43"/>
      <c r="AC63" s="43" t="str">
        <f t="array" ref="AC63">IFERROR(_xlfn.XLOOKUP(C63, whatsapp!A:A,whatsapp!D:D), " ")</f>
        <v xml:space="preserve"> </v>
      </c>
      <c r="AD63" s="43"/>
      <c r="AE63" s="43">
        <f>SUMIFS(KPI!C:C,KPI!A:A,B63,KPI!B:B,C63)</f>
        <v>0</v>
      </c>
      <c r="AF63" s="44">
        <f>SUMIFS('Thưởng CK'!C:C,'Thưởng CK'!A:A,B63,'Thưởng CK'!B:B,C63)</f>
        <v>2084000</v>
      </c>
      <c r="AG63" s="43">
        <f>SUMIFS('Cận date'!C:C,'Cận date'!A:A,B63,'Cận date'!B:B,C63)</f>
        <v>0</v>
      </c>
      <c r="AH63" s="43">
        <f>SUMIFS(Map!D:D,Map!B:B,B63,Map!A:A,C63)</f>
        <v>0</v>
      </c>
      <c r="AI63" s="43"/>
      <c r="AJ63" s="43">
        <f t="shared" si="9"/>
        <v>100950</v>
      </c>
      <c r="AK63" s="43">
        <f>SUMIFS('KPI trừ'!C:C,'KPI trừ'!A:A,B63,'KPI trừ'!B:B,C63)</f>
        <v>100950</v>
      </c>
      <c r="AL63" s="43">
        <f>SUMIFS('KPI trừ'!D:D,'KPI trừ'!A:A,B63,'KPI trừ'!B:B,C63)</f>
        <v>0</v>
      </c>
      <c r="AM63" s="43">
        <f>SUMIFS('KPI trừ'!E:E,'KPI trừ'!A:A,B63,'KPI trừ'!B:B,C63)</f>
        <v>0</v>
      </c>
      <c r="AN63" s="43">
        <f>SUMIFS('KPI trừ'!F:F,'KPI trừ'!A:A,B63,'KPI trừ'!B:B,C63)</f>
        <v>0</v>
      </c>
      <c r="AO63" s="43">
        <f>SUMIFS('KPI trừ'!G:G,'KPI trừ'!A:A,B63,'KPI trừ'!B:B,C63)</f>
        <v>0</v>
      </c>
      <c r="AP63" s="42" t="str">
        <f ca="1">IFERROR(__xludf.DUMMYFUNCTION("IFERROR(TEXTJOIN("" "", TRUE, FILTER('KPI trừ'!H:H, ('KPI trừ'!A:A=B63) * ('KPI trừ'!B:B=C63))), """")"),"")</f>
        <v/>
      </c>
      <c r="AQ63" s="29">
        <f ca="1">IFERROR(__xludf.DUMMYFUNCTION("IFERROR(
 MAX(
  QUERY(
   FILTER(
    {'Ngày công'!$C$2:$C$5000,'Ngày công'!$F$2:$F$5000},
    TRIM('Ngày công'!$B$2:$B$5000)=TRIM($C63)
   ),
   ""select sum(Col2)
    where Col1 is not null
    group by Col1
    label sum(Col2) ''"",
   0
  )
 ),
 0
)"),8.78333333333333)</f>
        <v>8.7833333333333297</v>
      </c>
      <c r="AR63" s="42"/>
      <c r="AS63" s="42"/>
      <c r="AT63" s="42"/>
      <c r="AU63" s="42"/>
      <c r="AV63" s="42"/>
      <c r="AW63" s="42"/>
      <c r="AX63" s="42"/>
      <c r="AY63" s="42"/>
      <c r="AZ63" s="42"/>
      <c r="BA63" s="42"/>
    </row>
    <row r="64" spans="1:53" ht="15.75" customHeight="1">
      <c r="A64" s="35" t="e">
        <f ca="1"/>
        <v>#NAME?</v>
      </c>
      <c r="B64" s="36" t="s">
        <v>23</v>
      </c>
      <c r="C64" s="37" t="s">
        <v>94</v>
      </c>
      <c r="D64" s="35" t="s">
        <v>74</v>
      </c>
      <c r="E64" s="39" t="e">
        <f t="shared" ca="1" si="6"/>
        <v>#NAME?</v>
      </c>
      <c r="F64" s="39">
        <f t="shared" si="7"/>
        <v>16.149999999999999</v>
      </c>
      <c r="G64" s="41">
        <f>SUMIFS('Giờ công'!I:I,'Giờ công'!G:G,B64,'Giờ công'!H:H,C64)</f>
        <v>25.683333333333337</v>
      </c>
      <c r="H64" s="41">
        <f>SUMIFS('Giờ công'!J:J,'Giờ công'!G:G,B64,'Giờ công'!H:H,C64)</f>
        <v>16.149999999999999</v>
      </c>
      <c r="I64" s="36" t="e">
        <f t="shared" ca="1" si="8"/>
        <v>#NAME?</v>
      </c>
      <c r="J64" s="36">
        <v>5</v>
      </c>
      <c r="K64" s="36">
        <v>2</v>
      </c>
      <c r="L64" s="36"/>
      <c r="M64" s="36"/>
      <c r="N64" s="36">
        <f>SUMIFS('Tăng ca lễ'!M:M,'Tăng ca lễ'!K:K,B64,'Tăng ca lễ'!L:L,C64)</f>
        <v>0</v>
      </c>
      <c r="O64" s="36">
        <f>IF(OR(D64 = "PT",D64 = "DSHV"), SUMIFS('Tăng ca lễ'!O:O,'Tăng ca lễ'!K:K,B64,'Tăng ca lễ'!L:L,C64)*2, SUMIFS('Tăng ca lễ'!O:O,'Tăng ca lễ'!K:K,B64,'Tăng ca lễ'!L:L,C64)*3)</f>
        <v>0</v>
      </c>
      <c r="P64" s="36">
        <f>IF(OR(D64 = "PT", D64 = "DSHV"), SUMIFS('Tăng ca lễ'!P:P,'Tăng ca lễ'!K:K,B64,'Tăng ca lễ'!L:L,C64)*2, SUMIFS('Tăng ca lễ'!P:P,'Tăng ca lễ'!K:K,B64,'Tăng ca lễ'!L:L,C64)*3)</f>
        <v>0</v>
      </c>
      <c r="Q64" s="36"/>
      <c r="R64" s="36">
        <f ca="1">SUMIFS('Ngày công'!M:M,'Ngày công'!K:K,B64,'Ngày công'!L:L,C64)</f>
        <v>5</v>
      </c>
      <c r="S64" s="41">
        <f>SUMIFS('Công Đào tạo'!G:G,'Công Đào tạo'!E:E,B64,'Công Đào tạo'!F:F,C64)</f>
        <v>0</v>
      </c>
      <c r="T64" s="36">
        <v>0</v>
      </c>
      <c r="U64" s="42"/>
      <c r="V64" s="46"/>
      <c r="W64" s="43"/>
      <c r="X64" s="43">
        <f>1000000/31*14</f>
        <v>451612.90322580648</v>
      </c>
      <c r="Y64" s="43"/>
      <c r="Z64" s="43"/>
      <c r="AA64" s="43" t="str">
        <f t="array" aca="1" ref="AA64" ca="1">IF($C64="","",
 IFERROR(
  _xludf.LET(
   cnChinh,
   _xlfn.XLOOKUP(
    TRIM($C64),
    TRIM(KPI!$B$2:$B1043),
    KPI!$A$2:$A1043,
    ""
   ),
   IF(
    TRIM($B64)=TRIM(cnChinh),
    _xlfn.XLOOKUP(
     TRIM($C64),
     TRIM('MiniKat - HCM'!$A$2:$A1043),
     'MiniKat - HCM'!$J$2:$J1043,
     ""
    ),
    ""
   )
  ),
  ""
 )
)</f>
        <v/>
      </c>
      <c r="AB64" s="43"/>
      <c r="AC64" s="43" t="str">
        <f t="array" ref="AC64">IFERROR(_xlfn.XLOOKUP(C64, whatsapp!A:A,whatsapp!D:D), " ")</f>
        <v xml:space="preserve"> </v>
      </c>
      <c r="AD64" s="43"/>
      <c r="AE64" s="43">
        <f>SUMIFS(KPI!C:C,KPI!A:A,B64,KPI!B:B,C64)</f>
        <v>0</v>
      </c>
      <c r="AF64" s="44">
        <f>SUMIFS('Thưởng CK'!C:C,'Thưởng CK'!A:A,B64,'Thưởng CK'!B:B,C64)</f>
        <v>0</v>
      </c>
      <c r="AG64" s="43">
        <f>SUMIFS('Cận date'!C:C,'Cận date'!A:A,B64,'Cận date'!B:B,C64)</f>
        <v>0</v>
      </c>
      <c r="AH64" s="43">
        <f>SUMIFS(Map!D:D,Map!B:B,B64,Map!A:A,C64)</f>
        <v>0</v>
      </c>
      <c r="AI64" s="43"/>
      <c r="AJ64" s="43">
        <f t="shared" si="9"/>
        <v>0</v>
      </c>
      <c r="AK64" s="43">
        <f>SUMIFS('KPI trừ'!C:C,'KPI trừ'!A:A,B64,'KPI trừ'!B:B,C64)</f>
        <v>0</v>
      </c>
      <c r="AL64" s="43">
        <f>SUMIFS('KPI trừ'!D:D,'KPI trừ'!A:A,B64,'KPI trừ'!B:B,C64)</f>
        <v>0</v>
      </c>
      <c r="AM64" s="43">
        <f>SUMIFS('KPI trừ'!E:E,'KPI trừ'!A:A,B64,'KPI trừ'!B:B,C64)</f>
        <v>0</v>
      </c>
      <c r="AN64" s="43">
        <f>SUMIFS('KPI trừ'!F:F,'KPI trừ'!A:A,B64,'KPI trừ'!B:B,C64)</f>
        <v>0</v>
      </c>
      <c r="AO64" s="43">
        <f>SUMIFS('KPI trừ'!G:G,'KPI trừ'!A:A,B64,'KPI trừ'!B:B,C64)</f>
        <v>0</v>
      </c>
      <c r="AP64" s="42" t="str">
        <f ca="1">IFERROR(__xludf.DUMMYFUNCTION("IFERROR(TEXTJOIN("" "", TRUE, FILTER('KPI trừ'!H:H, ('KPI trừ'!A:A=B64) * ('KPI trừ'!B:B=C64))), """")"),"")</f>
        <v/>
      </c>
      <c r="AQ64" s="29">
        <f ca="1">IFERROR(__xludf.DUMMYFUNCTION("IFERROR(
 MAX(
  QUERY(
   FILTER(
    {'Ngày công'!$C$2:$C$5000,'Ngày công'!$F$2:$F$5000},
    TRIM('Ngày công'!$B$2:$B$5000)=TRIM($C64)
   ),
   ""select sum(Col2)
    where Col1 is not null
    group by Col1
    label sum(Col2) ''"",
   0
  )
 ),
 0
)"),13.6166666666666)</f>
        <v>13.6166666666666</v>
      </c>
      <c r="AR64" s="42"/>
      <c r="AS64" s="42"/>
      <c r="AT64" s="42"/>
      <c r="AU64" s="42"/>
      <c r="AV64" s="42"/>
      <c r="AW64" s="42"/>
      <c r="AX64" s="42"/>
      <c r="AY64" s="42"/>
      <c r="AZ64" s="42"/>
      <c r="BA64" s="42"/>
    </row>
    <row r="65" spans="1:53" ht="15.75" customHeight="1">
      <c r="A65" s="35" t="e">
        <f ca="1"/>
        <v>#NAME?</v>
      </c>
      <c r="B65" s="36" t="s">
        <v>23</v>
      </c>
      <c r="C65" s="37" t="s">
        <v>125</v>
      </c>
      <c r="D65" s="35" t="s">
        <v>74</v>
      </c>
      <c r="E65" s="39" t="e">
        <f t="shared" ca="1" si="6"/>
        <v>#NAME?</v>
      </c>
      <c r="F65" s="39">
        <f t="shared" si="7"/>
        <v>7.9333333333333336</v>
      </c>
      <c r="G65" s="41">
        <f>SUMIFS('Giờ công'!I:I,'Giờ công'!G:G,B65,'Giờ công'!H:H,C65)</f>
        <v>49.63333333333334</v>
      </c>
      <c r="H65" s="41">
        <f>SUMIFS('Giờ công'!J:J,'Giờ công'!G:G,B65,'Giờ công'!H:H,C65)</f>
        <v>7.9333333333333336</v>
      </c>
      <c r="I65" s="36" t="e">
        <f t="shared" ca="1" si="8"/>
        <v>#NAME?</v>
      </c>
      <c r="J65" s="36">
        <v>6</v>
      </c>
      <c r="K65" s="36">
        <v>1</v>
      </c>
      <c r="L65" s="36"/>
      <c r="M65" s="36"/>
      <c r="N65" s="36">
        <f ca="1">SUMIFS('Tăng ca lễ'!M:M,'Tăng ca lễ'!K:K,B65,'Tăng ca lễ'!L:L,C65)</f>
        <v>0</v>
      </c>
      <c r="O65" s="36">
        <f>IF(OR(D65 = "PT",D65 = "DSHV"), SUMIFS('Tăng ca lễ'!O:O,'Tăng ca lễ'!K:K,B65,'Tăng ca lễ'!L:L,C65)*2, SUMIFS('Tăng ca lễ'!O:O,'Tăng ca lễ'!K:K,B65,'Tăng ca lễ'!L:L,C65)*3)</f>
        <v>0</v>
      </c>
      <c r="P65" s="36">
        <f>IF(OR(D65 = "PT", D65 = "DSHV"), SUMIFS('Tăng ca lễ'!P:P,'Tăng ca lễ'!K:K,B65,'Tăng ca lễ'!L:L,C65)*2, SUMIFS('Tăng ca lễ'!P:P,'Tăng ca lễ'!K:K,B65,'Tăng ca lễ'!L:L,C65)*3)</f>
        <v>0</v>
      </c>
      <c r="Q65" s="36"/>
      <c r="R65" s="36">
        <f ca="1">SUMIFS('Ngày công'!M:M,'Ngày công'!K:K,B65,'Ngày công'!L:L,C65)</f>
        <v>6</v>
      </c>
      <c r="S65" s="41">
        <f>SUMIFS('Công Đào tạo'!G:G,'Công Đào tạo'!E:E,B65,'Công Đào tạo'!F:F,C65)</f>
        <v>0</v>
      </c>
      <c r="T65" s="36">
        <v>0</v>
      </c>
      <c r="U65" s="42"/>
      <c r="V65" s="46"/>
      <c r="W65" s="43"/>
      <c r="X65" s="43">
        <f ca="1">IFERROR(__xludf.DUMMYFUNCTION("IF($C65="""","""",
 IF(
  TRIM($D65)=""DSCD"",
  MIN(
   1500000,
   ROUND(1500000/28*MIN(N($J65),28),0)
  ),
  IF(
   AND(
    REGEXMATCH(TRIM($D65),""^(DSXC|DSBC|CHT|DSTV)$""),
    N($H65)&gt;=160
   ),
   MIN(
    1500000,
    ROUND(1500000/28*MIN(N($K65)"&amp;",28),0)
   ),
   0
  )
 )
)"),0)</f>
        <v>0</v>
      </c>
      <c r="Y65" s="43"/>
      <c r="Z65" s="43"/>
      <c r="AA65" s="43" t="str">
        <f t="array" aca="1" ref="AA65" ca="1">IF($C65="","",
 IFERROR(
  _xludf.LET(
   cnChinh,
   _xlfn.XLOOKUP(
    TRIM($C65),
    TRIM(KPI!$B$2:$B1043),
    KPI!$A$2:$A1043,
    ""
   ),
   IF(
    TRIM($B65)=TRIM(cnChinh),
    _xlfn.XLOOKUP(
     TRIM($C65),
     TRIM('MiniKat - HCM'!$A$2:$A1043),
     'MiniKat - HCM'!$J$2:$J1043,
     ""
    ),
    ""
   )
  ),
  ""
 )
)</f>
        <v/>
      </c>
      <c r="AB65" s="43"/>
      <c r="AC65" s="43" t="str">
        <f t="array" ref="AC65">IFERROR(_xlfn.XLOOKUP(C65, whatsapp!A:A,whatsapp!D:D), " ")</f>
        <v xml:space="preserve"> </v>
      </c>
      <c r="AD65" s="43"/>
      <c r="AE65" s="43">
        <f>SUMIFS(KPI!C:C,KPI!A:A,B65,KPI!B:B,C65)</f>
        <v>0</v>
      </c>
      <c r="AF65" s="44">
        <f>SUMIFS('Thưởng CK'!C:C,'Thưởng CK'!A:A,B65,'Thưởng CK'!B:B,C65)</f>
        <v>166600</v>
      </c>
      <c r="AG65" s="43">
        <f>SUMIFS('Cận date'!C:C,'Cận date'!A:A,B65,'Cận date'!B:B,C65)</f>
        <v>1140</v>
      </c>
      <c r="AH65" s="43">
        <f>SUMIFS(Map!D:D,Map!B:B,B65,Map!A:A,C65)</f>
        <v>0</v>
      </c>
      <c r="AI65" s="43"/>
      <c r="AJ65" s="43">
        <f t="shared" si="9"/>
        <v>0</v>
      </c>
      <c r="AK65" s="43">
        <f>SUMIFS('KPI trừ'!C:C,'KPI trừ'!A:A,B65,'KPI trừ'!B:B,C65)</f>
        <v>0</v>
      </c>
      <c r="AL65" s="43">
        <f>SUMIFS('KPI trừ'!D:D,'KPI trừ'!A:A,B65,'KPI trừ'!B:B,C65)</f>
        <v>0</v>
      </c>
      <c r="AM65" s="43">
        <f>SUMIFS('KPI trừ'!E:E,'KPI trừ'!A:A,B65,'KPI trừ'!B:B,C65)</f>
        <v>0</v>
      </c>
      <c r="AN65" s="43">
        <f>SUMIFS('KPI trừ'!F:F,'KPI trừ'!A:A,B65,'KPI trừ'!B:B,C65)</f>
        <v>0</v>
      </c>
      <c r="AO65" s="43">
        <f>SUMIFS('KPI trừ'!G:G,'KPI trừ'!A:A,B65,'KPI trừ'!B:B,C65)</f>
        <v>0</v>
      </c>
      <c r="AP65" s="42" t="str">
        <f ca="1">IFERROR(__xludf.DUMMYFUNCTION("IFERROR(TEXTJOIN("" "", TRUE, FILTER('KPI trừ'!H:H, ('KPI trừ'!A:A=B65) * ('KPI trừ'!B:B=C65))), """")"),"")</f>
        <v/>
      </c>
      <c r="AQ65" s="29">
        <f ca="1">IFERROR(__xludf.DUMMYFUNCTION("IFERROR(
 MAX(
  QUERY(
   FILTER(
    {'Ngày công'!$C$2:$C$5000,'Ngày công'!$F$2:$F$5000},
    TRIM('Ngày công'!$B$2:$B$5000)=TRIM($C65)
   ),
   ""select sum(Col2)
    where Col1 is not null
    group by Col1
    label sum(Col2) ''"",
   0
  )
 ),
 0
)"),15.9666666666666)</f>
        <v>15.966666666666599</v>
      </c>
      <c r="AR65" s="42"/>
      <c r="AS65" s="42"/>
      <c r="AT65" s="42"/>
      <c r="AU65" s="42"/>
      <c r="AV65" s="42"/>
      <c r="AW65" s="42"/>
      <c r="AX65" s="42"/>
      <c r="AY65" s="42"/>
      <c r="AZ65" s="42"/>
      <c r="BA65" s="42"/>
    </row>
    <row r="66" spans="1:53" ht="15.75" customHeight="1">
      <c r="A66" s="35" t="e">
        <f ca="1"/>
        <v>#NAME?</v>
      </c>
      <c r="B66" s="36" t="s">
        <v>23</v>
      </c>
      <c r="C66" s="37" t="s">
        <v>126</v>
      </c>
      <c r="D66" s="35" t="s">
        <v>74</v>
      </c>
      <c r="E66" s="39" t="e">
        <f t="shared" ca="1" si="6"/>
        <v>#NAME?</v>
      </c>
      <c r="F66" s="39">
        <f t="shared" si="7"/>
        <v>24.05</v>
      </c>
      <c r="G66" s="41">
        <f>SUMIFS('Giờ công'!I:I,'Giờ công'!G:G,B66,'Giờ công'!H:H,C66)</f>
        <v>24.45</v>
      </c>
      <c r="H66" s="41">
        <f>SUMIFS('Giờ công'!J:J,'Giờ công'!G:G,B66,'Giờ công'!H:H,C66)</f>
        <v>24.05</v>
      </c>
      <c r="I66" s="36" t="e">
        <f t="shared" ca="1" si="8"/>
        <v>#NAME?</v>
      </c>
      <c r="J66" s="36">
        <v>6</v>
      </c>
      <c r="K66" s="36">
        <v>3</v>
      </c>
      <c r="L66" s="36"/>
      <c r="M66" s="36"/>
      <c r="N66" s="36">
        <f>SUMIFS('Tăng ca lễ'!M:M,'Tăng ca lễ'!K:K,B66,'Tăng ca lễ'!L:L,C66)</f>
        <v>0</v>
      </c>
      <c r="O66" s="36">
        <f>IF(OR(D66 = "PT",D66 = "DSHV"), SUMIFS('Tăng ca lễ'!O:O,'Tăng ca lễ'!K:K,B66,'Tăng ca lễ'!L:L,C66)*2, SUMIFS('Tăng ca lễ'!O:O,'Tăng ca lễ'!K:K,B66,'Tăng ca lễ'!L:L,C66)*3)</f>
        <v>0</v>
      </c>
      <c r="P66" s="36">
        <f>IF(OR(D66 = "PT", D66 = "DSHV"), SUMIFS('Tăng ca lễ'!P:P,'Tăng ca lễ'!K:K,B66,'Tăng ca lễ'!L:L,C66)*2, SUMIFS('Tăng ca lễ'!P:P,'Tăng ca lễ'!K:K,B66,'Tăng ca lễ'!L:L,C66)*3)</f>
        <v>0</v>
      </c>
      <c r="Q66" s="36"/>
      <c r="R66" s="36">
        <f ca="1">SUMIFS('Ngày công'!M:M,'Ngày công'!K:K,B66,'Ngày công'!L:L,C66)</f>
        <v>6</v>
      </c>
      <c r="S66" s="41">
        <f>SUMIFS('Công Đào tạo'!G:G,'Công Đào tạo'!E:E,B66,'Công Đào tạo'!F:F,C66)</f>
        <v>2.5</v>
      </c>
      <c r="T66" s="36">
        <v>0</v>
      </c>
      <c r="U66" s="42"/>
      <c r="V66" s="46"/>
      <c r="W66" s="43"/>
      <c r="X66" s="43">
        <f ca="1">IFERROR(__xludf.DUMMYFUNCTION("IF($C66="""","""",
 IF(
  TRIM($D66)=""DSCD"",
  MIN(
   1500000,
   ROUND(1500000/28*MIN(N($J66),28),0)
  ),
  IF(
   AND(
    REGEXMATCH(TRIM($D66),""^(DSXC|DSBC|CHT|DSTV)$""),
    N($H66)&gt;=160
   ),
   MIN(
    1500000,
    ROUND(1500000/28*MIN(N($K66)"&amp;",28),0)
   ),
   0
  )
 )
)"),0)</f>
        <v>0</v>
      </c>
      <c r="Y66" s="43"/>
      <c r="Z66" s="43"/>
      <c r="AA66" s="43" t="str">
        <f t="array" aca="1" ref="AA66" ca="1">IF($C66="","",
 IFERROR(
  _xludf.LET(
   cnChinh,
   _xlfn.XLOOKUP(
    TRIM($C66),
    TRIM(KPI!$B$2:$B1043),
    KPI!$A$2:$A1043,
    ""
   ),
   IF(
    TRIM($B66)=TRIM(cnChinh),
    _xlfn.XLOOKUP(
     TRIM($C66),
     TRIM('MiniKat - HCM'!$A$2:$A1043),
     'MiniKat - HCM'!$J$2:$J1043,
     ""
    ),
    ""
   )
  ),
  ""
 )
)</f>
        <v/>
      </c>
      <c r="AB66" s="43"/>
      <c r="AC66" s="43" t="str">
        <f t="array" ref="AC66">IFERROR(_xlfn.XLOOKUP(C66, whatsapp!A:A,whatsapp!D:D), " ")</f>
        <v xml:space="preserve"> </v>
      </c>
      <c r="AD66" s="43"/>
      <c r="AE66" s="43">
        <f>SUMIFS(KPI!C:C,KPI!A:A,B66,KPI!B:B,C66)</f>
        <v>0</v>
      </c>
      <c r="AF66" s="44">
        <f>SUMIFS('Thưởng CK'!C:C,'Thưởng CK'!A:A,B66,'Thưởng CK'!B:B,C66)</f>
        <v>0</v>
      </c>
      <c r="AG66" s="43">
        <f>SUMIFS('Cận date'!C:C,'Cận date'!A:A,B66,'Cận date'!B:B,C66)</f>
        <v>0</v>
      </c>
      <c r="AH66" s="43">
        <f>SUMIFS(Map!D:D,Map!B:B,B66,Map!A:A,C66)</f>
        <v>0</v>
      </c>
      <c r="AI66" s="43"/>
      <c r="AJ66" s="43">
        <f t="shared" si="9"/>
        <v>0</v>
      </c>
      <c r="AK66" s="43">
        <f>SUMIFS('KPI trừ'!C:C,'KPI trừ'!A:A,B66,'KPI trừ'!B:B,C66)</f>
        <v>0</v>
      </c>
      <c r="AL66" s="43">
        <f>SUMIFS('KPI trừ'!D:D,'KPI trừ'!A:A,B66,'KPI trừ'!B:B,C66)</f>
        <v>0</v>
      </c>
      <c r="AM66" s="43">
        <f>SUMIFS('KPI trừ'!E:E,'KPI trừ'!A:A,B66,'KPI trừ'!B:B,C66)</f>
        <v>0</v>
      </c>
      <c r="AN66" s="43">
        <f>SUMIFS('KPI trừ'!F:F,'KPI trừ'!A:A,B66,'KPI trừ'!B:B,C66)</f>
        <v>0</v>
      </c>
      <c r="AO66" s="43">
        <f>SUMIFS('KPI trừ'!G:G,'KPI trừ'!A:A,B66,'KPI trừ'!B:B,C66)</f>
        <v>0</v>
      </c>
      <c r="AP66" s="42" t="str">
        <f ca="1">IFERROR(__xludf.DUMMYFUNCTION("IFERROR(TEXTJOIN("" "", TRUE, FILTER('KPI trừ'!H:H, ('KPI trừ'!A:A=B66) * ('KPI trừ'!B:B=C66))), """")"),"")</f>
        <v/>
      </c>
      <c r="AQ66" s="29">
        <f ca="1">IFERROR(__xludf.DUMMYFUNCTION("IFERROR(
 MAX(
  QUERY(
   FILTER(
    {'Ngày công'!$C$2:$C$5000,'Ngày công'!$F$2:$F$5000},
    TRIM('Ngày công'!$B$2:$B$5000)=TRIM($C66)
   ),
   ""select sum(Col2)
    where Col1 is not null
    group by Col1
    label sum(Col2) ''"",
   0
  )
 ),
 0
)"),8.2)</f>
        <v>8.1999999999999993</v>
      </c>
      <c r="AR66" s="42"/>
      <c r="AS66" s="42"/>
      <c r="AT66" s="42"/>
      <c r="AU66" s="42"/>
      <c r="AV66" s="42"/>
      <c r="AW66" s="42"/>
      <c r="AX66" s="42"/>
      <c r="AY66" s="42"/>
      <c r="AZ66" s="42"/>
      <c r="BA66" s="42"/>
    </row>
    <row r="67" spans="1:53" ht="15.75" customHeight="1">
      <c r="A67" s="35" t="e">
        <f ca="1"/>
        <v>#NAME?</v>
      </c>
      <c r="B67" s="36" t="s">
        <v>23</v>
      </c>
      <c r="C67" s="37" t="s">
        <v>85</v>
      </c>
      <c r="D67" s="35" t="s">
        <v>74</v>
      </c>
      <c r="E67" s="39" t="e">
        <f t="shared" ca="1" si="6"/>
        <v>#NAME?</v>
      </c>
      <c r="F67" s="39">
        <f t="shared" si="7"/>
        <v>40.166666666666664</v>
      </c>
      <c r="G67" s="41">
        <f>SUMIFS('Giờ công'!I:I,'Giờ công'!G:G,B67,'Giờ công'!H:H,C67)</f>
        <v>143.76666666666665</v>
      </c>
      <c r="H67" s="41">
        <f>SUMIFS('Giờ công'!J:J,'Giờ công'!G:G,B67,'Giờ công'!H:H,C67)</f>
        <v>40.166666666666664</v>
      </c>
      <c r="I67" s="36" t="e">
        <f t="shared" ca="1" si="8"/>
        <v>#NAME?</v>
      </c>
      <c r="J67" s="36">
        <v>22</v>
      </c>
      <c r="K67" s="36">
        <v>5</v>
      </c>
      <c r="L67" s="36"/>
      <c r="M67" s="36"/>
      <c r="N67" s="36">
        <f>SUMIFS('Tăng ca lễ'!M:M,'Tăng ca lễ'!K:K,B67,'Tăng ca lễ'!L:L,C67)</f>
        <v>0</v>
      </c>
      <c r="O67" s="36">
        <f>IF(OR(D67 = "PT",D67 = "DSHV"), SUMIFS('Tăng ca lễ'!O:O,'Tăng ca lễ'!K:K,B67,'Tăng ca lễ'!L:L,C67)*2, SUMIFS('Tăng ca lễ'!O:O,'Tăng ca lễ'!K:K,B67,'Tăng ca lễ'!L:L,C67)*3)</f>
        <v>0</v>
      </c>
      <c r="P67" s="36">
        <f>IF(OR(D67 = "PT", D67 = "DSHV"), SUMIFS('Tăng ca lễ'!P:P,'Tăng ca lễ'!K:K,B67,'Tăng ca lễ'!L:L,C67)*2, SUMIFS('Tăng ca lễ'!P:P,'Tăng ca lễ'!K:K,B67,'Tăng ca lễ'!L:L,C67)*3)</f>
        <v>0</v>
      </c>
      <c r="Q67" s="36"/>
      <c r="R67" s="36">
        <f ca="1">SUMIFS('Ngày công'!M:M,'Ngày công'!K:K,B67,'Ngày công'!L:L,C67)</f>
        <v>22</v>
      </c>
      <c r="S67" s="41">
        <f>SUMIFS('Công Đào tạo'!G:G,'Công Đào tạo'!E:E,B67,'Công Đào tạo'!F:F,C67)</f>
        <v>0</v>
      </c>
      <c r="T67" s="36">
        <v>0</v>
      </c>
      <c r="U67" s="42"/>
      <c r="V67" s="46"/>
      <c r="W67" s="43"/>
      <c r="X67" s="43">
        <f ca="1">IFERROR(__xludf.DUMMYFUNCTION("IF($C67="""","""",
 IF(
  TRIM($D67)=""DSCD"",
  MIN(
   1500000,
   ROUND(1500000/28*MIN(N($J67),28),0)
  ),
  IF(
   AND(
    REGEXMATCH(TRIM($D67),""^(DSXC|DSBC|CHT|DSTV)$""),
    N($H67)&gt;=160
   ),
   MIN(
    1500000,
    ROUND(1500000/28*MIN(N($K67)"&amp;",28),0)
   ),
   0
  )
 )
)"),0)</f>
        <v>0</v>
      </c>
      <c r="Y67" s="43"/>
      <c r="Z67" s="43"/>
      <c r="AA67" s="43" t="str">
        <f t="array" aca="1" ref="AA67" ca="1">IF($C67="","",
 IFERROR(
  _xludf.LET(
   cnChinh,
   _xlfn.XLOOKUP(
    TRIM($C67),
    TRIM(KPI!$B$2:$B1043),
    KPI!$A$2:$A1043,
    ""
   ),
   IF(
    TRIM($B67)=TRIM(cnChinh),
    _xlfn.XLOOKUP(
     TRIM($C67),
     TRIM('MiniKat - HCM'!$A$2:$A1043),
     'MiniKat - HCM'!$J$2:$J1043,
     ""
    ),
    ""
   )
  ),
  ""
 )
)</f>
        <v/>
      </c>
      <c r="AB67" s="43"/>
      <c r="AC67" s="43" t="str">
        <f t="array" ref="AC67">IFERROR(_xlfn.XLOOKUP(C67, whatsapp!A:A,whatsapp!D:D), " ")</f>
        <v xml:space="preserve"> </v>
      </c>
      <c r="AD67" s="43"/>
      <c r="AE67" s="43">
        <f>SUMIFS(KPI!C:C,KPI!A:A,B67,KPI!B:B,C67)</f>
        <v>0</v>
      </c>
      <c r="AF67" s="44">
        <f>SUMIFS('Thưởng CK'!C:C,'Thưởng CK'!A:A,B67,'Thưởng CK'!B:B,C67)</f>
        <v>636950</v>
      </c>
      <c r="AG67" s="43">
        <f>SUMIFS('Cận date'!C:C,'Cận date'!A:A,B67,'Cận date'!B:B,C67)</f>
        <v>17980</v>
      </c>
      <c r="AH67" s="43">
        <f>SUMIFS(Map!D:D,Map!B:B,B67,Map!A:A,C67)</f>
        <v>0</v>
      </c>
      <c r="AI67" s="43"/>
      <c r="AJ67" s="43">
        <f t="shared" si="9"/>
        <v>500000</v>
      </c>
      <c r="AK67" s="43">
        <f>SUMIFS('KPI trừ'!C:C,'KPI trừ'!A:A,B67,'KPI trừ'!B:B,C67)</f>
        <v>0</v>
      </c>
      <c r="AL67" s="43">
        <f>SUMIFS('KPI trừ'!D:D,'KPI trừ'!A:A,B67,'KPI trừ'!B:B,C67)</f>
        <v>0</v>
      </c>
      <c r="AM67" s="43">
        <f>SUMIFS('KPI trừ'!E:E,'KPI trừ'!A:A,B67,'KPI trừ'!B:B,C67)</f>
        <v>0</v>
      </c>
      <c r="AN67" s="43">
        <f>SUMIFS('KPI trừ'!F:F,'KPI trừ'!A:A,B67,'KPI trừ'!B:B,C67)</f>
        <v>0</v>
      </c>
      <c r="AO67" s="43">
        <f>SUMIFS('KPI trừ'!G:G,'KPI trừ'!A:A,B67,'KPI trừ'!B:B,C67)</f>
        <v>500000</v>
      </c>
      <c r="AP67" s="42" t="str">
        <f ca="1">IFERROR(__xludf.DUMMYFUNCTION("IFERROR(TEXTJOIN("" "", TRUE, FILTER('KPI trừ'!H:H, ('KPI trừ'!A:A=B67) * ('KPI trừ'!B:B=C67))), """")"),"Cấn trừ chi phí đồng phục")</f>
        <v>Cấn trừ chi phí đồng phục</v>
      </c>
      <c r="AQ67" s="29">
        <f ca="1">IFERROR(__xludf.DUMMYFUNCTION("IFERROR(
 MAX(
  QUERY(
   FILTER(
    {'Ngày công'!$C$2:$C$5000,'Ngày công'!$F$2:$F$5000},
    TRIM('Ngày công'!$B$2:$B$5000)=TRIM($C67)
   ),
   ""select sum(Col2)
    where Col1 is not null
    group by Col1
    label sum(Col2) ''"",
   0
  )
 ),
 0
)"),11.5833333333333)</f>
        <v>11.5833333333333</v>
      </c>
      <c r="AR67" s="42"/>
      <c r="AS67" s="42"/>
      <c r="AT67" s="42"/>
      <c r="AU67" s="42"/>
      <c r="AV67" s="42"/>
      <c r="AW67" s="42"/>
      <c r="AX67" s="42"/>
      <c r="AY67" s="42"/>
      <c r="AZ67" s="42"/>
      <c r="BA67" s="42"/>
    </row>
    <row r="68" spans="1:53" ht="15.75" customHeight="1">
      <c r="A68" s="35" t="e">
        <f ca="1"/>
        <v>#NAME?</v>
      </c>
      <c r="B68" s="36" t="s">
        <v>23</v>
      </c>
      <c r="C68" s="37" t="s">
        <v>127</v>
      </c>
      <c r="D68" s="35" t="s">
        <v>74</v>
      </c>
      <c r="E68" s="39" t="e">
        <f t="shared" ca="1" si="6"/>
        <v>#NAME?</v>
      </c>
      <c r="F68" s="39">
        <f t="shared" si="7"/>
        <v>2</v>
      </c>
      <c r="G68" s="41">
        <f>SUMIFS('Giờ công'!I:I,'Giờ công'!G:G,B68,'Giờ công'!H:H,C68)</f>
        <v>231.35</v>
      </c>
      <c r="H68" s="41">
        <f>SUMIFS('Giờ công'!J:J,'Giờ công'!G:G,B68,'Giờ công'!H:H,C68)</f>
        <v>2</v>
      </c>
      <c r="I68" s="36" t="e">
        <f t="shared" ca="1" si="8"/>
        <v>#NAME?</v>
      </c>
      <c r="J68" s="36">
        <v>26</v>
      </c>
      <c r="K68" s="36">
        <v>0</v>
      </c>
      <c r="L68" s="36"/>
      <c r="M68" s="36"/>
      <c r="N68" s="36">
        <f ca="1">SUMIFS('Tăng ca lễ'!M:M,'Tăng ca lễ'!K:K,B68,'Tăng ca lễ'!L:L,C68)</f>
        <v>0</v>
      </c>
      <c r="O68" s="36">
        <f>IF(OR(D68 = "PT",D68 = "DSHV"), SUMIFS('Tăng ca lễ'!O:O,'Tăng ca lễ'!K:K,B68,'Tăng ca lễ'!L:L,C68)*2, SUMIFS('Tăng ca lễ'!O:O,'Tăng ca lễ'!K:K,B68,'Tăng ca lễ'!L:L,C68)*3)</f>
        <v>0</v>
      </c>
      <c r="P68" s="36">
        <f>IF(OR(D68 = "PT", D68 = "DSHV"), SUMIFS('Tăng ca lễ'!P:P,'Tăng ca lễ'!K:K,B68,'Tăng ca lễ'!L:L,C68)*2, SUMIFS('Tăng ca lễ'!P:P,'Tăng ca lễ'!K:K,B68,'Tăng ca lễ'!L:L,C68)*3)</f>
        <v>0</v>
      </c>
      <c r="Q68" s="36"/>
      <c r="R68" s="36">
        <f ca="1">SUMIFS('Ngày công'!M:M,'Ngày công'!K:K,B68,'Ngày công'!L:L,C68)</f>
        <v>26</v>
      </c>
      <c r="S68" s="41">
        <f>SUMIFS('Công Đào tạo'!G:G,'Công Đào tạo'!E:E,B68,'Công Đào tạo'!F:F,C68)</f>
        <v>0</v>
      </c>
      <c r="T68" s="36">
        <v>0</v>
      </c>
      <c r="U68" s="42"/>
      <c r="V68" s="46"/>
      <c r="W68" s="43"/>
      <c r="X68" s="43">
        <f ca="1">IFERROR(__xludf.DUMMYFUNCTION("IF($C68="""","""",
 IF(
  TRIM($D68)=""DSCD"",
  MIN(
   1500000,
   ROUND(1500000/28*MIN(N($J68),28),0)
  ),
  IF(
   AND(
    REGEXMATCH(TRIM($D68),""^(DSXC|DSBC|CHT|DSTV)$""),
    N($H68)&gt;=160
   ),
   MIN(
    1500000,
    ROUND(1500000/28*MIN(N($K68)"&amp;",28),0)
   ),
   0
  )
 )
)"),0)</f>
        <v>0</v>
      </c>
      <c r="Y68" s="43"/>
      <c r="Z68" s="43"/>
      <c r="AA68" s="43" t="str">
        <f t="array" aca="1" ref="AA68" ca="1">IF($C68="","",
 IFERROR(
  _xludf.LET(
   cnChinh,
   _xlfn.XLOOKUP(
    TRIM($C68),
    TRIM(KPI!$B$2:$B1043),
    KPI!$A$2:$A1043,
    ""
   ),
   IF(
    TRIM($B68)=TRIM(cnChinh),
    _xlfn.XLOOKUP(
     TRIM($C68),
     TRIM('MiniKat - HCM'!$A$2:$A1043),
     'MiniKat - HCM'!$J$2:$J1043,
     ""
    ),
    ""
   )
  ),
  ""
 )
)</f>
        <v/>
      </c>
      <c r="AB68" s="43"/>
      <c r="AC68" s="43" t="str">
        <f t="array" ref="AC68">IFERROR(_xlfn.XLOOKUP(C68, whatsapp!A:A,whatsapp!D:D), " ")</f>
        <v xml:space="preserve"> </v>
      </c>
      <c r="AD68" s="43"/>
      <c r="AE68" s="43">
        <f>SUMIFS(KPI!C:C,KPI!A:A,B68,KPI!B:B,C68)</f>
        <v>0</v>
      </c>
      <c r="AF68" s="44">
        <f>SUMIFS('Thưởng CK'!C:C,'Thưởng CK'!A:A,B68,'Thưởng CK'!B:B,C68)</f>
        <v>1034050</v>
      </c>
      <c r="AG68" s="43">
        <f>SUMIFS('Cận date'!C:C,'Cận date'!A:A,B68,'Cận date'!B:B,C68)</f>
        <v>8100</v>
      </c>
      <c r="AH68" s="43">
        <f>SUMIFS(Map!D:D,Map!B:B,B68,Map!A:A,C68)</f>
        <v>0</v>
      </c>
      <c r="AI68" s="43"/>
      <c r="AJ68" s="43">
        <f t="shared" si="9"/>
        <v>0</v>
      </c>
      <c r="AK68" s="43">
        <f>SUMIFS('KPI trừ'!C:C,'KPI trừ'!A:A,B68,'KPI trừ'!B:B,C68)</f>
        <v>0</v>
      </c>
      <c r="AL68" s="43">
        <f>SUMIFS('KPI trừ'!D:D,'KPI trừ'!A:A,B68,'KPI trừ'!B:B,C68)</f>
        <v>0</v>
      </c>
      <c r="AM68" s="43">
        <f>SUMIFS('KPI trừ'!E:E,'KPI trừ'!A:A,B68,'KPI trừ'!B:B,C68)</f>
        <v>0</v>
      </c>
      <c r="AN68" s="43">
        <f>SUMIFS('KPI trừ'!F:F,'KPI trừ'!A:A,B68,'KPI trừ'!B:B,C68)</f>
        <v>0</v>
      </c>
      <c r="AO68" s="43">
        <f>SUMIFS('KPI trừ'!G:G,'KPI trừ'!A:A,B68,'KPI trừ'!B:B,C68)</f>
        <v>0</v>
      </c>
      <c r="AP68" s="42" t="str">
        <f ca="1">IFERROR(__xludf.DUMMYFUNCTION("IFERROR(TEXTJOIN("" "", TRUE, FILTER('KPI trừ'!H:H, ('KPI trừ'!A:A=B68) * ('KPI trừ'!B:B=C68))), """")"),"")</f>
        <v/>
      </c>
      <c r="AQ68" s="29">
        <f ca="1">IFERROR(__xludf.DUMMYFUNCTION("IFERROR(
 MAX(
  QUERY(
   FILTER(
    {'Ngày công'!$C$2:$C$5000,'Ngày công'!$F$2:$F$5000},
    TRIM('Ngày công'!$B$2:$B$5000)=TRIM($C68)
   ),
   ""select sum(Col2)
    where Col1 is not null
    group by Col1
    label sum(Col2) ''"",
   0
  )
 ),
 0
)"),13.2333333333333)</f>
        <v>13.233333333333301</v>
      </c>
      <c r="AR68" s="42"/>
      <c r="AS68" s="42"/>
      <c r="AT68" s="42"/>
      <c r="AU68" s="42"/>
      <c r="AV68" s="42"/>
      <c r="AW68" s="42"/>
      <c r="AX68" s="42"/>
      <c r="AY68" s="42"/>
      <c r="AZ68" s="42"/>
      <c r="BA68" s="42"/>
    </row>
    <row r="69" spans="1:53" ht="15.75" customHeight="1">
      <c r="A69" s="35" t="e">
        <f ca="1"/>
        <v>#NAME?</v>
      </c>
      <c r="B69" s="36" t="s">
        <v>23</v>
      </c>
      <c r="C69" s="37" t="s">
        <v>128</v>
      </c>
      <c r="D69" s="35" t="s">
        <v>74</v>
      </c>
      <c r="E69" s="39" t="e">
        <f t="shared" ca="1" si="6"/>
        <v>#NAME?</v>
      </c>
      <c r="F69" s="39">
        <f t="shared" si="7"/>
        <v>0</v>
      </c>
      <c r="G69" s="41">
        <f>SUMIFS('Giờ công'!I:I,'Giờ công'!G:G,B69,'Giờ công'!H:H,C69)</f>
        <v>48</v>
      </c>
      <c r="H69" s="41">
        <f>SUMIFS('Giờ công'!J:J,'Giờ công'!G:G,B69,'Giờ công'!H:H,C69)</f>
        <v>0</v>
      </c>
      <c r="I69" s="36" t="e">
        <f t="shared" ca="1" si="8"/>
        <v>#NAME?</v>
      </c>
      <c r="J69" s="36">
        <v>6</v>
      </c>
      <c r="K69" s="36">
        <v>0</v>
      </c>
      <c r="L69" s="36"/>
      <c r="M69" s="36"/>
      <c r="N69" s="36">
        <f>SUMIFS('Tăng ca lễ'!M:M,'Tăng ca lễ'!K:K,B69,'Tăng ca lễ'!L:L,C69)</f>
        <v>0</v>
      </c>
      <c r="O69" s="36">
        <f>IF(OR(D69 = "PT",D69 = "DSHV"), SUMIFS('Tăng ca lễ'!O:O,'Tăng ca lễ'!K:K,B69,'Tăng ca lễ'!L:L,C69)*2, SUMIFS('Tăng ca lễ'!O:O,'Tăng ca lễ'!K:K,B69,'Tăng ca lễ'!L:L,C69)*3)</f>
        <v>0</v>
      </c>
      <c r="P69" s="36">
        <f>IF(OR(D69 = "PT", D69 = "DSHV"), SUMIFS('Tăng ca lễ'!P:P,'Tăng ca lễ'!K:K,B69,'Tăng ca lễ'!L:L,C69)*2, SUMIFS('Tăng ca lễ'!P:P,'Tăng ca lễ'!K:K,B69,'Tăng ca lễ'!L:L,C69)*3)</f>
        <v>0</v>
      </c>
      <c r="Q69" s="36"/>
      <c r="R69" s="36">
        <f ca="1">SUMIFS('Ngày công'!M:M,'Ngày công'!K:K,B69,'Ngày công'!L:L,C69)</f>
        <v>6</v>
      </c>
      <c r="S69" s="41">
        <f>SUMIFS('Công Đào tạo'!G:G,'Công Đào tạo'!E:E,B69,'Công Đào tạo'!F:F,C69)</f>
        <v>7</v>
      </c>
      <c r="T69" s="36">
        <v>0</v>
      </c>
      <c r="U69" s="42"/>
      <c r="V69" s="46"/>
      <c r="W69" s="43"/>
      <c r="X69" s="43">
        <f ca="1">IFERROR(__xludf.DUMMYFUNCTION("IF($C69="""","""",
 IF(
  TRIM($D69)=""DSCD"",
  MIN(
   1500000,
   ROUND(1500000/28*MIN(N($J69),28),0)
  ),
  IF(
   AND(
    REGEXMATCH(TRIM($D69),""^(DSXC|DSBC|CHT|DSTV)$""),
    N($H69)&gt;=160
   ),
   MIN(
    1500000,
    ROUND(1500000/28*MIN(N($K69)"&amp;",28),0)
   ),
   0
  )
 )
)"),0)</f>
        <v>0</v>
      </c>
      <c r="Y69" s="43"/>
      <c r="Z69" s="43"/>
      <c r="AA69" s="43" t="str">
        <f t="array" aca="1" ref="AA69" ca="1">IF($C69="","",
 IFERROR(
  _xludf.LET(
   cnChinh,
   _xlfn.XLOOKUP(
    TRIM($C69),
    TRIM(KPI!$B$2:$B1043),
    KPI!$A$2:$A1043,
    ""
   ),
   IF(
    TRIM($B69)=TRIM(cnChinh),
    _xlfn.XLOOKUP(
     TRIM($C69),
     TRIM('MiniKat - HCM'!$A$2:$A1043),
     'MiniKat - HCM'!$J$2:$J1043,
     ""
    ),
    ""
   )
  ),
  ""
 )
)</f>
        <v/>
      </c>
      <c r="AB69" s="43"/>
      <c r="AC69" s="43" t="str">
        <f t="array" ref="AC69">IFERROR(_xlfn.XLOOKUP(C69, whatsapp!A:A,whatsapp!D:D), " ")</f>
        <v xml:space="preserve"> </v>
      </c>
      <c r="AD69" s="43"/>
      <c r="AE69" s="43">
        <f>SUMIFS(KPI!C:C,KPI!A:A,B69,KPI!B:B,C69)</f>
        <v>0</v>
      </c>
      <c r="AF69" s="44">
        <f>SUMIFS('Thưởng CK'!C:C,'Thưởng CK'!A:A,B69,'Thưởng CK'!B:B,C69)</f>
        <v>0</v>
      </c>
      <c r="AG69" s="43">
        <f>SUMIFS('Cận date'!C:C,'Cận date'!A:A,B69,'Cận date'!B:B,C69)</f>
        <v>0</v>
      </c>
      <c r="AH69" s="43">
        <f>SUMIFS(Map!D:D,Map!B:B,B69,Map!A:A,C69)</f>
        <v>0</v>
      </c>
      <c r="AI69" s="43"/>
      <c r="AJ69" s="43">
        <f t="shared" si="9"/>
        <v>0</v>
      </c>
      <c r="AK69" s="43">
        <f>SUMIFS('KPI trừ'!C:C,'KPI trừ'!A:A,B69,'KPI trừ'!B:B,C69)</f>
        <v>0</v>
      </c>
      <c r="AL69" s="43">
        <f>SUMIFS('KPI trừ'!D:D,'KPI trừ'!A:A,B69,'KPI trừ'!B:B,C69)</f>
        <v>0</v>
      </c>
      <c r="AM69" s="43">
        <f>SUMIFS('KPI trừ'!E:E,'KPI trừ'!A:A,B69,'KPI trừ'!B:B,C69)</f>
        <v>0</v>
      </c>
      <c r="AN69" s="43">
        <f>SUMIFS('KPI trừ'!F:F,'KPI trừ'!A:A,B69,'KPI trừ'!B:B,C69)</f>
        <v>0</v>
      </c>
      <c r="AO69" s="43">
        <f>SUMIFS('KPI trừ'!G:G,'KPI trừ'!A:A,B69,'KPI trừ'!B:B,C69)</f>
        <v>0</v>
      </c>
      <c r="AP69" s="42" t="str">
        <f ca="1">IFERROR(__xludf.DUMMYFUNCTION("IFERROR(TEXTJOIN("" "", TRUE, FILTER('KPI trừ'!H:H, ('KPI trừ'!A:A=B69) * ('KPI trừ'!B:B=C69))), """")"),"")</f>
        <v/>
      </c>
      <c r="AQ69" s="29">
        <f ca="1">IFERROR(__xludf.DUMMYFUNCTION("IFERROR(
 MAX(
  QUERY(
   FILTER(
    {'Ngày công'!$C$2:$C$5000,'Ngày công'!$F$2:$F$5000},
    TRIM('Ngày công'!$B$2:$B$5000)=TRIM($C69)
   ),
   ""select sum(Col2)
    where Col1 is not null
    group by Col1
    label sum(Col2) ''"",
   0
  )
 ),
 0
)"),8)</f>
        <v>8</v>
      </c>
      <c r="AR69" s="42"/>
      <c r="AS69" s="42"/>
      <c r="AT69" s="42"/>
      <c r="AU69" s="42"/>
      <c r="AV69" s="42"/>
      <c r="AW69" s="42"/>
      <c r="AX69" s="42"/>
      <c r="AY69" s="42"/>
      <c r="AZ69" s="42"/>
      <c r="BA69" s="42"/>
    </row>
    <row r="70" spans="1:53" ht="15.75" customHeight="1">
      <c r="A70" s="35" t="e">
        <f ca="1"/>
        <v>#NAME?</v>
      </c>
      <c r="B70" s="36" t="s">
        <v>23</v>
      </c>
      <c r="C70" s="37" t="s">
        <v>91</v>
      </c>
      <c r="D70" s="35" t="s">
        <v>74</v>
      </c>
      <c r="E70" s="39" t="e">
        <f t="shared" ca="1" si="6"/>
        <v>#NAME?</v>
      </c>
      <c r="F70" s="39">
        <f t="shared" si="7"/>
        <v>32.266666666666666</v>
      </c>
      <c r="G70" s="41">
        <f>SUMIFS('Giờ công'!I:I,'Giờ công'!G:G,B70,'Giờ công'!H:H,C70)</f>
        <v>6.6666666666669983E-2</v>
      </c>
      <c r="H70" s="41">
        <f>SUMIFS('Giờ công'!J:J,'Giờ công'!G:G,B70,'Giờ công'!H:H,C70)</f>
        <v>32.266666666666666</v>
      </c>
      <c r="I70" s="36" t="e">
        <f t="shared" ca="1" si="8"/>
        <v>#NAME?</v>
      </c>
      <c r="J70" s="36">
        <v>5</v>
      </c>
      <c r="K70" s="36">
        <v>4</v>
      </c>
      <c r="L70" s="36"/>
      <c r="M70" s="36"/>
      <c r="N70" s="36">
        <f>SUMIFS('Tăng ca lễ'!M:M,'Tăng ca lễ'!K:K,B70,'Tăng ca lễ'!L:L,C70)</f>
        <v>0</v>
      </c>
      <c r="O70" s="36">
        <f>IF(OR(D70 = "PT",D70 = "DSHV"), SUMIFS('Tăng ca lễ'!O:O,'Tăng ca lễ'!K:K,B70,'Tăng ca lễ'!L:L,C70)*2, SUMIFS('Tăng ca lễ'!O:O,'Tăng ca lễ'!K:K,B70,'Tăng ca lễ'!L:L,C70)*3)</f>
        <v>0</v>
      </c>
      <c r="P70" s="36">
        <f>IF(OR(D70 = "PT", D70 = "DSHV"), SUMIFS('Tăng ca lễ'!P:P,'Tăng ca lễ'!K:K,B70,'Tăng ca lễ'!L:L,C70)*2, SUMIFS('Tăng ca lễ'!P:P,'Tăng ca lễ'!K:K,B70,'Tăng ca lễ'!L:L,C70)*3)</f>
        <v>0</v>
      </c>
      <c r="Q70" s="36"/>
      <c r="R70" s="36">
        <f ca="1">SUMIFS('Ngày công'!M:M,'Ngày công'!K:K,B70,'Ngày công'!L:L,C70)</f>
        <v>4</v>
      </c>
      <c r="S70" s="41">
        <f>SUMIFS('Công Đào tạo'!G:G,'Công Đào tạo'!E:E,B70,'Công Đào tạo'!F:F,C70)</f>
        <v>0</v>
      </c>
      <c r="T70" s="36">
        <v>0</v>
      </c>
      <c r="U70" s="42"/>
      <c r="V70" s="46"/>
      <c r="W70" s="43"/>
      <c r="X70" s="43">
        <f ca="1">IFERROR(__xludf.DUMMYFUNCTION("IF($C70="""","""",
 IF(
  TRIM($D70)=""DSCD"",
  MIN(
   1500000,
   ROUND(1500000/28*MIN(N($J70),28),0)
  ),
  IF(
   AND(
    REGEXMATCH(TRIM($D70),""^(DSXC|DSBC|CHT|DSTV)$""),
    N($H70)&gt;=160
   ),
   MIN(
    1500000,
    ROUND(1500000/28*MIN(N($K70)"&amp;",28),0)
   ),
   0
  )
 )
)"),0)</f>
        <v>0</v>
      </c>
      <c r="Y70" s="43"/>
      <c r="Z70" s="43"/>
      <c r="AA70" s="43" t="str">
        <f t="array" aca="1" ref="AA70" ca="1">IF($C70="","",
 IFERROR(
  _xludf.LET(
   cnChinh,
   _xlfn.XLOOKUP(
    TRIM($C70),
    TRIM(KPI!$B$2:$B1043),
    KPI!$A$2:$A1043,
    ""
   ),
   IF(
    TRIM($B70)=TRIM(cnChinh),
    _xlfn.XLOOKUP(
     TRIM($C70),
     TRIM('MiniKat - HCM'!$A$2:$A1043),
     'MiniKat - HCM'!$J$2:$J1043,
     ""
    ),
    ""
   )
  ),
  ""
 )
)</f>
        <v/>
      </c>
      <c r="AB70" s="43"/>
      <c r="AC70" s="43" t="str">
        <f t="array" ref="AC70">IFERROR(_xlfn.XLOOKUP(C70, whatsapp!A:A,whatsapp!D:D), " ")</f>
        <v xml:space="preserve"> </v>
      </c>
      <c r="AD70" s="43"/>
      <c r="AE70" s="43">
        <f>SUMIFS(KPI!C:C,KPI!A:A,B70,KPI!B:B,C70)</f>
        <v>0</v>
      </c>
      <c r="AF70" s="44">
        <f>SUMIFS('Thưởng CK'!C:C,'Thưởng CK'!A:A,B70,'Thưởng CK'!B:B,C70)</f>
        <v>0</v>
      </c>
      <c r="AG70" s="43">
        <f>SUMIFS('Cận date'!C:C,'Cận date'!A:A,B70,'Cận date'!B:B,C70)</f>
        <v>0</v>
      </c>
      <c r="AH70" s="43">
        <f>SUMIFS(Map!D:D,Map!B:B,B70,Map!A:A,C70)</f>
        <v>0</v>
      </c>
      <c r="AI70" s="43"/>
      <c r="AJ70" s="43">
        <f t="shared" si="9"/>
        <v>0</v>
      </c>
      <c r="AK70" s="43">
        <f>SUMIFS('KPI trừ'!C:C,'KPI trừ'!A:A,B70,'KPI trừ'!B:B,C70)</f>
        <v>0</v>
      </c>
      <c r="AL70" s="43">
        <f>SUMIFS('KPI trừ'!D:D,'KPI trừ'!A:A,B70,'KPI trừ'!B:B,C70)</f>
        <v>0</v>
      </c>
      <c r="AM70" s="43">
        <f>SUMIFS('KPI trừ'!E:E,'KPI trừ'!A:A,B70,'KPI trừ'!B:B,C70)</f>
        <v>0</v>
      </c>
      <c r="AN70" s="43">
        <f>SUMIFS('KPI trừ'!F:F,'KPI trừ'!A:A,B70,'KPI trừ'!B:B,C70)</f>
        <v>0</v>
      </c>
      <c r="AO70" s="43">
        <f>SUMIFS('KPI trừ'!G:G,'KPI trừ'!A:A,B70,'KPI trừ'!B:B,C70)</f>
        <v>0</v>
      </c>
      <c r="AP70" s="42" t="str">
        <f ca="1">IFERROR(__xludf.DUMMYFUNCTION("IFERROR(TEXTJOIN("" "", TRUE, FILTER('KPI trừ'!H:H, ('KPI trừ'!A:A=B70) * ('KPI trừ'!B:B=C70))), """")"),"")</f>
        <v/>
      </c>
      <c r="AQ70" s="29">
        <f ca="1">IFERROR(__xludf.DUMMYFUNCTION("IFERROR(
 MAX(
  QUERY(
   FILTER(
    {'Ngày công'!$C$2:$C$5000,'Ngày công'!$F$2:$F$5000},
    TRIM('Ngày công'!$B$2:$B$5000)=TRIM($C70)
   ),
   ""select sum(Col2)
    where Col1 is not null
    group by Col1
    label sum(Col2) ''"",
   0
  )
 ),
 0
)"),12)</f>
        <v>12</v>
      </c>
      <c r="AR70" s="42"/>
      <c r="AS70" s="42"/>
      <c r="AT70" s="42"/>
      <c r="AU70" s="42"/>
      <c r="AV70" s="42"/>
      <c r="AW70" s="42"/>
      <c r="AX70" s="42"/>
      <c r="AY70" s="42"/>
      <c r="AZ70" s="42"/>
      <c r="BA70" s="42"/>
    </row>
    <row r="71" spans="1:53" ht="15.75" customHeight="1">
      <c r="A71" s="35" t="e">
        <f ca="1"/>
        <v>#NAME?</v>
      </c>
      <c r="B71" s="36" t="s">
        <v>24</v>
      </c>
      <c r="C71" s="42" t="s">
        <v>129</v>
      </c>
      <c r="D71" s="35" t="s">
        <v>76</v>
      </c>
      <c r="E71" s="39" t="e">
        <f t="shared" ca="1" si="6"/>
        <v>#NAME?</v>
      </c>
      <c r="F71" s="39">
        <f t="shared" si="7"/>
        <v>93.183333333333337</v>
      </c>
      <c r="G71" s="41">
        <f>SUMIFS('Giờ công'!I:I,'Giờ công'!G:G,B71,'Giờ công'!H:H,C71)</f>
        <v>160.51666666666668</v>
      </c>
      <c r="H71" s="41">
        <f>SUMIFS('Giờ công'!J:J,'Giờ công'!G:G,B71,'Giờ công'!H:H,C71)</f>
        <v>93.183333333333337</v>
      </c>
      <c r="I71" s="36" t="e">
        <f t="shared" ca="1" si="8"/>
        <v>#NAME?</v>
      </c>
      <c r="J71" s="36">
        <v>30</v>
      </c>
      <c r="K71" s="36">
        <v>12</v>
      </c>
      <c r="L71" s="36"/>
      <c r="M71" s="36"/>
      <c r="N71" s="36">
        <f ca="1">SUMIFS('Tăng ca lễ'!M:M,'Tăng ca lễ'!K:K,B71,'Tăng ca lễ'!L:L,C71)</f>
        <v>0</v>
      </c>
      <c r="O71" s="36">
        <f>IF(OR(D71 = "PT",D71 = "DSHV"), SUMIFS('Tăng ca lễ'!O:O,'Tăng ca lễ'!K:K,B71,'Tăng ca lễ'!L:L,C71)*2, SUMIFS('Tăng ca lễ'!O:O,'Tăng ca lễ'!K:K,B71,'Tăng ca lễ'!L:L,C71)*3)</f>
        <v>0</v>
      </c>
      <c r="P71" s="36">
        <f>IF(OR(D71 = "PT", D71 = "DSHV"), SUMIFS('Tăng ca lễ'!P:P,'Tăng ca lễ'!K:K,B71,'Tăng ca lễ'!L:L,C71)*2, SUMIFS('Tăng ca lễ'!P:P,'Tăng ca lễ'!K:K,B71,'Tăng ca lễ'!L:L,C71)*3)</f>
        <v>0</v>
      </c>
      <c r="Q71" s="36"/>
      <c r="R71" s="36">
        <f ca="1">SUMIFS('Ngày công'!M:M,'Ngày công'!K:K,B71,'Ngày công'!L:L,C71)</f>
        <v>28</v>
      </c>
      <c r="S71" s="41">
        <f>SUMIFS('Công Đào tạo'!G:G,'Công Đào tạo'!E:E,B71,'Công Đào tạo'!F:F,C71)</f>
        <v>0</v>
      </c>
      <c r="T71" s="36">
        <v>0</v>
      </c>
      <c r="U71" s="42"/>
      <c r="V71" s="43">
        <f>2000000*0.75</f>
        <v>1500000</v>
      </c>
      <c r="W71" s="43"/>
      <c r="X71" s="43">
        <f ca="1">IFERROR(__xludf.DUMMYFUNCTION("IF($C71="""","""",
 IF(
  TRIM($D71)=""DSCD"",
  MIN(
   1500000,
   ROUND(1500000/28*MIN(N($J71),28),0)
  ),
  IF(
   AND(
    REGEXMATCH(TRIM($D71),""^(DSXC|DSBC|CHT|DSTV)$""),
    N($H71)&gt;=160
   ),
   MIN(
    1500000,
    ROUND(1500000/28*MIN(N($K71)"&amp;",28),0)
   ),
   0
  )
 )
)"),0)</f>
        <v>0</v>
      </c>
      <c r="Y71" s="43"/>
      <c r="Z71" s="43"/>
      <c r="AA71" s="43" t="str">
        <f t="array" aca="1" ref="AA71" ca="1">IF($C71="","",
 IFERROR(
  _xludf.LET(
   cnChinh,
   _xlfn.XLOOKUP(
    TRIM($C71),
    TRIM(KPI!$B$2:$B1043),
    KPI!$A$2:$A1043,
    ""
   ),
   IF(
    TRIM($B71)=TRIM(cnChinh),
    _xlfn.XLOOKUP(
     TRIM($C71),
     TRIM('MiniKat - HN'!$A$2:$A1043),
     'MiniKat - HN'!$J$2:$J1043,
     ""
    ),
    ""
   )
  ),
  ""
 )
)</f>
        <v/>
      </c>
      <c r="AB71" s="43"/>
      <c r="AC71" s="43" t="str">
        <f t="array" ref="AC71">IFERROR(_xlfn.XLOOKUP(C71, whatsapp!A:A,whatsapp!D:D), " ")</f>
        <v xml:space="preserve"> </v>
      </c>
      <c r="AD71" s="43"/>
      <c r="AE71" s="43">
        <f>SUMIFS(KPI!C:C,KPI!A:A,B71,KPI!B:B,C71)</f>
        <v>0</v>
      </c>
      <c r="AF71" s="44">
        <f>SUMIFS('Thưởng CK'!C:C,'Thưởng CK'!A:A,B71,'Thưởng CK'!B:B,C71)</f>
        <v>1149900</v>
      </c>
      <c r="AG71" s="43">
        <f>SUMIFS('Cận date'!C:C,'Cận date'!A:A,B71,'Cận date'!B:B,C71)</f>
        <v>13685</v>
      </c>
      <c r="AH71" s="43">
        <f>SUMIFS(Map!D:D,Map!B:B,B71,Map!A:A,C71)</f>
        <v>0</v>
      </c>
      <c r="AI71" s="43"/>
      <c r="AJ71" s="43">
        <f t="shared" si="9"/>
        <v>90120</v>
      </c>
      <c r="AK71" s="43">
        <f>SUMIFS('KPI trừ'!C:C,'KPI trừ'!A:A,B71,'KPI trừ'!B:B,C71)</f>
        <v>90120</v>
      </c>
      <c r="AL71" s="43">
        <f>SUMIFS('KPI trừ'!D:D,'KPI trừ'!A:A,B71,'KPI trừ'!B:B,C71)</f>
        <v>0</v>
      </c>
      <c r="AM71" s="43">
        <f>SUMIFS('KPI trừ'!E:E,'KPI trừ'!A:A,B71,'KPI trừ'!B:B,C71)</f>
        <v>0</v>
      </c>
      <c r="AN71" s="43">
        <f>SUMIFS('KPI trừ'!F:F,'KPI trừ'!A:A,B71,'KPI trừ'!B:B,C71)</f>
        <v>0</v>
      </c>
      <c r="AO71" s="43">
        <f>SUMIFS('KPI trừ'!G:G,'KPI trừ'!A:A,B71,'KPI trừ'!B:B,C71)</f>
        <v>0</v>
      </c>
      <c r="AP71" s="42" t="str">
        <f ca="1">IFERROR(__xludf.DUMMYFUNCTION("IFERROR(TEXTJOIN("" "", TRUE, FILTER('KPI trừ'!H:H, ('KPI trừ'!A:A=B71) * ('KPI trừ'!B:B=C71))), """")"),"")</f>
        <v/>
      </c>
      <c r="AQ71" s="29">
        <f ca="1">IFERROR(__xludf.DUMMYFUNCTION("IFERROR(
 MAX(
  QUERY(
   FILTER(
    {'Ngày công'!$C$2:$C$5000,'Ngày công'!$F$2:$F$5000},
    TRIM('Ngày công'!$B$2:$B$5000)=TRIM($C71)
   ),
   ""select sum(Col2)
    where Col1 is not null
    group by Col1
    label sum(Col2) ''"",
   0
  )
 ),
 0
)"),14.25)</f>
        <v>14.25</v>
      </c>
      <c r="AR71" s="42"/>
      <c r="AS71" s="42"/>
      <c r="AT71" s="42"/>
      <c r="AU71" s="42"/>
      <c r="AV71" s="42"/>
      <c r="AW71" s="42"/>
      <c r="AX71" s="42"/>
      <c r="AY71" s="42"/>
      <c r="AZ71" s="42"/>
      <c r="BA71" s="42"/>
    </row>
    <row r="72" spans="1:53">
      <c r="A72" s="35" t="e">
        <f ca="1"/>
        <v>#NAME?</v>
      </c>
      <c r="B72" s="36" t="s">
        <v>24</v>
      </c>
      <c r="C72" s="37" t="s">
        <v>130</v>
      </c>
      <c r="D72" s="35" t="s">
        <v>89</v>
      </c>
      <c r="E72" s="39" t="e">
        <f t="shared" ca="1" si="6"/>
        <v>#NAME?</v>
      </c>
      <c r="F72" s="39">
        <f t="shared" si="7"/>
        <v>248.18333333333334</v>
      </c>
      <c r="G72" s="41">
        <f>SUMIFS('Giờ công'!I:I,'Giờ công'!G:G,B72,'Giờ công'!H:H,C72)</f>
        <v>6.7166666666666686</v>
      </c>
      <c r="H72" s="41">
        <f>SUMIFS('Giờ công'!J:J,'Giờ công'!G:G,B72,'Giờ công'!H:H,C72)</f>
        <v>248.18333333333334</v>
      </c>
      <c r="I72" s="36" t="e">
        <f t="shared" ca="1" si="8"/>
        <v>#NAME?</v>
      </c>
      <c r="J72" s="36">
        <v>31</v>
      </c>
      <c r="K72" s="36">
        <v>31</v>
      </c>
      <c r="L72" s="36"/>
      <c r="M72" s="36"/>
      <c r="N72" s="36">
        <f ca="1">SUMIFS('Tăng ca lễ'!M:M,'Tăng ca lễ'!K:K,B72,'Tăng ca lễ'!L:L,C72)</f>
        <v>0</v>
      </c>
      <c r="O72" s="36">
        <f>IF(OR(D72 = "PT",D72 = "DSHV"), SUMIFS('Tăng ca lễ'!O:O,'Tăng ca lễ'!K:K,B72,'Tăng ca lễ'!L:L,C72)*2, SUMIFS('Tăng ca lễ'!O:O,'Tăng ca lễ'!K:K,B72,'Tăng ca lễ'!L:L,C72)*3)</f>
        <v>0</v>
      </c>
      <c r="P72" s="36">
        <f>IF(OR(D72 = "PT", D72 = "DSHV"), SUMIFS('Tăng ca lễ'!P:P,'Tăng ca lễ'!K:K,B72,'Tăng ca lễ'!L:L,C72)*2, SUMIFS('Tăng ca lễ'!P:P,'Tăng ca lễ'!K:K,B72,'Tăng ca lễ'!L:L,C72)*3)</f>
        <v>0</v>
      </c>
      <c r="Q72" s="36"/>
      <c r="R72" s="36">
        <f ca="1">SUMIFS('Ngày công'!M:M,'Ngày công'!K:K,B72,'Ngày công'!L:L,C72)</f>
        <v>31</v>
      </c>
      <c r="S72" s="41">
        <f>SUMIFS('Công Đào tạo'!G:G,'Công Đào tạo'!E:E,B72,'Công Đào tạo'!F:F,C72)</f>
        <v>0</v>
      </c>
      <c r="T72" s="36">
        <v>0</v>
      </c>
      <c r="U72" s="42"/>
      <c r="V72" s="46"/>
      <c r="W72" s="43"/>
      <c r="X72" s="43">
        <f ca="1">IFERROR(__xludf.DUMMYFUNCTION("IF($C72="""","""",
 IF(
  TRIM($D72)=""DSCD"",
  MIN(
   1500000,
   ROUND(1500000/28*MIN(N($J72),28),0)
  ),
  IF(
   AND(
    REGEXMATCH(TRIM($D72),""^(DSXC|DSBC|CHT|DSTV)$""),
    N($H72)&gt;=160
   ),
   MIN(
    1500000,
    ROUND(1500000/28*MIN(N($K72)"&amp;",28),0)
   ),
   0
  )
 )
)"),1500000)</f>
        <v>1500000</v>
      </c>
      <c r="Y72" s="43"/>
      <c r="Z72" s="43"/>
      <c r="AA72" s="43" t="str">
        <f t="array" aca="1" ref="AA72" ca="1">IF($C72="","",
 IFERROR(
  _xludf.LET(
   cnChinh,
   _xlfn.XLOOKUP(
    TRIM($C72),
    TRIM(KPI!$B$2:$B1043),
    KPI!$A$2:$A1043,
    ""
   ),
   IF(
    TRIM($B72)=TRIM(cnChinh),
    _xlfn.XLOOKUP(
     TRIM($C72),
     TRIM('MiniKat - HN'!$A$2:$A1043),
     'MiniKat - HN'!$J$2:$J1043,
     ""
    ),
    ""
   )
  ),
  ""
 )
)</f>
        <v/>
      </c>
      <c r="AB72" s="43"/>
      <c r="AC72" s="43" t="str">
        <f t="array" ref="AC72">IFERROR(_xlfn.XLOOKUP(C72, whatsapp!A:A,whatsapp!D:D), " ")</f>
        <v xml:space="preserve"> </v>
      </c>
      <c r="AD72" s="43"/>
      <c r="AE72" s="43">
        <f>SUMIFS(KPI!C:C,KPI!A:A,B72,KPI!B:B,C72)</f>
        <v>1857659</v>
      </c>
      <c r="AF72" s="44">
        <f>SUMIFS('Thưởng CK'!C:C,'Thưởng CK'!A:A,B72,'Thưởng CK'!B:B,C72)</f>
        <v>6259950</v>
      </c>
      <c r="AG72" s="43">
        <f>SUMIFS('Cận date'!C:C,'Cận date'!A:A,B72,'Cận date'!B:B,C72)</f>
        <v>11115</v>
      </c>
      <c r="AH72" s="43">
        <f>SUMIFS(Map!D:D,Map!B:B,B72,Map!A:A,C72)</f>
        <v>0</v>
      </c>
      <c r="AI72" s="43"/>
      <c r="AJ72" s="43">
        <f t="shared" si="9"/>
        <v>227120</v>
      </c>
      <c r="AK72" s="43">
        <f>SUMIFS('KPI trừ'!C:C,'KPI trừ'!A:A,B72,'KPI trừ'!B:B,C72)</f>
        <v>90120</v>
      </c>
      <c r="AL72" s="43">
        <f>SUMIFS('KPI trừ'!D:D,'KPI trừ'!A:A,B72,'KPI trừ'!B:B,C72)</f>
        <v>0</v>
      </c>
      <c r="AM72" s="43">
        <f>SUMIFS('KPI trừ'!E:E,'KPI trừ'!A:A,B72,'KPI trừ'!B:B,C72)</f>
        <v>137000</v>
      </c>
      <c r="AN72" s="43">
        <f>SUMIFS('KPI trừ'!F:F,'KPI trừ'!A:A,B72,'KPI trừ'!B:B,C72)</f>
        <v>0</v>
      </c>
      <c r="AO72" s="43">
        <f>SUMIFS('KPI trừ'!G:G,'KPI trừ'!A:A,B72,'KPI trừ'!B:B,C72)</f>
        <v>0</v>
      </c>
      <c r="AP72" s="42" t="str">
        <f ca="1">IFERROR(__xludf.DUMMYFUNCTION("IFERROR(TEXTJOIN("" "", TRUE, FILTER('KPI trừ'!H:H, ('KPI trừ'!A:A=B72) * ('KPI trừ'!B:B=C72))), """")"),"Sai doanh thu HD.7X6WNOMV : 137.000đ ")</f>
        <v xml:space="preserve">Sai doanh thu HD.7X6WNOMV : 137.000đ </v>
      </c>
      <c r="AQ72" s="29">
        <f ca="1">IFERROR(__xludf.DUMMYFUNCTION("IFERROR(
 MAX(
  QUERY(
   FILTER(
    {'Ngày công'!$C$2:$C$5000,'Ngày công'!$F$2:$F$5000},
    TRIM('Ngày công'!$B$2:$B$5000)=TRIM($C72)
   ),
   ""select sum(Col2)
    where Col1 is not null
    group by Col1
    label sum(Col2) ''"",
   0
  )
 ),
 0
)"),11.4833333333333)</f>
        <v>11.483333333333301</v>
      </c>
      <c r="AR72" s="42"/>
      <c r="AS72" s="42"/>
      <c r="AT72" s="42"/>
      <c r="AU72" s="42"/>
      <c r="AV72" s="42"/>
      <c r="AW72" s="42"/>
      <c r="AX72" s="42"/>
      <c r="AY72" s="42"/>
      <c r="AZ72" s="42"/>
      <c r="BA72" s="42"/>
    </row>
    <row r="73" spans="1:53" ht="15.75" customHeight="1">
      <c r="A73" s="35" t="e">
        <f ca="1"/>
        <v>#NAME?</v>
      </c>
      <c r="B73" s="36" t="s">
        <v>24</v>
      </c>
      <c r="C73" s="37" t="s">
        <v>131</v>
      </c>
      <c r="D73" s="35" t="s">
        <v>72</v>
      </c>
      <c r="E73" s="39" t="e">
        <f t="shared" ca="1" si="6"/>
        <v>#NAME?</v>
      </c>
      <c r="F73" s="39">
        <f t="shared" si="7"/>
        <v>79.45</v>
      </c>
      <c r="G73" s="41">
        <f>SUMIFS('Giờ công'!I:I,'Giờ công'!G:G,B73,'Giờ công'!H:H,C73)</f>
        <v>184.28333333333336</v>
      </c>
      <c r="H73" s="41">
        <f>SUMIFS('Giờ công'!J:J,'Giờ công'!G:G,B73,'Giờ công'!H:H,C73)</f>
        <v>79.45</v>
      </c>
      <c r="I73" s="36" t="e">
        <f t="shared" ca="1" si="8"/>
        <v>#NAME?</v>
      </c>
      <c r="J73" s="36">
        <v>27</v>
      </c>
      <c r="K73" s="36">
        <v>10</v>
      </c>
      <c r="L73" s="36"/>
      <c r="M73" s="36"/>
      <c r="N73" s="36">
        <f ca="1">SUMIFS('Tăng ca lễ'!M:M,'Tăng ca lễ'!K:K,B73,'Tăng ca lễ'!L:L,C73)</f>
        <v>0</v>
      </c>
      <c r="O73" s="36">
        <f>IF(OR(D73 = "PT",D73 = "DSHV"), SUMIFS('Tăng ca lễ'!O:O,'Tăng ca lễ'!K:K,B73,'Tăng ca lễ'!L:L,C73)*2, SUMIFS('Tăng ca lễ'!O:O,'Tăng ca lễ'!K:K,B73,'Tăng ca lễ'!L:L,C73)*3)</f>
        <v>0</v>
      </c>
      <c r="P73" s="36">
        <f>IF(OR(D73 = "PT", D73 = "DSHV"), SUMIFS('Tăng ca lễ'!P:P,'Tăng ca lễ'!K:K,B73,'Tăng ca lễ'!L:L,C73)*2, SUMIFS('Tăng ca lễ'!P:P,'Tăng ca lễ'!K:K,B73,'Tăng ca lễ'!L:L,C73)*3)</f>
        <v>0</v>
      </c>
      <c r="Q73" s="36"/>
      <c r="R73" s="36">
        <f ca="1">SUMIFS('Ngày công'!M:M,'Ngày công'!K:K,B73,'Ngày công'!L:L,C73)</f>
        <v>27</v>
      </c>
      <c r="S73" s="41">
        <f>SUMIFS('Công Đào tạo'!G:G,'Công Đào tạo'!E:E,B73,'Công Đào tạo'!F:F,C73)</f>
        <v>0</v>
      </c>
      <c r="T73" s="36">
        <v>0</v>
      </c>
      <c r="U73" s="42"/>
      <c r="V73" s="46"/>
      <c r="W73" s="43"/>
      <c r="X73" s="43">
        <f ca="1">IFERROR(__xludf.DUMMYFUNCTION("IF($C73="""","""",
 IF(
  TRIM($D73)=""DSCD"",
  MIN(
   1500000,
   ROUND(1500000/28*MIN(N($J73),28),0)
  ),
  IF(
   AND(
    REGEXMATCH(TRIM($D73),""^(DSXC|DSBC|CHT|DSTV)$""),
    N($H73)&gt;=160
   ),
   MIN(
    1500000,
    ROUND(1500000/28*MIN(N($K73)"&amp;",28),0)
   ),
   0
  )
 )
)"),0)</f>
        <v>0</v>
      </c>
      <c r="Y73" s="43"/>
      <c r="Z73" s="43"/>
      <c r="AA73" s="43" t="str">
        <f t="array" aca="1" ref="AA73" ca="1">IF($C73="","",
 IFERROR(
  _xludf.LET(
   cnChinh,
   _xlfn.XLOOKUP(
    TRIM($C73),
    TRIM(KPI!$B$2:$B1043),
    KPI!$A$2:$A1043,
    ""
   ),
   IF(
    TRIM($B73)=TRIM(cnChinh),
    _xlfn.XLOOKUP(
     TRIM($C73),
     TRIM('MiniKat - HN'!$A$2:$A1043),
     'MiniKat - HN'!$J$2:$J1043,
     ""
    ),
    ""
   )
  ),
  ""
 )
)</f>
        <v/>
      </c>
      <c r="AB73" s="43"/>
      <c r="AC73" s="43" t="str">
        <f t="array" ref="AC73">IFERROR(_xlfn.XLOOKUP(C73, whatsapp!A:A,whatsapp!D:D), " ")</f>
        <v xml:space="preserve"> </v>
      </c>
      <c r="AD73" s="43"/>
      <c r="AE73" s="43">
        <f>SUMIFS(KPI!C:C,KPI!A:A,B73,KPI!B:B,C73)</f>
        <v>1913795</v>
      </c>
      <c r="AF73" s="44">
        <f>SUMIFS('Thưởng CK'!C:C,'Thưởng CK'!A:A,B73,'Thưởng CK'!B:B,C73)</f>
        <v>4663500</v>
      </c>
      <c r="AG73" s="43">
        <f>SUMIFS('Cận date'!C:C,'Cận date'!A:A,B73,'Cận date'!B:B,C73)</f>
        <v>85047.5</v>
      </c>
      <c r="AH73" s="43">
        <f>SUMIFS(Map!D:D,Map!B:B,B73,Map!A:A,C73)</f>
        <v>0</v>
      </c>
      <c r="AI73" s="43"/>
      <c r="AJ73" s="43">
        <f t="shared" si="9"/>
        <v>90120</v>
      </c>
      <c r="AK73" s="43">
        <f>SUMIFS('KPI trừ'!C:C,'KPI trừ'!A:A,B73,'KPI trừ'!B:B,C73)</f>
        <v>90120</v>
      </c>
      <c r="AL73" s="43">
        <f>SUMIFS('KPI trừ'!D:D,'KPI trừ'!A:A,B73,'KPI trừ'!B:B,C73)</f>
        <v>0</v>
      </c>
      <c r="AM73" s="43">
        <f>SUMIFS('KPI trừ'!E:E,'KPI trừ'!A:A,B73,'KPI trừ'!B:B,C73)</f>
        <v>0</v>
      </c>
      <c r="AN73" s="43">
        <f>SUMIFS('KPI trừ'!F:F,'KPI trừ'!A:A,B73,'KPI trừ'!B:B,C73)</f>
        <v>0</v>
      </c>
      <c r="AO73" s="43">
        <f>SUMIFS('KPI trừ'!G:G,'KPI trừ'!A:A,B73,'KPI trừ'!B:B,C73)</f>
        <v>0</v>
      </c>
      <c r="AP73" s="42" t="str">
        <f ca="1">IFERROR(__xludf.DUMMYFUNCTION("IFERROR(TEXTJOIN("" "", TRUE, FILTER('KPI trừ'!H:H, ('KPI trừ'!A:A=B73) * ('KPI trừ'!B:B=C73))), """")"),"")</f>
        <v/>
      </c>
      <c r="AQ73" s="29">
        <f ca="1">IFERROR(__xludf.DUMMYFUNCTION("IFERROR(
 MAX(
  QUERY(
   FILTER(
    {'Ngày công'!$C$2:$C$5000,'Ngày công'!$F$2:$F$5000},
    TRIM('Ngày công'!$B$2:$B$5000)=TRIM($C73)
   ),
   ""select sum(Col2)
    where Col1 is not null
    group by Col1
    label sum(Col2) ''"",
   0
  )
 ),
 0
)"),15.0333333333333)</f>
        <v>15.033333333333299</v>
      </c>
      <c r="AR73" s="42"/>
      <c r="AS73" s="42"/>
      <c r="AT73" s="42"/>
      <c r="AU73" s="42"/>
      <c r="AV73" s="42"/>
      <c r="AW73" s="42"/>
      <c r="AX73" s="42"/>
      <c r="AY73" s="42"/>
      <c r="AZ73" s="42"/>
      <c r="BA73" s="42"/>
    </row>
    <row r="74" spans="1:53" ht="15.75" customHeight="1">
      <c r="A74" s="35" t="e">
        <f ca="1"/>
        <v>#NAME?</v>
      </c>
      <c r="B74" s="36" t="s">
        <v>24</v>
      </c>
      <c r="C74" s="37" t="s">
        <v>132</v>
      </c>
      <c r="D74" s="35" t="s">
        <v>72</v>
      </c>
      <c r="E74" s="39" t="e">
        <f t="shared" ca="1" si="6"/>
        <v>#NAME?</v>
      </c>
      <c r="F74" s="39">
        <f t="shared" si="7"/>
        <v>35.383333333333333</v>
      </c>
      <c r="G74" s="41">
        <f>SUMIFS('Giờ công'!I:I,'Giờ công'!G:G,B74,'Giờ công'!H:H,C74)</f>
        <v>220.43333333333334</v>
      </c>
      <c r="H74" s="41">
        <f>SUMIFS('Giờ công'!J:J,'Giờ công'!G:G,B74,'Giờ công'!H:H,C74)</f>
        <v>35.383333333333333</v>
      </c>
      <c r="I74" s="36" t="e">
        <f t="shared" ca="1" si="8"/>
        <v>#NAME?</v>
      </c>
      <c r="J74" s="36">
        <v>27</v>
      </c>
      <c r="K74" s="36">
        <v>4</v>
      </c>
      <c r="L74" s="36"/>
      <c r="M74" s="36"/>
      <c r="N74" s="36">
        <f ca="1">SUMIFS('Tăng ca lễ'!M:M,'Tăng ca lễ'!K:K,B74,'Tăng ca lễ'!L:L,C74)</f>
        <v>0</v>
      </c>
      <c r="O74" s="36">
        <f>IF(OR(D74 = "PT",D74 = "DSHV"), SUMIFS('Tăng ca lễ'!O:O,'Tăng ca lễ'!K:K,B74,'Tăng ca lễ'!L:L,C74)*2, SUMIFS('Tăng ca lễ'!O:O,'Tăng ca lễ'!K:K,B74,'Tăng ca lễ'!L:L,C74)*3)</f>
        <v>0</v>
      </c>
      <c r="P74" s="36">
        <f>IF(OR(D74 = "PT", D74 = "DSHV"), SUMIFS('Tăng ca lễ'!P:P,'Tăng ca lễ'!K:K,B74,'Tăng ca lễ'!L:L,C74)*2, SUMIFS('Tăng ca lễ'!P:P,'Tăng ca lễ'!K:K,B74,'Tăng ca lễ'!L:L,C74)*3)</f>
        <v>0</v>
      </c>
      <c r="Q74" s="36"/>
      <c r="R74" s="36">
        <f ca="1">SUMIFS('Ngày công'!M:M,'Ngày công'!K:K,B74,'Ngày công'!L:L,C74)</f>
        <v>27</v>
      </c>
      <c r="S74" s="41">
        <f>SUMIFS('Công Đào tạo'!G:G,'Công Đào tạo'!E:E,B74,'Công Đào tạo'!F:F,C74)</f>
        <v>0</v>
      </c>
      <c r="T74" s="36">
        <v>0</v>
      </c>
      <c r="U74" s="42"/>
      <c r="V74" s="46"/>
      <c r="W74" s="43"/>
      <c r="X74" s="43">
        <f ca="1">IFERROR(__xludf.DUMMYFUNCTION("IF($C74="""","""",
 IF(
  TRIM($D74)=""DSCD"",
  MIN(
   1500000,
   ROUND(1500000/28*MIN(N($J74),28),0)
  ),
  IF(
   AND(
    REGEXMATCH(TRIM($D74),""^(DSXC|DSBC|CHT|DSTV)$""),
    N($H74)&gt;=160
   ),
   MIN(
    1500000,
    ROUND(1500000/28*MIN(N($K74)"&amp;",28),0)
   ),
   0
  )
 )
)"),0)</f>
        <v>0</v>
      </c>
      <c r="Y74" s="43"/>
      <c r="Z74" s="43"/>
      <c r="AA74" s="43" t="str">
        <f t="array" aca="1" ref="AA74" ca="1">IF($C74="","",
 IFERROR(
  _xludf.LET(
   cnChinh,
   _xlfn.XLOOKUP(
    TRIM($C74),
    TRIM(KPI!$B$2:$B1043),
    KPI!$A$2:$A1043,
    ""
   ),
   IF(
    TRIM($B74)=TRIM(cnChinh),
    _xlfn.XLOOKUP(
     TRIM($C74),
     TRIM('MiniKat - HN'!$A$2:$A1043),
     'MiniKat - HN'!$J$2:$J1043,
     ""
    ),
    ""
   )
  ),
  ""
 )
)</f>
        <v/>
      </c>
      <c r="AB74" s="43"/>
      <c r="AC74" s="43" t="str">
        <f t="array" ref="AC74">IFERROR(_xlfn.XLOOKUP(C74, whatsapp!A:A,whatsapp!D:D), " ")</f>
        <v xml:space="preserve"> </v>
      </c>
      <c r="AD74" s="43"/>
      <c r="AE74" s="43">
        <f>SUMIFS(KPI!C:C,KPI!A:A,B74,KPI!B:B,C74)</f>
        <v>1972045</v>
      </c>
      <c r="AF74" s="44">
        <f>SUMIFS('Thưởng CK'!C:C,'Thưởng CK'!A:A,B74,'Thưởng CK'!B:B,C74)</f>
        <v>3424600</v>
      </c>
      <c r="AG74" s="43">
        <f>SUMIFS('Cận date'!C:C,'Cận date'!A:A,B74,'Cận date'!B:B,C74)</f>
        <v>69340</v>
      </c>
      <c r="AH74" s="43">
        <f>SUMIFS(Map!D:D,Map!B:B,B74,Map!A:A,C74)</f>
        <v>0</v>
      </c>
      <c r="AI74" s="43"/>
      <c r="AJ74" s="43">
        <f t="shared" si="9"/>
        <v>90120</v>
      </c>
      <c r="AK74" s="43">
        <f>SUMIFS('KPI trừ'!C:C,'KPI trừ'!A:A,B74,'KPI trừ'!B:B,C74)</f>
        <v>90120</v>
      </c>
      <c r="AL74" s="43">
        <f>SUMIFS('KPI trừ'!D:D,'KPI trừ'!A:A,B74,'KPI trừ'!B:B,C74)</f>
        <v>0</v>
      </c>
      <c r="AM74" s="43">
        <f>SUMIFS('KPI trừ'!E:E,'KPI trừ'!A:A,B74,'KPI trừ'!B:B,C74)</f>
        <v>0</v>
      </c>
      <c r="AN74" s="43">
        <f>SUMIFS('KPI trừ'!F:F,'KPI trừ'!A:A,B74,'KPI trừ'!B:B,C74)</f>
        <v>0</v>
      </c>
      <c r="AO74" s="43">
        <f>SUMIFS('KPI trừ'!G:G,'KPI trừ'!A:A,B74,'KPI trừ'!B:B,C74)</f>
        <v>0</v>
      </c>
      <c r="AP74" s="42" t="str">
        <f ca="1">IFERROR(__xludf.DUMMYFUNCTION("IFERROR(TEXTJOIN("" "", TRUE, FILTER('KPI trừ'!H:H, ('KPI trừ'!A:A=B74) * ('KPI trừ'!B:B=C74))), """")"),"")</f>
        <v/>
      </c>
      <c r="AQ74" s="29">
        <f ca="1">IFERROR(__xludf.DUMMYFUNCTION("IFERROR(
 MAX(
  QUERY(
   FILTER(
    {'Ngày công'!$C$2:$C$5000,'Ngày công'!$F$2:$F$5000},
    TRIM('Ngày công'!$B$2:$B$5000)=TRIM($C74)
   ),
   ""select sum(Col2)
    where Col1 is not null
    group by Col1
    label sum(Col2) ''"",
   0
  )
 ),
 0
)"),11.7666666666666)</f>
        <v>11.7666666666666</v>
      </c>
      <c r="AR74" s="42"/>
      <c r="AS74" s="42"/>
      <c r="AT74" s="42"/>
      <c r="AU74" s="42"/>
      <c r="AV74" s="42"/>
      <c r="AW74" s="42"/>
      <c r="AX74" s="42"/>
      <c r="AY74" s="42"/>
      <c r="AZ74" s="42"/>
      <c r="BA74" s="42"/>
    </row>
    <row r="75" spans="1:53" ht="15.75" customHeight="1">
      <c r="A75" s="35" t="e">
        <f ca="1"/>
        <v>#NAME?</v>
      </c>
      <c r="B75" s="36" t="s">
        <v>24</v>
      </c>
      <c r="C75" s="37" t="s">
        <v>133</v>
      </c>
      <c r="D75" s="35" t="s">
        <v>72</v>
      </c>
      <c r="E75" s="39" t="e">
        <f t="shared" ca="1" si="6"/>
        <v>#NAME?</v>
      </c>
      <c r="F75" s="39">
        <f t="shared" si="7"/>
        <v>168.61666666666667</v>
      </c>
      <c r="G75" s="41">
        <f>SUMIFS('Giờ công'!I:I,'Giờ công'!G:G,B75,'Giờ công'!H:H,C75)</f>
        <v>108.63333333333333</v>
      </c>
      <c r="H75" s="41">
        <f>SUMIFS('Giờ công'!J:J,'Giờ công'!G:G,B75,'Giờ công'!H:H,C75)</f>
        <v>168.61666666666667</v>
      </c>
      <c r="I75" s="36" t="e">
        <f t="shared" ca="1" si="8"/>
        <v>#NAME?</v>
      </c>
      <c r="J75" s="36">
        <v>28</v>
      </c>
      <c r="K75" s="36">
        <v>21</v>
      </c>
      <c r="L75" s="36"/>
      <c r="M75" s="36"/>
      <c r="N75" s="36">
        <f ca="1">SUMIFS('Tăng ca lễ'!M:M,'Tăng ca lễ'!K:K,B75,'Tăng ca lễ'!L:L,C75)</f>
        <v>0</v>
      </c>
      <c r="O75" s="36">
        <f>IF(OR(D75 = "PT",D75 = "DSHV"), SUMIFS('Tăng ca lễ'!O:O,'Tăng ca lễ'!K:K,B75,'Tăng ca lễ'!L:L,C75)*2, SUMIFS('Tăng ca lễ'!O:O,'Tăng ca lễ'!K:K,B75,'Tăng ca lễ'!L:L,C75)*3)</f>
        <v>0</v>
      </c>
      <c r="P75" s="36">
        <f>IF(OR(D75 = "PT", D75 = "DSHV"), SUMIFS('Tăng ca lễ'!P:P,'Tăng ca lễ'!K:K,B75,'Tăng ca lễ'!L:L,C75)*2, SUMIFS('Tăng ca lễ'!P:P,'Tăng ca lễ'!K:K,B75,'Tăng ca lễ'!L:L,C75)*3)</f>
        <v>0</v>
      </c>
      <c r="Q75" s="36"/>
      <c r="R75" s="36">
        <f ca="1">SUMIFS('Ngày công'!M:M,'Ngày công'!K:K,B75,'Ngày công'!L:L,C75)</f>
        <v>28</v>
      </c>
      <c r="S75" s="41">
        <f>SUMIFS('Công Đào tạo'!G:G,'Công Đào tạo'!E:E,B75,'Công Đào tạo'!F:F,C75)</f>
        <v>0</v>
      </c>
      <c r="T75" s="36">
        <v>0</v>
      </c>
      <c r="U75" s="42"/>
      <c r="V75" s="46"/>
      <c r="W75" s="43"/>
      <c r="X75" s="43">
        <f ca="1">IFERROR(__xludf.DUMMYFUNCTION("IF($C75="""","""",
 IF(
  TRIM($D75)=""DSCD"",
  MIN(
   1500000,
   ROUND(1500000/28*MIN(N($J75),28),0)
  ),
  IF(
   AND(
    REGEXMATCH(TRIM($D75),""^(DSXC|DSBC|CHT|DSTV)$""),
    N($H75)&gt;=160
   ),
   MIN(
    1500000,
    ROUND(1500000/28*MIN(N($K75)"&amp;",28),0)
   ),
   0
  )
 )
)"),1125000)</f>
        <v>1125000</v>
      </c>
      <c r="Y75" s="43"/>
      <c r="Z75" s="43"/>
      <c r="AA75" s="43" t="str">
        <f t="array" aca="1" ref="AA75" ca="1">IF($C75="","",
 IFERROR(
  _xludf.LET(
   cnChinh,
   _xlfn.XLOOKUP(
    TRIM($C75),
    TRIM(KPI!$B$2:$B1043),
    KPI!$A$2:$A1043,
    ""
   ),
   IF(
    TRIM($B75)=TRIM(cnChinh),
    _xlfn.XLOOKUP(
     TRIM($C75),
     TRIM('MiniKat - HN'!$A$2:$A1043),
     'MiniKat - HN'!$J$2:$J1043,
     ""
    ),
    ""
   )
  ),
  ""
 )
)</f>
        <v/>
      </c>
      <c r="AB75" s="43"/>
      <c r="AC75" s="43" t="str">
        <f t="array" ref="AC75">IFERROR(_xlfn.XLOOKUP(C75, whatsapp!A:A,whatsapp!D:D), " ")</f>
        <v xml:space="preserve"> </v>
      </c>
      <c r="AD75" s="43"/>
      <c r="AE75" s="43">
        <f>SUMIFS(KPI!C:C,KPI!A:A,B75,KPI!B:B,C75)</f>
        <v>1601783</v>
      </c>
      <c r="AF75" s="44">
        <f>SUMIFS('Thưởng CK'!C:C,'Thưởng CK'!A:A,B75,'Thưởng CK'!B:B,C75)</f>
        <v>3256350</v>
      </c>
      <c r="AG75" s="43">
        <f>SUMIFS('Cận date'!C:C,'Cận date'!A:A,B75,'Cận date'!B:B,C75)</f>
        <v>66380</v>
      </c>
      <c r="AH75" s="43">
        <f>SUMIFS(Map!D:D,Map!B:B,B75,Map!A:A,C75)</f>
        <v>0</v>
      </c>
      <c r="AI75" s="43"/>
      <c r="AJ75" s="43">
        <f t="shared" si="9"/>
        <v>209120</v>
      </c>
      <c r="AK75" s="43">
        <f>SUMIFS('KPI trừ'!C:C,'KPI trừ'!A:A,B75,'KPI trừ'!B:B,C75)</f>
        <v>90120</v>
      </c>
      <c r="AL75" s="43">
        <f>SUMIFS('KPI trừ'!D:D,'KPI trừ'!A:A,B75,'KPI trừ'!B:B,C75)</f>
        <v>0</v>
      </c>
      <c r="AM75" s="43">
        <f>SUMIFS('KPI trừ'!E:E,'KPI trừ'!A:A,B75,'KPI trừ'!B:B,C75)</f>
        <v>119000</v>
      </c>
      <c r="AN75" s="43">
        <f>SUMIFS('KPI trừ'!F:F,'KPI trừ'!A:A,B75,'KPI trừ'!B:B,C75)</f>
        <v>0</v>
      </c>
      <c r="AO75" s="43">
        <f>SUMIFS('KPI trừ'!G:G,'KPI trừ'!A:A,B75,'KPI trừ'!B:B,C75)</f>
        <v>0</v>
      </c>
      <c r="AP75" s="42" t="str">
        <f ca="1">IFERROR(__xludf.DUMMYFUNCTION("IFERROR(TEXTJOIN("" "", TRUE, FILTER('KPI trừ'!H:H, ('KPI trừ'!A:A=B75) * ('KPI trừ'!B:B=C75))), """")"),"Sai doanh thu HD.VQWXD95V : 119.000Đ")</f>
        <v>Sai doanh thu HD.VQWXD95V : 119.000Đ</v>
      </c>
      <c r="AQ75" s="29">
        <f ca="1">IFERROR(__xludf.DUMMYFUNCTION("IFERROR(
 MAX(
  QUERY(
   FILTER(
    {'Ngày công'!$C$2:$C$5000,'Ngày công'!$F$2:$F$5000},
    TRIM('Ngày công'!$B$2:$B$5000)=TRIM($C75)
   ),
   ""select sum(Col2)
    where Col1 is not null
    group by Col1
    label sum(Col2) ''"",
   0
  )
 ),
 0
)"),17)</f>
        <v>17</v>
      </c>
      <c r="AR75" s="42"/>
      <c r="AS75" s="42"/>
      <c r="AT75" s="42"/>
      <c r="AU75" s="42"/>
      <c r="AV75" s="42"/>
      <c r="AW75" s="42"/>
      <c r="AX75" s="42"/>
      <c r="AY75" s="42"/>
      <c r="AZ75" s="42"/>
      <c r="BA75" s="42"/>
    </row>
    <row r="76" spans="1:53" ht="15.75" customHeight="1">
      <c r="A76" s="35" t="e">
        <f ca="1"/>
        <v>#NAME?</v>
      </c>
      <c r="B76" s="36" t="s">
        <v>25</v>
      </c>
      <c r="C76" s="37" t="s">
        <v>134</v>
      </c>
      <c r="D76" s="35" t="s">
        <v>72</v>
      </c>
      <c r="E76" s="39" t="e">
        <f t="shared" ca="1" si="6"/>
        <v>#NAME?</v>
      </c>
      <c r="F76" s="39">
        <f t="shared" si="7"/>
        <v>211.85</v>
      </c>
      <c r="G76" s="41">
        <f>SUMIFS('Giờ công'!I:I,'Giờ công'!G:G,B76,'Giờ công'!H:H,C76)</f>
        <v>2</v>
      </c>
      <c r="H76" s="41">
        <f>SUMIFS('Giờ công'!J:J,'Giờ công'!G:G,B76,'Giờ công'!H:H,C76)</f>
        <v>211.85</v>
      </c>
      <c r="I76" s="36" t="e">
        <f t="shared" ca="1" si="8"/>
        <v>#NAME?</v>
      </c>
      <c r="J76" s="36">
        <v>27</v>
      </c>
      <c r="K76" s="36">
        <v>27</v>
      </c>
      <c r="L76" s="36"/>
      <c r="M76" s="36"/>
      <c r="N76" s="36">
        <f ca="1">SUMIFS('Tăng ca lễ'!M:M,'Tăng ca lễ'!K:K,B76,'Tăng ca lễ'!L:L,C76)</f>
        <v>0</v>
      </c>
      <c r="O76" s="36">
        <f>IF(OR(D76 = "PT",D76 = "DSHV"), SUMIFS('Tăng ca lễ'!O:O,'Tăng ca lễ'!K:K,B76,'Tăng ca lễ'!L:L,C76)*2, SUMIFS('Tăng ca lễ'!O:O,'Tăng ca lễ'!K:K,B76,'Tăng ca lễ'!L:L,C76)*3)</f>
        <v>0</v>
      </c>
      <c r="P76" s="36">
        <f>IF(OR(D76 = "PT", D76 = "DSHV"), SUMIFS('Tăng ca lễ'!P:P,'Tăng ca lễ'!K:K,B76,'Tăng ca lễ'!L:L,C76)*2, SUMIFS('Tăng ca lễ'!P:P,'Tăng ca lễ'!K:K,B76,'Tăng ca lễ'!L:L,C76)*3)</f>
        <v>0</v>
      </c>
      <c r="Q76" s="36"/>
      <c r="R76" s="36">
        <f ca="1">SUMIFS('Ngày công'!M:M,'Ngày công'!K:K,B76,'Ngày công'!L:L,C76)</f>
        <v>27</v>
      </c>
      <c r="S76" s="41">
        <f>SUMIFS('Công Đào tạo'!G:G,'Công Đào tạo'!E:E,B76,'Công Đào tạo'!F:F,C76)</f>
        <v>0</v>
      </c>
      <c r="T76" s="36">
        <v>0</v>
      </c>
      <c r="U76" s="42"/>
      <c r="V76" s="46"/>
      <c r="W76" s="43"/>
      <c r="X76" s="43">
        <f ca="1">IFERROR(__xludf.DUMMYFUNCTION("IF($C76="""","""",
 IF(
  TRIM($D76)=""DSCD"",
  MIN(
   1500000,
   ROUND(1500000/28*MIN(N($J76),28),0)
  ),
  IF(
   AND(
    REGEXMATCH(TRIM($D76),""^(DSXC|DSBC|CHT|DSTV)$""),
    N($H76)&gt;=160
   ),
   MIN(
    1500000,
    ROUND(1500000/28*MIN(N($K76)"&amp;",28),0)
   ),
   0
  )
 )
)"),1446429)</f>
        <v>1446429</v>
      </c>
      <c r="Y76" s="43"/>
      <c r="Z76" s="43"/>
      <c r="AA76" s="43" t="str">
        <f t="array" aca="1" ref="AA76" ca="1">IF($C76="","",
 IFERROR(
  _xludf.LET(
   cnChinh,
   _xlfn.XLOOKUP(
    TRIM($C76),
    TRIM(KPI!$B$2:$B1043),
    KPI!$A$2:$A1043,
    ""
   ),
   IF(
    TRIM($B76)=TRIM(cnChinh),
    _xlfn.XLOOKUP(
     TRIM($C76),
     TRIM('MiniKat - HN'!$A$2:$A1043),
     'MiniKat - HN'!$J$2:$J1043,
     ""
    ),
    ""
   )
  ),
  ""
 )
)</f>
        <v/>
      </c>
      <c r="AB76" s="43"/>
      <c r="AC76" s="43" t="str">
        <f t="array" ref="AC76">IFERROR(_xlfn.XLOOKUP(C76, whatsapp!A:A,whatsapp!D:D), " ")</f>
        <v xml:space="preserve"> </v>
      </c>
      <c r="AD76" s="43"/>
      <c r="AE76" s="43">
        <f>SUMIFS(KPI!C:C,KPI!A:A,B76,KPI!B:B,C76)</f>
        <v>0</v>
      </c>
      <c r="AF76" s="44">
        <f>SUMIFS('Thưởng CK'!C:C,'Thưởng CK'!A:A,B76,'Thưởng CK'!B:B,C76)</f>
        <v>4024800</v>
      </c>
      <c r="AG76" s="43">
        <f>SUMIFS('Cận date'!C:C,'Cận date'!A:A,B76,'Cận date'!B:B,C76)</f>
        <v>31282</v>
      </c>
      <c r="AH76" s="43">
        <f>SUMIFS(Map!D:D,Map!B:B,B76,Map!A:A,C76)</f>
        <v>0</v>
      </c>
      <c r="AI76" s="43"/>
      <c r="AJ76" s="43">
        <f t="shared" si="9"/>
        <v>0</v>
      </c>
      <c r="AK76" s="43">
        <f>SUMIFS('KPI trừ'!C:C,'KPI trừ'!A:A,B76,'KPI trừ'!B:B,C76)</f>
        <v>0</v>
      </c>
      <c r="AL76" s="43">
        <f>SUMIFS('KPI trừ'!D:D,'KPI trừ'!A:A,B76,'KPI trừ'!B:B,C76)</f>
        <v>0</v>
      </c>
      <c r="AM76" s="43">
        <f>SUMIFS('KPI trừ'!E:E,'KPI trừ'!A:A,B76,'KPI trừ'!B:B,C76)</f>
        <v>0</v>
      </c>
      <c r="AN76" s="43">
        <f>SUMIFS('KPI trừ'!F:F,'KPI trừ'!A:A,B76,'KPI trừ'!B:B,C76)</f>
        <v>0</v>
      </c>
      <c r="AO76" s="43">
        <f>SUMIFS('KPI trừ'!G:G,'KPI trừ'!A:A,B76,'KPI trừ'!B:B,C76)</f>
        <v>0</v>
      </c>
      <c r="AP76" s="42" t="str">
        <f ca="1">IFERROR(__xludf.DUMMYFUNCTION("IFERROR(TEXTJOIN("" "", TRUE, FILTER('KPI trừ'!H:H, ('KPI trừ'!A:A=B76) * ('KPI trừ'!B:B=C76))), """")"),"")</f>
        <v/>
      </c>
      <c r="AQ76" s="29">
        <f ca="1">IFERROR(__xludf.DUMMYFUNCTION("IFERROR(
 MAX(
  QUERY(
   FILTER(
    {'Ngày công'!$C$2:$C$5000,'Ngày công'!$F$2:$F$5000},
    TRIM('Ngày công'!$B$2:$B$5000)=TRIM($C76)
   ),
   ""select sum(Col2)
    where Col1 is not null
    group by Col1
    label sum(Col2) ''"",
   0
  )
 ),
 0
)"),9.3)</f>
        <v>9.3000000000000007</v>
      </c>
      <c r="AR76" s="42"/>
      <c r="AS76" s="42"/>
      <c r="AT76" s="42"/>
      <c r="AU76" s="42"/>
      <c r="AV76" s="42"/>
      <c r="AW76" s="42"/>
      <c r="AX76" s="42"/>
      <c r="AY76" s="42"/>
      <c r="AZ76" s="42"/>
      <c r="BA76" s="42"/>
    </row>
    <row r="77" spans="1:53" ht="15.75" customHeight="1">
      <c r="A77" s="35" t="e">
        <f ca="1"/>
        <v>#NAME?</v>
      </c>
      <c r="B77" s="36" t="s">
        <v>25</v>
      </c>
      <c r="C77" s="37" t="s">
        <v>131</v>
      </c>
      <c r="D77" s="35" t="s">
        <v>72</v>
      </c>
      <c r="E77" s="39" t="e">
        <f t="shared" ca="1" si="6"/>
        <v>#NAME?</v>
      </c>
      <c r="F77" s="39">
        <f t="shared" si="7"/>
        <v>44.516666666666666</v>
      </c>
      <c r="G77" s="41">
        <f>SUMIFS('Giờ công'!I:I,'Giờ công'!G:G,B77,'Giờ công'!H:H,C77)</f>
        <v>0</v>
      </c>
      <c r="H77" s="41">
        <f>SUMIFS('Giờ công'!J:J,'Giờ công'!G:G,B77,'Giờ công'!H:H,C77)</f>
        <v>44.516666666666666</v>
      </c>
      <c r="I77" s="36" t="e">
        <f t="shared" ca="1" si="8"/>
        <v>#NAME?</v>
      </c>
      <c r="J77" s="36">
        <v>7</v>
      </c>
      <c r="K77" s="36">
        <v>7</v>
      </c>
      <c r="L77" s="36"/>
      <c r="M77" s="36"/>
      <c r="N77" s="36">
        <f ca="1">SUMIFS('Tăng ca lễ'!M:M,'Tăng ca lễ'!K:K,B77,'Tăng ca lễ'!L:L,C77)</f>
        <v>0</v>
      </c>
      <c r="O77" s="36">
        <f>IF(OR(D77 = "PT",D77 = "DSHV"), SUMIFS('Tăng ca lễ'!O:O,'Tăng ca lễ'!K:K,B77,'Tăng ca lễ'!L:L,C77)*2, SUMIFS('Tăng ca lễ'!O:O,'Tăng ca lễ'!K:K,B77,'Tăng ca lễ'!L:L,C77)*3)</f>
        <v>0</v>
      </c>
      <c r="P77" s="36">
        <f>IF(OR(D77 = "PT", D77 = "DSHV"), SUMIFS('Tăng ca lễ'!P:P,'Tăng ca lễ'!K:K,B77,'Tăng ca lễ'!L:L,C77)*2, SUMIFS('Tăng ca lễ'!P:P,'Tăng ca lễ'!K:K,B77,'Tăng ca lễ'!L:L,C77)*3)</f>
        <v>0</v>
      </c>
      <c r="Q77" s="36"/>
      <c r="R77" s="36">
        <f ca="1">SUMIFS('Ngày công'!M:M,'Ngày công'!K:K,B77,'Ngày công'!L:L,C77)</f>
        <v>7</v>
      </c>
      <c r="S77" s="41">
        <f>SUMIFS('Công Đào tạo'!G:G,'Công Đào tạo'!E:E,B77,'Công Đào tạo'!F:F,C77)</f>
        <v>0</v>
      </c>
      <c r="T77" s="36">
        <v>0</v>
      </c>
      <c r="U77" s="42"/>
      <c r="V77" s="46"/>
      <c r="W77" s="43"/>
      <c r="X77" s="43">
        <f ca="1">IFERROR(__xludf.DUMMYFUNCTION("IF($C77="""","""",
 IF(
  TRIM($D77)=""DSCD"",
  MIN(
   1500000,
   ROUND(1500000/28*MIN(N($J77),28),0)
  ),
  IF(
   AND(
    REGEXMATCH(TRIM($D77),""^(DSXC|DSBC|CHT|DSTV)$""),
    N($H77)&gt;=160
   ),
   MIN(
    1500000,
    ROUND(1500000/28*MIN(N($K77)"&amp;",28),0)
   ),
   0
  )
 )
)"),0)</f>
        <v>0</v>
      </c>
      <c r="Y77" s="43"/>
      <c r="Z77" s="43"/>
      <c r="AA77" s="43" t="str">
        <f t="array" aca="1" ref="AA77" ca="1">IF($C77="","",
 IFERROR(
  _xludf.LET(
   cnChinh,
   _xlfn.XLOOKUP(
    TRIM($C77),
    TRIM(KPI!$B$2:$B1043),
    KPI!$A$2:$A1043,
    ""
   ),
   IF(
    TRIM($B77)=TRIM(cnChinh),
    _xlfn.XLOOKUP(
     TRIM($C77),
     TRIM('MiniKat - HN'!$A$2:$A1043),
     'MiniKat - HN'!$J$2:$J1043,
     ""
    ),
    ""
   )
  ),
  ""
 )
)</f>
        <v/>
      </c>
      <c r="AB77" s="43"/>
      <c r="AC77" s="43" t="str">
        <f t="array" ref="AC77">IFERROR(_xlfn.XLOOKUP(C77, whatsapp!A:A,whatsapp!D:D), " ")</f>
        <v xml:space="preserve"> </v>
      </c>
      <c r="AD77" s="43"/>
      <c r="AE77" s="43">
        <f>SUMIFS(KPI!C:C,KPI!A:A,B77,KPI!B:B,C77)</f>
        <v>0</v>
      </c>
      <c r="AF77" s="44">
        <f>SUMIFS('Thưởng CK'!C:C,'Thưởng CK'!A:A,B77,'Thưởng CK'!B:B,C77)</f>
        <v>0</v>
      </c>
      <c r="AG77" s="43">
        <f>SUMIFS('Cận date'!C:C,'Cận date'!A:A,B77,'Cận date'!B:B,C77)</f>
        <v>0</v>
      </c>
      <c r="AH77" s="43">
        <f>SUMIFS(Map!D:D,Map!B:B,B77,Map!A:A,C77)</f>
        <v>0</v>
      </c>
      <c r="AI77" s="43"/>
      <c r="AJ77" s="43">
        <f t="shared" si="9"/>
        <v>0</v>
      </c>
      <c r="AK77" s="43">
        <f>SUMIFS('KPI trừ'!C:C,'KPI trừ'!A:A,B77,'KPI trừ'!B:B,C77)</f>
        <v>0</v>
      </c>
      <c r="AL77" s="43">
        <f>SUMIFS('KPI trừ'!D:D,'KPI trừ'!A:A,B77,'KPI trừ'!B:B,C77)</f>
        <v>0</v>
      </c>
      <c r="AM77" s="43">
        <f>SUMIFS('KPI trừ'!E:E,'KPI trừ'!A:A,B77,'KPI trừ'!B:B,C77)</f>
        <v>0</v>
      </c>
      <c r="AN77" s="43">
        <f>SUMIFS('KPI trừ'!F:F,'KPI trừ'!A:A,B77,'KPI trừ'!B:B,C77)</f>
        <v>0</v>
      </c>
      <c r="AO77" s="43">
        <f>SUMIFS('KPI trừ'!G:G,'KPI trừ'!A:A,B77,'KPI trừ'!B:B,C77)</f>
        <v>0</v>
      </c>
      <c r="AP77" s="42" t="str">
        <f ca="1">IFERROR(__xludf.DUMMYFUNCTION("IFERROR(TEXTJOIN("" "", TRUE, FILTER('KPI trừ'!H:H, ('KPI trừ'!A:A=B77) * ('KPI trừ'!B:B=C77))), """")"),"")</f>
        <v/>
      </c>
      <c r="AQ77" s="29">
        <f ca="1">IFERROR(__xludf.DUMMYFUNCTION("IFERROR(
 MAX(
  QUERY(
   FILTER(
    {'Ngày công'!$C$2:$C$5000,'Ngày công'!$F$2:$F$5000},
    TRIM('Ngày công'!$B$2:$B$5000)=TRIM($C77)
   ),
   ""select sum(Col2)
    where Col1 is not null
    group by Col1
    label sum(Col2) ''"",
   0
  )
 ),
 0
)"),15.0333333333333)</f>
        <v>15.033333333333299</v>
      </c>
      <c r="AR77" s="42"/>
      <c r="AS77" s="42"/>
      <c r="AT77" s="42"/>
      <c r="AU77" s="42"/>
      <c r="AV77" s="42"/>
      <c r="AW77" s="42"/>
      <c r="AX77" s="42"/>
      <c r="AY77" s="42"/>
      <c r="AZ77" s="42"/>
      <c r="BA77" s="42"/>
    </row>
    <row r="78" spans="1:53" ht="15.75" customHeight="1">
      <c r="A78" s="35" t="e">
        <f ca="1"/>
        <v>#NAME?</v>
      </c>
      <c r="B78" s="36" t="s">
        <v>25</v>
      </c>
      <c r="C78" s="37" t="s">
        <v>135</v>
      </c>
      <c r="D78" s="35" t="s">
        <v>72</v>
      </c>
      <c r="E78" s="39" t="e">
        <f t="shared" ca="1" si="6"/>
        <v>#NAME?</v>
      </c>
      <c r="F78" s="39">
        <f t="shared" si="7"/>
        <v>34.716666666666669</v>
      </c>
      <c r="G78" s="41">
        <f>SUMIFS('Giờ công'!I:I,'Giờ công'!G:G,B78,'Giờ công'!H:H,C78)</f>
        <v>205.91666666666666</v>
      </c>
      <c r="H78" s="41">
        <f>SUMIFS('Giờ công'!J:J,'Giờ công'!G:G,B78,'Giờ công'!H:H,C78)</f>
        <v>34.716666666666669</v>
      </c>
      <c r="I78" s="36" t="e">
        <f t="shared" ca="1" si="8"/>
        <v>#NAME?</v>
      </c>
      <c r="J78" s="36">
        <v>28</v>
      </c>
      <c r="K78" s="36">
        <v>4</v>
      </c>
      <c r="L78" s="36"/>
      <c r="M78" s="36"/>
      <c r="N78" s="36">
        <f ca="1">SUMIFS('Tăng ca lễ'!M:M,'Tăng ca lễ'!K:K,B78,'Tăng ca lễ'!L:L,C78)</f>
        <v>0</v>
      </c>
      <c r="O78" s="36">
        <f>IF(OR(D78 = "PT",D78 = "DSHV"), SUMIFS('Tăng ca lễ'!O:O,'Tăng ca lễ'!K:K,B78,'Tăng ca lễ'!L:L,C78)*2, SUMIFS('Tăng ca lễ'!O:O,'Tăng ca lễ'!K:K,B78,'Tăng ca lễ'!L:L,C78)*3)</f>
        <v>0</v>
      </c>
      <c r="P78" s="36">
        <f>IF(OR(D78 = "PT", D78 = "DSHV"), SUMIFS('Tăng ca lễ'!P:P,'Tăng ca lễ'!K:K,B78,'Tăng ca lễ'!L:L,C78)*2, SUMIFS('Tăng ca lễ'!P:P,'Tăng ca lễ'!K:K,B78,'Tăng ca lễ'!L:L,C78)*3)</f>
        <v>0</v>
      </c>
      <c r="Q78" s="36"/>
      <c r="R78" s="36">
        <f ca="1">SUMIFS('Ngày công'!M:M,'Ngày công'!K:K,B78,'Ngày công'!L:L,C78)</f>
        <v>27</v>
      </c>
      <c r="S78" s="41">
        <f>SUMIFS('Công Đào tạo'!G:G,'Công Đào tạo'!E:E,B78,'Công Đào tạo'!F:F,C78)</f>
        <v>0</v>
      </c>
      <c r="T78" s="36">
        <v>0</v>
      </c>
      <c r="U78" s="42"/>
      <c r="V78" s="46"/>
      <c r="W78" s="43"/>
      <c r="X78" s="43">
        <f ca="1">IFERROR(__xludf.DUMMYFUNCTION("IF($C78="""","""",
 IF(
  TRIM($D78)=""DSCD"",
  MIN(
   1500000,
   ROUND(1500000/28*MIN(N($J78),28),0)
  ),
  IF(
   AND(
    REGEXMATCH(TRIM($D78),""^(DSXC|DSBC|CHT|DSTV)$""),
    N($H78)&gt;=160
   ),
   MIN(
    1500000,
    ROUND(1500000/28*MIN(N($K78)"&amp;",28),0)
   ),
   0
  )
 )
)"),0)</f>
        <v>0</v>
      </c>
      <c r="Y78" s="43"/>
      <c r="Z78" s="43"/>
      <c r="AA78" s="43" t="str">
        <f t="array" aca="1" ref="AA78" ca="1">IF($C78="","",
 IFERROR(
  _xludf.LET(
   cnChinh,
   _xlfn.XLOOKUP(
    TRIM($C78),
    TRIM(KPI!$B$2:$B1043),
    KPI!$A$2:$A1043,
    ""
   ),
   IF(
    TRIM($B78)=TRIM(cnChinh),
    _xlfn.XLOOKUP(
     TRIM($C78),
     TRIM('MiniKat - HN'!$A$2:$A1043),
     'MiniKat - HN'!$J$2:$J1043,
     ""
    ),
    ""
   )
  ),
  ""
 )
)</f>
        <v/>
      </c>
      <c r="AB78" s="43"/>
      <c r="AC78" s="43" t="str">
        <f t="array" ref="AC78">IFERROR(_xlfn.XLOOKUP(C78, whatsapp!A:A,whatsapp!D:D), " ")</f>
        <v xml:space="preserve"> </v>
      </c>
      <c r="AD78" s="43"/>
      <c r="AE78" s="43">
        <f>SUMIFS(KPI!C:C,KPI!A:A,B78,KPI!B:B,C78)</f>
        <v>4582244</v>
      </c>
      <c r="AF78" s="44">
        <f>SUMIFS('Thưởng CK'!C:C,'Thưởng CK'!A:A,B78,'Thưởng CK'!B:B,C78)</f>
        <v>7329000</v>
      </c>
      <c r="AG78" s="43">
        <f>SUMIFS('Cận date'!C:C,'Cận date'!A:A,B78,'Cận date'!B:B,C78)</f>
        <v>125525</v>
      </c>
      <c r="AH78" s="43">
        <f>SUMIFS(Map!D:D,Map!B:B,B78,Map!A:A,C78)</f>
        <v>0</v>
      </c>
      <c r="AI78" s="43"/>
      <c r="AJ78" s="43">
        <f t="shared" si="9"/>
        <v>0</v>
      </c>
      <c r="AK78" s="43">
        <f>SUMIFS('KPI trừ'!C:C,'KPI trừ'!A:A,B78,'KPI trừ'!B:B,C78)</f>
        <v>0</v>
      </c>
      <c r="AL78" s="43">
        <f>SUMIFS('KPI trừ'!D:D,'KPI trừ'!A:A,B78,'KPI trừ'!B:B,C78)</f>
        <v>0</v>
      </c>
      <c r="AM78" s="43">
        <f>SUMIFS('KPI trừ'!E:E,'KPI trừ'!A:A,B78,'KPI trừ'!B:B,C78)</f>
        <v>0</v>
      </c>
      <c r="AN78" s="43">
        <f>SUMIFS('KPI trừ'!F:F,'KPI trừ'!A:A,B78,'KPI trừ'!B:B,C78)</f>
        <v>0</v>
      </c>
      <c r="AO78" s="43">
        <f>SUMIFS('KPI trừ'!G:G,'KPI trừ'!A:A,B78,'KPI trừ'!B:B,C78)</f>
        <v>0</v>
      </c>
      <c r="AP78" s="42" t="str">
        <f ca="1">IFERROR(__xludf.DUMMYFUNCTION("IFERROR(TEXTJOIN("" "", TRUE, FILTER('KPI trừ'!H:H, ('KPI trừ'!A:A=B78) * ('KPI trừ'!B:B=C78))), """")"),"")</f>
        <v/>
      </c>
      <c r="AQ78" s="29">
        <f ca="1">IFERROR(__xludf.DUMMYFUNCTION("IFERROR(
 MAX(
  QUERY(
   FILTER(
    {'Ngày công'!$C$2:$C$5000,'Ngày công'!$F$2:$F$5000},
    TRIM('Ngày công'!$B$2:$B$5000)=TRIM($C78)
   ),
   ""select sum(Col2)
    where Col1 is not null
    group by Col1
    label sum(Col2) ''"",
   0
  )
 ),
 0
)"),11.2)</f>
        <v>11.2</v>
      </c>
      <c r="AR78" s="42"/>
      <c r="AS78" s="42"/>
      <c r="AT78" s="42"/>
      <c r="AU78" s="42"/>
      <c r="AV78" s="42"/>
      <c r="AW78" s="42"/>
      <c r="AX78" s="42"/>
      <c r="AY78" s="42"/>
      <c r="AZ78" s="42"/>
      <c r="BA78" s="42"/>
    </row>
    <row r="79" spans="1:53" ht="15.75" customHeight="1">
      <c r="A79" s="35" t="e">
        <f ca="1"/>
        <v>#NAME?</v>
      </c>
      <c r="B79" s="36" t="s">
        <v>25</v>
      </c>
      <c r="C79" s="37" t="s">
        <v>136</v>
      </c>
      <c r="D79" s="35" t="s">
        <v>72</v>
      </c>
      <c r="E79" s="39" t="e">
        <f t="shared" ca="1" si="6"/>
        <v>#NAME?</v>
      </c>
      <c r="F79" s="39">
        <f t="shared" si="7"/>
        <v>26.6</v>
      </c>
      <c r="G79" s="41">
        <f>SUMIFS('Giờ công'!I:I,'Giờ công'!G:G,B79,'Giờ công'!H:H,C79)</f>
        <v>215.38333333333333</v>
      </c>
      <c r="H79" s="41">
        <f>SUMIFS('Giờ công'!J:J,'Giờ công'!G:G,B79,'Giờ công'!H:H,C79)</f>
        <v>26.6</v>
      </c>
      <c r="I79" s="36" t="e">
        <f t="shared" ca="1" si="8"/>
        <v>#NAME?</v>
      </c>
      <c r="J79" s="36">
        <v>28</v>
      </c>
      <c r="K79" s="36">
        <v>3</v>
      </c>
      <c r="L79" s="36"/>
      <c r="M79" s="36"/>
      <c r="N79" s="36">
        <f ca="1">SUMIFS('Tăng ca lễ'!M:M,'Tăng ca lễ'!K:K,B79,'Tăng ca lễ'!L:L,C79)</f>
        <v>0</v>
      </c>
      <c r="O79" s="36">
        <f>IF(OR(D79 = "PT",D79 = "DSHV"), SUMIFS('Tăng ca lễ'!O:O,'Tăng ca lễ'!K:K,B79,'Tăng ca lễ'!L:L,C79)*2, SUMIFS('Tăng ca lễ'!O:O,'Tăng ca lễ'!K:K,B79,'Tăng ca lễ'!L:L,C79)*3)</f>
        <v>0</v>
      </c>
      <c r="P79" s="36">
        <f>IF(OR(D79 = "PT", D79 = "DSHV"), SUMIFS('Tăng ca lễ'!P:P,'Tăng ca lễ'!K:K,B79,'Tăng ca lễ'!L:L,C79)*2, SUMIFS('Tăng ca lễ'!P:P,'Tăng ca lễ'!K:K,B79,'Tăng ca lễ'!L:L,C79)*3)</f>
        <v>0</v>
      </c>
      <c r="Q79" s="36"/>
      <c r="R79" s="36">
        <f ca="1">SUMIFS('Ngày công'!M:M,'Ngày công'!K:K,B79,'Ngày công'!L:L,C79)</f>
        <v>28</v>
      </c>
      <c r="S79" s="41">
        <f>SUMIFS('Công Đào tạo'!G:G,'Công Đào tạo'!E:E,B79,'Công Đào tạo'!F:F,C79)</f>
        <v>0</v>
      </c>
      <c r="T79" s="36">
        <v>0</v>
      </c>
      <c r="U79" s="42"/>
      <c r="V79" s="46"/>
      <c r="W79" s="43"/>
      <c r="X79" s="43">
        <f ca="1">IFERROR(__xludf.DUMMYFUNCTION("IF($C79="""","""",
 IF(
  TRIM($D79)=""DSCD"",
  MIN(
   1500000,
   ROUND(1500000/28*MIN(N($J79),28),0)
  ),
  IF(
   AND(
    REGEXMATCH(TRIM($D79),""^(DSXC|DSBC|CHT|DSTV)$""),
    N($H79)&gt;=160
   ),
   MIN(
    1500000,
    ROUND(1500000/28*MIN(N($K79)"&amp;",28),0)
   ),
   0
  )
 )
)"),0)</f>
        <v>0</v>
      </c>
      <c r="Y79" s="43"/>
      <c r="Z79" s="43"/>
      <c r="AA79" s="43" t="str">
        <f t="array" aca="1" ref="AA79" ca="1">IF($C79="","",
 IFERROR(
  _xludf.LET(
   cnChinh,
   _xlfn.XLOOKUP(
    TRIM($C79),
    TRIM(KPI!$B$2:$B1043),
    KPI!$A$2:$A1043,
    ""
   ),
   IF(
    TRIM($B79)=TRIM(cnChinh),
    _xlfn.XLOOKUP(
     TRIM($C79),
     TRIM('MiniKat - HN'!$A$2:$A1043),
     'MiniKat - HN'!$J$2:$J1043,
     ""
    ),
    ""
   )
  ),
  ""
 )
)</f>
        <v/>
      </c>
      <c r="AB79" s="43"/>
      <c r="AC79" s="43">
        <f t="array" ref="AC79">IFERROR(_xlfn.XLOOKUP(C79, whatsapp!A:A,whatsapp!D:D), " ")</f>
        <v>288825</v>
      </c>
      <c r="AD79" s="43"/>
      <c r="AE79" s="43">
        <f>SUMIFS(KPI!C:C,KPI!A:A,B79,KPI!B:B,C79)</f>
        <v>3510304</v>
      </c>
      <c r="AF79" s="44">
        <f>SUMIFS('Thưởng CK'!C:C,'Thưởng CK'!A:A,B79,'Thưởng CK'!B:B,C79)</f>
        <v>6452400</v>
      </c>
      <c r="AG79" s="43">
        <f>SUMIFS('Cận date'!C:C,'Cận date'!A:A,B79,'Cận date'!B:B,C79)</f>
        <v>61430</v>
      </c>
      <c r="AH79" s="43">
        <f>SUMIFS(Map!D:D,Map!B:B,B79,Map!A:A,C79)</f>
        <v>0</v>
      </c>
      <c r="AI79" s="43"/>
      <c r="AJ79" s="43">
        <f t="shared" si="9"/>
        <v>0</v>
      </c>
      <c r="AK79" s="43">
        <f>SUMIFS('KPI trừ'!C:C,'KPI trừ'!A:A,B79,'KPI trừ'!B:B,C79)</f>
        <v>0</v>
      </c>
      <c r="AL79" s="43">
        <f>SUMIFS('KPI trừ'!D:D,'KPI trừ'!A:A,B79,'KPI trừ'!B:B,C79)</f>
        <v>0</v>
      </c>
      <c r="AM79" s="43">
        <f>SUMIFS('KPI trừ'!E:E,'KPI trừ'!A:A,B79,'KPI trừ'!B:B,C79)</f>
        <v>0</v>
      </c>
      <c r="AN79" s="43">
        <f>SUMIFS('KPI trừ'!F:F,'KPI trừ'!A:A,B79,'KPI trừ'!B:B,C79)</f>
        <v>0</v>
      </c>
      <c r="AO79" s="43">
        <f>SUMIFS('KPI trừ'!G:G,'KPI trừ'!A:A,B79,'KPI trừ'!B:B,C79)</f>
        <v>0</v>
      </c>
      <c r="AP79" s="42" t="str">
        <f ca="1">IFERROR(__xludf.DUMMYFUNCTION("IFERROR(TEXTJOIN("" "", TRUE, FILTER('KPI trừ'!H:H, ('KPI trừ'!A:A=B79) * ('KPI trừ'!B:B=C79))), """")"),"")</f>
        <v/>
      </c>
      <c r="AQ79" s="29">
        <f ca="1">IFERROR(__xludf.DUMMYFUNCTION("IFERROR(
 MAX(
  QUERY(
   FILTER(
    {'Ngày công'!$C$2:$C$5000,'Ngày công'!$F$2:$F$5000},
    TRIM('Ngày công'!$B$2:$B$5000)=TRIM($C79)
   ),
   ""select sum(Col2)
    where Col1 is not null
    group by Col1
    label sum(Col2) ''"",
   0
  )
 ),
 0
)"),13.0333333333333)</f>
        <v>13.033333333333299</v>
      </c>
      <c r="AR79" s="42"/>
      <c r="AS79" s="42"/>
      <c r="AT79" s="42"/>
      <c r="AU79" s="42"/>
      <c r="AV79" s="42"/>
      <c r="AW79" s="42"/>
      <c r="AX79" s="42"/>
      <c r="AY79" s="42"/>
      <c r="AZ79" s="42"/>
      <c r="BA79" s="42"/>
    </row>
    <row r="80" spans="1:53" ht="15.75" customHeight="1">
      <c r="A80" s="35" t="e">
        <f ca="1"/>
        <v>#NAME?</v>
      </c>
      <c r="B80" s="36" t="s">
        <v>25</v>
      </c>
      <c r="C80" s="37" t="s">
        <v>137</v>
      </c>
      <c r="D80" s="35" t="s">
        <v>72</v>
      </c>
      <c r="E80" s="39" t="e">
        <f t="shared" ca="1" si="6"/>
        <v>#NAME?</v>
      </c>
      <c r="F80" s="39">
        <f t="shared" si="7"/>
        <v>18.416666666666664</v>
      </c>
      <c r="G80" s="41">
        <f>SUMIFS('Giờ công'!I:I,'Giờ công'!G:G,B80,'Giờ công'!H:H,C80)</f>
        <v>247.91666666666666</v>
      </c>
      <c r="H80" s="41">
        <f>SUMIFS('Giờ công'!J:J,'Giờ công'!G:G,B80,'Giờ công'!H:H,C80)</f>
        <v>18.416666666666664</v>
      </c>
      <c r="I80" s="36" t="e">
        <f t="shared" ca="1" si="8"/>
        <v>#NAME?</v>
      </c>
      <c r="J80" s="36">
        <v>30</v>
      </c>
      <c r="K80" s="36">
        <v>2</v>
      </c>
      <c r="L80" s="36"/>
      <c r="M80" s="36"/>
      <c r="N80" s="36">
        <f ca="1">SUMIFS('Tăng ca lễ'!M:M,'Tăng ca lễ'!K:K,B80,'Tăng ca lễ'!L:L,C80)</f>
        <v>0</v>
      </c>
      <c r="O80" s="36">
        <f>IF(OR(D80 = "PT",D80 = "DSHV"), SUMIFS('Tăng ca lễ'!O:O,'Tăng ca lễ'!K:K,B80,'Tăng ca lễ'!L:L,C80)*2, SUMIFS('Tăng ca lễ'!O:O,'Tăng ca lễ'!K:K,B80,'Tăng ca lễ'!L:L,C80)*3)</f>
        <v>0</v>
      </c>
      <c r="P80" s="36">
        <f>IF(OR(D80 = "PT", D80 = "DSHV"), SUMIFS('Tăng ca lễ'!P:P,'Tăng ca lễ'!K:K,B80,'Tăng ca lễ'!L:L,C80)*2, SUMIFS('Tăng ca lễ'!P:P,'Tăng ca lễ'!K:K,B80,'Tăng ca lễ'!L:L,C80)*3)</f>
        <v>0</v>
      </c>
      <c r="Q80" s="36"/>
      <c r="R80" s="36">
        <f ca="1">SUMIFS('Ngày công'!M:M,'Ngày công'!K:K,B80,'Ngày công'!L:L,C80)</f>
        <v>30</v>
      </c>
      <c r="S80" s="41">
        <f>SUMIFS('Công Đào tạo'!G:G,'Công Đào tạo'!E:E,B80,'Công Đào tạo'!F:F,C80)</f>
        <v>0</v>
      </c>
      <c r="T80" s="36">
        <v>0</v>
      </c>
      <c r="U80" s="42"/>
      <c r="V80" s="46">
        <v>500000</v>
      </c>
      <c r="W80" s="43"/>
      <c r="X80" s="43">
        <f ca="1">IFERROR(__xludf.DUMMYFUNCTION("IF($C80="""","""",
 IF(
  TRIM($D80)=""DSCD"",
  MIN(
   1500000,
   ROUND(1500000/28*MIN(N($J80),28),0)
  ),
  IF(
   AND(
    REGEXMATCH(TRIM($D80),""^(DSXC|DSBC|CHT|DSTV)$""),
    N($H80)&gt;=160
   ),
   MIN(
    1500000,
    ROUND(1500000/28*MIN(N($K80)"&amp;",28),0)
   ),
   0
  )
 )
)"),0)</f>
        <v>0</v>
      </c>
      <c r="Y80" s="43"/>
      <c r="Z80" s="43"/>
      <c r="AA80" s="43" t="str">
        <f t="array" aca="1" ref="AA80" ca="1">IF($C80="","",
 IFERROR(
  _xludf.LET(
   cnChinh,
   _xlfn.XLOOKUP(
    TRIM($C80),
    TRIM(KPI!$B$2:$B1043),
    KPI!$A$2:$A1043,
    ""
   ),
   IF(
    TRIM($B80)=TRIM(cnChinh),
    _xlfn.XLOOKUP(
     TRIM($C80),
     TRIM('MiniKat - HN'!$A$2:$A1043),
     'MiniKat - HN'!$J$2:$J1043,
     ""
    ),
    ""
   )
  ),
  ""
 )
)</f>
        <v/>
      </c>
      <c r="AB80" s="43"/>
      <c r="AC80" s="43" t="str">
        <f t="array" ref="AC80">IFERROR(_xlfn.XLOOKUP(C80, whatsapp!A:A,whatsapp!D:D), " ")</f>
        <v xml:space="preserve"> </v>
      </c>
      <c r="AD80" s="43"/>
      <c r="AE80" s="43">
        <f>SUMIFS(KPI!C:C,KPI!A:A,B80,KPI!B:B,C80)</f>
        <v>4059232</v>
      </c>
      <c r="AF80" s="44">
        <f>SUMIFS('Thưởng CK'!C:C,'Thưởng CK'!A:A,B80,'Thưởng CK'!B:B,C80)</f>
        <v>6782000</v>
      </c>
      <c r="AG80" s="43">
        <f>SUMIFS('Cận date'!C:C,'Cận date'!A:A,B80,'Cận date'!B:B,C80)</f>
        <v>94530</v>
      </c>
      <c r="AH80" s="43">
        <f>SUMIFS(Map!D:D,Map!B:B,B80,Map!A:A,C80)</f>
        <v>0</v>
      </c>
      <c r="AI80" s="43"/>
      <c r="AJ80" s="43">
        <f t="shared" si="9"/>
        <v>0</v>
      </c>
      <c r="AK80" s="43">
        <f>SUMIFS('KPI trừ'!C:C,'KPI trừ'!A:A,B80,'KPI trừ'!B:B,C80)</f>
        <v>0</v>
      </c>
      <c r="AL80" s="43">
        <f>SUMIFS('KPI trừ'!D:D,'KPI trừ'!A:A,B80,'KPI trừ'!B:B,C80)</f>
        <v>0</v>
      </c>
      <c r="AM80" s="43">
        <f>SUMIFS('KPI trừ'!E:E,'KPI trừ'!A:A,B80,'KPI trừ'!B:B,C80)</f>
        <v>0</v>
      </c>
      <c r="AN80" s="43">
        <f>SUMIFS('KPI trừ'!F:F,'KPI trừ'!A:A,B80,'KPI trừ'!B:B,C80)</f>
        <v>0</v>
      </c>
      <c r="AO80" s="43">
        <f>SUMIFS('KPI trừ'!G:G,'KPI trừ'!A:A,B80,'KPI trừ'!B:B,C80)</f>
        <v>0</v>
      </c>
      <c r="AP80" s="42" t="str">
        <f ca="1">IFERROR(__xludf.DUMMYFUNCTION("IFERROR(TEXTJOIN("" "", TRUE, FILTER('KPI trừ'!H:H, ('KPI trừ'!A:A=B80) * ('KPI trừ'!B:B=C80))), """")"),"")</f>
        <v/>
      </c>
      <c r="AQ80" s="29">
        <f ca="1">IFERROR(__xludf.DUMMYFUNCTION("IFERROR(
 MAX(
  QUERY(
   FILTER(
    {'Ngày công'!$C$2:$C$5000,'Ngày công'!$F$2:$F$5000},
    TRIM('Ngày công'!$B$2:$B$5000)=TRIM($C80)
   ),
   ""select sum(Col2)
    where Col1 is not null
    group by Col1
    label sum(Col2) ''"",
   0
  )
 ),
 0
)"),11.3833333333333)</f>
        <v>11.383333333333301</v>
      </c>
      <c r="AR80" s="42"/>
      <c r="AS80" s="42"/>
      <c r="AT80" s="42"/>
      <c r="AU80" s="42"/>
      <c r="AV80" s="42"/>
      <c r="AW80" s="42"/>
      <c r="AX80" s="42"/>
      <c r="AY80" s="42"/>
      <c r="AZ80" s="42"/>
      <c r="BA80" s="42"/>
    </row>
    <row r="81" spans="1:53" ht="15.75" customHeight="1">
      <c r="A81" s="35"/>
      <c r="B81" s="36"/>
      <c r="C81" s="37"/>
      <c r="D81" s="35"/>
      <c r="E81" s="39"/>
      <c r="F81" s="39"/>
      <c r="G81" s="41"/>
      <c r="H81" s="41"/>
      <c r="I81" s="36"/>
      <c r="J81" s="36"/>
      <c r="K81" s="36"/>
      <c r="L81" s="36"/>
      <c r="M81" s="36"/>
      <c r="N81" s="36"/>
      <c r="O81" s="36"/>
      <c r="P81" s="36"/>
      <c r="Q81" s="41"/>
      <c r="R81" s="36"/>
      <c r="S81" s="41"/>
      <c r="T81" s="36"/>
      <c r="U81" s="36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4"/>
      <c r="AG81" s="43"/>
      <c r="AH81" s="43"/>
      <c r="AI81" s="36"/>
      <c r="AJ81" s="43"/>
      <c r="AK81" s="43"/>
      <c r="AL81" s="43"/>
      <c r="AM81" s="43"/>
      <c r="AN81" s="43"/>
      <c r="AO81" s="43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</row>
    <row r="82" spans="1:53" ht="15.75" customHeight="1">
      <c r="A82" s="37"/>
      <c r="B82" s="36"/>
      <c r="D82" s="77" t="s">
        <v>138</v>
      </c>
      <c r="E82" s="163" t="e">
        <f t="shared" ref="E82:AO82" ca="1" si="10">SUM(E3:E81)</f>
        <v>#NAME?</v>
      </c>
      <c r="F82" s="163">
        <f t="shared" si="10"/>
        <v>5036.1666666666679</v>
      </c>
      <c r="G82" s="164">
        <f t="shared" si="10"/>
        <v>7759.9333333333334</v>
      </c>
      <c r="H82" s="164">
        <f t="shared" si="10"/>
        <v>5036.1666666666679</v>
      </c>
      <c r="I82" s="164" t="e">
        <f t="shared" ca="1" si="10"/>
        <v>#NAME?</v>
      </c>
      <c r="J82" s="164">
        <f t="shared" si="10"/>
        <v>1463</v>
      </c>
      <c r="K82" s="164">
        <f t="shared" si="10"/>
        <v>633</v>
      </c>
      <c r="L82" s="164">
        <f t="shared" si="10"/>
        <v>0</v>
      </c>
      <c r="M82" s="164">
        <f t="shared" si="10"/>
        <v>0</v>
      </c>
      <c r="N82" s="164">
        <f t="shared" ca="1" si="10"/>
        <v>0</v>
      </c>
      <c r="O82" s="164">
        <f t="shared" si="10"/>
        <v>0</v>
      </c>
      <c r="P82" s="164">
        <f t="shared" si="10"/>
        <v>0</v>
      </c>
      <c r="Q82" s="164">
        <f t="shared" si="10"/>
        <v>0</v>
      </c>
      <c r="R82" s="164">
        <f t="shared" ca="1" si="10"/>
        <v>1454</v>
      </c>
      <c r="S82" s="164">
        <f t="shared" si="10"/>
        <v>50.5</v>
      </c>
      <c r="T82" s="164">
        <f t="shared" si="10"/>
        <v>0</v>
      </c>
      <c r="U82" s="164">
        <f t="shared" si="10"/>
        <v>0</v>
      </c>
      <c r="V82" s="164">
        <f t="shared" si="10"/>
        <v>15323809.523809522</v>
      </c>
      <c r="W82" s="164">
        <f t="shared" si="10"/>
        <v>0</v>
      </c>
      <c r="X82" s="164">
        <f t="shared" ca="1" si="10"/>
        <v>23651497.838709679</v>
      </c>
      <c r="Y82" s="164">
        <f t="shared" si="10"/>
        <v>1000000</v>
      </c>
      <c r="Z82" s="164">
        <f t="shared" si="10"/>
        <v>2000000</v>
      </c>
      <c r="AA82" s="164">
        <f t="shared" ca="1" si="10"/>
        <v>0</v>
      </c>
      <c r="AB82" s="164">
        <f t="shared" si="10"/>
        <v>450000</v>
      </c>
      <c r="AC82" s="164">
        <f t="shared" si="10"/>
        <v>9632517</v>
      </c>
      <c r="AD82" s="164">
        <f t="shared" ca="1" si="10"/>
        <v>1000000</v>
      </c>
      <c r="AE82" s="164">
        <f t="shared" si="10"/>
        <v>26480239</v>
      </c>
      <c r="AF82" s="164">
        <f t="shared" si="10"/>
        <v>82837360</v>
      </c>
      <c r="AG82" s="164">
        <f t="shared" si="10"/>
        <v>1501357.75</v>
      </c>
      <c r="AH82" s="164">
        <f t="shared" si="10"/>
        <v>0</v>
      </c>
      <c r="AI82" s="164">
        <f t="shared" si="10"/>
        <v>7707040</v>
      </c>
      <c r="AJ82" s="164">
        <f t="shared" si="10"/>
        <v>3597500</v>
      </c>
      <c r="AK82" s="164">
        <f t="shared" si="10"/>
        <v>741500</v>
      </c>
      <c r="AL82" s="164">
        <f t="shared" si="10"/>
        <v>0</v>
      </c>
      <c r="AM82" s="164">
        <f t="shared" si="10"/>
        <v>356000</v>
      </c>
      <c r="AN82" s="164">
        <f t="shared" si="10"/>
        <v>0</v>
      </c>
      <c r="AO82" s="164">
        <f t="shared" si="10"/>
        <v>2500000</v>
      </c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</row>
    <row r="83" spans="1:53" ht="15.75" customHeight="1">
      <c r="A83" s="35"/>
      <c r="B83" s="36"/>
      <c r="C83" s="37"/>
      <c r="D83" s="35"/>
      <c r="E83" s="166"/>
      <c r="F83" s="167"/>
      <c r="G83" s="41"/>
      <c r="H83" s="41"/>
      <c r="I83" s="36"/>
      <c r="J83" s="36"/>
      <c r="K83" s="36"/>
      <c r="L83" s="36"/>
      <c r="M83" s="36"/>
      <c r="N83" s="43"/>
      <c r="O83" s="43"/>
      <c r="P83" s="43"/>
      <c r="Q83" s="36"/>
      <c r="R83" s="36"/>
      <c r="S83" s="41"/>
      <c r="T83" s="36"/>
      <c r="U83" s="36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4"/>
      <c r="AG83" s="43"/>
      <c r="AH83" s="43"/>
      <c r="AI83" s="36"/>
      <c r="AJ83" s="43"/>
      <c r="AK83" s="43"/>
      <c r="AL83" s="43"/>
      <c r="AM83" s="43"/>
      <c r="AN83" s="43"/>
      <c r="AO83" s="43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</row>
    <row r="84" spans="1:53" ht="15.75" customHeight="1">
      <c r="A84" s="35"/>
      <c r="B84" s="36"/>
      <c r="C84" s="37"/>
      <c r="D84" s="35"/>
      <c r="E84" s="166" t="s">
        <v>0</v>
      </c>
      <c r="F84" s="167"/>
      <c r="G84" s="41"/>
      <c r="H84" s="41"/>
      <c r="I84" s="36"/>
      <c r="J84" s="36"/>
      <c r="K84" s="36"/>
      <c r="L84" s="36"/>
      <c r="M84" s="36" t="str">
        <f ca="1">IFERROR(__xludf.DUMMYFUNCTION("IFERROR(TEXTJOIN("", "", TRUE, FILTER('Hưởng lương Tết'!D:D, ('Hưởng lương Tết'!A:A=B79) * ('Hưởng lương Tết'!B:B=C79))), """")"),"")</f>
        <v/>
      </c>
      <c r="N84" s="36"/>
      <c r="O84" s="36"/>
      <c r="P84" s="36"/>
      <c r="Q84" s="36"/>
      <c r="R84" s="36"/>
      <c r="S84" s="41"/>
      <c r="T84" s="36"/>
      <c r="U84" s="36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4"/>
      <c r="AG84" s="43"/>
      <c r="AH84" s="43"/>
      <c r="AI84" s="36"/>
      <c r="AJ84" s="43"/>
      <c r="AK84" s="43"/>
      <c r="AL84" s="43"/>
      <c r="AM84" s="43"/>
      <c r="AN84" s="43"/>
      <c r="AO84" s="43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</row>
    <row r="85" spans="1:53" ht="15.75" customHeight="1">
      <c r="A85" s="35"/>
      <c r="B85" s="36"/>
      <c r="C85" s="37"/>
      <c r="D85" s="35"/>
      <c r="E85" s="166" t="s">
        <v>15</v>
      </c>
      <c r="F85" s="168"/>
      <c r="G85" s="41">
        <f t="shared" ref="G85:G95" si="11">SUMIF(B:B,E85,G:G)</f>
        <v>750.63333333333333</v>
      </c>
      <c r="H85" s="169">
        <f t="shared" ref="H85:H95" si="12">SUMIF(B:B,E85,H:H)</f>
        <v>551.38333333333333</v>
      </c>
      <c r="I85" s="41">
        <f t="shared" ref="I85:I95" si="13">SUM(G85:H85)</f>
        <v>1302.0166666666667</v>
      </c>
      <c r="J85" s="36"/>
      <c r="K85" s="36"/>
      <c r="L85" s="36"/>
      <c r="M85" s="36" t="str">
        <f ca="1">IFERROR(__xludf.DUMMYFUNCTION("IFERROR(TEXTJOIN("", "", TRUE, FILTER('Hưởng lương Tết'!D:D, ('Hưởng lương Tết'!A:A=B80) * ('Hưởng lương Tết'!B:B=C80))), """")"),"")</f>
        <v/>
      </c>
      <c r="N85" s="36"/>
      <c r="O85" s="36"/>
      <c r="P85" s="36"/>
      <c r="Q85" s="36"/>
      <c r="R85" s="36"/>
      <c r="S85" s="41"/>
      <c r="T85" s="36"/>
      <c r="U85" s="36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4"/>
      <c r="AG85" s="43"/>
      <c r="AH85" s="43"/>
      <c r="AI85" s="36"/>
      <c r="AJ85" s="43"/>
      <c r="AK85" s="43"/>
      <c r="AL85" s="43"/>
      <c r="AM85" s="43"/>
      <c r="AN85" s="43"/>
      <c r="AO85" s="43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</row>
    <row r="86" spans="1:53" ht="15.75" customHeight="1">
      <c r="A86" s="35"/>
      <c r="B86" s="36"/>
      <c r="C86" s="37"/>
      <c r="D86" s="35"/>
      <c r="E86" s="171" t="s">
        <v>17</v>
      </c>
      <c r="F86" s="168"/>
      <c r="G86" s="41">
        <f t="shared" si="11"/>
        <v>970.40000000000009</v>
      </c>
      <c r="H86" s="41">
        <f t="shared" si="12"/>
        <v>477.18333333333334</v>
      </c>
      <c r="I86" s="41">
        <f t="shared" si="13"/>
        <v>1447.5833333333335</v>
      </c>
      <c r="J86" s="36"/>
      <c r="K86" s="36"/>
      <c r="L86" s="36"/>
      <c r="M86" s="36" t="str">
        <f ca="1">IFERROR(__xludf.DUMMYFUNCTION("IFERROR(TEXTJOIN("", "", TRUE, FILTER('Hưởng lương Tết'!D:D, ('Hưởng lương Tết'!A:A=B81) * ('Hưởng lương Tết'!B:B=C81))), """")"),"")</f>
        <v/>
      </c>
      <c r="N86" s="36"/>
      <c r="O86" s="36"/>
      <c r="P86" s="36"/>
      <c r="Q86" s="36"/>
      <c r="R86" s="36"/>
      <c r="S86" s="41"/>
      <c r="T86" s="36"/>
      <c r="U86" s="36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4"/>
      <c r="AG86" s="43"/>
      <c r="AH86" s="43"/>
      <c r="AI86" s="36"/>
      <c r="AJ86" s="43"/>
      <c r="AK86" s="43"/>
      <c r="AL86" s="43"/>
      <c r="AM86" s="43"/>
      <c r="AN86" s="43"/>
      <c r="AO86" s="43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</row>
    <row r="87" spans="1:53" ht="15.75" customHeight="1">
      <c r="A87" s="35"/>
      <c r="B87" s="36"/>
      <c r="C87" s="37"/>
      <c r="D87" s="35"/>
      <c r="E87" s="166" t="s">
        <v>19</v>
      </c>
      <c r="F87" s="168"/>
      <c r="G87" s="41">
        <f t="shared" si="11"/>
        <v>745.66666666666663</v>
      </c>
      <c r="H87" s="41">
        <f t="shared" si="12"/>
        <v>447.43333333333334</v>
      </c>
      <c r="I87" s="41">
        <f t="shared" si="13"/>
        <v>1193.0999999999999</v>
      </c>
      <c r="J87" s="36"/>
      <c r="K87" s="36"/>
      <c r="L87" s="36"/>
      <c r="M87" s="36" t="str">
        <f ca="1">IFERROR(__xludf.DUMMYFUNCTION("IFERROR(TEXTJOIN("", "", TRUE, FILTER('Hưởng lương Tết'!D:D, ('Hưởng lương Tết'!A:A=B82) * ('Hưởng lương Tết'!B:B=A82))), """")"),"")</f>
        <v/>
      </c>
      <c r="N87" s="36"/>
      <c r="O87" s="36"/>
      <c r="P87" s="36"/>
      <c r="Q87" s="36"/>
      <c r="R87" s="36"/>
      <c r="S87" s="41"/>
      <c r="T87" s="36"/>
      <c r="U87" s="36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4"/>
      <c r="AG87" s="43"/>
      <c r="AH87" s="43"/>
      <c r="AI87" s="36"/>
      <c r="AJ87" s="43"/>
      <c r="AK87" s="43"/>
      <c r="AL87" s="43"/>
      <c r="AM87" s="43"/>
      <c r="AN87" s="43"/>
      <c r="AO87" s="43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</row>
    <row r="88" spans="1:53" ht="15.75" customHeight="1">
      <c r="A88" s="35"/>
      <c r="B88" s="36"/>
      <c r="C88" s="37"/>
      <c r="D88" s="35"/>
      <c r="E88" s="166" t="s">
        <v>18</v>
      </c>
      <c r="F88" s="168"/>
      <c r="G88" s="41">
        <f t="shared" si="11"/>
        <v>820.41666666666663</v>
      </c>
      <c r="H88" s="41">
        <f t="shared" si="12"/>
        <v>451.5</v>
      </c>
      <c r="I88" s="41">
        <f t="shared" si="13"/>
        <v>1271.9166666666665</v>
      </c>
      <c r="J88" s="36"/>
      <c r="K88" s="36"/>
      <c r="L88" s="36"/>
      <c r="M88" s="36" t="str">
        <f ca="1">IFERROR(__xludf.DUMMYFUNCTION("IFERROR(TEXTJOIN("", "", TRUE, FILTER('Hưởng lương Tết'!D:D, ('Hưởng lương Tết'!A:A=B83) * ('Hưởng lương Tết'!B:B=C83))), """")"),"")</f>
        <v/>
      </c>
      <c r="N88" s="36"/>
      <c r="O88" s="36"/>
      <c r="P88" s="36"/>
      <c r="Q88" s="36"/>
      <c r="R88" s="36"/>
      <c r="S88" s="41"/>
      <c r="T88" s="36"/>
      <c r="U88" s="36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4"/>
      <c r="AG88" s="43"/>
      <c r="AH88" s="43"/>
      <c r="AI88" s="36"/>
      <c r="AJ88" s="43"/>
      <c r="AK88" s="43"/>
      <c r="AL88" s="43"/>
      <c r="AM88" s="43"/>
      <c r="AN88" s="43"/>
      <c r="AO88" s="43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</row>
    <row r="89" spans="1:53" ht="15.75" customHeight="1">
      <c r="A89" s="35"/>
      <c r="B89" s="36"/>
      <c r="C89" s="37"/>
      <c r="D89" s="35"/>
      <c r="E89" s="166" t="s">
        <v>105</v>
      </c>
      <c r="F89" s="168"/>
      <c r="G89" s="41">
        <f t="shared" si="11"/>
        <v>364.88333333333338</v>
      </c>
      <c r="H89" s="41">
        <f t="shared" si="12"/>
        <v>233.83333333333334</v>
      </c>
      <c r="I89" s="41">
        <f t="shared" si="13"/>
        <v>598.7166666666667</v>
      </c>
      <c r="J89" s="36"/>
      <c r="K89" s="36"/>
      <c r="L89" s="36"/>
      <c r="M89" s="36" t="str">
        <f ca="1">IFERROR(__xludf.DUMMYFUNCTION("IFERROR(TEXTJOIN("", "", TRUE, FILTER('Hưởng lương Tết'!D:D, ('Hưởng lương Tết'!A:A=B84) * ('Hưởng lương Tết'!B:B=C84))), """")"),"")</f>
        <v/>
      </c>
      <c r="N89" s="36"/>
      <c r="O89" s="36"/>
      <c r="P89" s="36"/>
      <c r="Q89" s="36"/>
      <c r="R89" s="36"/>
      <c r="S89" s="41"/>
      <c r="T89" s="36"/>
      <c r="U89" s="36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4"/>
      <c r="AG89" s="43"/>
      <c r="AH89" s="43"/>
      <c r="AI89" s="36"/>
      <c r="AJ89" s="43"/>
      <c r="AK89" s="43"/>
      <c r="AL89" s="43"/>
      <c r="AM89" s="43"/>
      <c r="AN89" s="43"/>
      <c r="AO89" s="43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</row>
    <row r="90" spans="1:53" ht="15.75" customHeight="1">
      <c r="A90" s="35"/>
      <c r="B90" s="36"/>
      <c r="C90" s="37"/>
      <c r="D90" s="35"/>
      <c r="E90" s="166" t="s">
        <v>20</v>
      </c>
      <c r="F90" s="168"/>
      <c r="G90" s="41">
        <f t="shared" si="11"/>
        <v>651.9</v>
      </c>
      <c r="H90" s="41">
        <f t="shared" si="12"/>
        <v>499.98333333333335</v>
      </c>
      <c r="I90" s="41">
        <f t="shared" si="13"/>
        <v>1151.8833333333332</v>
      </c>
      <c r="J90" s="36"/>
      <c r="K90" s="36"/>
      <c r="L90" s="36"/>
      <c r="M90" s="36" t="str">
        <f ca="1">IFERROR(__xludf.DUMMYFUNCTION("IFERROR(TEXTJOIN("", "", TRUE, FILTER('Hưởng lương Tết'!D:D, ('Hưởng lương Tết'!A:A=B85) * ('Hưởng lương Tết'!B:B=C85))), """")"),"")</f>
        <v/>
      </c>
      <c r="N90" s="36"/>
      <c r="O90" s="36"/>
      <c r="P90" s="36"/>
      <c r="Q90" s="36"/>
      <c r="R90" s="36"/>
      <c r="S90" s="41"/>
      <c r="T90" s="36"/>
      <c r="U90" s="36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4"/>
      <c r="AG90" s="43"/>
      <c r="AH90" s="43"/>
      <c r="AI90" s="36"/>
      <c r="AJ90" s="43"/>
      <c r="AK90" s="43"/>
      <c r="AL90" s="43"/>
      <c r="AM90" s="43"/>
      <c r="AN90" s="43"/>
      <c r="AO90" s="43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</row>
    <row r="91" spans="1:53" ht="15.75" customHeight="1">
      <c r="A91" s="35"/>
      <c r="B91" s="36"/>
      <c r="C91" s="42"/>
      <c r="D91" s="35"/>
      <c r="E91" s="166" t="s">
        <v>21</v>
      </c>
      <c r="F91" s="168"/>
      <c r="G91" s="41">
        <f t="shared" si="11"/>
        <v>796.61666666666656</v>
      </c>
      <c r="H91" s="169">
        <f t="shared" si="12"/>
        <v>533.5</v>
      </c>
      <c r="I91" s="41">
        <f t="shared" si="13"/>
        <v>1330.1166666666666</v>
      </c>
      <c r="J91" s="36"/>
      <c r="K91" s="36"/>
      <c r="L91" s="36"/>
      <c r="M91" s="36" t="str">
        <f ca="1">IFERROR(__xludf.DUMMYFUNCTION("IFERROR(TEXTJOIN("", "", TRUE, FILTER('Hưởng lương Tết'!D:D, ('Hưởng lương Tết'!A:A=B86) * ('Hưởng lương Tết'!B:B=C86))), """")"),"")</f>
        <v/>
      </c>
      <c r="N91" s="36"/>
      <c r="O91" s="36"/>
      <c r="P91" s="36"/>
      <c r="Q91" s="36"/>
      <c r="R91" s="36"/>
      <c r="S91" s="41"/>
      <c r="T91" s="36"/>
      <c r="U91" s="36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4"/>
      <c r="AG91" s="43"/>
      <c r="AH91" s="43"/>
      <c r="AI91" s="36"/>
      <c r="AJ91" s="43"/>
      <c r="AK91" s="43"/>
      <c r="AL91" s="43"/>
      <c r="AM91" s="43"/>
      <c r="AN91" s="43"/>
      <c r="AO91" s="43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</row>
    <row r="92" spans="1:53" ht="15.75" customHeight="1">
      <c r="A92" s="35"/>
      <c r="B92" s="36"/>
      <c r="C92" s="37"/>
      <c r="D92" s="35"/>
      <c r="E92" s="166" t="s">
        <v>22</v>
      </c>
      <c r="F92" s="168"/>
      <c r="G92" s="41">
        <f t="shared" si="11"/>
        <v>506.76666666666671</v>
      </c>
      <c r="H92" s="41">
        <f t="shared" si="12"/>
        <v>483.2833333333333</v>
      </c>
      <c r="I92" s="41">
        <f t="shared" si="13"/>
        <v>990.05</v>
      </c>
      <c r="J92" s="36"/>
      <c r="K92" s="36"/>
      <c r="L92" s="36"/>
      <c r="M92" s="36" t="str">
        <f ca="1">IFERROR(__xludf.DUMMYFUNCTION("IFERROR(TEXTJOIN("", "", TRUE, FILTER('Hưởng lương Tết'!D:D, ('Hưởng lương Tết'!A:A=B87) * ('Hưởng lương Tết'!B:B=C87))), """")"),"")</f>
        <v/>
      </c>
      <c r="N92" s="36"/>
      <c r="O92" s="36"/>
      <c r="P92" s="36"/>
      <c r="Q92" s="36"/>
      <c r="R92" s="36"/>
      <c r="S92" s="41"/>
      <c r="T92" s="36"/>
      <c r="U92" s="36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4"/>
      <c r="AG92" s="43"/>
      <c r="AH92" s="43"/>
      <c r="AI92" s="36"/>
      <c r="AJ92" s="43"/>
      <c r="AK92" s="43"/>
      <c r="AL92" s="43"/>
      <c r="AM92" s="43"/>
      <c r="AN92" s="43"/>
      <c r="AO92" s="43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</row>
    <row r="93" spans="1:53" ht="15.75" customHeight="1">
      <c r="A93" s="35"/>
      <c r="B93" s="36"/>
      <c r="C93" s="37"/>
      <c r="D93" s="35"/>
      <c r="E93" s="166" t="s">
        <v>23</v>
      </c>
      <c r="F93" s="168"/>
      <c r="G93" s="41">
        <f t="shared" si="11"/>
        <v>800.85</v>
      </c>
      <c r="H93" s="41">
        <f t="shared" si="12"/>
        <v>397.15</v>
      </c>
      <c r="I93" s="41">
        <f t="shared" si="13"/>
        <v>1198</v>
      </c>
      <c r="J93" s="36"/>
      <c r="K93" s="36"/>
      <c r="L93" s="36"/>
      <c r="M93" s="36" t="str">
        <f ca="1">IFERROR(__xludf.DUMMYFUNCTION("IFERROR(TEXTJOIN("", "", TRUE, FILTER('Hưởng lương Tết'!D:D, ('Hưởng lương Tết'!A:A=B88) * ('Hưởng lương Tết'!B:B=C88))), """")"),"")</f>
        <v/>
      </c>
      <c r="N93" s="36"/>
      <c r="O93" s="36"/>
      <c r="P93" s="36"/>
      <c r="Q93" s="36"/>
      <c r="R93" s="36"/>
      <c r="S93" s="41"/>
      <c r="T93" s="36"/>
      <c r="U93" s="36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4"/>
      <c r="AG93" s="43"/>
      <c r="AH93" s="43"/>
      <c r="AI93" s="36"/>
      <c r="AJ93" s="43"/>
      <c r="AK93" s="43"/>
      <c r="AL93" s="43"/>
      <c r="AM93" s="43"/>
      <c r="AN93" s="43"/>
      <c r="AO93" s="43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</row>
    <row r="94" spans="1:53" ht="15.75" customHeight="1">
      <c r="A94" s="35"/>
      <c r="B94" s="36"/>
      <c r="C94" s="37"/>
      <c r="D94" s="35"/>
      <c r="E94" s="166" t="s">
        <v>24</v>
      </c>
      <c r="F94" s="168"/>
      <c r="G94" s="41">
        <f t="shared" si="11"/>
        <v>680.58333333333337</v>
      </c>
      <c r="H94" s="169">
        <f t="shared" si="12"/>
        <v>624.81666666666661</v>
      </c>
      <c r="I94" s="41">
        <f t="shared" si="13"/>
        <v>1305.4000000000001</v>
      </c>
      <c r="J94" s="36"/>
      <c r="K94" s="36"/>
      <c r="L94" s="36"/>
      <c r="M94" s="36" t="str">
        <f ca="1">IFERROR(__xludf.DUMMYFUNCTION("IFERROR(TEXTJOIN("", "", TRUE, FILTER('Hưởng lương Tết'!D:D, ('Hưởng lương Tết'!A:A=B89) * ('Hưởng lương Tết'!B:B=C89))), """")"),"")</f>
        <v/>
      </c>
      <c r="N94" s="36"/>
      <c r="O94" s="36"/>
      <c r="P94" s="36"/>
      <c r="Q94" s="36"/>
      <c r="R94" s="36"/>
      <c r="S94" s="41"/>
      <c r="T94" s="36"/>
      <c r="U94" s="36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4"/>
      <c r="AG94" s="43"/>
      <c r="AH94" s="43"/>
      <c r="AI94" s="36"/>
      <c r="AJ94" s="43"/>
      <c r="AK94" s="43"/>
      <c r="AL94" s="43"/>
      <c r="AM94" s="43"/>
      <c r="AN94" s="43"/>
      <c r="AO94" s="43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</row>
    <row r="95" spans="1:53" ht="15.75" customHeight="1">
      <c r="A95" s="35"/>
      <c r="B95" s="36"/>
      <c r="C95" s="37"/>
      <c r="D95" s="35"/>
      <c r="E95" s="172" t="s">
        <v>25</v>
      </c>
      <c r="F95" s="39"/>
      <c r="G95" s="41">
        <f t="shared" si="11"/>
        <v>671.21666666666658</v>
      </c>
      <c r="H95" s="41">
        <f t="shared" si="12"/>
        <v>336.10000000000008</v>
      </c>
      <c r="I95" s="41">
        <f t="shared" si="13"/>
        <v>1007.3166666666666</v>
      </c>
      <c r="J95" s="36"/>
      <c r="K95" s="36"/>
      <c r="L95" s="36"/>
      <c r="M95" s="36" t="str">
        <f ca="1">IFERROR(__xludf.DUMMYFUNCTION("IFERROR(TEXTJOIN("", "", TRUE, FILTER('Hưởng lương Tết'!D:D, ('Hưởng lương Tết'!A:A=B90) * ('Hưởng lương Tết'!B:B=C90))), """")"),"")</f>
        <v/>
      </c>
      <c r="N95" s="36"/>
      <c r="O95" s="36"/>
      <c r="P95" s="36"/>
      <c r="Q95" s="36"/>
      <c r="R95" s="36"/>
      <c r="S95" s="41"/>
      <c r="T95" s="36"/>
      <c r="U95" s="36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4"/>
      <c r="AG95" s="43"/>
      <c r="AH95" s="43"/>
      <c r="AI95" s="36"/>
      <c r="AJ95" s="43"/>
      <c r="AK95" s="43"/>
      <c r="AL95" s="43"/>
      <c r="AM95" s="43"/>
      <c r="AN95" s="43"/>
      <c r="AO95" s="43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</row>
    <row r="96" spans="1:53" ht="15.75" customHeight="1">
      <c r="A96" s="35"/>
      <c r="B96" s="36"/>
      <c r="C96" s="37"/>
      <c r="D96" s="35"/>
      <c r="E96" s="39"/>
      <c r="F96" s="39"/>
      <c r="G96" s="41"/>
      <c r="H96" s="41"/>
      <c r="I96" s="36"/>
      <c r="J96" s="36"/>
      <c r="K96" s="36"/>
      <c r="L96" s="36"/>
      <c r="M96" s="36" t="str">
        <f ca="1">IFERROR(__xludf.DUMMYFUNCTION("IFERROR(TEXTJOIN("", "", TRUE, FILTER('Hưởng lương Tết'!D:D, ('Hưởng lương Tết'!A:A=B91) * ('Hưởng lương Tết'!B:B=C91))), """")"),"")</f>
        <v/>
      </c>
      <c r="N96" s="36"/>
      <c r="O96" s="36"/>
      <c r="P96" s="36"/>
      <c r="Q96" s="36"/>
      <c r="R96" s="36"/>
      <c r="S96" s="41"/>
      <c r="T96" s="36"/>
      <c r="U96" s="36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4"/>
      <c r="AG96" s="43"/>
      <c r="AH96" s="43"/>
      <c r="AI96" s="36"/>
      <c r="AJ96" s="43"/>
      <c r="AK96" s="43"/>
      <c r="AL96" s="43"/>
      <c r="AM96" s="43"/>
      <c r="AN96" s="43"/>
      <c r="AO96" s="43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</row>
    <row r="97" spans="1:53" ht="15.75" customHeight="1">
      <c r="A97" s="35"/>
      <c r="B97" s="36"/>
      <c r="C97" s="37"/>
      <c r="D97" s="35"/>
      <c r="E97" s="39"/>
      <c r="F97" s="39"/>
      <c r="G97" s="41"/>
      <c r="H97" s="41"/>
      <c r="I97" s="36"/>
      <c r="J97" s="36"/>
      <c r="K97" s="36"/>
      <c r="L97" s="36"/>
      <c r="M97" s="36" t="str">
        <f ca="1">IFERROR(__xludf.DUMMYFUNCTION("IFERROR(TEXTJOIN("", "", TRUE, FILTER('Hưởng lương Tết'!D:D, ('Hưởng lương Tết'!A:A=B92) * ('Hưởng lương Tết'!B:B=C92))), """")"),"")</f>
        <v/>
      </c>
      <c r="N97" s="36"/>
      <c r="O97" s="36"/>
      <c r="P97" s="36"/>
      <c r="Q97" s="36"/>
      <c r="R97" s="36"/>
      <c r="S97" s="41"/>
      <c r="T97" s="36"/>
      <c r="U97" s="36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4"/>
      <c r="AG97" s="43"/>
      <c r="AH97" s="43"/>
      <c r="AI97" s="36"/>
      <c r="AJ97" s="43"/>
      <c r="AK97" s="43"/>
      <c r="AL97" s="43"/>
      <c r="AM97" s="43"/>
      <c r="AN97" s="43"/>
      <c r="AO97" s="43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</row>
    <row r="98" spans="1:53" ht="15.75" customHeight="1">
      <c r="A98" s="35"/>
      <c r="B98" s="36"/>
      <c r="C98" s="37"/>
      <c r="D98" s="35"/>
      <c r="E98" s="39"/>
      <c r="F98" s="39"/>
      <c r="G98" s="41"/>
      <c r="H98" s="41"/>
      <c r="I98" s="36"/>
      <c r="J98" s="36"/>
      <c r="K98" s="36"/>
      <c r="L98" s="36"/>
      <c r="M98" s="36" t="str">
        <f ca="1">IFERROR(__xludf.DUMMYFUNCTION("IFERROR(TEXTJOIN("", "", TRUE, FILTER('Hưởng lương Tết'!D:D, ('Hưởng lương Tết'!A:A=B93) * ('Hưởng lương Tết'!B:B=C93))), """")"),"")</f>
        <v/>
      </c>
      <c r="N98" s="36"/>
      <c r="O98" s="36"/>
      <c r="P98" s="36"/>
      <c r="Q98" s="36"/>
      <c r="R98" s="36"/>
      <c r="S98" s="41"/>
      <c r="T98" s="36"/>
      <c r="U98" s="36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4"/>
      <c r="AG98" s="43"/>
      <c r="AH98" s="43"/>
      <c r="AI98" s="36"/>
      <c r="AJ98" s="43"/>
      <c r="AK98" s="43"/>
      <c r="AL98" s="43"/>
      <c r="AM98" s="43"/>
      <c r="AN98" s="43"/>
      <c r="AO98" s="43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</row>
    <row r="99" spans="1:53" ht="15.75" customHeight="1">
      <c r="A99" s="35"/>
      <c r="B99" s="36"/>
      <c r="C99" s="37"/>
      <c r="D99" s="35"/>
      <c r="E99" s="39"/>
      <c r="F99" s="39"/>
      <c r="G99" s="41">
        <f>104/8</f>
        <v>13</v>
      </c>
      <c r="H99" s="41">
        <f>1500000/28*13</f>
        <v>696428.57142857148</v>
      </c>
      <c r="I99" s="36"/>
      <c r="J99" s="36"/>
      <c r="K99" s="36"/>
      <c r="L99" s="36"/>
      <c r="M99" s="36" t="str">
        <f ca="1">IFERROR(__xludf.DUMMYFUNCTION("IFERROR(TEXTJOIN("", "", TRUE, FILTER('Hưởng lương Tết'!D:D, ('Hưởng lương Tết'!A:A=B94) * ('Hưởng lương Tết'!B:B=C94))), """")"),"")</f>
        <v/>
      </c>
      <c r="N99" s="36"/>
      <c r="O99" s="36"/>
      <c r="P99" s="36"/>
      <c r="Q99" s="36"/>
      <c r="R99" s="36"/>
      <c r="S99" s="41"/>
      <c r="T99" s="36"/>
      <c r="U99" s="36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4"/>
      <c r="AG99" s="43"/>
      <c r="AH99" s="43"/>
      <c r="AI99" s="36"/>
      <c r="AJ99" s="43"/>
      <c r="AK99" s="43"/>
      <c r="AL99" s="43"/>
      <c r="AM99" s="43"/>
      <c r="AN99" s="43"/>
      <c r="AO99" s="43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</row>
    <row r="100" spans="1:53" ht="15.75" customHeight="1">
      <c r="A100" s="35"/>
      <c r="B100" s="36"/>
      <c r="C100" s="37"/>
      <c r="D100" s="35"/>
      <c r="E100" s="39"/>
      <c r="F100" s="39"/>
      <c r="G100" s="41"/>
      <c r="H100" s="41"/>
      <c r="I100" s="36"/>
      <c r="J100" s="36"/>
      <c r="K100" s="36"/>
      <c r="L100" s="36"/>
      <c r="M100" s="36" t="str">
        <f ca="1">IFERROR(__xludf.DUMMYFUNCTION("IFERROR(TEXTJOIN("", "", TRUE, FILTER('Hưởng lương Tết'!D:D, ('Hưởng lương Tết'!A:A=B95) * ('Hưởng lương Tết'!B:B=C95))), """")"),"")</f>
        <v/>
      </c>
      <c r="N100" s="36"/>
      <c r="O100" s="36"/>
      <c r="P100" s="36"/>
      <c r="Q100" s="36"/>
      <c r="R100" s="36"/>
      <c r="S100" s="41"/>
      <c r="T100" s="36"/>
      <c r="U100" s="36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4"/>
      <c r="AG100" s="43"/>
      <c r="AH100" s="43"/>
      <c r="AI100" s="36"/>
      <c r="AJ100" s="43"/>
      <c r="AK100" s="43"/>
      <c r="AL100" s="43"/>
      <c r="AM100" s="43"/>
      <c r="AN100" s="43"/>
      <c r="AO100" s="43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</row>
    <row r="101" spans="1:53" ht="15.75" customHeight="1">
      <c r="A101" s="35"/>
      <c r="B101" s="36"/>
      <c r="C101" s="37"/>
      <c r="D101" s="35"/>
      <c r="E101" s="39"/>
      <c r="F101" s="39"/>
      <c r="G101" s="41"/>
      <c r="H101" s="41"/>
      <c r="I101" s="36"/>
      <c r="J101" s="36"/>
      <c r="K101" s="36"/>
      <c r="L101" s="36"/>
      <c r="M101" s="36" t="str">
        <f ca="1">IFERROR(__xludf.DUMMYFUNCTION("IFERROR(TEXTJOIN("", "", TRUE, FILTER('Hưởng lương Tết'!D:D, ('Hưởng lương Tết'!A:A=B96) * ('Hưởng lương Tết'!B:B=C96))), """")"),"")</f>
        <v/>
      </c>
      <c r="N101" s="36"/>
      <c r="O101" s="36"/>
      <c r="P101" s="36"/>
      <c r="Q101" s="36"/>
      <c r="R101" s="36"/>
      <c r="S101" s="41"/>
      <c r="T101" s="36"/>
      <c r="U101" s="36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4"/>
      <c r="AG101" s="43"/>
      <c r="AH101" s="43"/>
      <c r="AI101" s="36"/>
      <c r="AJ101" s="43"/>
      <c r="AK101" s="43"/>
      <c r="AL101" s="43"/>
      <c r="AM101" s="43"/>
      <c r="AN101" s="43"/>
      <c r="AO101" s="43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</row>
    <row r="102" spans="1:53" ht="15.75" customHeight="1">
      <c r="A102" s="35"/>
      <c r="B102" s="36"/>
      <c r="C102" s="37"/>
      <c r="D102" s="35"/>
      <c r="E102" s="39"/>
      <c r="F102" s="39"/>
      <c r="G102" s="41"/>
      <c r="H102" s="41">
        <f>F70/8</f>
        <v>4.0333333333333332</v>
      </c>
      <c r="I102" s="43">
        <f>1500000/28*4</f>
        <v>214285.71428571429</v>
      </c>
      <c r="J102" s="41">
        <f>H99+I102</f>
        <v>910714.2857142858</v>
      </c>
      <c r="K102" s="36"/>
      <c r="L102" s="36"/>
      <c r="M102" s="36" t="str">
        <f ca="1">IFERROR(__xludf.DUMMYFUNCTION("IFERROR(TEXTJOIN("", "", TRUE, FILTER('Hưởng lương Tết'!D:D, ('Hưởng lương Tết'!A:A=B97) * ('Hưởng lương Tết'!B:B=C97))), """")"),"")</f>
        <v/>
      </c>
      <c r="N102" s="36"/>
      <c r="O102" s="36"/>
      <c r="P102" s="36"/>
      <c r="Q102" s="36"/>
      <c r="R102" s="36"/>
      <c r="S102" s="41"/>
      <c r="T102" s="36"/>
      <c r="U102" s="36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4"/>
      <c r="AG102" s="43"/>
      <c r="AH102" s="43"/>
      <c r="AI102" s="36"/>
      <c r="AJ102" s="43"/>
      <c r="AK102" s="43"/>
      <c r="AL102" s="43"/>
      <c r="AM102" s="43"/>
      <c r="AN102" s="43"/>
      <c r="AO102" s="43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</row>
    <row r="103" spans="1:53" ht="15.75" customHeight="1">
      <c r="A103" s="35"/>
      <c r="B103" s="36"/>
      <c r="C103" s="37"/>
      <c r="D103" s="35"/>
      <c r="E103" s="39"/>
      <c r="F103" s="39"/>
      <c r="G103" s="41"/>
      <c r="H103" s="41"/>
      <c r="I103" s="36"/>
      <c r="J103" s="36"/>
      <c r="K103" s="36"/>
      <c r="L103" s="36"/>
      <c r="M103" s="36" t="str">
        <f ca="1">IFERROR(__xludf.DUMMYFUNCTION("IFERROR(TEXTJOIN("", "", TRUE, FILTER('Hưởng lương Tết'!D:D, ('Hưởng lương Tết'!A:A=B98) * ('Hưởng lương Tết'!B:B=C98))), """")"),"")</f>
        <v/>
      </c>
      <c r="N103" s="36"/>
      <c r="O103" s="36"/>
      <c r="P103" s="36"/>
      <c r="Q103" s="36"/>
      <c r="R103" s="36"/>
      <c r="S103" s="41"/>
      <c r="T103" s="36"/>
      <c r="U103" s="36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4"/>
      <c r="AG103" s="43"/>
      <c r="AH103" s="43"/>
      <c r="AI103" s="36"/>
      <c r="AJ103" s="43"/>
      <c r="AK103" s="43"/>
      <c r="AL103" s="43"/>
      <c r="AM103" s="43"/>
      <c r="AN103" s="43"/>
      <c r="AO103" s="43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</row>
    <row r="104" spans="1:53" ht="15.75" customHeight="1">
      <c r="A104" s="35"/>
      <c r="B104" s="36"/>
      <c r="C104" s="42"/>
      <c r="D104" s="35"/>
      <c r="E104" s="39"/>
      <c r="F104" s="39"/>
      <c r="G104" s="41"/>
      <c r="H104" s="41"/>
      <c r="I104" s="36"/>
      <c r="J104" s="36"/>
      <c r="K104" s="36"/>
      <c r="L104" s="36"/>
      <c r="M104" s="36" t="str">
        <f ca="1">IFERROR(__xludf.DUMMYFUNCTION("IFERROR(TEXTJOIN("", "", TRUE, FILTER('Hưởng lương Tết'!D:D, ('Hưởng lương Tết'!A:A=B99) * ('Hưởng lương Tết'!B:B=C99))), """")"),"")</f>
        <v/>
      </c>
      <c r="N104" s="36"/>
      <c r="O104" s="36"/>
      <c r="P104" s="36"/>
      <c r="Q104" s="36"/>
      <c r="R104" s="36"/>
      <c r="S104" s="41"/>
      <c r="T104" s="36"/>
      <c r="U104" s="36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4"/>
      <c r="AG104" s="43"/>
      <c r="AH104" s="43"/>
      <c r="AI104" s="36"/>
      <c r="AJ104" s="43"/>
      <c r="AK104" s="43"/>
      <c r="AL104" s="43"/>
      <c r="AM104" s="43"/>
      <c r="AN104" s="43"/>
      <c r="AO104" s="43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</row>
    <row r="105" spans="1:53" ht="15.75" customHeight="1">
      <c r="A105" s="35"/>
      <c r="B105" s="36"/>
      <c r="C105" s="42"/>
      <c r="D105" s="35"/>
      <c r="E105" s="39"/>
      <c r="F105" s="39"/>
      <c r="G105" s="41"/>
      <c r="H105" s="41"/>
      <c r="I105" s="36"/>
      <c r="J105" s="36"/>
      <c r="K105" s="36"/>
      <c r="L105" s="36"/>
      <c r="M105" s="36" t="str">
        <f ca="1">IFERROR(__xludf.DUMMYFUNCTION("IFERROR(TEXTJOIN("", "", TRUE, FILTER('Hưởng lương Tết'!D:D, ('Hưởng lương Tết'!A:A=B100) * ('Hưởng lương Tết'!B:B=C100))), """")"),"")</f>
        <v/>
      </c>
      <c r="N105" s="36"/>
      <c r="O105" s="36"/>
      <c r="P105" s="36"/>
      <c r="Q105" s="36"/>
      <c r="R105" s="36"/>
      <c r="S105" s="41"/>
      <c r="T105" s="36"/>
      <c r="U105" s="36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4"/>
      <c r="AG105" s="43"/>
      <c r="AH105" s="43"/>
      <c r="AI105" s="36"/>
      <c r="AJ105" s="43"/>
      <c r="AK105" s="43"/>
      <c r="AL105" s="43"/>
      <c r="AM105" s="43"/>
      <c r="AN105" s="43"/>
      <c r="AO105" s="43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</row>
    <row r="106" spans="1:53" ht="15.75" customHeight="1">
      <c r="A106" s="35"/>
      <c r="B106" s="36"/>
      <c r="C106" s="42"/>
      <c r="D106" s="35"/>
      <c r="E106" s="39"/>
      <c r="F106" s="39"/>
      <c r="G106" s="41"/>
      <c r="H106" s="41"/>
      <c r="I106" s="36"/>
      <c r="J106" s="36"/>
      <c r="K106" s="36"/>
      <c r="L106" s="36"/>
      <c r="M106" s="36" t="str">
        <f ca="1">IFERROR(__xludf.DUMMYFUNCTION("IFERROR(TEXTJOIN("", "", TRUE, FILTER('Hưởng lương Tết'!D:D, ('Hưởng lương Tết'!A:A=B101) * ('Hưởng lương Tết'!B:B=C101))), """")"),"")</f>
        <v/>
      </c>
      <c r="N106" s="36"/>
      <c r="O106" s="36"/>
      <c r="P106" s="36"/>
      <c r="Q106" s="36"/>
      <c r="R106" s="36"/>
      <c r="S106" s="41"/>
      <c r="T106" s="36"/>
      <c r="U106" s="36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4"/>
      <c r="AG106" s="43"/>
      <c r="AH106" s="43"/>
      <c r="AI106" s="36"/>
      <c r="AJ106" s="43"/>
      <c r="AK106" s="43"/>
      <c r="AL106" s="43"/>
      <c r="AM106" s="43"/>
      <c r="AN106" s="43"/>
      <c r="AO106" s="43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</row>
    <row r="107" spans="1:53" ht="15.75" customHeight="1">
      <c r="A107" s="35"/>
      <c r="B107" s="36"/>
      <c r="C107" s="42"/>
      <c r="D107" s="35"/>
      <c r="E107" s="39"/>
      <c r="F107" s="39"/>
      <c r="G107" s="41"/>
      <c r="H107" s="41"/>
      <c r="I107" s="36"/>
      <c r="J107" s="36"/>
      <c r="K107" s="36"/>
      <c r="L107" s="36"/>
      <c r="M107" s="36" t="str">
        <f ca="1">IFERROR(__xludf.DUMMYFUNCTION("IFERROR(TEXTJOIN("", "", TRUE, FILTER('Hưởng lương Tết'!D:D, ('Hưởng lương Tết'!A:A=B102) * ('Hưởng lương Tết'!B:B=C102))), """")"),"")</f>
        <v/>
      </c>
      <c r="N107" s="36"/>
      <c r="O107" s="36"/>
      <c r="P107" s="36"/>
      <c r="Q107" s="36"/>
      <c r="R107" s="36"/>
      <c r="S107" s="41"/>
      <c r="T107" s="36"/>
      <c r="U107" s="36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4"/>
      <c r="AG107" s="43"/>
      <c r="AH107" s="43"/>
      <c r="AI107" s="36"/>
      <c r="AJ107" s="43"/>
      <c r="AK107" s="43"/>
      <c r="AL107" s="43"/>
      <c r="AM107" s="43"/>
      <c r="AN107" s="43"/>
      <c r="AO107" s="43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</row>
    <row r="108" spans="1:53" ht="15.75" customHeight="1">
      <c r="A108" s="35"/>
      <c r="B108" s="36"/>
      <c r="C108" s="37"/>
      <c r="D108" s="35"/>
      <c r="E108" s="39"/>
      <c r="F108" s="39"/>
      <c r="G108" s="41"/>
      <c r="H108" s="41"/>
      <c r="I108" s="36"/>
      <c r="J108" s="36"/>
      <c r="K108" s="36"/>
      <c r="L108" s="36"/>
      <c r="M108" s="36" t="str">
        <f ca="1">IFERROR(__xludf.DUMMYFUNCTION("IFERROR(TEXTJOIN("", "", TRUE, FILTER('Hưởng lương Tết'!D:D, ('Hưởng lương Tết'!A:A=B103) * ('Hưởng lương Tết'!B:B=C103))), """")"),"")</f>
        <v/>
      </c>
      <c r="N108" s="36"/>
      <c r="O108" s="36"/>
      <c r="P108" s="36"/>
      <c r="Q108" s="36"/>
      <c r="R108" s="36"/>
      <c r="S108" s="41"/>
      <c r="T108" s="36"/>
      <c r="U108" s="36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4"/>
      <c r="AG108" s="43"/>
      <c r="AH108" s="43"/>
      <c r="AI108" s="36"/>
      <c r="AJ108" s="43"/>
      <c r="AK108" s="43"/>
      <c r="AL108" s="43"/>
      <c r="AM108" s="43"/>
      <c r="AN108" s="43"/>
      <c r="AO108" s="43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</row>
    <row r="109" spans="1:53" ht="15.75" customHeight="1">
      <c r="A109" s="35"/>
      <c r="B109" s="36"/>
      <c r="C109" s="37"/>
      <c r="D109" s="35"/>
      <c r="E109" s="39"/>
      <c r="F109" s="39"/>
      <c r="G109" s="41"/>
      <c r="H109" s="41"/>
      <c r="I109" s="36"/>
      <c r="J109" s="36"/>
      <c r="K109" s="36"/>
      <c r="L109" s="36"/>
      <c r="M109" s="36" t="str">
        <f ca="1">IFERROR(__xludf.DUMMYFUNCTION("IFERROR(TEXTJOIN("", "", TRUE, FILTER('Hưởng lương Tết'!D:D, ('Hưởng lương Tết'!A:A=B104) * ('Hưởng lương Tết'!B:B=C104))), """")"),"")</f>
        <v/>
      </c>
      <c r="N109" s="36"/>
      <c r="O109" s="36"/>
      <c r="P109" s="36"/>
      <c r="Q109" s="36"/>
      <c r="R109" s="36"/>
      <c r="S109" s="41"/>
      <c r="T109" s="36"/>
      <c r="U109" s="36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4"/>
      <c r="AG109" s="43"/>
      <c r="AH109" s="43"/>
      <c r="AI109" s="36"/>
      <c r="AJ109" s="43"/>
      <c r="AK109" s="43"/>
      <c r="AL109" s="43"/>
      <c r="AM109" s="43"/>
      <c r="AN109" s="43"/>
      <c r="AO109" s="43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</row>
    <row r="110" spans="1:53" ht="15.75" customHeight="1">
      <c r="A110" s="35"/>
      <c r="B110" s="36"/>
      <c r="C110" s="37"/>
      <c r="D110" s="35"/>
      <c r="E110" s="39"/>
      <c r="F110" s="39"/>
      <c r="G110" s="41"/>
      <c r="H110" s="41"/>
      <c r="I110" s="36"/>
      <c r="J110" s="36"/>
      <c r="K110" s="36"/>
      <c r="L110" s="36"/>
      <c r="M110" s="36" t="str">
        <f ca="1">IFERROR(__xludf.DUMMYFUNCTION("IFERROR(TEXTJOIN("", "", TRUE, FILTER('Hưởng lương Tết'!D:D, ('Hưởng lương Tết'!A:A=B105) * ('Hưởng lương Tết'!B:B=C105))), """")"),"")</f>
        <v/>
      </c>
      <c r="N110" s="36"/>
      <c r="O110" s="36"/>
      <c r="P110" s="36"/>
      <c r="Q110" s="36"/>
      <c r="R110" s="36"/>
      <c r="S110" s="41"/>
      <c r="T110" s="36"/>
      <c r="U110" s="36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4"/>
      <c r="AG110" s="43"/>
      <c r="AH110" s="43"/>
      <c r="AI110" s="36"/>
      <c r="AJ110" s="43"/>
      <c r="AK110" s="43"/>
      <c r="AL110" s="43"/>
      <c r="AM110" s="43"/>
      <c r="AN110" s="43"/>
      <c r="AO110" s="43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</row>
    <row r="111" spans="1:53" ht="15.75" customHeight="1">
      <c r="A111" s="35"/>
      <c r="B111" s="36"/>
      <c r="C111" s="37"/>
      <c r="D111" s="35"/>
      <c r="E111" s="39"/>
      <c r="F111" s="39"/>
      <c r="G111" s="41"/>
      <c r="H111" s="41"/>
      <c r="I111" s="36"/>
      <c r="J111" s="36"/>
      <c r="K111" s="36"/>
      <c r="L111" s="36"/>
      <c r="M111" s="36" t="str">
        <f ca="1">IFERROR(__xludf.DUMMYFUNCTION("IFERROR(TEXTJOIN("", "", TRUE, FILTER('Hưởng lương Tết'!D:D, ('Hưởng lương Tết'!A:A=B106) * ('Hưởng lương Tết'!B:B=C106))), """")"),"")</f>
        <v/>
      </c>
      <c r="N111" s="36"/>
      <c r="O111" s="36"/>
      <c r="P111" s="36"/>
      <c r="Q111" s="36"/>
      <c r="R111" s="36"/>
      <c r="S111" s="41"/>
      <c r="T111" s="36"/>
      <c r="U111" s="36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4"/>
      <c r="AG111" s="43"/>
      <c r="AH111" s="43"/>
      <c r="AI111" s="36"/>
      <c r="AJ111" s="43"/>
      <c r="AK111" s="43"/>
      <c r="AL111" s="43"/>
      <c r="AM111" s="43"/>
      <c r="AN111" s="43"/>
      <c r="AO111" s="43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</row>
    <row r="112" spans="1:53" ht="15.75" customHeight="1">
      <c r="A112" s="35"/>
      <c r="B112" s="36"/>
      <c r="C112" s="37"/>
      <c r="D112" s="35"/>
      <c r="E112" s="39"/>
      <c r="F112" s="39"/>
      <c r="G112" s="41"/>
      <c r="H112" s="41"/>
      <c r="I112" s="36"/>
      <c r="J112" s="36"/>
      <c r="K112" s="36"/>
      <c r="L112" s="36"/>
      <c r="M112" s="36" t="str">
        <f ca="1">IFERROR(__xludf.DUMMYFUNCTION("IFERROR(TEXTJOIN("", "", TRUE, FILTER('Hưởng lương Tết'!D:D, ('Hưởng lương Tết'!A:A=B107) * ('Hưởng lương Tết'!B:B=C107))), """")"),"")</f>
        <v/>
      </c>
      <c r="N112" s="36"/>
      <c r="O112" s="36"/>
      <c r="P112" s="36"/>
      <c r="Q112" s="36"/>
      <c r="R112" s="36"/>
      <c r="S112" s="41"/>
      <c r="T112" s="36"/>
      <c r="U112" s="36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4"/>
      <c r="AG112" s="43"/>
      <c r="AH112" s="43"/>
      <c r="AI112" s="36"/>
      <c r="AJ112" s="43"/>
      <c r="AK112" s="43"/>
      <c r="AL112" s="43"/>
      <c r="AM112" s="43"/>
      <c r="AN112" s="43"/>
      <c r="AO112" s="43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</row>
    <row r="113" spans="1:53" ht="15.75" customHeight="1">
      <c r="A113" s="35"/>
      <c r="B113" s="36"/>
      <c r="C113" s="37"/>
      <c r="D113" s="35"/>
      <c r="E113" s="39"/>
      <c r="F113" s="39"/>
      <c r="G113" s="41"/>
      <c r="H113" s="41"/>
      <c r="I113" s="36"/>
      <c r="J113" s="36"/>
      <c r="K113" s="36"/>
      <c r="L113" s="36"/>
      <c r="M113" s="36" t="str">
        <f ca="1">IFERROR(__xludf.DUMMYFUNCTION("IFERROR(TEXTJOIN("", "", TRUE, FILTER('Hưởng lương Tết'!D:D, ('Hưởng lương Tết'!A:A=B108) * ('Hưởng lương Tết'!B:B=C108))), """")"),"")</f>
        <v/>
      </c>
      <c r="N113" s="36"/>
      <c r="O113" s="36"/>
      <c r="P113" s="36"/>
      <c r="Q113" s="36"/>
      <c r="R113" s="36"/>
      <c r="S113" s="41"/>
      <c r="T113" s="36"/>
      <c r="U113" s="36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4"/>
      <c r="AG113" s="43"/>
      <c r="AH113" s="43"/>
      <c r="AI113" s="36"/>
      <c r="AJ113" s="43"/>
      <c r="AK113" s="43"/>
      <c r="AL113" s="43"/>
      <c r="AM113" s="43"/>
      <c r="AN113" s="43"/>
      <c r="AO113" s="43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</row>
    <row r="114" spans="1:53" ht="15.75" customHeight="1">
      <c r="A114" s="35"/>
      <c r="B114" s="36"/>
      <c r="C114" s="37"/>
      <c r="D114" s="35"/>
      <c r="E114" s="39"/>
      <c r="F114" s="39"/>
      <c r="G114" s="41"/>
      <c r="H114" s="41"/>
      <c r="I114" s="36"/>
      <c r="J114" s="36"/>
      <c r="K114" s="36"/>
      <c r="L114" s="36"/>
      <c r="M114" s="36" t="str">
        <f ca="1">IFERROR(__xludf.DUMMYFUNCTION("IFERROR(TEXTJOIN("", "", TRUE, FILTER('Hưởng lương Tết'!D:D, ('Hưởng lương Tết'!A:A=B109) * ('Hưởng lương Tết'!B:B=C109))), """")"),"")</f>
        <v/>
      </c>
      <c r="N114" s="36"/>
      <c r="O114" s="36"/>
      <c r="P114" s="36"/>
      <c r="Q114" s="36"/>
      <c r="R114" s="36"/>
      <c r="S114" s="41"/>
      <c r="T114" s="36"/>
      <c r="U114" s="36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4"/>
      <c r="AG114" s="43"/>
      <c r="AH114" s="43"/>
      <c r="AI114" s="36"/>
      <c r="AJ114" s="43"/>
      <c r="AK114" s="43"/>
      <c r="AL114" s="43"/>
      <c r="AM114" s="43"/>
      <c r="AN114" s="43"/>
      <c r="AO114" s="43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</row>
    <row r="115" spans="1:53" ht="15.75" customHeight="1">
      <c r="A115" s="35"/>
      <c r="B115" s="36"/>
      <c r="C115" s="37"/>
      <c r="D115" s="35"/>
      <c r="E115" s="39"/>
      <c r="F115" s="39"/>
      <c r="G115" s="41"/>
      <c r="H115" s="41"/>
      <c r="I115" s="36"/>
      <c r="J115" s="36"/>
      <c r="K115" s="36"/>
      <c r="L115" s="36"/>
      <c r="M115" s="36" t="str">
        <f ca="1">IFERROR(__xludf.DUMMYFUNCTION("IFERROR(TEXTJOIN("", "", TRUE, FILTER('Hưởng lương Tết'!D:D, ('Hưởng lương Tết'!A:A=B110) * ('Hưởng lương Tết'!B:B=C110))), """")"),"")</f>
        <v/>
      </c>
      <c r="N115" s="36"/>
      <c r="O115" s="36"/>
      <c r="P115" s="36"/>
      <c r="Q115" s="36"/>
      <c r="R115" s="36"/>
      <c r="S115" s="41"/>
      <c r="T115" s="36"/>
      <c r="U115" s="36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4"/>
      <c r="AG115" s="43"/>
      <c r="AH115" s="43"/>
      <c r="AI115" s="36"/>
      <c r="AJ115" s="43"/>
      <c r="AK115" s="43"/>
      <c r="AL115" s="43"/>
      <c r="AM115" s="43"/>
      <c r="AN115" s="43"/>
      <c r="AO115" s="43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</row>
    <row r="116" spans="1:53" ht="15.75" customHeight="1">
      <c r="A116" s="35"/>
      <c r="B116" s="36"/>
      <c r="C116" s="37"/>
      <c r="D116" s="35"/>
      <c r="E116" s="39"/>
      <c r="F116" s="39"/>
      <c r="G116" s="41"/>
      <c r="H116" s="41"/>
      <c r="I116" s="36"/>
      <c r="J116" s="36"/>
      <c r="K116" s="36"/>
      <c r="L116" s="36"/>
      <c r="M116" s="36" t="str">
        <f ca="1">IFERROR(__xludf.DUMMYFUNCTION("IFERROR(TEXTJOIN("", "", TRUE, FILTER('Hưởng lương Tết'!D:D, ('Hưởng lương Tết'!A:A=B111) * ('Hưởng lương Tết'!B:B=C111))), """")"),"")</f>
        <v/>
      </c>
      <c r="N116" s="36"/>
      <c r="O116" s="36"/>
      <c r="P116" s="36"/>
      <c r="Q116" s="36"/>
      <c r="R116" s="36"/>
      <c r="S116" s="41"/>
      <c r="T116" s="36"/>
      <c r="U116" s="36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4"/>
      <c r="AG116" s="43"/>
      <c r="AH116" s="43"/>
      <c r="AI116" s="36"/>
      <c r="AJ116" s="43"/>
      <c r="AK116" s="43"/>
      <c r="AL116" s="43"/>
      <c r="AM116" s="43"/>
      <c r="AN116" s="43"/>
      <c r="AO116" s="43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</row>
    <row r="117" spans="1:53" ht="15.75" customHeight="1">
      <c r="A117" s="35"/>
      <c r="B117" s="36"/>
      <c r="C117" s="37"/>
      <c r="D117" s="35"/>
      <c r="E117" s="39"/>
      <c r="F117" s="39"/>
      <c r="G117" s="41"/>
      <c r="H117" s="41"/>
      <c r="I117" s="36"/>
      <c r="J117" s="36"/>
      <c r="K117" s="36"/>
      <c r="L117" s="36"/>
      <c r="M117" s="36" t="str">
        <f ca="1">IFERROR(__xludf.DUMMYFUNCTION("IFERROR(TEXTJOIN("", "", TRUE, FILTER('Hưởng lương Tết'!D:D, ('Hưởng lương Tết'!A:A=B112) * ('Hưởng lương Tết'!B:B=C112))), """")"),"")</f>
        <v/>
      </c>
      <c r="N117" s="36"/>
      <c r="O117" s="36"/>
      <c r="P117" s="36"/>
      <c r="Q117" s="36"/>
      <c r="R117" s="36"/>
      <c r="S117" s="41"/>
      <c r="T117" s="36"/>
      <c r="U117" s="36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4"/>
      <c r="AG117" s="43"/>
      <c r="AH117" s="43"/>
      <c r="AI117" s="36"/>
      <c r="AJ117" s="43"/>
      <c r="AK117" s="43"/>
      <c r="AL117" s="43"/>
      <c r="AM117" s="43"/>
      <c r="AN117" s="43"/>
      <c r="AO117" s="43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</row>
    <row r="118" spans="1:53" ht="15.75" customHeight="1">
      <c r="A118" s="35"/>
      <c r="B118" s="36"/>
      <c r="C118" s="37"/>
      <c r="D118" s="35"/>
      <c r="E118" s="39"/>
      <c r="F118" s="39"/>
      <c r="G118" s="41"/>
      <c r="H118" s="41"/>
      <c r="I118" s="36"/>
      <c r="J118" s="36"/>
      <c r="K118" s="36"/>
      <c r="L118" s="36"/>
      <c r="M118" s="36" t="str">
        <f ca="1">IFERROR(__xludf.DUMMYFUNCTION("IFERROR(TEXTJOIN("", "", TRUE, FILTER('Hưởng lương Tết'!D:D, ('Hưởng lương Tết'!A:A=B113) * ('Hưởng lương Tết'!B:B=C113))), """")"),"")</f>
        <v/>
      </c>
      <c r="N118" s="36"/>
      <c r="O118" s="36"/>
      <c r="P118" s="36"/>
      <c r="Q118" s="36"/>
      <c r="R118" s="36"/>
      <c r="S118" s="41"/>
      <c r="T118" s="36"/>
      <c r="U118" s="36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4"/>
      <c r="AG118" s="43"/>
      <c r="AH118" s="43"/>
      <c r="AI118" s="36"/>
      <c r="AJ118" s="43"/>
      <c r="AK118" s="43"/>
      <c r="AL118" s="43"/>
      <c r="AM118" s="43"/>
      <c r="AN118" s="43"/>
      <c r="AO118" s="43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</row>
    <row r="119" spans="1:53" ht="15.75" customHeight="1">
      <c r="A119" s="35"/>
      <c r="B119" s="36"/>
      <c r="C119" s="42"/>
      <c r="D119" s="35"/>
      <c r="E119" s="39"/>
      <c r="F119" s="39"/>
      <c r="G119" s="41"/>
      <c r="H119" s="41"/>
      <c r="I119" s="36"/>
      <c r="J119" s="36"/>
      <c r="K119" s="36"/>
      <c r="L119" s="36"/>
      <c r="M119" s="36" t="str">
        <f ca="1">IFERROR(__xludf.DUMMYFUNCTION("IFERROR(TEXTJOIN("", "", TRUE, FILTER('Hưởng lương Tết'!D:D, ('Hưởng lương Tết'!A:A=B114) * ('Hưởng lương Tết'!B:B=C114))), """")"),"")</f>
        <v/>
      </c>
      <c r="N119" s="36"/>
      <c r="O119" s="36"/>
      <c r="P119" s="36"/>
      <c r="Q119" s="36"/>
      <c r="R119" s="36"/>
      <c r="S119" s="41"/>
      <c r="T119" s="36"/>
      <c r="U119" s="36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4"/>
      <c r="AG119" s="43"/>
      <c r="AH119" s="43"/>
      <c r="AI119" s="36"/>
      <c r="AJ119" s="43"/>
      <c r="AK119" s="43"/>
      <c r="AL119" s="43"/>
      <c r="AM119" s="43"/>
      <c r="AN119" s="43"/>
      <c r="AO119" s="43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</row>
    <row r="120" spans="1:53" ht="15.75" customHeight="1">
      <c r="A120" s="35"/>
      <c r="B120" s="36"/>
      <c r="C120" s="42"/>
      <c r="D120" s="35"/>
      <c r="E120" s="39"/>
      <c r="F120" s="39"/>
      <c r="G120" s="41"/>
      <c r="H120" s="41"/>
      <c r="I120" s="36"/>
      <c r="J120" s="36"/>
      <c r="K120" s="36"/>
      <c r="L120" s="36"/>
      <c r="M120" s="36" t="str">
        <f ca="1">IFERROR(__xludf.DUMMYFUNCTION("IFERROR(TEXTJOIN("", "", TRUE, FILTER('Hưởng lương Tết'!D:D, ('Hưởng lương Tết'!A:A=B115) * ('Hưởng lương Tết'!B:B=C115))), """")"),"")</f>
        <v/>
      </c>
      <c r="N120" s="36"/>
      <c r="O120" s="36"/>
      <c r="P120" s="36"/>
      <c r="Q120" s="36"/>
      <c r="R120" s="36"/>
      <c r="S120" s="41"/>
      <c r="T120" s="36"/>
      <c r="U120" s="36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4"/>
      <c r="AG120" s="43"/>
      <c r="AH120" s="43"/>
      <c r="AI120" s="36"/>
      <c r="AJ120" s="43"/>
      <c r="AK120" s="43"/>
      <c r="AL120" s="43"/>
      <c r="AM120" s="43"/>
      <c r="AN120" s="43"/>
      <c r="AO120" s="43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</row>
    <row r="121" spans="1:53" ht="15.75" customHeight="1">
      <c r="A121" s="35"/>
      <c r="B121" s="36"/>
      <c r="C121" s="42"/>
      <c r="D121" s="35"/>
      <c r="E121" s="39"/>
      <c r="F121" s="39"/>
      <c r="G121" s="41"/>
      <c r="H121" s="41"/>
      <c r="I121" s="36"/>
      <c r="J121" s="36"/>
      <c r="K121" s="36"/>
      <c r="L121" s="36"/>
      <c r="M121" s="36" t="str">
        <f ca="1">IFERROR(__xludf.DUMMYFUNCTION("IFERROR(TEXTJOIN("", "", TRUE, FILTER('Hưởng lương Tết'!D:D, ('Hưởng lương Tết'!A:A=B116) * ('Hưởng lương Tết'!B:B=C116))), """")"),"")</f>
        <v/>
      </c>
      <c r="N121" s="36"/>
      <c r="O121" s="36"/>
      <c r="P121" s="36"/>
      <c r="Q121" s="36"/>
      <c r="R121" s="36"/>
      <c r="S121" s="41"/>
      <c r="T121" s="36"/>
      <c r="U121" s="36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4"/>
      <c r="AG121" s="43"/>
      <c r="AH121" s="43"/>
      <c r="AI121" s="36"/>
      <c r="AJ121" s="43"/>
      <c r="AK121" s="43"/>
      <c r="AL121" s="43"/>
      <c r="AM121" s="43"/>
      <c r="AN121" s="43"/>
      <c r="AO121" s="43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</row>
    <row r="122" spans="1:53" ht="15.75" customHeight="1">
      <c r="A122" s="35"/>
      <c r="B122" s="36"/>
      <c r="C122" s="42"/>
      <c r="D122" s="35"/>
      <c r="E122" s="39"/>
      <c r="F122" s="39"/>
      <c r="G122" s="41"/>
      <c r="H122" s="41"/>
      <c r="I122" s="36"/>
      <c r="J122" s="36"/>
      <c r="K122" s="36"/>
      <c r="L122" s="36"/>
      <c r="M122" s="36" t="str">
        <f ca="1">IFERROR(__xludf.DUMMYFUNCTION("IFERROR(TEXTJOIN("", "", TRUE, FILTER('Hưởng lương Tết'!D:D, ('Hưởng lương Tết'!A:A=B117) * ('Hưởng lương Tết'!B:B=C117))), """")"),"")</f>
        <v/>
      </c>
      <c r="N122" s="36"/>
      <c r="O122" s="36"/>
      <c r="P122" s="36"/>
      <c r="Q122" s="36"/>
      <c r="R122" s="36"/>
      <c r="S122" s="41"/>
      <c r="T122" s="36"/>
      <c r="U122" s="36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4"/>
      <c r="AG122" s="43"/>
      <c r="AH122" s="43"/>
      <c r="AI122" s="36"/>
      <c r="AJ122" s="43"/>
      <c r="AK122" s="43"/>
      <c r="AL122" s="43"/>
      <c r="AM122" s="43"/>
      <c r="AN122" s="43"/>
      <c r="AO122" s="43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</row>
    <row r="123" spans="1:53" ht="15.75" customHeight="1">
      <c r="A123" s="35"/>
      <c r="B123" s="36"/>
      <c r="C123" s="42"/>
      <c r="D123" s="35"/>
      <c r="E123" s="39"/>
      <c r="F123" s="39"/>
      <c r="G123" s="41"/>
      <c r="H123" s="41"/>
      <c r="I123" s="36"/>
      <c r="J123" s="36"/>
      <c r="K123" s="36"/>
      <c r="L123" s="36"/>
      <c r="M123" s="36" t="str">
        <f ca="1">IFERROR(__xludf.DUMMYFUNCTION("IFERROR(TEXTJOIN("", "", TRUE, FILTER('Hưởng lương Tết'!D:D, ('Hưởng lương Tết'!A:A=B118) * ('Hưởng lương Tết'!B:B=C118))), """")"),"")</f>
        <v/>
      </c>
      <c r="N123" s="36"/>
      <c r="O123" s="36"/>
      <c r="P123" s="36"/>
      <c r="Q123" s="36"/>
      <c r="R123" s="36"/>
      <c r="S123" s="41"/>
      <c r="T123" s="36"/>
      <c r="U123" s="36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4"/>
      <c r="AG123" s="43"/>
      <c r="AH123" s="43"/>
      <c r="AI123" s="36"/>
      <c r="AJ123" s="43"/>
      <c r="AK123" s="43"/>
      <c r="AL123" s="43"/>
      <c r="AM123" s="43"/>
      <c r="AN123" s="43"/>
      <c r="AO123" s="43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</row>
    <row r="124" spans="1:53" ht="15.75" customHeight="1">
      <c r="A124" s="35"/>
      <c r="B124" s="36"/>
      <c r="C124" s="37"/>
      <c r="D124" s="35"/>
      <c r="E124" s="39"/>
      <c r="F124" s="39"/>
      <c r="G124" s="41"/>
      <c r="H124" s="41"/>
      <c r="I124" s="36"/>
      <c r="J124" s="36"/>
      <c r="K124" s="36"/>
      <c r="L124" s="36"/>
      <c r="M124" s="36" t="str">
        <f ca="1">IFERROR(__xludf.DUMMYFUNCTION("IFERROR(TEXTJOIN("", "", TRUE, FILTER('Hưởng lương Tết'!D:D, ('Hưởng lương Tết'!A:A=B119) * ('Hưởng lương Tết'!B:B=C119))), """")"),"")</f>
        <v/>
      </c>
      <c r="N124" s="36"/>
      <c r="O124" s="36"/>
      <c r="P124" s="36"/>
      <c r="Q124" s="36"/>
      <c r="R124" s="36"/>
      <c r="S124" s="41"/>
      <c r="T124" s="36"/>
      <c r="U124" s="36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4"/>
      <c r="AG124" s="43"/>
      <c r="AH124" s="43"/>
      <c r="AI124" s="36"/>
      <c r="AJ124" s="43"/>
      <c r="AK124" s="43"/>
      <c r="AL124" s="43"/>
      <c r="AM124" s="43"/>
      <c r="AN124" s="43"/>
      <c r="AO124" s="43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</row>
    <row r="125" spans="1:53" ht="15.75" customHeight="1">
      <c r="A125" s="35"/>
      <c r="B125" s="36"/>
      <c r="C125" s="37"/>
      <c r="D125" s="35"/>
      <c r="E125" s="39"/>
      <c r="F125" s="39"/>
      <c r="G125" s="41"/>
      <c r="H125" s="41"/>
      <c r="I125" s="36"/>
      <c r="J125" s="36"/>
      <c r="K125" s="36"/>
      <c r="L125" s="36"/>
      <c r="M125" s="36" t="str">
        <f ca="1">IFERROR(__xludf.DUMMYFUNCTION("IFERROR(TEXTJOIN("", "", TRUE, FILTER('Hưởng lương Tết'!D:D, ('Hưởng lương Tết'!A:A=B120) * ('Hưởng lương Tết'!B:B=C120))), """")"),"")</f>
        <v/>
      </c>
      <c r="N125" s="36"/>
      <c r="O125" s="36"/>
      <c r="P125" s="36"/>
      <c r="Q125" s="36"/>
      <c r="R125" s="36"/>
      <c r="S125" s="41"/>
      <c r="T125" s="36"/>
      <c r="U125" s="36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4"/>
      <c r="AG125" s="43"/>
      <c r="AH125" s="43"/>
      <c r="AI125" s="36"/>
      <c r="AJ125" s="43"/>
      <c r="AK125" s="43"/>
      <c r="AL125" s="43"/>
      <c r="AM125" s="43"/>
      <c r="AN125" s="43"/>
      <c r="AO125" s="43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</row>
    <row r="126" spans="1:53" ht="15.75" customHeight="1">
      <c r="A126" s="35"/>
      <c r="B126" s="36"/>
      <c r="C126" s="37"/>
      <c r="D126" s="35"/>
      <c r="E126" s="39"/>
      <c r="F126" s="39"/>
      <c r="G126" s="41"/>
      <c r="H126" s="41"/>
      <c r="I126" s="36"/>
      <c r="J126" s="36"/>
      <c r="K126" s="36"/>
      <c r="L126" s="36"/>
      <c r="M126" s="36" t="str">
        <f ca="1">IFERROR(__xludf.DUMMYFUNCTION("IFERROR(TEXTJOIN("", "", TRUE, FILTER('Hưởng lương Tết'!D:D, ('Hưởng lương Tết'!A:A=B121) * ('Hưởng lương Tết'!B:B=C121))), """")"),"")</f>
        <v/>
      </c>
      <c r="N126" s="36"/>
      <c r="O126" s="36"/>
      <c r="P126" s="36"/>
      <c r="Q126" s="36"/>
      <c r="R126" s="36"/>
      <c r="S126" s="41"/>
      <c r="T126" s="36"/>
      <c r="U126" s="36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4"/>
      <c r="AG126" s="43"/>
      <c r="AH126" s="43"/>
      <c r="AI126" s="36"/>
      <c r="AJ126" s="43"/>
      <c r="AK126" s="43"/>
      <c r="AL126" s="43"/>
      <c r="AM126" s="43"/>
      <c r="AN126" s="43"/>
      <c r="AO126" s="43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</row>
    <row r="127" spans="1:53" ht="15.75" customHeight="1">
      <c r="A127" s="35"/>
      <c r="B127" s="36"/>
      <c r="C127" s="37"/>
      <c r="D127" s="35"/>
      <c r="E127" s="39"/>
      <c r="F127" s="39"/>
      <c r="G127" s="41"/>
      <c r="H127" s="41"/>
      <c r="I127" s="36"/>
      <c r="J127" s="36"/>
      <c r="K127" s="36"/>
      <c r="L127" s="36"/>
      <c r="M127" s="36" t="str">
        <f ca="1">IFERROR(__xludf.DUMMYFUNCTION("IFERROR(TEXTJOIN("", "", TRUE, FILTER('Hưởng lương Tết'!D:D, ('Hưởng lương Tết'!A:A=B122) * ('Hưởng lương Tết'!B:B=C122))), """")"),"")</f>
        <v/>
      </c>
      <c r="N127" s="36"/>
      <c r="O127" s="36"/>
      <c r="P127" s="36"/>
      <c r="Q127" s="36"/>
      <c r="R127" s="36"/>
      <c r="S127" s="41"/>
      <c r="T127" s="36"/>
      <c r="U127" s="36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4"/>
      <c r="AG127" s="43"/>
      <c r="AH127" s="43"/>
      <c r="AI127" s="36"/>
      <c r="AJ127" s="43"/>
      <c r="AK127" s="43"/>
      <c r="AL127" s="43"/>
      <c r="AM127" s="43"/>
      <c r="AN127" s="43"/>
      <c r="AO127" s="43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</row>
    <row r="128" spans="1:53" ht="15.75" customHeight="1">
      <c r="A128" s="35"/>
      <c r="B128" s="36"/>
      <c r="C128" s="37"/>
      <c r="D128" s="35"/>
      <c r="E128" s="39"/>
      <c r="F128" s="39"/>
      <c r="G128" s="41"/>
      <c r="H128" s="41"/>
      <c r="I128" s="36"/>
      <c r="J128" s="36"/>
      <c r="K128" s="36"/>
      <c r="L128" s="36"/>
      <c r="M128" s="36" t="str">
        <f ca="1">IFERROR(__xludf.DUMMYFUNCTION("IFERROR(TEXTJOIN("", "", TRUE, FILTER('Hưởng lương Tết'!D:D, ('Hưởng lương Tết'!A:A=B123) * ('Hưởng lương Tết'!B:B=C123))), """")"),"")</f>
        <v/>
      </c>
      <c r="N128" s="36"/>
      <c r="O128" s="36"/>
      <c r="P128" s="36"/>
      <c r="Q128" s="36"/>
      <c r="R128" s="36"/>
      <c r="S128" s="41"/>
      <c r="T128" s="36"/>
      <c r="U128" s="36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4"/>
      <c r="AG128" s="43"/>
      <c r="AH128" s="43"/>
      <c r="AI128" s="36"/>
      <c r="AJ128" s="43"/>
      <c r="AK128" s="43"/>
      <c r="AL128" s="43"/>
      <c r="AM128" s="43"/>
      <c r="AN128" s="43"/>
      <c r="AO128" s="43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</row>
    <row r="129" spans="1:53" ht="15.75" customHeight="1">
      <c r="A129" s="35"/>
      <c r="B129" s="36"/>
      <c r="C129" s="37"/>
      <c r="D129" s="35"/>
      <c r="E129" s="39"/>
      <c r="F129" s="39"/>
      <c r="G129" s="41"/>
      <c r="H129" s="41"/>
      <c r="I129" s="36"/>
      <c r="J129" s="36"/>
      <c r="K129" s="36"/>
      <c r="L129" s="36"/>
      <c r="M129" s="36" t="str">
        <f ca="1">IFERROR(__xludf.DUMMYFUNCTION("IFERROR(TEXTJOIN("", "", TRUE, FILTER('Hưởng lương Tết'!D:D, ('Hưởng lương Tết'!A:A=B124) * ('Hưởng lương Tết'!B:B=C124))), """")"),"")</f>
        <v/>
      </c>
      <c r="N129" s="36"/>
      <c r="O129" s="36"/>
      <c r="P129" s="36"/>
      <c r="Q129" s="36"/>
      <c r="R129" s="36"/>
      <c r="S129" s="41"/>
      <c r="T129" s="36"/>
      <c r="U129" s="36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4"/>
      <c r="AG129" s="43"/>
      <c r="AH129" s="43"/>
      <c r="AI129" s="36"/>
      <c r="AJ129" s="43"/>
      <c r="AK129" s="43"/>
      <c r="AL129" s="43"/>
      <c r="AM129" s="43"/>
      <c r="AN129" s="43"/>
      <c r="AO129" s="43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</row>
    <row r="130" spans="1:53" ht="15.75" customHeight="1">
      <c r="A130" s="35"/>
      <c r="B130" s="36"/>
      <c r="C130" s="37"/>
      <c r="D130" s="35"/>
      <c r="E130" s="39"/>
      <c r="F130" s="39"/>
      <c r="G130" s="41"/>
      <c r="H130" s="41"/>
      <c r="I130" s="36"/>
      <c r="J130" s="36"/>
      <c r="K130" s="36"/>
      <c r="L130" s="36"/>
      <c r="M130" s="36" t="str">
        <f ca="1">IFERROR(__xludf.DUMMYFUNCTION("IFERROR(TEXTJOIN("", "", TRUE, FILTER('Hưởng lương Tết'!D:D, ('Hưởng lương Tết'!A:A=B125) * ('Hưởng lương Tết'!B:B=C125))), """")"),"")</f>
        <v/>
      </c>
      <c r="N130" s="36"/>
      <c r="O130" s="36"/>
      <c r="P130" s="36"/>
      <c r="Q130" s="36"/>
      <c r="R130" s="36"/>
      <c r="S130" s="41"/>
      <c r="T130" s="36"/>
      <c r="U130" s="36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4"/>
      <c r="AG130" s="43"/>
      <c r="AH130" s="43"/>
      <c r="AI130" s="36"/>
      <c r="AJ130" s="43"/>
      <c r="AK130" s="43"/>
      <c r="AL130" s="43"/>
      <c r="AM130" s="43"/>
      <c r="AN130" s="43"/>
      <c r="AO130" s="43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</row>
    <row r="131" spans="1:53" ht="15.75" customHeight="1">
      <c r="A131" s="35"/>
      <c r="B131" s="36"/>
      <c r="C131" s="37"/>
      <c r="D131" s="35"/>
      <c r="E131" s="39"/>
      <c r="F131" s="39"/>
      <c r="G131" s="41"/>
      <c r="H131" s="41"/>
      <c r="I131" s="36"/>
      <c r="J131" s="36"/>
      <c r="K131" s="36"/>
      <c r="L131" s="36"/>
      <c r="M131" s="36" t="str">
        <f ca="1">IFERROR(__xludf.DUMMYFUNCTION("IFERROR(TEXTJOIN("", "", TRUE, FILTER('Hưởng lương Tết'!D:D, ('Hưởng lương Tết'!A:A=B126) * ('Hưởng lương Tết'!B:B=C126))), """")"),"")</f>
        <v/>
      </c>
      <c r="N131" s="36"/>
      <c r="O131" s="36"/>
      <c r="P131" s="36"/>
      <c r="Q131" s="36"/>
      <c r="R131" s="36"/>
      <c r="S131" s="41"/>
      <c r="T131" s="36"/>
      <c r="U131" s="36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4"/>
      <c r="AG131" s="43"/>
      <c r="AH131" s="43"/>
      <c r="AI131" s="36"/>
      <c r="AJ131" s="43"/>
      <c r="AK131" s="43"/>
      <c r="AL131" s="43"/>
      <c r="AM131" s="43"/>
      <c r="AN131" s="43"/>
      <c r="AO131" s="43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</row>
    <row r="132" spans="1:53" ht="15.75" customHeight="1">
      <c r="A132" s="35"/>
      <c r="B132" s="36"/>
      <c r="C132" s="37"/>
      <c r="D132" s="35"/>
      <c r="E132" s="39"/>
      <c r="F132" s="39"/>
      <c r="G132" s="41"/>
      <c r="H132" s="41"/>
      <c r="I132" s="36"/>
      <c r="J132" s="36"/>
      <c r="K132" s="36"/>
      <c r="L132" s="36"/>
      <c r="M132" s="36" t="str">
        <f ca="1">IFERROR(__xludf.DUMMYFUNCTION("IFERROR(TEXTJOIN("", "", TRUE, FILTER('Hưởng lương Tết'!D:D, ('Hưởng lương Tết'!A:A=B127) * ('Hưởng lương Tết'!B:B=C127))), """")"),"")</f>
        <v/>
      </c>
      <c r="N132" s="36"/>
      <c r="O132" s="36"/>
      <c r="P132" s="36"/>
      <c r="Q132" s="36"/>
      <c r="R132" s="36"/>
      <c r="S132" s="41"/>
      <c r="T132" s="36"/>
      <c r="U132" s="36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4"/>
      <c r="AG132" s="43"/>
      <c r="AH132" s="43"/>
      <c r="AI132" s="36"/>
      <c r="AJ132" s="43"/>
      <c r="AK132" s="43"/>
      <c r="AL132" s="43"/>
      <c r="AM132" s="43"/>
      <c r="AN132" s="43"/>
      <c r="AO132" s="43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</row>
    <row r="133" spans="1:53" ht="15.75" customHeight="1">
      <c r="A133" s="35"/>
      <c r="B133" s="36"/>
      <c r="C133" s="37"/>
      <c r="D133" s="35"/>
      <c r="E133" s="39"/>
      <c r="F133" s="39"/>
      <c r="G133" s="41"/>
      <c r="H133" s="41"/>
      <c r="I133" s="36"/>
      <c r="J133" s="36"/>
      <c r="K133" s="36"/>
      <c r="L133" s="36"/>
      <c r="M133" s="36" t="str">
        <f ca="1">IFERROR(__xludf.DUMMYFUNCTION("IFERROR(TEXTJOIN("", "", TRUE, FILTER('Hưởng lương Tết'!D:D, ('Hưởng lương Tết'!A:A=B128) * ('Hưởng lương Tết'!B:B=C128))), """")"),"")</f>
        <v/>
      </c>
      <c r="N133" s="36"/>
      <c r="O133" s="36"/>
      <c r="P133" s="36"/>
      <c r="Q133" s="36"/>
      <c r="R133" s="36"/>
      <c r="S133" s="41"/>
      <c r="T133" s="36"/>
      <c r="U133" s="36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4"/>
      <c r="AG133" s="43"/>
      <c r="AH133" s="43"/>
      <c r="AI133" s="36"/>
      <c r="AJ133" s="43"/>
      <c r="AK133" s="43"/>
      <c r="AL133" s="43"/>
      <c r="AM133" s="43"/>
      <c r="AN133" s="43"/>
      <c r="AO133" s="43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</row>
    <row r="134" spans="1:53" ht="15.75" customHeight="1">
      <c r="A134" s="35"/>
      <c r="B134" s="36"/>
      <c r="C134" s="42"/>
      <c r="D134" s="35"/>
      <c r="E134" s="39"/>
      <c r="F134" s="39"/>
      <c r="G134" s="41"/>
      <c r="H134" s="41"/>
      <c r="I134" s="36"/>
      <c r="J134" s="36"/>
      <c r="K134" s="36"/>
      <c r="L134" s="36"/>
      <c r="M134" s="36" t="str">
        <f ca="1">IFERROR(__xludf.DUMMYFUNCTION("IFERROR(TEXTJOIN("", "", TRUE, FILTER('Hưởng lương Tết'!D:D, ('Hưởng lương Tết'!A:A=B129) * ('Hưởng lương Tết'!B:B=C129))), """")"),"")</f>
        <v/>
      </c>
      <c r="N134" s="36"/>
      <c r="O134" s="36"/>
      <c r="P134" s="36"/>
      <c r="Q134" s="36"/>
      <c r="R134" s="36"/>
      <c r="S134" s="41"/>
      <c r="T134" s="36"/>
      <c r="U134" s="36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4"/>
      <c r="AG134" s="43"/>
      <c r="AH134" s="43"/>
      <c r="AI134" s="36"/>
      <c r="AJ134" s="43"/>
      <c r="AK134" s="43"/>
      <c r="AL134" s="43"/>
      <c r="AM134" s="43"/>
      <c r="AN134" s="43"/>
      <c r="AO134" s="43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</row>
    <row r="135" spans="1:53" ht="15.75" customHeight="1">
      <c r="A135" s="35"/>
      <c r="B135" s="36"/>
      <c r="C135" s="42"/>
      <c r="D135" s="35"/>
      <c r="E135" s="39"/>
      <c r="F135" s="39"/>
      <c r="G135" s="41"/>
      <c r="H135" s="41"/>
      <c r="I135" s="36"/>
      <c r="J135" s="36"/>
      <c r="K135" s="36"/>
      <c r="L135" s="36"/>
      <c r="M135" s="36" t="str">
        <f ca="1">IFERROR(__xludf.DUMMYFUNCTION("IFERROR(TEXTJOIN("", "", TRUE, FILTER('Hưởng lương Tết'!D:D, ('Hưởng lương Tết'!A:A=B130) * ('Hưởng lương Tết'!B:B=C130))), """")"),"")</f>
        <v/>
      </c>
      <c r="N135" s="36"/>
      <c r="O135" s="36"/>
      <c r="P135" s="36"/>
      <c r="Q135" s="36"/>
      <c r="R135" s="36"/>
      <c r="S135" s="41"/>
      <c r="T135" s="36"/>
      <c r="U135" s="36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4"/>
      <c r="AG135" s="43"/>
      <c r="AH135" s="43"/>
      <c r="AI135" s="36"/>
      <c r="AJ135" s="43"/>
      <c r="AK135" s="43"/>
      <c r="AL135" s="43"/>
      <c r="AM135" s="43"/>
      <c r="AN135" s="43"/>
      <c r="AO135" s="43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</row>
    <row r="136" spans="1:53" ht="15.75" customHeight="1">
      <c r="A136" s="35"/>
      <c r="B136" s="36"/>
      <c r="C136" s="42"/>
      <c r="D136" s="35"/>
      <c r="E136" s="39"/>
      <c r="F136" s="39"/>
      <c r="G136" s="41"/>
      <c r="H136" s="41"/>
      <c r="I136" s="36"/>
      <c r="J136" s="36"/>
      <c r="K136" s="36"/>
      <c r="L136" s="36"/>
      <c r="M136" s="36" t="str">
        <f ca="1">IFERROR(__xludf.DUMMYFUNCTION("IFERROR(TEXTJOIN("", "", TRUE, FILTER('Hưởng lương Tết'!D:D, ('Hưởng lương Tết'!A:A=B131) * ('Hưởng lương Tết'!B:B=C131))), """")"),"")</f>
        <v/>
      </c>
      <c r="N136" s="36"/>
      <c r="O136" s="36"/>
      <c r="P136" s="36"/>
      <c r="Q136" s="36"/>
      <c r="R136" s="36"/>
      <c r="S136" s="41"/>
      <c r="T136" s="36"/>
      <c r="U136" s="36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4"/>
      <c r="AG136" s="43"/>
      <c r="AH136" s="43"/>
      <c r="AI136" s="36"/>
      <c r="AJ136" s="43"/>
      <c r="AK136" s="43"/>
      <c r="AL136" s="43"/>
      <c r="AM136" s="43"/>
      <c r="AN136" s="43"/>
      <c r="AO136" s="43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</row>
    <row r="137" spans="1:53" ht="15.75" customHeight="1">
      <c r="A137" s="35"/>
      <c r="B137" s="36"/>
      <c r="C137" s="42"/>
      <c r="D137" s="35"/>
      <c r="E137" s="39"/>
      <c r="F137" s="39"/>
      <c r="G137" s="41"/>
      <c r="H137" s="41"/>
      <c r="I137" s="36"/>
      <c r="J137" s="36"/>
      <c r="K137" s="36"/>
      <c r="L137" s="36"/>
      <c r="M137" s="36" t="str">
        <f ca="1">IFERROR(__xludf.DUMMYFUNCTION("IFERROR(TEXTJOIN("", "", TRUE, FILTER('Hưởng lương Tết'!D:D, ('Hưởng lương Tết'!A:A=B132) * ('Hưởng lương Tết'!B:B=C132))), """")"),"")</f>
        <v/>
      </c>
      <c r="N137" s="36"/>
      <c r="O137" s="36"/>
      <c r="P137" s="36"/>
      <c r="Q137" s="36"/>
      <c r="R137" s="36"/>
      <c r="S137" s="41"/>
      <c r="T137" s="36"/>
      <c r="U137" s="36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4"/>
      <c r="AG137" s="43"/>
      <c r="AH137" s="43"/>
      <c r="AI137" s="36"/>
      <c r="AJ137" s="43"/>
      <c r="AK137" s="43"/>
      <c r="AL137" s="43"/>
      <c r="AM137" s="43"/>
      <c r="AN137" s="43"/>
      <c r="AO137" s="43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</row>
    <row r="138" spans="1:53" ht="15.75" customHeight="1">
      <c r="A138" s="35"/>
      <c r="B138" s="36"/>
      <c r="C138" s="37"/>
      <c r="D138" s="35"/>
      <c r="E138" s="39"/>
      <c r="F138" s="39"/>
      <c r="G138" s="41"/>
      <c r="H138" s="41"/>
      <c r="I138" s="36"/>
      <c r="J138" s="36"/>
      <c r="K138" s="36"/>
      <c r="L138" s="36"/>
      <c r="M138" s="36" t="str">
        <f ca="1">IFERROR(__xludf.DUMMYFUNCTION("IFERROR(TEXTJOIN("", "", TRUE, FILTER('Hưởng lương Tết'!D:D, ('Hưởng lương Tết'!A:A=B133) * ('Hưởng lương Tết'!B:B=C133))), """")"),"")</f>
        <v/>
      </c>
      <c r="N138" s="36"/>
      <c r="O138" s="36"/>
      <c r="P138" s="36"/>
      <c r="Q138" s="36"/>
      <c r="R138" s="36"/>
      <c r="S138" s="41"/>
      <c r="T138" s="36"/>
      <c r="U138" s="36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4"/>
      <c r="AG138" s="43"/>
      <c r="AH138" s="43"/>
      <c r="AI138" s="36"/>
      <c r="AJ138" s="43"/>
      <c r="AK138" s="43"/>
      <c r="AL138" s="43"/>
      <c r="AM138" s="43"/>
      <c r="AN138" s="43"/>
      <c r="AO138" s="43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</row>
    <row r="139" spans="1:53" ht="15.75" customHeight="1">
      <c r="A139" s="35"/>
      <c r="B139" s="36"/>
      <c r="C139" s="37"/>
      <c r="D139" s="35"/>
      <c r="E139" s="39"/>
      <c r="F139" s="39"/>
      <c r="G139" s="41"/>
      <c r="H139" s="41"/>
      <c r="I139" s="36"/>
      <c r="J139" s="36"/>
      <c r="K139" s="36"/>
      <c r="L139" s="36"/>
      <c r="M139" s="36" t="str">
        <f ca="1">IFERROR(__xludf.DUMMYFUNCTION("IFERROR(TEXTJOIN("", "", TRUE, FILTER('Hưởng lương Tết'!D:D, ('Hưởng lương Tết'!A:A=B134) * ('Hưởng lương Tết'!B:B=C134))), """")"),"")</f>
        <v/>
      </c>
      <c r="N139" s="36"/>
      <c r="O139" s="36"/>
      <c r="P139" s="36"/>
      <c r="Q139" s="36"/>
      <c r="R139" s="36"/>
      <c r="S139" s="41"/>
      <c r="T139" s="36"/>
      <c r="U139" s="36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4"/>
      <c r="AG139" s="43"/>
      <c r="AH139" s="43"/>
      <c r="AI139" s="36"/>
      <c r="AJ139" s="43"/>
      <c r="AK139" s="43"/>
      <c r="AL139" s="43"/>
      <c r="AM139" s="43"/>
      <c r="AN139" s="43"/>
      <c r="AO139" s="43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</row>
    <row r="140" spans="1:53" ht="15.75" customHeight="1">
      <c r="A140" s="35"/>
      <c r="B140" s="36"/>
      <c r="C140" s="37"/>
      <c r="D140" s="35"/>
      <c r="E140" s="39"/>
      <c r="F140" s="39"/>
      <c r="G140" s="41"/>
      <c r="H140" s="41"/>
      <c r="I140" s="36"/>
      <c r="J140" s="36"/>
      <c r="K140" s="36"/>
      <c r="L140" s="36"/>
      <c r="M140" s="36" t="str">
        <f ca="1">IFERROR(__xludf.DUMMYFUNCTION("IFERROR(TEXTJOIN("", "", TRUE, FILTER('Hưởng lương Tết'!D:D, ('Hưởng lương Tết'!A:A=B135) * ('Hưởng lương Tết'!B:B=C135))), """")"),"")</f>
        <v/>
      </c>
      <c r="N140" s="36"/>
      <c r="O140" s="36"/>
      <c r="P140" s="36"/>
      <c r="Q140" s="36"/>
      <c r="R140" s="36"/>
      <c r="S140" s="41"/>
      <c r="T140" s="36"/>
      <c r="U140" s="36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4"/>
      <c r="AG140" s="43"/>
      <c r="AH140" s="43"/>
      <c r="AI140" s="36"/>
      <c r="AJ140" s="43"/>
      <c r="AK140" s="43"/>
      <c r="AL140" s="43"/>
      <c r="AM140" s="43"/>
      <c r="AN140" s="43"/>
      <c r="AO140" s="43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</row>
    <row r="141" spans="1:53" ht="15.75" customHeight="1">
      <c r="A141" s="35"/>
      <c r="B141" s="36"/>
      <c r="C141" s="37"/>
      <c r="D141" s="35"/>
      <c r="E141" s="39"/>
      <c r="F141" s="39"/>
      <c r="G141" s="41"/>
      <c r="H141" s="41"/>
      <c r="I141" s="36"/>
      <c r="J141" s="36"/>
      <c r="K141" s="36"/>
      <c r="L141" s="36"/>
      <c r="M141" s="36" t="str">
        <f ca="1">IFERROR(__xludf.DUMMYFUNCTION("IFERROR(TEXTJOIN("", "", TRUE, FILTER('Hưởng lương Tết'!D:D, ('Hưởng lương Tết'!A:A=B136) * ('Hưởng lương Tết'!B:B=C136))), """")"),"")</f>
        <v/>
      </c>
      <c r="N141" s="36"/>
      <c r="O141" s="36"/>
      <c r="P141" s="36"/>
      <c r="Q141" s="36"/>
      <c r="R141" s="36"/>
      <c r="S141" s="41"/>
      <c r="T141" s="36"/>
      <c r="U141" s="36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4"/>
      <c r="AG141" s="43"/>
      <c r="AH141" s="43"/>
      <c r="AI141" s="36"/>
      <c r="AJ141" s="43"/>
      <c r="AK141" s="43"/>
      <c r="AL141" s="43"/>
      <c r="AM141" s="43"/>
      <c r="AN141" s="43"/>
      <c r="AO141" s="43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</row>
    <row r="142" spans="1:53" ht="15.75" customHeight="1">
      <c r="A142" s="35"/>
      <c r="B142" s="36"/>
      <c r="C142" s="37"/>
      <c r="D142" s="35"/>
      <c r="E142" s="39"/>
      <c r="F142" s="39"/>
      <c r="G142" s="41"/>
      <c r="H142" s="41"/>
      <c r="I142" s="36"/>
      <c r="J142" s="36"/>
      <c r="K142" s="36"/>
      <c r="L142" s="36"/>
      <c r="M142" s="36" t="str">
        <f ca="1">IFERROR(__xludf.DUMMYFUNCTION("IFERROR(TEXTJOIN("", "", TRUE, FILTER('Hưởng lương Tết'!D:D, ('Hưởng lương Tết'!A:A=B137) * ('Hưởng lương Tết'!B:B=C137))), """")"),"")</f>
        <v/>
      </c>
      <c r="N142" s="36"/>
      <c r="O142" s="36"/>
      <c r="P142" s="36"/>
      <c r="Q142" s="36"/>
      <c r="R142" s="36"/>
      <c r="S142" s="41"/>
      <c r="T142" s="36"/>
      <c r="U142" s="36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4"/>
      <c r="AG142" s="43"/>
      <c r="AH142" s="43"/>
      <c r="AI142" s="36"/>
      <c r="AJ142" s="43"/>
      <c r="AK142" s="43"/>
      <c r="AL142" s="43"/>
      <c r="AM142" s="43"/>
      <c r="AN142" s="43"/>
      <c r="AO142" s="43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</row>
    <row r="143" spans="1:53" ht="15.75" customHeight="1">
      <c r="A143" s="35"/>
      <c r="B143" s="36"/>
      <c r="C143" s="37"/>
      <c r="D143" s="35"/>
      <c r="E143" s="39"/>
      <c r="F143" s="39"/>
      <c r="G143" s="41"/>
      <c r="H143" s="41"/>
      <c r="I143" s="36"/>
      <c r="J143" s="36"/>
      <c r="K143" s="36"/>
      <c r="L143" s="36"/>
      <c r="M143" s="36" t="str">
        <f ca="1">IFERROR(__xludf.DUMMYFUNCTION("IFERROR(TEXTJOIN("", "", TRUE, FILTER('Hưởng lương Tết'!D:D, ('Hưởng lương Tết'!A:A=B138) * ('Hưởng lương Tết'!B:B=C138))), """")"),"")</f>
        <v/>
      </c>
      <c r="N143" s="36"/>
      <c r="O143" s="36"/>
      <c r="P143" s="36"/>
      <c r="Q143" s="36"/>
      <c r="R143" s="36"/>
      <c r="S143" s="41"/>
      <c r="T143" s="36"/>
      <c r="U143" s="36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4"/>
      <c r="AG143" s="43"/>
      <c r="AH143" s="43"/>
      <c r="AI143" s="36"/>
      <c r="AJ143" s="43"/>
      <c r="AK143" s="43"/>
      <c r="AL143" s="43"/>
      <c r="AM143" s="43"/>
      <c r="AN143" s="43"/>
      <c r="AO143" s="43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</row>
    <row r="144" spans="1:53" ht="15.75" customHeight="1">
      <c r="A144" s="35"/>
      <c r="B144" s="36"/>
      <c r="C144" s="37"/>
      <c r="D144" s="35"/>
      <c r="E144" s="39"/>
      <c r="F144" s="39"/>
      <c r="G144" s="41"/>
      <c r="H144" s="41"/>
      <c r="I144" s="36"/>
      <c r="J144" s="36"/>
      <c r="K144" s="36"/>
      <c r="L144" s="36"/>
      <c r="M144" s="36" t="str">
        <f ca="1">IFERROR(__xludf.DUMMYFUNCTION("IFERROR(TEXTJOIN("", "", TRUE, FILTER('Hưởng lương Tết'!D:D, ('Hưởng lương Tết'!A:A=B139) * ('Hưởng lương Tết'!B:B=C139))), """")"),"")</f>
        <v/>
      </c>
      <c r="N144" s="36"/>
      <c r="O144" s="36"/>
      <c r="P144" s="36"/>
      <c r="Q144" s="36"/>
      <c r="R144" s="36"/>
      <c r="S144" s="41"/>
      <c r="T144" s="36"/>
      <c r="U144" s="36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4"/>
      <c r="AG144" s="43"/>
      <c r="AH144" s="43"/>
      <c r="AI144" s="36"/>
      <c r="AJ144" s="43"/>
      <c r="AK144" s="43"/>
      <c r="AL144" s="43"/>
      <c r="AM144" s="43"/>
      <c r="AN144" s="43"/>
      <c r="AO144" s="43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</row>
    <row r="145" spans="1:53" ht="15.75" customHeight="1">
      <c r="A145" s="35"/>
      <c r="B145" s="36"/>
      <c r="C145" s="37"/>
      <c r="D145" s="35"/>
      <c r="E145" s="39"/>
      <c r="F145" s="39"/>
      <c r="G145" s="41"/>
      <c r="H145" s="41"/>
      <c r="I145" s="36"/>
      <c r="J145" s="36"/>
      <c r="K145" s="36"/>
      <c r="L145" s="36"/>
      <c r="M145" s="36" t="str">
        <f ca="1">IFERROR(__xludf.DUMMYFUNCTION("IFERROR(TEXTJOIN("", "", TRUE, FILTER('Hưởng lương Tết'!D:D, ('Hưởng lương Tết'!A:A=B140) * ('Hưởng lương Tết'!B:B=C140))), """")"),"")</f>
        <v/>
      </c>
      <c r="N145" s="36"/>
      <c r="O145" s="36"/>
      <c r="P145" s="36"/>
      <c r="Q145" s="36"/>
      <c r="R145" s="36"/>
      <c r="S145" s="41"/>
      <c r="T145" s="36"/>
      <c r="U145" s="36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4"/>
      <c r="AG145" s="43"/>
      <c r="AH145" s="43"/>
      <c r="AI145" s="36"/>
      <c r="AJ145" s="43"/>
      <c r="AK145" s="43"/>
      <c r="AL145" s="43"/>
      <c r="AM145" s="43"/>
      <c r="AN145" s="43"/>
      <c r="AO145" s="43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</row>
    <row r="146" spans="1:53" ht="15.75" customHeight="1">
      <c r="A146" s="35"/>
      <c r="B146" s="36"/>
      <c r="C146" s="37"/>
      <c r="D146" s="35"/>
      <c r="E146" s="39"/>
      <c r="F146" s="39"/>
      <c r="G146" s="41"/>
      <c r="H146" s="41"/>
      <c r="I146" s="36"/>
      <c r="J146" s="36"/>
      <c r="K146" s="36"/>
      <c r="L146" s="36"/>
      <c r="M146" s="36" t="str">
        <f ca="1">IFERROR(__xludf.DUMMYFUNCTION("IFERROR(TEXTJOIN("", "", TRUE, FILTER('Hưởng lương Tết'!D:D, ('Hưởng lương Tết'!A:A=B141) * ('Hưởng lương Tết'!B:B=C141))), """")"),"")</f>
        <v/>
      </c>
      <c r="N146" s="36"/>
      <c r="O146" s="36"/>
      <c r="P146" s="36"/>
      <c r="Q146" s="36"/>
      <c r="R146" s="36"/>
      <c r="S146" s="41"/>
      <c r="T146" s="36"/>
      <c r="U146" s="36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4"/>
      <c r="AG146" s="43"/>
      <c r="AH146" s="43"/>
      <c r="AI146" s="36"/>
      <c r="AJ146" s="43"/>
      <c r="AK146" s="43"/>
      <c r="AL146" s="43"/>
      <c r="AM146" s="43"/>
      <c r="AN146" s="43"/>
      <c r="AO146" s="43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</row>
    <row r="147" spans="1:53" ht="15.75" customHeight="1">
      <c r="A147" s="35"/>
      <c r="B147" s="36"/>
      <c r="C147" s="37"/>
      <c r="D147" s="35"/>
      <c r="E147" s="39"/>
      <c r="F147" s="39"/>
      <c r="G147" s="41"/>
      <c r="H147" s="41"/>
      <c r="I147" s="36"/>
      <c r="J147" s="36"/>
      <c r="K147" s="36"/>
      <c r="L147" s="36"/>
      <c r="M147" s="36" t="str">
        <f ca="1">IFERROR(__xludf.DUMMYFUNCTION("IFERROR(TEXTJOIN("", "", TRUE, FILTER('Hưởng lương Tết'!D:D, ('Hưởng lương Tết'!A:A=B142) * ('Hưởng lương Tết'!B:B=C142))), """")"),"")</f>
        <v/>
      </c>
      <c r="N147" s="36"/>
      <c r="O147" s="36"/>
      <c r="P147" s="36"/>
      <c r="Q147" s="36"/>
      <c r="R147" s="36"/>
      <c r="S147" s="41"/>
      <c r="T147" s="36"/>
      <c r="U147" s="36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4"/>
      <c r="AG147" s="43"/>
      <c r="AH147" s="43"/>
      <c r="AI147" s="36"/>
      <c r="AJ147" s="43"/>
      <c r="AK147" s="43"/>
      <c r="AL147" s="43"/>
      <c r="AM147" s="43"/>
      <c r="AN147" s="43"/>
      <c r="AO147" s="43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</row>
    <row r="148" spans="1:53" ht="15.75" customHeight="1">
      <c r="A148" s="35"/>
      <c r="B148" s="36"/>
      <c r="C148" s="37"/>
      <c r="D148" s="35"/>
      <c r="E148" s="39"/>
      <c r="F148" s="39"/>
      <c r="G148" s="41"/>
      <c r="H148" s="41"/>
      <c r="I148" s="36"/>
      <c r="J148" s="36"/>
      <c r="K148" s="36"/>
      <c r="L148" s="36"/>
      <c r="M148" s="36" t="str">
        <f ca="1">IFERROR(__xludf.DUMMYFUNCTION("IFERROR(TEXTJOIN("", "", TRUE, FILTER('Hưởng lương Tết'!D:D, ('Hưởng lương Tết'!A:A=B143) * ('Hưởng lương Tết'!B:B=C143))), """")"),"")</f>
        <v/>
      </c>
      <c r="N148" s="36"/>
      <c r="O148" s="36"/>
      <c r="P148" s="36"/>
      <c r="Q148" s="36"/>
      <c r="R148" s="36"/>
      <c r="S148" s="41"/>
      <c r="T148" s="36"/>
      <c r="U148" s="36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4"/>
      <c r="AG148" s="43"/>
      <c r="AH148" s="43"/>
      <c r="AI148" s="36"/>
      <c r="AJ148" s="43"/>
      <c r="AK148" s="43"/>
      <c r="AL148" s="43"/>
      <c r="AM148" s="43"/>
      <c r="AN148" s="43"/>
      <c r="AO148" s="43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</row>
    <row r="149" spans="1:53" ht="15.75" customHeight="1">
      <c r="A149" s="35"/>
      <c r="B149" s="36"/>
      <c r="C149" s="42"/>
      <c r="D149" s="35"/>
      <c r="E149" s="39"/>
      <c r="F149" s="39"/>
      <c r="G149" s="41"/>
      <c r="H149" s="41"/>
      <c r="I149" s="36"/>
      <c r="J149" s="36"/>
      <c r="K149" s="36"/>
      <c r="L149" s="36"/>
      <c r="M149" s="36" t="str">
        <f ca="1">IFERROR(__xludf.DUMMYFUNCTION("IFERROR(TEXTJOIN("", "", TRUE, FILTER('Hưởng lương Tết'!D:D, ('Hưởng lương Tết'!A:A=B144) * ('Hưởng lương Tết'!B:B=C144))), """")"),"")</f>
        <v/>
      </c>
      <c r="N149" s="36"/>
      <c r="O149" s="36"/>
      <c r="P149" s="36"/>
      <c r="Q149" s="36"/>
      <c r="R149" s="36"/>
      <c r="S149" s="41"/>
      <c r="T149" s="36"/>
      <c r="U149" s="36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4"/>
      <c r="AG149" s="43"/>
      <c r="AH149" s="43"/>
      <c r="AI149" s="36"/>
      <c r="AJ149" s="43"/>
      <c r="AK149" s="43"/>
      <c r="AL149" s="43"/>
      <c r="AM149" s="43"/>
      <c r="AN149" s="43"/>
      <c r="AO149" s="43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</row>
    <row r="150" spans="1:53" ht="15.75" customHeight="1">
      <c r="A150" s="35"/>
      <c r="B150" s="36"/>
      <c r="C150" s="42"/>
      <c r="D150" s="35"/>
      <c r="E150" s="39"/>
      <c r="F150" s="39"/>
      <c r="G150" s="41"/>
      <c r="H150" s="41"/>
      <c r="I150" s="36"/>
      <c r="J150" s="36"/>
      <c r="K150" s="36"/>
      <c r="L150" s="36"/>
      <c r="M150" s="36" t="str">
        <f ca="1">IFERROR(__xludf.DUMMYFUNCTION("IFERROR(TEXTJOIN("", "", TRUE, FILTER('Hưởng lương Tết'!D:D, ('Hưởng lương Tết'!A:A=B145) * ('Hưởng lương Tết'!B:B=C145))), """")"),"")</f>
        <v/>
      </c>
      <c r="N150" s="36"/>
      <c r="O150" s="36"/>
      <c r="P150" s="36"/>
      <c r="Q150" s="36"/>
      <c r="R150" s="36"/>
      <c r="S150" s="41"/>
      <c r="T150" s="36"/>
      <c r="U150" s="36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4"/>
      <c r="AG150" s="43"/>
      <c r="AH150" s="43"/>
      <c r="AI150" s="36"/>
      <c r="AJ150" s="43"/>
      <c r="AK150" s="43"/>
      <c r="AL150" s="43"/>
      <c r="AM150" s="43"/>
      <c r="AN150" s="43"/>
      <c r="AO150" s="43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</row>
    <row r="151" spans="1:53" ht="15.75" customHeight="1">
      <c r="A151" s="35"/>
      <c r="B151" s="36"/>
      <c r="C151" s="42"/>
      <c r="D151" s="35"/>
      <c r="E151" s="39"/>
      <c r="F151" s="39"/>
      <c r="G151" s="41"/>
      <c r="H151" s="41"/>
      <c r="I151" s="36"/>
      <c r="J151" s="36"/>
      <c r="K151" s="36"/>
      <c r="L151" s="36"/>
      <c r="M151" s="36" t="str">
        <f ca="1">IFERROR(__xludf.DUMMYFUNCTION("IFERROR(TEXTJOIN("", "", TRUE, FILTER('Hưởng lương Tết'!D:D, ('Hưởng lương Tết'!A:A=B146) * ('Hưởng lương Tết'!B:B=C146))), """")"),"")</f>
        <v/>
      </c>
      <c r="N151" s="36"/>
      <c r="O151" s="36"/>
      <c r="P151" s="36"/>
      <c r="Q151" s="36"/>
      <c r="R151" s="36"/>
      <c r="S151" s="41"/>
      <c r="T151" s="36"/>
      <c r="U151" s="36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4"/>
      <c r="AG151" s="43"/>
      <c r="AH151" s="43"/>
      <c r="AI151" s="36"/>
      <c r="AJ151" s="43"/>
      <c r="AK151" s="43"/>
      <c r="AL151" s="43"/>
      <c r="AM151" s="43"/>
      <c r="AN151" s="43"/>
      <c r="AO151" s="43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</row>
    <row r="152" spans="1:53" ht="15.75" customHeight="1">
      <c r="A152" s="35"/>
      <c r="B152" s="36"/>
      <c r="C152" s="42"/>
      <c r="D152" s="35"/>
      <c r="E152" s="39"/>
      <c r="F152" s="39"/>
      <c r="G152" s="41"/>
      <c r="H152" s="41"/>
      <c r="I152" s="36"/>
      <c r="J152" s="36"/>
      <c r="K152" s="36"/>
      <c r="L152" s="36"/>
      <c r="M152" s="36" t="str">
        <f ca="1">IFERROR(__xludf.DUMMYFUNCTION("IFERROR(TEXTJOIN("", "", TRUE, FILTER('Hưởng lương Tết'!D:D, ('Hưởng lương Tết'!A:A=B147) * ('Hưởng lương Tết'!B:B=C147))), """")"),"")</f>
        <v/>
      </c>
      <c r="N152" s="36"/>
      <c r="O152" s="36"/>
      <c r="P152" s="36"/>
      <c r="Q152" s="36"/>
      <c r="R152" s="36"/>
      <c r="S152" s="41"/>
      <c r="T152" s="36"/>
      <c r="U152" s="36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4"/>
      <c r="AG152" s="43"/>
      <c r="AH152" s="43"/>
      <c r="AI152" s="36"/>
      <c r="AJ152" s="43"/>
      <c r="AK152" s="43"/>
      <c r="AL152" s="43"/>
      <c r="AM152" s="43"/>
      <c r="AN152" s="43"/>
      <c r="AO152" s="43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</row>
    <row r="153" spans="1:53" ht="15.75" customHeight="1">
      <c r="A153" s="35"/>
      <c r="B153" s="36"/>
      <c r="C153" s="37"/>
      <c r="D153" s="35"/>
      <c r="E153" s="39"/>
      <c r="F153" s="39"/>
      <c r="G153" s="41"/>
      <c r="H153" s="41"/>
      <c r="I153" s="36"/>
      <c r="J153" s="36"/>
      <c r="K153" s="36"/>
      <c r="L153" s="36"/>
      <c r="M153" s="36" t="str">
        <f ca="1">IFERROR(__xludf.DUMMYFUNCTION("IFERROR(TEXTJOIN("", "", TRUE, FILTER('Hưởng lương Tết'!D:D, ('Hưởng lương Tết'!A:A=B148) * ('Hưởng lương Tết'!B:B=C148))), """")"),"")</f>
        <v/>
      </c>
      <c r="N153" s="36"/>
      <c r="O153" s="36"/>
      <c r="P153" s="36"/>
      <c r="Q153" s="36"/>
      <c r="R153" s="36"/>
      <c r="S153" s="41"/>
      <c r="T153" s="36"/>
      <c r="U153" s="36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4"/>
      <c r="AG153" s="43"/>
      <c r="AH153" s="43"/>
      <c r="AI153" s="36"/>
      <c r="AJ153" s="43"/>
      <c r="AK153" s="43"/>
      <c r="AL153" s="43"/>
      <c r="AM153" s="43"/>
      <c r="AN153" s="43"/>
      <c r="AO153" s="43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</row>
    <row r="154" spans="1:53" ht="15.75" customHeight="1">
      <c r="A154" s="35"/>
      <c r="B154" s="36"/>
      <c r="C154" s="37"/>
      <c r="D154" s="35"/>
      <c r="E154" s="39"/>
      <c r="F154" s="39"/>
      <c r="G154" s="41"/>
      <c r="H154" s="41"/>
      <c r="I154" s="36"/>
      <c r="J154" s="36"/>
      <c r="K154" s="36"/>
      <c r="L154" s="36"/>
      <c r="M154" s="36" t="str">
        <f ca="1">IFERROR(__xludf.DUMMYFUNCTION("IFERROR(TEXTJOIN("", "", TRUE, FILTER('Hưởng lương Tết'!D:D, ('Hưởng lương Tết'!A:A=B149) * ('Hưởng lương Tết'!B:B=C149))), """")"),"")</f>
        <v/>
      </c>
      <c r="N154" s="36"/>
      <c r="O154" s="36"/>
      <c r="P154" s="36"/>
      <c r="Q154" s="36"/>
      <c r="R154" s="36"/>
      <c r="S154" s="41"/>
      <c r="T154" s="36"/>
      <c r="U154" s="36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4"/>
      <c r="AG154" s="43"/>
      <c r="AH154" s="43"/>
      <c r="AI154" s="36"/>
      <c r="AJ154" s="43"/>
      <c r="AK154" s="43"/>
      <c r="AL154" s="43"/>
      <c r="AM154" s="43"/>
      <c r="AN154" s="43"/>
      <c r="AO154" s="43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</row>
    <row r="155" spans="1:53" ht="15.75" customHeight="1">
      <c r="A155" s="35"/>
      <c r="B155" s="36"/>
      <c r="C155" s="37"/>
      <c r="D155" s="35"/>
      <c r="E155" s="39"/>
      <c r="F155" s="39"/>
      <c r="G155" s="41"/>
      <c r="H155" s="41"/>
      <c r="I155" s="36"/>
      <c r="J155" s="36"/>
      <c r="K155" s="36"/>
      <c r="L155" s="36"/>
      <c r="M155" s="36" t="str">
        <f ca="1">IFERROR(__xludf.DUMMYFUNCTION("IFERROR(TEXTJOIN("", "", TRUE, FILTER('Hưởng lương Tết'!D:D, ('Hưởng lương Tết'!A:A=B150) * ('Hưởng lương Tết'!B:B=C150))), """")"),"")</f>
        <v/>
      </c>
      <c r="N155" s="36"/>
      <c r="O155" s="36"/>
      <c r="P155" s="36"/>
      <c r="Q155" s="36"/>
      <c r="R155" s="36"/>
      <c r="S155" s="41"/>
      <c r="T155" s="36"/>
      <c r="U155" s="36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4"/>
      <c r="AG155" s="43"/>
      <c r="AH155" s="43"/>
      <c r="AI155" s="36"/>
      <c r="AJ155" s="43"/>
      <c r="AK155" s="43"/>
      <c r="AL155" s="43"/>
      <c r="AM155" s="43"/>
      <c r="AN155" s="43"/>
      <c r="AO155" s="43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</row>
    <row r="156" spans="1:53" ht="15.75" customHeight="1">
      <c r="A156" s="35"/>
      <c r="B156" s="36"/>
      <c r="C156" s="37"/>
      <c r="D156" s="35"/>
      <c r="E156" s="39"/>
      <c r="F156" s="39"/>
      <c r="G156" s="41"/>
      <c r="H156" s="41"/>
      <c r="I156" s="36"/>
      <c r="J156" s="36"/>
      <c r="K156" s="36"/>
      <c r="L156" s="36"/>
      <c r="M156" s="36" t="str">
        <f ca="1">IFERROR(__xludf.DUMMYFUNCTION("IFERROR(TEXTJOIN("", "", TRUE, FILTER('Hưởng lương Tết'!D:D, ('Hưởng lương Tết'!A:A=B151) * ('Hưởng lương Tết'!B:B=C151))), """")"),"")</f>
        <v/>
      </c>
      <c r="N156" s="36"/>
      <c r="O156" s="36"/>
      <c r="P156" s="36"/>
      <c r="Q156" s="36"/>
      <c r="R156" s="36"/>
      <c r="S156" s="41"/>
      <c r="T156" s="36"/>
      <c r="U156" s="36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4"/>
      <c r="AG156" s="43"/>
      <c r="AH156" s="43"/>
      <c r="AI156" s="36"/>
      <c r="AJ156" s="43"/>
      <c r="AK156" s="43"/>
      <c r="AL156" s="43"/>
      <c r="AM156" s="43"/>
      <c r="AN156" s="43"/>
      <c r="AO156" s="43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</row>
    <row r="157" spans="1:53" ht="15.75" customHeight="1">
      <c r="A157" s="35"/>
      <c r="B157" s="36"/>
      <c r="C157" s="37"/>
      <c r="D157" s="35"/>
      <c r="E157" s="39"/>
      <c r="F157" s="39"/>
      <c r="G157" s="41"/>
      <c r="H157" s="41"/>
      <c r="I157" s="36"/>
      <c r="J157" s="36"/>
      <c r="K157" s="36"/>
      <c r="L157" s="36"/>
      <c r="M157" s="36" t="str">
        <f ca="1">IFERROR(__xludf.DUMMYFUNCTION("IFERROR(TEXTJOIN("", "", TRUE, FILTER('Hưởng lương Tết'!D:D, ('Hưởng lương Tết'!A:A=B152) * ('Hưởng lương Tết'!B:B=C152))), """")"),"")</f>
        <v/>
      </c>
      <c r="N157" s="36"/>
      <c r="O157" s="36"/>
      <c r="P157" s="36"/>
      <c r="Q157" s="36"/>
      <c r="R157" s="36"/>
      <c r="S157" s="41"/>
      <c r="T157" s="36"/>
      <c r="U157" s="36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4"/>
      <c r="AG157" s="43"/>
      <c r="AH157" s="43"/>
      <c r="AI157" s="36"/>
      <c r="AJ157" s="43"/>
      <c r="AK157" s="43"/>
      <c r="AL157" s="43"/>
      <c r="AM157" s="43"/>
      <c r="AN157" s="43"/>
      <c r="AO157" s="43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</row>
    <row r="158" spans="1:53" ht="15.75" customHeight="1">
      <c r="A158" s="35"/>
      <c r="B158" s="36"/>
      <c r="C158" s="37"/>
      <c r="D158" s="35"/>
      <c r="E158" s="39"/>
      <c r="F158" s="39"/>
      <c r="G158" s="41"/>
      <c r="H158" s="41"/>
      <c r="I158" s="36"/>
      <c r="J158" s="36"/>
      <c r="K158" s="36"/>
      <c r="L158" s="36"/>
      <c r="M158" s="36" t="str">
        <f ca="1">IFERROR(__xludf.DUMMYFUNCTION("IFERROR(TEXTJOIN("", "", TRUE, FILTER('Hưởng lương Tết'!D:D, ('Hưởng lương Tết'!A:A=B153) * ('Hưởng lương Tết'!B:B=C153))), """")"),"")</f>
        <v/>
      </c>
      <c r="N158" s="36"/>
      <c r="O158" s="36"/>
      <c r="P158" s="36"/>
      <c r="Q158" s="36"/>
      <c r="R158" s="36"/>
      <c r="S158" s="41"/>
      <c r="T158" s="36"/>
      <c r="U158" s="36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4"/>
      <c r="AG158" s="43"/>
      <c r="AH158" s="43"/>
      <c r="AI158" s="36"/>
      <c r="AJ158" s="43"/>
      <c r="AK158" s="43"/>
      <c r="AL158" s="43"/>
      <c r="AM158" s="43"/>
      <c r="AN158" s="43"/>
      <c r="AO158" s="43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</row>
    <row r="159" spans="1:53" ht="15.75" customHeight="1">
      <c r="A159" s="35"/>
      <c r="B159" s="36"/>
      <c r="C159" s="37"/>
      <c r="D159" s="35"/>
      <c r="E159" s="39"/>
      <c r="F159" s="39"/>
      <c r="G159" s="41"/>
      <c r="H159" s="41"/>
      <c r="I159" s="36"/>
      <c r="J159" s="36"/>
      <c r="K159" s="36"/>
      <c r="L159" s="36"/>
      <c r="M159" s="36" t="str">
        <f ca="1">IFERROR(__xludf.DUMMYFUNCTION("IFERROR(TEXTJOIN("", "", TRUE, FILTER('Hưởng lương Tết'!D:D, ('Hưởng lương Tết'!A:A=B154) * ('Hưởng lương Tết'!B:B=C154))), """")"),"")</f>
        <v/>
      </c>
      <c r="N159" s="36"/>
      <c r="O159" s="36"/>
      <c r="P159" s="36"/>
      <c r="Q159" s="36"/>
      <c r="R159" s="36"/>
      <c r="S159" s="41"/>
      <c r="T159" s="36"/>
      <c r="U159" s="36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4"/>
      <c r="AG159" s="43"/>
      <c r="AH159" s="43"/>
      <c r="AI159" s="36"/>
      <c r="AJ159" s="43"/>
      <c r="AK159" s="43"/>
      <c r="AL159" s="43"/>
      <c r="AM159" s="43"/>
      <c r="AN159" s="43"/>
      <c r="AO159" s="43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</row>
    <row r="160" spans="1:53" ht="15.75" customHeight="1">
      <c r="A160" s="35"/>
      <c r="B160" s="36"/>
      <c r="C160" s="37"/>
      <c r="D160" s="35"/>
      <c r="E160" s="39"/>
      <c r="F160" s="39"/>
      <c r="G160" s="41"/>
      <c r="H160" s="41"/>
      <c r="I160" s="36"/>
      <c r="J160" s="36"/>
      <c r="K160" s="36"/>
      <c r="L160" s="36"/>
      <c r="M160" s="36" t="str">
        <f ca="1">IFERROR(__xludf.DUMMYFUNCTION("IFERROR(TEXTJOIN("", "", TRUE, FILTER('Hưởng lương Tết'!D:D, ('Hưởng lương Tết'!A:A=B155) * ('Hưởng lương Tết'!B:B=C155))), """")"),"")</f>
        <v/>
      </c>
      <c r="N160" s="36"/>
      <c r="O160" s="36"/>
      <c r="P160" s="36"/>
      <c r="Q160" s="36"/>
      <c r="R160" s="36"/>
      <c r="S160" s="41"/>
      <c r="T160" s="36"/>
      <c r="U160" s="36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4"/>
      <c r="AG160" s="43"/>
      <c r="AH160" s="43"/>
      <c r="AI160" s="36"/>
      <c r="AJ160" s="43"/>
      <c r="AK160" s="43"/>
      <c r="AL160" s="43"/>
      <c r="AM160" s="43"/>
      <c r="AN160" s="43"/>
      <c r="AO160" s="43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</row>
    <row r="161" spans="1:53" ht="15.75" customHeight="1">
      <c r="A161" s="35"/>
      <c r="B161" s="36"/>
      <c r="C161" s="42"/>
      <c r="D161" s="35"/>
      <c r="E161" s="39"/>
      <c r="F161" s="39"/>
      <c r="G161" s="41"/>
      <c r="H161" s="41"/>
      <c r="I161" s="36"/>
      <c r="J161" s="36"/>
      <c r="K161" s="36"/>
      <c r="L161" s="36"/>
      <c r="M161" s="36" t="str">
        <f ca="1">IFERROR(__xludf.DUMMYFUNCTION("IFERROR(TEXTJOIN("", "", TRUE, FILTER('Hưởng lương Tết'!D:D, ('Hưởng lương Tết'!A:A=B156) * ('Hưởng lương Tết'!B:B=C156))), """")"),"")</f>
        <v/>
      </c>
      <c r="N161" s="36"/>
      <c r="O161" s="36"/>
      <c r="P161" s="36"/>
      <c r="Q161" s="36"/>
      <c r="R161" s="36"/>
      <c r="S161" s="41"/>
      <c r="T161" s="36"/>
      <c r="U161" s="36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4"/>
      <c r="AG161" s="43"/>
      <c r="AH161" s="43"/>
      <c r="AI161" s="36"/>
      <c r="AJ161" s="43"/>
      <c r="AK161" s="43"/>
      <c r="AL161" s="43"/>
      <c r="AM161" s="43"/>
      <c r="AN161" s="43"/>
      <c r="AO161" s="43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</row>
    <row r="162" spans="1:53" ht="15.75" customHeight="1">
      <c r="A162" s="35"/>
      <c r="B162" s="36"/>
      <c r="C162" s="42"/>
      <c r="D162" s="35"/>
      <c r="E162" s="39"/>
      <c r="F162" s="39"/>
      <c r="G162" s="41"/>
      <c r="H162" s="41"/>
      <c r="I162" s="36"/>
      <c r="J162" s="36"/>
      <c r="K162" s="36"/>
      <c r="L162" s="36"/>
      <c r="M162" s="36" t="str">
        <f ca="1">IFERROR(__xludf.DUMMYFUNCTION("IFERROR(TEXTJOIN("", "", TRUE, FILTER('Hưởng lương Tết'!D:D, ('Hưởng lương Tết'!A:A=B157) * ('Hưởng lương Tết'!B:B=C157))), """")"),"")</f>
        <v/>
      </c>
      <c r="N162" s="36"/>
      <c r="O162" s="36"/>
      <c r="P162" s="36"/>
      <c r="Q162" s="36"/>
      <c r="R162" s="36"/>
      <c r="S162" s="41"/>
      <c r="T162" s="36"/>
      <c r="U162" s="36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4"/>
      <c r="AG162" s="43"/>
      <c r="AH162" s="43"/>
      <c r="AI162" s="36"/>
      <c r="AJ162" s="43"/>
      <c r="AK162" s="43"/>
      <c r="AL162" s="43"/>
      <c r="AM162" s="43"/>
      <c r="AN162" s="43"/>
      <c r="AO162" s="43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</row>
    <row r="163" spans="1:53" ht="15.75" customHeight="1">
      <c r="A163" s="35"/>
      <c r="B163" s="36"/>
      <c r="C163" s="42"/>
      <c r="D163" s="35"/>
      <c r="E163" s="39"/>
      <c r="F163" s="39"/>
      <c r="G163" s="41"/>
      <c r="H163" s="41"/>
      <c r="I163" s="36"/>
      <c r="J163" s="36"/>
      <c r="K163" s="36"/>
      <c r="L163" s="36"/>
      <c r="M163" s="36" t="str">
        <f ca="1">IFERROR(__xludf.DUMMYFUNCTION("IFERROR(TEXTJOIN("", "", TRUE, FILTER('Hưởng lương Tết'!D:D, ('Hưởng lương Tết'!A:A=B158) * ('Hưởng lương Tết'!B:B=C158))), """")"),"")</f>
        <v/>
      </c>
      <c r="N163" s="36"/>
      <c r="O163" s="36"/>
      <c r="P163" s="36"/>
      <c r="Q163" s="36"/>
      <c r="R163" s="36"/>
      <c r="S163" s="41"/>
      <c r="T163" s="36"/>
      <c r="U163" s="36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4"/>
      <c r="AG163" s="43"/>
      <c r="AH163" s="43"/>
      <c r="AI163" s="36"/>
      <c r="AJ163" s="43"/>
      <c r="AK163" s="43"/>
      <c r="AL163" s="43"/>
      <c r="AM163" s="43"/>
      <c r="AN163" s="43"/>
      <c r="AO163" s="43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</row>
    <row r="164" spans="1:53" ht="15.75" customHeight="1">
      <c r="A164" s="35"/>
      <c r="B164" s="36"/>
      <c r="C164" s="42"/>
      <c r="D164" s="35"/>
      <c r="E164" s="39"/>
      <c r="F164" s="39"/>
      <c r="G164" s="41"/>
      <c r="H164" s="41"/>
      <c r="I164" s="36"/>
      <c r="J164" s="36"/>
      <c r="K164" s="36"/>
      <c r="L164" s="36"/>
      <c r="M164" s="36" t="str">
        <f ca="1">IFERROR(__xludf.DUMMYFUNCTION("IFERROR(TEXTJOIN("", "", TRUE, FILTER('Hưởng lương Tết'!D:D, ('Hưởng lương Tết'!A:A=B159) * ('Hưởng lương Tết'!B:B=C159))), """")"),"")</f>
        <v/>
      </c>
      <c r="N164" s="36"/>
      <c r="O164" s="36"/>
      <c r="P164" s="36"/>
      <c r="Q164" s="36"/>
      <c r="R164" s="36"/>
      <c r="S164" s="41"/>
      <c r="T164" s="36"/>
      <c r="U164" s="36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4"/>
      <c r="AG164" s="43"/>
      <c r="AH164" s="43"/>
      <c r="AI164" s="36"/>
      <c r="AJ164" s="43"/>
      <c r="AK164" s="43"/>
      <c r="AL164" s="43"/>
      <c r="AM164" s="43"/>
      <c r="AN164" s="43"/>
      <c r="AO164" s="43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</row>
    <row r="165" spans="1:53" ht="15.75" customHeight="1">
      <c r="A165" s="35"/>
      <c r="B165" s="36"/>
      <c r="C165" s="42"/>
      <c r="D165" s="35"/>
      <c r="E165" s="39"/>
      <c r="F165" s="39"/>
      <c r="G165" s="41"/>
      <c r="H165" s="41"/>
      <c r="I165" s="36"/>
      <c r="J165" s="36"/>
      <c r="K165" s="36"/>
      <c r="L165" s="36"/>
      <c r="M165" s="36" t="str">
        <f ca="1">IFERROR(__xludf.DUMMYFUNCTION("IFERROR(TEXTJOIN("", "", TRUE, FILTER('Hưởng lương Tết'!D:D, ('Hưởng lương Tết'!A:A=B160) * ('Hưởng lương Tết'!B:B=C160))), """")"),"")</f>
        <v/>
      </c>
      <c r="N165" s="36"/>
      <c r="O165" s="36"/>
      <c r="P165" s="36"/>
      <c r="Q165" s="36"/>
      <c r="R165" s="36"/>
      <c r="S165" s="41"/>
      <c r="T165" s="36"/>
      <c r="U165" s="36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4"/>
      <c r="AG165" s="43"/>
      <c r="AH165" s="43"/>
      <c r="AI165" s="36"/>
      <c r="AJ165" s="43"/>
      <c r="AK165" s="43"/>
      <c r="AL165" s="43"/>
      <c r="AM165" s="43"/>
      <c r="AN165" s="43"/>
      <c r="AO165" s="43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</row>
    <row r="166" spans="1:53" ht="15.75" customHeight="1">
      <c r="A166" s="35"/>
      <c r="B166" s="36"/>
      <c r="C166" s="42"/>
      <c r="D166" s="35"/>
      <c r="E166" s="39"/>
      <c r="F166" s="39"/>
      <c r="G166" s="41"/>
      <c r="H166" s="41"/>
      <c r="I166" s="36"/>
      <c r="J166" s="36"/>
      <c r="K166" s="36"/>
      <c r="L166" s="36"/>
      <c r="M166" s="36" t="str">
        <f ca="1">IFERROR(__xludf.DUMMYFUNCTION("IFERROR(TEXTJOIN("", "", TRUE, FILTER('Hưởng lương Tết'!D:D, ('Hưởng lương Tết'!A:A=B161) * ('Hưởng lương Tết'!B:B=C161))), """")"),"")</f>
        <v/>
      </c>
      <c r="N166" s="36"/>
      <c r="O166" s="36"/>
      <c r="P166" s="36"/>
      <c r="Q166" s="36"/>
      <c r="R166" s="36"/>
      <c r="S166" s="41"/>
      <c r="T166" s="36"/>
      <c r="U166" s="36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4"/>
      <c r="AG166" s="43"/>
      <c r="AH166" s="43"/>
      <c r="AI166" s="36"/>
      <c r="AJ166" s="43"/>
      <c r="AK166" s="43"/>
      <c r="AL166" s="43"/>
      <c r="AM166" s="43"/>
      <c r="AN166" s="43"/>
      <c r="AO166" s="43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</row>
    <row r="167" spans="1:53" ht="15.75" customHeight="1">
      <c r="A167" s="35"/>
      <c r="B167" s="36"/>
      <c r="C167" s="42"/>
      <c r="D167" s="35"/>
      <c r="E167" s="39"/>
      <c r="F167" s="39"/>
      <c r="G167" s="41"/>
      <c r="H167" s="41"/>
      <c r="I167" s="36"/>
      <c r="J167" s="36"/>
      <c r="K167" s="36"/>
      <c r="L167" s="36"/>
      <c r="M167" s="36" t="str">
        <f ca="1">IFERROR(__xludf.DUMMYFUNCTION("IFERROR(TEXTJOIN("", "", TRUE, FILTER('Hưởng lương Tết'!D:D, ('Hưởng lương Tết'!A:A=B162) * ('Hưởng lương Tết'!B:B=C162))), """")"),"")</f>
        <v/>
      </c>
      <c r="N167" s="36"/>
      <c r="O167" s="36"/>
      <c r="P167" s="36"/>
      <c r="Q167" s="36"/>
      <c r="R167" s="36"/>
      <c r="S167" s="41"/>
      <c r="T167" s="36"/>
      <c r="U167" s="36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4"/>
      <c r="AG167" s="43"/>
      <c r="AH167" s="43"/>
      <c r="AI167" s="36"/>
      <c r="AJ167" s="43"/>
      <c r="AK167" s="43"/>
      <c r="AL167" s="43"/>
      <c r="AM167" s="43"/>
      <c r="AN167" s="43"/>
      <c r="AO167" s="43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</row>
    <row r="168" spans="1:53" ht="15.75" customHeight="1">
      <c r="A168" s="35"/>
      <c r="B168" s="36"/>
      <c r="C168" s="37"/>
      <c r="D168" s="35"/>
      <c r="E168" s="39"/>
      <c r="F168" s="39"/>
      <c r="G168" s="41"/>
      <c r="H168" s="41"/>
      <c r="I168" s="36"/>
      <c r="J168" s="36"/>
      <c r="K168" s="36"/>
      <c r="L168" s="36"/>
      <c r="M168" s="36" t="str">
        <f ca="1">IFERROR(__xludf.DUMMYFUNCTION("IFERROR(TEXTJOIN("", "", TRUE, FILTER('Hưởng lương Tết'!D:D, ('Hưởng lương Tết'!A:A=B163) * ('Hưởng lương Tết'!B:B=C163))), """")"),"")</f>
        <v/>
      </c>
      <c r="N168" s="36"/>
      <c r="O168" s="36"/>
      <c r="P168" s="36"/>
      <c r="Q168" s="36"/>
      <c r="R168" s="36"/>
      <c r="S168" s="41"/>
      <c r="T168" s="36"/>
      <c r="U168" s="36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4"/>
      <c r="AG168" s="43"/>
      <c r="AH168" s="43"/>
      <c r="AI168" s="36"/>
      <c r="AJ168" s="43"/>
      <c r="AK168" s="43"/>
      <c r="AL168" s="43"/>
      <c r="AM168" s="43"/>
      <c r="AN168" s="43"/>
      <c r="AO168" s="43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</row>
    <row r="169" spans="1:53" ht="15.75" customHeight="1">
      <c r="A169" s="35"/>
      <c r="B169" s="36"/>
      <c r="C169" s="37"/>
      <c r="D169" s="35"/>
      <c r="E169" s="39"/>
      <c r="F169" s="39"/>
      <c r="G169" s="41"/>
      <c r="H169" s="41"/>
      <c r="I169" s="36"/>
      <c r="J169" s="36"/>
      <c r="K169" s="36"/>
      <c r="L169" s="36"/>
      <c r="M169" s="36" t="str">
        <f ca="1">IFERROR(__xludf.DUMMYFUNCTION("IFERROR(TEXTJOIN("", "", TRUE, FILTER('Hưởng lương Tết'!D:D, ('Hưởng lương Tết'!A:A=B164) * ('Hưởng lương Tết'!B:B=C164))), """")"),"")</f>
        <v/>
      </c>
      <c r="N169" s="36"/>
      <c r="O169" s="36"/>
      <c r="P169" s="36"/>
      <c r="Q169" s="36"/>
      <c r="R169" s="36"/>
      <c r="S169" s="41"/>
      <c r="T169" s="36"/>
      <c r="U169" s="36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4"/>
      <c r="AG169" s="43"/>
      <c r="AH169" s="43"/>
      <c r="AI169" s="36"/>
      <c r="AJ169" s="43"/>
      <c r="AK169" s="43"/>
      <c r="AL169" s="43"/>
      <c r="AM169" s="43"/>
      <c r="AN169" s="43"/>
      <c r="AO169" s="43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</row>
    <row r="170" spans="1:53" ht="15.75" customHeight="1">
      <c r="A170" s="35"/>
      <c r="B170" s="36"/>
      <c r="C170" s="37"/>
      <c r="D170" s="35"/>
      <c r="E170" s="39"/>
      <c r="F170" s="39"/>
      <c r="G170" s="41"/>
      <c r="H170" s="41"/>
      <c r="I170" s="36"/>
      <c r="J170" s="36"/>
      <c r="K170" s="36"/>
      <c r="L170" s="36"/>
      <c r="M170" s="36" t="str">
        <f ca="1">IFERROR(__xludf.DUMMYFUNCTION("IFERROR(TEXTJOIN("", "", TRUE, FILTER('Hưởng lương Tết'!D:D, ('Hưởng lương Tết'!A:A=B165) * ('Hưởng lương Tết'!B:B=C165))), """")"),"")</f>
        <v/>
      </c>
      <c r="N170" s="36"/>
      <c r="O170" s="36"/>
      <c r="P170" s="36"/>
      <c r="Q170" s="36"/>
      <c r="R170" s="36"/>
      <c r="S170" s="41"/>
      <c r="T170" s="36"/>
      <c r="U170" s="36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4"/>
      <c r="AG170" s="43"/>
      <c r="AH170" s="43"/>
      <c r="AI170" s="36"/>
      <c r="AJ170" s="43"/>
      <c r="AK170" s="43"/>
      <c r="AL170" s="43"/>
      <c r="AM170" s="43"/>
      <c r="AN170" s="43"/>
      <c r="AO170" s="43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</row>
    <row r="171" spans="1:53" ht="15.75" customHeight="1">
      <c r="A171" s="35"/>
      <c r="B171" s="36"/>
      <c r="C171" s="37"/>
      <c r="D171" s="35"/>
      <c r="E171" s="39"/>
      <c r="F171" s="39"/>
      <c r="G171" s="41"/>
      <c r="H171" s="41"/>
      <c r="I171" s="36"/>
      <c r="J171" s="36"/>
      <c r="K171" s="36"/>
      <c r="L171" s="36"/>
      <c r="M171" s="36" t="str">
        <f ca="1">IFERROR(__xludf.DUMMYFUNCTION("IFERROR(TEXTJOIN("", "", TRUE, FILTER('Hưởng lương Tết'!D:D, ('Hưởng lương Tết'!A:A=B166) * ('Hưởng lương Tết'!B:B=C166))), """")"),"")</f>
        <v/>
      </c>
      <c r="N171" s="36"/>
      <c r="O171" s="36"/>
      <c r="P171" s="36"/>
      <c r="Q171" s="36"/>
      <c r="R171" s="36"/>
      <c r="S171" s="41"/>
      <c r="T171" s="36"/>
      <c r="U171" s="36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4"/>
      <c r="AG171" s="43"/>
      <c r="AH171" s="43"/>
      <c r="AI171" s="36"/>
      <c r="AJ171" s="43"/>
      <c r="AK171" s="43"/>
      <c r="AL171" s="43"/>
      <c r="AM171" s="43"/>
      <c r="AN171" s="43"/>
      <c r="AO171" s="43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</row>
    <row r="172" spans="1:53" ht="15.75" customHeight="1">
      <c r="A172" s="35"/>
      <c r="B172" s="36"/>
      <c r="C172" s="42"/>
      <c r="D172" s="35"/>
      <c r="E172" s="39"/>
      <c r="F172" s="39"/>
      <c r="G172" s="41"/>
      <c r="H172" s="41"/>
      <c r="I172" s="36"/>
      <c r="J172" s="36"/>
      <c r="K172" s="36"/>
      <c r="L172" s="36"/>
      <c r="M172" s="36" t="str">
        <f ca="1">IFERROR(__xludf.DUMMYFUNCTION("IFERROR(TEXTJOIN("", "", TRUE, FILTER('Hưởng lương Tết'!D:D, ('Hưởng lương Tết'!A:A=B167) * ('Hưởng lương Tết'!B:B=C167))), """")"),"")</f>
        <v/>
      </c>
      <c r="N172" s="36"/>
      <c r="O172" s="36"/>
      <c r="P172" s="36"/>
      <c r="Q172" s="36"/>
      <c r="R172" s="36"/>
      <c r="S172" s="41"/>
      <c r="T172" s="36"/>
      <c r="U172" s="36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4"/>
      <c r="AG172" s="43"/>
      <c r="AH172" s="43"/>
      <c r="AI172" s="36"/>
      <c r="AJ172" s="43"/>
      <c r="AK172" s="43"/>
      <c r="AL172" s="43"/>
      <c r="AM172" s="43"/>
      <c r="AN172" s="43"/>
      <c r="AO172" s="43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</row>
    <row r="173" spans="1:53" ht="15.75" customHeight="1">
      <c r="A173" s="35"/>
      <c r="B173" s="36"/>
      <c r="C173" s="42"/>
      <c r="D173" s="35"/>
      <c r="E173" s="39"/>
      <c r="F173" s="39"/>
      <c r="G173" s="41"/>
      <c r="H173" s="41"/>
      <c r="I173" s="36"/>
      <c r="J173" s="36"/>
      <c r="K173" s="36"/>
      <c r="L173" s="36"/>
      <c r="M173" s="36" t="str">
        <f ca="1">IFERROR(__xludf.DUMMYFUNCTION("IFERROR(TEXTJOIN("", "", TRUE, FILTER('Hưởng lương Tết'!D:D, ('Hưởng lương Tết'!A:A=B168) * ('Hưởng lương Tết'!B:B=C168))), """")"),"")</f>
        <v/>
      </c>
      <c r="N173" s="36"/>
      <c r="O173" s="36"/>
      <c r="P173" s="36"/>
      <c r="Q173" s="36"/>
      <c r="R173" s="36"/>
      <c r="S173" s="41"/>
      <c r="T173" s="36"/>
      <c r="U173" s="36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4"/>
      <c r="AG173" s="43"/>
      <c r="AH173" s="43"/>
      <c r="AI173" s="36"/>
      <c r="AJ173" s="43"/>
      <c r="AK173" s="43"/>
      <c r="AL173" s="43"/>
      <c r="AM173" s="43"/>
      <c r="AN173" s="43"/>
      <c r="AO173" s="43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</row>
    <row r="174" spans="1:53" ht="15.75" customHeight="1">
      <c r="A174" s="35"/>
      <c r="B174" s="36"/>
      <c r="C174" s="42"/>
      <c r="D174" s="35"/>
      <c r="E174" s="39"/>
      <c r="F174" s="39"/>
      <c r="G174" s="41"/>
      <c r="H174" s="41"/>
      <c r="I174" s="36"/>
      <c r="J174" s="36"/>
      <c r="K174" s="36"/>
      <c r="L174" s="36"/>
      <c r="M174" s="36" t="str">
        <f ca="1">IFERROR(__xludf.DUMMYFUNCTION("IFERROR(TEXTJOIN("", "", TRUE, FILTER('Hưởng lương Tết'!D:D, ('Hưởng lương Tết'!A:A=B169) * ('Hưởng lương Tết'!B:B=C169))), """")"),"")</f>
        <v/>
      </c>
      <c r="N174" s="36"/>
      <c r="O174" s="36"/>
      <c r="P174" s="36"/>
      <c r="Q174" s="36"/>
      <c r="R174" s="36"/>
      <c r="S174" s="41"/>
      <c r="T174" s="36"/>
      <c r="U174" s="36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4"/>
      <c r="AG174" s="43"/>
      <c r="AH174" s="43"/>
      <c r="AI174" s="36"/>
      <c r="AJ174" s="43"/>
      <c r="AK174" s="43"/>
      <c r="AL174" s="43"/>
      <c r="AM174" s="43"/>
      <c r="AN174" s="43"/>
      <c r="AO174" s="43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</row>
    <row r="175" spans="1:53" ht="15.75" customHeight="1">
      <c r="A175" s="35"/>
      <c r="B175" s="36"/>
      <c r="C175" s="42"/>
      <c r="D175" s="35"/>
      <c r="E175" s="39"/>
      <c r="F175" s="39"/>
      <c r="G175" s="41"/>
      <c r="H175" s="41"/>
      <c r="I175" s="36"/>
      <c r="J175" s="36"/>
      <c r="K175" s="36"/>
      <c r="L175" s="36"/>
      <c r="M175" s="36" t="str">
        <f ca="1">IFERROR(__xludf.DUMMYFUNCTION("IFERROR(TEXTJOIN("", "", TRUE, FILTER('Hưởng lương Tết'!D:D, ('Hưởng lương Tết'!A:A=B170) * ('Hưởng lương Tết'!B:B=C170))), """")"),"")</f>
        <v/>
      </c>
      <c r="N175" s="36"/>
      <c r="O175" s="36"/>
      <c r="P175" s="36"/>
      <c r="Q175" s="36"/>
      <c r="R175" s="36"/>
      <c r="S175" s="41"/>
      <c r="T175" s="36"/>
      <c r="U175" s="36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4"/>
      <c r="AG175" s="43"/>
      <c r="AH175" s="43"/>
      <c r="AI175" s="36"/>
      <c r="AJ175" s="43"/>
      <c r="AK175" s="43"/>
      <c r="AL175" s="43"/>
      <c r="AM175" s="43"/>
      <c r="AN175" s="43"/>
      <c r="AO175" s="43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</row>
    <row r="176" spans="1:53" ht="15.75" customHeight="1">
      <c r="A176" s="35"/>
      <c r="B176" s="36"/>
      <c r="C176" s="42"/>
      <c r="D176" s="35"/>
      <c r="E176" s="39"/>
      <c r="F176" s="39"/>
      <c r="G176" s="41"/>
      <c r="H176" s="41"/>
      <c r="I176" s="36"/>
      <c r="J176" s="36"/>
      <c r="K176" s="36"/>
      <c r="L176" s="36"/>
      <c r="M176" s="36" t="str">
        <f ca="1">IFERROR(__xludf.DUMMYFUNCTION("IFERROR(TEXTJOIN("", "", TRUE, FILTER('Hưởng lương Tết'!D:D, ('Hưởng lương Tết'!A:A=B171) * ('Hưởng lương Tết'!B:B=C171))), """")"),"")</f>
        <v/>
      </c>
      <c r="N176" s="36"/>
      <c r="O176" s="36"/>
      <c r="P176" s="36"/>
      <c r="Q176" s="36"/>
      <c r="R176" s="36"/>
      <c r="S176" s="41"/>
      <c r="T176" s="36"/>
      <c r="U176" s="36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4"/>
      <c r="AG176" s="43"/>
      <c r="AH176" s="43"/>
      <c r="AI176" s="36"/>
      <c r="AJ176" s="43"/>
      <c r="AK176" s="43"/>
      <c r="AL176" s="43"/>
      <c r="AM176" s="43"/>
      <c r="AN176" s="43"/>
      <c r="AO176" s="43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</row>
    <row r="177" spans="1:53" ht="15.75" customHeight="1">
      <c r="A177" s="35"/>
      <c r="B177" s="36"/>
      <c r="C177" s="42"/>
      <c r="D177" s="35"/>
      <c r="E177" s="39"/>
      <c r="F177" s="39"/>
      <c r="G177" s="41"/>
      <c r="H177" s="41"/>
      <c r="I177" s="36"/>
      <c r="J177" s="36"/>
      <c r="K177" s="36"/>
      <c r="L177" s="36"/>
      <c r="M177" s="36" t="str">
        <f ca="1">IFERROR(__xludf.DUMMYFUNCTION("IFERROR(TEXTJOIN("", "", TRUE, FILTER('Hưởng lương Tết'!D:D, ('Hưởng lương Tết'!A:A=B172) * ('Hưởng lương Tết'!B:B=C172))), """")"),"")</f>
        <v/>
      </c>
      <c r="N177" s="36"/>
      <c r="O177" s="36"/>
      <c r="P177" s="36"/>
      <c r="Q177" s="36"/>
      <c r="R177" s="36"/>
      <c r="S177" s="41"/>
      <c r="T177" s="36"/>
      <c r="U177" s="36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4"/>
      <c r="AG177" s="43"/>
      <c r="AH177" s="43"/>
      <c r="AI177" s="36"/>
      <c r="AJ177" s="43"/>
      <c r="AK177" s="43"/>
      <c r="AL177" s="43"/>
      <c r="AM177" s="43"/>
      <c r="AN177" s="43"/>
      <c r="AO177" s="43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</row>
    <row r="178" spans="1:53" ht="15.75" customHeight="1">
      <c r="A178" s="35"/>
      <c r="B178" s="36"/>
      <c r="C178" s="42"/>
      <c r="D178" s="35"/>
      <c r="E178" s="39"/>
      <c r="F178" s="39"/>
      <c r="G178" s="41"/>
      <c r="H178" s="41"/>
      <c r="I178" s="36"/>
      <c r="J178" s="36"/>
      <c r="K178" s="36"/>
      <c r="L178" s="36"/>
      <c r="M178" s="36" t="str">
        <f ca="1">IFERROR(__xludf.DUMMYFUNCTION("IFERROR(TEXTJOIN("", "", TRUE, FILTER('Hưởng lương Tết'!D:D, ('Hưởng lương Tết'!A:A=B173) * ('Hưởng lương Tết'!B:B=C173))), """")"),"")</f>
        <v/>
      </c>
      <c r="N178" s="36"/>
      <c r="O178" s="36"/>
      <c r="P178" s="36"/>
      <c r="Q178" s="36"/>
      <c r="R178" s="36"/>
      <c r="S178" s="41"/>
      <c r="T178" s="36"/>
      <c r="U178" s="36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4"/>
      <c r="AG178" s="43"/>
      <c r="AH178" s="43"/>
      <c r="AI178" s="36"/>
      <c r="AJ178" s="43"/>
      <c r="AK178" s="43"/>
      <c r="AL178" s="43"/>
      <c r="AM178" s="43"/>
      <c r="AN178" s="43"/>
      <c r="AO178" s="43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</row>
    <row r="179" spans="1:53" ht="15.75" customHeight="1">
      <c r="A179" s="35"/>
      <c r="B179" s="36"/>
      <c r="C179" s="42"/>
      <c r="D179" s="35"/>
      <c r="E179" s="39"/>
      <c r="F179" s="39"/>
      <c r="G179" s="41"/>
      <c r="H179" s="41"/>
      <c r="I179" s="36"/>
      <c r="J179" s="36"/>
      <c r="K179" s="36"/>
      <c r="L179" s="36"/>
      <c r="M179" s="36" t="str">
        <f ca="1">IFERROR(__xludf.DUMMYFUNCTION("IFERROR(TEXTJOIN("", "", TRUE, FILTER('Hưởng lương Tết'!D:D, ('Hưởng lương Tết'!A:A=B174) * ('Hưởng lương Tết'!B:B=C174))), """")"),"")</f>
        <v/>
      </c>
      <c r="N179" s="36"/>
      <c r="O179" s="36"/>
      <c r="P179" s="36"/>
      <c r="Q179" s="36"/>
      <c r="R179" s="36"/>
      <c r="S179" s="41"/>
      <c r="T179" s="36"/>
      <c r="U179" s="36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4"/>
      <c r="AG179" s="43"/>
      <c r="AH179" s="43"/>
      <c r="AI179" s="36"/>
      <c r="AJ179" s="43"/>
      <c r="AK179" s="43"/>
      <c r="AL179" s="43"/>
      <c r="AM179" s="43"/>
      <c r="AN179" s="43"/>
      <c r="AO179" s="43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</row>
    <row r="180" spans="1:53" ht="15.75" customHeight="1">
      <c r="A180" s="35"/>
      <c r="B180" s="36"/>
      <c r="C180" s="42"/>
      <c r="D180" s="35"/>
      <c r="E180" s="39"/>
      <c r="F180" s="39"/>
      <c r="G180" s="41"/>
      <c r="H180" s="41"/>
      <c r="I180" s="36"/>
      <c r="J180" s="36"/>
      <c r="K180" s="36"/>
      <c r="L180" s="36"/>
      <c r="M180" s="36" t="str">
        <f ca="1">IFERROR(__xludf.DUMMYFUNCTION("IFERROR(TEXTJOIN("", "", TRUE, FILTER('Hưởng lương Tết'!D:D, ('Hưởng lương Tết'!A:A=B175) * ('Hưởng lương Tết'!B:B=C175))), """")"),"")</f>
        <v/>
      </c>
      <c r="N180" s="36"/>
      <c r="O180" s="36"/>
      <c r="P180" s="36"/>
      <c r="Q180" s="36"/>
      <c r="R180" s="36"/>
      <c r="S180" s="41"/>
      <c r="T180" s="36"/>
      <c r="U180" s="36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4"/>
      <c r="AG180" s="43"/>
      <c r="AH180" s="43"/>
      <c r="AI180" s="36"/>
      <c r="AJ180" s="43"/>
      <c r="AK180" s="43"/>
      <c r="AL180" s="43"/>
      <c r="AM180" s="43"/>
      <c r="AN180" s="43"/>
      <c r="AO180" s="43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</row>
    <row r="181" spans="1:53" ht="15.75" customHeight="1">
      <c r="A181" s="35"/>
      <c r="B181" s="36"/>
      <c r="C181" s="42"/>
      <c r="D181" s="35"/>
      <c r="E181" s="39"/>
      <c r="F181" s="39"/>
      <c r="G181" s="41"/>
      <c r="H181" s="41"/>
      <c r="I181" s="36"/>
      <c r="J181" s="36"/>
      <c r="K181" s="36"/>
      <c r="L181" s="36"/>
      <c r="M181" s="36" t="str">
        <f ca="1">IFERROR(__xludf.DUMMYFUNCTION("IFERROR(TEXTJOIN("", "", TRUE, FILTER('Hưởng lương Tết'!D:D, ('Hưởng lương Tết'!A:A=B176) * ('Hưởng lương Tết'!B:B=C176))), """")"),"")</f>
        <v/>
      </c>
      <c r="N181" s="36"/>
      <c r="O181" s="36"/>
      <c r="P181" s="36"/>
      <c r="Q181" s="36"/>
      <c r="R181" s="36"/>
      <c r="S181" s="41"/>
      <c r="T181" s="36"/>
      <c r="U181" s="36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4"/>
      <c r="AG181" s="43"/>
      <c r="AH181" s="43"/>
      <c r="AI181" s="36"/>
      <c r="AJ181" s="43"/>
      <c r="AK181" s="43"/>
      <c r="AL181" s="43"/>
      <c r="AM181" s="43"/>
      <c r="AN181" s="43"/>
      <c r="AO181" s="43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</row>
    <row r="182" spans="1:53" ht="15.75" customHeight="1">
      <c r="A182" s="35"/>
      <c r="B182" s="36"/>
      <c r="C182" s="42"/>
      <c r="D182" s="35"/>
      <c r="E182" s="39"/>
      <c r="F182" s="39"/>
      <c r="G182" s="41"/>
      <c r="H182" s="41"/>
      <c r="I182" s="36"/>
      <c r="J182" s="36"/>
      <c r="K182" s="36"/>
      <c r="L182" s="36"/>
      <c r="M182" s="36" t="str">
        <f ca="1">IFERROR(__xludf.DUMMYFUNCTION("IFERROR(TEXTJOIN("", "", TRUE, FILTER('Hưởng lương Tết'!D:D, ('Hưởng lương Tết'!A:A=B177) * ('Hưởng lương Tết'!B:B=C177))), """")"),"")</f>
        <v/>
      </c>
      <c r="N182" s="36"/>
      <c r="O182" s="36"/>
      <c r="P182" s="36"/>
      <c r="Q182" s="36"/>
      <c r="R182" s="36"/>
      <c r="S182" s="41"/>
      <c r="T182" s="36"/>
      <c r="U182" s="36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4"/>
      <c r="AG182" s="43"/>
      <c r="AH182" s="43"/>
      <c r="AI182" s="36"/>
      <c r="AJ182" s="43"/>
      <c r="AK182" s="43"/>
      <c r="AL182" s="43"/>
      <c r="AM182" s="43"/>
      <c r="AN182" s="43"/>
      <c r="AO182" s="43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</row>
    <row r="183" spans="1:53" ht="15.75" customHeight="1">
      <c r="A183" s="35"/>
      <c r="B183" s="36"/>
      <c r="C183" s="42"/>
      <c r="D183" s="35"/>
      <c r="E183" s="39"/>
      <c r="F183" s="39"/>
      <c r="G183" s="41"/>
      <c r="H183" s="41"/>
      <c r="I183" s="36"/>
      <c r="J183" s="36"/>
      <c r="K183" s="36"/>
      <c r="L183" s="36"/>
      <c r="M183" s="36" t="str">
        <f ca="1">IFERROR(__xludf.DUMMYFUNCTION("IFERROR(TEXTJOIN("", "", TRUE, FILTER('Hưởng lương Tết'!D:D, ('Hưởng lương Tết'!A:A=B178) * ('Hưởng lương Tết'!B:B=C178))), """")"),"")</f>
        <v/>
      </c>
      <c r="N183" s="36"/>
      <c r="O183" s="36"/>
      <c r="P183" s="36"/>
      <c r="Q183" s="36"/>
      <c r="R183" s="36"/>
      <c r="S183" s="41"/>
      <c r="T183" s="36"/>
      <c r="U183" s="36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4"/>
      <c r="AG183" s="43"/>
      <c r="AH183" s="43"/>
      <c r="AI183" s="36"/>
      <c r="AJ183" s="43"/>
      <c r="AK183" s="43"/>
      <c r="AL183" s="43"/>
      <c r="AM183" s="43"/>
      <c r="AN183" s="43"/>
      <c r="AO183" s="43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</row>
    <row r="184" spans="1:53" ht="15.75" customHeight="1">
      <c r="A184" s="35"/>
      <c r="B184" s="36"/>
      <c r="C184" s="42"/>
      <c r="D184" s="35"/>
      <c r="E184" s="39"/>
      <c r="F184" s="39"/>
      <c r="G184" s="41"/>
      <c r="H184" s="41"/>
      <c r="I184" s="36"/>
      <c r="J184" s="36"/>
      <c r="K184" s="36"/>
      <c r="L184" s="36"/>
      <c r="M184" s="36" t="str">
        <f ca="1">IFERROR(__xludf.DUMMYFUNCTION("IFERROR(TEXTJOIN("", "", TRUE, FILTER('Hưởng lương Tết'!D:D, ('Hưởng lương Tết'!A:A=B179) * ('Hưởng lương Tết'!B:B=C179))), """")"),"")</f>
        <v/>
      </c>
      <c r="N184" s="36"/>
      <c r="O184" s="36"/>
      <c r="P184" s="36"/>
      <c r="Q184" s="36"/>
      <c r="R184" s="36"/>
      <c r="S184" s="41"/>
      <c r="T184" s="36"/>
      <c r="U184" s="36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4"/>
      <c r="AG184" s="43"/>
      <c r="AH184" s="43"/>
      <c r="AI184" s="36"/>
      <c r="AJ184" s="43"/>
      <c r="AK184" s="43"/>
      <c r="AL184" s="43"/>
      <c r="AM184" s="43"/>
      <c r="AN184" s="43"/>
      <c r="AO184" s="43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</row>
    <row r="185" spans="1:53" ht="15.75" customHeight="1">
      <c r="A185" s="35"/>
      <c r="B185" s="36"/>
      <c r="C185" s="42"/>
      <c r="D185" s="35"/>
      <c r="E185" s="39"/>
      <c r="F185" s="39"/>
      <c r="G185" s="41"/>
      <c r="H185" s="41"/>
      <c r="I185" s="36"/>
      <c r="J185" s="36"/>
      <c r="K185" s="36"/>
      <c r="L185" s="36"/>
      <c r="M185" s="36" t="str">
        <f ca="1">IFERROR(__xludf.DUMMYFUNCTION("IFERROR(TEXTJOIN("", "", TRUE, FILTER('Hưởng lương Tết'!D:D, ('Hưởng lương Tết'!A:A=B180) * ('Hưởng lương Tết'!B:B=C180))), """")"),"")</f>
        <v/>
      </c>
      <c r="N185" s="36"/>
      <c r="O185" s="36"/>
      <c r="P185" s="36"/>
      <c r="Q185" s="36"/>
      <c r="R185" s="36"/>
      <c r="S185" s="41"/>
      <c r="T185" s="36"/>
      <c r="U185" s="36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4"/>
      <c r="AG185" s="43"/>
      <c r="AH185" s="43"/>
      <c r="AI185" s="36"/>
      <c r="AJ185" s="43"/>
      <c r="AK185" s="43"/>
      <c r="AL185" s="43"/>
      <c r="AM185" s="43"/>
      <c r="AN185" s="43"/>
      <c r="AO185" s="43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</row>
    <row r="186" spans="1:53" ht="15.75" customHeight="1">
      <c r="A186" s="35"/>
      <c r="B186" s="36"/>
      <c r="C186" s="42"/>
      <c r="D186" s="35"/>
      <c r="E186" s="39"/>
      <c r="F186" s="39"/>
      <c r="G186" s="41"/>
      <c r="H186" s="41"/>
      <c r="I186" s="36"/>
      <c r="J186" s="36"/>
      <c r="K186" s="36"/>
      <c r="L186" s="36"/>
      <c r="M186" s="36" t="str">
        <f ca="1">IFERROR(__xludf.DUMMYFUNCTION("IFERROR(TEXTJOIN("", "", TRUE, FILTER('Hưởng lương Tết'!D:D, ('Hưởng lương Tết'!A:A=B181) * ('Hưởng lương Tết'!B:B=C181))), """")"),"")</f>
        <v/>
      </c>
      <c r="N186" s="36"/>
      <c r="O186" s="36"/>
      <c r="P186" s="36"/>
      <c r="Q186" s="36"/>
      <c r="R186" s="36"/>
      <c r="S186" s="41"/>
      <c r="T186" s="36"/>
      <c r="U186" s="36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4"/>
      <c r="AG186" s="43"/>
      <c r="AH186" s="43"/>
      <c r="AI186" s="36"/>
      <c r="AJ186" s="43"/>
      <c r="AK186" s="43"/>
      <c r="AL186" s="43"/>
      <c r="AM186" s="43"/>
      <c r="AN186" s="43"/>
      <c r="AO186" s="43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</row>
    <row r="187" spans="1:53" ht="15.75" customHeight="1">
      <c r="A187" s="35"/>
      <c r="B187" s="36"/>
      <c r="C187" s="42"/>
      <c r="D187" s="35"/>
      <c r="E187" s="39"/>
      <c r="F187" s="39"/>
      <c r="G187" s="41"/>
      <c r="H187" s="41"/>
      <c r="I187" s="36"/>
      <c r="J187" s="36"/>
      <c r="K187" s="36"/>
      <c r="L187" s="36"/>
      <c r="M187" s="36" t="str">
        <f ca="1">IFERROR(__xludf.DUMMYFUNCTION("IFERROR(TEXTJOIN("", "", TRUE, FILTER('Hưởng lương Tết'!D:D, ('Hưởng lương Tết'!A:A=B182) * ('Hưởng lương Tết'!B:B=C182))), """")"),"")</f>
        <v/>
      </c>
      <c r="N187" s="36"/>
      <c r="O187" s="36"/>
      <c r="P187" s="36"/>
      <c r="Q187" s="36"/>
      <c r="R187" s="36"/>
      <c r="S187" s="41"/>
      <c r="T187" s="36"/>
      <c r="U187" s="36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4"/>
      <c r="AG187" s="43"/>
      <c r="AH187" s="43"/>
      <c r="AI187" s="36"/>
      <c r="AJ187" s="43"/>
      <c r="AK187" s="43"/>
      <c r="AL187" s="43"/>
      <c r="AM187" s="43"/>
      <c r="AN187" s="43"/>
      <c r="AO187" s="43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</row>
    <row r="188" spans="1:53" ht="15.75" customHeight="1">
      <c r="A188" s="35"/>
      <c r="B188" s="36"/>
      <c r="C188" s="42"/>
      <c r="D188" s="35"/>
      <c r="E188" s="39"/>
      <c r="F188" s="39"/>
      <c r="G188" s="41"/>
      <c r="H188" s="41"/>
      <c r="I188" s="36"/>
      <c r="J188" s="36"/>
      <c r="K188" s="36"/>
      <c r="L188" s="36"/>
      <c r="M188" s="36" t="str">
        <f ca="1">IFERROR(__xludf.DUMMYFUNCTION("IFERROR(TEXTJOIN("", "", TRUE, FILTER('Hưởng lương Tết'!D:D, ('Hưởng lương Tết'!A:A=B183) * ('Hưởng lương Tết'!B:B=C183))), """")"),"")</f>
        <v/>
      </c>
      <c r="N188" s="36"/>
      <c r="O188" s="36"/>
      <c r="P188" s="36"/>
      <c r="Q188" s="36"/>
      <c r="R188" s="36"/>
      <c r="S188" s="41"/>
      <c r="T188" s="36"/>
      <c r="U188" s="36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4"/>
      <c r="AG188" s="43"/>
      <c r="AH188" s="43"/>
      <c r="AI188" s="36"/>
      <c r="AJ188" s="43"/>
      <c r="AK188" s="43"/>
      <c r="AL188" s="43"/>
      <c r="AM188" s="43"/>
      <c r="AN188" s="43"/>
      <c r="AO188" s="43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</row>
    <row r="189" spans="1:53" ht="15.75" customHeight="1">
      <c r="A189" s="35"/>
      <c r="B189" s="36"/>
      <c r="C189" s="42"/>
      <c r="D189" s="35"/>
      <c r="E189" s="39"/>
      <c r="F189" s="39"/>
      <c r="G189" s="41"/>
      <c r="H189" s="41"/>
      <c r="I189" s="36"/>
      <c r="J189" s="36"/>
      <c r="K189" s="36"/>
      <c r="L189" s="36"/>
      <c r="M189" s="36" t="str">
        <f ca="1">IFERROR(__xludf.DUMMYFUNCTION("IFERROR(TEXTJOIN("", "", TRUE, FILTER('Hưởng lương Tết'!D:D, ('Hưởng lương Tết'!A:A=B184) * ('Hưởng lương Tết'!B:B=C184))), """")"),"")</f>
        <v/>
      </c>
      <c r="N189" s="36"/>
      <c r="O189" s="36"/>
      <c r="P189" s="36"/>
      <c r="Q189" s="36"/>
      <c r="R189" s="36"/>
      <c r="S189" s="41"/>
      <c r="T189" s="36"/>
      <c r="U189" s="36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4"/>
      <c r="AG189" s="43"/>
      <c r="AH189" s="43"/>
      <c r="AI189" s="36"/>
      <c r="AJ189" s="43"/>
      <c r="AK189" s="43"/>
      <c r="AL189" s="43"/>
      <c r="AM189" s="43"/>
      <c r="AN189" s="43"/>
      <c r="AO189" s="43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</row>
    <row r="190" spans="1:53" ht="15.75" customHeight="1">
      <c r="A190" s="35"/>
      <c r="B190" s="36"/>
      <c r="C190" s="42"/>
      <c r="D190" s="35"/>
      <c r="E190" s="39"/>
      <c r="F190" s="39"/>
      <c r="G190" s="41"/>
      <c r="H190" s="41"/>
      <c r="I190" s="36"/>
      <c r="J190" s="36"/>
      <c r="K190" s="36"/>
      <c r="L190" s="36"/>
      <c r="M190" s="36" t="str">
        <f ca="1">IFERROR(__xludf.DUMMYFUNCTION("IFERROR(TEXTJOIN("", "", TRUE, FILTER('Hưởng lương Tết'!D:D, ('Hưởng lương Tết'!A:A=B185) * ('Hưởng lương Tết'!B:B=C185))), """")"),"")</f>
        <v/>
      </c>
      <c r="N190" s="36"/>
      <c r="O190" s="36"/>
      <c r="P190" s="36"/>
      <c r="Q190" s="36"/>
      <c r="R190" s="36"/>
      <c r="S190" s="41"/>
      <c r="T190" s="36"/>
      <c r="U190" s="36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4"/>
      <c r="AG190" s="43"/>
      <c r="AH190" s="43"/>
      <c r="AI190" s="36"/>
      <c r="AJ190" s="43"/>
      <c r="AK190" s="43"/>
      <c r="AL190" s="43"/>
      <c r="AM190" s="43"/>
      <c r="AN190" s="43"/>
      <c r="AO190" s="43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</row>
    <row r="191" spans="1:53" ht="15.75" customHeight="1">
      <c r="A191" s="35"/>
      <c r="B191" s="36"/>
      <c r="C191" s="42"/>
      <c r="D191" s="35"/>
      <c r="E191" s="39"/>
      <c r="F191" s="39"/>
      <c r="G191" s="41"/>
      <c r="H191" s="41"/>
      <c r="I191" s="36"/>
      <c r="J191" s="36"/>
      <c r="K191" s="36"/>
      <c r="L191" s="36"/>
      <c r="M191" s="36" t="str">
        <f ca="1">IFERROR(__xludf.DUMMYFUNCTION("IFERROR(TEXTJOIN("", "", TRUE, FILTER('Hưởng lương Tết'!D:D, ('Hưởng lương Tết'!A:A=B186) * ('Hưởng lương Tết'!B:B=C186))), """")"),"")</f>
        <v/>
      </c>
      <c r="N191" s="36"/>
      <c r="O191" s="36"/>
      <c r="P191" s="36"/>
      <c r="Q191" s="36"/>
      <c r="R191" s="36"/>
      <c r="S191" s="41"/>
      <c r="T191" s="36"/>
      <c r="U191" s="36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4"/>
      <c r="AG191" s="43"/>
      <c r="AH191" s="43"/>
      <c r="AI191" s="36"/>
      <c r="AJ191" s="43"/>
      <c r="AK191" s="43"/>
      <c r="AL191" s="43"/>
      <c r="AM191" s="43"/>
      <c r="AN191" s="43"/>
      <c r="AO191" s="43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</row>
    <row r="192" spans="1:53" ht="15.75" customHeight="1">
      <c r="A192" s="35"/>
      <c r="B192" s="36"/>
      <c r="C192" s="42"/>
      <c r="D192" s="35"/>
      <c r="E192" s="39"/>
      <c r="F192" s="39"/>
      <c r="G192" s="41"/>
      <c r="H192" s="41"/>
      <c r="I192" s="36"/>
      <c r="J192" s="36"/>
      <c r="K192" s="36"/>
      <c r="L192" s="36"/>
      <c r="M192" s="36" t="str">
        <f ca="1">IFERROR(__xludf.DUMMYFUNCTION("IFERROR(TEXTJOIN("", "", TRUE, FILTER('Hưởng lương Tết'!D:D, ('Hưởng lương Tết'!A:A=B187) * ('Hưởng lương Tết'!B:B=C187))), """")"),"")</f>
        <v/>
      </c>
      <c r="N192" s="36"/>
      <c r="O192" s="36"/>
      <c r="P192" s="36"/>
      <c r="Q192" s="36"/>
      <c r="R192" s="36"/>
      <c r="S192" s="41"/>
      <c r="T192" s="36"/>
      <c r="U192" s="36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4"/>
      <c r="AG192" s="43"/>
      <c r="AH192" s="43"/>
      <c r="AI192" s="36"/>
      <c r="AJ192" s="43"/>
      <c r="AK192" s="43"/>
      <c r="AL192" s="43"/>
      <c r="AM192" s="43"/>
      <c r="AN192" s="43"/>
      <c r="AO192" s="43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</row>
    <row r="193" spans="1:53" ht="15.75" customHeight="1">
      <c r="A193" s="35"/>
      <c r="B193" s="36"/>
      <c r="C193" s="42"/>
      <c r="D193" s="35"/>
      <c r="E193" s="39"/>
      <c r="F193" s="39"/>
      <c r="G193" s="41"/>
      <c r="H193" s="41"/>
      <c r="I193" s="36"/>
      <c r="J193" s="36"/>
      <c r="K193" s="36"/>
      <c r="L193" s="36"/>
      <c r="M193" s="36" t="str">
        <f ca="1">IFERROR(__xludf.DUMMYFUNCTION("IFERROR(TEXTJOIN("", "", TRUE, FILTER('Hưởng lương Tết'!D:D, ('Hưởng lương Tết'!A:A=B188) * ('Hưởng lương Tết'!B:B=C188))), """")"),"")</f>
        <v/>
      </c>
      <c r="N193" s="36"/>
      <c r="O193" s="36"/>
      <c r="P193" s="36"/>
      <c r="Q193" s="36"/>
      <c r="R193" s="36"/>
      <c r="S193" s="41"/>
      <c r="T193" s="36"/>
      <c r="U193" s="36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4"/>
      <c r="AG193" s="43"/>
      <c r="AH193" s="43"/>
      <c r="AI193" s="36"/>
      <c r="AJ193" s="43"/>
      <c r="AK193" s="43"/>
      <c r="AL193" s="43"/>
      <c r="AM193" s="43"/>
      <c r="AN193" s="43"/>
      <c r="AO193" s="43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</row>
    <row r="194" spans="1:53" ht="15.75" customHeight="1">
      <c r="A194" s="35"/>
      <c r="B194" s="42"/>
      <c r="C194" s="42"/>
      <c r="D194" s="35"/>
      <c r="E194" s="39"/>
      <c r="F194" s="39"/>
      <c r="G194" s="41"/>
      <c r="H194" s="41"/>
      <c r="I194" s="36"/>
      <c r="J194" s="36"/>
      <c r="K194" s="36"/>
      <c r="L194" s="36"/>
      <c r="M194" s="36" t="str">
        <f ca="1">IFERROR(__xludf.DUMMYFUNCTION("IFERROR(TEXTJOIN("", "", TRUE, FILTER('Hưởng lương Tết'!D:D, ('Hưởng lương Tết'!A:A=B189) * ('Hưởng lương Tết'!B:B=C189))), """")"),"")</f>
        <v/>
      </c>
      <c r="N194" s="36"/>
      <c r="O194" s="36"/>
      <c r="P194" s="36"/>
      <c r="Q194" s="36"/>
      <c r="R194" s="36"/>
      <c r="S194" s="41"/>
      <c r="T194" s="36"/>
      <c r="U194" s="36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4"/>
      <c r="AG194" s="43"/>
      <c r="AH194" s="43"/>
      <c r="AI194" s="36"/>
      <c r="AJ194" s="43"/>
      <c r="AK194" s="43"/>
      <c r="AL194" s="43"/>
      <c r="AM194" s="43"/>
      <c r="AN194" s="43"/>
      <c r="AO194" s="43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</row>
    <row r="195" spans="1:53" ht="15.75" customHeight="1">
      <c r="A195" s="35"/>
      <c r="B195" s="42"/>
      <c r="C195" s="42"/>
      <c r="D195" s="35"/>
      <c r="E195" s="39"/>
      <c r="F195" s="39"/>
      <c r="G195" s="41"/>
      <c r="H195" s="41"/>
      <c r="I195" s="36"/>
      <c r="J195" s="36"/>
      <c r="K195" s="36"/>
      <c r="L195" s="36"/>
      <c r="M195" s="36" t="str">
        <f ca="1">IFERROR(__xludf.DUMMYFUNCTION("IFERROR(TEXTJOIN("", "", TRUE, FILTER('Hưởng lương Tết'!D:D, ('Hưởng lương Tết'!A:A=B190) * ('Hưởng lương Tết'!B:B=C190))), """")"),"")</f>
        <v/>
      </c>
      <c r="N195" s="36"/>
      <c r="O195" s="36"/>
      <c r="P195" s="36"/>
      <c r="Q195" s="36"/>
      <c r="R195" s="36"/>
      <c r="S195" s="41"/>
      <c r="T195" s="36"/>
      <c r="U195" s="36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4"/>
      <c r="AG195" s="43"/>
      <c r="AH195" s="43"/>
      <c r="AI195" s="36"/>
      <c r="AJ195" s="43"/>
      <c r="AK195" s="43"/>
      <c r="AL195" s="43"/>
      <c r="AM195" s="43"/>
      <c r="AN195" s="43"/>
      <c r="AO195" s="43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</row>
    <row r="196" spans="1:53" ht="15.75" customHeight="1">
      <c r="A196" s="35"/>
      <c r="B196" s="42"/>
      <c r="C196" s="42"/>
      <c r="D196" s="35"/>
      <c r="E196" s="39"/>
      <c r="F196" s="39"/>
      <c r="G196" s="41"/>
      <c r="H196" s="41"/>
      <c r="I196" s="36"/>
      <c r="J196" s="36"/>
      <c r="K196" s="36"/>
      <c r="L196" s="36"/>
      <c r="M196" s="36" t="str">
        <f ca="1">IFERROR(__xludf.DUMMYFUNCTION("IFERROR(TEXTJOIN("", "", TRUE, FILTER('Hưởng lương Tết'!D:D, ('Hưởng lương Tết'!A:A=B191) * ('Hưởng lương Tết'!B:B=C191))), """")"),"")</f>
        <v/>
      </c>
      <c r="N196" s="36"/>
      <c r="O196" s="36"/>
      <c r="P196" s="36"/>
      <c r="Q196" s="36"/>
      <c r="R196" s="36"/>
      <c r="S196" s="36"/>
      <c r="T196" s="36"/>
      <c r="U196" s="36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4"/>
      <c r="AG196" s="43"/>
      <c r="AH196" s="43"/>
      <c r="AI196" s="36"/>
      <c r="AJ196" s="43"/>
      <c r="AK196" s="43"/>
      <c r="AL196" s="43"/>
      <c r="AM196" s="43"/>
      <c r="AN196" s="43"/>
      <c r="AO196" s="43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</row>
    <row r="197" spans="1:53" ht="15.75" customHeight="1">
      <c r="A197" s="35"/>
      <c r="B197" s="42"/>
      <c r="C197" s="42"/>
      <c r="D197" s="35"/>
      <c r="E197" s="39"/>
      <c r="F197" s="39"/>
      <c r="G197" s="41"/>
      <c r="H197" s="41"/>
      <c r="I197" s="36"/>
      <c r="J197" s="36"/>
      <c r="K197" s="36"/>
      <c r="L197" s="36"/>
      <c r="M197" s="36" t="str">
        <f ca="1">IFERROR(__xludf.DUMMYFUNCTION("IFERROR(TEXTJOIN("", "", TRUE, FILTER('Hưởng lương Tết'!D:D, ('Hưởng lương Tết'!A:A=B192) * ('Hưởng lương Tết'!B:B=C192))), """")"),"")</f>
        <v/>
      </c>
      <c r="N197" s="36"/>
      <c r="O197" s="36"/>
      <c r="P197" s="36"/>
      <c r="Q197" s="36"/>
      <c r="R197" s="36"/>
      <c r="S197" s="36"/>
      <c r="T197" s="36"/>
      <c r="U197" s="36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4"/>
      <c r="AG197" s="43"/>
      <c r="AH197" s="43"/>
      <c r="AI197" s="36"/>
      <c r="AJ197" s="43"/>
      <c r="AK197" s="43"/>
      <c r="AL197" s="43"/>
      <c r="AM197" s="43"/>
      <c r="AN197" s="43"/>
      <c r="AO197" s="43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</row>
    <row r="198" spans="1:53" ht="15.75" customHeight="1">
      <c r="A198" s="35"/>
      <c r="B198" s="42"/>
      <c r="C198" s="42"/>
      <c r="D198" s="35"/>
      <c r="E198" s="39"/>
      <c r="F198" s="39"/>
      <c r="G198" s="41"/>
      <c r="H198" s="41"/>
      <c r="I198" s="36"/>
      <c r="J198" s="36"/>
      <c r="K198" s="36"/>
      <c r="L198" s="36"/>
      <c r="M198" s="36" t="str">
        <f ca="1">IFERROR(__xludf.DUMMYFUNCTION("IFERROR(TEXTJOIN("", "", TRUE, FILTER('Hưởng lương Tết'!D:D, ('Hưởng lương Tết'!A:A=B193) * ('Hưởng lương Tết'!B:B=C193))), """")"),"")</f>
        <v/>
      </c>
      <c r="N198" s="36"/>
      <c r="O198" s="36"/>
      <c r="P198" s="36"/>
      <c r="Q198" s="36"/>
      <c r="R198" s="36"/>
      <c r="S198" s="36"/>
      <c r="T198" s="36"/>
      <c r="U198" s="36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4"/>
      <c r="AG198" s="43"/>
      <c r="AH198" s="43"/>
      <c r="AI198" s="36"/>
      <c r="AJ198" s="43"/>
      <c r="AK198" s="43"/>
      <c r="AL198" s="43"/>
      <c r="AM198" s="43"/>
      <c r="AN198" s="43"/>
      <c r="AO198" s="43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</row>
    <row r="199" spans="1:53" ht="15.75" customHeight="1">
      <c r="A199" s="35"/>
      <c r="B199" s="42"/>
      <c r="C199" s="42"/>
      <c r="D199" s="35"/>
      <c r="E199" s="39"/>
      <c r="F199" s="39"/>
      <c r="G199" s="41"/>
      <c r="H199" s="41"/>
      <c r="I199" s="36"/>
      <c r="J199" s="36"/>
      <c r="K199" s="36"/>
      <c r="L199" s="36"/>
      <c r="M199" s="36" t="str">
        <f ca="1">IFERROR(__xludf.DUMMYFUNCTION("IFERROR(TEXTJOIN("", "", TRUE, FILTER('Hưởng lương Tết'!D:D, ('Hưởng lương Tết'!A:A=B194) * ('Hưởng lương Tết'!B:B=C194))), """")"),"")</f>
        <v/>
      </c>
      <c r="N199" s="36"/>
      <c r="O199" s="36"/>
      <c r="P199" s="36"/>
      <c r="Q199" s="36"/>
      <c r="R199" s="36"/>
      <c r="S199" s="36"/>
      <c r="T199" s="36"/>
      <c r="U199" s="36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4"/>
      <c r="AG199" s="43"/>
      <c r="AH199" s="43"/>
      <c r="AI199" s="36"/>
      <c r="AJ199" s="43"/>
      <c r="AK199" s="43"/>
      <c r="AL199" s="43"/>
      <c r="AM199" s="43"/>
      <c r="AN199" s="43"/>
      <c r="AO199" s="43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</row>
    <row r="200" spans="1:53" ht="15.75" customHeight="1">
      <c r="A200" s="35"/>
      <c r="B200" s="42"/>
      <c r="C200" s="42"/>
      <c r="D200" s="35"/>
      <c r="E200" s="39"/>
      <c r="F200" s="39"/>
      <c r="G200" s="41"/>
      <c r="H200" s="41"/>
      <c r="I200" s="36"/>
      <c r="J200" s="36"/>
      <c r="K200" s="36"/>
      <c r="L200" s="36"/>
      <c r="M200" s="36" t="str">
        <f ca="1">IFERROR(__xludf.DUMMYFUNCTION("IFERROR(TEXTJOIN("", "", TRUE, FILTER('Hưởng lương Tết'!D:D, ('Hưởng lương Tết'!A:A=B195) * ('Hưởng lương Tết'!B:B=C195))), """")"),"")</f>
        <v/>
      </c>
      <c r="N200" s="36"/>
      <c r="O200" s="36"/>
      <c r="P200" s="36"/>
      <c r="Q200" s="36"/>
      <c r="R200" s="36"/>
      <c r="S200" s="36"/>
      <c r="T200" s="36"/>
      <c r="U200" s="36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4"/>
      <c r="AG200" s="43"/>
      <c r="AH200" s="43"/>
      <c r="AI200" s="36"/>
      <c r="AJ200" s="43"/>
      <c r="AK200" s="43"/>
      <c r="AL200" s="43"/>
      <c r="AM200" s="43"/>
      <c r="AN200" s="43"/>
      <c r="AO200" s="43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</row>
    <row r="201" spans="1:53" ht="15.75" customHeight="1">
      <c r="A201" s="35"/>
      <c r="B201" s="42"/>
      <c r="C201" s="42"/>
      <c r="D201" s="35"/>
      <c r="E201" s="39"/>
      <c r="F201" s="39"/>
      <c r="G201" s="41"/>
      <c r="H201" s="41"/>
      <c r="I201" s="36"/>
      <c r="J201" s="36"/>
      <c r="K201" s="36"/>
      <c r="L201" s="36"/>
      <c r="M201" s="36" t="str">
        <f ca="1">IFERROR(__xludf.DUMMYFUNCTION("IFERROR(TEXTJOIN("", "", TRUE, FILTER('Hưởng lương Tết'!D:D, ('Hưởng lương Tết'!A:A=B196) * ('Hưởng lương Tết'!B:B=C196))), """")"),"")</f>
        <v/>
      </c>
      <c r="N201" s="36"/>
      <c r="O201" s="36"/>
      <c r="P201" s="36"/>
      <c r="Q201" s="36"/>
      <c r="R201" s="36"/>
      <c r="S201" s="36"/>
      <c r="T201" s="36"/>
      <c r="U201" s="36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4"/>
      <c r="AG201" s="43"/>
      <c r="AH201" s="43"/>
      <c r="AI201" s="36"/>
      <c r="AJ201" s="43"/>
      <c r="AK201" s="43"/>
      <c r="AL201" s="43"/>
      <c r="AM201" s="43"/>
      <c r="AN201" s="43"/>
      <c r="AO201" s="43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</row>
    <row r="202" spans="1:53" ht="15.75" customHeight="1">
      <c r="A202" s="35"/>
      <c r="B202" s="42"/>
      <c r="C202" s="42"/>
      <c r="D202" s="35"/>
      <c r="E202" s="39"/>
      <c r="F202" s="39"/>
      <c r="G202" s="41"/>
      <c r="H202" s="41"/>
      <c r="I202" s="36"/>
      <c r="J202" s="36"/>
      <c r="K202" s="36"/>
      <c r="L202" s="36"/>
      <c r="M202" s="36" t="str">
        <f ca="1">IFERROR(__xludf.DUMMYFUNCTION("IFERROR(TEXTJOIN("", "", TRUE, FILTER('Hưởng lương Tết'!D:D, ('Hưởng lương Tết'!A:A=B197) * ('Hưởng lương Tết'!B:B=C197))), """")"),"")</f>
        <v/>
      </c>
      <c r="N202" s="36"/>
      <c r="O202" s="36"/>
      <c r="P202" s="36"/>
      <c r="Q202" s="36"/>
      <c r="R202" s="36"/>
      <c r="S202" s="36"/>
      <c r="T202" s="36"/>
      <c r="U202" s="36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4"/>
      <c r="AG202" s="43"/>
      <c r="AH202" s="43"/>
      <c r="AI202" s="36"/>
      <c r="AJ202" s="43"/>
      <c r="AK202" s="43"/>
      <c r="AL202" s="43"/>
      <c r="AM202" s="43"/>
      <c r="AN202" s="43"/>
      <c r="AO202" s="43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</row>
    <row r="203" spans="1:53" ht="15.75" customHeight="1">
      <c r="A203" s="35"/>
      <c r="B203" s="42"/>
      <c r="C203" s="42"/>
      <c r="D203" s="35"/>
      <c r="E203" s="39"/>
      <c r="F203" s="39"/>
      <c r="G203" s="41"/>
      <c r="H203" s="41"/>
      <c r="I203" s="36"/>
      <c r="J203" s="36"/>
      <c r="K203" s="36"/>
      <c r="L203" s="36"/>
      <c r="M203" s="36" t="str">
        <f ca="1">IFERROR(__xludf.DUMMYFUNCTION("IFERROR(TEXTJOIN("", "", TRUE, FILTER('Hưởng lương Tết'!D:D, ('Hưởng lương Tết'!A:A=B198) * ('Hưởng lương Tết'!B:B=C198))), """")"),"")</f>
        <v/>
      </c>
      <c r="N203" s="36"/>
      <c r="O203" s="36"/>
      <c r="P203" s="36"/>
      <c r="Q203" s="36"/>
      <c r="R203" s="36"/>
      <c r="S203" s="36"/>
      <c r="T203" s="36"/>
      <c r="U203" s="36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4"/>
      <c r="AG203" s="43"/>
      <c r="AH203" s="43"/>
      <c r="AI203" s="36"/>
      <c r="AJ203" s="43"/>
      <c r="AK203" s="43"/>
      <c r="AL203" s="43"/>
      <c r="AM203" s="43"/>
      <c r="AN203" s="43"/>
      <c r="AO203" s="43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</row>
    <row r="204" spans="1:53" ht="15.75" customHeight="1">
      <c r="A204" s="35"/>
      <c r="B204" s="42"/>
      <c r="C204" s="42"/>
      <c r="D204" s="35"/>
      <c r="E204" s="39"/>
      <c r="F204" s="39"/>
      <c r="G204" s="41"/>
      <c r="H204" s="41"/>
      <c r="I204" s="36"/>
      <c r="J204" s="36"/>
      <c r="K204" s="36"/>
      <c r="L204" s="36"/>
      <c r="M204" s="36" t="str">
        <f ca="1">IFERROR(__xludf.DUMMYFUNCTION("IFERROR(TEXTJOIN("", "", TRUE, FILTER('Hưởng lương Tết'!D:D, ('Hưởng lương Tết'!A:A=B199) * ('Hưởng lương Tết'!B:B=C199))), """")"),"")</f>
        <v/>
      </c>
      <c r="N204" s="36"/>
      <c r="O204" s="36"/>
      <c r="P204" s="36"/>
      <c r="Q204" s="36"/>
      <c r="R204" s="36"/>
      <c r="S204" s="36"/>
      <c r="T204" s="36"/>
      <c r="U204" s="36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4"/>
      <c r="AG204" s="43"/>
      <c r="AH204" s="43"/>
      <c r="AI204" s="36"/>
      <c r="AJ204" s="43"/>
      <c r="AK204" s="43"/>
      <c r="AL204" s="43"/>
      <c r="AM204" s="43"/>
      <c r="AN204" s="43"/>
      <c r="AO204" s="43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</row>
    <row r="205" spans="1:53" ht="15.75" customHeight="1">
      <c r="A205" s="35"/>
      <c r="B205" s="42"/>
      <c r="C205" s="42"/>
      <c r="D205" s="35"/>
      <c r="E205" s="39"/>
      <c r="F205" s="39"/>
      <c r="G205" s="41"/>
      <c r="H205" s="41"/>
      <c r="I205" s="36"/>
      <c r="J205" s="36"/>
      <c r="K205" s="36"/>
      <c r="L205" s="36"/>
      <c r="M205" s="36" t="str">
        <f ca="1">IFERROR(__xludf.DUMMYFUNCTION("IFERROR(TEXTJOIN("", "", TRUE, FILTER('Hưởng lương Tết'!D:D, ('Hưởng lương Tết'!A:A=B200) * ('Hưởng lương Tết'!B:B=C200))), """")"),"")</f>
        <v/>
      </c>
      <c r="N205" s="36"/>
      <c r="O205" s="36"/>
      <c r="P205" s="36"/>
      <c r="Q205" s="36"/>
      <c r="R205" s="36"/>
      <c r="S205" s="36"/>
      <c r="T205" s="36"/>
      <c r="U205" s="36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4"/>
      <c r="AG205" s="43"/>
      <c r="AH205" s="43"/>
      <c r="AI205" s="36"/>
      <c r="AJ205" s="43"/>
      <c r="AK205" s="43"/>
      <c r="AL205" s="43"/>
      <c r="AM205" s="43"/>
      <c r="AN205" s="43"/>
      <c r="AO205" s="43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</row>
    <row r="206" spans="1:53" ht="15.75" customHeight="1">
      <c r="A206" s="35"/>
      <c r="B206" s="42"/>
      <c r="C206" s="42"/>
      <c r="D206" s="35"/>
      <c r="E206" s="39"/>
      <c r="F206" s="39"/>
      <c r="G206" s="41"/>
      <c r="H206" s="41"/>
      <c r="I206" s="36"/>
      <c r="J206" s="36"/>
      <c r="K206" s="36"/>
      <c r="L206" s="36"/>
      <c r="M206" s="36" t="str">
        <f ca="1">IFERROR(__xludf.DUMMYFUNCTION("IFERROR(TEXTJOIN("", "", TRUE, FILTER('Hưởng lương Tết'!D:D, ('Hưởng lương Tết'!A:A=B201) * ('Hưởng lương Tết'!B:B=C201))), """")"),"")</f>
        <v/>
      </c>
      <c r="N206" s="36"/>
      <c r="O206" s="36"/>
      <c r="P206" s="36"/>
      <c r="Q206" s="36"/>
      <c r="R206" s="36"/>
      <c r="S206" s="36"/>
      <c r="T206" s="36"/>
      <c r="U206" s="36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4"/>
      <c r="AG206" s="43"/>
      <c r="AH206" s="43"/>
      <c r="AI206" s="36"/>
      <c r="AJ206" s="43"/>
      <c r="AK206" s="43"/>
      <c r="AL206" s="43"/>
      <c r="AM206" s="43"/>
      <c r="AN206" s="43"/>
      <c r="AO206" s="43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</row>
    <row r="207" spans="1:53" ht="15.75" customHeight="1">
      <c r="A207" s="35"/>
      <c r="B207" s="42"/>
      <c r="C207" s="42"/>
      <c r="D207" s="35"/>
      <c r="E207" s="39"/>
      <c r="F207" s="39"/>
      <c r="G207" s="41"/>
      <c r="H207" s="41"/>
      <c r="I207" s="36"/>
      <c r="J207" s="36"/>
      <c r="K207" s="36"/>
      <c r="L207" s="36"/>
      <c r="M207" s="36" t="str">
        <f ca="1">IFERROR(__xludf.DUMMYFUNCTION("IFERROR(TEXTJOIN("", "", TRUE, FILTER('Hưởng lương Tết'!D:D, ('Hưởng lương Tết'!A:A=B202) * ('Hưởng lương Tết'!B:B=C202))), """")"),"")</f>
        <v/>
      </c>
      <c r="N207" s="36"/>
      <c r="O207" s="36"/>
      <c r="P207" s="36"/>
      <c r="Q207" s="36"/>
      <c r="R207" s="36"/>
      <c r="S207" s="36"/>
      <c r="T207" s="36"/>
      <c r="U207" s="36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4"/>
      <c r="AG207" s="43"/>
      <c r="AH207" s="43"/>
      <c r="AI207" s="36"/>
      <c r="AJ207" s="43"/>
      <c r="AK207" s="43"/>
      <c r="AL207" s="43"/>
      <c r="AM207" s="43"/>
      <c r="AN207" s="43"/>
      <c r="AO207" s="43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</row>
    <row r="208" spans="1:53" ht="15.75" customHeight="1">
      <c r="A208" s="35"/>
      <c r="B208" s="42"/>
      <c r="C208" s="42"/>
      <c r="D208" s="35"/>
      <c r="E208" s="39"/>
      <c r="F208" s="39"/>
      <c r="G208" s="41"/>
      <c r="H208" s="41"/>
      <c r="I208" s="36"/>
      <c r="J208" s="36"/>
      <c r="K208" s="36"/>
      <c r="L208" s="36"/>
      <c r="M208" s="36" t="str">
        <f ca="1">IFERROR(__xludf.DUMMYFUNCTION("IFERROR(TEXTJOIN("", "", TRUE, FILTER('Hưởng lương Tết'!D:D, ('Hưởng lương Tết'!A:A=B203) * ('Hưởng lương Tết'!B:B=C203))), """")"),"")</f>
        <v/>
      </c>
      <c r="N208" s="36"/>
      <c r="O208" s="36"/>
      <c r="P208" s="36"/>
      <c r="Q208" s="36"/>
      <c r="R208" s="36"/>
      <c r="S208" s="36"/>
      <c r="T208" s="36"/>
      <c r="U208" s="36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4"/>
      <c r="AG208" s="43"/>
      <c r="AH208" s="43"/>
      <c r="AI208" s="36"/>
      <c r="AJ208" s="43"/>
      <c r="AK208" s="43"/>
      <c r="AL208" s="43"/>
      <c r="AM208" s="43"/>
      <c r="AN208" s="43"/>
      <c r="AO208" s="43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</row>
    <row r="209" spans="1:53" ht="15.75" customHeight="1">
      <c r="A209" s="35"/>
      <c r="B209" s="42"/>
      <c r="C209" s="42"/>
      <c r="D209" s="35"/>
      <c r="E209" s="39"/>
      <c r="F209" s="39"/>
      <c r="G209" s="41"/>
      <c r="H209" s="41"/>
      <c r="I209" s="36"/>
      <c r="J209" s="36"/>
      <c r="K209" s="36"/>
      <c r="L209" s="36"/>
      <c r="M209" s="36" t="str">
        <f ca="1">IFERROR(__xludf.DUMMYFUNCTION("IFERROR(TEXTJOIN("", "", TRUE, FILTER('Hưởng lương Tết'!D:D, ('Hưởng lương Tết'!A:A=B204) * ('Hưởng lương Tết'!B:B=C204))), """")"),"")</f>
        <v/>
      </c>
      <c r="N209" s="36"/>
      <c r="O209" s="36"/>
      <c r="P209" s="36"/>
      <c r="Q209" s="36"/>
      <c r="R209" s="36"/>
      <c r="S209" s="36"/>
      <c r="T209" s="36"/>
      <c r="U209" s="36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4"/>
      <c r="AG209" s="43"/>
      <c r="AH209" s="43"/>
      <c r="AI209" s="36"/>
      <c r="AJ209" s="43"/>
      <c r="AK209" s="43"/>
      <c r="AL209" s="43"/>
      <c r="AM209" s="43"/>
      <c r="AN209" s="43"/>
      <c r="AO209" s="43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</row>
    <row r="210" spans="1:53" ht="15.75" customHeight="1">
      <c r="A210" s="35"/>
      <c r="B210" s="42"/>
      <c r="C210" s="42"/>
      <c r="D210" s="35"/>
      <c r="E210" s="39"/>
      <c r="F210" s="39"/>
      <c r="G210" s="41"/>
      <c r="H210" s="41"/>
      <c r="I210" s="36"/>
      <c r="J210" s="36"/>
      <c r="K210" s="36"/>
      <c r="L210" s="36"/>
      <c r="M210" s="36" t="str">
        <f ca="1">IFERROR(__xludf.DUMMYFUNCTION("IFERROR(TEXTJOIN("", "", TRUE, FILTER('Hưởng lương Tết'!D:D, ('Hưởng lương Tết'!A:A=B205) * ('Hưởng lương Tết'!B:B=C205))), """")"),"")</f>
        <v/>
      </c>
      <c r="N210" s="36"/>
      <c r="O210" s="36"/>
      <c r="P210" s="36"/>
      <c r="Q210" s="36"/>
      <c r="R210" s="36"/>
      <c r="S210" s="36"/>
      <c r="T210" s="36"/>
      <c r="U210" s="36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4"/>
      <c r="AG210" s="43"/>
      <c r="AH210" s="43"/>
      <c r="AI210" s="36"/>
      <c r="AJ210" s="43"/>
      <c r="AK210" s="43"/>
      <c r="AL210" s="43"/>
      <c r="AM210" s="43"/>
      <c r="AN210" s="43"/>
      <c r="AO210" s="43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</row>
    <row r="211" spans="1:53" ht="15.75" customHeight="1">
      <c r="A211" s="35"/>
      <c r="B211" s="42"/>
      <c r="C211" s="42"/>
      <c r="D211" s="35"/>
      <c r="E211" s="39"/>
      <c r="F211" s="39"/>
      <c r="G211" s="41"/>
      <c r="H211" s="41"/>
      <c r="I211" s="36"/>
      <c r="J211" s="36"/>
      <c r="K211" s="36"/>
      <c r="L211" s="36"/>
      <c r="M211" s="36" t="str">
        <f ca="1">IFERROR(__xludf.DUMMYFUNCTION("IFERROR(TEXTJOIN("", "", TRUE, FILTER('Hưởng lương Tết'!D:D, ('Hưởng lương Tết'!A:A=B206) * ('Hưởng lương Tết'!B:B=C206))), """")"),"")</f>
        <v/>
      </c>
      <c r="N211" s="36"/>
      <c r="O211" s="36"/>
      <c r="P211" s="36"/>
      <c r="Q211" s="36"/>
      <c r="R211" s="36"/>
      <c r="S211" s="36"/>
      <c r="T211" s="36"/>
      <c r="U211" s="36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4"/>
      <c r="AG211" s="43"/>
      <c r="AH211" s="43"/>
      <c r="AI211" s="36"/>
      <c r="AJ211" s="43"/>
      <c r="AK211" s="43"/>
      <c r="AL211" s="43"/>
      <c r="AM211" s="43"/>
      <c r="AN211" s="43"/>
      <c r="AO211" s="43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</row>
    <row r="212" spans="1:53" ht="15.75" customHeight="1">
      <c r="A212" s="35"/>
      <c r="B212" s="42"/>
      <c r="C212" s="42"/>
      <c r="D212" s="35"/>
      <c r="E212" s="39"/>
      <c r="F212" s="39"/>
      <c r="G212" s="41"/>
      <c r="H212" s="41"/>
      <c r="I212" s="36"/>
      <c r="J212" s="36"/>
      <c r="K212" s="36"/>
      <c r="L212" s="36"/>
      <c r="M212" s="36" t="str">
        <f ca="1">IFERROR(__xludf.DUMMYFUNCTION("IFERROR(TEXTJOIN("", "", TRUE, FILTER('Hưởng lương Tết'!D:D, ('Hưởng lương Tết'!A:A=B207) * ('Hưởng lương Tết'!B:B=C207))), """")"),"")</f>
        <v/>
      </c>
      <c r="N212" s="36"/>
      <c r="O212" s="36"/>
      <c r="P212" s="36"/>
      <c r="Q212" s="36"/>
      <c r="R212" s="36"/>
      <c r="S212" s="36"/>
      <c r="T212" s="36"/>
      <c r="U212" s="36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4"/>
      <c r="AG212" s="43"/>
      <c r="AH212" s="43"/>
      <c r="AI212" s="36"/>
      <c r="AJ212" s="43"/>
      <c r="AK212" s="43"/>
      <c r="AL212" s="43"/>
      <c r="AM212" s="43"/>
      <c r="AN212" s="43"/>
      <c r="AO212" s="43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</row>
    <row r="213" spans="1:53" ht="15.75" customHeight="1">
      <c r="A213" s="35"/>
      <c r="B213" s="42"/>
      <c r="C213" s="42"/>
      <c r="D213" s="35"/>
      <c r="E213" s="39"/>
      <c r="F213" s="39"/>
      <c r="G213" s="41"/>
      <c r="H213" s="41"/>
      <c r="I213" s="36"/>
      <c r="J213" s="36"/>
      <c r="K213" s="36"/>
      <c r="L213" s="36"/>
      <c r="M213" s="36" t="str">
        <f ca="1">IFERROR(__xludf.DUMMYFUNCTION("IFERROR(TEXTJOIN("", "", TRUE, FILTER('Hưởng lương Tết'!D:D, ('Hưởng lương Tết'!A:A=B208) * ('Hưởng lương Tết'!B:B=C208))), """")"),"")</f>
        <v/>
      </c>
      <c r="N213" s="36"/>
      <c r="O213" s="36"/>
      <c r="P213" s="36"/>
      <c r="Q213" s="36"/>
      <c r="R213" s="36"/>
      <c r="S213" s="36"/>
      <c r="T213" s="36"/>
      <c r="U213" s="36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4"/>
      <c r="AG213" s="43"/>
      <c r="AH213" s="43"/>
      <c r="AI213" s="36"/>
      <c r="AJ213" s="43"/>
      <c r="AK213" s="43"/>
      <c r="AL213" s="43"/>
      <c r="AM213" s="43"/>
      <c r="AN213" s="43"/>
      <c r="AO213" s="43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</row>
    <row r="214" spans="1:53" ht="15.75" customHeight="1">
      <c r="A214" s="35"/>
      <c r="B214" s="42"/>
      <c r="C214" s="42"/>
      <c r="D214" s="35"/>
      <c r="E214" s="39"/>
      <c r="F214" s="39"/>
      <c r="G214" s="41"/>
      <c r="H214" s="41"/>
      <c r="I214" s="36"/>
      <c r="J214" s="36"/>
      <c r="K214" s="36"/>
      <c r="L214" s="36"/>
      <c r="M214" s="36" t="str">
        <f ca="1">IFERROR(__xludf.DUMMYFUNCTION("IFERROR(TEXTJOIN("", "", TRUE, FILTER('Hưởng lương Tết'!D:D, ('Hưởng lương Tết'!A:A=B209) * ('Hưởng lương Tết'!B:B=C209))), """")"),"")</f>
        <v/>
      </c>
      <c r="N214" s="36"/>
      <c r="O214" s="36"/>
      <c r="P214" s="36"/>
      <c r="Q214" s="36"/>
      <c r="R214" s="36"/>
      <c r="S214" s="36"/>
      <c r="T214" s="36"/>
      <c r="U214" s="36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4"/>
      <c r="AG214" s="43"/>
      <c r="AH214" s="43"/>
      <c r="AI214" s="36"/>
      <c r="AJ214" s="43"/>
      <c r="AK214" s="43"/>
      <c r="AL214" s="43"/>
      <c r="AM214" s="43"/>
      <c r="AN214" s="43"/>
      <c r="AO214" s="43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</row>
    <row r="215" spans="1:53" ht="15.75" customHeight="1">
      <c r="A215" s="35"/>
      <c r="B215" s="42"/>
      <c r="C215" s="42"/>
      <c r="D215" s="35"/>
      <c r="E215" s="39"/>
      <c r="F215" s="39"/>
      <c r="G215" s="41"/>
      <c r="H215" s="41"/>
      <c r="I215" s="36"/>
      <c r="J215" s="36"/>
      <c r="K215" s="36"/>
      <c r="L215" s="36"/>
      <c r="M215" s="36" t="str">
        <f ca="1">IFERROR(__xludf.DUMMYFUNCTION("IFERROR(TEXTJOIN("", "", TRUE, FILTER('Hưởng lương Tết'!D:D, ('Hưởng lương Tết'!A:A=B210) * ('Hưởng lương Tết'!B:B=C210))), """")"),"")</f>
        <v/>
      </c>
      <c r="N215" s="36"/>
      <c r="O215" s="36"/>
      <c r="P215" s="36"/>
      <c r="Q215" s="36"/>
      <c r="R215" s="36"/>
      <c r="S215" s="36"/>
      <c r="T215" s="36"/>
      <c r="U215" s="36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4"/>
      <c r="AG215" s="43"/>
      <c r="AH215" s="43"/>
      <c r="AI215" s="36"/>
      <c r="AJ215" s="43"/>
      <c r="AK215" s="43"/>
      <c r="AL215" s="43"/>
      <c r="AM215" s="43"/>
      <c r="AN215" s="43"/>
      <c r="AO215" s="43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</row>
    <row r="216" spans="1:53" ht="15.75" customHeight="1">
      <c r="A216" s="35"/>
      <c r="B216" s="42"/>
      <c r="C216" s="42"/>
      <c r="D216" s="35"/>
      <c r="E216" s="39"/>
      <c r="F216" s="39"/>
      <c r="G216" s="41"/>
      <c r="H216" s="41"/>
      <c r="I216" s="36"/>
      <c r="J216" s="36"/>
      <c r="K216" s="36"/>
      <c r="L216" s="36"/>
      <c r="M216" s="36" t="str">
        <f ca="1">IFERROR(__xludf.DUMMYFUNCTION("IFERROR(TEXTJOIN("", "", TRUE, FILTER('Hưởng lương Tết'!D:D, ('Hưởng lương Tết'!A:A=B211) * ('Hưởng lương Tết'!B:B=C211))), """")"),"")</f>
        <v/>
      </c>
      <c r="N216" s="36"/>
      <c r="O216" s="36"/>
      <c r="P216" s="36"/>
      <c r="Q216" s="36"/>
      <c r="R216" s="36"/>
      <c r="S216" s="36"/>
      <c r="T216" s="36"/>
      <c r="U216" s="36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4"/>
      <c r="AG216" s="43"/>
      <c r="AH216" s="43"/>
      <c r="AI216" s="36"/>
      <c r="AJ216" s="43"/>
      <c r="AK216" s="43"/>
      <c r="AL216" s="43"/>
      <c r="AM216" s="43"/>
      <c r="AN216" s="43"/>
      <c r="AO216" s="43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</row>
    <row r="217" spans="1:53" ht="15.75" customHeight="1">
      <c r="A217" s="35"/>
      <c r="B217" s="42"/>
      <c r="C217" s="42"/>
      <c r="D217" s="35"/>
      <c r="E217" s="39"/>
      <c r="F217" s="39"/>
      <c r="G217" s="41"/>
      <c r="H217" s="41"/>
      <c r="I217" s="36"/>
      <c r="J217" s="36"/>
      <c r="K217" s="36"/>
      <c r="L217" s="36"/>
      <c r="M217" s="36" t="str">
        <f ca="1">IFERROR(__xludf.DUMMYFUNCTION("IFERROR(TEXTJOIN("", "", TRUE, FILTER('Hưởng lương Tết'!D:D, ('Hưởng lương Tết'!A:A=B212) * ('Hưởng lương Tết'!B:B=C212))), """")"),"")</f>
        <v/>
      </c>
      <c r="N217" s="36"/>
      <c r="O217" s="36"/>
      <c r="P217" s="36"/>
      <c r="Q217" s="36"/>
      <c r="R217" s="36"/>
      <c r="S217" s="36"/>
      <c r="T217" s="36"/>
      <c r="U217" s="36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4"/>
      <c r="AG217" s="43"/>
      <c r="AH217" s="43"/>
      <c r="AI217" s="36"/>
      <c r="AJ217" s="43"/>
      <c r="AK217" s="43"/>
      <c r="AL217" s="43"/>
      <c r="AM217" s="43"/>
      <c r="AN217" s="43"/>
      <c r="AO217" s="43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</row>
    <row r="218" spans="1:53" ht="15.75" customHeight="1">
      <c r="A218" s="35"/>
      <c r="B218" s="42"/>
      <c r="C218" s="42"/>
      <c r="D218" s="35"/>
      <c r="E218" s="39"/>
      <c r="F218" s="39"/>
      <c r="G218" s="41"/>
      <c r="H218" s="41"/>
      <c r="I218" s="36"/>
      <c r="J218" s="36"/>
      <c r="K218" s="36"/>
      <c r="L218" s="36"/>
      <c r="M218" s="36" t="str">
        <f ca="1">IFERROR(__xludf.DUMMYFUNCTION("IFERROR(TEXTJOIN("", "", TRUE, FILTER('Hưởng lương Tết'!D:D, ('Hưởng lương Tết'!A:A=B213) * ('Hưởng lương Tết'!B:B=C213))), """")"),"")</f>
        <v/>
      </c>
      <c r="N218" s="36"/>
      <c r="O218" s="36"/>
      <c r="P218" s="36"/>
      <c r="Q218" s="36"/>
      <c r="R218" s="36"/>
      <c r="S218" s="36"/>
      <c r="T218" s="36"/>
      <c r="U218" s="36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4"/>
      <c r="AG218" s="43"/>
      <c r="AH218" s="43"/>
      <c r="AI218" s="36"/>
      <c r="AJ218" s="43"/>
      <c r="AK218" s="43"/>
      <c r="AL218" s="43"/>
      <c r="AM218" s="43"/>
      <c r="AN218" s="43"/>
      <c r="AO218" s="43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</row>
    <row r="219" spans="1:53" ht="15.75" customHeight="1">
      <c r="A219" s="35"/>
      <c r="B219" s="42"/>
      <c r="C219" s="42"/>
      <c r="D219" s="35"/>
      <c r="E219" s="39"/>
      <c r="F219" s="39"/>
      <c r="G219" s="41"/>
      <c r="H219" s="41"/>
      <c r="I219" s="36"/>
      <c r="J219" s="36"/>
      <c r="K219" s="36"/>
      <c r="L219" s="36"/>
      <c r="M219" s="36" t="str">
        <f ca="1">IFERROR(__xludf.DUMMYFUNCTION("IFERROR(TEXTJOIN("", "", TRUE, FILTER('Hưởng lương Tết'!D:D, ('Hưởng lương Tết'!A:A=B214) * ('Hưởng lương Tết'!B:B=C214))), """")"),"")</f>
        <v/>
      </c>
      <c r="N219" s="36"/>
      <c r="O219" s="36"/>
      <c r="P219" s="36"/>
      <c r="Q219" s="36"/>
      <c r="R219" s="36"/>
      <c r="S219" s="36"/>
      <c r="T219" s="36"/>
      <c r="U219" s="36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4"/>
      <c r="AG219" s="43"/>
      <c r="AH219" s="43"/>
      <c r="AI219" s="36"/>
      <c r="AJ219" s="43"/>
      <c r="AK219" s="43"/>
      <c r="AL219" s="43"/>
      <c r="AM219" s="43"/>
      <c r="AN219" s="43"/>
      <c r="AO219" s="43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</row>
    <row r="220" spans="1:53" ht="15.75" customHeight="1">
      <c r="A220" s="35"/>
      <c r="B220" s="42"/>
      <c r="C220" s="42"/>
      <c r="D220" s="35"/>
      <c r="E220" s="39"/>
      <c r="F220" s="39"/>
      <c r="G220" s="41"/>
      <c r="H220" s="41"/>
      <c r="I220" s="36"/>
      <c r="J220" s="36"/>
      <c r="K220" s="36"/>
      <c r="L220" s="36"/>
      <c r="M220" s="36" t="str">
        <f ca="1">IFERROR(__xludf.DUMMYFUNCTION("IFERROR(TEXTJOIN("", "", TRUE, FILTER('Hưởng lương Tết'!D:D, ('Hưởng lương Tết'!A:A=B215) * ('Hưởng lương Tết'!B:B=C215))), """")"),"")</f>
        <v/>
      </c>
      <c r="N220" s="36"/>
      <c r="O220" s="36"/>
      <c r="P220" s="36"/>
      <c r="Q220" s="36"/>
      <c r="R220" s="36"/>
      <c r="S220" s="36"/>
      <c r="T220" s="36"/>
      <c r="U220" s="36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4"/>
      <c r="AG220" s="43"/>
      <c r="AH220" s="43"/>
      <c r="AI220" s="36"/>
      <c r="AJ220" s="43"/>
      <c r="AK220" s="43"/>
      <c r="AL220" s="43"/>
      <c r="AM220" s="43"/>
      <c r="AN220" s="43"/>
      <c r="AO220" s="43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</row>
    <row r="221" spans="1:53" ht="15.75" customHeight="1">
      <c r="A221" s="35"/>
      <c r="B221" s="42"/>
      <c r="C221" s="42"/>
      <c r="D221" s="35"/>
      <c r="E221" s="39"/>
      <c r="F221" s="39"/>
      <c r="G221" s="41"/>
      <c r="H221" s="41"/>
      <c r="I221" s="36"/>
      <c r="J221" s="36"/>
      <c r="K221" s="36"/>
      <c r="L221" s="36"/>
      <c r="M221" s="36" t="str">
        <f ca="1">IFERROR(__xludf.DUMMYFUNCTION("IFERROR(TEXTJOIN("", "", TRUE, FILTER('Hưởng lương Tết'!D:D, ('Hưởng lương Tết'!A:A=B216) * ('Hưởng lương Tết'!B:B=C216))), """")"),"")</f>
        <v/>
      </c>
      <c r="N221" s="36"/>
      <c r="O221" s="36"/>
      <c r="P221" s="36"/>
      <c r="Q221" s="36"/>
      <c r="R221" s="36"/>
      <c r="S221" s="36"/>
      <c r="T221" s="36"/>
      <c r="U221" s="36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4"/>
      <c r="AG221" s="43"/>
      <c r="AH221" s="43"/>
      <c r="AI221" s="36"/>
      <c r="AJ221" s="43"/>
      <c r="AK221" s="43"/>
      <c r="AL221" s="43"/>
      <c r="AM221" s="43"/>
      <c r="AN221" s="43"/>
      <c r="AO221" s="43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</row>
    <row r="222" spans="1:53" ht="15.75" customHeight="1">
      <c r="A222" s="35"/>
      <c r="B222" s="42"/>
      <c r="C222" s="42"/>
      <c r="D222" s="35"/>
      <c r="E222" s="39"/>
      <c r="F222" s="39"/>
      <c r="G222" s="41"/>
      <c r="H222" s="41"/>
      <c r="I222" s="36"/>
      <c r="J222" s="36"/>
      <c r="K222" s="36"/>
      <c r="L222" s="36"/>
      <c r="M222" s="36" t="str">
        <f ca="1">IFERROR(__xludf.DUMMYFUNCTION("IFERROR(TEXTJOIN("", "", TRUE, FILTER('Hưởng lương Tết'!D:D, ('Hưởng lương Tết'!A:A=B217) * ('Hưởng lương Tết'!B:B=C217))), """")"),"")</f>
        <v/>
      </c>
      <c r="N222" s="36"/>
      <c r="O222" s="36"/>
      <c r="P222" s="36"/>
      <c r="Q222" s="36"/>
      <c r="R222" s="36"/>
      <c r="S222" s="36"/>
      <c r="T222" s="36"/>
      <c r="U222" s="36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4"/>
      <c r="AG222" s="43"/>
      <c r="AH222" s="43"/>
      <c r="AI222" s="36"/>
      <c r="AJ222" s="43"/>
      <c r="AK222" s="43"/>
      <c r="AL222" s="43"/>
      <c r="AM222" s="43"/>
      <c r="AN222" s="43"/>
      <c r="AO222" s="43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</row>
    <row r="223" spans="1:53" ht="15.75" customHeight="1">
      <c r="A223" s="35"/>
      <c r="B223" s="42"/>
      <c r="C223" s="42"/>
      <c r="D223" s="35"/>
      <c r="E223" s="39"/>
      <c r="F223" s="39"/>
      <c r="G223" s="41"/>
      <c r="H223" s="41"/>
      <c r="I223" s="36"/>
      <c r="J223" s="36"/>
      <c r="K223" s="36"/>
      <c r="L223" s="36"/>
      <c r="M223" s="36" t="str">
        <f ca="1">IFERROR(__xludf.DUMMYFUNCTION("IFERROR(TEXTJOIN("", "", TRUE, FILTER('Hưởng lương Tết'!D:D, ('Hưởng lương Tết'!A:A=B218) * ('Hưởng lương Tết'!B:B=C218))), """")"),"")</f>
        <v/>
      </c>
      <c r="N223" s="36"/>
      <c r="O223" s="36"/>
      <c r="P223" s="36"/>
      <c r="Q223" s="36"/>
      <c r="R223" s="36"/>
      <c r="S223" s="36"/>
      <c r="T223" s="36"/>
      <c r="U223" s="36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4"/>
      <c r="AG223" s="43"/>
      <c r="AH223" s="43"/>
      <c r="AI223" s="36"/>
      <c r="AJ223" s="43"/>
      <c r="AK223" s="43"/>
      <c r="AL223" s="43"/>
      <c r="AM223" s="43"/>
      <c r="AN223" s="43"/>
      <c r="AO223" s="43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</row>
    <row r="224" spans="1:53" ht="15.75" customHeight="1">
      <c r="A224" s="35"/>
      <c r="B224" s="42"/>
      <c r="C224" s="42"/>
      <c r="D224" s="35"/>
      <c r="E224" s="39"/>
      <c r="F224" s="39"/>
      <c r="G224" s="41"/>
      <c r="H224" s="41"/>
      <c r="I224" s="36"/>
      <c r="J224" s="36"/>
      <c r="K224" s="36"/>
      <c r="L224" s="36"/>
      <c r="M224" s="36" t="str">
        <f ca="1">IFERROR(__xludf.DUMMYFUNCTION("IFERROR(TEXTJOIN("", "", TRUE, FILTER('Hưởng lương Tết'!D:D, ('Hưởng lương Tết'!A:A=B219) * ('Hưởng lương Tết'!B:B=C219))), """")"),"")</f>
        <v/>
      </c>
      <c r="N224" s="36"/>
      <c r="O224" s="36"/>
      <c r="P224" s="36"/>
      <c r="Q224" s="36"/>
      <c r="R224" s="36"/>
      <c r="S224" s="36"/>
      <c r="T224" s="36"/>
      <c r="U224" s="36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4"/>
      <c r="AG224" s="43"/>
      <c r="AH224" s="43"/>
      <c r="AI224" s="36"/>
      <c r="AJ224" s="43"/>
      <c r="AK224" s="43"/>
      <c r="AL224" s="43"/>
      <c r="AM224" s="43"/>
      <c r="AN224" s="43"/>
      <c r="AO224" s="43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</row>
    <row r="225" spans="1:53" ht="15.75" customHeight="1">
      <c r="A225" s="35"/>
      <c r="B225" s="42"/>
      <c r="C225" s="42"/>
      <c r="D225" s="35"/>
      <c r="E225" s="39"/>
      <c r="F225" s="39"/>
      <c r="G225" s="41"/>
      <c r="H225" s="41"/>
      <c r="I225" s="36"/>
      <c r="J225" s="36"/>
      <c r="K225" s="36"/>
      <c r="L225" s="36"/>
      <c r="M225" s="36" t="str">
        <f ca="1">IFERROR(__xludf.DUMMYFUNCTION("IFERROR(TEXTJOIN("", "", TRUE, FILTER('Hưởng lương Tết'!D:D, ('Hưởng lương Tết'!A:A=B220) * ('Hưởng lương Tết'!B:B=C220))), """")"),"")</f>
        <v/>
      </c>
      <c r="N225" s="36"/>
      <c r="O225" s="36"/>
      <c r="P225" s="36"/>
      <c r="Q225" s="36"/>
      <c r="R225" s="36"/>
      <c r="S225" s="36"/>
      <c r="T225" s="36"/>
      <c r="U225" s="36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4"/>
      <c r="AG225" s="43"/>
      <c r="AH225" s="43"/>
      <c r="AI225" s="36"/>
      <c r="AJ225" s="43"/>
      <c r="AK225" s="43"/>
      <c r="AL225" s="43"/>
      <c r="AM225" s="43"/>
      <c r="AN225" s="43"/>
      <c r="AO225" s="43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</row>
    <row r="226" spans="1:53" ht="15.75" customHeight="1">
      <c r="A226" s="35"/>
      <c r="B226" s="42"/>
      <c r="C226" s="42"/>
      <c r="D226" s="35"/>
      <c r="E226" s="39"/>
      <c r="F226" s="39"/>
      <c r="G226" s="41"/>
      <c r="H226" s="41"/>
      <c r="I226" s="36"/>
      <c r="J226" s="36"/>
      <c r="K226" s="36"/>
      <c r="L226" s="36"/>
      <c r="M226" s="36" t="str">
        <f ca="1">IFERROR(__xludf.DUMMYFUNCTION("IFERROR(TEXTJOIN("", "", TRUE, FILTER('Hưởng lương Tết'!D:D, ('Hưởng lương Tết'!A:A=B221) * ('Hưởng lương Tết'!B:B=C221))), """")"),"")</f>
        <v/>
      </c>
      <c r="N226" s="36"/>
      <c r="O226" s="36"/>
      <c r="P226" s="36"/>
      <c r="Q226" s="36"/>
      <c r="R226" s="36"/>
      <c r="S226" s="36"/>
      <c r="T226" s="36"/>
      <c r="U226" s="36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4"/>
      <c r="AG226" s="43"/>
      <c r="AH226" s="43"/>
      <c r="AI226" s="36"/>
      <c r="AJ226" s="43"/>
      <c r="AK226" s="43"/>
      <c r="AL226" s="43"/>
      <c r="AM226" s="43"/>
      <c r="AN226" s="43"/>
      <c r="AO226" s="43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</row>
    <row r="227" spans="1:53" ht="15.75" customHeight="1">
      <c r="A227" s="35"/>
      <c r="B227" s="42"/>
      <c r="C227" s="42"/>
      <c r="D227" s="35"/>
      <c r="E227" s="39"/>
      <c r="F227" s="39"/>
      <c r="G227" s="41"/>
      <c r="H227" s="41"/>
      <c r="I227" s="36"/>
      <c r="J227" s="36"/>
      <c r="K227" s="36"/>
      <c r="L227" s="36"/>
      <c r="M227" s="36" t="str">
        <f ca="1">IFERROR(__xludf.DUMMYFUNCTION("IFERROR(TEXTJOIN("", "", TRUE, FILTER('Hưởng lương Tết'!D:D, ('Hưởng lương Tết'!A:A=B222) * ('Hưởng lương Tết'!B:B=C222))), """")"),"")</f>
        <v/>
      </c>
      <c r="N227" s="36"/>
      <c r="O227" s="36"/>
      <c r="P227" s="36"/>
      <c r="Q227" s="36"/>
      <c r="R227" s="36"/>
      <c r="S227" s="36"/>
      <c r="T227" s="36"/>
      <c r="U227" s="36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4"/>
      <c r="AG227" s="43"/>
      <c r="AH227" s="43"/>
      <c r="AI227" s="36"/>
      <c r="AJ227" s="43"/>
      <c r="AK227" s="43"/>
      <c r="AL227" s="43"/>
      <c r="AM227" s="43"/>
      <c r="AN227" s="43"/>
      <c r="AO227" s="43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</row>
    <row r="228" spans="1:53" ht="15.75" customHeight="1">
      <c r="A228" s="35"/>
      <c r="B228" s="42"/>
      <c r="C228" s="42"/>
      <c r="D228" s="35"/>
      <c r="E228" s="39"/>
      <c r="F228" s="39"/>
      <c r="G228" s="41"/>
      <c r="H228" s="41"/>
      <c r="I228" s="36"/>
      <c r="J228" s="36"/>
      <c r="K228" s="36"/>
      <c r="L228" s="36"/>
      <c r="M228" s="36" t="str">
        <f ca="1">IFERROR(__xludf.DUMMYFUNCTION("IFERROR(TEXTJOIN("", "", TRUE, FILTER('Hưởng lương Tết'!D:D, ('Hưởng lương Tết'!A:A=B223) * ('Hưởng lương Tết'!B:B=C223))), """")"),"")</f>
        <v/>
      </c>
      <c r="N228" s="36"/>
      <c r="O228" s="36"/>
      <c r="P228" s="36"/>
      <c r="Q228" s="36"/>
      <c r="R228" s="36"/>
      <c r="S228" s="36"/>
      <c r="T228" s="36"/>
      <c r="U228" s="36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4"/>
      <c r="AG228" s="43"/>
      <c r="AH228" s="43"/>
      <c r="AI228" s="36"/>
      <c r="AJ228" s="43"/>
      <c r="AK228" s="43"/>
      <c r="AL228" s="43"/>
      <c r="AM228" s="43"/>
      <c r="AN228" s="43"/>
      <c r="AO228" s="43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</row>
    <row r="229" spans="1:53" ht="15.75" customHeight="1">
      <c r="A229" s="35"/>
      <c r="B229" s="42"/>
      <c r="C229" s="42"/>
      <c r="D229" s="35"/>
      <c r="E229" s="39"/>
      <c r="F229" s="39"/>
      <c r="G229" s="41"/>
      <c r="H229" s="41"/>
      <c r="I229" s="36"/>
      <c r="J229" s="36"/>
      <c r="K229" s="36"/>
      <c r="L229" s="36"/>
      <c r="M229" s="36" t="str">
        <f ca="1">IFERROR(__xludf.DUMMYFUNCTION("IFERROR(TEXTJOIN("", "", TRUE, FILTER('Hưởng lương Tết'!D:D, ('Hưởng lương Tết'!A:A=B224) * ('Hưởng lương Tết'!B:B=C224))), """")"),"")</f>
        <v/>
      </c>
      <c r="N229" s="36"/>
      <c r="O229" s="36"/>
      <c r="P229" s="36"/>
      <c r="Q229" s="36"/>
      <c r="R229" s="36"/>
      <c r="S229" s="36"/>
      <c r="T229" s="36"/>
      <c r="U229" s="36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4"/>
      <c r="AG229" s="43"/>
      <c r="AH229" s="43"/>
      <c r="AI229" s="36"/>
      <c r="AJ229" s="43"/>
      <c r="AK229" s="43"/>
      <c r="AL229" s="43"/>
      <c r="AM229" s="43"/>
      <c r="AN229" s="43"/>
      <c r="AO229" s="43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</row>
    <row r="230" spans="1:53" ht="15.75" customHeight="1">
      <c r="A230" s="35"/>
      <c r="B230" s="42"/>
      <c r="C230" s="42"/>
      <c r="D230" s="35"/>
      <c r="E230" s="39"/>
      <c r="F230" s="39"/>
      <c r="G230" s="41"/>
      <c r="H230" s="41"/>
      <c r="I230" s="36"/>
      <c r="J230" s="36"/>
      <c r="K230" s="36"/>
      <c r="L230" s="36"/>
      <c r="M230" s="36" t="str">
        <f ca="1">IFERROR(__xludf.DUMMYFUNCTION("IFERROR(TEXTJOIN("", "", TRUE, FILTER('Hưởng lương Tết'!D:D, ('Hưởng lương Tết'!A:A=B225) * ('Hưởng lương Tết'!B:B=C225))), """")"),"")</f>
        <v/>
      </c>
      <c r="N230" s="36"/>
      <c r="O230" s="36"/>
      <c r="P230" s="36"/>
      <c r="Q230" s="36"/>
      <c r="R230" s="36"/>
      <c r="S230" s="36"/>
      <c r="T230" s="36"/>
      <c r="U230" s="36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4"/>
      <c r="AG230" s="43"/>
      <c r="AH230" s="43"/>
      <c r="AI230" s="36"/>
      <c r="AJ230" s="43"/>
      <c r="AK230" s="43"/>
      <c r="AL230" s="43"/>
      <c r="AM230" s="43"/>
      <c r="AN230" s="43"/>
      <c r="AO230" s="43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</row>
    <row r="231" spans="1:53" ht="15.75" customHeight="1">
      <c r="A231" s="35"/>
      <c r="B231" s="42"/>
      <c r="C231" s="42"/>
      <c r="D231" s="35"/>
      <c r="E231" s="39"/>
      <c r="F231" s="39"/>
      <c r="G231" s="41"/>
      <c r="H231" s="41"/>
      <c r="I231" s="36"/>
      <c r="J231" s="36"/>
      <c r="K231" s="36"/>
      <c r="L231" s="36"/>
      <c r="M231" s="36" t="str">
        <f ca="1">IFERROR(__xludf.DUMMYFUNCTION("IFERROR(TEXTJOIN("", "", TRUE, FILTER('Hưởng lương Tết'!D:D, ('Hưởng lương Tết'!A:A=B226) * ('Hưởng lương Tết'!B:B=C226))), """")"),"")</f>
        <v/>
      </c>
      <c r="N231" s="36"/>
      <c r="O231" s="36"/>
      <c r="P231" s="36"/>
      <c r="Q231" s="36"/>
      <c r="R231" s="36"/>
      <c r="S231" s="36"/>
      <c r="T231" s="36"/>
      <c r="U231" s="36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4"/>
      <c r="AG231" s="43"/>
      <c r="AH231" s="43"/>
      <c r="AI231" s="36"/>
      <c r="AJ231" s="43"/>
      <c r="AK231" s="43"/>
      <c r="AL231" s="43"/>
      <c r="AM231" s="43"/>
      <c r="AN231" s="43"/>
      <c r="AO231" s="43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</row>
    <row r="232" spans="1:53" ht="15.75" customHeight="1">
      <c r="A232" s="35"/>
      <c r="B232" s="42"/>
      <c r="C232" s="42"/>
      <c r="D232" s="35"/>
      <c r="E232" s="39"/>
      <c r="F232" s="39"/>
      <c r="G232" s="41"/>
      <c r="H232" s="41"/>
      <c r="I232" s="36"/>
      <c r="J232" s="36"/>
      <c r="K232" s="36"/>
      <c r="L232" s="36"/>
      <c r="M232" s="36" t="str">
        <f ca="1">IFERROR(__xludf.DUMMYFUNCTION("IFERROR(TEXTJOIN("", "", TRUE, FILTER('Hưởng lương Tết'!D:D, ('Hưởng lương Tết'!A:A=B227) * ('Hưởng lương Tết'!B:B=C227))), """")"),"")</f>
        <v/>
      </c>
      <c r="N232" s="36"/>
      <c r="O232" s="36"/>
      <c r="P232" s="36"/>
      <c r="Q232" s="36"/>
      <c r="R232" s="36"/>
      <c r="S232" s="36"/>
      <c r="T232" s="36"/>
      <c r="U232" s="36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4"/>
      <c r="AG232" s="43"/>
      <c r="AH232" s="43"/>
      <c r="AI232" s="36"/>
      <c r="AJ232" s="43"/>
      <c r="AK232" s="43"/>
      <c r="AL232" s="43"/>
      <c r="AM232" s="43"/>
      <c r="AN232" s="43"/>
      <c r="AO232" s="43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</row>
    <row r="233" spans="1:53" ht="15.75" customHeight="1">
      <c r="A233" s="35"/>
      <c r="B233" s="42"/>
      <c r="C233" s="42"/>
      <c r="D233" s="35"/>
      <c r="E233" s="39"/>
      <c r="F233" s="39"/>
      <c r="G233" s="41"/>
      <c r="H233" s="41"/>
      <c r="I233" s="36"/>
      <c r="J233" s="36"/>
      <c r="K233" s="36"/>
      <c r="L233" s="36"/>
      <c r="M233" s="36" t="str">
        <f ca="1">IFERROR(__xludf.DUMMYFUNCTION("IFERROR(TEXTJOIN("", "", TRUE, FILTER('Hưởng lương Tết'!D:D, ('Hưởng lương Tết'!A:A=B228) * ('Hưởng lương Tết'!B:B=C228))), """")"),"")</f>
        <v/>
      </c>
      <c r="N233" s="36"/>
      <c r="O233" s="36"/>
      <c r="P233" s="36"/>
      <c r="Q233" s="36"/>
      <c r="R233" s="36"/>
      <c r="S233" s="36"/>
      <c r="T233" s="36"/>
      <c r="U233" s="36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4"/>
      <c r="AG233" s="43"/>
      <c r="AH233" s="43"/>
      <c r="AI233" s="36"/>
      <c r="AJ233" s="43"/>
      <c r="AK233" s="43"/>
      <c r="AL233" s="43"/>
      <c r="AM233" s="43"/>
      <c r="AN233" s="43"/>
      <c r="AO233" s="43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</row>
    <row r="234" spans="1:53" ht="15.75" customHeight="1">
      <c r="A234" s="35"/>
      <c r="B234" s="42"/>
      <c r="C234" s="42"/>
      <c r="D234" s="35"/>
      <c r="E234" s="39"/>
      <c r="F234" s="39"/>
      <c r="G234" s="41"/>
      <c r="H234" s="41"/>
      <c r="I234" s="36"/>
      <c r="J234" s="36"/>
      <c r="K234" s="36"/>
      <c r="L234" s="36"/>
      <c r="M234" s="36" t="str">
        <f ca="1">IFERROR(__xludf.DUMMYFUNCTION("IFERROR(TEXTJOIN("", "", TRUE, FILTER('Hưởng lương Tết'!D:D, ('Hưởng lương Tết'!A:A=B229) * ('Hưởng lương Tết'!B:B=C229))), """")"),"")</f>
        <v/>
      </c>
      <c r="N234" s="36"/>
      <c r="O234" s="36"/>
      <c r="P234" s="36"/>
      <c r="Q234" s="36"/>
      <c r="R234" s="36"/>
      <c r="S234" s="36"/>
      <c r="T234" s="36"/>
      <c r="U234" s="36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4"/>
      <c r="AG234" s="43"/>
      <c r="AH234" s="43"/>
      <c r="AI234" s="36"/>
      <c r="AJ234" s="43"/>
      <c r="AK234" s="43"/>
      <c r="AL234" s="43"/>
      <c r="AM234" s="43"/>
      <c r="AN234" s="43"/>
      <c r="AO234" s="43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</row>
    <row r="235" spans="1:53" ht="15.75" customHeight="1">
      <c r="A235" s="35"/>
      <c r="B235" s="42"/>
      <c r="C235" s="42"/>
      <c r="D235" s="35"/>
      <c r="E235" s="39"/>
      <c r="F235" s="39"/>
      <c r="G235" s="41"/>
      <c r="H235" s="41"/>
      <c r="I235" s="36"/>
      <c r="J235" s="36"/>
      <c r="K235" s="36"/>
      <c r="L235" s="36"/>
      <c r="M235" s="36" t="str">
        <f ca="1">IFERROR(__xludf.DUMMYFUNCTION("IFERROR(TEXTJOIN("", "", TRUE, FILTER('Hưởng lương Tết'!D:D, ('Hưởng lương Tết'!A:A=B230) * ('Hưởng lương Tết'!B:B=C230))), """")"),"")</f>
        <v/>
      </c>
      <c r="N235" s="36"/>
      <c r="O235" s="36"/>
      <c r="P235" s="36"/>
      <c r="Q235" s="36"/>
      <c r="R235" s="36"/>
      <c r="S235" s="36"/>
      <c r="T235" s="36"/>
      <c r="U235" s="36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4"/>
      <c r="AG235" s="43"/>
      <c r="AH235" s="43"/>
      <c r="AI235" s="36"/>
      <c r="AJ235" s="43"/>
      <c r="AK235" s="43"/>
      <c r="AL235" s="43"/>
      <c r="AM235" s="43"/>
      <c r="AN235" s="43"/>
      <c r="AO235" s="43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</row>
    <row r="236" spans="1:53" ht="15.75" customHeight="1">
      <c r="A236" s="35"/>
      <c r="B236" s="42"/>
      <c r="C236" s="42"/>
      <c r="D236" s="35"/>
      <c r="E236" s="39"/>
      <c r="F236" s="39"/>
      <c r="G236" s="41"/>
      <c r="H236" s="41"/>
      <c r="I236" s="36"/>
      <c r="J236" s="36"/>
      <c r="K236" s="36"/>
      <c r="L236" s="36"/>
      <c r="M236" s="36" t="str">
        <f ca="1">IFERROR(__xludf.DUMMYFUNCTION("IFERROR(TEXTJOIN("", "", TRUE, FILTER('Hưởng lương Tết'!D:D, ('Hưởng lương Tết'!A:A=B231) * ('Hưởng lương Tết'!B:B=C231))), """")"),"")</f>
        <v/>
      </c>
      <c r="N236" s="36"/>
      <c r="O236" s="36"/>
      <c r="P236" s="36"/>
      <c r="Q236" s="36"/>
      <c r="R236" s="36"/>
      <c r="S236" s="36"/>
      <c r="T236" s="36"/>
      <c r="U236" s="36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4"/>
      <c r="AG236" s="43"/>
      <c r="AH236" s="43"/>
      <c r="AI236" s="36"/>
      <c r="AJ236" s="43"/>
      <c r="AK236" s="43"/>
      <c r="AL236" s="43"/>
      <c r="AM236" s="43"/>
      <c r="AN236" s="43"/>
      <c r="AO236" s="43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</row>
    <row r="237" spans="1:53" ht="15.75" customHeight="1">
      <c r="A237" s="35"/>
      <c r="B237" s="42"/>
      <c r="C237" s="42"/>
      <c r="D237" s="35"/>
      <c r="E237" s="39"/>
      <c r="F237" s="39"/>
      <c r="G237" s="41"/>
      <c r="H237" s="41"/>
      <c r="I237" s="36"/>
      <c r="J237" s="36"/>
      <c r="K237" s="36"/>
      <c r="L237" s="36"/>
      <c r="M237" s="36" t="str">
        <f ca="1">IFERROR(__xludf.DUMMYFUNCTION("IFERROR(TEXTJOIN("", "", TRUE, FILTER('Hưởng lương Tết'!D:D, ('Hưởng lương Tết'!A:A=B232) * ('Hưởng lương Tết'!B:B=C232))), """")"),"")</f>
        <v/>
      </c>
      <c r="N237" s="36"/>
      <c r="O237" s="36"/>
      <c r="P237" s="36"/>
      <c r="Q237" s="36"/>
      <c r="R237" s="36"/>
      <c r="S237" s="36"/>
      <c r="T237" s="36"/>
      <c r="U237" s="36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4"/>
      <c r="AG237" s="43"/>
      <c r="AH237" s="43"/>
      <c r="AI237" s="36"/>
      <c r="AJ237" s="43"/>
      <c r="AK237" s="43"/>
      <c r="AL237" s="43"/>
      <c r="AM237" s="43"/>
      <c r="AN237" s="43"/>
      <c r="AO237" s="43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</row>
    <row r="238" spans="1:53" ht="15.75" customHeight="1">
      <c r="A238" s="35"/>
      <c r="B238" s="42"/>
      <c r="C238" s="42"/>
      <c r="D238" s="35"/>
      <c r="E238" s="39"/>
      <c r="F238" s="39"/>
      <c r="G238" s="41"/>
      <c r="H238" s="41"/>
      <c r="I238" s="36"/>
      <c r="J238" s="36"/>
      <c r="K238" s="36"/>
      <c r="L238" s="36"/>
      <c r="M238" s="36" t="str">
        <f ca="1">IFERROR(__xludf.DUMMYFUNCTION("IFERROR(TEXTJOIN("", "", TRUE, FILTER('Hưởng lương Tết'!D:D, ('Hưởng lương Tết'!A:A=B233) * ('Hưởng lương Tết'!B:B=C233))), """")"),"")</f>
        <v/>
      </c>
      <c r="N238" s="36"/>
      <c r="O238" s="36"/>
      <c r="P238" s="36"/>
      <c r="Q238" s="36"/>
      <c r="R238" s="36"/>
      <c r="S238" s="36"/>
      <c r="T238" s="36"/>
      <c r="U238" s="36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4"/>
      <c r="AG238" s="43"/>
      <c r="AH238" s="43"/>
      <c r="AI238" s="36"/>
      <c r="AJ238" s="43"/>
      <c r="AK238" s="43"/>
      <c r="AL238" s="43"/>
      <c r="AM238" s="43"/>
      <c r="AN238" s="43"/>
      <c r="AO238" s="43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</row>
    <row r="239" spans="1:53" ht="15.75" customHeight="1">
      <c r="A239" s="35"/>
      <c r="B239" s="42"/>
      <c r="C239" s="42"/>
      <c r="D239" s="35"/>
      <c r="E239" s="39"/>
      <c r="F239" s="39"/>
      <c r="G239" s="41"/>
      <c r="H239" s="41"/>
      <c r="I239" s="36"/>
      <c r="J239" s="36"/>
      <c r="K239" s="36"/>
      <c r="L239" s="36"/>
      <c r="M239" s="36" t="str">
        <f ca="1">IFERROR(__xludf.DUMMYFUNCTION("IFERROR(TEXTJOIN("", "", TRUE, FILTER('Hưởng lương Tết'!D:D, ('Hưởng lương Tết'!A:A=B234) * ('Hưởng lương Tết'!B:B=C234))), """")"),"")</f>
        <v/>
      </c>
      <c r="N239" s="36"/>
      <c r="O239" s="36"/>
      <c r="P239" s="36"/>
      <c r="Q239" s="36"/>
      <c r="R239" s="36"/>
      <c r="S239" s="36"/>
      <c r="T239" s="36"/>
      <c r="U239" s="36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4"/>
      <c r="AG239" s="43"/>
      <c r="AH239" s="43"/>
      <c r="AI239" s="36"/>
      <c r="AJ239" s="43"/>
      <c r="AK239" s="43"/>
      <c r="AL239" s="43"/>
      <c r="AM239" s="43"/>
      <c r="AN239" s="43"/>
      <c r="AO239" s="43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</row>
    <row r="240" spans="1:53" ht="15.75" customHeight="1">
      <c r="A240" s="35"/>
      <c r="B240" s="42"/>
      <c r="C240" s="42"/>
      <c r="D240" s="35"/>
      <c r="E240" s="39"/>
      <c r="F240" s="39"/>
      <c r="G240" s="41"/>
      <c r="H240" s="41"/>
      <c r="I240" s="36"/>
      <c r="J240" s="36"/>
      <c r="K240" s="36"/>
      <c r="L240" s="36"/>
      <c r="M240" s="36" t="str">
        <f ca="1">IFERROR(__xludf.DUMMYFUNCTION("IFERROR(TEXTJOIN("", "", TRUE, FILTER('Hưởng lương Tết'!D:D, ('Hưởng lương Tết'!A:A=B235) * ('Hưởng lương Tết'!B:B=C235))), """")"),"")</f>
        <v/>
      </c>
      <c r="N240" s="36"/>
      <c r="O240" s="36"/>
      <c r="P240" s="36"/>
      <c r="Q240" s="36"/>
      <c r="R240" s="36"/>
      <c r="S240" s="36"/>
      <c r="T240" s="36"/>
      <c r="U240" s="36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4"/>
      <c r="AG240" s="43"/>
      <c r="AH240" s="43"/>
      <c r="AI240" s="36"/>
      <c r="AJ240" s="43"/>
      <c r="AK240" s="43"/>
      <c r="AL240" s="43"/>
      <c r="AM240" s="43"/>
      <c r="AN240" s="43"/>
      <c r="AO240" s="43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</row>
    <row r="241" spans="1:53" ht="15.75" customHeight="1">
      <c r="A241" s="35"/>
      <c r="B241" s="42"/>
      <c r="C241" s="42"/>
      <c r="D241" s="35"/>
      <c r="E241" s="39"/>
      <c r="F241" s="39"/>
      <c r="G241" s="41"/>
      <c r="H241" s="41"/>
      <c r="I241" s="36"/>
      <c r="J241" s="36"/>
      <c r="K241" s="36"/>
      <c r="L241" s="36"/>
      <c r="M241" s="36" t="str">
        <f ca="1">IFERROR(__xludf.DUMMYFUNCTION("IFERROR(TEXTJOIN("", "", TRUE, FILTER('Hưởng lương Tết'!D:D, ('Hưởng lương Tết'!A:A=B236) * ('Hưởng lương Tết'!B:B=C236))), """")"),"")</f>
        <v/>
      </c>
      <c r="N241" s="36"/>
      <c r="O241" s="36"/>
      <c r="P241" s="36"/>
      <c r="Q241" s="36"/>
      <c r="R241" s="36"/>
      <c r="S241" s="36"/>
      <c r="T241" s="36"/>
      <c r="U241" s="36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4"/>
      <c r="AG241" s="43"/>
      <c r="AH241" s="43"/>
      <c r="AI241" s="36"/>
      <c r="AJ241" s="43"/>
      <c r="AK241" s="43"/>
      <c r="AL241" s="43"/>
      <c r="AM241" s="43"/>
      <c r="AN241" s="43"/>
      <c r="AO241" s="43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</row>
    <row r="242" spans="1:53" ht="15.75" customHeight="1">
      <c r="A242" s="35"/>
      <c r="B242" s="42"/>
      <c r="C242" s="42"/>
      <c r="D242" s="35"/>
      <c r="E242" s="39"/>
      <c r="F242" s="39"/>
      <c r="G242" s="41"/>
      <c r="H242" s="41"/>
      <c r="I242" s="36"/>
      <c r="J242" s="36"/>
      <c r="K242" s="36"/>
      <c r="L242" s="36"/>
      <c r="M242" s="36" t="str">
        <f ca="1">IFERROR(__xludf.DUMMYFUNCTION("IFERROR(TEXTJOIN("", "", TRUE, FILTER('Hưởng lương Tết'!D:D, ('Hưởng lương Tết'!A:A=B237) * ('Hưởng lương Tết'!B:B=C237))), """")"),"")</f>
        <v/>
      </c>
      <c r="N242" s="36"/>
      <c r="O242" s="36"/>
      <c r="P242" s="36"/>
      <c r="Q242" s="36"/>
      <c r="R242" s="36"/>
      <c r="S242" s="36"/>
      <c r="T242" s="36"/>
      <c r="U242" s="36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4"/>
      <c r="AG242" s="43"/>
      <c r="AH242" s="43"/>
      <c r="AI242" s="36"/>
      <c r="AJ242" s="43"/>
      <c r="AK242" s="43"/>
      <c r="AL242" s="43"/>
      <c r="AM242" s="43"/>
      <c r="AN242" s="43"/>
      <c r="AO242" s="43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</row>
    <row r="243" spans="1:53" ht="15.75" customHeight="1">
      <c r="A243" s="35"/>
      <c r="B243" s="42"/>
      <c r="C243" s="42"/>
      <c r="D243" s="35"/>
      <c r="E243" s="39"/>
      <c r="F243" s="39"/>
      <c r="G243" s="41"/>
      <c r="H243" s="41"/>
      <c r="I243" s="36"/>
      <c r="J243" s="36"/>
      <c r="K243" s="36"/>
      <c r="L243" s="36"/>
      <c r="M243" s="36" t="str">
        <f ca="1">IFERROR(__xludf.DUMMYFUNCTION("IFERROR(TEXTJOIN("", "", TRUE, FILTER('Hưởng lương Tết'!D:D, ('Hưởng lương Tết'!A:A=B238) * ('Hưởng lương Tết'!B:B=C238))), """")"),"")</f>
        <v/>
      </c>
      <c r="N243" s="36"/>
      <c r="O243" s="36"/>
      <c r="P243" s="36"/>
      <c r="Q243" s="36"/>
      <c r="R243" s="36"/>
      <c r="S243" s="36"/>
      <c r="T243" s="36"/>
      <c r="U243" s="36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4"/>
      <c r="AG243" s="43"/>
      <c r="AH243" s="43"/>
      <c r="AI243" s="36"/>
      <c r="AJ243" s="43"/>
      <c r="AK243" s="43"/>
      <c r="AL243" s="43"/>
      <c r="AM243" s="43"/>
      <c r="AN243" s="43"/>
      <c r="AO243" s="43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</row>
    <row r="244" spans="1:53" ht="15.75" customHeight="1">
      <c r="A244" s="35"/>
      <c r="B244" s="42"/>
      <c r="C244" s="42"/>
      <c r="D244" s="35"/>
      <c r="E244" s="39"/>
      <c r="F244" s="39"/>
      <c r="G244" s="41"/>
      <c r="H244" s="41"/>
      <c r="I244" s="36"/>
      <c r="J244" s="36"/>
      <c r="K244" s="36"/>
      <c r="L244" s="36"/>
      <c r="M244" s="36" t="str">
        <f ca="1">IFERROR(__xludf.DUMMYFUNCTION("IFERROR(TEXTJOIN("", "", TRUE, FILTER('Hưởng lương Tết'!D:D, ('Hưởng lương Tết'!A:A=B239) * ('Hưởng lương Tết'!B:B=C239))), """")"),"")</f>
        <v/>
      </c>
      <c r="N244" s="36"/>
      <c r="O244" s="36"/>
      <c r="P244" s="36"/>
      <c r="Q244" s="36"/>
      <c r="R244" s="36"/>
      <c r="S244" s="36"/>
      <c r="T244" s="36"/>
      <c r="U244" s="36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4"/>
      <c r="AG244" s="43"/>
      <c r="AH244" s="43"/>
      <c r="AI244" s="36"/>
      <c r="AJ244" s="43"/>
      <c r="AK244" s="43"/>
      <c r="AL244" s="43"/>
      <c r="AM244" s="43"/>
      <c r="AN244" s="43"/>
      <c r="AO244" s="43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</row>
    <row r="245" spans="1:53" ht="15.75" customHeight="1">
      <c r="A245" s="35"/>
      <c r="B245" s="42"/>
      <c r="C245" s="42"/>
      <c r="D245" s="35"/>
      <c r="E245" s="39"/>
      <c r="F245" s="39"/>
      <c r="G245" s="41"/>
      <c r="H245" s="41"/>
      <c r="I245" s="36"/>
      <c r="J245" s="36"/>
      <c r="K245" s="36"/>
      <c r="L245" s="36"/>
      <c r="M245" s="36" t="str">
        <f ca="1">IFERROR(__xludf.DUMMYFUNCTION("IFERROR(TEXTJOIN("", "", TRUE, FILTER('Hưởng lương Tết'!D:D, ('Hưởng lương Tết'!A:A=B240) * ('Hưởng lương Tết'!B:B=C240))), """")"),"")</f>
        <v/>
      </c>
      <c r="N245" s="36"/>
      <c r="O245" s="36"/>
      <c r="P245" s="36"/>
      <c r="Q245" s="36"/>
      <c r="R245" s="36"/>
      <c r="S245" s="36"/>
      <c r="T245" s="36"/>
      <c r="U245" s="36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4"/>
      <c r="AG245" s="43"/>
      <c r="AH245" s="43"/>
      <c r="AI245" s="36"/>
      <c r="AJ245" s="43"/>
      <c r="AK245" s="43"/>
      <c r="AL245" s="43"/>
      <c r="AM245" s="43"/>
      <c r="AN245" s="43"/>
      <c r="AO245" s="43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</row>
    <row r="246" spans="1:53" ht="15.75" customHeight="1">
      <c r="A246" s="35"/>
      <c r="B246" s="42"/>
      <c r="C246" s="42"/>
      <c r="D246" s="35"/>
      <c r="E246" s="39"/>
      <c r="F246" s="39"/>
      <c r="G246" s="41"/>
      <c r="H246" s="41"/>
      <c r="I246" s="36"/>
      <c r="J246" s="36"/>
      <c r="K246" s="36"/>
      <c r="L246" s="36"/>
      <c r="M246" s="36" t="str">
        <f ca="1">IFERROR(__xludf.DUMMYFUNCTION("IFERROR(TEXTJOIN("", "", TRUE, FILTER('Hưởng lương Tết'!D:D, ('Hưởng lương Tết'!A:A=B241) * ('Hưởng lương Tết'!B:B=C241))), """")"),"")</f>
        <v/>
      </c>
      <c r="N246" s="36"/>
      <c r="O246" s="36"/>
      <c r="P246" s="36"/>
      <c r="Q246" s="36"/>
      <c r="R246" s="36"/>
      <c r="S246" s="36"/>
      <c r="T246" s="36"/>
      <c r="U246" s="36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4"/>
      <c r="AG246" s="43"/>
      <c r="AH246" s="43"/>
      <c r="AI246" s="36"/>
      <c r="AJ246" s="43"/>
      <c r="AK246" s="43"/>
      <c r="AL246" s="43"/>
      <c r="AM246" s="43"/>
      <c r="AN246" s="43"/>
      <c r="AO246" s="43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</row>
    <row r="247" spans="1:53" ht="15.75" customHeight="1">
      <c r="A247" s="35"/>
      <c r="B247" s="42"/>
      <c r="C247" s="42"/>
      <c r="D247" s="35"/>
      <c r="E247" s="39"/>
      <c r="F247" s="39"/>
      <c r="G247" s="41"/>
      <c r="H247" s="41"/>
      <c r="I247" s="36"/>
      <c r="J247" s="36"/>
      <c r="K247" s="36"/>
      <c r="L247" s="36"/>
      <c r="M247" s="36" t="str">
        <f ca="1">IFERROR(__xludf.DUMMYFUNCTION("IFERROR(TEXTJOIN("", "", TRUE, FILTER('Hưởng lương Tết'!D:D, ('Hưởng lương Tết'!A:A=B242) * ('Hưởng lương Tết'!B:B=C242))), """")"),"")</f>
        <v/>
      </c>
      <c r="N247" s="36"/>
      <c r="O247" s="36"/>
      <c r="P247" s="36"/>
      <c r="Q247" s="36"/>
      <c r="R247" s="36"/>
      <c r="S247" s="36"/>
      <c r="T247" s="36"/>
      <c r="U247" s="36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4"/>
      <c r="AG247" s="43"/>
      <c r="AH247" s="43"/>
      <c r="AI247" s="36"/>
      <c r="AJ247" s="43"/>
      <c r="AK247" s="43"/>
      <c r="AL247" s="43"/>
      <c r="AM247" s="43"/>
      <c r="AN247" s="43"/>
      <c r="AO247" s="43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</row>
    <row r="248" spans="1:53" ht="15.75" customHeight="1">
      <c r="A248" s="35"/>
      <c r="B248" s="42"/>
      <c r="C248" s="42"/>
      <c r="D248" s="35"/>
      <c r="E248" s="39"/>
      <c r="F248" s="39"/>
      <c r="G248" s="41"/>
      <c r="H248" s="41"/>
      <c r="I248" s="36"/>
      <c r="J248" s="36"/>
      <c r="K248" s="36"/>
      <c r="L248" s="36"/>
      <c r="M248" s="36" t="str">
        <f ca="1">IFERROR(__xludf.DUMMYFUNCTION("IFERROR(TEXTJOIN("", "", TRUE, FILTER('Hưởng lương Tết'!D:D, ('Hưởng lương Tết'!A:A=B243) * ('Hưởng lương Tết'!B:B=C243))), """")"),"")</f>
        <v/>
      </c>
      <c r="N248" s="36"/>
      <c r="O248" s="36"/>
      <c r="P248" s="36"/>
      <c r="Q248" s="36"/>
      <c r="R248" s="36"/>
      <c r="S248" s="36"/>
      <c r="T248" s="36"/>
      <c r="U248" s="36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4"/>
      <c r="AG248" s="43"/>
      <c r="AH248" s="43"/>
      <c r="AI248" s="36"/>
      <c r="AJ248" s="43"/>
      <c r="AK248" s="43"/>
      <c r="AL248" s="43"/>
      <c r="AM248" s="43"/>
      <c r="AN248" s="43"/>
      <c r="AO248" s="43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</row>
    <row r="249" spans="1:53" ht="15.75" customHeight="1">
      <c r="A249" s="35"/>
      <c r="B249" s="42"/>
      <c r="C249" s="42"/>
      <c r="D249" s="35"/>
      <c r="E249" s="39"/>
      <c r="F249" s="39"/>
      <c r="G249" s="41"/>
      <c r="H249" s="41"/>
      <c r="I249" s="36"/>
      <c r="J249" s="36"/>
      <c r="K249" s="36"/>
      <c r="L249" s="36"/>
      <c r="M249" s="36" t="str">
        <f ca="1">IFERROR(__xludf.DUMMYFUNCTION("IFERROR(TEXTJOIN("", "", TRUE, FILTER('Hưởng lương Tết'!D:D, ('Hưởng lương Tết'!A:A=B244) * ('Hưởng lương Tết'!B:B=C244))), """")"),"")</f>
        <v/>
      </c>
      <c r="N249" s="36"/>
      <c r="O249" s="36"/>
      <c r="P249" s="36"/>
      <c r="Q249" s="36"/>
      <c r="R249" s="36"/>
      <c r="S249" s="36"/>
      <c r="T249" s="36"/>
      <c r="U249" s="36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4"/>
      <c r="AG249" s="43"/>
      <c r="AH249" s="43"/>
      <c r="AI249" s="36"/>
      <c r="AJ249" s="43"/>
      <c r="AK249" s="43"/>
      <c r="AL249" s="43"/>
      <c r="AM249" s="43"/>
      <c r="AN249" s="43"/>
      <c r="AO249" s="43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</row>
    <row r="250" spans="1:53" ht="15.75" customHeight="1">
      <c r="A250" s="35"/>
      <c r="B250" s="42"/>
      <c r="C250" s="42"/>
      <c r="D250" s="35"/>
      <c r="E250" s="39"/>
      <c r="F250" s="39"/>
      <c r="G250" s="41"/>
      <c r="H250" s="41"/>
      <c r="I250" s="36"/>
      <c r="J250" s="36"/>
      <c r="K250" s="36"/>
      <c r="L250" s="36"/>
      <c r="M250" s="36" t="str">
        <f ca="1">IFERROR(__xludf.DUMMYFUNCTION("IFERROR(TEXTJOIN("", "", TRUE, FILTER('Hưởng lương Tết'!D:D, ('Hưởng lương Tết'!A:A=B245) * ('Hưởng lương Tết'!B:B=C245))), """")"),"")</f>
        <v/>
      </c>
      <c r="N250" s="36"/>
      <c r="O250" s="36"/>
      <c r="P250" s="36"/>
      <c r="Q250" s="36"/>
      <c r="R250" s="36"/>
      <c r="S250" s="36"/>
      <c r="T250" s="36"/>
      <c r="U250" s="36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4"/>
      <c r="AG250" s="43"/>
      <c r="AH250" s="43"/>
      <c r="AI250" s="36"/>
      <c r="AJ250" s="43"/>
      <c r="AK250" s="43"/>
      <c r="AL250" s="43"/>
      <c r="AM250" s="43"/>
      <c r="AN250" s="43"/>
      <c r="AO250" s="43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</row>
    <row r="251" spans="1:53" ht="15.75" customHeight="1">
      <c r="A251" s="35"/>
      <c r="B251" s="42"/>
      <c r="C251" s="42"/>
      <c r="D251" s="35"/>
      <c r="E251" s="39"/>
      <c r="F251" s="39"/>
      <c r="G251" s="41"/>
      <c r="H251" s="41"/>
      <c r="I251" s="36"/>
      <c r="J251" s="36"/>
      <c r="K251" s="36"/>
      <c r="L251" s="36"/>
      <c r="M251" s="36" t="str">
        <f ca="1">IFERROR(__xludf.DUMMYFUNCTION("IFERROR(TEXTJOIN("", "", TRUE, FILTER('Hưởng lương Tết'!D:D, ('Hưởng lương Tết'!A:A=B246) * ('Hưởng lương Tết'!B:B=C246))), """")"),"")</f>
        <v/>
      </c>
      <c r="N251" s="36"/>
      <c r="O251" s="36"/>
      <c r="P251" s="36"/>
      <c r="Q251" s="36"/>
      <c r="R251" s="36"/>
      <c r="S251" s="36"/>
      <c r="T251" s="36"/>
      <c r="U251" s="36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4"/>
      <c r="AG251" s="43"/>
      <c r="AH251" s="43"/>
      <c r="AI251" s="36"/>
      <c r="AJ251" s="43"/>
      <c r="AK251" s="43"/>
      <c r="AL251" s="43"/>
      <c r="AM251" s="43"/>
      <c r="AN251" s="43"/>
      <c r="AO251" s="43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</row>
    <row r="252" spans="1:53" ht="15.75" customHeight="1">
      <c r="A252" s="35"/>
      <c r="B252" s="42"/>
      <c r="C252" s="42"/>
      <c r="D252" s="35"/>
      <c r="E252" s="39"/>
      <c r="F252" s="39"/>
      <c r="G252" s="41"/>
      <c r="H252" s="41"/>
      <c r="I252" s="36"/>
      <c r="J252" s="36"/>
      <c r="K252" s="36"/>
      <c r="L252" s="36"/>
      <c r="M252" s="36" t="str">
        <f ca="1">IFERROR(__xludf.DUMMYFUNCTION("IFERROR(TEXTJOIN("", "", TRUE, FILTER('Hưởng lương Tết'!D:D, ('Hưởng lương Tết'!A:A=B247) * ('Hưởng lương Tết'!B:B=C247))), """")"),"")</f>
        <v/>
      </c>
      <c r="N252" s="36"/>
      <c r="O252" s="36"/>
      <c r="P252" s="36"/>
      <c r="Q252" s="36"/>
      <c r="R252" s="36"/>
      <c r="S252" s="36"/>
      <c r="T252" s="36"/>
      <c r="U252" s="36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4"/>
      <c r="AG252" s="43"/>
      <c r="AH252" s="43"/>
      <c r="AI252" s="36"/>
      <c r="AJ252" s="43"/>
      <c r="AK252" s="43"/>
      <c r="AL252" s="43"/>
      <c r="AM252" s="43"/>
      <c r="AN252" s="43"/>
      <c r="AO252" s="43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</row>
    <row r="253" spans="1:53" ht="15.75" customHeight="1">
      <c r="A253" s="35"/>
      <c r="B253" s="42"/>
      <c r="C253" s="42"/>
      <c r="D253" s="35"/>
      <c r="E253" s="39"/>
      <c r="F253" s="39"/>
      <c r="G253" s="41"/>
      <c r="H253" s="41"/>
      <c r="I253" s="36"/>
      <c r="J253" s="36"/>
      <c r="K253" s="36"/>
      <c r="L253" s="36"/>
      <c r="M253" s="36" t="str">
        <f ca="1">IFERROR(__xludf.DUMMYFUNCTION("IFERROR(TEXTJOIN("", "", TRUE, FILTER('Hưởng lương Tết'!D:D, ('Hưởng lương Tết'!A:A=B248) * ('Hưởng lương Tết'!B:B=C248))), """")"),"")</f>
        <v/>
      </c>
      <c r="N253" s="36"/>
      <c r="O253" s="36"/>
      <c r="P253" s="36"/>
      <c r="Q253" s="36"/>
      <c r="R253" s="36"/>
      <c r="S253" s="36"/>
      <c r="T253" s="36"/>
      <c r="U253" s="36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4"/>
      <c r="AG253" s="43"/>
      <c r="AH253" s="43"/>
      <c r="AI253" s="36"/>
      <c r="AJ253" s="43"/>
      <c r="AK253" s="43"/>
      <c r="AL253" s="43"/>
      <c r="AM253" s="43"/>
      <c r="AN253" s="43"/>
      <c r="AO253" s="43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</row>
    <row r="254" spans="1:53" ht="15.75" customHeight="1">
      <c r="A254" s="35"/>
      <c r="B254" s="42"/>
      <c r="C254" s="42"/>
      <c r="D254" s="35"/>
      <c r="E254" s="39"/>
      <c r="F254" s="39"/>
      <c r="G254" s="41"/>
      <c r="H254" s="41"/>
      <c r="I254" s="36"/>
      <c r="J254" s="36"/>
      <c r="K254" s="36"/>
      <c r="L254" s="36"/>
      <c r="M254" s="36" t="str">
        <f ca="1">IFERROR(__xludf.DUMMYFUNCTION("IFERROR(TEXTJOIN("", "", TRUE, FILTER('Hưởng lương Tết'!D:D, ('Hưởng lương Tết'!A:A=B249) * ('Hưởng lương Tết'!B:B=C249))), """")"),"")</f>
        <v/>
      </c>
      <c r="N254" s="36"/>
      <c r="O254" s="36"/>
      <c r="P254" s="36"/>
      <c r="Q254" s="36"/>
      <c r="R254" s="36"/>
      <c r="S254" s="36"/>
      <c r="T254" s="36"/>
      <c r="U254" s="36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4"/>
      <c r="AG254" s="43"/>
      <c r="AH254" s="43"/>
      <c r="AI254" s="36"/>
      <c r="AJ254" s="43"/>
      <c r="AK254" s="43"/>
      <c r="AL254" s="43"/>
      <c r="AM254" s="43"/>
      <c r="AN254" s="43"/>
      <c r="AO254" s="43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</row>
    <row r="255" spans="1:53" ht="15.75" customHeight="1">
      <c r="A255" s="35"/>
      <c r="B255" s="42"/>
      <c r="C255" s="42"/>
      <c r="D255" s="35"/>
      <c r="E255" s="39"/>
      <c r="F255" s="39"/>
      <c r="G255" s="41"/>
      <c r="H255" s="41"/>
      <c r="I255" s="36"/>
      <c r="J255" s="36"/>
      <c r="K255" s="36"/>
      <c r="L255" s="36"/>
      <c r="M255" s="36" t="str">
        <f ca="1">IFERROR(__xludf.DUMMYFUNCTION("IFERROR(TEXTJOIN("", "", TRUE, FILTER('Hưởng lương Tết'!D:D, ('Hưởng lương Tết'!A:A=B250) * ('Hưởng lương Tết'!B:B=C250))), """")"),"")</f>
        <v/>
      </c>
      <c r="N255" s="36"/>
      <c r="O255" s="36"/>
      <c r="P255" s="36"/>
      <c r="Q255" s="36"/>
      <c r="R255" s="36"/>
      <c r="S255" s="36"/>
      <c r="T255" s="36"/>
      <c r="U255" s="36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4"/>
      <c r="AG255" s="43"/>
      <c r="AH255" s="43"/>
      <c r="AI255" s="36"/>
      <c r="AJ255" s="43"/>
      <c r="AK255" s="43"/>
      <c r="AL255" s="43"/>
      <c r="AM255" s="43"/>
      <c r="AN255" s="43"/>
      <c r="AO255" s="43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</row>
    <row r="256" spans="1:53" ht="15.75" customHeight="1">
      <c r="A256" s="35"/>
      <c r="B256" s="42"/>
      <c r="C256" s="42"/>
      <c r="D256" s="35"/>
      <c r="E256" s="39"/>
      <c r="F256" s="39"/>
      <c r="G256" s="41"/>
      <c r="H256" s="41"/>
      <c r="I256" s="36"/>
      <c r="J256" s="36"/>
      <c r="K256" s="36"/>
      <c r="L256" s="36"/>
      <c r="M256" s="36" t="str">
        <f ca="1">IFERROR(__xludf.DUMMYFUNCTION("IFERROR(TEXTJOIN("", "", TRUE, FILTER('Hưởng lương Tết'!D:D, ('Hưởng lương Tết'!A:A=B251) * ('Hưởng lương Tết'!B:B=C251))), """")"),"")</f>
        <v/>
      </c>
      <c r="N256" s="36"/>
      <c r="O256" s="36"/>
      <c r="P256" s="36"/>
      <c r="Q256" s="36"/>
      <c r="R256" s="36"/>
      <c r="S256" s="36"/>
      <c r="T256" s="36"/>
      <c r="U256" s="36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4"/>
      <c r="AG256" s="43"/>
      <c r="AH256" s="43"/>
      <c r="AI256" s="36"/>
      <c r="AJ256" s="43"/>
      <c r="AK256" s="43"/>
      <c r="AL256" s="43"/>
      <c r="AM256" s="43"/>
      <c r="AN256" s="43"/>
      <c r="AO256" s="43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</row>
    <row r="257" spans="1:53" ht="15.75" customHeight="1">
      <c r="A257" s="35"/>
      <c r="B257" s="42"/>
      <c r="C257" s="42"/>
      <c r="D257" s="35"/>
      <c r="E257" s="39"/>
      <c r="F257" s="39"/>
      <c r="G257" s="41"/>
      <c r="H257" s="41"/>
      <c r="I257" s="36"/>
      <c r="J257" s="36"/>
      <c r="K257" s="36"/>
      <c r="L257" s="36"/>
      <c r="M257" s="36" t="str">
        <f ca="1">IFERROR(__xludf.DUMMYFUNCTION("IFERROR(TEXTJOIN("", "", TRUE, FILTER('Hưởng lương Tết'!D:D, ('Hưởng lương Tết'!A:A=B252) * ('Hưởng lương Tết'!B:B=C252))), """")"),"")</f>
        <v/>
      </c>
      <c r="N257" s="36"/>
      <c r="O257" s="36"/>
      <c r="P257" s="36"/>
      <c r="Q257" s="36"/>
      <c r="R257" s="36"/>
      <c r="S257" s="36"/>
      <c r="T257" s="36"/>
      <c r="U257" s="36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4"/>
      <c r="AG257" s="43"/>
      <c r="AH257" s="43"/>
      <c r="AI257" s="36"/>
      <c r="AJ257" s="43"/>
      <c r="AK257" s="43"/>
      <c r="AL257" s="43"/>
      <c r="AM257" s="43"/>
      <c r="AN257" s="43"/>
      <c r="AO257" s="43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</row>
    <row r="258" spans="1:53" ht="15.75" customHeight="1">
      <c r="A258" s="35"/>
      <c r="B258" s="42"/>
      <c r="C258" s="42"/>
      <c r="D258" s="35"/>
      <c r="E258" s="39"/>
      <c r="F258" s="39"/>
      <c r="G258" s="41"/>
      <c r="H258" s="41"/>
      <c r="I258" s="36"/>
      <c r="J258" s="36"/>
      <c r="K258" s="36"/>
      <c r="L258" s="36"/>
      <c r="M258" s="36" t="str">
        <f ca="1">IFERROR(__xludf.DUMMYFUNCTION("IFERROR(TEXTJOIN("", "", TRUE, FILTER('Hưởng lương Tết'!D:D, ('Hưởng lương Tết'!A:A=B253) * ('Hưởng lương Tết'!B:B=C253))), """")"),"")</f>
        <v/>
      </c>
      <c r="N258" s="36"/>
      <c r="O258" s="36"/>
      <c r="P258" s="36"/>
      <c r="Q258" s="36"/>
      <c r="R258" s="36"/>
      <c r="S258" s="36"/>
      <c r="T258" s="36"/>
      <c r="U258" s="36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4"/>
      <c r="AG258" s="43"/>
      <c r="AH258" s="43"/>
      <c r="AI258" s="36"/>
      <c r="AJ258" s="43"/>
      <c r="AK258" s="43"/>
      <c r="AL258" s="43"/>
      <c r="AM258" s="43"/>
      <c r="AN258" s="43"/>
      <c r="AO258" s="43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</row>
    <row r="259" spans="1:53" ht="15.75" customHeight="1">
      <c r="A259" s="35"/>
      <c r="B259" s="42"/>
      <c r="C259" s="42"/>
      <c r="D259" s="35"/>
      <c r="E259" s="39"/>
      <c r="F259" s="39"/>
      <c r="G259" s="41"/>
      <c r="H259" s="41"/>
      <c r="I259" s="36"/>
      <c r="J259" s="36"/>
      <c r="K259" s="36"/>
      <c r="L259" s="36"/>
      <c r="M259" s="36" t="str">
        <f ca="1">IFERROR(__xludf.DUMMYFUNCTION("IFERROR(TEXTJOIN("", "", TRUE, FILTER('Hưởng lương Tết'!D:D, ('Hưởng lương Tết'!A:A=B254) * ('Hưởng lương Tết'!B:B=C254))), """")"),"")</f>
        <v/>
      </c>
      <c r="N259" s="36"/>
      <c r="O259" s="36"/>
      <c r="P259" s="36"/>
      <c r="Q259" s="36"/>
      <c r="R259" s="36"/>
      <c r="S259" s="36"/>
      <c r="T259" s="36"/>
      <c r="U259" s="36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4"/>
      <c r="AG259" s="43"/>
      <c r="AH259" s="43"/>
      <c r="AI259" s="36"/>
      <c r="AJ259" s="43"/>
      <c r="AK259" s="43"/>
      <c r="AL259" s="43"/>
      <c r="AM259" s="43"/>
      <c r="AN259" s="43"/>
      <c r="AO259" s="43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</row>
    <row r="260" spans="1:53" ht="15.75" customHeight="1">
      <c r="A260" s="35"/>
      <c r="B260" s="42"/>
      <c r="C260" s="42"/>
      <c r="D260" s="35"/>
      <c r="E260" s="39"/>
      <c r="F260" s="39"/>
      <c r="G260" s="41"/>
      <c r="H260" s="41"/>
      <c r="I260" s="36"/>
      <c r="J260" s="36"/>
      <c r="K260" s="36"/>
      <c r="L260" s="36"/>
      <c r="M260" s="36" t="str">
        <f ca="1">IFERROR(__xludf.DUMMYFUNCTION("IFERROR(TEXTJOIN("", "", TRUE, FILTER('Hưởng lương Tết'!D:D, ('Hưởng lương Tết'!A:A=B255) * ('Hưởng lương Tết'!B:B=C255))), """")"),"")</f>
        <v/>
      </c>
      <c r="N260" s="36"/>
      <c r="O260" s="36"/>
      <c r="P260" s="36"/>
      <c r="Q260" s="36"/>
      <c r="R260" s="36"/>
      <c r="S260" s="36"/>
      <c r="T260" s="36"/>
      <c r="U260" s="36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4"/>
      <c r="AG260" s="43"/>
      <c r="AH260" s="43"/>
      <c r="AI260" s="36"/>
      <c r="AJ260" s="43"/>
      <c r="AK260" s="43"/>
      <c r="AL260" s="43"/>
      <c r="AM260" s="43"/>
      <c r="AN260" s="43"/>
      <c r="AO260" s="43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</row>
    <row r="261" spans="1:53" ht="15.75" customHeight="1">
      <c r="A261" s="35"/>
      <c r="B261" s="42"/>
      <c r="C261" s="42"/>
      <c r="D261" s="35"/>
      <c r="E261" s="39"/>
      <c r="F261" s="39"/>
      <c r="G261" s="41"/>
      <c r="H261" s="41"/>
      <c r="I261" s="36"/>
      <c r="J261" s="36"/>
      <c r="K261" s="36"/>
      <c r="L261" s="36"/>
      <c r="M261" s="36" t="str">
        <f ca="1">IFERROR(__xludf.DUMMYFUNCTION("IFERROR(TEXTJOIN("", "", TRUE, FILTER('Hưởng lương Tết'!D:D, ('Hưởng lương Tết'!A:A=B256) * ('Hưởng lương Tết'!B:B=C256))), """")"),"")</f>
        <v/>
      </c>
      <c r="N261" s="36"/>
      <c r="O261" s="36"/>
      <c r="P261" s="36"/>
      <c r="Q261" s="36"/>
      <c r="R261" s="36"/>
      <c r="S261" s="36"/>
      <c r="T261" s="36"/>
      <c r="U261" s="36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4"/>
      <c r="AG261" s="43"/>
      <c r="AH261" s="43"/>
      <c r="AI261" s="36"/>
      <c r="AJ261" s="43"/>
      <c r="AK261" s="43"/>
      <c r="AL261" s="43"/>
      <c r="AM261" s="43"/>
      <c r="AN261" s="43"/>
      <c r="AO261" s="43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</row>
    <row r="262" spans="1:53" ht="15.75" customHeight="1">
      <c r="A262" s="35"/>
      <c r="B262" s="42"/>
      <c r="C262" s="42"/>
      <c r="D262" s="35"/>
      <c r="E262" s="39"/>
      <c r="F262" s="39"/>
      <c r="G262" s="41"/>
      <c r="H262" s="41"/>
      <c r="I262" s="36"/>
      <c r="J262" s="36"/>
      <c r="K262" s="36"/>
      <c r="L262" s="36"/>
      <c r="M262" s="36" t="str">
        <f ca="1">IFERROR(__xludf.DUMMYFUNCTION("IFERROR(TEXTJOIN("", "", TRUE, FILTER('Hưởng lương Tết'!D:D, ('Hưởng lương Tết'!A:A=B257) * ('Hưởng lương Tết'!B:B=C257))), """")"),"")</f>
        <v/>
      </c>
      <c r="N262" s="36"/>
      <c r="O262" s="36"/>
      <c r="P262" s="36"/>
      <c r="Q262" s="36"/>
      <c r="R262" s="36"/>
      <c r="S262" s="36"/>
      <c r="T262" s="36"/>
      <c r="U262" s="36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4"/>
      <c r="AG262" s="43"/>
      <c r="AH262" s="43"/>
      <c r="AI262" s="36"/>
      <c r="AJ262" s="43"/>
      <c r="AK262" s="43"/>
      <c r="AL262" s="43"/>
      <c r="AM262" s="43"/>
      <c r="AN262" s="43"/>
      <c r="AO262" s="43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</row>
    <row r="263" spans="1:53" ht="15.75" customHeight="1">
      <c r="A263" s="35"/>
      <c r="B263" s="42"/>
      <c r="C263" s="42"/>
      <c r="D263" s="35"/>
      <c r="E263" s="39"/>
      <c r="F263" s="39"/>
      <c r="G263" s="41"/>
      <c r="H263" s="41"/>
      <c r="I263" s="36"/>
      <c r="J263" s="36"/>
      <c r="K263" s="36"/>
      <c r="L263" s="36"/>
      <c r="M263" s="36" t="str">
        <f ca="1">IFERROR(__xludf.DUMMYFUNCTION("IFERROR(TEXTJOIN("", "", TRUE, FILTER('Hưởng lương Tết'!D:D, ('Hưởng lương Tết'!A:A=B258) * ('Hưởng lương Tết'!B:B=C258))), """")"),"")</f>
        <v/>
      </c>
      <c r="N263" s="36"/>
      <c r="O263" s="36"/>
      <c r="P263" s="36"/>
      <c r="Q263" s="36"/>
      <c r="R263" s="36"/>
      <c r="S263" s="36"/>
      <c r="T263" s="36"/>
      <c r="U263" s="36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4"/>
      <c r="AG263" s="43"/>
      <c r="AH263" s="43"/>
      <c r="AI263" s="36"/>
      <c r="AJ263" s="43"/>
      <c r="AK263" s="43"/>
      <c r="AL263" s="43"/>
      <c r="AM263" s="43"/>
      <c r="AN263" s="43"/>
      <c r="AO263" s="43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</row>
    <row r="264" spans="1:53" ht="15.75" customHeight="1">
      <c r="A264" s="35"/>
      <c r="B264" s="42"/>
      <c r="C264" s="42"/>
      <c r="D264" s="35"/>
      <c r="E264" s="39"/>
      <c r="F264" s="39"/>
      <c r="G264" s="41"/>
      <c r="H264" s="41"/>
      <c r="I264" s="36"/>
      <c r="J264" s="36"/>
      <c r="K264" s="36"/>
      <c r="L264" s="36"/>
      <c r="M264" s="36" t="str">
        <f ca="1">IFERROR(__xludf.DUMMYFUNCTION("IFERROR(TEXTJOIN("", "", TRUE, FILTER('Hưởng lương Tết'!D:D, ('Hưởng lương Tết'!A:A=B259) * ('Hưởng lương Tết'!B:B=C259))), """")"),"")</f>
        <v/>
      </c>
      <c r="N264" s="36"/>
      <c r="O264" s="36"/>
      <c r="P264" s="36"/>
      <c r="Q264" s="36"/>
      <c r="R264" s="36"/>
      <c r="S264" s="36"/>
      <c r="T264" s="36"/>
      <c r="U264" s="36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4"/>
      <c r="AG264" s="43"/>
      <c r="AH264" s="43"/>
      <c r="AI264" s="36"/>
      <c r="AJ264" s="43"/>
      <c r="AK264" s="43"/>
      <c r="AL264" s="43"/>
      <c r="AM264" s="43"/>
      <c r="AN264" s="43"/>
      <c r="AO264" s="43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</row>
    <row r="265" spans="1:53" ht="15.75" customHeight="1">
      <c r="A265" s="35"/>
      <c r="B265" s="42"/>
      <c r="C265" s="42"/>
      <c r="D265" s="35"/>
      <c r="E265" s="39"/>
      <c r="F265" s="39"/>
      <c r="G265" s="41"/>
      <c r="H265" s="41"/>
      <c r="I265" s="36"/>
      <c r="J265" s="36"/>
      <c r="K265" s="36"/>
      <c r="L265" s="36"/>
      <c r="M265" s="36" t="str">
        <f ca="1">IFERROR(__xludf.DUMMYFUNCTION("IFERROR(TEXTJOIN("", "", TRUE, FILTER('Hưởng lương Tết'!D:D, ('Hưởng lương Tết'!A:A=B260) * ('Hưởng lương Tết'!B:B=C260))), """")"),"")</f>
        <v/>
      </c>
      <c r="N265" s="36"/>
      <c r="O265" s="36"/>
      <c r="P265" s="36"/>
      <c r="Q265" s="36"/>
      <c r="R265" s="36"/>
      <c r="S265" s="36"/>
      <c r="T265" s="36"/>
      <c r="U265" s="36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4"/>
      <c r="AG265" s="43"/>
      <c r="AH265" s="43"/>
      <c r="AI265" s="36"/>
      <c r="AJ265" s="43"/>
      <c r="AK265" s="43"/>
      <c r="AL265" s="43"/>
      <c r="AM265" s="43"/>
      <c r="AN265" s="43"/>
      <c r="AO265" s="43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</row>
    <row r="266" spans="1:53" ht="15.75" customHeight="1">
      <c r="A266" s="35"/>
      <c r="B266" s="42"/>
      <c r="C266" s="42"/>
      <c r="D266" s="35"/>
      <c r="E266" s="39"/>
      <c r="F266" s="39"/>
      <c r="G266" s="41"/>
      <c r="H266" s="41"/>
      <c r="I266" s="36"/>
      <c r="J266" s="36"/>
      <c r="K266" s="36"/>
      <c r="L266" s="36"/>
      <c r="M266" s="36" t="str">
        <f ca="1">IFERROR(__xludf.DUMMYFUNCTION("IFERROR(TEXTJOIN("", "", TRUE, FILTER('Hưởng lương Tết'!D:D, ('Hưởng lương Tết'!A:A=B261) * ('Hưởng lương Tết'!B:B=C261))), """")"),"")</f>
        <v/>
      </c>
      <c r="N266" s="36"/>
      <c r="O266" s="36"/>
      <c r="P266" s="36"/>
      <c r="Q266" s="36"/>
      <c r="R266" s="36"/>
      <c r="S266" s="36"/>
      <c r="T266" s="36"/>
      <c r="U266" s="36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4"/>
      <c r="AG266" s="43"/>
      <c r="AH266" s="43"/>
      <c r="AI266" s="36"/>
      <c r="AJ266" s="43"/>
      <c r="AK266" s="43"/>
      <c r="AL266" s="43"/>
      <c r="AM266" s="43"/>
      <c r="AN266" s="43"/>
      <c r="AO266" s="43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</row>
    <row r="267" spans="1:53" ht="15.75" customHeight="1">
      <c r="A267" s="35"/>
      <c r="B267" s="42"/>
      <c r="C267" s="42"/>
      <c r="D267" s="35"/>
      <c r="E267" s="39"/>
      <c r="F267" s="39"/>
      <c r="G267" s="41"/>
      <c r="H267" s="41"/>
      <c r="I267" s="36"/>
      <c r="J267" s="36"/>
      <c r="K267" s="36"/>
      <c r="L267" s="36"/>
      <c r="M267" s="36" t="str">
        <f ca="1">IFERROR(__xludf.DUMMYFUNCTION("IFERROR(TEXTJOIN("", "", TRUE, FILTER('Hưởng lương Tết'!D:D, ('Hưởng lương Tết'!A:A=B262) * ('Hưởng lương Tết'!B:B=C262))), """")"),"")</f>
        <v/>
      </c>
      <c r="N267" s="36"/>
      <c r="O267" s="36"/>
      <c r="P267" s="36"/>
      <c r="Q267" s="36"/>
      <c r="R267" s="36"/>
      <c r="S267" s="36"/>
      <c r="T267" s="36"/>
      <c r="U267" s="36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4"/>
      <c r="AG267" s="43"/>
      <c r="AH267" s="43"/>
      <c r="AI267" s="36"/>
      <c r="AJ267" s="43"/>
      <c r="AK267" s="43"/>
      <c r="AL267" s="43"/>
      <c r="AM267" s="43"/>
      <c r="AN267" s="43"/>
      <c r="AO267" s="43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</row>
    <row r="268" spans="1:53" ht="15.75" customHeight="1">
      <c r="A268" s="35"/>
      <c r="B268" s="42"/>
      <c r="C268" s="42"/>
      <c r="D268" s="35"/>
      <c r="E268" s="39"/>
      <c r="F268" s="39"/>
      <c r="G268" s="41"/>
      <c r="H268" s="41"/>
      <c r="I268" s="36"/>
      <c r="J268" s="36"/>
      <c r="K268" s="36"/>
      <c r="L268" s="36"/>
      <c r="M268" s="36" t="str">
        <f ca="1">IFERROR(__xludf.DUMMYFUNCTION("IFERROR(TEXTJOIN("", "", TRUE, FILTER('Hưởng lương Tết'!D:D, ('Hưởng lương Tết'!A:A=B263) * ('Hưởng lương Tết'!B:B=C263))), """")"),"")</f>
        <v/>
      </c>
      <c r="N268" s="36"/>
      <c r="O268" s="36"/>
      <c r="P268" s="36"/>
      <c r="Q268" s="36"/>
      <c r="R268" s="36"/>
      <c r="S268" s="36"/>
      <c r="T268" s="36"/>
      <c r="U268" s="36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4"/>
      <c r="AG268" s="43"/>
      <c r="AH268" s="43"/>
      <c r="AI268" s="36"/>
      <c r="AJ268" s="43"/>
      <c r="AK268" s="43"/>
      <c r="AL268" s="43"/>
      <c r="AM268" s="43"/>
      <c r="AN268" s="43"/>
      <c r="AO268" s="43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</row>
    <row r="269" spans="1:53">
      <c r="A269" s="35"/>
      <c r="B269" s="37"/>
      <c r="C269" s="37"/>
      <c r="D269" s="35"/>
      <c r="E269" s="39"/>
      <c r="F269" s="39"/>
      <c r="G269" s="41"/>
      <c r="H269" s="41"/>
      <c r="I269" s="36"/>
      <c r="J269" s="36"/>
      <c r="K269" s="36"/>
      <c r="L269" s="36"/>
      <c r="M269" s="36" t="str">
        <f ca="1">IFERROR(__xludf.DUMMYFUNCTION("IFERROR(TEXTJOIN("", "", TRUE, FILTER('Hưởng lương Tết'!D:D, ('Hưởng lương Tết'!A:A=B264) * ('Hưởng lương Tết'!B:B=C264))), """")"),"")</f>
        <v/>
      </c>
      <c r="N269" s="36"/>
      <c r="O269" s="36"/>
      <c r="P269" s="36"/>
      <c r="Q269" s="36"/>
      <c r="R269" s="36"/>
      <c r="S269" s="36"/>
      <c r="T269" s="36"/>
      <c r="U269" s="36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4"/>
      <c r="AG269" s="43"/>
      <c r="AH269" s="43"/>
      <c r="AI269" s="36"/>
      <c r="AJ269" s="43"/>
      <c r="AK269" s="43"/>
      <c r="AL269" s="43"/>
      <c r="AM269" s="43"/>
      <c r="AN269" s="43"/>
      <c r="AO269" s="43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</row>
    <row r="270" spans="1:53">
      <c r="A270" s="35"/>
      <c r="B270" s="37"/>
      <c r="C270" s="37"/>
      <c r="D270" s="35"/>
      <c r="E270" s="39"/>
      <c r="F270" s="39"/>
      <c r="G270" s="41"/>
      <c r="H270" s="41"/>
      <c r="I270" s="36"/>
      <c r="J270" s="36"/>
      <c r="K270" s="36"/>
      <c r="L270" s="36"/>
      <c r="M270" s="36" t="str">
        <f ca="1">IFERROR(__xludf.DUMMYFUNCTION("IFERROR(TEXTJOIN("", "", TRUE, FILTER('Hưởng lương Tết'!D:D, ('Hưởng lương Tết'!A:A=B265) * ('Hưởng lương Tết'!B:B=C265))), """")"),"")</f>
        <v/>
      </c>
      <c r="N270" s="36"/>
      <c r="O270" s="36"/>
      <c r="P270" s="36"/>
      <c r="Q270" s="36"/>
      <c r="R270" s="36"/>
      <c r="S270" s="36"/>
      <c r="T270" s="36"/>
      <c r="U270" s="36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4"/>
      <c r="AG270" s="43"/>
      <c r="AH270" s="43"/>
      <c r="AI270" s="36"/>
      <c r="AJ270" s="43"/>
      <c r="AK270" s="43"/>
      <c r="AL270" s="43"/>
      <c r="AM270" s="43"/>
      <c r="AN270" s="43"/>
      <c r="AO270" s="43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</row>
    <row r="271" spans="1:53">
      <c r="A271" s="35"/>
      <c r="B271" s="37"/>
      <c r="C271" s="37"/>
      <c r="D271" s="35"/>
      <c r="E271" s="39"/>
      <c r="F271" s="39"/>
      <c r="G271" s="41"/>
      <c r="H271" s="41"/>
      <c r="I271" s="36"/>
      <c r="J271" s="36"/>
      <c r="K271" s="36"/>
      <c r="L271" s="36"/>
      <c r="M271" s="36" t="str">
        <f ca="1">IFERROR(__xludf.DUMMYFUNCTION("IFERROR(TEXTJOIN("", "", TRUE, FILTER('Hưởng lương Tết'!D:D, ('Hưởng lương Tết'!A:A=B266) * ('Hưởng lương Tết'!B:B=C266))), """")"),"")</f>
        <v/>
      </c>
      <c r="N271" s="36"/>
      <c r="O271" s="36"/>
      <c r="P271" s="36"/>
      <c r="Q271" s="36"/>
      <c r="R271" s="36"/>
      <c r="S271" s="36"/>
      <c r="T271" s="36"/>
      <c r="U271" s="36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4"/>
      <c r="AG271" s="43"/>
      <c r="AH271" s="43"/>
      <c r="AI271" s="36"/>
      <c r="AJ271" s="43"/>
      <c r="AK271" s="43"/>
      <c r="AL271" s="43"/>
      <c r="AM271" s="43"/>
      <c r="AN271" s="43"/>
      <c r="AO271" s="43"/>
      <c r="AP271" s="42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</row>
    <row r="272" spans="1:53">
      <c r="A272" s="35"/>
      <c r="B272" s="37"/>
      <c r="C272" s="37"/>
      <c r="D272" s="35"/>
      <c r="E272" s="39"/>
      <c r="F272" s="39"/>
      <c r="G272" s="41"/>
      <c r="H272" s="41"/>
      <c r="I272" s="36"/>
      <c r="J272" s="36"/>
      <c r="K272" s="36"/>
      <c r="L272" s="36"/>
      <c r="M272" s="36" t="str">
        <f ca="1">IFERROR(__xludf.DUMMYFUNCTION("IFERROR(TEXTJOIN("", "", TRUE, FILTER('Hưởng lương Tết'!D:D, ('Hưởng lương Tết'!A:A=B267) * ('Hưởng lương Tết'!B:B=C267))), """")"),"")</f>
        <v/>
      </c>
      <c r="N272" s="36"/>
      <c r="O272" s="36"/>
      <c r="P272" s="36"/>
      <c r="Q272" s="36"/>
      <c r="R272" s="36"/>
      <c r="S272" s="36"/>
      <c r="T272" s="36"/>
      <c r="U272" s="36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4"/>
      <c r="AG272" s="43"/>
      <c r="AH272" s="43"/>
      <c r="AI272" s="36"/>
      <c r="AJ272" s="43"/>
      <c r="AK272" s="43"/>
      <c r="AL272" s="43"/>
      <c r="AM272" s="43"/>
      <c r="AN272" s="43"/>
      <c r="AO272" s="43"/>
      <c r="AP272" s="42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</row>
    <row r="273" spans="1:53">
      <c r="A273" s="35"/>
      <c r="B273" s="37"/>
      <c r="C273" s="37"/>
      <c r="D273" s="35"/>
      <c r="E273" s="39"/>
      <c r="F273" s="39"/>
      <c r="G273" s="41"/>
      <c r="H273" s="41"/>
      <c r="I273" s="36"/>
      <c r="J273" s="36"/>
      <c r="K273" s="36"/>
      <c r="L273" s="36"/>
      <c r="M273" s="36" t="str">
        <f ca="1">IFERROR(__xludf.DUMMYFUNCTION("IFERROR(TEXTJOIN("", "", TRUE, FILTER('Hưởng lương Tết'!D:D, ('Hưởng lương Tết'!A:A=B268) * ('Hưởng lương Tết'!B:B=C268))), """")"),"")</f>
        <v/>
      </c>
      <c r="N273" s="36"/>
      <c r="O273" s="36"/>
      <c r="P273" s="36"/>
      <c r="Q273" s="36"/>
      <c r="R273" s="36"/>
      <c r="S273" s="36"/>
      <c r="T273" s="36"/>
      <c r="U273" s="36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4"/>
      <c r="AG273" s="43"/>
      <c r="AH273" s="43"/>
      <c r="AI273" s="36"/>
      <c r="AJ273" s="43"/>
      <c r="AK273" s="43"/>
      <c r="AL273" s="43"/>
      <c r="AM273" s="43"/>
      <c r="AN273" s="43"/>
      <c r="AO273" s="43"/>
      <c r="AP273" s="42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</row>
    <row r="274" spans="1:53">
      <c r="A274" s="35"/>
      <c r="B274" s="37"/>
      <c r="C274" s="37"/>
      <c r="D274" s="35"/>
      <c r="E274" s="39"/>
      <c r="F274" s="39"/>
      <c r="G274" s="41"/>
      <c r="H274" s="41"/>
      <c r="I274" s="36"/>
      <c r="J274" s="36"/>
      <c r="K274" s="36"/>
      <c r="L274" s="36"/>
      <c r="M274" s="36" t="str">
        <f ca="1">IFERROR(__xludf.DUMMYFUNCTION("IFERROR(TEXTJOIN("", "", TRUE, FILTER('Hưởng lương Tết'!D:D, ('Hưởng lương Tết'!A:A=B269) * ('Hưởng lương Tết'!B:B=C269))), """")"),"")</f>
        <v/>
      </c>
      <c r="N274" s="36"/>
      <c r="O274" s="36"/>
      <c r="P274" s="36"/>
      <c r="Q274" s="36"/>
      <c r="R274" s="36"/>
      <c r="S274" s="36"/>
      <c r="T274" s="36"/>
      <c r="U274" s="36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4"/>
      <c r="AG274" s="43"/>
      <c r="AH274" s="43"/>
      <c r="AI274" s="36"/>
      <c r="AJ274" s="43"/>
      <c r="AK274" s="43"/>
      <c r="AL274" s="43"/>
      <c r="AM274" s="43"/>
      <c r="AN274" s="43"/>
      <c r="AO274" s="43"/>
      <c r="AP274" s="42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</row>
    <row r="275" spans="1:53">
      <c r="A275" s="35"/>
      <c r="B275" s="37"/>
      <c r="C275" s="37"/>
      <c r="D275" s="35"/>
      <c r="E275" s="39"/>
      <c r="F275" s="39"/>
      <c r="G275" s="41"/>
      <c r="H275" s="41"/>
      <c r="I275" s="36"/>
      <c r="J275" s="36"/>
      <c r="K275" s="36"/>
      <c r="L275" s="36"/>
      <c r="M275" s="36" t="str">
        <f ca="1">IFERROR(__xludf.DUMMYFUNCTION("IFERROR(TEXTJOIN("", "", TRUE, FILTER('Hưởng lương Tết'!D:D, ('Hưởng lương Tết'!A:A=B270) * ('Hưởng lương Tết'!B:B=C270))), """")"),"")</f>
        <v/>
      </c>
      <c r="N275" s="36"/>
      <c r="O275" s="36"/>
      <c r="P275" s="36"/>
      <c r="Q275" s="36"/>
      <c r="R275" s="36"/>
      <c r="S275" s="36"/>
      <c r="T275" s="36"/>
      <c r="U275" s="36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4"/>
      <c r="AG275" s="43"/>
      <c r="AH275" s="43"/>
      <c r="AI275" s="36"/>
      <c r="AJ275" s="43"/>
      <c r="AK275" s="43"/>
      <c r="AL275" s="43"/>
      <c r="AM275" s="43"/>
      <c r="AN275" s="43"/>
      <c r="AO275" s="43"/>
      <c r="AP275" s="42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</row>
    <row r="276" spans="1:53">
      <c r="A276" s="35"/>
      <c r="B276" s="37"/>
      <c r="C276" s="37"/>
      <c r="D276" s="35"/>
      <c r="E276" s="39"/>
      <c r="F276" s="39"/>
      <c r="G276" s="41"/>
      <c r="H276" s="41"/>
      <c r="I276" s="36"/>
      <c r="J276" s="36"/>
      <c r="K276" s="36"/>
      <c r="L276" s="36"/>
      <c r="M276" s="36" t="str">
        <f ca="1">IFERROR(__xludf.DUMMYFUNCTION("IFERROR(TEXTJOIN("", "", TRUE, FILTER('Hưởng lương Tết'!D:D, ('Hưởng lương Tết'!A:A=B271) * ('Hưởng lương Tết'!B:B=C271))), """")"),"")</f>
        <v/>
      </c>
      <c r="N276" s="36"/>
      <c r="O276" s="36"/>
      <c r="P276" s="36"/>
      <c r="Q276" s="36"/>
      <c r="R276" s="36"/>
      <c r="S276" s="36"/>
      <c r="T276" s="36"/>
      <c r="U276" s="36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4"/>
      <c r="AG276" s="43"/>
      <c r="AH276" s="43"/>
      <c r="AI276" s="36"/>
      <c r="AJ276" s="43"/>
      <c r="AK276" s="43"/>
      <c r="AL276" s="43"/>
      <c r="AM276" s="43"/>
      <c r="AN276" s="43"/>
      <c r="AO276" s="43"/>
      <c r="AP276" s="42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</row>
    <row r="277" spans="1:53">
      <c r="A277" s="35"/>
      <c r="B277" s="37"/>
      <c r="C277" s="37"/>
      <c r="D277" s="35"/>
      <c r="E277" s="39"/>
      <c r="F277" s="39"/>
      <c r="G277" s="41"/>
      <c r="H277" s="41"/>
      <c r="I277" s="36"/>
      <c r="J277" s="36"/>
      <c r="K277" s="36"/>
      <c r="L277" s="36"/>
      <c r="M277" s="36" t="str">
        <f ca="1">IFERROR(__xludf.DUMMYFUNCTION("IFERROR(TEXTJOIN("", "", TRUE, FILTER('Hưởng lương Tết'!D:D, ('Hưởng lương Tết'!A:A=B272) * ('Hưởng lương Tết'!B:B=C272))), """")"),"")</f>
        <v/>
      </c>
      <c r="N277" s="36"/>
      <c r="O277" s="36"/>
      <c r="P277" s="36"/>
      <c r="Q277" s="36"/>
      <c r="R277" s="36"/>
      <c r="S277" s="36"/>
      <c r="T277" s="36"/>
      <c r="U277" s="36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4"/>
      <c r="AG277" s="43"/>
      <c r="AH277" s="43"/>
      <c r="AI277" s="36"/>
      <c r="AJ277" s="43"/>
      <c r="AK277" s="43"/>
      <c r="AL277" s="43"/>
      <c r="AM277" s="43"/>
      <c r="AN277" s="43"/>
      <c r="AO277" s="43"/>
      <c r="AP277" s="42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</row>
    <row r="278" spans="1:53">
      <c r="A278" s="35"/>
      <c r="B278" s="37"/>
      <c r="C278" s="37"/>
      <c r="D278" s="35"/>
      <c r="E278" s="39"/>
      <c r="F278" s="39"/>
      <c r="G278" s="41"/>
      <c r="H278" s="41"/>
      <c r="I278" s="36"/>
      <c r="J278" s="36"/>
      <c r="K278" s="36"/>
      <c r="L278" s="36"/>
      <c r="M278" s="36" t="str">
        <f ca="1">IFERROR(__xludf.DUMMYFUNCTION("IFERROR(TEXTJOIN("", "", TRUE, FILTER('Hưởng lương Tết'!D:D, ('Hưởng lương Tết'!A:A=B273) * ('Hưởng lương Tết'!B:B=C273))), """")"),"")</f>
        <v/>
      </c>
      <c r="N278" s="36"/>
      <c r="O278" s="36"/>
      <c r="P278" s="36"/>
      <c r="Q278" s="36"/>
      <c r="R278" s="36"/>
      <c r="S278" s="36"/>
      <c r="T278" s="36"/>
      <c r="U278" s="36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4"/>
      <c r="AG278" s="43"/>
      <c r="AH278" s="43"/>
      <c r="AI278" s="36"/>
      <c r="AJ278" s="43"/>
      <c r="AK278" s="43"/>
      <c r="AL278" s="43"/>
      <c r="AM278" s="43"/>
      <c r="AN278" s="43"/>
      <c r="AO278" s="43"/>
      <c r="AP278" s="42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</row>
    <row r="279" spans="1:53">
      <c r="A279" s="35"/>
      <c r="B279" s="37"/>
      <c r="C279" s="37"/>
      <c r="D279" s="35"/>
      <c r="E279" s="39"/>
      <c r="F279" s="39"/>
      <c r="G279" s="41"/>
      <c r="H279" s="41"/>
      <c r="I279" s="36"/>
      <c r="J279" s="36"/>
      <c r="K279" s="36"/>
      <c r="L279" s="36"/>
      <c r="M279" s="36" t="str">
        <f ca="1">IFERROR(__xludf.DUMMYFUNCTION("IFERROR(TEXTJOIN("", "", TRUE, FILTER('Hưởng lương Tết'!D:D, ('Hưởng lương Tết'!A:A=B274) * ('Hưởng lương Tết'!B:B=C274))), """")"),"")</f>
        <v/>
      </c>
      <c r="N279" s="36"/>
      <c r="O279" s="36"/>
      <c r="P279" s="36"/>
      <c r="Q279" s="36"/>
      <c r="R279" s="36"/>
      <c r="S279" s="36"/>
      <c r="T279" s="36"/>
      <c r="U279" s="36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4"/>
      <c r="AG279" s="43"/>
      <c r="AH279" s="43"/>
      <c r="AI279" s="36"/>
      <c r="AJ279" s="43"/>
      <c r="AK279" s="43"/>
      <c r="AL279" s="43"/>
      <c r="AM279" s="43"/>
      <c r="AN279" s="43"/>
      <c r="AO279" s="43"/>
      <c r="AP279" s="42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</row>
    <row r="280" spans="1:53">
      <c r="A280" s="35"/>
      <c r="B280" s="37"/>
      <c r="C280" s="37"/>
      <c r="D280" s="35"/>
      <c r="E280" s="39"/>
      <c r="F280" s="39"/>
      <c r="G280" s="41"/>
      <c r="H280" s="41"/>
      <c r="I280" s="36"/>
      <c r="J280" s="36"/>
      <c r="K280" s="36"/>
      <c r="L280" s="36"/>
      <c r="M280" s="36" t="str">
        <f ca="1">IFERROR(__xludf.DUMMYFUNCTION("IFERROR(TEXTJOIN("", "", TRUE, FILTER('Hưởng lương Tết'!D:D, ('Hưởng lương Tết'!A:A=B275) * ('Hưởng lương Tết'!B:B=C275))), """")"),"")</f>
        <v/>
      </c>
      <c r="N280" s="36"/>
      <c r="O280" s="36"/>
      <c r="P280" s="36"/>
      <c r="Q280" s="36"/>
      <c r="R280" s="36"/>
      <c r="S280" s="36"/>
      <c r="T280" s="36"/>
      <c r="U280" s="36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4"/>
      <c r="AG280" s="43"/>
      <c r="AH280" s="43"/>
      <c r="AI280" s="36"/>
      <c r="AJ280" s="43"/>
      <c r="AK280" s="43"/>
      <c r="AL280" s="43"/>
      <c r="AM280" s="43"/>
      <c r="AN280" s="43"/>
      <c r="AO280" s="43"/>
      <c r="AP280" s="42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</row>
    <row r="281" spans="1:53">
      <c r="A281" s="35"/>
      <c r="B281" s="37"/>
      <c r="C281" s="37"/>
      <c r="D281" s="35"/>
      <c r="E281" s="39"/>
      <c r="F281" s="39"/>
      <c r="G281" s="41"/>
      <c r="H281" s="41"/>
      <c r="I281" s="36"/>
      <c r="J281" s="36"/>
      <c r="K281" s="36"/>
      <c r="L281" s="36"/>
      <c r="M281" s="36" t="str">
        <f ca="1">IFERROR(__xludf.DUMMYFUNCTION("IFERROR(TEXTJOIN("", "", TRUE, FILTER('Hưởng lương Tết'!D:D, ('Hưởng lương Tết'!A:A=B276) * ('Hưởng lương Tết'!B:B=C276))), """")"),"")</f>
        <v/>
      </c>
      <c r="N281" s="36"/>
      <c r="O281" s="36"/>
      <c r="P281" s="36"/>
      <c r="Q281" s="36"/>
      <c r="R281" s="36"/>
      <c r="S281" s="36"/>
      <c r="T281" s="36"/>
      <c r="U281" s="36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4"/>
      <c r="AG281" s="43"/>
      <c r="AH281" s="43"/>
      <c r="AI281" s="36"/>
      <c r="AJ281" s="43"/>
      <c r="AK281" s="43"/>
      <c r="AL281" s="43"/>
      <c r="AM281" s="43"/>
      <c r="AN281" s="43"/>
      <c r="AO281" s="43"/>
      <c r="AP281" s="42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</row>
    <row r="282" spans="1:53">
      <c r="A282" s="35"/>
      <c r="B282" s="37"/>
      <c r="C282" s="37"/>
      <c r="D282" s="35"/>
      <c r="E282" s="39"/>
      <c r="F282" s="39"/>
      <c r="G282" s="41"/>
      <c r="H282" s="41"/>
      <c r="I282" s="36"/>
      <c r="J282" s="36"/>
      <c r="K282" s="36"/>
      <c r="L282" s="36"/>
      <c r="M282" s="36" t="str">
        <f ca="1">IFERROR(__xludf.DUMMYFUNCTION("IFERROR(TEXTJOIN("", "", TRUE, FILTER('Hưởng lương Tết'!D:D, ('Hưởng lương Tết'!A:A=B277) * ('Hưởng lương Tết'!B:B=C277))), """")"),"")</f>
        <v/>
      </c>
      <c r="N282" s="36"/>
      <c r="O282" s="36"/>
      <c r="P282" s="36"/>
      <c r="Q282" s="36"/>
      <c r="R282" s="36"/>
      <c r="S282" s="36"/>
      <c r="T282" s="36"/>
      <c r="U282" s="36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4"/>
      <c r="AG282" s="43"/>
      <c r="AH282" s="43"/>
      <c r="AI282" s="36"/>
      <c r="AJ282" s="43"/>
      <c r="AK282" s="43"/>
      <c r="AL282" s="43"/>
      <c r="AM282" s="43"/>
      <c r="AN282" s="43"/>
      <c r="AO282" s="43"/>
      <c r="AP282" s="42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</row>
    <row r="283" spans="1:53">
      <c r="A283" s="35"/>
      <c r="B283" s="37"/>
      <c r="C283" s="37"/>
      <c r="D283" s="35"/>
      <c r="E283" s="39"/>
      <c r="F283" s="39"/>
      <c r="G283" s="41"/>
      <c r="H283" s="41"/>
      <c r="I283" s="36"/>
      <c r="J283" s="36"/>
      <c r="K283" s="36"/>
      <c r="L283" s="36"/>
      <c r="M283" s="36" t="str">
        <f ca="1">IFERROR(__xludf.DUMMYFUNCTION("IFERROR(TEXTJOIN("", "", TRUE, FILTER('Hưởng lương Tết'!D:D, ('Hưởng lương Tết'!A:A=B278) * ('Hưởng lương Tết'!B:B=C278))), """")"),"")</f>
        <v/>
      </c>
      <c r="N283" s="36"/>
      <c r="O283" s="36"/>
      <c r="P283" s="36"/>
      <c r="Q283" s="36"/>
      <c r="R283" s="36"/>
      <c r="S283" s="36"/>
      <c r="T283" s="36"/>
      <c r="U283" s="36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4"/>
      <c r="AG283" s="43"/>
      <c r="AH283" s="43"/>
      <c r="AI283" s="36"/>
      <c r="AJ283" s="43"/>
      <c r="AK283" s="43"/>
      <c r="AL283" s="43"/>
      <c r="AM283" s="43"/>
      <c r="AN283" s="43"/>
      <c r="AO283" s="43"/>
      <c r="AP283" s="42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</row>
    <row r="284" spans="1:53">
      <c r="A284" s="35"/>
      <c r="B284" s="37"/>
      <c r="C284" s="37"/>
      <c r="D284" s="35"/>
      <c r="E284" s="39"/>
      <c r="F284" s="39"/>
      <c r="G284" s="41"/>
      <c r="H284" s="41"/>
      <c r="I284" s="36"/>
      <c r="J284" s="36"/>
      <c r="K284" s="36"/>
      <c r="L284" s="36"/>
      <c r="M284" s="36" t="str">
        <f ca="1">IFERROR(__xludf.DUMMYFUNCTION("IFERROR(TEXTJOIN("", "", TRUE, FILTER('Hưởng lương Tết'!D:D, ('Hưởng lương Tết'!A:A=B279) * ('Hưởng lương Tết'!B:B=C279))), """")"),"")</f>
        <v/>
      </c>
      <c r="N284" s="36"/>
      <c r="O284" s="36"/>
      <c r="P284" s="36"/>
      <c r="Q284" s="36"/>
      <c r="R284" s="36"/>
      <c r="S284" s="36"/>
      <c r="T284" s="36"/>
      <c r="U284" s="36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4"/>
      <c r="AG284" s="43"/>
      <c r="AH284" s="43"/>
      <c r="AI284" s="36"/>
      <c r="AJ284" s="43"/>
      <c r="AK284" s="43"/>
      <c r="AL284" s="43"/>
      <c r="AM284" s="43"/>
      <c r="AN284" s="43"/>
      <c r="AO284" s="43"/>
      <c r="AP284" s="42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</row>
    <row r="285" spans="1:53">
      <c r="A285" s="35"/>
      <c r="B285" s="37"/>
      <c r="C285" s="37"/>
      <c r="D285" s="35"/>
      <c r="E285" s="39"/>
      <c r="F285" s="39"/>
      <c r="G285" s="41"/>
      <c r="H285" s="41"/>
      <c r="I285" s="36"/>
      <c r="J285" s="36"/>
      <c r="K285" s="36"/>
      <c r="L285" s="36"/>
      <c r="M285" s="36" t="str">
        <f ca="1">IFERROR(__xludf.DUMMYFUNCTION("IFERROR(TEXTJOIN("", "", TRUE, FILTER('Hưởng lương Tết'!D:D, ('Hưởng lương Tết'!A:A=B280) * ('Hưởng lương Tết'!B:B=C280))), """")"),"")</f>
        <v/>
      </c>
      <c r="N285" s="36"/>
      <c r="O285" s="36"/>
      <c r="P285" s="36"/>
      <c r="Q285" s="36"/>
      <c r="R285" s="36"/>
      <c r="S285" s="36"/>
      <c r="T285" s="36"/>
      <c r="U285" s="36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4"/>
      <c r="AG285" s="43"/>
      <c r="AH285" s="43"/>
      <c r="AI285" s="36"/>
      <c r="AJ285" s="43"/>
      <c r="AK285" s="43"/>
      <c r="AL285" s="43"/>
      <c r="AM285" s="43"/>
      <c r="AN285" s="43"/>
      <c r="AO285" s="43"/>
      <c r="AP285" s="42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</row>
    <row r="286" spans="1:53">
      <c r="A286" s="35"/>
      <c r="B286" s="37"/>
      <c r="C286" s="37"/>
      <c r="D286" s="35"/>
      <c r="E286" s="39"/>
      <c r="F286" s="39"/>
      <c r="G286" s="41"/>
      <c r="H286" s="41"/>
      <c r="I286" s="36"/>
      <c r="J286" s="36"/>
      <c r="K286" s="36"/>
      <c r="L286" s="36"/>
      <c r="M286" s="36" t="str">
        <f ca="1">IFERROR(__xludf.DUMMYFUNCTION("IFERROR(TEXTJOIN("", "", TRUE, FILTER('Hưởng lương Tết'!D:D, ('Hưởng lương Tết'!A:A=B281) * ('Hưởng lương Tết'!B:B=C281))), """")"),"")</f>
        <v/>
      </c>
      <c r="N286" s="36"/>
      <c r="O286" s="36"/>
      <c r="P286" s="36"/>
      <c r="Q286" s="36"/>
      <c r="R286" s="36"/>
      <c r="S286" s="36"/>
      <c r="T286" s="36"/>
      <c r="U286" s="36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4"/>
      <c r="AG286" s="43"/>
      <c r="AH286" s="43"/>
      <c r="AI286" s="36"/>
      <c r="AJ286" s="43"/>
      <c r="AK286" s="43"/>
      <c r="AL286" s="43"/>
      <c r="AM286" s="43"/>
      <c r="AN286" s="43"/>
      <c r="AO286" s="43"/>
      <c r="AP286" s="42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</row>
    <row r="287" spans="1:53">
      <c r="A287" s="35"/>
      <c r="B287" s="37"/>
      <c r="C287" s="37"/>
      <c r="D287" s="35"/>
      <c r="E287" s="39"/>
      <c r="F287" s="39"/>
      <c r="G287" s="41"/>
      <c r="H287" s="41"/>
      <c r="I287" s="36"/>
      <c r="J287" s="36"/>
      <c r="K287" s="36"/>
      <c r="L287" s="36"/>
      <c r="M287" s="36" t="str">
        <f ca="1">IFERROR(__xludf.DUMMYFUNCTION("IFERROR(TEXTJOIN("", "", TRUE, FILTER('Hưởng lương Tết'!D:D, ('Hưởng lương Tết'!A:A=B282) * ('Hưởng lương Tết'!B:B=C282))), """")"),"")</f>
        <v/>
      </c>
      <c r="N287" s="36"/>
      <c r="O287" s="36"/>
      <c r="P287" s="36"/>
      <c r="Q287" s="36"/>
      <c r="R287" s="36"/>
      <c r="S287" s="36"/>
      <c r="T287" s="36"/>
      <c r="U287" s="36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4"/>
      <c r="AG287" s="43"/>
      <c r="AH287" s="43"/>
      <c r="AI287" s="36"/>
      <c r="AJ287" s="43"/>
      <c r="AK287" s="43"/>
      <c r="AL287" s="43"/>
      <c r="AM287" s="43"/>
      <c r="AN287" s="43"/>
      <c r="AO287" s="43"/>
      <c r="AP287" s="42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</row>
    <row r="288" spans="1:53">
      <c r="A288" s="35"/>
      <c r="B288" s="37"/>
      <c r="C288" s="37"/>
      <c r="D288" s="35"/>
      <c r="E288" s="39"/>
      <c r="F288" s="39"/>
      <c r="G288" s="41"/>
      <c r="H288" s="41"/>
      <c r="I288" s="36"/>
      <c r="J288" s="36"/>
      <c r="K288" s="36"/>
      <c r="L288" s="36"/>
      <c r="M288" s="36" t="str">
        <f ca="1">IFERROR(__xludf.DUMMYFUNCTION("IFERROR(TEXTJOIN("", "", TRUE, FILTER('Hưởng lương Tết'!D:D, ('Hưởng lương Tết'!A:A=B283) * ('Hưởng lương Tết'!B:B=C283))), """")"),"")</f>
        <v/>
      </c>
      <c r="N288" s="36"/>
      <c r="O288" s="36"/>
      <c r="P288" s="36"/>
      <c r="Q288" s="36"/>
      <c r="R288" s="36"/>
      <c r="S288" s="36"/>
      <c r="T288" s="36"/>
      <c r="U288" s="36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4"/>
      <c r="AG288" s="43"/>
      <c r="AH288" s="43"/>
      <c r="AI288" s="36"/>
      <c r="AJ288" s="43"/>
      <c r="AK288" s="43"/>
      <c r="AL288" s="43"/>
      <c r="AM288" s="43"/>
      <c r="AN288" s="43"/>
      <c r="AO288" s="43"/>
      <c r="AP288" s="42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</row>
    <row r="289" spans="1:53">
      <c r="A289" s="35"/>
      <c r="B289" s="37"/>
      <c r="C289" s="37"/>
      <c r="D289" s="35"/>
      <c r="E289" s="39"/>
      <c r="F289" s="39"/>
      <c r="G289" s="41"/>
      <c r="H289" s="41"/>
      <c r="I289" s="36"/>
      <c r="J289" s="36"/>
      <c r="K289" s="36"/>
      <c r="L289" s="36"/>
      <c r="M289" s="36" t="str">
        <f ca="1">IFERROR(__xludf.DUMMYFUNCTION("IFERROR(TEXTJOIN("", "", TRUE, FILTER('Hưởng lương Tết'!D:D, ('Hưởng lương Tết'!A:A=B284) * ('Hưởng lương Tết'!B:B=C284))), """")"),"")</f>
        <v/>
      </c>
      <c r="N289" s="36"/>
      <c r="O289" s="36"/>
      <c r="P289" s="36"/>
      <c r="Q289" s="36"/>
      <c r="R289" s="36"/>
      <c r="S289" s="36"/>
      <c r="T289" s="36"/>
      <c r="U289" s="36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4"/>
      <c r="AG289" s="43"/>
      <c r="AH289" s="43"/>
      <c r="AI289" s="36"/>
      <c r="AJ289" s="43"/>
      <c r="AK289" s="43"/>
      <c r="AL289" s="43"/>
      <c r="AM289" s="43"/>
      <c r="AN289" s="43"/>
      <c r="AO289" s="43"/>
      <c r="AP289" s="42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</row>
    <row r="290" spans="1:53">
      <c r="A290" s="35"/>
      <c r="B290" s="37"/>
      <c r="C290" s="37"/>
      <c r="D290" s="35"/>
      <c r="E290" s="39"/>
      <c r="F290" s="39"/>
      <c r="G290" s="41"/>
      <c r="H290" s="41"/>
      <c r="I290" s="36"/>
      <c r="J290" s="36"/>
      <c r="K290" s="36"/>
      <c r="L290" s="36"/>
      <c r="M290" s="36" t="str">
        <f ca="1">IFERROR(__xludf.DUMMYFUNCTION("IFERROR(TEXTJOIN("", "", TRUE, FILTER('Hưởng lương Tết'!D:D, ('Hưởng lương Tết'!A:A=B285) * ('Hưởng lương Tết'!B:B=C285))), """")"),"")</f>
        <v/>
      </c>
      <c r="N290" s="36"/>
      <c r="O290" s="36"/>
      <c r="P290" s="36"/>
      <c r="Q290" s="36"/>
      <c r="R290" s="36"/>
      <c r="S290" s="36"/>
      <c r="T290" s="36"/>
      <c r="U290" s="36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4"/>
      <c r="AG290" s="43"/>
      <c r="AH290" s="43"/>
      <c r="AI290" s="36"/>
      <c r="AJ290" s="43"/>
      <c r="AK290" s="43"/>
      <c r="AL290" s="43"/>
      <c r="AM290" s="43"/>
      <c r="AN290" s="43"/>
      <c r="AO290" s="43"/>
      <c r="AP290" s="42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</row>
    <row r="291" spans="1:53">
      <c r="A291" s="35"/>
      <c r="B291" s="37"/>
      <c r="C291" s="37"/>
      <c r="D291" s="35"/>
      <c r="E291" s="39"/>
      <c r="F291" s="39"/>
      <c r="G291" s="41"/>
      <c r="H291" s="41"/>
      <c r="I291" s="36"/>
      <c r="J291" s="36"/>
      <c r="K291" s="36"/>
      <c r="L291" s="36"/>
      <c r="M291" s="36" t="str">
        <f ca="1">IFERROR(__xludf.DUMMYFUNCTION("IFERROR(TEXTJOIN("", "", TRUE, FILTER('Hưởng lương Tết'!D:D, ('Hưởng lương Tết'!A:A=B286) * ('Hưởng lương Tết'!B:B=C286))), """")"),"")</f>
        <v/>
      </c>
      <c r="N291" s="36"/>
      <c r="O291" s="36"/>
      <c r="P291" s="36"/>
      <c r="Q291" s="36"/>
      <c r="R291" s="36"/>
      <c r="S291" s="36"/>
      <c r="T291" s="36"/>
      <c r="U291" s="36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4"/>
      <c r="AG291" s="43"/>
      <c r="AH291" s="43"/>
      <c r="AI291" s="36"/>
      <c r="AJ291" s="43"/>
      <c r="AK291" s="43"/>
      <c r="AL291" s="43"/>
      <c r="AM291" s="43"/>
      <c r="AN291" s="43"/>
      <c r="AO291" s="43"/>
      <c r="AP291" s="42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</row>
    <row r="292" spans="1:53">
      <c r="A292" s="35"/>
      <c r="B292" s="37"/>
      <c r="C292" s="37"/>
      <c r="D292" s="35"/>
      <c r="E292" s="39"/>
      <c r="F292" s="39"/>
      <c r="G292" s="41"/>
      <c r="H292" s="41"/>
      <c r="I292" s="36"/>
      <c r="J292" s="36"/>
      <c r="K292" s="36"/>
      <c r="L292" s="36"/>
      <c r="M292" s="36" t="str">
        <f ca="1">IFERROR(__xludf.DUMMYFUNCTION("IFERROR(TEXTJOIN("", "", TRUE, FILTER('Hưởng lương Tết'!D:D, ('Hưởng lương Tết'!A:A=B287) * ('Hưởng lương Tết'!B:B=C287))), """")"),"")</f>
        <v/>
      </c>
      <c r="N292" s="36"/>
      <c r="O292" s="36"/>
      <c r="P292" s="36"/>
      <c r="Q292" s="36"/>
      <c r="R292" s="36"/>
      <c r="S292" s="36"/>
      <c r="T292" s="36"/>
      <c r="U292" s="36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4"/>
      <c r="AG292" s="43"/>
      <c r="AH292" s="43"/>
      <c r="AI292" s="36"/>
      <c r="AJ292" s="43"/>
      <c r="AK292" s="43"/>
      <c r="AL292" s="43"/>
      <c r="AM292" s="43"/>
      <c r="AN292" s="43"/>
      <c r="AO292" s="43"/>
      <c r="AP292" s="42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</row>
    <row r="293" spans="1:53">
      <c r="A293" s="35"/>
      <c r="B293" s="37"/>
      <c r="C293" s="37"/>
      <c r="D293" s="35"/>
      <c r="E293" s="39"/>
      <c r="F293" s="39"/>
      <c r="G293" s="41"/>
      <c r="H293" s="41"/>
      <c r="I293" s="36"/>
      <c r="J293" s="36"/>
      <c r="K293" s="36"/>
      <c r="L293" s="36"/>
      <c r="M293" s="36" t="str">
        <f ca="1">IFERROR(__xludf.DUMMYFUNCTION("IFERROR(TEXTJOIN("", "", TRUE, FILTER('Hưởng lương Tết'!D:D, ('Hưởng lương Tết'!A:A=B288) * ('Hưởng lương Tết'!B:B=C288))), """")"),"")</f>
        <v/>
      </c>
      <c r="N293" s="36"/>
      <c r="O293" s="36"/>
      <c r="P293" s="36"/>
      <c r="Q293" s="36"/>
      <c r="R293" s="36"/>
      <c r="S293" s="36"/>
      <c r="T293" s="36"/>
      <c r="U293" s="36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4"/>
      <c r="AG293" s="43"/>
      <c r="AH293" s="43"/>
      <c r="AI293" s="36"/>
      <c r="AJ293" s="43"/>
      <c r="AK293" s="43"/>
      <c r="AL293" s="43"/>
      <c r="AM293" s="43"/>
      <c r="AN293" s="43"/>
      <c r="AO293" s="43"/>
      <c r="AP293" s="42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</row>
    <row r="294" spans="1:53">
      <c r="A294" s="35"/>
      <c r="B294" s="37"/>
      <c r="C294" s="37"/>
      <c r="D294" s="35"/>
      <c r="E294" s="39"/>
      <c r="F294" s="39"/>
      <c r="G294" s="41"/>
      <c r="H294" s="41"/>
      <c r="I294" s="36"/>
      <c r="J294" s="36"/>
      <c r="K294" s="36"/>
      <c r="L294" s="36"/>
      <c r="M294" s="36" t="str">
        <f ca="1">IFERROR(__xludf.DUMMYFUNCTION("IFERROR(TEXTJOIN("", "", TRUE, FILTER('Hưởng lương Tết'!D:D, ('Hưởng lương Tết'!A:A=B289) * ('Hưởng lương Tết'!B:B=C289))), """")"),"")</f>
        <v/>
      </c>
      <c r="N294" s="36"/>
      <c r="O294" s="36"/>
      <c r="P294" s="36"/>
      <c r="Q294" s="36"/>
      <c r="R294" s="36"/>
      <c r="S294" s="36"/>
      <c r="T294" s="36"/>
      <c r="U294" s="36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4"/>
      <c r="AG294" s="43"/>
      <c r="AH294" s="43"/>
      <c r="AI294" s="36"/>
      <c r="AJ294" s="43"/>
      <c r="AK294" s="43"/>
      <c r="AL294" s="43"/>
      <c r="AM294" s="43"/>
      <c r="AN294" s="43"/>
      <c r="AO294" s="43"/>
      <c r="AP294" s="42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</row>
    <row r="295" spans="1:53">
      <c r="A295" s="35"/>
      <c r="B295" s="37"/>
      <c r="C295" s="37"/>
      <c r="D295" s="35"/>
      <c r="E295" s="39"/>
      <c r="F295" s="39"/>
      <c r="G295" s="41"/>
      <c r="H295" s="41"/>
      <c r="I295" s="36"/>
      <c r="J295" s="36"/>
      <c r="K295" s="36"/>
      <c r="L295" s="36"/>
      <c r="M295" s="36" t="str">
        <f ca="1">IFERROR(__xludf.DUMMYFUNCTION("IFERROR(TEXTJOIN("", "", TRUE, FILTER('Hưởng lương Tết'!D:D, ('Hưởng lương Tết'!A:A=B290) * ('Hưởng lương Tết'!B:B=C290))), """")"),"")</f>
        <v/>
      </c>
      <c r="N295" s="36"/>
      <c r="O295" s="36"/>
      <c r="P295" s="36"/>
      <c r="Q295" s="36"/>
      <c r="R295" s="36"/>
      <c r="S295" s="36"/>
      <c r="T295" s="36"/>
      <c r="U295" s="36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4"/>
      <c r="AG295" s="43"/>
      <c r="AH295" s="43"/>
      <c r="AI295" s="36"/>
      <c r="AJ295" s="43"/>
      <c r="AK295" s="43"/>
      <c r="AL295" s="43"/>
      <c r="AM295" s="43"/>
      <c r="AN295" s="43"/>
      <c r="AO295" s="43"/>
      <c r="AP295" s="42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</row>
    <row r="296" spans="1:53">
      <c r="A296" s="35"/>
      <c r="B296" s="37"/>
      <c r="C296" s="37"/>
      <c r="D296" s="35"/>
      <c r="E296" s="39"/>
      <c r="F296" s="39"/>
      <c r="G296" s="41"/>
      <c r="H296" s="41"/>
      <c r="I296" s="36"/>
      <c r="J296" s="36"/>
      <c r="K296" s="36"/>
      <c r="L296" s="36"/>
      <c r="M296" s="36" t="str">
        <f ca="1">IFERROR(__xludf.DUMMYFUNCTION("IFERROR(TEXTJOIN("", "", TRUE, FILTER('Hưởng lương Tết'!D:D, ('Hưởng lương Tết'!A:A=B291) * ('Hưởng lương Tết'!B:B=C291))), """")"),"")</f>
        <v/>
      </c>
      <c r="N296" s="36"/>
      <c r="O296" s="36"/>
      <c r="P296" s="36"/>
      <c r="Q296" s="36"/>
      <c r="R296" s="36"/>
      <c r="S296" s="36"/>
      <c r="T296" s="36"/>
      <c r="U296" s="36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4"/>
      <c r="AG296" s="43"/>
      <c r="AH296" s="43"/>
      <c r="AI296" s="36"/>
      <c r="AJ296" s="43"/>
      <c r="AK296" s="43"/>
      <c r="AL296" s="43"/>
      <c r="AM296" s="43"/>
      <c r="AN296" s="43"/>
      <c r="AO296" s="43"/>
      <c r="AP296" s="42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</row>
    <row r="297" spans="1:53">
      <c r="A297" s="35"/>
      <c r="B297" s="37"/>
      <c r="C297" s="37"/>
      <c r="D297" s="35"/>
      <c r="E297" s="39"/>
      <c r="F297" s="39"/>
      <c r="G297" s="41"/>
      <c r="H297" s="41"/>
      <c r="I297" s="36"/>
      <c r="J297" s="36"/>
      <c r="K297" s="36"/>
      <c r="L297" s="36"/>
      <c r="M297" s="36" t="str">
        <f ca="1">IFERROR(__xludf.DUMMYFUNCTION("IFERROR(TEXTJOIN("", "", TRUE, FILTER('Hưởng lương Tết'!D:D, ('Hưởng lương Tết'!A:A=B292) * ('Hưởng lương Tết'!B:B=C292))), """")"),"")</f>
        <v/>
      </c>
      <c r="N297" s="36"/>
      <c r="O297" s="36"/>
      <c r="P297" s="36"/>
      <c r="Q297" s="36"/>
      <c r="R297" s="36"/>
      <c r="S297" s="36"/>
      <c r="T297" s="36"/>
      <c r="U297" s="36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4"/>
      <c r="AG297" s="43"/>
      <c r="AH297" s="43"/>
      <c r="AI297" s="36"/>
      <c r="AJ297" s="43"/>
      <c r="AK297" s="43"/>
      <c r="AL297" s="43"/>
      <c r="AM297" s="43"/>
      <c r="AN297" s="43"/>
      <c r="AO297" s="43"/>
      <c r="AP297" s="42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</row>
    <row r="298" spans="1:53">
      <c r="A298" s="35"/>
      <c r="B298" s="37"/>
      <c r="C298" s="37"/>
      <c r="D298" s="35"/>
      <c r="E298" s="39"/>
      <c r="F298" s="39"/>
      <c r="G298" s="41"/>
      <c r="H298" s="41"/>
      <c r="I298" s="36"/>
      <c r="J298" s="36"/>
      <c r="K298" s="36"/>
      <c r="L298" s="36"/>
      <c r="M298" s="36" t="str">
        <f ca="1">IFERROR(__xludf.DUMMYFUNCTION("IFERROR(TEXTJOIN("", "", TRUE, FILTER('Hưởng lương Tết'!D:D, ('Hưởng lương Tết'!A:A=B293) * ('Hưởng lương Tết'!B:B=C293))), """")"),"")</f>
        <v/>
      </c>
      <c r="N298" s="36"/>
      <c r="O298" s="36"/>
      <c r="P298" s="36"/>
      <c r="Q298" s="36"/>
      <c r="R298" s="36"/>
      <c r="S298" s="36"/>
      <c r="T298" s="36"/>
      <c r="U298" s="36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4"/>
      <c r="AG298" s="43"/>
      <c r="AH298" s="43"/>
      <c r="AI298" s="36"/>
      <c r="AJ298" s="43"/>
      <c r="AK298" s="43"/>
      <c r="AL298" s="43"/>
      <c r="AM298" s="43"/>
      <c r="AN298" s="43"/>
      <c r="AO298" s="43"/>
      <c r="AP298" s="42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</row>
    <row r="299" spans="1:53">
      <c r="A299" s="35"/>
      <c r="B299" s="37"/>
      <c r="C299" s="37"/>
      <c r="D299" s="35"/>
      <c r="E299" s="39"/>
      <c r="F299" s="39"/>
      <c r="G299" s="41"/>
      <c r="H299" s="41"/>
      <c r="I299" s="36"/>
      <c r="J299" s="36"/>
      <c r="K299" s="36"/>
      <c r="L299" s="36"/>
      <c r="M299" s="36" t="str">
        <f ca="1">IFERROR(__xludf.DUMMYFUNCTION("IFERROR(TEXTJOIN("", "", TRUE, FILTER('Hưởng lương Tết'!D:D, ('Hưởng lương Tết'!A:A=B294) * ('Hưởng lương Tết'!B:B=C294))), """")"),"")</f>
        <v/>
      </c>
      <c r="N299" s="36"/>
      <c r="O299" s="36"/>
      <c r="P299" s="36"/>
      <c r="Q299" s="36"/>
      <c r="R299" s="36"/>
      <c r="S299" s="36"/>
      <c r="T299" s="36"/>
      <c r="U299" s="36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4"/>
      <c r="AG299" s="43"/>
      <c r="AH299" s="43"/>
      <c r="AI299" s="36"/>
      <c r="AJ299" s="43"/>
      <c r="AK299" s="43"/>
      <c r="AL299" s="43"/>
      <c r="AM299" s="43"/>
      <c r="AN299" s="43"/>
      <c r="AO299" s="43"/>
      <c r="AP299" s="42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</row>
    <row r="300" spans="1:53">
      <c r="A300" s="35"/>
      <c r="B300" s="37"/>
      <c r="C300" s="37"/>
      <c r="D300" s="35"/>
      <c r="E300" s="39"/>
      <c r="F300" s="39"/>
      <c r="G300" s="41"/>
      <c r="H300" s="41"/>
      <c r="I300" s="36"/>
      <c r="J300" s="36"/>
      <c r="K300" s="36"/>
      <c r="L300" s="36"/>
      <c r="M300" s="36" t="str">
        <f ca="1">IFERROR(__xludf.DUMMYFUNCTION("IFERROR(TEXTJOIN("", "", TRUE, FILTER('Hưởng lương Tết'!D:D, ('Hưởng lương Tết'!A:A=B295) * ('Hưởng lương Tết'!B:B=C295))), """")"),"")</f>
        <v/>
      </c>
      <c r="N300" s="36"/>
      <c r="O300" s="36"/>
      <c r="P300" s="36"/>
      <c r="Q300" s="36"/>
      <c r="R300" s="36"/>
      <c r="S300" s="36"/>
      <c r="T300" s="36"/>
      <c r="U300" s="36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4"/>
      <c r="AG300" s="43"/>
      <c r="AH300" s="43"/>
      <c r="AI300" s="36"/>
      <c r="AJ300" s="43"/>
      <c r="AK300" s="43"/>
      <c r="AL300" s="43"/>
      <c r="AM300" s="43"/>
      <c r="AN300" s="43"/>
      <c r="AO300" s="43"/>
      <c r="AP300" s="42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</row>
    <row r="301" spans="1:53">
      <c r="A301" s="35"/>
      <c r="B301" s="37"/>
      <c r="C301" s="37"/>
      <c r="D301" s="35"/>
      <c r="E301" s="39"/>
      <c r="F301" s="39"/>
      <c r="G301" s="41"/>
      <c r="H301" s="41"/>
      <c r="I301" s="36"/>
      <c r="J301" s="36"/>
      <c r="K301" s="36"/>
      <c r="L301" s="36"/>
      <c r="M301" s="36" t="str">
        <f ca="1">IFERROR(__xludf.DUMMYFUNCTION("IFERROR(TEXTJOIN("", "", TRUE, FILTER('Hưởng lương Tết'!D:D, ('Hưởng lương Tết'!A:A=B296) * ('Hưởng lương Tết'!B:B=C296))), """")"),"")</f>
        <v/>
      </c>
      <c r="N301" s="36"/>
      <c r="O301" s="36"/>
      <c r="P301" s="36"/>
      <c r="Q301" s="36"/>
      <c r="R301" s="36"/>
      <c r="S301" s="36"/>
      <c r="T301" s="36"/>
      <c r="U301" s="36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4"/>
      <c r="AG301" s="43"/>
      <c r="AH301" s="43"/>
      <c r="AI301" s="36"/>
      <c r="AJ301" s="43"/>
      <c r="AK301" s="43"/>
      <c r="AL301" s="43"/>
      <c r="AM301" s="43"/>
      <c r="AN301" s="43"/>
      <c r="AO301" s="43"/>
      <c r="AP301" s="42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</row>
    <row r="302" spans="1:53">
      <c r="A302" s="35"/>
      <c r="B302" s="37"/>
      <c r="C302" s="37"/>
      <c r="D302" s="35"/>
      <c r="E302" s="39"/>
      <c r="F302" s="39"/>
      <c r="G302" s="41"/>
      <c r="H302" s="41"/>
      <c r="I302" s="36"/>
      <c r="J302" s="36"/>
      <c r="K302" s="36"/>
      <c r="L302" s="36"/>
      <c r="M302" s="36" t="str">
        <f ca="1">IFERROR(__xludf.DUMMYFUNCTION("IFERROR(TEXTJOIN("", "", TRUE, FILTER('Hưởng lương Tết'!D:D, ('Hưởng lương Tết'!A:A=B297) * ('Hưởng lương Tết'!B:B=C297))), """")"),"")</f>
        <v/>
      </c>
      <c r="N302" s="36"/>
      <c r="O302" s="36"/>
      <c r="P302" s="36"/>
      <c r="Q302" s="36"/>
      <c r="R302" s="36"/>
      <c r="S302" s="36"/>
      <c r="T302" s="36"/>
      <c r="U302" s="36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4"/>
      <c r="AG302" s="43"/>
      <c r="AH302" s="43"/>
      <c r="AI302" s="36"/>
      <c r="AJ302" s="43"/>
      <c r="AK302" s="43"/>
      <c r="AL302" s="43"/>
      <c r="AM302" s="43"/>
      <c r="AN302" s="43"/>
      <c r="AO302" s="43"/>
      <c r="AP302" s="42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</row>
    <row r="303" spans="1:53">
      <c r="A303" s="35"/>
      <c r="B303" s="37"/>
      <c r="C303" s="37"/>
      <c r="D303" s="35"/>
      <c r="E303" s="39"/>
      <c r="F303" s="39"/>
      <c r="G303" s="41"/>
      <c r="H303" s="41"/>
      <c r="I303" s="36"/>
      <c r="J303" s="36"/>
      <c r="K303" s="36"/>
      <c r="L303" s="36"/>
      <c r="M303" s="36" t="str">
        <f ca="1">IFERROR(__xludf.DUMMYFUNCTION("IFERROR(TEXTJOIN("", "", TRUE, FILTER('Hưởng lương Tết'!D:D, ('Hưởng lương Tết'!A:A=B298) * ('Hưởng lương Tết'!B:B=C298))), """")"),"")</f>
        <v/>
      </c>
      <c r="N303" s="36"/>
      <c r="O303" s="36"/>
      <c r="P303" s="36"/>
      <c r="Q303" s="36"/>
      <c r="R303" s="36"/>
      <c r="S303" s="36"/>
      <c r="T303" s="36"/>
      <c r="U303" s="36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4"/>
      <c r="AG303" s="43"/>
      <c r="AH303" s="43"/>
      <c r="AI303" s="36"/>
      <c r="AJ303" s="43"/>
      <c r="AK303" s="43"/>
      <c r="AL303" s="43"/>
      <c r="AM303" s="43"/>
      <c r="AN303" s="43"/>
      <c r="AO303" s="43"/>
      <c r="AP303" s="42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</row>
    <row r="304" spans="1:53">
      <c r="A304" s="35"/>
      <c r="B304" s="37"/>
      <c r="C304" s="37"/>
      <c r="D304" s="35"/>
      <c r="E304" s="39"/>
      <c r="F304" s="39"/>
      <c r="G304" s="41"/>
      <c r="H304" s="41"/>
      <c r="I304" s="36"/>
      <c r="J304" s="36"/>
      <c r="K304" s="36"/>
      <c r="L304" s="36"/>
      <c r="M304" s="36" t="str">
        <f ca="1">IFERROR(__xludf.DUMMYFUNCTION("IFERROR(TEXTJOIN("", "", TRUE, FILTER('Hưởng lương Tết'!D:D, ('Hưởng lương Tết'!A:A=B299) * ('Hưởng lương Tết'!B:B=C299))), """")"),"")</f>
        <v/>
      </c>
      <c r="N304" s="36"/>
      <c r="O304" s="36"/>
      <c r="P304" s="36"/>
      <c r="Q304" s="36"/>
      <c r="R304" s="36"/>
      <c r="S304" s="36"/>
      <c r="T304" s="36"/>
      <c r="U304" s="36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4"/>
      <c r="AG304" s="43"/>
      <c r="AH304" s="43"/>
      <c r="AI304" s="36"/>
      <c r="AJ304" s="43"/>
      <c r="AK304" s="43"/>
      <c r="AL304" s="43"/>
      <c r="AM304" s="43"/>
      <c r="AN304" s="43"/>
      <c r="AO304" s="43"/>
      <c r="AP304" s="42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</row>
    <row r="305" spans="1:53">
      <c r="A305" s="35"/>
      <c r="B305" s="37"/>
      <c r="C305" s="37"/>
      <c r="D305" s="35"/>
      <c r="E305" s="39"/>
      <c r="F305" s="39"/>
      <c r="G305" s="41"/>
      <c r="H305" s="41"/>
      <c r="I305" s="36"/>
      <c r="J305" s="36"/>
      <c r="K305" s="36"/>
      <c r="L305" s="36"/>
      <c r="M305" s="36" t="str">
        <f ca="1">IFERROR(__xludf.DUMMYFUNCTION("IFERROR(TEXTJOIN("", "", TRUE, FILTER('Hưởng lương Tết'!D:D, ('Hưởng lương Tết'!A:A=B300) * ('Hưởng lương Tết'!B:B=C300))), """")"),"")</f>
        <v/>
      </c>
      <c r="N305" s="36"/>
      <c r="O305" s="36"/>
      <c r="P305" s="36"/>
      <c r="Q305" s="36"/>
      <c r="R305" s="36"/>
      <c r="S305" s="36"/>
      <c r="T305" s="36"/>
      <c r="U305" s="36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4"/>
      <c r="AG305" s="43"/>
      <c r="AH305" s="43"/>
      <c r="AI305" s="36"/>
      <c r="AJ305" s="43"/>
      <c r="AK305" s="43"/>
      <c r="AL305" s="43"/>
      <c r="AM305" s="43"/>
      <c r="AN305" s="43"/>
      <c r="AO305" s="43"/>
      <c r="AP305" s="42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</row>
    <row r="306" spans="1:53">
      <c r="A306" s="35"/>
      <c r="B306" s="37"/>
      <c r="C306" s="37"/>
      <c r="D306" s="35"/>
      <c r="E306" s="39"/>
      <c r="F306" s="39"/>
      <c r="G306" s="41"/>
      <c r="H306" s="41"/>
      <c r="I306" s="36"/>
      <c r="J306" s="36"/>
      <c r="K306" s="36"/>
      <c r="L306" s="36"/>
      <c r="M306" s="36" t="str">
        <f ca="1">IFERROR(__xludf.DUMMYFUNCTION("IFERROR(TEXTJOIN("", "", TRUE, FILTER('Hưởng lương Tết'!D:D, ('Hưởng lương Tết'!A:A=B301) * ('Hưởng lương Tết'!B:B=C301))), """")"),"")</f>
        <v/>
      </c>
      <c r="N306" s="36"/>
      <c r="O306" s="36"/>
      <c r="P306" s="36"/>
      <c r="Q306" s="36"/>
      <c r="R306" s="36"/>
      <c r="S306" s="36"/>
      <c r="T306" s="36"/>
      <c r="U306" s="36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4"/>
      <c r="AG306" s="43"/>
      <c r="AH306" s="43"/>
      <c r="AI306" s="36"/>
      <c r="AJ306" s="43"/>
      <c r="AK306" s="43"/>
      <c r="AL306" s="43"/>
      <c r="AM306" s="43"/>
      <c r="AN306" s="43"/>
      <c r="AO306" s="43"/>
      <c r="AP306" s="42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</row>
    <row r="307" spans="1:53">
      <c r="A307" s="35"/>
      <c r="B307" s="37"/>
      <c r="C307" s="37"/>
      <c r="D307" s="35"/>
      <c r="E307" s="39"/>
      <c r="F307" s="39"/>
      <c r="G307" s="41"/>
      <c r="H307" s="41"/>
      <c r="I307" s="36"/>
      <c r="J307" s="36"/>
      <c r="K307" s="36"/>
      <c r="L307" s="36"/>
      <c r="M307" s="36" t="str">
        <f ca="1">IFERROR(__xludf.DUMMYFUNCTION("IFERROR(TEXTJOIN("", "", TRUE, FILTER('Hưởng lương Tết'!D:D, ('Hưởng lương Tết'!A:A=B302) * ('Hưởng lương Tết'!B:B=C302))), """")"),"")</f>
        <v/>
      </c>
      <c r="N307" s="36"/>
      <c r="O307" s="36"/>
      <c r="P307" s="36"/>
      <c r="Q307" s="36"/>
      <c r="R307" s="36"/>
      <c r="S307" s="36"/>
      <c r="T307" s="36"/>
      <c r="U307" s="36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4"/>
      <c r="AG307" s="43"/>
      <c r="AH307" s="43"/>
      <c r="AI307" s="36"/>
      <c r="AJ307" s="43"/>
      <c r="AK307" s="43"/>
      <c r="AL307" s="43"/>
      <c r="AM307" s="43"/>
      <c r="AN307" s="43"/>
      <c r="AO307" s="43"/>
      <c r="AP307" s="42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</row>
    <row r="308" spans="1:53">
      <c r="A308" s="35"/>
      <c r="B308" s="37"/>
      <c r="C308" s="37"/>
      <c r="D308" s="35"/>
      <c r="E308" s="39"/>
      <c r="F308" s="39"/>
      <c r="G308" s="41"/>
      <c r="H308" s="41"/>
      <c r="I308" s="36"/>
      <c r="J308" s="36"/>
      <c r="K308" s="36"/>
      <c r="L308" s="36"/>
      <c r="M308" s="36" t="str">
        <f ca="1">IFERROR(__xludf.DUMMYFUNCTION("IFERROR(TEXTJOIN("", "", TRUE, FILTER('Hưởng lương Tết'!D:D, ('Hưởng lương Tết'!A:A=B303) * ('Hưởng lương Tết'!B:B=C303))), """")"),"")</f>
        <v/>
      </c>
      <c r="N308" s="36"/>
      <c r="O308" s="36"/>
      <c r="P308" s="36"/>
      <c r="Q308" s="36"/>
      <c r="R308" s="36"/>
      <c r="S308" s="36"/>
      <c r="T308" s="36"/>
      <c r="U308" s="36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4"/>
      <c r="AG308" s="43"/>
      <c r="AH308" s="43"/>
      <c r="AI308" s="36"/>
      <c r="AJ308" s="43"/>
      <c r="AK308" s="43"/>
      <c r="AL308" s="43"/>
      <c r="AM308" s="43"/>
      <c r="AN308" s="43"/>
      <c r="AO308" s="43"/>
      <c r="AP308" s="42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</row>
    <row r="309" spans="1:53">
      <c r="A309" s="35"/>
      <c r="B309" s="37"/>
      <c r="C309" s="37"/>
      <c r="D309" s="35"/>
      <c r="E309" s="39"/>
      <c r="F309" s="39"/>
      <c r="G309" s="41"/>
      <c r="H309" s="41"/>
      <c r="I309" s="36"/>
      <c r="J309" s="36"/>
      <c r="K309" s="36"/>
      <c r="L309" s="36"/>
      <c r="M309" s="36" t="str">
        <f ca="1">IFERROR(__xludf.DUMMYFUNCTION("IFERROR(TEXTJOIN("", "", TRUE, FILTER('Hưởng lương Tết'!D:D, ('Hưởng lương Tết'!A:A=B304) * ('Hưởng lương Tết'!B:B=C304))), """")"),"")</f>
        <v/>
      </c>
      <c r="N309" s="36"/>
      <c r="O309" s="36"/>
      <c r="P309" s="36"/>
      <c r="Q309" s="36"/>
      <c r="R309" s="36"/>
      <c r="S309" s="36"/>
      <c r="T309" s="36"/>
      <c r="U309" s="36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4"/>
      <c r="AG309" s="43"/>
      <c r="AH309" s="43"/>
      <c r="AI309" s="36"/>
      <c r="AJ309" s="43"/>
      <c r="AK309" s="43"/>
      <c r="AL309" s="43"/>
      <c r="AM309" s="43"/>
      <c r="AN309" s="43"/>
      <c r="AO309" s="43"/>
      <c r="AP309" s="42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</row>
    <row r="310" spans="1:53">
      <c r="A310" s="35"/>
      <c r="B310" s="37"/>
      <c r="C310" s="37"/>
      <c r="D310" s="35"/>
      <c r="E310" s="39"/>
      <c r="F310" s="39"/>
      <c r="G310" s="41"/>
      <c r="H310" s="41"/>
      <c r="I310" s="36"/>
      <c r="J310" s="36"/>
      <c r="K310" s="36"/>
      <c r="L310" s="36"/>
      <c r="M310" s="36" t="str">
        <f ca="1">IFERROR(__xludf.DUMMYFUNCTION("IFERROR(TEXTJOIN("", "", TRUE, FILTER('Hưởng lương Tết'!D:D, ('Hưởng lương Tết'!A:A=B305) * ('Hưởng lương Tết'!B:B=C305))), """")"),"")</f>
        <v/>
      </c>
      <c r="N310" s="36"/>
      <c r="O310" s="36"/>
      <c r="P310" s="36"/>
      <c r="Q310" s="36"/>
      <c r="R310" s="36"/>
      <c r="S310" s="36"/>
      <c r="T310" s="36"/>
      <c r="U310" s="36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4"/>
      <c r="AG310" s="43"/>
      <c r="AH310" s="43"/>
      <c r="AI310" s="36"/>
      <c r="AJ310" s="43"/>
      <c r="AK310" s="43"/>
      <c r="AL310" s="43"/>
      <c r="AM310" s="43"/>
      <c r="AN310" s="43"/>
      <c r="AO310" s="43"/>
      <c r="AP310" s="42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</row>
    <row r="311" spans="1:53">
      <c r="A311" s="35"/>
      <c r="B311" s="37"/>
      <c r="C311" s="37"/>
      <c r="D311" s="35"/>
      <c r="E311" s="39"/>
      <c r="F311" s="39"/>
      <c r="G311" s="41"/>
      <c r="H311" s="41"/>
      <c r="I311" s="36"/>
      <c r="J311" s="36"/>
      <c r="K311" s="36"/>
      <c r="L311" s="36"/>
      <c r="M311" s="36" t="str">
        <f ca="1">IFERROR(__xludf.DUMMYFUNCTION("IFERROR(TEXTJOIN("", "", TRUE, FILTER('Hưởng lương Tết'!D:D, ('Hưởng lương Tết'!A:A=B306) * ('Hưởng lương Tết'!B:B=C306))), """")"),"")</f>
        <v/>
      </c>
      <c r="N311" s="36"/>
      <c r="O311" s="36"/>
      <c r="P311" s="36"/>
      <c r="Q311" s="36"/>
      <c r="R311" s="36"/>
      <c r="S311" s="36"/>
      <c r="T311" s="36"/>
      <c r="U311" s="36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4"/>
      <c r="AG311" s="43"/>
      <c r="AH311" s="43"/>
      <c r="AI311" s="36"/>
      <c r="AJ311" s="43"/>
      <c r="AK311" s="43"/>
      <c r="AL311" s="43"/>
      <c r="AM311" s="43"/>
      <c r="AN311" s="43"/>
      <c r="AO311" s="43"/>
      <c r="AP311" s="42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</row>
    <row r="312" spans="1:53">
      <c r="A312" s="35"/>
      <c r="B312" s="37"/>
      <c r="C312" s="37"/>
      <c r="D312" s="35"/>
      <c r="E312" s="39"/>
      <c r="F312" s="39"/>
      <c r="G312" s="41"/>
      <c r="H312" s="41"/>
      <c r="I312" s="36"/>
      <c r="J312" s="36"/>
      <c r="K312" s="36"/>
      <c r="L312" s="36"/>
      <c r="M312" s="36" t="str">
        <f ca="1">IFERROR(__xludf.DUMMYFUNCTION("IFERROR(TEXTJOIN("", "", TRUE, FILTER('Hưởng lương Tết'!D:D, ('Hưởng lương Tết'!A:A=B307) * ('Hưởng lương Tết'!B:B=C307))), """")"),"")</f>
        <v/>
      </c>
      <c r="N312" s="36"/>
      <c r="O312" s="36"/>
      <c r="P312" s="36"/>
      <c r="Q312" s="36"/>
      <c r="R312" s="36"/>
      <c r="S312" s="36"/>
      <c r="T312" s="36"/>
      <c r="U312" s="36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4"/>
      <c r="AG312" s="43"/>
      <c r="AH312" s="43"/>
      <c r="AI312" s="36"/>
      <c r="AJ312" s="43"/>
      <c r="AK312" s="43"/>
      <c r="AL312" s="43"/>
      <c r="AM312" s="43"/>
      <c r="AN312" s="43"/>
      <c r="AO312" s="43"/>
      <c r="AP312" s="42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</row>
    <row r="313" spans="1:53">
      <c r="A313" s="35"/>
      <c r="B313" s="37"/>
      <c r="C313" s="37"/>
      <c r="D313" s="35"/>
      <c r="E313" s="39"/>
      <c r="F313" s="39"/>
      <c r="G313" s="41"/>
      <c r="H313" s="41"/>
      <c r="I313" s="36"/>
      <c r="J313" s="36"/>
      <c r="K313" s="36"/>
      <c r="L313" s="36"/>
      <c r="M313" s="36" t="str">
        <f ca="1">IFERROR(__xludf.DUMMYFUNCTION("IFERROR(TEXTJOIN("", "", TRUE, FILTER('Hưởng lương Tết'!D:D, ('Hưởng lương Tết'!A:A=B308) * ('Hưởng lương Tết'!B:B=C308))), """")"),"")</f>
        <v/>
      </c>
      <c r="N313" s="36"/>
      <c r="O313" s="36"/>
      <c r="P313" s="36"/>
      <c r="Q313" s="36"/>
      <c r="R313" s="36"/>
      <c r="S313" s="36"/>
      <c r="T313" s="36"/>
      <c r="U313" s="36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4"/>
      <c r="AG313" s="43"/>
      <c r="AH313" s="43"/>
      <c r="AI313" s="36"/>
      <c r="AJ313" s="43"/>
      <c r="AK313" s="43"/>
      <c r="AL313" s="43"/>
      <c r="AM313" s="43"/>
      <c r="AN313" s="43"/>
      <c r="AO313" s="43"/>
      <c r="AP313" s="42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</row>
    <row r="314" spans="1:53">
      <c r="A314" s="35"/>
      <c r="B314" s="37"/>
      <c r="C314" s="37"/>
      <c r="D314" s="35"/>
      <c r="E314" s="39"/>
      <c r="F314" s="39"/>
      <c r="G314" s="41"/>
      <c r="H314" s="41"/>
      <c r="I314" s="36"/>
      <c r="J314" s="36"/>
      <c r="K314" s="36"/>
      <c r="L314" s="36"/>
      <c r="M314" s="36" t="str">
        <f ca="1">IFERROR(__xludf.DUMMYFUNCTION("IFERROR(TEXTJOIN("", "", TRUE, FILTER('Hưởng lương Tết'!D:D, ('Hưởng lương Tết'!A:A=B309) * ('Hưởng lương Tết'!B:B=C309))), """")"),"")</f>
        <v/>
      </c>
      <c r="N314" s="36"/>
      <c r="O314" s="36"/>
      <c r="P314" s="36"/>
      <c r="Q314" s="36"/>
      <c r="R314" s="36"/>
      <c r="S314" s="36"/>
      <c r="T314" s="36"/>
      <c r="U314" s="36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4"/>
      <c r="AG314" s="43"/>
      <c r="AH314" s="43"/>
      <c r="AI314" s="36"/>
      <c r="AJ314" s="43"/>
      <c r="AK314" s="43"/>
      <c r="AL314" s="43"/>
      <c r="AM314" s="43"/>
      <c r="AN314" s="43"/>
      <c r="AO314" s="43"/>
      <c r="AP314" s="42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</row>
    <row r="315" spans="1:53">
      <c r="A315" s="35"/>
      <c r="B315" s="37"/>
      <c r="C315" s="37"/>
      <c r="D315" s="35"/>
      <c r="E315" s="39"/>
      <c r="F315" s="39"/>
      <c r="G315" s="41"/>
      <c r="H315" s="41"/>
      <c r="I315" s="36"/>
      <c r="J315" s="36"/>
      <c r="K315" s="36"/>
      <c r="L315" s="36"/>
      <c r="M315" s="36" t="str">
        <f ca="1">IFERROR(__xludf.DUMMYFUNCTION("IFERROR(TEXTJOIN("", "", TRUE, FILTER('Hưởng lương Tết'!D:D, ('Hưởng lương Tết'!A:A=B310) * ('Hưởng lương Tết'!B:B=C310))), """")"),"")</f>
        <v/>
      </c>
      <c r="N315" s="36"/>
      <c r="O315" s="36"/>
      <c r="P315" s="36"/>
      <c r="Q315" s="36"/>
      <c r="R315" s="36"/>
      <c r="S315" s="36"/>
      <c r="T315" s="36"/>
      <c r="U315" s="36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4"/>
      <c r="AG315" s="43"/>
      <c r="AH315" s="43"/>
      <c r="AI315" s="36"/>
      <c r="AJ315" s="43"/>
      <c r="AK315" s="43"/>
      <c r="AL315" s="43"/>
      <c r="AM315" s="43"/>
      <c r="AN315" s="43"/>
      <c r="AO315" s="43"/>
      <c r="AP315" s="42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</row>
    <row r="316" spans="1:53">
      <c r="A316" s="35"/>
      <c r="B316" s="37"/>
      <c r="C316" s="37"/>
      <c r="D316" s="35"/>
      <c r="E316" s="39"/>
      <c r="F316" s="39"/>
      <c r="G316" s="41"/>
      <c r="H316" s="41"/>
      <c r="I316" s="36"/>
      <c r="J316" s="36"/>
      <c r="K316" s="36"/>
      <c r="L316" s="36"/>
      <c r="M316" s="36" t="str">
        <f ca="1">IFERROR(__xludf.DUMMYFUNCTION("IFERROR(TEXTJOIN("", "", TRUE, FILTER('Hưởng lương Tết'!D:D, ('Hưởng lương Tết'!A:A=B311) * ('Hưởng lương Tết'!B:B=C311))), """")"),"")</f>
        <v/>
      </c>
      <c r="N316" s="36"/>
      <c r="O316" s="36"/>
      <c r="P316" s="36"/>
      <c r="Q316" s="36"/>
      <c r="R316" s="36"/>
      <c r="S316" s="36"/>
      <c r="T316" s="36"/>
      <c r="U316" s="36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4"/>
      <c r="AG316" s="43"/>
      <c r="AH316" s="43"/>
      <c r="AI316" s="36"/>
      <c r="AJ316" s="43"/>
      <c r="AK316" s="43"/>
      <c r="AL316" s="43"/>
      <c r="AM316" s="43"/>
      <c r="AN316" s="43"/>
      <c r="AO316" s="43"/>
      <c r="AP316" s="42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</row>
    <row r="317" spans="1:53">
      <c r="A317" s="35"/>
      <c r="B317" s="37"/>
      <c r="C317" s="37"/>
      <c r="D317" s="35"/>
      <c r="E317" s="39"/>
      <c r="F317" s="39"/>
      <c r="G317" s="41"/>
      <c r="H317" s="41"/>
      <c r="I317" s="36"/>
      <c r="J317" s="36"/>
      <c r="K317" s="36"/>
      <c r="L317" s="36"/>
      <c r="M317" s="36" t="str">
        <f ca="1">IFERROR(__xludf.DUMMYFUNCTION("IFERROR(TEXTJOIN("", "", TRUE, FILTER('Hưởng lương Tết'!D:D, ('Hưởng lương Tết'!A:A=B312) * ('Hưởng lương Tết'!B:B=C312))), """")"),"")</f>
        <v/>
      </c>
      <c r="N317" s="36"/>
      <c r="O317" s="36"/>
      <c r="P317" s="36"/>
      <c r="Q317" s="36"/>
      <c r="R317" s="36"/>
      <c r="S317" s="36"/>
      <c r="T317" s="36"/>
      <c r="U317" s="36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4"/>
      <c r="AG317" s="43"/>
      <c r="AH317" s="43"/>
      <c r="AI317" s="36"/>
      <c r="AJ317" s="43"/>
      <c r="AK317" s="43"/>
      <c r="AL317" s="43"/>
      <c r="AM317" s="43"/>
      <c r="AN317" s="43"/>
      <c r="AO317" s="43"/>
      <c r="AP317" s="42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</row>
    <row r="318" spans="1:53">
      <c r="A318" s="35"/>
      <c r="B318" s="37"/>
      <c r="C318" s="37"/>
      <c r="D318" s="35"/>
      <c r="E318" s="39"/>
      <c r="F318" s="39"/>
      <c r="G318" s="41"/>
      <c r="H318" s="41"/>
      <c r="I318" s="36"/>
      <c r="J318" s="36"/>
      <c r="K318" s="36"/>
      <c r="L318" s="36"/>
      <c r="M318" s="36" t="str">
        <f ca="1">IFERROR(__xludf.DUMMYFUNCTION("IFERROR(TEXTJOIN("", "", TRUE, FILTER('Hưởng lương Tết'!D:D, ('Hưởng lương Tết'!A:A=B313) * ('Hưởng lương Tết'!B:B=C313))), """")"),"")</f>
        <v/>
      </c>
      <c r="N318" s="36"/>
      <c r="O318" s="36"/>
      <c r="P318" s="36"/>
      <c r="Q318" s="36"/>
      <c r="R318" s="36"/>
      <c r="S318" s="36"/>
      <c r="T318" s="36"/>
      <c r="U318" s="36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4"/>
      <c r="AG318" s="43"/>
      <c r="AH318" s="43"/>
      <c r="AI318" s="36"/>
      <c r="AJ318" s="43"/>
      <c r="AK318" s="43"/>
      <c r="AL318" s="43"/>
      <c r="AM318" s="43"/>
      <c r="AN318" s="43"/>
      <c r="AO318" s="43"/>
      <c r="AP318" s="42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</row>
    <row r="319" spans="1:53">
      <c r="A319" s="35"/>
      <c r="B319" s="37"/>
      <c r="C319" s="37"/>
      <c r="D319" s="35"/>
      <c r="E319" s="39"/>
      <c r="F319" s="39"/>
      <c r="G319" s="41"/>
      <c r="H319" s="41"/>
      <c r="I319" s="36"/>
      <c r="J319" s="36"/>
      <c r="K319" s="36"/>
      <c r="L319" s="36"/>
      <c r="M319" s="36" t="str">
        <f ca="1">IFERROR(__xludf.DUMMYFUNCTION("IFERROR(TEXTJOIN("", "", TRUE, FILTER('Hưởng lương Tết'!D:D, ('Hưởng lương Tết'!A:A=B314) * ('Hưởng lương Tết'!B:B=C314))), """")"),"")</f>
        <v/>
      </c>
      <c r="N319" s="36"/>
      <c r="O319" s="36"/>
      <c r="P319" s="36"/>
      <c r="Q319" s="36"/>
      <c r="R319" s="36"/>
      <c r="S319" s="36"/>
      <c r="T319" s="36"/>
      <c r="U319" s="36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4"/>
      <c r="AG319" s="43"/>
      <c r="AH319" s="43"/>
      <c r="AI319" s="36"/>
      <c r="AJ319" s="43"/>
      <c r="AK319" s="43"/>
      <c r="AL319" s="43"/>
      <c r="AM319" s="43"/>
      <c r="AN319" s="43"/>
      <c r="AO319" s="43"/>
      <c r="AP319" s="42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</row>
    <row r="320" spans="1:53">
      <c r="A320" s="35"/>
      <c r="B320" s="37"/>
      <c r="C320" s="37"/>
      <c r="D320" s="35"/>
      <c r="E320" s="39"/>
      <c r="F320" s="39"/>
      <c r="G320" s="41"/>
      <c r="H320" s="41"/>
      <c r="I320" s="36"/>
      <c r="J320" s="36"/>
      <c r="K320" s="36"/>
      <c r="L320" s="36"/>
      <c r="M320" s="36" t="str">
        <f ca="1">IFERROR(__xludf.DUMMYFUNCTION("IFERROR(TEXTJOIN("", "", TRUE, FILTER('Hưởng lương Tết'!D:D, ('Hưởng lương Tết'!A:A=B315) * ('Hưởng lương Tết'!B:B=C315))), """")"),"")</f>
        <v/>
      </c>
      <c r="N320" s="36"/>
      <c r="O320" s="36"/>
      <c r="P320" s="36"/>
      <c r="Q320" s="36"/>
      <c r="R320" s="36"/>
      <c r="S320" s="36"/>
      <c r="T320" s="36"/>
      <c r="U320" s="36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4"/>
      <c r="AG320" s="43"/>
      <c r="AH320" s="43"/>
      <c r="AI320" s="36"/>
      <c r="AJ320" s="43"/>
      <c r="AK320" s="43"/>
      <c r="AL320" s="43"/>
      <c r="AM320" s="43"/>
      <c r="AN320" s="43"/>
      <c r="AO320" s="43"/>
      <c r="AP320" s="42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</row>
    <row r="321" spans="1:53">
      <c r="A321" s="35"/>
      <c r="B321" s="37"/>
      <c r="C321" s="37"/>
      <c r="D321" s="35"/>
      <c r="E321" s="39"/>
      <c r="F321" s="39"/>
      <c r="G321" s="41"/>
      <c r="H321" s="41"/>
      <c r="I321" s="36"/>
      <c r="J321" s="36"/>
      <c r="K321" s="36"/>
      <c r="L321" s="36"/>
      <c r="M321" s="36" t="str">
        <f ca="1">IFERROR(__xludf.DUMMYFUNCTION("IFERROR(TEXTJOIN("", "", TRUE, FILTER('Hưởng lương Tết'!D:D, ('Hưởng lương Tết'!A:A=B316) * ('Hưởng lương Tết'!B:B=C316))), """")"),"")</f>
        <v/>
      </c>
      <c r="N321" s="36"/>
      <c r="O321" s="36"/>
      <c r="P321" s="36"/>
      <c r="Q321" s="36"/>
      <c r="R321" s="36"/>
      <c r="S321" s="36"/>
      <c r="T321" s="36"/>
      <c r="U321" s="36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4"/>
      <c r="AG321" s="43"/>
      <c r="AH321" s="43"/>
      <c r="AI321" s="36"/>
      <c r="AJ321" s="43"/>
      <c r="AK321" s="43"/>
      <c r="AL321" s="43"/>
      <c r="AM321" s="43"/>
      <c r="AN321" s="43"/>
      <c r="AO321" s="43"/>
      <c r="AP321" s="42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</row>
    <row r="322" spans="1:53">
      <c r="A322" s="35"/>
      <c r="B322" s="37"/>
      <c r="C322" s="37"/>
      <c r="D322" s="35"/>
      <c r="E322" s="39"/>
      <c r="F322" s="39"/>
      <c r="G322" s="41"/>
      <c r="H322" s="41"/>
      <c r="I322" s="36"/>
      <c r="J322" s="36"/>
      <c r="K322" s="36"/>
      <c r="L322" s="36"/>
      <c r="M322" s="36" t="str">
        <f ca="1">IFERROR(__xludf.DUMMYFUNCTION("IFERROR(TEXTJOIN("", "", TRUE, FILTER('Hưởng lương Tết'!D:D, ('Hưởng lương Tết'!A:A=B317) * ('Hưởng lương Tết'!B:B=C317))), """")"),"")</f>
        <v/>
      </c>
      <c r="N322" s="36"/>
      <c r="O322" s="36"/>
      <c r="P322" s="36"/>
      <c r="Q322" s="36"/>
      <c r="R322" s="36"/>
      <c r="S322" s="36"/>
      <c r="T322" s="36"/>
      <c r="U322" s="36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4"/>
      <c r="AG322" s="43"/>
      <c r="AH322" s="43"/>
      <c r="AI322" s="36"/>
      <c r="AJ322" s="43"/>
      <c r="AK322" s="43"/>
      <c r="AL322" s="43"/>
      <c r="AM322" s="43"/>
      <c r="AN322" s="43"/>
      <c r="AO322" s="43"/>
      <c r="AP322" s="42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</row>
    <row r="323" spans="1:53">
      <c r="A323" s="35"/>
      <c r="B323" s="37"/>
      <c r="C323" s="37"/>
      <c r="D323" s="35"/>
      <c r="E323" s="39"/>
      <c r="F323" s="39"/>
      <c r="G323" s="41"/>
      <c r="H323" s="41"/>
      <c r="I323" s="36"/>
      <c r="J323" s="36"/>
      <c r="K323" s="36"/>
      <c r="L323" s="36"/>
      <c r="M323" s="36" t="str">
        <f ca="1">IFERROR(__xludf.DUMMYFUNCTION("IFERROR(TEXTJOIN("", "", TRUE, FILTER('Hưởng lương Tết'!D:D, ('Hưởng lương Tết'!A:A=B318) * ('Hưởng lương Tết'!B:B=C318))), """")"),"")</f>
        <v/>
      </c>
      <c r="N323" s="36"/>
      <c r="O323" s="36"/>
      <c r="P323" s="36"/>
      <c r="Q323" s="36"/>
      <c r="R323" s="36"/>
      <c r="S323" s="36"/>
      <c r="T323" s="36"/>
      <c r="U323" s="36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4"/>
      <c r="AG323" s="43"/>
      <c r="AH323" s="43"/>
      <c r="AI323" s="36"/>
      <c r="AJ323" s="43"/>
      <c r="AK323" s="43"/>
      <c r="AL323" s="43"/>
      <c r="AM323" s="43"/>
      <c r="AN323" s="43"/>
      <c r="AO323" s="43"/>
      <c r="AP323" s="42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</row>
    <row r="324" spans="1:53">
      <c r="A324" s="35"/>
      <c r="B324" s="37"/>
      <c r="C324" s="37"/>
      <c r="D324" s="35"/>
      <c r="E324" s="39"/>
      <c r="F324" s="39"/>
      <c r="G324" s="41"/>
      <c r="H324" s="41"/>
      <c r="I324" s="36"/>
      <c r="J324" s="36"/>
      <c r="K324" s="36"/>
      <c r="L324" s="36"/>
      <c r="M324" s="36" t="str">
        <f ca="1">IFERROR(__xludf.DUMMYFUNCTION("IFERROR(TEXTJOIN("", "", TRUE, FILTER('Hưởng lương Tết'!D:D, ('Hưởng lương Tết'!A:A=B319) * ('Hưởng lương Tết'!B:B=C319))), """")"),"")</f>
        <v/>
      </c>
      <c r="N324" s="36"/>
      <c r="O324" s="36"/>
      <c r="P324" s="36"/>
      <c r="Q324" s="36"/>
      <c r="R324" s="36"/>
      <c r="S324" s="36"/>
      <c r="T324" s="36"/>
      <c r="U324" s="36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4"/>
      <c r="AG324" s="43"/>
      <c r="AH324" s="43"/>
      <c r="AI324" s="36"/>
      <c r="AJ324" s="43"/>
      <c r="AK324" s="43"/>
      <c r="AL324" s="43"/>
      <c r="AM324" s="43"/>
      <c r="AN324" s="43"/>
      <c r="AO324" s="43"/>
      <c r="AP324" s="42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</row>
    <row r="325" spans="1:53">
      <c r="A325" s="35"/>
      <c r="B325" s="37"/>
      <c r="C325" s="37"/>
      <c r="D325" s="35"/>
      <c r="E325" s="39"/>
      <c r="F325" s="39"/>
      <c r="G325" s="41"/>
      <c r="H325" s="41"/>
      <c r="I325" s="36"/>
      <c r="J325" s="36"/>
      <c r="K325" s="36"/>
      <c r="L325" s="36"/>
      <c r="M325" s="36" t="str">
        <f ca="1">IFERROR(__xludf.DUMMYFUNCTION("IFERROR(TEXTJOIN("", "", TRUE, FILTER('Hưởng lương Tết'!D:D, ('Hưởng lương Tết'!A:A=B320) * ('Hưởng lương Tết'!B:B=C320))), """")"),"")</f>
        <v/>
      </c>
      <c r="N325" s="36"/>
      <c r="O325" s="36"/>
      <c r="P325" s="36"/>
      <c r="Q325" s="36"/>
      <c r="R325" s="36"/>
      <c r="S325" s="36"/>
      <c r="T325" s="36"/>
      <c r="U325" s="36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4"/>
      <c r="AG325" s="43"/>
      <c r="AH325" s="43"/>
      <c r="AI325" s="36"/>
      <c r="AJ325" s="43"/>
      <c r="AK325" s="43"/>
      <c r="AL325" s="43"/>
      <c r="AM325" s="43"/>
      <c r="AN325" s="43"/>
      <c r="AO325" s="43"/>
      <c r="AP325" s="42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</row>
    <row r="326" spans="1:53">
      <c r="A326" s="35"/>
      <c r="B326" s="37"/>
      <c r="C326" s="37"/>
      <c r="D326" s="35"/>
      <c r="E326" s="39"/>
      <c r="F326" s="39"/>
      <c r="G326" s="41"/>
      <c r="H326" s="41"/>
      <c r="I326" s="36"/>
      <c r="J326" s="36"/>
      <c r="K326" s="36"/>
      <c r="L326" s="36"/>
      <c r="M326" s="36" t="str">
        <f ca="1">IFERROR(__xludf.DUMMYFUNCTION("IFERROR(TEXTJOIN("", "", TRUE, FILTER('Hưởng lương Tết'!D:D, ('Hưởng lương Tết'!A:A=B321) * ('Hưởng lương Tết'!B:B=C321))), """")"),"")</f>
        <v/>
      </c>
      <c r="N326" s="36"/>
      <c r="O326" s="36"/>
      <c r="P326" s="36"/>
      <c r="Q326" s="36"/>
      <c r="R326" s="36"/>
      <c r="S326" s="36"/>
      <c r="T326" s="36"/>
      <c r="U326" s="36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4"/>
      <c r="AG326" s="43"/>
      <c r="AH326" s="43"/>
      <c r="AI326" s="36"/>
      <c r="AJ326" s="43"/>
      <c r="AK326" s="43"/>
      <c r="AL326" s="43"/>
      <c r="AM326" s="43"/>
      <c r="AN326" s="43"/>
      <c r="AO326" s="43"/>
      <c r="AP326" s="42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</row>
    <row r="327" spans="1:53">
      <c r="A327" s="35"/>
      <c r="B327" s="37"/>
      <c r="C327" s="37"/>
      <c r="D327" s="35"/>
      <c r="E327" s="39"/>
      <c r="F327" s="39"/>
      <c r="G327" s="41"/>
      <c r="H327" s="41"/>
      <c r="I327" s="36"/>
      <c r="J327" s="36"/>
      <c r="K327" s="36"/>
      <c r="L327" s="36"/>
      <c r="M327" s="36" t="str">
        <f ca="1">IFERROR(__xludf.DUMMYFUNCTION("IFERROR(TEXTJOIN("", "", TRUE, FILTER('Hưởng lương Tết'!D:D, ('Hưởng lương Tết'!A:A=B322) * ('Hưởng lương Tết'!B:B=C322))), """")"),"")</f>
        <v/>
      </c>
      <c r="N327" s="36"/>
      <c r="O327" s="36"/>
      <c r="P327" s="36"/>
      <c r="Q327" s="36"/>
      <c r="R327" s="36"/>
      <c r="S327" s="36"/>
      <c r="T327" s="36"/>
      <c r="U327" s="36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4"/>
      <c r="AG327" s="43"/>
      <c r="AH327" s="43"/>
      <c r="AI327" s="36"/>
      <c r="AJ327" s="43"/>
      <c r="AK327" s="43"/>
      <c r="AL327" s="43"/>
      <c r="AM327" s="43"/>
      <c r="AN327" s="43"/>
      <c r="AO327" s="43"/>
      <c r="AP327" s="42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</row>
    <row r="328" spans="1:53">
      <c r="A328" s="35"/>
      <c r="B328" s="37"/>
      <c r="C328" s="37"/>
      <c r="D328" s="35"/>
      <c r="E328" s="39"/>
      <c r="F328" s="39"/>
      <c r="G328" s="41"/>
      <c r="H328" s="41"/>
      <c r="I328" s="36"/>
      <c r="J328" s="36"/>
      <c r="K328" s="36"/>
      <c r="L328" s="36"/>
      <c r="M328" s="36" t="str">
        <f ca="1">IFERROR(__xludf.DUMMYFUNCTION("IFERROR(TEXTJOIN("", "", TRUE, FILTER('Hưởng lương Tết'!D:D, ('Hưởng lương Tết'!A:A=B323) * ('Hưởng lương Tết'!B:B=C323))), """")"),"")</f>
        <v/>
      </c>
      <c r="N328" s="36"/>
      <c r="O328" s="36"/>
      <c r="P328" s="36"/>
      <c r="Q328" s="36"/>
      <c r="R328" s="36"/>
      <c r="S328" s="36"/>
      <c r="T328" s="36"/>
      <c r="U328" s="36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4"/>
      <c r="AG328" s="43"/>
      <c r="AH328" s="43"/>
      <c r="AI328" s="36"/>
      <c r="AJ328" s="43"/>
      <c r="AK328" s="43"/>
      <c r="AL328" s="43"/>
      <c r="AM328" s="43"/>
      <c r="AN328" s="43"/>
      <c r="AO328" s="43"/>
      <c r="AP328" s="42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</row>
    <row r="329" spans="1:53">
      <c r="A329" s="35"/>
      <c r="B329" s="37"/>
      <c r="C329" s="37"/>
      <c r="D329" s="35"/>
      <c r="E329" s="39"/>
      <c r="F329" s="39"/>
      <c r="G329" s="41"/>
      <c r="H329" s="41"/>
      <c r="I329" s="36"/>
      <c r="J329" s="36"/>
      <c r="K329" s="36"/>
      <c r="L329" s="36"/>
      <c r="M329" s="36" t="str">
        <f ca="1">IFERROR(__xludf.DUMMYFUNCTION("IFERROR(TEXTJOIN("", "", TRUE, FILTER('Hưởng lương Tết'!D:D, ('Hưởng lương Tết'!A:A=B324) * ('Hưởng lương Tết'!B:B=C324))), """")"),"")</f>
        <v/>
      </c>
      <c r="N329" s="36"/>
      <c r="O329" s="36"/>
      <c r="P329" s="36"/>
      <c r="Q329" s="36"/>
      <c r="R329" s="36"/>
      <c r="S329" s="36"/>
      <c r="T329" s="36"/>
      <c r="U329" s="36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4"/>
      <c r="AG329" s="43"/>
      <c r="AH329" s="43"/>
      <c r="AI329" s="36"/>
      <c r="AJ329" s="43"/>
      <c r="AK329" s="43"/>
      <c r="AL329" s="43"/>
      <c r="AM329" s="43"/>
      <c r="AN329" s="43"/>
      <c r="AO329" s="43"/>
      <c r="AP329" s="42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</row>
    <row r="330" spans="1:53">
      <c r="A330" s="35"/>
      <c r="B330" s="37"/>
      <c r="C330" s="37"/>
      <c r="D330" s="35"/>
      <c r="E330" s="39"/>
      <c r="F330" s="39"/>
      <c r="G330" s="41"/>
      <c r="H330" s="41"/>
      <c r="I330" s="36"/>
      <c r="J330" s="36"/>
      <c r="K330" s="36"/>
      <c r="L330" s="36"/>
      <c r="M330" s="36" t="str">
        <f ca="1">IFERROR(__xludf.DUMMYFUNCTION("IFERROR(TEXTJOIN("", "", TRUE, FILTER('Hưởng lương Tết'!D:D, ('Hưởng lương Tết'!A:A=B325) * ('Hưởng lương Tết'!B:B=C325))), """")"),"")</f>
        <v/>
      </c>
      <c r="N330" s="36"/>
      <c r="O330" s="36"/>
      <c r="P330" s="36"/>
      <c r="Q330" s="36"/>
      <c r="R330" s="36"/>
      <c r="S330" s="36"/>
      <c r="T330" s="36"/>
      <c r="U330" s="36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4"/>
      <c r="AG330" s="43"/>
      <c r="AH330" s="43"/>
      <c r="AI330" s="36"/>
      <c r="AJ330" s="43"/>
      <c r="AK330" s="43"/>
      <c r="AL330" s="43"/>
      <c r="AM330" s="43"/>
      <c r="AN330" s="43"/>
      <c r="AO330" s="43"/>
      <c r="AP330" s="42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</row>
    <row r="331" spans="1:53">
      <c r="A331" s="35"/>
      <c r="B331" s="37"/>
      <c r="C331" s="37"/>
      <c r="D331" s="35"/>
      <c r="E331" s="39"/>
      <c r="F331" s="39"/>
      <c r="G331" s="41"/>
      <c r="H331" s="41"/>
      <c r="I331" s="36"/>
      <c r="J331" s="36"/>
      <c r="K331" s="36"/>
      <c r="L331" s="36"/>
      <c r="M331" s="36" t="str">
        <f ca="1">IFERROR(__xludf.DUMMYFUNCTION("IFERROR(TEXTJOIN("", "", TRUE, FILTER('Hưởng lương Tết'!D:D, ('Hưởng lương Tết'!A:A=B326) * ('Hưởng lương Tết'!B:B=C326))), """")"),"")</f>
        <v/>
      </c>
      <c r="N331" s="36"/>
      <c r="O331" s="36"/>
      <c r="P331" s="36"/>
      <c r="Q331" s="36"/>
      <c r="R331" s="36"/>
      <c r="S331" s="36"/>
      <c r="T331" s="36"/>
      <c r="U331" s="36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4"/>
      <c r="AG331" s="43"/>
      <c r="AH331" s="43"/>
      <c r="AI331" s="36"/>
      <c r="AJ331" s="43"/>
      <c r="AK331" s="43"/>
      <c r="AL331" s="43"/>
      <c r="AM331" s="43"/>
      <c r="AN331" s="43"/>
      <c r="AO331" s="43"/>
      <c r="AP331" s="42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</row>
    <row r="332" spans="1:53">
      <c r="A332" s="35"/>
      <c r="B332" s="37"/>
      <c r="C332" s="37"/>
      <c r="D332" s="35"/>
      <c r="E332" s="39"/>
      <c r="F332" s="39"/>
      <c r="G332" s="41"/>
      <c r="H332" s="41"/>
      <c r="I332" s="36"/>
      <c r="J332" s="36"/>
      <c r="K332" s="36"/>
      <c r="L332" s="36"/>
      <c r="M332" s="36" t="str">
        <f ca="1">IFERROR(__xludf.DUMMYFUNCTION("IFERROR(TEXTJOIN("", "", TRUE, FILTER('Hưởng lương Tết'!D:D, ('Hưởng lương Tết'!A:A=B327) * ('Hưởng lương Tết'!B:B=C327))), """")"),"")</f>
        <v/>
      </c>
      <c r="N332" s="36"/>
      <c r="O332" s="36"/>
      <c r="P332" s="36"/>
      <c r="Q332" s="36"/>
      <c r="R332" s="36"/>
      <c r="S332" s="36"/>
      <c r="T332" s="36"/>
      <c r="U332" s="36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4"/>
      <c r="AG332" s="43"/>
      <c r="AH332" s="43"/>
      <c r="AI332" s="36"/>
      <c r="AJ332" s="43"/>
      <c r="AK332" s="43"/>
      <c r="AL332" s="43"/>
      <c r="AM332" s="43"/>
      <c r="AN332" s="43"/>
      <c r="AO332" s="43"/>
      <c r="AP332" s="42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</row>
    <row r="333" spans="1:53">
      <c r="A333" s="35"/>
      <c r="B333" s="37"/>
      <c r="C333" s="37"/>
      <c r="D333" s="35"/>
      <c r="E333" s="39"/>
      <c r="F333" s="39"/>
      <c r="G333" s="41"/>
      <c r="H333" s="41"/>
      <c r="I333" s="36"/>
      <c r="J333" s="36"/>
      <c r="K333" s="36"/>
      <c r="L333" s="36"/>
      <c r="M333" s="36" t="str">
        <f ca="1">IFERROR(__xludf.DUMMYFUNCTION("IFERROR(TEXTJOIN("", "", TRUE, FILTER('Hưởng lương Tết'!D:D, ('Hưởng lương Tết'!A:A=B328) * ('Hưởng lương Tết'!B:B=C328))), """")"),"")</f>
        <v/>
      </c>
      <c r="N333" s="36"/>
      <c r="O333" s="36"/>
      <c r="P333" s="36"/>
      <c r="Q333" s="36"/>
      <c r="R333" s="36"/>
      <c r="S333" s="36"/>
      <c r="T333" s="36"/>
      <c r="U333" s="36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4"/>
      <c r="AG333" s="43"/>
      <c r="AH333" s="43"/>
      <c r="AI333" s="36"/>
      <c r="AJ333" s="43"/>
      <c r="AK333" s="43"/>
      <c r="AL333" s="43"/>
      <c r="AM333" s="43"/>
      <c r="AN333" s="43"/>
      <c r="AO333" s="43"/>
      <c r="AP333" s="42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</row>
    <row r="334" spans="1:53">
      <c r="A334" s="35"/>
      <c r="B334" s="37"/>
      <c r="C334" s="37"/>
      <c r="D334" s="35"/>
      <c r="E334" s="39"/>
      <c r="F334" s="39"/>
      <c r="G334" s="41"/>
      <c r="H334" s="41"/>
      <c r="I334" s="36"/>
      <c r="J334" s="36"/>
      <c r="K334" s="36"/>
      <c r="L334" s="36"/>
      <c r="M334" s="36" t="str">
        <f ca="1">IFERROR(__xludf.DUMMYFUNCTION("IFERROR(TEXTJOIN("", "", TRUE, FILTER('Hưởng lương Tết'!D:D, ('Hưởng lương Tết'!A:A=B329) * ('Hưởng lương Tết'!B:B=C329))), """")"),"")</f>
        <v/>
      </c>
      <c r="N334" s="36"/>
      <c r="O334" s="36"/>
      <c r="P334" s="36"/>
      <c r="Q334" s="36"/>
      <c r="R334" s="36"/>
      <c r="S334" s="36"/>
      <c r="T334" s="36"/>
      <c r="U334" s="36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4"/>
      <c r="AG334" s="43"/>
      <c r="AH334" s="43"/>
      <c r="AI334" s="36"/>
      <c r="AJ334" s="43"/>
      <c r="AK334" s="43"/>
      <c r="AL334" s="43"/>
      <c r="AM334" s="43"/>
      <c r="AN334" s="43"/>
      <c r="AO334" s="43"/>
      <c r="AP334" s="42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</row>
    <row r="335" spans="1:53">
      <c r="A335" s="35"/>
      <c r="B335" s="37"/>
      <c r="C335" s="37"/>
      <c r="D335" s="35"/>
      <c r="E335" s="39"/>
      <c r="F335" s="39"/>
      <c r="G335" s="41"/>
      <c r="H335" s="41"/>
      <c r="I335" s="36"/>
      <c r="J335" s="36"/>
      <c r="K335" s="36"/>
      <c r="L335" s="36"/>
      <c r="M335" s="36" t="str">
        <f ca="1">IFERROR(__xludf.DUMMYFUNCTION("IFERROR(TEXTJOIN("", "", TRUE, FILTER('Hưởng lương Tết'!D:D, ('Hưởng lương Tết'!A:A=B330) * ('Hưởng lương Tết'!B:B=C330))), """")"),"")</f>
        <v/>
      </c>
      <c r="N335" s="36"/>
      <c r="O335" s="36"/>
      <c r="P335" s="36"/>
      <c r="Q335" s="36"/>
      <c r="R335" s="36"/>
      <c r="S335" s="36"/>
      <c r="T335" s="36"/>
      <c r="U335" s="36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4"/>
      <c r="AG335" s="43"/>
      <c r="AH335" s="43"/>
      <c r="AI335" s="36"/>
      <c r="AJ335" s="43"/>
      <c r="AK335" s="43"/>
      <c r="AL335" s="43"/>
      <c r="AM335" s="43"/>
      <c r="AN335" s="43"/>
      <c r="AO335" s="43"/>
      <c r="AP335" s="42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</row>
    <row r="336" spans="1:53">
      <c r="A336" s="35"/>
      <c r="B336" s="37"/>
      <c r="C336" s="37"/>
      <c r="D336" s="35"/>
      <c r="E336" s="39"/>
      <c r="F336" s="39"/>
      <c r="G336" s="41"/>
      <c r="H336" s="41"/>
      <c r="I336" s="36"/>
      <c r="J336" s="36"/>
      <c r="K336" s="36"/>
      <c r="L336" s="36"/>
      <c r="M336" s="36" t="str">
        <f ca="1">IFERROR(__xludf.DUMMYFUNCTION("IFERROR(TEXTJOIN("", "", TRUE, FILTER('Hưởng lương Tết'!D:D, ('Hưởng lương Tết'!A:A=B331) * ('Hưởng lương Tết'!B:B=C331))), """")"),"")</f>
        <v/>
      </c>
      <c r="N336" s="36"/>
      <c r="O336" s="36"/>
      <c r="P336" s="36"/>
      <c r="Q336" s="36"/>
      <c r="R336" s="36"/>
      <c r="S336" s="36"/>
      <c r="T336" s="36"/>
      <c r="U336" s="36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4"/>
      <c r="AG336" s="43"/>
      <c r="AH336" s="43"/>
      <c r="AI336" s="36"/>
      <c r="AJ336" s="43"/>
      <c r="AK336" s="43"/>
      <c r="AL336" s="43"/>
      <c r="AM336" s="43"/>
      <c r="AN336" s="43"/>
      <c r="AO336" s="43"/>
      <c r="AP336" s="42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</row>
    <row r="337" spans="1:53">
      <c r="A337" s="35"/>
      <c r="B337" s="37"/>
      <c r="C337" s="37"/>
      <c r="D337" s="35"/>
      <c r="E337" s="39"/>
      <c r="F337" s="39"/>
      <c r="G337" s="41"/>
      <c r="H337" s="41"/>
      <c r="I337" s="36"/>
      <c r="J337" s="36"/>
      <c r="K337" s="36"/>
      <c r="L337" s="36"/>
      <c r="M337" s="36" t="str">
        <f ca="1">IFERROR(__xludf.DUMMYFUNCTION("IFERROR(TEXTJOIN("", "", TRUE, FILTER('Hưởng lương Tết'!D:D, ('Hưởng lương Tết'!A:A=B332) * ('Hưởng lương Tết'!B:B=C332))), """")"),"")</f>
        <v/>
      </c>
      <c r="N337" s="36"/>
      <c r="O337" s="36"/>
      <c r="P337" s="36"/>
      <c r="Q337" s="36"/>
      <c r="R337" s="36"/>
      <c r="S337" s="36"/>
      <c r="T337" s="36"/>
      <c r="U337" s="36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4"/>
      <c r="AG337" s="43"/>
      <c r="AH337" s="43"/>
      <c r="AI337" s="36"/>
      <c r="AJ337" s="43"/>
      <c r="AK337" s="43"/>
      <c r="AL337" s="43"/>
      <c r="AM337" s="43"/>
      <c r="AN337" s="43"/>
      <c r="AO337" s="43"/>
      <c r="AP337" s="42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</row>
    <row r="338" spans="1:53">
      <c r="A338" s="35"/>
      <c r="B338" s="37"/>
      <c r="C338" s="37"/>
      <c r="D338" s="35"/>
      <c r="E338" s="39"/>
      <c r="F338" s="39"/>
      <c r="G338" s="41"/>
      <c r="H338" s="41"/>
      <c r="I338" s="36"/>
      <c r="J338" s="36"/>
      <c r="K338" s="36"/>
      <c r="L338" s="36"/>
      <c r="M338" s="36" t="str">
        <f ca="1">IFERROR(__xludf.DUMMYFUNCTION("IFERROR(TEXTJOIN("", "", TRUE, FILTER('Hưởng lương Tết'!D:D, ('Hưởng lương Tết'!A:A=B333) * ('Hưởng lương Tết'!B:B=C333))), """")"),"")</f>
        <v/>
      </c>
      <c r="N338" s="36"/>
      <c r="O338" s="36"/>
      <c r="P338" s="36"/>
      <c r="Q338" s="36"/>
      <c r="R338" s="36"/>
      <c r="S338" s="36"/>
      <c r="T338" s="36"/>
      <c r="U338" s="36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4"/>
      <c r="AG338" s="43"/>
      <c r="AH338" s="43"/>
      <c r="AI338" s="36"/>
      <c r="AJ338" s="43"/>
      <c r="AK338" s="43"/>
      <c r="AL338" s="43"/>
      <c r="AM338" s="43"/>
      <c r="AN338" s="43"/>
      <c r="AO338" s="43"/>
      <c r="AP338" s="42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</row>
    <row r="339" spans="1:53">
      <c r="A339" s="35"/>
      <c r="B339" s="37"/>
      <c r="C339" s="37"/>
      <c r="D339" s="35"/>
      <c r="E339" s="39"/>
      <c r="F339" s="39"/>
      <c r="G339" s="41"/>
      <c r="H339" s="41"/>
      <c r="I339" s="36"/>
      <c r="J339" s="36"/>
      <c r="K339" s="36"/>
      <c r="L339" s="36"/>
      <c r="M339" s="36" t="str">
        <f ca="1">IFERROR(__xludf.DUMMYFUNCTION("IFERROR(TEXTJOIN("", "", TRUE, FILTER('Hưởng lương Tết'!D:D, ('Hưởng lương Tết'!A:A=B334) * ('Hưởng lương Tết'!B:B=C334))), """")"),"")</f>
        <v/>
      </c>
      <c r="N339" s="36"/>
      <c r="O339" s="36"/>
      <c r="P339" s="36"/>
      <c r="Q339" s="36"/>
      <c r="R339" s="36"/>
      <c r="S339" s="36"/>
      <c r="T339" s="36"/>
      <c r="U339" s="36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4"/>
      <c r="AG339" s="43"/>
      <c r="AH339" s="43"/>
      <c r="AI339" s="36"/>
      <c r="AJ339" s="43"/>
      <c r="AK339" s="43"/>
      <c r="AL339" s="43"/>
      <c r="AM339" s="43"/>
      <c r="AN339" s="43"/>
      <c r="AO339" s="43"/>
      <c r="AP339" s="42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</row>
    <row r="340" spans="1:53">
      <c r="A340" s="35"/>
      <c r="B340" s="37"/>
      <c r="C340" s="37"/>
      <c r="D340" s="35"/>
      <c r="E340" s="39"/>
      <c r="F340" s="39"/>
      <c r="G340" s="41"/>
      <c r="H340" s="41"/>
      <c r="I340" s="36"/>
      <c r="J340" s="36"/>
      <c r="K340" s="36"/>
      <c r="L340" s="36"/>
      <c r="M340" s="36" t="str">
        <f ca="1">IFERROR(__xludf.DUMMYFUNCTION("IFERROR(TEXTJOIN("", "", TRUE, FILTER('Hưởng lương Tết'!D:D, ('Hưởng lương Tết'!A:A=B335) * ('Hưởng lương Tết'!B:B=C335))), """")"),"")</f>
        <v/>
      </c>
      <c r="N340" s="36"/>
      <c r="O340" s="36"/>
      <c r="P340" s="36"/>
      <c r="Q340" s="36"/>
      <c r="R340" s="36"/>
      <c r="S340" s="36"/>
      <c r="T340" s="36"/>
      <c r="U340" s="36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4"/>
      <c r="AG340" s="43"/>
      <c r="AH340" s="43"/>
      <c r="AI340" s="36"/>
      <c r="AJ340" s="43"/>
      <c r="AK340" s="43"/>
      <c r="AL340" s="43"/>
      <c r="AM340" s="43"/>
      <c r="AN340" s="43"/>
      <c r="AO340" s="43"/>
      <c r="AP340" s="42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</row>
    <row r="341" spans="1:53">
      <c r="A341" s="35"/>
      <c r="B341" s="37"/>
      <c r="C341" s="37"/>
      <c r="D341" s="35"/>
      <c r="E341" s="39"/>
      <c r="F341" s="39"/>
      <c r="G341" s="41"/>
      <c r="H341" s="41"/>
      <c r="I341" s="36"/>
      <c r="J341" s="36"/>
      <c r="K341" s="36"/>
      <c r="L341" s="36"/>
      <c r="M341" s="36" t="str">
        <f ca="1">IFERROR(__xludf.DUMMYFUNCTION("IFERROR(TEXTJOIN("", "", TRUE, FILTER('Hưởng lương Tết'!D:D, ('Hưởng lương Tết'!A:A=B336) * ('Hưởng lương Tết'!B:B=C336))), """")"),"")</f>
        <v/>
      </c>
      <c r="N341" s="36"/>
      <c r="O341" s="36"/>
      <c r="P341" s="36"/>
      <c r="Q341" s="36"/>
      <c r="R341" s="36"/>
      <c r="S341" s="36"/>
      <c r="T341" s="36"/>
      <c r="U341" s="36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4"/>
      <c r="AG341" s="43"/>
      <c r="AH341" s="43"/>
      <c r="AI341" s="36"/>
      <c r="AJ341" s="43"/>
      <c r="AK341" s="43"/>
      <c r="AL341" s="43"/>
      <c r="AM341" s="43"/>
      <c r="AN341" s="43"/>
      <c r="AO341" s="43"/>
      <c r="AP341" s="42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</row>
    <row r="342" spans="1:53">
      <c r="A342" s="35"/>
      <c r="B342" s="37"/>
      <c r="C342" s="37"/>
      <c r="D342" s="35"/>
      <c r="E342" s="39"/>
      <c r="F342" s="39"/>
      <c r="G342" s="41"/>
      <c r="H342" s="41"/>
      <c r="I342" s="36"/>
      <c r="J342" s="36"/>
      <c r="K342" s="36"/>
      <c r="L342" s="36"/>
      <c r="M342" s="36" t="str">
        <f ca="1">IFERROR(__xludf.DUMMYFUNCTION("IFERROR(TEXTJOIN("", "", TRUE, FILTER('Hưởng lương Tết'!D:D, ('Hưởng lương Tết'!A:A=B337) * ('Hưởng lương Tết'!B:B=C337))), """")"),"")</f>
        <v/>
      </c>
      <c r="N342" s="36"/>
      <c r="O342" s="36"/>
      <c r="P342" s="36"/>
      <c r="Q342" s="36"/>
      <c r="R342" s="36"/>
      <c r="S342" s="36"/>
      <c r="T342" s="36"/>
      <c r="U342" s="36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4"/>
      <c r="AG342" s="43"/>
      <c r="AH342" s="43"/>
      <c r="AI342" s="36"/>
      <c r="AJ342" s="43"/>
      <c r="AK342" s="43"/>
      <c r="AL342" s="43"/>
      <c r="AM342" s="43"/>
      <c r="AN342" s="43"/>
      <c r="AO342" s="43"/>
      <c r="AP342" s="42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</row>
    <row r="343" spans="1:53">
      <c r="A343" s="35"/>
      <c r="B343" s="37"/>
      <c r="C343" s="37"/>
      <c r="D343" s="35"/>
      <c r="E343" s="39"/>
      <c r="F343" s="39"/>
      <c r="G343" s="41"/>
      <c r="H343" s="41"/>
      <c r="I343" s="36"/>
      <c r="J343" s="36"/>
      <c r="K343" s="36"/>
      <c r="L343" s="36"/>
      <c r="M343" s="36" t="str">
        <f ca="1">IFERROR(__xludf.DUMMYFUNCTION("IFERROR(TEXTJOIN("", "", TRUE, FILTER('Hưởng lương Tết'!D:D, ('Hưởng lương Tết'!A:A=B338) * ('Hưởng lương Tết'!B:B=C338))), """")"),"")</f>
        <v/>
      </c>
      <c r="N343" s="36"/>
      <c r="O343" s="36"/>
      <c r="P343" s="36"/>
      <c r="Q343" s="36"/>
      <c r="R343" s="36"/>
      <c r="S343" s="36"/>
      <c r="T343" s="36"/>
      <c r="U343" s="36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4"/>
      <c r="AG343" s="43"/>
      <c r="AH343" s="43"/>
      <c r="AI343" s="36"/>
      <c r="AJ343" s="43"/>
      <c r="AK343" s="43"/>
      <c r="AL343" s="43"/>
      <c r="AM343" s="43"/>
      <c r="AN343" s="43"/>
      <c r="AO343" s="43"/>
      <c r="AP343" s="42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</row>
    <row r="344" spans="1:53">
      <c r="A344" s="35"/>
      <c r="B344" s="37"/>
      <c r="C344" s="37"/>
      <c r="D344" s="35"/>
      <c r="E344" s="39"/>
      <c r="F344" s="39"/>
      <c r="G344" s="41"/>
      <c r="H344" s="41"/>
      <c r="I344" s="36"/>
      <c r="J344" s="36"/>
      <c r="K344" s="36"/>
      <c r="L344" s="36"/>
      <c r="M344" s="36" t="str">
        <f ca="1">IFERROR(__xludf.DUMMYFUNCTION("IFERROR(TEXTJOIN("", "", TRUE, FILTER('Hưởng lương Tết'!D:D, ('Hưởng lương Tết'!A:A=B339) * ('Hưởng lương Tết'!B:B=C339))), """")"),"")</f>
        <v/>
      </c>
      <c r="N344" s="36"/>
      <c r="O344" s="36"/>
      <c r="P344" s="36"/>
      <c r="Q344" s="36"/>
      <c r="R344" s="36"/>
      <c r="S344" s="36"/>
      <c r="T344" s="36"/>
      <c r="U344" s="36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4"/>
      <c r="AG344" s="43"/>
      <c r="AH344" s="43"/>
      <c r="AI344" s="36"/>
      <c r="AJ344" s="43"/>
      <c r="AK344" s="43"/>
      <c r="AL344" s="43"/>
      <c r="AM344" s="43"/>
      <c r="AN344" s="43"/>
      <c r="AO344" s="43"/>
      <c r="AP344" s="42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</row>
    <row r="345" spans="1:53">
      <c r="A345" s="35"/>
      <c r="B345" s="37"/>
      <c r="C345" s="37"/>
      <c r="D345" s="35"/>
      <c r="E345" s="39"/>
      <c r="F345" s="39"/>
      <c r="G345" s="41"/>
      <c r="H345" s="41"/>
      <c r="I345" s="36"/>
      <c r="J345" s="36"/>
      <c r="K345" s="36"/>
      <c r="L345" s="36"/>
      <c r="M345" s="36" t="str">
        <f ca="1">IFERROR(__xludf.DUMMYFUNCTION("IFERROR(TEXTJOIN("", "", TRUE, FILTER('Hưởng lương Tết'!D:D, ('Hưởng lương Tết'!A:A=B340) * ('Hưởng lương Tết'!B:B=C340))), """")"),"")</f>
        <v/>
      </c>
      <c r="N345" s="36"/>
      <c r="O345" s="36"/>
      <c r="P345" s="36"/>
      <c r="Q345" s="36"/>
      <c r="R345" s="36"/>
      <c r="S345" s="36"/>
      <c r="T345" s="36"/>
      <c r="U345" s="36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4"/>
      <c r="AG345" s="43"/>
      <c r="AH345" s="43"/>
      <c r="AI345" s="36"/>
      <c r="AJ345" s="43"/>
      <c r="AK345" s="43"/>
      <c r="AL345" s="43"/>
      <c r="AM345" s="43"/>
      <c r="AN345" s="43"/>
      <c r="AO345" s="43"/>
      <c r="AP345" s="42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</row>
    <row r="346" spans="1:53">
      <c r="A346" s="35"/>
      <c r="B346" s="37"/>
      <c r="C346" s="37"/>
      <c r="D346" s="35"/>
      <c r="E346" s="39"/>
      <c r="F346" s="39"/>
      <c r="G346" s="41"/>
      <c r="H346" s="41"/>
      <c r="I346" s="36"/>
      <c r="J346" s="36"/>
      <c r="K346" s="36"/>
      <c r="L346" s="36"/>
      <c r="M346" s="36" t="str">
        <f ca="1">IFERROR(__xludf.DUMMYFUNCTION("IFERROR(TEXTJOIN("", "", TRUE, FILTER('Hưởng lương Tết'!D:D, ('Hưởng lương Tết'!A:A=B341) * ('Hưởng lương Tết'!B:B=C341))), """")"),"")</f>
        <v/>
      </c>
      <c r="N346" s="36"/>
      <c r="O346" s="36"/>
      <c r="P346" s="36"/>
      <c r="Q346" s="36"/>
      <c r="R346" s="36"/>
      <c r="S346" s="36"/>
      <c r="T346" s="36"/>
      <c r="U346" s="36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4"/>
      <c r="AG346" s="43"/>
      <c r="AH346" s="43"/>
      <c r="AI346" s="36"/>
      <c r="AJ346" s="43"/>
      <c r="AK346" s="43"/>
      <c r="AL346" s="43"/>
      <c r="AM346" s="43"/>
      <c r="AN346" s="43"/>
      <c r="AO346" s="43"/>
      <c r="AP346" s="42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</row>
    <row r="347" spans="1:53">
      <c r="A347" s="35"/>
      <c r="B347" s="37"/>
      <c r="C347" s="37"/>
      <c r="D347" s="35"/>
      <c r="E347" s="39"/>
      <c r="F347" s="39"/>
      <c r="G347" s="41"/>
      <c r="H347" s="41"/>
      <c r="I347" s="36"/>
      <c r="J347" s="36"/>
      <c r="K347" s="36"/>
      <c r="L347" s="36"/>
      <c r="M347" s="36" t="str">
        <f ca="1">IFERROR(__xludf.DUMMYFUNCTION("IFERROR(TEXTJOIN("", "", TRUE, FILTER('Hưởng lương Tết'!D:D, ('Hưởng lương Tết'!A:A=B342) * ('Hưởng lương Tết'!B:B=C342))), """")"),"")</f>
        <v/>
      </c>
      <c r="N347" s="36"/>
      <c r="O347" s="36"/>
      <c r="P347" s="36"/>
      <c r="Q347" s="36"/>
      <c r="R347" s="36"/>
      <c r="S347" s="36"/>
      <c r="T347" s="36"/>
      <c r="U347" s="36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4"/>
      <c r="AG347" s="43"/>
      <c r="AH347" s="43"/>
      <c r="AI347" s="36"/>
      <c r="AJ347" s="43"/>
      <c r="AK347" s="43"/>
      <c r="AL347" s="43"/>
      <c r="AM347" s="43"/>
      <c r="AN347" s="43"/>
      <c r="AO347" s="43"/>
      <c r="AP347" s="42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</row>
    <row r="348" spans="1:53">
      <c r="A348" s="35"/>
      <c r="B348" s="37"/>
      <c r="C348" s="37"/>
      <c r="D348" s="35"/>
      <c r="E348" s="39"/>
      <c r="F348" s="39"/>
      <c r="G348" s="41"/>
      <c r="H348" s="41"/>
      <c r="I348" s="36"/>
      <c r="J348" s="36"/>
      <c r="K348" s="36"/>
      <c r="L348" s="36"/>
      <c r="M348" s="36" t="str">
        <f ca="1">IFERROR(__xludf.DUMMYFUNCTION("IFERROR(TEXTJOIN("", "", TRUE, FILTER('Hưởng lương Tết'!D:D, ('Hưởng lương Tết'!A:A=B343) * ('Hưởng lương Tết'!B:B=C343))), """")"),"")</f>
        <v/>
      </c>
      <c r="N348" s="36"/>
      <c r="O348" s="36"/>
      <c r="P348" s="36"/>
      <c r="Q348" s="36"/>
      <c r="R348" s="36"/>
      <c r="S348" s="36"/>
      <c r="T348" s="36"/>
      <c r="U348" s="36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4"/>
      <c r="AG348" s="43"/>
      <c r="AH348" s="43"/>
      <c r="AI348" s="36"/>
      <c r="AJ348" s="43"/>
      <c r="AK348" s="43"/>
      <c r="AL348" s="43"/>
      <c r="AM348" s="43"/>
      <c r="AN348" s="43"/>
      <c r="AO348" s="43"/>
      <c r="AP348" s="42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</row>
    <row r="349" spans="1:53">
      <c r="A349" s="35"/>
      <c r="B349" s="37"/>
      <c r="C349" s="37"/>
      <c r="D349" s="35"/>
      <c r="E349" s="39"/>
      <c r="F349" s="39"/>
      <c r="G349" s="41"/>
      <c r="H349" s="41"/>
      <c r="I349" s="36"/>
      <c r="J349" s="36"/>
      <c r="K349" s="36"/>
      <c r="L349" s="36"/>
      <c r="M349" s="36" t="str">
        <f ca="1">IFERROR(__xludf.DUMMYFUNCTION("IFERROR(TEXTJOIN("", "", TRUE, FILTER('Hưởng lương Tết'!D:D, ('Hưởng lương Tết'!A:A=B344) * ('Hưởng lương Tết'!B:B=C344))), """")"),"")</f>
        <v/>
      </c>
      <c r="N349" s="36"/>
      <c r="O349" s="36"/>
      <c r="P349" s="36"/>
      <c r="Q349" s="36"/>
      <c r="R349" s="36"/>
      <c r="S349" s="36"/>
      <c r="T349" s="36"/>
      <c r="U349" s="36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4"/>
      <c r="AG349" s="43"/>
      <c r="AH349" s="43"/>
      <c r="AI349" s="36"/>
      <c r="AJ349" s="43"/>
      <c r="AK349" s="43"/>
      <c r="AL349" s="43"/>
      <c r="AM349" s="43"/>
      <c r="AN349" s="43"/>
      <c r="AO349" s="43"/>
      <c r="AP349" s="42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</row>
    <row r="350" spans="1:53">
      <c r="A350" s="35"/>
      <c r="B350" s="37"/>
      <c r="C350" s="37"/>
      <c r="D350" s="35"/>
      <c r="E350" s="39"/>
      <c r="F350" s="39"/>
      <c r="G350" s="41"/>
      <c r="H350" s="41"/>
      <c r="I350" s="36"/>
      <c r="J350" s="36"/>
      <c r="K350" s="36"/>
      <c r="L350" s="36"/>
      <c r="M350" s="36" t="str">
        <f ca="1">IFERROR(__xludf.DUMMYFUNCTION("IFERROR(TEXTJOIN("", "", TRUE, FILTER('Hưởng lương Tết'!D:D, ('Hưởng lương Tết'!A:A=B345) * ('Hưởng lương Tết'!B:B=C345))), """")"),"")</f>
        <v/>
      </c>
      <c r="N350" s="36"/>
      <c r="O350" s="36"/>
      <c r="P350" s="36"/>
      <c r="Q350" s="36"/>
      <c r="R350" s="36"/>
      <c r="S350" s="36"/>
      <c r="T350" s="36"/>
      <c r="U350" s="36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4"/>
      <c r="AG350" s="43"/>
      <c r="AH350" s="43"/>
      <c r="AI350" s="36"/>
      <c r="AJ350" s="43"/>
      <c r="AK350" s="43"/>
      <c r="AL350" s="43"/>
      <c r="AM350" s="43"/>
      <c r="AN350" s="43"/>
      <c r="AO350" s="43"/>
      <c r="AP350" s="42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</row>
    <row r="351" spans="1:53">
      <c r="A351" s="35"/>
      <c r="B351" s="37"/>
      <c r="C351" s="37"/>
      <c r="D351" s="35"/>
      <c r="E351" s="39"/>
      <c r="F351" s="39"/>
      <c r="G351" s="41"/>
      <c r="H351" s="41"/>
      <c r="I351" s="36"/>
      <c r="J351" s="36"/>
      <c r="K351" s="36"/>
      <c r="L351" s="36"/>
      <c r="M351" s="36" t="str">
        <f ca="1">IFERROR(__xludf.DUMMYFUNCTION("IFERROR(TEXTJOIN("", "", TRUE, FILTER('Hưởng lương Tết'!D:D, ('Hưởng lương Tết'!A:A=B346) * ('Hưởng lương Tết'!B:B=C346))), """")"),"")</f>
        <v/>
      </c>
      <c r="N351" s="36"/>
      <c r="O351" s="36"/>
      <c r="P351" s="36"/>
      <c r="Q351" s="36"/>
      <c r="R351" s="36"/>
      <c r="S351" s="36"/>
      <c r="T351" s="36"/>
      <c r="U351" s="36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4"/>
      <c r="AG351" s="43"/>
      <c r="AH351" s="43"/>
      <c r="AI351" s="36"/>
      <c r="AJ351" s="43"/>
      <c r="AK351" s="43"/>
      <c r="AL351" s="43"/>
      <c r="AM351" s="43"/>
      <c r="AN351" s="43"/>
      <c r="AO351" s="43"/>
      <c r="AP351" s="42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</row>
    <row r="352" spans="1:53">
      <c r="A352" s="35"/>
      <c r="B352" s="37"/>
      <c r="C352" s="37"/>
      <c r="D352" s="35"/>
      <c r="E352" s="39"/>
      <c r="F352" s="39"/>
      <c r="G352" s="41"/>
      <c r="H352" s="41"/>
      <c r="I352" s="36"/>
      <c r="J352" s="36"/>
      <c r="K352" s="36"/>
      <c r="L352" s="36"/>
      <c r="M352" s="36" t="str">
        <f ca="1">IFERROR(__xludf.DUMMYFUNCTION("IFERROR(TEXTJOIN("", "", TRUE, FILTER('Hưởng lương Tết'!D:D, ('Hưởng lương Tết'!A:A=B347) * ('Hưởng lương Tết'!B:B=C347))), """")"),"")</f>
        <v/>
      </c>
      <c r="N352" s="36"/>
      <c r="O352" s="36"/>
      <c r="P352" s="36"/>
      <c r="Q352" s="36"/>
      <c r="R352" s="36"/>
      <c r="S352" s="36"/>
      <c r="T352" s="36"/>
      <c r="U352" s="36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4"/>
      <c r="AG352" s="43"/>
      <c r="AH352" s="43"/>
      <c r="AI352" s="36"/>
      <c r="AJ352" s="43"/>
      <c r="AK352" s="43"/>
      <c r="AL352" s="43"/>
      <c r="AM352" s="43"/>
      <c r="AN352" s="43"/>
      <c r="AO352" s="43"/>
      <c r="AP352" s="42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</row>
    <row r="353" spans="1:53">
      <c r="A353" s="35"/>
      <c r="B353" s="37"/>
      <c r="C353" s="37"/>
      <c r="D353" s="35"/>
      <c r="E353" s="39"/>
      <c r="F353" s="39"/>
      <c r="G353" s="41"/>
      <c r="H353" s="41"/>
      <c r="I353" s="36"/>
      <c r="J353" s="36"/>
      <c r="K353" s="36"/>
      <c r="L353" s="36"/>
      <c r="M353" s="36" t="str">
        <f ca="1">IFERROR(__xludf.DUMMYFUNCTION("IFERROR(TEXTJOIN("", "", TRUE, FILTER('Hưởng lương Tết'!D:D, ('Hưởng lương Tết'!A:A=B348) * ('Hưởng lương Tết'!B:B=C348))), """")"),"")</f>
        <v/>
      </c>
      <c r="N353" s="36"/>
      <c r="O353" s="36"/>
      <c r="P353" s="36"/>
      <c r="Q353" s="36"/>
      <c r="R353" s="36"/>
      <c r="S353" s="36"/>
      <c r="T353" s="36"/>
      <c r="U353" s="36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4"/>
      <c r="AG353" s="43"/>
      <c r="AH353" s="43"/>
      <c r="AI353" s="36"/>
      <c r="AJ353" s="43"/>
      <c r="AK353" s="43"/>
      <c r="AL353" s="43"/>
      <c r="AM353" s="43"/>
      <c r="AN353" s="43"/>
      <c r="AO353" s="43"/>
      <c r="AP353" s="42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</row>
    <row r="354" spans="1:53">
      <c r="A354" s="35"/>
      <c r="B354" s="37"/>
      <c r="C354" s="37"/>
      <c r="D354" s="35"/>
      <c r="E354" s="39"/>
      <c r="F354" s="39"/>
      <c r="G354" s="41"/>
      <c r="H354" s="41"/>
      <c r="I354" s="36"/>
      <c r="J354" s="36"/>
      <c r="K354" s="36"/>
      <c r="L354" s="36"/>
      <c r="M354" s="36" t="str">
        <f ca="1">IFERROR(__xludf.DUMMYFUNCTION("IFERROR(TEXTJOIN("", "", TRUE, FILTER('Hưởng lương Tết'!D:D, ('Hưởng lương Tết'!A:A=B349) * ('Hưởng lương Tết'!B:B=C349))), """")"),"")</f>
        <v/>
      </c>
      <c r="N354" s="36"/>
      <c r="O354" s="36"/>
      <c r="P354" s="36"/>
      <c r="Q354" s="36"/>
      <c r="R354" s="36"/>
      <c r="S354" s="36"/>
      <c r="T354" s="36"/>
      <c r="U354" s="36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4"/>
      <c r="AG354" s="43"/>
      <c r="AH354" s="43"/>
      <c r="AI354" s="36"/>
      <c r="AJ354" s="43"/>
      <c r="AK354" s="43"/>
      <c r="AL354" s="43"/>
      <c r="AM354" s="43"/>
      <c r="AN354" s="43"/>
      <c r="AO354" s="43"/>
      <c r="AP354" s="42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</row>
    <row r="355" spans="1:53">
      <c r="A355" s="35"/>
      <c r="B355" s="37"/>
      <c r="C355" s="37"/>
      <c r="D355" s="35"/>
      <c r="E355" s="39"/>
      <c r="F355" s="39"/>
      <c r="G355" s="41"/>
      <c r="H355" s="41"/>
      <c r="I355" s="36"/>
      <c r="J355" s="36"/>
      <c r="K355" s="36"/>
      <c r="L355" s="36"/>
      <c r="M355" s="36" t="str">
        <f ca="1">IFERROR(__xludf.DUMMYFUNCTION("IFERROR(TEXTJOIN("", "", TRUE, FILTER('Hưởng lương Tết'!D:D, ('Hưởng lương Tết'!A:A=B350) * ('Hưởng lương Tết'!B:B=C350))), """")"),"")</f>
        <v/>
      </c>
      <c r="N355" s="36"/>
      <c r="O355" s="36"/>
      <c r="P355" s="36"/>
      <c r="Q355" s="36"/>
      <c r="R355" s="36"/>
      <c r="S355" s="36"/>
      <c r="T355" s="36"/>
      <c r="U355" s="36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4"/>
      <c r="AG355" s="43"/>
      <c r="AH355" s="43"/>
      <c r="AI355" s="36"/>
      <c r="AJ355" s="43"/>
      <c r="AK355" s="43"/>
      <c r="AL355" s="43"/>
      <c r="AM355" s="43"/>
      <c r="AN355" s="43"/>
      <c r="AO355" s="43"/>
      <c r="AP355" s="42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</row>
    <row r="356" spans="1:53">
      <c r="A356" s="35"/>
      <c r="B356" s="37"/>
      <c r="C356" s="37"/>
      <c r="D356" s="35"/>
      <c r="E356" s="39"/>
      <c r="F356" s="39"/>
      <c r="G356" s="41"/>
      <c r="H356" s="41"/>
      <c r="I356" s="36"/>
      <c r="J356" s="36"/>
      <c r="K356" s="36"/>
      <c r="L356" s="36"/>
      <c r="M356" s="36" t="str">
        <f ca="1">IFERROR(__xludf.DUMMYFUNCTION("IFERROR(TEXTJOIN("", "", TRUE, FILTER('Hưởng lương Tết'!D:D, ('Hưởng lương Tết'!A:A=B351) * ('Hưởng lương Tết'!B:B=C351))), """")"),"")</f>
        <v/>
      </c>
      <c r="N356" s="36"/>
      <c r="O356" s="36"/>
      <c r="P356" s="36"/>
      <c r="Q356" s="36"/>
      <c r="R356" s="36"/>
      <c r="S356" s="36"/>
      <c r="T356" s="36"/>
      <c r="U356" s="36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4"/>
      <c r="AG356" s="43"/>
      <c r="AH356" s="43"/>
      <c r="AI356" s="36"/>
      <c r="AJ356" s="43"/>
      <c r="AK356" s="43"/>
      <c r="AL356" s="43"/>
      <c r="AM356" s="43"/>
      <c r="AN356" s="43"/>
      <c r="AO356" s="43"/>
      <c r="AP356" s="42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</row>
    <row r="357" spans="1:53">
      <c r="A357" s="35"/>
      <c r="B357" s="37"/>
      <c r="C357" s="37"/>
      <c r="D357" s="35"/>
      <c r="E357" s="39"/>
      <c r="F357" s="39"/>
      <c r="G357" s="41"/>
      <c r="H357" s="41"/>
      <c r="I357" s="36"/>
      <c r="J357" s="36"/>
      <c r="K357" s="36"/>
      <c r="L357" s="36"/>
      <c r="M357" s="36" t="str">
        <f ca="1">IFERROR(__xludf.DUMMYFUNCTION("IFERROR(TEXTJOIN("", "", TRUE, FILTER('Hưởng lương Tết'!D:D, ('Hưởng lương Tết'!A:A=B352) * ('Hưởng lương Tết'!B:B=C352))), """")"),"")</f>
        <v/>
      </c>
      <c r="N357" s="36"/>
      <c r="O357" s="36"/>
      <c r="P357" s="36"/>
      <c r="Q357" s="36"/>
      <c r="R357" s="36"/>
      <c r="S357" s="36"/>
      <c r="T357" s="36"/>
      <c r="U357" s="36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4"/>
      <c r="AG357" s="43"/>
      <c r="AH357" s="43"/>
      <c r="AI357" s="36"/>
      <c r="AJ357" s="43"/>
      <c r="AK357" s="43"/>
      <c r="AL357" s="43"/>
      <c r="AM357" s="43"/>
      <c r="AN357" s="43"/>
      <c r="AO357" s="43"/>
      <c r="AP357" s="42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</row>
    <row r="358" spans="1:53">
      <c r="A358" s="35"/>
      <c r="B358" s="37"/>
      <c r="C358" s="37"/>
      <c r="D358" s="35"/>
      <c r="E358" s="39"/>
      <c r="F358" s="39"/>
      <c r="G358" s="41"/>
      <c r="H358" s="41"/>
      <c r="I358" s="36"/>
      <c r="J358" s="36"/>
      <c r="K358" s="36"/>
      <c r="L358" s="36"/>
      <c r="M358" s="36" t="str">
        <f ca="1">IFERROR(__xludf.DUMMYFUNCTION("IFERROR(TEXTJOIN("", "", TRUE, FILTER('Hưởng lương Tết'!D:D, ('Hưởng lương Tết'!A:A=B353) * ('Hưởng lương Tết'!B:B=C353))), """")"),"")</f>
        <v/>
      </c>
      <c r="N358" s="36"/>
      <c r="O358" s="36"/>
      <c r="P358" s="36"/>
      <c r="Q358" s="36"/>
      <c r="R358" s="36"/>
      <c r="S358" s="36"/>
      <c r="T358" s="36"/>
      <c r="U358" s="36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4"/>
      <c r="AG358" s="43"/>
      <c r="AH358" s="43"/>
      <c r="AI358" s="36"/>
      <c r="AJ358" s="43"/>
      <c r="AK358" s="43"/>
      <c r="AL358" s="43"/>
      <c r="AM358" s="43"/>
      <c r="AN358" s="43"/>
      <c r="AO358" s="43"/>
      <c r="AP358" s="42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</row>
    <row r="359" spans="1:53">
      <c r="A359" s="35"/>
      <c r="B359" s="37"/>
      <c r="C359" s="37"/>
      <c r="D359" s="35"/>
      <c r="E359" s="39"/>
      <c r="F359" s="39"/>
      <c r="G359" s="41"/>
      <c r="H359" s="41"/>
      <c r="I359" s="36"/>
      <c r="J359" s="36"/>
      <c r="K359" s="36"/>
      <c r="L359" s="36"/>
      <c r="M359" s="36" t="str">
        <f ca="1">IFERROR(__xludf.DUMMYFUNCTION("IFERROR(TEXTJOIN("", "", TRUE, FILTER('Hưởng lương Tết'!D:D, ('Hưởng lương Tết'!A:A=B354) * ('Hưởng lương Tết'!B:B=C354))), """")"),"")</f>
        <v/>
      </c>
      <c r="N359" s="36"/>
      <c r="O359" s="36"/>
      <c r="P359" s="36"/>
      <c r="Q359" s="36"/>
      <c r="R359" s="36"/>
      <c r="S359" s="36"/>
      <c r="T359" s="36"/>
      <c r="U359" s="36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4"/>
      <c r="AG359" s="43"/>
      <c r="AH359" s="43"/>
      <c r="AI359" s="36"/>
      <c r="AJ359" s="43"/>
      <c r="AK359" s="43"/>
      <c r="AL359" s="43"/>
      <c r="AM359" s="43"/>
      <c r="AN359" s="43"/>
      <c r="AO359" s="43"/>
      <c r="AP359" s="42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</row>
    <row r="360" spans="1:53">
      <c r="A360" s="35"/>
      <c r="B360" s="37"/>
      <c r="C360" s="37"/>
      <c r="D360" s="35"/>
      <c r="E360" s="39"/>
      <c r="F360" s="39"/>
      <c r="G360" s="41"/>
      <c r="H360" s="41"/>
      <c r="I360" s="36"/>
      <c r="J360" s="36"/>
      <c r="K360" s="36"/>
      <c r="L360" s="36"/>
      <c r="M360" s="36" t="str">
        <f ca="1">IFERROR(__xludf.DUMMYFUNCTION("IFERROR(TEXTJOIN("", "", TRUE, FILTER('Hưởng lương Tết'!D:D, ('Hưởng lương Tết'!A:A=B355) * ('Hưởng lương Tết'!B:B=C355))), """")"),"")</f>
        <v/>
      </c>
      <c r="N360" s="36"/>
      <c r="O360" s="36"/>
      <c r="P360" s="36"/>
      <c r="Q360" s="36"/>
      <c r="R360" s="36"/>
      <c r="S360" s="36"/>
      <c r="T360" s="36"/>
      <c r="U360" s="36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4"/>
      <c r="AG360" s="43"/>
      <c r="AH360" s="43"/>
      <c r="AI360" s="36"/>
      <c r="AJ360" s="43"/>
      <c r="AK360" s="43"/>
      <c r="AL360" s="43"/>
      <c r="AM360" s="43"/>
      <c r="AN360" s="43"/>
      <c r="AO360" s="43"/>
      <c r="AP360" s="42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</row>
    <row r="361" spans="1:53">
      <c r="A361" s="35"/>
      <c r="B361" s="37"/>
      <c r="C361" s="37"/>
      <c r="D361" s="35"/>
      <c r="E361" s="39"/>
      <c r="F361" s="39"/>
      <c r="G361" s="41"/>
      <c r="H361" s="41"/>
      <c r="I361" s="36"/>
      <c r="J361" s="36"/>
      <c r="K361" s="36"/>
      <c r="L361" s="36"/>
      <c r="M361" s="36" t="str">
        <f ca="1">IFERROR(__xludf.DUMMYFUNCTION("IFERROR(TEXTJOIN("", "", TRUE, FILTER('Hưởng lương Tết'!D:D, ('Hưởng lương Tết'!A:A=B356) * ('Hưởng lương Tết'!B:B=C356))), """")"),"")</f>
        <v/>
      </c>
      <c r="N361" s="36"/>
      <c r="O361" s="36"/>
      <c r="P361" s="36"/>
      <c r="Q361" s="36"/>
      <c r="R361" s="36"/>
      <c r="S361" s="36"/>
      <c r="T361" s="36"/>
      <c r="U361" s="36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4"/>
      <c r="AG361" s="43"/>
      <c r="AH361" s="43"/>
      <c r="AI361" s="36"/>
      <c r="AJ361" s="43"/>
      <c r="AK361" s="43"/>
      <c r="AL361" s="43"/>
      <c r="AM361" s="43"/>
      <c r="AN361" s="43"/>
      <c r="AO361" s="43"/>
      <c r="AP361" s="42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</row>
    <row r="362" spans="1:53">
      <c r="A362" s="35"/>
      <c r="B362" s="37"/>
      <c r="C362" s="37"/>
      <c r="D362" s="35"/>
      <c r="E362" s="39"/>
      <c r="F362" s="39"/>
      <c r="G362" s="41"/>
      <c r="H362" s="41"/>
      <c r="I362" s="36"/>
      <c r="J362" s="36"/>
      <c r="K362" s="36"/>
      <c r="L362" s="36"/>
      <c r="M362" s="36" t="str">
        <f ca="1">IFERROR(__xludf.DUMMYFUNCTION("IFERROR(TEXTJOIN("", "", TRUE, FILTER('Hưởng lương Tết'!D:D, ('Hưởng lương Tết'!A:A=B357) * ('Hưởng lương Tết'!B:B=C357))), """")"),"")</f>
        <v/>
      </c>
      <c r="N362" s="36"/>
      <c r="O362" s="36"/>
      <c r="P362" s="36"/>
      <c r="Q362" s="36"/>
      <c r="R362" s="36"/>
      <c r="S362" s="36"/>
      <c r="T362" s="36"/>
      <c r="U362" s="36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4"/>
      <c r="AG362" s="43"/>
      <c r="AH362" s="43"/>
      <c r="AI362" s="36"/>
      <c r="AJ362" s="43"/>
      <c r="AK362" s="43"/>
      <c r="AL362" s="43"/>
      <c r="AM362" s="43"/>
      <c r="AN362" s="43"/>
      <c r="AO362" s="43"/>
      <c r="AP362" s="42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</row>
    <row r="363" spans="1:53">
      <c r="A363" s="35"/>
      <c r="B363" s="37"/>
      <c r="C363" s="37"/>
      <c r="D363" s="35"/>
      <c r="E363" s="39"/>
      <c r="F363" s="39"/>
      <c r="G363" s="41"/>
      <c r="H363" s="41"/>
      <c r="I363" s="36"/>
      <c r="J363" s="36"/>
      <c r="K363" s="36"/>
      <c r="L363" s="36"/>
      <c r="M363" s="36" t="str">
        <f ca="1">IFERROR(__xludf.DUMMYFUNCTION("IFERROR(TEXTJOIN("", "", TRUE, FILTER('Hưởng lương Tết'!D:D, ('Hưởng lương Tết'!A:A=B358) * ('Hưởng lương Tết'!B:B=C358))), """")"),"")</f>
        <v/>
      </c>
      <c r="N363" s="36"/>
      <c r="O363" s="36"/>
      <c r="P363" s="36"/>
      <c r="Q363" s="36"/>
      <c r="R363" s="36"/>
      <c r="S363" s="36"/>
      <c r="T363" s="36"/>
      <c r="U363" s="36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4"/>
      <c r="AG363" s="43"/>
      <c r="AH363" s="43"/>
      <c r="AI363" s="36"/>
      <c r="AJ363" s="43"/>
      <c r="AK363" s="43"/>
      <c r="AL363" s="43"/>
      <c r="AM363" s="43"/>
      <c r="AN363" s="43"/>
      <c r="AO363" s="43"/>
      <c r="AP363" s="42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</row>
    <row r="364" spans="1:53">
      <c r="A364" s="35"/>
      <c r="B364" s="37"/>
      <c r="C364" s="37"/>
      <c r="D364" s="35"/>
      <c r="E364" s="39"/>
      <c r="F364" s="39"/>
      <c r="G364" s="41"/>
      <c r="H364" s="41"/>
      <c r="I364" s="36"/>
      <c r="J364" s="36"/>
      <c r="K364" s="36"/>
      <c r="L364" s="36"/>
      <c r="M364" s="36" t="str">
        <f ca="1">IFERROR(__xludf.DUMMYFUNCTION("IFERROR(TEXTJOIN("", "", TRUE, FILTER('Hưởng lương Tết'!D:D, ('Hưởng lương Tết'!A:A=B359) * ('Hưởng lương Tết'!B:B=C359))), """")"),"")</f>
        <v/>
      </c>
      <c r="N364" s="36"/>
      <c r="O364" s="36"/>
      <c r="P364" s="36"/>
      <c r="Q364" s="36"/>
      <c r="R364" s="36"/>
      <c r="S364" s="36"/>
      <c r="T364" s="36"/>
      <c r="U364" s="36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4"/>
      <c r="AG364" s="43"/>
      <c r="AH364" s="43"/>
      <c r="AI364" s="36"/>
      <c r="AJ364" s="43"/>
      <c r="AK364" s="43"/>
      <c r="AL364" s="43"/>
      <c r="AM364" s="43"/>
      <c r="AN364" s="43"/>
      <c r="AO364" s="43"/>
      <c r="AP364" s="42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</row>
    <row r="365" spans="1:53">
      <c r="A365" s="35"/>
      <c r="B365" s="37"/>
      <c r="C365" s="37"/>
      <c r="D365" s="35"/>
      <c r="E365" s="39"/>
      <c r="F365" s="39"/>
      <c r="G365" s="41"/>
      <c r="H365" s="41"/>
      <c r="I365" s="36"/>
      <c r="J365" s="36"/>
      <c r="K365" s="36"/>
      <c r="L365" s="36"/>
      <c r="M365" s="36" t="str">
        <f ca="1">IFERROR(__xludf.DUMMYFUNCTION("IFERROR(TEXTJOIN("", "", TRUE, FILTER('Hưởng lương Tết'!D:D, ('Hưởng lương Tết'!A:A=B360) * ('Hưởng lương Tết'!B:B=C360))), """")"),"")</f>
        <v/>
      </c>
      <c r="N365" s="36"/>
      <c r="O365" s="36"/>
      <c r="P365" s="36"/>
      <c r="Q365" s="36"/>
      <c r="R365" s="36"/>
      <c r="S365" s="36"/>
      <c r="T365" s="36"/>
      <c r="U365" s="36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4"/>
      <c r="AG365" s="43"/>
      <c r="AH365" s="43"/>
      <c r="AI365" s="36"/>
      <c r="AJ365" s="43"/>
      <c r="AK365" s="43"/>
      <c r="AL365" s="43"/>
      <c r="AM365" s="43"/>
      <c r="AN365" s="43"/>
      <c r="AO365" s="43"/>
      <c r="AP365" s="42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</row>
    <row r="366" spans="1:53">
      <c r="A366" s="35"/>
      <c r="B366" s="37"/>
      <c r="C366" s="37"/>
      <c r="D366" s="35"/>
      <c r="E366" s="39"/>
      <c r="F366" s="39"/>
      <c r="G366" s="41"/>
      <c r="H366" s="41"/>
      <c r="I366" s="36"/>
      <c r="J366" s="36"/>
      <c r="K366" s="36"/>
      <c r="L366" s="36"/>
      <c r="M366" s="36" t="str">
        <f ca="1">IFERROR(__xludf.DUMMYFUNCTION("IFERROR(TEXTJOIN("", "", TRUE, FILTER('Hưởng lương Tết'!D:D, ('Hưởng lương Tết'!A:A=B361) * ('Hưởng lương Tết'!B:B=C361))), """")"),"")</f>
        <v/>
      </c>
      <c r="N366" s="36"/>
      <c r="O366" s="36"/>
      <c r="P366" s="36"/>
      <c r="Q366" s="36"/>
      <c r="R366" s="36"/>
      <c r="S366" s="36"/>
      <c r="T366" s="36"/>
      <c r="U366" s="36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4"/>
      <c r="AG366" s="43"/>
      <c r="AH366" s="43"/>
      <c r="AI366" s="36"/>
      <c r="AJ366" s="43"/>
      <c r="AK366" s="43"/>
      <c r="AL366" s="43"/>
      <c r="AM366" s="43"/>
      <c r="AN366" s="43"/>
      <c r="AO366" s="43"/>
      <c r="AP366" s="42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</row>
    <row r="367" spans="1:53">
      <c r="A367" s="35"/>
      <c r="B367" s="37"/>
      <c r="C367" s="37"/>
      <c r="D367" s="35"/>
      <c r="E367" s="39"/>
      <c r="F367" s="39"/>
      <c r="G367" s="41"/>
      <c r="H367" s="41"/>
      <c r="I367" s="36"/>
      <c r="J367" s="36"/>
      <c r="K367" s="36"/>
      <c r="L367" s="36"/>
      <c r="M367" s="36" t="str">
        <f ca="1">IFERROR(__xludf.DUMMYFUNCTION("IFERROR(TEXTJOIN("", "", TRUE, FILTER('Hưởng lương Tết'!D:D, ('Hưởng lương Tết'!A:A=B362) * ('Hưởng lương Tết'!B:B=C362))), """")"),"")</f>
        <v/>
      </c>
      <c r="N367" s="36"/>
      <c r="O367" s="36"/>
      <c r="P367" s="36"/>
      <c r="Q367" s="36"/>
      <c r="R367" s="36"/>
      <c r="S367" s="36"/>
      <c r="T367" s="36"/>
      <c r="U367" s="36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4"/>
      <c r="AG367" s="43"/>
      <c r="AH367" s="43"/>
      <c r="AI367" s="36"/>
      <c r="AJ367" s="43"/>
      <c r="AK367" s="43"/>
      <c r="AL367" s="43"/>
      <c r="AM367" s="43"/>
      <c r="AN367" s="43"/>
      <c r="AO367" s="43"/>
      <c r="AP367" s="42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</row>
    <row r="368" spans="1:53">
      <c r="A368" s="35"/>
      <c r="B368" s="37"/>
      <c r="C368" s="37"/>
      <c r="D368" s="35"/>
      <c r="E368" s="39"/>
      <c r="F368" s="39"/>
      <c r="G368" s="41"/>
      <c r="H368" s="41"/>
      <c r="I368" s="36"/>
      <c r="J368" s="36"/>
      <c r="K368" s="36"/>
      <c r="L368" s="36"/>
      <c r="M368" s="36" t="str">
        <f ca="1">IFERROR(__xludf.DUMMYFUNCTION("IFERROR(TEXTJOIN("", "", TRUE, FILTER('Hưởng lương Tết'!D:D, ('Hưởng lương Tết'!A:A=B363) * ('Hưởng lương Tết'!B:B=C363))), """")"),"")</f>
        <v/>
      </c>
      <c r="N368" s="36"/>
      <c r="O368" s="36"/>
      <c r="P368" s="36"/>
      <c r="Q368" s="36"/>
      <c r="R368" s="36"/>
      <c r="S368" s="36"/>
      <c r="T368" s="36"/>
      <c r="U368" s="36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4"/>
      <c r="AG368" s="43"/>
      <c r="AH368" s="43"/>
      <c r="AI368" s="36"/>
      <c r="AJ368" s="43"/>
      <c r="AK368" s="43"/>
      <c r="AL368" s="43"/>
      <c r="AM368" s="43"/>
      <c r="AN368" s="43"/>
      <c r="AO368" s="43"/>
      <c r="AP368" s="42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</row>
    <row r="369" spans="1:53">
      <c r="A369" s="35"/>
      <c r="B369" s="37"/>
      <c r="C369" s="37"/>
      <c r="D369" s="35"/>
      <c r="E369" s="39"/>
      <c r="F369" s="39"/>
      <c r="G369" s="41"/>
      <c r="H369" s="41"/>
      <c r="I369" s="36"/>
      <c r="J369" s="36"/>
      <c r="K369" s="36"/>
      <c r="L369" s="36"/>
      <c r="M369" s="36" t="str">
        <f ca="1">IFERROR(__xludf.DUMMYFUNCTION("IFERROR(TEXTJOIN("", "", TRUE, FILTER('Hưởng lương Tết'!D:D, ('Hưởng lương Tết'!A:A=B364) * ('Hưởng lương Tết'!B:B=C364))), """")"),"")</f>
        <v/>
      </c>
      <c r="N369" s="36"/>
      <c r="O369" s="36"/>
      <c r="P369" s="36"/>
      <c r="Q369" s="36"/>
      <c r="R369" s="36"/>
      <c r="S369" s="36"/>
      <c r="T369" s="36"/>
      <c r="U369" s="36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4"/>
      <c r="AG369" s="43"/>
      <c r="AH369" s="43"/>
      <c r="AI369" s="36"/>
      <c r="AJ369" s="43"/>
      <c r="AK369" s="43"/>
      <c r="AL369" s="43"/>
      <c r="AM369" s="43"/>
      <c r="AN369" s="43"/>
      <c r="AO369" s="43"/>
      <c r="AP369" s="42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</row>
    <row r="370" spans="1:53">
      <c r="A370" s="35"/>
      <c r="B370" s="37"/>
      <c r="C370" s="37"/>
      <c r="D370" s="35"/>
      <c r="E370" s="39"/>
      <c r="F370" s="39"/>
      <c r="G370" s="41"/>
      <c r="H370" s="41"/>
      <c r="I370" s="36"/>
      <c r="J370" s="36"/>
      <c r="K370" s="36"/>
      <c r="L370" s="36"/>
      <c r="M370" s="36" t="str">
        <f ca="1">IFERROR(__xludf.DUMMYFUNCTION("IFERROR(TEXTJOIN("", "", TRUE, FILTER('Hưởng lương Tết'!D:D, ('Hưởng lương Tết'!A:A=B365) * ('Hưởng lương Tết'!B:B=C365))), """")"),"")</f>
        <v/>
      </c>
      <c r="N370" s="36"/>
      <c r="O370" s="36"/>
      <c r="P370" s="36"/>
      <c r="Q370" s="36"/>
      <c r="R370" s="36"/>
      <c r="S370" s="36"/>
      <c r="T370" s="36"/>
      <c r="U370" s="36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4"/>
      <c r="AG370" s="43"/>
      <c r="AH370" s="43"/>
      <c r="AI370" s="36"/>
      <c r="AJ370" s="43"/>
      <c r="AK370" s="43"/>
      <c r="AL370" s="43"/>
      <c r="AM370" s="43"/>
      <c r="AN370" s="43"/>
      <c r="AO370" s="43"/>
      <c r="AP370" s="42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</row>
    <row r="371" spans="1:53">
      <c r="A371" s="35"/>
      <c r="B371" s="37"/>
      <c r="C371" s="37"/>
      <c r="D371" s="35"/>
      <c r="E371" s="39"/>
      <c r="F371" s="39"/>
      <c r="G371" s="41"/>
      <c r="H371" s="41"/>
      <c r="I371" s="36"/>
      <c r="J371" s="36"/>
      <c r="K371" s="36"/>
      <c r="L371" s="36"/>
      <c r="M371" s="36" t="str">
        <f ca="1">IFERROR(__xludf.DUMMYFUNCTION("IFERROR(TEXTJOIN("", "", TRUE, FILTER('Hưởng lương Tết'!D:D, ('Hưởng lương Tết'!A:A=B366) * ('Hưởng lương Tết'!B:B=C366))), """")"),"")</f>
        <v/>
      </c>
      <c r="N371" s="36"/>
      <c r="O371" s="36"/>
      <c r="P371" s="36"/>
      <c r="Q371" s="36"/>
      <c r="R371" s="36"/>
      <c r="S371" s="36"/>
      <c r="T371" s="36"/>
      <c r="U371" s="36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4"/>
      <c r="AG371" s="43"/>
      <c r="AH371" s="43"/>
      <c r="AI371" s="36"/>
      <c r="AJ371" s="43"/>
      <c r="AK371" s="43"/>
      <c r="AL371" s="43"/>
      <c r="AM371" s="43"/>
      <c r="AN371" s="43"/>
      <c r="AO371" s="43"/>
      <c r="AP371" s="42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</row>
    <row r="372" spans="1:53">
      <c r="A372" s="35"/>
      <c r="B372" s="37"/>
      <c r="C372" s="37"/>
      <c r="D372" s="35"/>
      <c r="E372" s="39"/>
      <c r="F372" s="39"/>
      <c r="G372" s="41"/>
      <c r="H372" s="41"/>
      <c r="I372" s="36"/>
      <c r="J372" s="36"/>
      <c r="K372" s="36"/>
      <c r="L372" s="36"/>
      <c r="M372" s="36" t="str">
        <f ca="1">IFERROR(__xludf.DUMMYFUNCTION("IFERROR(TEXTJOIN("", "", TRUE, FILTER('Hưởng lương Tết'!D:D, ('Hưởng lương Tết'!A:A=B367) * ('Hưởng lương Tết'!B:B=C367))), """")"),"")</f>
        <v/>
      </c>
      <c r="N372" s="36"/>
      <c r="O372" s="36"/>
      <c r="P372" s="36"/>
      <c r="Q372" s="36"/>
      <c r="R372" s="36"/>
      <c r="S372" s="36"/>
      <c r="T372" s="36"/>
      <c r="U372" s="36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4"/>
      <c r="AG372" s="43"/>
      <c r="AH372" s="43"/>
      <c r="AI372" s="36"/>
      <c r="AJ372" s="43"/>
      <c r="AK372" s="43"/>
      <c r="AL372" s="43"/>
      <c r="AM372" s="43"/>
      <c r="AN372" s="43"/>
      <c r="AO372" s="43"/>
      <c r="AP372" s="42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</row>
    <row r="373" spans="1:53">
      <c r="A373" s="35"/>
      <c r="B373" s="37"/>
      <c r="C373" s="37"/>
      <c r="D373" s="35"/>
      <c r="E373" s="39"/>
      <c r="F373" s="39"/>
      <c r="G373" s="41"/>
      <c r="H373" s="41"/>
      <c r="I373" s="36"/>
      <c r="J373" s="36"/>
      <c r="K373" s="36"/>
      <c r="L373" s="36"/>
      <c r="M373" s="36" t="str">
        <f ca="1">IFERROR(__xludf.DUMMYFUNCTION("IFERROR(TEXTJOIN("", "", TRUE, FILTER('Hưởng lương Tết'!D:D, ('Hưởng lương Tết'!A:A=B368) * ('Hưởng lương Tết'!B:B=C368))), """")"),"")</f>
        <v/>
      </c>
      <c r="N373" s="36"/>
      <c r="O373" s="36"/>
      <c r="P373" s="36"/>
      <c r="Q373" s="36"/>
      <c r="R373" s="36"/>
      <c r="S373" s="36"/>
      <c r="T373" s="36"/>
      <c r="U373" s="36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4"/>
      <c r="AG373" s="43"/>
      <c r="AH373" s="43"/>
      <c r="AI373" s="36"/>
      <c r="AJ373" s="43"/>
      <c r="AK373" s="43"/>
      <c r="AL373" s="43"/>
      <c r="AM373" s="43"/>
      <c r="AN373" s="43"/>
      <c r="AO373" s="43"/>
      <c r="AP373" s="42"/>
      <c r="AQ373" s="37"/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</row>
    <row r="374" spans="1:53">
      <c r="A374" s="35"/>
      <c r="B374" s="37"/>
      <c r="C374" s="37"/>
      <c r="D374" s="35"/>
      <c r="E374" s="39"/>
      <c r="F374" s="39"/>
      <c r="G374" s="41"/>
      <c r="H374" s="41"/>
      <c r="I374" s="36"/>
      <c r="J374" s="36"/>
      <c r="K374" s="36"/>
      <c r="L374" s="36"/>
      <c r="M374" s="36" t="str">
        <f ca="1">IFERROR(__xludf.DUMMYFUNCTION("IFERROR(TEXTJOIN("", "", TRUE, FILTER('Hưởng lương Tết'!D:D, ('Hưởng lương Tết'!A:A=B369) * ('Hưởng lương Tết'!B:B=C369))), """")"),"")</f>
        <v/>
      </c>
      <c r="N374" s="36"/>
      <c r="O374" s="36"/>
      <c r="P374" s="36"/>
      <c r="Q374" s="36"/>
      <c r="R374" s="36"/>
      <c r="S374" s="36"/>
      <c r="T374" s="36"/>
      <c r="U374" s="36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4"/>
      <c r="AG374" s="43"/>
      <c r="AH374" s="43"/>
      <c r="AI374" s="36"/>
      <c r="AJ374" s="43"/>
      <c r="AK374" s="43"/>
      <c r="AL374" s="43"/>
      <c r="AM374" s="43"/>
      <c r="AN374" s="43"/>
      <c r="AO374" s="43"/>
      <c r="AP374" s="42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</row>
    <row r="375" spans="1:53">
      <c r="A375" s="35"/>
      <c r="B375" s="37"/>
      <c r="C375" s="37"/>
      <c r="D375" s="35"/>
      <c r="E375" s="39"/>
      <c r="F375" s="39"/>
      <c r="G375" s="41"/>
      <c r="H375" s="41"/>
      <c r="I375" s="36"/>
      <c r="J375" s="36"/>
      <c r="K375" s="36"/>
      <c r="L375" s="36"/>
      <c r="M375" s="36" t="str">
        <f ca="1">IFERROR(__xludf.DUMMYFUNCTION("IFERROR(TEXTJOIN("", "", TRUE, FILTER('Hưởng lương Tết'!D:D, ('Hưởng lương Tết'!A:A=B370) * ('Hưởng lương Tết'!B:B=C370))), """")"),"")</f>
        <v/>
      </c>
      <c r="N375" s="36"/>
      <c r="O375" s="36"/>
      <c r="P375" s="36"/>
      <c r="Q375" s="36"/>
      <c r="R375" s="36"/>
      <c r="S375" s="36"/>
      <c r="T375" s="36"/>
      <c r="U375" s="36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4"/>
      <c r="AG375" s="43"/>
      <c r="AH375" s="43"/>
      <c r="AI375" s="36"/>
      <c r="AJ375" s="43"/>
      <c r="AK375" s="43"/>
      <c r="AL375" s="43"/>
      <c r="AM375" s="43"/>
      <c r="AN375" s="43"/>
      <c r="AO375" s="43"/>
      <c r="AP375" s="42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</row>
    <row r="376" spans="1:53">
      <c r="A376" s="35"/>
      <c r="B376" s="37"/>
      <c r="C376" s="37"/>
      <c r="D376" s="35"/>
      <c r="E376" s="39"/>
      <c r="F376" s="39"/>
      <c r="G376" s="41"/>
      <c r="H376" s="41"/>
      <c r="I376" s="36"/>
      <c r="J376" s="36"/>
      <c r="K376" s="36"/>
      <c r="L376" s="36"/>
      <c r="M376" s="36" t="str">
        <f ca="1">IFERROR(__xludf.DUMMYFUNCTION("IFERROR(TEXTJOIN("", "", TRUE, FILTER('Hưởng lương Tết'!D:D, ('Hưởng lương Tết'!A:A=B371) * ('Hưởng lương Tết'!B:B=C371))), """")"),"")</f>
        <v/>
      </c>
      <c r="N376" s="36"/>
      <c r="O376" s="36"/>
      <c r="P376" s="36"/>
      <c r="Q376" s="36"/>
      <c r="R376" s="36"/>
      <c r="S376" s="36"/>
      <c r="T376" s="36"/>
      <c r="U376" s="36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4"/>
      <c r="AG376" s="43"/>
      <c r="AH376" s="43"/>
      <c r="AI376" s="36"/>
      <c r="AJ376" s="43"/>
      <c r="AK376" s="43"/>
      <c r="AL376" s="43"/>
      <c r="AM376" s="43"/>
      <c r="AN376" s="43"/>
      <c r="AO376" s="43"/>
      <c r="AP376" s="42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</row>
    <row r="377" spans="1:53">
      <c r="A377" s="35"/>
      <c r="B377" s="37"/>
      <c r="C377" s="37"/>
      <c r="D377" s="35"/>
      <c r="E377" s="39"/>
      <c r="F377" s="39"/>
      <c r="G377" s="41"/>
      <c r="H377" s="41"/>
      <c r="I377" s="36"/>
      <c r="J377" s="36"/>
      <c r="K377" s="36"/>
      <c r="L377" s="36"/>
      <c r="M377" s="36" t="str">
        <f ca="1">IFERROR(__xludf.DUMMYFUNCTION("IFERROR(TEXTJOIN("", "", TRUE, FILTER('Hưởng lương Tết'!D:D, ('Hưởng lương Tết'!A:A=B372) * ('Hưởng lương Tết'!B:B=C372))), """")"),"")</f>
        <v/>
      </c>
      <c r="N377" s="36"/>
      <c r="O377" s="36"/>
      <c r="P377" s="36"/>
      <c r="Q377" s="36"/>
      <c r="R377" s="36"/>
      <c r="S377" s="36"/>
      <c r="T377" s="36"/>
      <c r="U377" s="36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4"/>
      <c r="AG377" s="43"/>
      <c r="AH377" s="43"/>
      <c r="AI377" s="36"/>
      <c r="AJ377" s="43"/>
      <c r="AK377" s="43"/>
      <c r="AL377" s="43"/>
      <c r="AM377" s="43"/>
      <c r="AN377" s="43"/>
      <c r="AO377" s="43"/>
      <c r="AP377" s="42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</row>
    <row r="378" spans="1:53">
      <c r="A378" s="35"/>
      <c r="B378" s="37"/>
      <c r="C378" s="37"/>
      <c r="D378" s="35"/>
      <c r="E378" s="39"/>
      <c r="F378" s="39"/>
      <c r="G378" s="41"/>
      <c r="H378" s="41"/>
      <c r="I378" s="36"/>
      <c r="J378" s="36"/>
      <c r="K378" s="36"/>
      <c r="L378" s="36"/>
      <c r="M378" s="36" t="str">
        <f ca="1">IFERROR(__xludf.DUMMYFUNCTION("IFERROR(TEXTJOIN("", "", TRUE, FILTER('Hưởng lương Tết'!D:D, ('Hưởng lương Tết'!A:A=B373) * ('Hưởng lương Tết'!B:B=C373))), """")"),"")</f>
        <v/>
      </c>
      <c r="N378" s="36"/>
      <c r="O378" s="36"/>
      <c r="P378" s="36"/>
      <c r="Q378" s="36"/>
      <c r="R378" s="36"/>
      <c r="S378" s="36"/>
      <c r="T378" s="36"/>
      <c r="U378" s="36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4"/>
      <c r="AG378" s="43"/>
      <c r="AH378" s="43"/>
      <c r="AI378" s="36"/>
      <c r="AJ378" s="43"/>
      <c r="AK378" s="43"/>
      <c r="AL378" s="43"/>
      <c r="AM378" s="43"/>
      <c r="AN378" s="43"/>
      <c r="AO378" s="43"/>
      <c r="AP378" s="42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</row>
    <row r="379" spans="1:53">
      <c r="A379" s="35"/>
      <c r="B379" s="37"/>
      <c r="C379" s="37"/>
      <c r="D379" s="35"/>
      <c r="E379" s="39"/>
      <c r="F379" s="39"/>
      <c r="G379" s="41"/>
      <c r="H379" s="41"/>
      <c r="I379" s="36"/>
      <c r="J379" s="36"/>
      <c r="K379" s="36"/>
      <c r="L379" s="36"/>
      <c r="M379" s="36" t="str">
        <f ca="1">IFERROR(__xludf.DUMMYFUNCTION("IFERROR(TEXTJOIN("", "", TRUE, FILTER('Hưởng lương Tết'!D:D, ('Hưởng lương Tết'!A:A=B374) * ('Hưởng lương Tết'!B:B=C374))), """")"),"")</f>
        <v/>
      </c>
      <c r="N379" s="36"/>
      <c r="O379" s="36"/>
      <c r="P379" s="36"/>
      <c r="Q379" s="36"/>
      <c r="R379" s="36"/>
      <c r="S379" s="36"/>
      <c r="T379" s="36"/>
      <c r="U379" s="36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4"/>
      <c r="AG379" s="43"/>
      <c r="AH379" s="43"/>
      <c r="AI379" s="36"/>
      <c r="AJ379" s="43"/>
      <c r="AK379" s="43"/>
      <c r="AL379" s="43"/>
      <c r="AM379" s="43"/>
      <c r="AN379" s="43"/>
      <c r="AO379" s="43"/>
      <c r="AP379" s="42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</row>
    <row r="380" spans="1:53">
      <c r="A380" s="35"/>
      <c r="B380" s="37"/>
      <c r="C380" s="37"/>
      <c r="D380" s="35"/>
      <c r="E380" s="39"/>
      <c r="F380" s="39"/>
      <c r="G380" s="41"/>
      <c r="H380" s="41"/>
      <c r="I380" s="36"/>
      <c r="J380" s="36"/>
      <c r="K380" s="36"/>
      <c r="L380" s="36"/>
      <c r="M380" s="36" t="str">
        <f ca="1">IFERROR(__xludf.DUMMYFUNCTION("IFERROR(TEXTJOIN("", "", TRUE, FILTER('Hưởng lương Tết'!D:D, ('Hưởng lương Tết'!A:A=B375) * ('Hưởng lương Tết'!B:B=C375))), """")"),"")</f>
        <v/>
      </c>
      <c r="N380" s="36"/>
      <c r="O380" s="36"/>
      <c r="P380" s="36"/>
      <c r="Q380" s="36"/>
      <c r="R380" s="36"/>
      <c r="S380" s="36"/>
      <c r="T380" s="36"/>
      <c r="U380" s="36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4"/>
      <c r="AG380" s="43"/>
      <c r="AH380" s="43"/>
      <c r="AI380" s="36"/>
      <c r="AJ380" s="43"/>
      <c r="AK380" s="43"/>
      <c r="AL380" s="43"/>
      <c r="AM380" s="43"/>
      <c r="AN380" s="43"/>
      <c r="AO380" s="43"/>
      <c r="AP380" s="42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</row>
    <row r="381" spans="1:53">
      <c r="A381" s="35"/>
      <c r="B381" s="37"/>
      <c r="C381" s="37"/>
      <c r="D381" s="35"/>
      <c r="E381" s="39"/>
      <c r="F381" s="39"/>
      <c r="G381" s="41"/>
      <c r="H381" s="41"/>
      <c r="I381" s="36"/>
      <c r="J381" s="36"/>
      <c r="K381" s="36"/>
      <c r="L381" s="36"/>
      <c r="M381" s="36" t="str">
        <f ca="1">IFERROR(__xludf.DUMMYFUNCTION("IFERROR(TEXTJOIN("", "", TRUE, FILTER('Hưởng lương Tết'!D:D, ('Hưởng lương Tết'!A:A=B376) * ('Hưởng lương Tết'!B:B=C376))), """")"),"")</f>
        <v/>
      </c>
      <c r="N381" s="36"/>
      <c r="O381" s="36"/>
      <c r="P381" s="36"/>
      <c r="Q381" s="36"/>
      <c r="R381" s="36"/>
      <c r="S381" s="36"/>
      <c r="T381" s="36"/>
      <c r="U381" s="36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4"/>
      <c r="AG381" s="43"/>
      <c r="AH381" s="43"/>
      <c r="AI381" s="36"/>
      <c r="AJ381" s="43"/>
      <c r="AK381" s="43"/>
      <c r="AL381" s="43"/>
      <c r="AM381" s="43"/>
      <c r="AN381" s="43"/>
      <c r="AO381" s="43"/>
      <c r="AP381" s="42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</row>
    <row r="382" spans="1:53">
      <c r="A382" s="35"/>
      <c r="B382" s="37"/>
      <c r="C382" s="37"/>
      <c r="D382" s="35"/>
      <c r="E382" s="39"/>
      <c r="F382" s="39"/>
      <c r="G382" s="41"/>
      <c r="H382" s="41"/>
      <c r="I382" s="36"/>
      <c r="J382" s="36"/>
      <c r="K382" s="36"/>
      <c r="L382" s="36"/>
      <c r="M382" s="36" t="str">
        <f ca="1">IFERROR(__xludf.DUMMYFUNCTION("IFERROR(TEXTJOIN("", "", TRUE, FILTER('Hưởng lương Tết'!D:D, ('Hưởng lương Tết'!A:A=B377) * ('Hưởng lương Tết'!B:B=C377))), """")"),"")</f>
        <v/>
      </c>
      <c r="N382" s="36"/>
      <c r="O382" s="36"/>
      <c r="P382" s="36"/>
      <c r="Q382" s="36"/>
      <c r="R382" s="36"/>
      <c r="S382" s="36"/>
      <c r="T382" s="36"/>
      <c r="U382" s="36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4"/>
      <c r="AG382" s="43"/>
      <c r="AH382" s="43"/>
      <c r="AI382" s="36"/>
      <c r="AJ382" s="43"/>
      <c r="AK382" s="43"/>
      <c r="AL382" s="43"/>
      <c r="AM382" s="43"/>
      <c r="AN382" s="43"/>
      <c r="AO382" s="43"/>
      <c r="AP382" s="42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</row>
    <row r="383" spans="1:53">
      <c r="A383" s="35"/>
      <c r="B383" s="37"/>
      <c r="C383" s="37"/>
      <c r="D383" s="35"/>
      <c r="E383" s="39"/>
      <c r="F383" s="39"/>
      <c r="G383" s="41"/>
      <c r="H383" s="41"/>
      <c r="I383" s="36"/>
      <c r="J383" s="36"/>
      <c r="K383" s="36"/>
      <c r="L383" s="36"/>
      <c r="M383" s="36" t="str">
        <f ca="1">IFERROR(__xludf.DUMMYFUNCTION("IFERROR(TEXTJOIN("", "", TRUE, FILTER('Hưởng lương Tết'!D:D, ('Hưởng lương Tết'!A:A=B378) * ('Hưởng lương Tết'!B:B=C378))), """")"),"")</f>
        <v/>
      </c>
      <c r="N383" s="36"/>
      <c r="O383" s="36"/>
      <c r="P383" s="36"/>
      <c r="Q383" s="36"/>
      <c r="R383" s="36"/>
      <c r="S383" s="36"/>
      <c r="T383" s="36"/>
      <c r="U383" s="36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4"/>
      <c r="AG383" s="43"/>
      <c r="AH383" s="43"/>
      <c r="AI383" s="36"/>
      <c r="AJ383" s="43"/>
      <c r="AK383" s="43"/>
      <c r="AL383" s="43"/>
      <c r="AM383" s="43"/>
      <c r="AN383" s="43"/>
      <c r="AO383" s="43"/>
      <c r="AP383" s="42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</row>
    <row r="384" spans="1:53">
      <c r="A384" s="35"/>
      <c r="B384" s="37"/>
      <c r="C384" s="37"/>
      <c r="D384" s="35"/>
      <c r="E384" s="39"/>
      <c r="F384" s="39"/>
      <c r="G384" s="41"/>
      <c r="H384" s="41"/>
      <c r="I384" s="36"/>
      <c r="J384" s="36"/>
      <c r="K384" s="36"/>
      <c r="L384" s="36"/>
      <c r="M384" s="36" t="str">
        <f ca="1">IFERROR(__xludf.DUMMYFUNCTION("IFERROR(TEXTJOIN("", "", TRUE, FILTER('Hưởng lương Tết'!D:D, ('Hưởng lương Tết'!A:A=B379) * ('Hưởng lương Tết'!B:B=C379))), """")"),"")</f>
        <v/>
      </c>
      <c r="N384" s="36"/>
      <c r="O384" s="36"/>
      <c r="P384" s="36"/>
      <c r="Q384" s="36"/>
      <c r="R384" s="36"/>
      <c r="S384" s="36"/>
      <c r="T384" s="36"/>
      <c r="U384" s="36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4"/>
      <c r="AG384" s="43"/>
      <c r="AH384" s="43"/>
      <c r="AI384" s="36"/>
      <c r="AJ384" s="43"/>
      <c r="AK384" s="43"/>
      <c r="AL384" s="43"/>
      <c r="AM384" s="43"/>
      <c r="AN384" s="43"/>
      <c r="AO384" s="43"/>
      <c r="AP384" s="42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</row>
    <row r="385" spans="1:53">
      <c r="A385" s="35"/>
      <c r="B385" s="37"/>
      <c r="C385" s="37"/>
      <c r="D385" s="35"/>
      <c r="E385" s="39"/>
      <c r="F385" s="39"/>
      <c r="G385" s="41"/>
      <c r="H385" s="41"/>
      <c r="I385" s="36"/>
      <c r="J385" s="36"/>
      <c r="K385" s="36"/>
      <c r="L385" s="36"/>
      <c r="M385" s="36" t="str">
        <f ca="1">IFERROR(__xludf.DUMMYFUNCTION("IFERROR(TEXTJOIN("", "", TRUE, FILTER('Hưởng lương Tết'!D:D, ('Hưởng lương Tết'!A:A=B380) * ('Hưởng lương Tết'!B:B=C380))), """")"),"")</f>
        <v/>
      </c>
      <c r="N385" s="36"/>
      <c r="O385" s="36"/>
      <c r="P385" s="36"/>
      <c r="Q385" s="36"/>
      <c r="R385" s="36"/>
      <c r="S385" s="36"/>
      <c r="T385" s="36"/>
      <c r="U385" s="36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4"/>
      <c r="AG385" s="43"/>
      <c r="AH385" s="43"/>
      <c r="AI385" s="36"/>
      <c r="AJ385" s="43"/>
      <c r="AK385" s="43"/>
      <c r="AL385" s="43"/>
      <c r="AM385" s="43"/>
      <c r="AN385" s="43"/>
      <c r="AO385" s="43"/>
      <c r="AP385" s="42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</row>
    <row r="386" spans="1:53">
      <c r="A386" s="35"/>
      <c r="B386" s="37"/>
      <c r="C386" s="37"/>
      <c r="D386" s="35"/>
      <c r="E386" s="39"/>
      <c r="F386" s="39"/>
      <c r="G386" s="41"/>
      <c r="H386" s="41"/>
      <c r="I386" s="36"/>
      <c r="J386" s="36"/>
      <c r="K386" s="36"/>
      <c r="L386" s="36"/>
      <c r="M386" s="36" t="str">
        <f ca="1">IFERROR(__xludf.DUMMYFUNCTION("IFERROR(TEXTJOIN("", "", TRUE, FILTER('Hưởng lương Tết'!D:D, ('Hưởng lương Tết'!A:A=B381) * ('Hưởng lương Tết'!B:B=C381))), """")"),"")</f>
        <v/>
      </c>
      <c r="N386" s="36"/>
      <c r="O386" s="36"/>
      <c r="P386" s="36"/>
      <c r="Q386" s="36"/>
      <c r="R386" s="36"/>
      <c r="S386" s="36"/>
      <c r="T386" s="36"/>
      <c r="U386" s="36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4"/>
      <c r="AG386" s="43"/>
      <c r="AH386" s="43"/>
      <c r="AI386" s="36"/>
      <c r="AJ386" s="43"/>
      <c r="AK386" s="43"/>
      <c r="AL386" s="43"/>
      <c r="AM386" s="43"/>
      <c r="AN386" s="43"/>
      <c r="AO386" s="43"/>
      <c r="AP386" s="42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</row>
    <row r="387" spans="1:53">
      <c r="A387" s="35"/>
      <c r="B387" s="37"/>
      <c r="C387" s="37"/>
      <c r="D387" s="35"/>
      <c r="E387" s="39"/>
      <c r="F387" s="39"/>
      <c r="G387" s="41"/>
      <c r="H387" s="41"/>
      <c r="I387" s="36"/>
      <c r="J387" s="36"/>
      <c r="K387" s="36"/>
      <c r="L387" s="36"/>
      <c r="M387" s="36" t="str">
        <f ca="1">IFERROR(__xludf.DUMMYFUNCTION("IFERROR(TEXTJOIN("", "", TRUE, FILTER('Hưởng lương Tết'!D:D, ('Hưởng lương Tết'!A:A=B382) * ('Hưởng lương Tết'!B:B=C382))), """")"),"")</f>
        <v/>
      </c>
      <c r="N387" s="36"/>
      <c r="O387" s="36"/>
      <c r="P387" s="36"/>
      <c r="Q387" s="36"/>
      <c r="R387" s="36"/>
      <c r="S387" s="36"/>
      <c r="T387" s="36"/>
      <c r="U387" s="36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4"/>
      <c r="AG387" s="43"/>
      <c r="AH387" s="43"/>
      <c r="AI387" s="36"/>
      <c r="AJ387" s="43"/>
      <c r="AK387" s="43"/>
      <c r="AL387" s="43"/>
      <c r="AM387" s="43"/>
      <c r="AN387" s="43"/>
      <c r="AO387" s="43"/>
      <c r="AP387" s="42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</row>
    <row r="388" spans="1:53">
      <c r="A388" s="35"/>
      <c r="B388" s="37"/>
      <c r="C388" s="37"/>
      <c r="D388" s="35"/>
      <c r="E388" s="39"/>
      <c r="F388" s="39"/>
      <c r="G388" s="41"/>
      <c r="H388" s="41"/>
      <c r="I388" s="36"/>
      <c r="J388" s="36"/>
      <c r="K388" s="36"/>
      <c r="L388" s="36"/>
      <c r="M388" s="36" t="str">
        <f ca="1">IFERROR(__xludf.DUMMYFUNCTION("IFERROR(TEXTJOIN("", "", TRUE, FILTER('Hưởng lương Tết'!D:D, ('Hưởng lương Tết'!A:A=B383) * ('Hưởng lương Tết'!B:B=C383))), """")"),"")</f>
        <v/>
      </c>
      <c r="N388" s="36"/>
      <c r="O388" s="36"/>
      <c r="P388" s="36"/>
      <c r="Q388" s="36"/>
      <c r="R388" s="36"/>
      <c r="S388" s="36"/>
      <c r="T388" s="36"/>
      <c r="U388" s="36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4"/>
      <c r="AG388" s="43"/>
      <c r="AH388" s="43"/>
      <c r="AI388" s="36"/>
      <c r="AJ388" s="43"/>
      <c r="AK388" s="43"/>
      <c r="AL388" s="43"/>
      <c r="AM388" s="43"/>
      <c r="AN388" s="43"/>
      <c r="AO388" s="43"/>
      <c r="AP388" s="42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</row>
    <row r="389" spans="1:53">
      <c r="A389" s="35"/>
      <c r="B389" s="37"/>
      <c r="C389" s="37"/>
      <c r="D389" s="35"/>
      <c r="E389" s="39"/>
      <c r="F389" s="39"/>
      <c r="G389" s="41"/>
      <c r="H389" s="41"/>
      <c r="I389" s="36"/>
      <c r="J389" s="36"/>
      <c r="K389" s="36"/>
      <c r="L389" s="36"/>
      <c r="M389" s="36" t="str">
        <f ca="1">IFERROR(__xludf.DUMMYFUNCTION("IFERROR(TEXTJOIN("", "", TRUE, FILTER('Hưởng lương Tết'!D:D, ('Hưởng lương Tết'!A:A=B384) * ('Hưởng lương Tết'!B:B=C384))), """")"),"")</f>
        <v/>
      </c>
      <c r="N389" s="36"/>
      <c r="O389" s="36"/>
      <c r="P389" s="36"/>
      <c r="Q389" s="36"/>
      <c r="R389" s="36"/>
      <c r="S389" s="36"/>
      <c r="T389" s="36"/>
      <c r="U389" s="36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4"/>
      <c r="AG389" s="43"/>
      <c r="AH389" s="43"/>
      <c r="AI389" s="36"/>
      <c r="AJ389" s="43"/>
      <c r="AK389" s="43"/>
      <c r="AL389" s="43"/>
      <c r="AM389" s="43"/>
      <c r="AN389" s="43"/>
      <c r="AO389" s="43"/>
      <c r="AP389" s="42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</row>
    <row r="390" spans="1:53">
      <c r="A390" s="35"/>
      <c r="B390" s="37"/>
      <c r="C390" s="37"/>
      <c r="D390" s="35"/>
      <c r="E390" s="39"/>
      <c r="F390" s="39"/>
      <c r="G390" s="41"/>
      <c r="H390" s="41"/>
      <c r="I390" s="36"/>
      <c r="J390" s="36"/>
      <c r="K390" s="36"/>
      <c r="L390" s="36"/>
      <c r="M390" s="36" t="str">
        <f ca="1">IFERROR(__xludf.DUMMYFUNCTION("IFERROR(TEXTJOIN("", "", TRUE, FILTER('Hưởng lương Tết'!D:D, ('Hưởng lương Tết'!A:A=B385) * ('Hưởng lương Tết'!B:B=C385))), """")"),"")</f>
        <v/>
      </c>
      <c r="N390" s="36"/>
      <c r="O390" s="36"/>
      <c r="P390" s="36"/>
      <c r="Q390" s="36"/>
      <c r="R390" s="36"/>
      <c r="S390" s="36"/>
      <c r="T390" s="36"/>
      <c r="U390" s="36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4"/>
      <c r="AG390" s="43"/>
      <c r="AH390" s="43"/>
      <c r="AI390" s="36"/>
      <c r="AJ390" s="43"/>
      <c r="AK390" s="43"/>
      <c r="AL390" s="43"/>
      <c r="AM390" s="43"/>
      <c r="AN390" s="43"/>
      <c r="AO390" s="43"/>
      <c r="AP390" s="42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</row>
    <row r="391" spans="1:53">
      <c r="A391" s="35"/>
      <c r="B391" s="37"/>
      <c r="C391" s="37"/>
      <c r="D391" s="35"/>
      <c r="E391" s="39"/>
      <c r="F391" s="39"/>
      <c r="G391" s="41"/>
      <c r="H391" s="41"/>
      <c r="I391" s="36"/>
      <c r="J391" s="36"/>
      <c r="K391" s="36"/>
      <c r="L391" s="36"/>
      <c r="M391" s="36" t="str">
        <f ca="1">IFERROR(__xludf.DUMMYFUNCTION("IFERROR(TEXTJOIN("", "", TRUE, FILTER('Hưởng lương Tết'!D:D, ('Hưởng lương Tết'!A:A=B386) * ('Hưởng lương Tết'!B:B=C386))), """")"),"")</f>
        <v/>
      </c>
      <c r="N391" s="36"/>
      <c r="O391" s="36"/>
      <c r="P391" s="36"/>
      <c r="Q391" s="36"/>
      <c r="R391" s="36"/>
      <c r="S391" s="36"/>
      <c r="T391" s="36"/>
      <c r="U391" s="36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4"/>
      <c r="AG391" s="43"/>
      <c r="AH391" s="43"/>
      <c r="AI391" s="36"/>
      <c r="AJ391" s="43"/>
      <c r="AK391" s="43"/>
      <c r="AL391" s="43"/>
      <c r="AM391" s="43"/>
      <c r="AN391" s="43"/>
      <c r="AO391" s="43"/>
      <c r="AP391" s="42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</row>
    <row r="392" spans="1:53">
      <c r="A392" s="35"/>
      <c r="B392" s="37"/>
      <c r="C392" s="37"/>
      <c r="D392" s="35"/>
      <c r="E392" s="39"/>
      <c r="F392" s="39"/>
      <c r="G392" s="41"/>
      <c r="H392" s="41"/>
      <c r="I392" s="36"/>
      <c r="J392" s="36"/>
      <c r="K392" s="36"/>
      <c r="L392" s="36"/>
      <c r="M392" s="36" t="str">
        <f ca="1">IFERROR(__xludf.DUMMYFUNCTION("IFERROR(TEXTJOIN("", "", TRUE, FILTER('Hưởng lương Tết'!D:D, ('Hưởng lương Tết'!A:A=B387) * ('Hưởng lương Tết'!B:B=C387))), """")"),"")</f>
        <v/>
      </c>
      <c r="N392" s="36"/>
      <c r="O392" s="36"/>
      <c r="P392" s="36"/>
      <c r="Q392" s="36"/>
      <c r="R392" s="36"/>
      <c r="S392" s="36"/>
      <c r="T392" s="36"/>
      <c r="U392" s="36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4"/>
      <c r="AG392" s="43"/>
      <c r="AH392" s="43"/>
      <c r="AI392" s="36"/>
      <c r="AJ392" s="43"/>
      <c r="AK392" s="43"/>
      <c r="AL392" s="43"/>
      <c r="AM392" s="43"/>
      <c r="AN392" s="43"/>
      <c r="AO392" s="43"/>
      <c r="AP392" s="42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</row>
    <row r="393" spans="1:53">
      <c r="A393" s="35"/>
      <c r="B393" s="37"/>
      <c r="C393" s="37"/>
      <c r="D393" s="35"/>
      <c r="E393" s="39"/>
      <c r="F393" s="39"/>
      <c r="G393" s="41"/>
      <c r="H393" s="41"/>
      <c r="I393" s="36"/>
      <c r="J393" s="36"/>
      <c r="K393" s="36"/>
      <c r="L393" s="36"/>
      <c r="M393" s="36" t="str">
        <f ca="1">IFERROR(__xludf.DUMMYFUNCTION("IFERROR(TEXTJOIN("", "", TRUE, FILTER('Hưởng lương Tết'!D:D, ('Hưởng lương Tết'!A:A=B388) * ('Hưởng lương Tết'!B:B=C388))), """")"),"")</f>
        <v/>
      </c>
      <c r="N393" s="36"/>
      <c r="O393" s="36"/>
      <c r="P393" s="36"/>
      <c r="Q393" s="36"/>
      <c r="R393" s="36"/>
      <c r="S393" s="36"/>
      <c r="T393" s="36"/>
      <c r="U393" s="36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4"/>
      <c r="AG393" s="43"/>
      <c r="AH393" s="43"/>
      <c r="AI393" s="36"/>
      <c r="AJ393" s="43"/>
      <c r="AK393" s="43"/>
      <c r="AL393" s="43"/>
      <c r="AM393" s="43"/>
      <c r="AN393" s="43"/>
      <c r="AO393" s="43"/>
      <c r="AP393" s="42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</row>
    <row r="394" spans="1:53">
      <c r="A394" s="35"/>
      <c r="B394" s="37"/>
      <c r="C394" s="37"/>
      <c r="D394" s="35"/>
      <c r="E394" s="39"/>
      <c r="F394" s="39"/>
      <c r="G394" s="41"/>
      <c r="H394" s="41"/>
      <c r="I394" s="36"/>
      <c r="J394" s="36"/>
      <c r="K394" s="36"/>
      <c r="L394" s="36"/>
      <c r="M394" s="36" t="str">
        <f ca="1">IFERROR(__xludf.DUMMYFUNCTION("IFERROR(TEXTJOIN("", "", TRUE, FILTER('Hưởng lương Tết'!D:D, ('Hưởng lương Tết'!A:A=B389) * ('Hưởng lương Tết'!B:B=C389))), """")"),"")</f>
        <v/>
      </c>
      <c r="N394" s="36"/>
      <c r="O394" s="36"/>
      <c r="P394" s="36"/>
      <c r="Q394" s="36"/>
      <c r="R394" s="36"/>
      <c r="S394" s="36"/>
      <c r="T394" s="36"/>
      <c r="U394" s="36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4"/>
      <c r="AG394" s="43"/>
      <c r="AH394" s="43"/>
      <c r="AI394" s="36"/>
      <c r="AJ394" s="43"/>
      <c r="AK394" s="43"/>
      <c r="AL394" s="43"/>
      <c r="AM394" s="43"/>
      <c r="AN394" s="43"/>
      <c r="AO394" s="43"/>
      <c r="AP394" s="42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</row>
    <row r="395" spans="1:53">
      <c r="A395" s="35"/>
      <c r="B395" s="37"/>
      <c r="C395" s="37"/>
      <c r="D395" s="35"/>
      <c r="E395" s="39"/>
      <c r="F395" s="39"/>
      <c r="G395" s="41"/>
      <c r="H395" s="41"/>
      <c r="I395" s="36"/>
      <c r="J395" s="36"/>
      <c r="K395" s="36"/>
      <c r="L395" s="36"/>
      <c r="M395" s="36" t="str">
        <f ca="1">IFERROR(__xludf.DUMMYFUNCTION("IFERROR(TEXTJOIN("", "", TRUE, FILTER('Hưởng lương Tết'!D:D, ('Hưởng lương Tết'!A:A=B390) * ('Hưởng lương Tết'!B:B=C390))), """")"),"")</f>
        <v/>
      </c>
      <c r="N395" s="36"/>
      <c r="O395" s="36"/>
      <c r="P395" s="36"/>
      <c r="Q395" s="36"/>
      <c r="R395" s="36"/>
      <c r="S395" s="36"/>
      <c r="T395" s="36"/>
      <c r="U395" s="36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4"/>
      <c r="AG395" s="43"/>
      <c r="AH395" s="43"/>
      <c r="AI395" s="36"/>
      <c r="AJ395" s="43"/>
      <c r="AK395" s="43"/>
      <c r="AL395" s="43"/>
      <c r="AM395" s="43"/>
      <c r="AN395" s="43"/>
      <c r="AO395" s="43"/>
      <c r="AP395" s="42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</row>
    <row r="396" spans="1:53">
      <c r="A396" s="35"/>
      <c r="B396" s="37"/>
      <c r="C396" s="37"/>
      <c r="D396" s="35"/>
      <c r="E396" s="39"/>
      <c r="F396" s="39"/>
      <c r="G396" s="41"/>
      <c r="H396" s="41"/>
      <c r="I396" s="36"/>
      <c r="J396" s="36"/>
      <c r="K396" s="36"/>
      <c r="L396" s="36"/>
      <c r="M396" s="36" t="str">
        <f ca="1">IFERROR(__xludf.DUMMYFUNCTION("IFERROR(TEXTJOIN("", "", TRUE, FILTER('Hưởng lương Tết'!D:D, ('Hưởng lương Tết'!A:A=B391) * ('Hưởng lương Tết'!B:B=C391))), """")"),"")</f>
        <v/>
      </c>
      <c r="N396" s="36"/>
      <c r="O396" s="36"/>
      <c r="P396" s="36"/>
      <c r="Q396" s="36"/>
      <c r="R396" s="36"/>
      <c r="S396" s="36"/>
      <c r="T396" s="36"/>
      <c r="U396" s="36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4"/>
      <c r="AG396" s="43"/>
      <c r="AH396" s="43"/>
      <c r="AI396" s="36"/>
      <c r="AJ396" s="43"/>
      <c r="AK396" s="43"/>
      <c r="AL396" s="43"/>
      <c r="AM396" s="43"/>
      <c r="AN396" s="43"/>
      <c r="AO396" s="43"/>
      <c r="AP396" s="42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</row>
    <row r="397" spans="1:53">
      <c r="A397" s="35"/>
      <c r="B397" s="37"/>
      <c r="C397" s="37"/>
      <c r="D397" s="35"/>
      <c r="E397" s="39"/>
      <c r="F397" s="39"/>
      <c r="G397" s="41"/>
      <c r="H397" s="41"/>
      <c r="I397" s="36"/>
      <c r="J397" s="36"/>
      <c r="K397" s="36"/>
      <c r="L397" s="36"/>
      <c r="M397" s="36" t="str">
        <f ca="1">IFERROR(__xludf.DUMMYFUNCTION("IFERROR(TEXTJOIN("", "", TRUE, FILTER('Hưởng lương Tết'!D:D, ('Hưởng lương Tết'!A:A=B392) * ('Hưởng lương Tết'!B:B=C392))), """")"),"")</f>
        <v/>
      </c>
      <c r="N397" s="36"/>
      <c r="O397" s="36"/>
      <c r="P397" s="36"/>
      <c r="Q397" s="36"/>
      <c r="R397" s="36"/>
      <c r="S397" s="36"/>
      <c r="T397" s="36"/>
      <c r="U397" s="36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4"/>
      <c r="AG397" s="43"/>
      <c r="AH397" s="43"/>
      <c r="AI397" s="36"/>
      <c r="AJ397" s="43"/>
      <c r="AK397" s="43"/>
      <c r="AL397" s="43"/>
      <c r="AM397" s="43"/>
      <c r="AN397" s="43"/>
      <c r="AO397" s="43"/>
      <c r="AP397" s="42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</row>
    <row r="398" spans="1:53">
      <c r="A398" s="35"/>
      <c r="B398" s="37"/>
      <c r="C398" s="37"/>
      <c r="D398" s="35"/>
      <c r="E398" s="39"/>
      <c r="F398" s="39"/>
      <c r="G398" s="41"/>
      <c r="H398" s="41"/>
      <c r="I398" s="36"/>
      <c r="J398" s="36"/>
      <c r="K398" s="36"/>
      <c r="L398" s="36"/>
      <c r="M398" s="36" t="str">
        <f ca="1">IFERROR(__xludf.DUMMYFUNCTION("IFERROR(TEXTJOIN("", "", TRUE, FILTER('Hưởng lương Tết'!D:D, ('Hưởng lương Tết'!A:A=B393) * ('Hưởng lương Tết'!B:B=C393))), """")"),"")</f>
        <v/>
      </c>
      <c r="N398" s="36"/>
      <c r="O398" s="36"/>
      <c r="P398" s="36"/>
      <c r="Q398" s="36"/>
      <c r="R398" s="36"/>
      <c r="S398" s="36"/>
      <c r="T398" s="36"/>
      <c r="U398" s="36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4"/>
      <c r="AG398" s="43"/>
      <c r="AH398" s="43"/>
      <c r="AI398" s="36"/>
      <c r="AJ398" s="43"/>
      <c r="AK398" s="43"/>
      <c r="AL398" s="43"/>
      <c r="AM398" s="43"/>
      <c r="AN398" s="43"/>
      <c r="AO398" s="43"/>
      <c r="AP398" s="42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</row>
    <row r="399" spans="1:53">
      <c r="A399" s="35"/>
      <c r="B399" s="37"/>
      <c r="C399" s="37"/>
      <c r="D399" s="35"/>
      <c r="E399" s="39"/>
      <c r="F399" s="39"/>
      <c r="G399" s="41"/>
      <c r="H399" s="41"/>
      <c r="I399" s="36"/>
      <c r="J399" s="36"/>
      <c r="K399" s="36"/>
      <c r="L399" s="36"/>
      <c r="M399" s="36" t="str">
        <f ca="1">IFERROR(__xludf.DUMMYFUNCTION("IFERROR(TEXTJOIN("", "", TRUE, FILTER('Hưởng lương Tết'!D:D, ('Hưởng lương Tết'!A:A=B394) * ('Hưởng lương Tết'!B:B=C394))), """")"),"")</f>
        <v/>
      </c>
      <c r="N399" s="36"/>
      <c r="O399" s="36"/>
      <c r="P399" s="36"/>
      <c r="Q399" s="36"/>
      <c r="R399" s="36"/>
      <c r="S399" s="36"/>
      <c r="T399" s="36"/>
      <c r="U399" s="36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4"/>
      <c r="AG399" s="43"/>
      <c r="AH399" s="43"/>
      <c r="AI399" s="36"/>
      <c r="AJ399" s="43"/>
      <c r="AK399" s="43"/>
      <c r="AL399" s="43"/>
      <c r="AM399" s="43"/>
      <c r="AN399" s="43"/>
      <c r="AO399" s="43"/>
      <c r="AP399" s="42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</row>
    <row r="400" spans="1:53">
      <c r="A400" s="35"/>
      <c r="B400" s="37"/>
      <c r="C400" s="37"/>
      <c r="D400" s="35"/>
      <c r="E400" s="39"/>
      <c r="F400" s="39"/>
      <c r="G400" s="41"/>
      <c r="H400" s="41"/>
      <c r="I400" s="36"/>
      <c r="J400" s="36"/>
      <c r="K400" s="36"/>
      <c r="L400" s="36"/>
      <c r="M400" s="36" t="str">
        <f ca="1">IFERROR(__xludf.DUMMYFUNCTION("IFERROR(TEXTJOIN("", "", TRUE, FILTER('Hưởng lương Tết'!D:D, ('Hưởng lương Tết'!A:A=B395) * ('Hưởng lương Tết'!B:B=C395))), """")"),"")</f>
        <v/>
      </c>
      <c r="N400" s="36"/>
      <c r="O400" s="36"/>
      <c r="P400" s="36"/>
      <c r="Q400" s="36"/>
      <c r="R400" s="36"/>
      <c r="S400" s="36"/>
      <c r="T400" s="36"/>
      <c r="U400" s="36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4"/>
      <c r="AG400" s="43"/>
      <c r="AH400" s="43"/>
      <c r="AI400" s="36"/>
      <c r="AJ400" s="43"/>
      <c r="AK400" s="43"/>
      <c r="AL400" s="43"/>
      <c r="AM400" s="43"/>
      <c r="AN400" s="43"/>
      <c r="AO400" s="43"/>
      <c r="AP400" s="42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</row>
    <row r="401" spans="1:53">
      <c r="A401" s="35"/>
      <c r="B401" s="37"/>
      <c r="C401" s="37"/>
      <c r="D401" s="35"/>
      <c r="E401" s="39"/>
      <c r="F401" s="39"/>
      <c r="G401" s="41"/>
      <c r="H401" s="41"/>
      <c r="I401" s="36"/>
      <c r="J401" s="36"/>
      <c r="K401" s="36"/>
      <c r="L401" s="36"/>
      <c r="M401" s="36" t="str">
        <f ca="1">IFERROR(__xludf.DUMMYFUNCTION("IFERROR(TEXTJOIN("", "", TRUE, FILTER('Hưởng lương Tết'!D:D, ('Hưởng lương Tết'!A:A=B396) * ('Hưởng lương Tết'!B:B=C396))), """")"),"")</f>
        <v/>
      </c>
      <c r="N401" s="36"/>
      <c r="O401" s="36"/>
      <c r="P401" s="36"/>
      <c r="Q401" s="36"/>
      <c r="R401" s="36"/>
      <c r="S401" s="36"/>
      <c r="T401" s="36"/>
      <c r="U401" s="36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4"/>
      <c r="AG401" s="43"/>
      <c r="AH401" s="43"/>
      <c r="AI401" s="36"/>
      <c r="AJ401" s="43"/>
      <c r="AK401" s="43"/>
      <c r="AL401" s="43"/>
      <c r="AM401" s="43"/>
      <c r="AN401" s="43"/>
      <c r="AO401" s="43"/>
      <c r="AP401" s="42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</row>
    <row r="402" spans="1:53">
      <c r="A402" s="35"/>
      <c r="B402" s="37"/>
      <c r="C402" s="37"/>
      <c r="D402" s="35"/>
      <c r="E402" s="39"/>
      <c r="F402" s="39"/>
      <c r="G402" s="41"/>
      <c r="H402" s="41"/>
      <c r="I402" s="36"/>
      <c r="J402" s="36"/>
      <c r="K402" s="36"/>
      <c r="L402" s="36"/>
      <c r="M402" s="36" t="str">
        <f ca="1">IFERROR(__xludf.DUMMYFUNCTION("IFERROR(TEXTJOIN("", "", TRUE, FILTER('Hưởng lương Tết'!D:D, ('Hưởng lương Tết'!A:A=B397) * ('Hưởng lương Tết'!B:B=C397))), """")"),"")</f>
        <v/>
      </c>
      <c r="N402" s="36"/>
      <c r="O402" s="36"/>
      <c r="P402" s="36"/>
      <c r="Q402" s="36"/>
      <c r="R402" s="36"/>
      <c r="S402" s="36"/>
      <c r="T402" s="36"/>
      <c r="U402" s="36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4"/>
      <c r="AG402" s="43"/>
      <c r="AH402" s="43"/>
      <c r="AI402" s="36"/>
      <c r="AJ402" s="43"/>
      <c r="AK402" s="43"/>
      <c r="AL402" s="43"/>
      <c r="AM402" s="43"/>
      <c r="AN402" s="43"/>
      <c r="AO402" s="43"/>
      <c r="AP402" s="42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</row>
    <row r="403" spans="1:53">
      <c r="A403" s="35"/>
      <c r="B403" s="37"/>
      <c r="C403" s="37"/>
      <c r="D403" s="35"/>
      <c r="E403" s="39"/>
      <c r="F403" s="39"/>
      <c r="G403" s="41"/>
      <c r="H403" s="41"/>
      <c r="I403" s="36"/>
      <c r="J403" s="36"/>
      <c r="K403" s="36"/>
      <c r="L403" s="36"/>
      <c r="M403" s="36" t="str">
        <f ca="1">IFERROR(__xludf.DUMMYFUNCTION("IFERROR(TEXTJOIN("", "", TRUE, FILTER('Hưởng lương Tết'!D:D, ('Hưởng lương Tết'!A:A=B398) * ('Hưởng lương Tết'!B:B=C398))), """")"),"")</f>
        <v/>
      </c>
      <c r="N403" s="36"/>
      <c r="O403" s="36"/>
      <c r="P403" s="36"/>
      <c r="Q403" s="36"/>
      <c r="R403" s="36"/>
      <c r="S403" s="36"/>
      <c r="T403" s="36"/>
      <c r="U403" s="36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4"/>
      <c r="AG403" s="43"/>
      <c r="AH403" s="43"/>
      <c r="AI403" s="36"/>
      <c r="AJ403" s="43"/>
      <c r="AK403" s="43"/>
      <c r="AL403" s="43"/>
      <c r="AM403" s="43"/>
      <c r="AN403" s="43"/>
      <c r="AO403" s="43"/>
      <c r="AP403" s="42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</row>
    <row r="404" spans="1:53">
      <c r="A404" s="35"/>
      <c r="B404" s="37"/>
      <c r="C404" s="37"/>
      <c r="D404" s="35"/>
      <c r="E404" s="39"/>
      <c r="F404" s="39"/>
      <c r="G404" s="41"/>
      <c r="H404" s="41"/>
      <c r="I404" s="36"/>
      <c r="J404" s="36"/>
      <c r="K404" s="36"/>
      <c r="L404" s="36"/>
      <c r="M404" s="36" t="str">
        <f ca="1">IFERROR(__xludf.DUMMYFUNCTION("IFERROR(TEXTJOIN("", "", TRUE, FILTER('Hưởng lương Tết'!D:D, ('Hưởng lương Tết'!A:A=B399) * ('Hưởng lương Tết'!B:B=C399))), """")"),"")</f>
        <v/>
      </c>
      <c r="N404" s="36"/>
      <c r="O404" s="36"/>
      <c r="P404" s="36"/>
      <c r="Q404" s="36"/>
      <c r="R404" s="36"/>
      <c r="S404" s="36"/>
      <c r="T404" s="36"/>
      <c r="U404" s="36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4"/>
      <c r="AG404" s="43"/>
      <c r="AH404" s="43"/>
      <c r="AI404" s="36"/>
      <c r="AJ404" s="43"/>
      <c r="AK404" s="43"/>
      <c r="AL404" s="43"/>
      <c r="AM404" s="43"/>
      <c r="AN404" s="43"/>
      <c r="AO404" s="43"/>
      <c r="AP404" s="42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</row>
    <row r="405" spans="1:53">
      <c r="A405" s="35"/>
      <c r="B405" s="37"/>
      <c r="C405" s="37"/>
      <c r="D405" s="35"/>
      <c r="E405" s="39"/>
      <c r="F405" s="39"/>
      <c r="G405" s="41"/>
      <c r="H405" s="41"/>
      <c r="I405" s="36"/>
      <c r="J405" s="36"/>
      <c r="K405" s="36"/>
      <c r="L405" s="36"/>
      <c r="M405" s="36" t="str">
        <f ca="1">IFERROR(__xludf.DUMMYFUNCTION("IFERROR(TEXTJOIN("", "", TRUE, FILTER('Hưởng lương Tết'!D:D, ('Hưởng lương Tết'!A:A=B400) * ('Hưởng lương Tết'!B:B=C400))), """")"),"")</f>
        <v/>
      </c>
      <c r="N405" s="36"/>
      <c r="O405" s="36"/>
      <c r="P405" s="36"/>
      <c r="Q405" s="36"/>
      <c r="R405" s="36"/>
      <c r="S405" s="36"/>
      <c r="T405" s="36"/>
      <c r="U405" s="36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4"/>
      <c r="AG405" s="43"/>
      <c r="AH405" s="43"/>
      <c r="AI405" s="36"/>
      <c r="AJ405" s="43"/>
      <c r="AK405" s="43"/>
      <c r="AL405" s="43"/>
      <c r="AM405" s="43"/>
      <c r="AN405" s="43"/>
      <c r="AO405" s="43"/>
      <c r="AP405" s="42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</row>
    <row r="406" spans="1:53">
      <c r="A406" s="35"/>
      <c r="B406" s="37"/>
      <c r="C406" s="37"/>
      <c r="D406" s="35"/>
      <c r="E406" s="39"/>
      <c r="F406" s="39"/>
      <c r="G406" s="41"/>
      <c r="H406" s="41"/>
      <c r="I406" s="36"/>
      <c r="J406" s="36"/>
      <c r="K406" s="36"/>
      <c r="L406" s="36"/>
      <c r="M406" s="36" t="str">
        <f ca="1">IFERROR(__xludf.DUMMYFUNCTION("IFERROR(TEXTJOIN("", "", TRUE, FILTER('Hưởng lương Tết'!D:D, ('Hưởng lương Tết'!A:A=B401) * ('Hưởng lương Tết'!B:B=C401))), """")"),"")</f>
        <v/>
      </c>
      <c r="N406" s="36"/>
      <c r="O406" s="36"/>
      <c r="P406" s="36"/>
      <c r="Q406" s="36"/>
      <c r="R406" s="36"/>
      <c r="S406" s="36"/>
      <c r="T406" s="36"/>
      <c r="U406" s="36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4"/>
      <c r="AG406" s="43"/>
      <c r="AH406" s="43"/>
      <c r="AI406" s="36"/>
      <c r="AJ406" s="43"/>
      <c r="AK406" s="43"/>
      <c r="AL406" s="43"/>
      <c r="AM406" s="43"/>
      <c r="AN406" s="43"/>
      <c r="AO406" s="43"/>
      <c r="AP406" s="42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</row>
    <row r="407" spans="1:53">
      <c r="A407" s="35"/>
      <c r="B407" s="37"/>
      <c r="C407" s="37"/>
      <c r="D407" s="35"/>
      <c r="E407" s="39"/>
      <c r="F407" s="39"/>
      <c r="G407" s="41"/>
      <c r="H407" s="41"/>
      <c r="I407" s="36"/>
      <c r="J407" s="36"/>
      <c r="K407" s="36"/>
      <c r="L407" s="36"/>
      <c r="M407" s="36" t="str">
        <f ca="1">IFERROR(__xludf.DUMMYFUNCTION("IFERROR(TEXTJOIN("", "", TRUE, FILTER('Hưởng lương Tết'!D:D, ('Hưởng lương Tết'!A:A=B402) * ('Hưởng lương Tết'!B:B=C402))), """")"),"")</f>
        <v/>
      </c>
      <c r="N407" s="36"/>
      <c r="O407" s="36"/>
      <c r="P407" s="36"/>
      <c r="Q407" s="36"/>
      <c r="R407" s="36"/>
      <c r="S407" s="36"/>
      <c r="T407" s="36"/>
      <c r="U407" s="36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4"/>
      <c r="AG407" s="43"/>
      <c r="AH407" s="43"/>
      <c r="AI407" s="36"/>
      <c r="AJ407" s="43"/>
      <c r="AK407" s="43"/>
      <c r="AL407" s="43"/>
      <c r="AM407" s="43"/>
      <c r="AN407" s="43"/>
      <c r="AO407" s="43"/>
      <c r="AP407" s="42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</row>
    <row r="408" spans="1:53">
      <c r="A408" s="35"/>
      <c r="B408" s="37"/>
      <c r="C408" s="37"/>
      <c r="D408" s="35"/>
      <c r="E408" s="39"/>
      <c r="F408" s="39"/>
      <c r="G408" s="41"/>
      <c r="H408" s="41"/>
      <c r="I408" s="36"/>
      <c r="J408" s="36"/>
      <c r="K408" s="36"/>
      <c r="L408" s="36"/>
      <c r="M408" s="36" t="str">
        <f ca="1">IFERROR(__xludf.DUMMYFUNCTION("IFERROR(TEXTJOIN("", "", TRUE, FILTER('Hưởng lương Tết'!D:D, ('Hưởng lương Tết'!A:A=B403) * ('Hưởng lương Tết'!B:B=C403))), """")"),"")</f>
        <v/>
      </c>
      <c r="N408" s="36"/>
      <c r="O408" s="36"/>
      <c r="P408" s="36"/>
      <c r="Q408" s="36"/>
      <c r="R408" s="36"/>
      <c r="S408" s="36"/>
      <c r="T408" s="36"/>
      <c r="U408" s="36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4"/>
      <c r="AG408" s="43"/>
      <c r="AH408" s="43"/>
      <c r="AI408" s="36"/>
      <c r="AJ408" s="43"/>
      <c r="AK408" s="43"/>
      <c r="AL408" s="43"/>
      <c r="AM408" s="43"/>
      <c r="AN408" s="43"/>
      <c r="AO408" s="43"/>
      <c r="AP408" s="42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</row>
    <row r="409" spans="1:53">
      <c r="A409" s="35"/>
      <c r="B409" s="37"/>
      <c r="C409" s="37"/>
      <c r="D409" s="35"/>
      <c r="E409" s="39"/>
      <c r="F409" s="39"/>
      <c r="G409" s="41"/>
      <c r="H409" s="41"/>
      <c r="I409" s="36"/>
      <c r="J409" s="36"/>
      <c r="K409" s="36"/>
      <c r="L409" s="36"/>
      <c r="M409" s="36" t="str">
        <f ca="1">IFERROR(__xludf.DUMMYFUNCTION("IFERROR(TEXTJOIN("", "", TRUE, FILTER('Hưởng lương Tết'!D:D, ('Hưởng lương Tết'!A:A=B404) * ('Hưởng lương Tết'!B:B=C404))), """")"),"")</f>
        <v/>
      </c>
      <c r="N409" s="36"/>
      <c r="O409" s="36"/>
      <c r="P409" s="36"/>
      <c r="Q409" s="36"/>
      <c r="R409" s="36"/>
      <c r="S409" s="36"/>
      <c r="T409" s="36"/>
      <c r="U409" s="36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4"/>
      <c r="AG409" s="43"/>
      <c r="AH409" s="43"/>
      <c r="AI409" s="36"/>
      <c r="AJ409" s="43"/>
      <c r="AK409" s="43"/>
      <c r="AL409" s="43"/>
      <c r="AM409" s="43"/>
      <c r="AN409" s="43"/>
      <c r="AO409" s="43"/>
      <c r="AP409" s="42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</row>
    <row r="410" spans="1:53">
      <c r="A410" s="35"/>
      <c r="B410" s="37"/>
      <c r="C410" s="37"/>
      <c r="D410" s="35"/>
      <c r="E410" s="39"/>
      <c r="F410" s="39"/>
      <c r="G410" s="41"/>
      <c r="H410" s="41"/>
      <c r="I410" s="36"/>
      <c r="J410" s="36"/>
      <c r="K410" s="36"/>
      <c r="L410" s="36"/>
      <c r="M410" s="36" t="str">
        <f ca="1">IFERROR(__xludf.DUMMYFUNCTION("IFERROR(TEXTJOIN("", "", TRUE, FILTER('Hưởng lương Tết'!D:D, ('Hưởng lương Tết'!A:A=B405) * ('Hưởng lương Tết'!B:B=C405))), """")"),"")</f>
        <v/>
      </c>
      <c r="N410" s="36"/>
      <c r="O410" s="36"/>
      <c r="P410" s="36"/>
      <c r="Q410" s="36"/>
      <c r="R410" s="36"/>
      <c r="S410" s="36"/>
      <c r="T410" s="36"/>
      <c r="U410" s="36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4"/>
      <c r="AG410" s="43"/>
      <c r="AH410" s="43"/>
      <c r="AI410" s="36"/>
      <c r="AJ410" s="43"/>
      <c r="AK410" s="43"/>
      <c r="AL410" s="43"/>
      <c r="AM410" s="43"/>
      <c r="AN410" s="43"/>
      <c r="AO410" s="43"/>
      <c r="AP410" s="42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</row>
    <row r="411" spans="1:53">
      <c r="A411" s="35"/>
      <c r="B411" s="37"/>
      <c r="C411" s="37"/>
      <c r="D411" s="35"/>
      <c r="E411" s="39"/>
      <c r="F411" s="39"/>
      <c r="G411" s="41"/>
      <c r="H411" s="41"/>
      <c r="I411" s="36"/>
      <c r="J411" s="36"/>
      <c r="K411" s="36"/>
      <c r="L411" s="36"/>
      <c r="M411" s="36" t="str">
        <f ca="1">IFERROR(__xludf.DUMMYFUNCTION("IFERROR(TEXTJOIN("", "", TRUE, FILTER('Hưởng lương Tết'!D:D, ('Hưởng lương Tết'!A:A=B406) * ('Hưởng lương Tết'!B:B=C406))), """")"),"")</f>
        <v/>
      </c>
      <c r="N411" s="36"/>
      <c r="O411" s="36"/>
      <c r="P411" s="36"/>
      <c r="Q411" s="36"/>
      <c r="R411" s="36"/>
      <c r="S411" s="36"/>
      <c r="T411" s="36"/>
      <c r="U411" s="36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4"/>
      <c r="AG411" s="43"/>
      <c r="AH411" s="43"/>
      <c r="AI411" s="36"/>
      <c r="AJ411" s="43"/>
      <c r="AK411" s="43"/>
      <c r="AL411" s="43"/>
      <c r="AM411" s="43"/>
      <c r="AN411" s="43"/>
      <c r="AO411" s="43"/>
      <c r="AP411" s="42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</row>
    <row r="412" spans="1:53">
      <c r="A412" s="35"/>
      <c r="B412" s="37"/>
      <c r="C412" s="37"/>
      <c r="D412" s="35"/>
      <c r="E412" s="39"/>
      <c r="F412" s="39"/>
      <c r="G412" s="41"/>
      <c r="H412" s="41"/>
      <c r="I412" s="36"/>
      <c r="J412" s="36"/>
      <c r="K412" s="36"/>
      <c r="L412" s="36"/>
      <c r="M412" s="36" t="str">
        <f ca="1">IFERROR(__xludf.DUMMYFUNCTION("IFERROR(TEXTJOIN("", "", TRUE, FILTER('Hưởng lương Tết'!D:D, ('Hưởng lương Tết'!A:A=B407) * ('Hưởng lương Tết'!B:B=C407))), """")"),"")</f>
        <v/>
      </c>
      <c r="N412" s="36"/>
      <c r="O412" s="36"/>
      <c r="P412" s="36"/>
      <c r="Q412" s="36"/>
      <c r="R412" s="36"/>
      <c r="S412" s="36"/>
      <c r="T412" s="36"/>
      <c r="U412" s="36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4"/>
      <c r="AG412" s="43"/>
      <c r="AH412" s="43"/>
      <c r="AI412" s="36"/>
      <c r="AJ412" s="43"/>
      <c r="AK412" s="43"/>
      <c r="AL412" s="43"/>
      <c r="AM412" s="43"/>
      <c r="AN412" s="43"/>
      <c r="AO412" s="43"/>
      <c r="AP412" s="42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</row>
    <row r="413" spans="1:53">
      <c r="A413" s="35"/>
      <c r="B413" s="37"/>
      <c r="C413" s="37"/>
      <c r="D413" s="35"/>
      <c r="E413" s="39"/>
      <c r="F413" s="39"/>
      <c r="G413" s="41"/>
      <c r="H413" s="41"/>
      <c r="I413" s="36"/>
      <c r="J413" s="36"/>
      <c r="K413" s="36"/>
      <c r="L413" s="36"/>
      <c r="M413" s="36" t="str">
        <f ca="1">IFERROR(__xludf.DUMMYFUNCTION("IFERROR(TEXTJOIN("", "", TRUE, FILTER('Hưởng lương Tết'!D:D, ('Hưởng lương Tết'!A:A=B408) * ('Hưởng lương Tết'!B:B=C408))), """")"),"")</f>
        <v/>
      </c>
      <c r="N413" s="36"/>
      <c r="O413" s="36"/>
      <c r="P413" s="36"/>
      <c r="Q413" s="36"/>
      <c r="R413" s="36"/>
      <c r="S413" s="36"/>
      <c r="T413" s="36"/>
      <c r="U413" s="36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4"/>
      <c r="AG413" s="43"/>
      <c r="AH413" s="43"/>
      <c r="AI413" s="36"/>
      <c r="AJ413" s="43"/>
      <c r="AK413" s="43"/>
      <c r="AL413" s="43"/>
      <c r="AM413" s="43"/>
      <c r="AN413" s="43"/>
      <c r="AO413" s="43"/>
      <c r="AP413" s="42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</row>
    <row r="414" spans="1:53">
      <c r="A414" s="35"/>
      <c r="B414" s="37"/>
      <c r="C414" s="37"/>
      <c r="D414" s="35"/>
      <c r="E414" s="39"/>
      <c r="F414" s="39"/>
      <c r="G414" s="41"/>
      <c r="H414" s="41"/>
      <c r="I414" s="36"/>
      <c r="J414" s="36"/>
      <c r="K414" s="36"/>
      <c r="L414" s="36"/>
      <c r="M414" s="36" t="str">
        <f ca="1">IFERROR(__xludf.DUMMYFUNCTION("IFERROR(TEXTJOIN("", "", TRUE, FILTER('Hưởng lương Tết'!D:D, ('Hưởng lương Tết'!A:A=B409) * ('Hưởng lương Tết'!B:B=C409))), """")"),"")</f>
        <v/>
      </c>
      <c r="N414" s="36"/>
      <c r="O414" s="36"/>
      <c r="P414" s="36"/>
      <c r="Q414" s="36"/>
      <c r="R414" s="36"/>
      <c r="S414" s="36"/>
      <c r="T414" s="36"/>
      <c r="U414" s="36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4"/>
      <c r="AG414" s="43"/>
      <c r="AH414" s="43"/>
      <c r="AI414" s="36"/>
      <c r="AJ414" s="43"/>
      <c r="AK414" s="43"/>
      <c r="AL414" s="43"/>
      <c r="AM414" s="43"/>
      <c r="AN414" s="43"/>
      <c r="AO414" s="43"/>
      <c r="AP414" s="42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</row>
    <row r="415" spans="1:53">
      <c r="A415" s="35"/>
      <c r="B415" s="37"/>
      <c r="C415" s="37"/>
      <c r="D415" s="35"/>
      <c r="E415" s="39"/>
      <c r="F415" s="39"/>
      <c r="G415" s="41"/>
      <c r="H415" s="41"/>
      <c r="I415" s="36"/>
      <c r="J415" s="36"/>
      <c r="K415" s="36"/>
      <c r="L415" s="36"/>
      <c r="M415" s="36" t="str">
        <f ca="1">IFERROR(__xludf.DUMMYFUNCTION("IFERROR(TEXTJOIN("", "", TRUE, FILTER('Hưởng lương Tết'!D:D, ('Hưởng lương Tết'!A:A=B410) * ('Hưởng lương Tết'!B:B=C410))), """")"),"")</f>
        <v/>
      </c>
      <c r="N415" s="36"/>
      <c r="O415" s="36"/>
      <c r="P415" s="36"/>
      <c r="Q415" s="36"/>
      <c r="R415" s="36"/>
      <c r="S415" s="36"/>
      <c r="T415" s="36"/>
      <c r="U415" s="36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4"/>
      <c r="AG415" s="43"/>
      <c r="AH415" s="43"/>
      <c r="AI415" s="36"/>
      <c r="AJ415" s="43"/>
      <c r="AK415" s="43"/>
      <c r="AL415" s="43"/>
      <c r="AM415" s="43"/>
      <c r="AN415" s="43"/>
      <c r="AO415" s="43"/>
      <c r="AP415" s="42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</row>
    <row r="416" spans="1:53">
      <c r="A416" s="35"/>
      <c r="B416" s="37"/>
      <c r="C416" s="37"/>
      <c r="D416" s="35"/>
      <c r="E416" s="39"/>
      <c r="F416" s="39"/>
      <c r="G416" s="41"/>
      <c r="H416" s="41"/>
      <c r="I416" s="36"/>
      <c r="J416" s="36"/>
      <c r="K416" s="36"/>
      <c r="L416" s="36"/>
      <c r="M416" s="36" t="str">
        <f ca="1">IFERROR(__xludf.DUMMYFUNCTION("IFERROR(TEXTJOIN("", "", TRUE, FILTER('Hưởng lương Tết'!D:D, ('Hưởng lương Tết'!A:A=B411) * ('Hưởng lương Tết'!B:B=C411))), """")"),"")</f>
        <v/>
      </c>
      <c r="N416" s="36"/>
      <c r="O416" s="36"/>
      <c r="P416" s="36"/>
      <c r="Q416" s="36"/>
      <c r="R416" s="36"/>
      <c r="S416" s="36"/>
      <c r="T416" s="36"/>
      <c r="U416" s="36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4"/>
      <c r="AG416" s="43"/>
      <c r="AH416" s="43"/>
      <c r="AI416" s="36"/>
      <c r="AJ416" s="43"/>
      <c r="AK416" s="43"/>
      <c r="AL416" s="43"/>
      <c r="AM416" s="43"/>
      <c r="AN416" s="43"/>
      <c r="AO416" s="43"/>
      <c r="AP416" s="42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</row>
    <row r="417" spans="1:53">
      <c r="A417" s="35"/>
      <c r="B417" s="37"/>
      <c r="C417" s="37"/>
      <c r="D417" s="35"/>
      <c r="E417" s="39"/>
      <c r="F417" s="39"/>
      <c r="G417" s="41"/>
      <c r="H417" s="41"/>
      <c r="I417" s="36"/>
      <c r="J417" s="36"/>
      <c r="K417" s="36"/>
      <c r="L417" s="36"/>
      <c r="M417" s="36" t="str">
        <f ca="1">IFERROR(__xludf.DUMMYFUNCTION("IFERROR(TEXTJOIN("", "", TRUE, FILTER('Hưởng lương Tết'!D:D, ('Hưởng lương Tết'!A:A=B412) * ('Hưởng lương Tết'!B:B=C412))), """")"),"")</f>
        <v/>
      </c>
      <c r="N417" s="36"/>
      <c r="O417" s="36"/>
      <c r="P417" s="36"/>
      <c r="Q417" s="36"/>
      <c r="R417" s="36"/>
      <c r="S417" s="36"/>
      <c r="T417" s="36"/>
      <c r="U417" s="36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4"/>
      <c r="AG417" s="43"/>
      <c r="AH417" s="43"/>
      <c r="AI417" s="36"/>
      <c r="AJ417" s="43"/>
      <c r="AK417" s="43"/>
      <c r="AL417" s="43"/>
      <c r="AM417" s="43"/>
      <c r="AN417" s="43"/>
      <c r="AO417" s="43"/>
      <c r="AP417" s="42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</row>
    <row r="418" spans="1:53">
      <c r="A418" s="35"/>
      <c r="B418" s="37"/>
      <c r="C418" s="37"/>
      <c r="D418" s="35"/>
      <c r="E418" s="39"/>
      <c r="F418" s="39"/>
      <c r="G418" s="41"/>
      <c r="H418" s="41"/>
      <c r="I418" s="36"/>
      <c r="J418" s="36"/>
      <c r="K418" s="36"/>
      <c r="L418" s="36"/>
      <c r="M418" s="36" t="str">
        <f ca="1">IFERROR(__xludf.DUMMYFUNCTION("IFERROR(TEXTJOIN("", "", TRUE, FILTER('Hưởng lương Tết'!D:D, ('Hưởng lương Tết'!A:A=B413) * ('Hưởng lương Tết'!B:B=C413))), """")"),"")</f>
        <v/>
      </c>
      <c r="N418" s="36"/>
      <c r="O418" s="36"/>
      <c r="P418" s="36"/>
      <c r="Q418" s="36"/>
      <c r="R418" s="36"/>
      <c r="S418" s="36"/>
      <c r="T418" s="36"/>
      <c r="U418" s="36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4"/>
      <c r="AG418" s="43"/>
      <c r="AH418" s="43"/>
      <c r="AI418" s="36"/>
      <c r="AJ418" s="43"/>
      <c r="AK418" s="43"/>
      <c r="AL418" s="43"/>
      <c r="AM418" s="43"/>
      <c r="AN418" s="43"/>
      <c r="AO418" s="43"/>
      <c r="AP418" s="42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</row>
    <row r="419" spans="1:53">
      <c r="A419" s="35"/>
      <c r="B419" s="37"/>
      <c r="C419" s="37"/>
      <c r="D419" s="35"/>
      <c r="E419" s="39"/>
      <c r="F419" s="39"/>
      <c r="G419" s="41"/>
      <c r="H419" s="41"/>
      <c r="I419" s="36"/>
      <c r="J419" s="36"/>
      <c r="K419" s="36"/>
      <c r="L419" s="36"/>
      <c r="M419" s="36" t="str">
        <f ca="1">IFERROR(__xludf.DUMMYFUNCTION("IFERROR(TEXTJOIN("", "", TRUE, FILTER('Hưởng lương Tết'!D:D, ('Hưởng lương Tết'!A:A=B414) * ('Hưởng lương Tết'!B:B=C414))), """")"),"")</f>
        <v/>
      </c>
      <c r="N419" s="36"/>
      <c r="O419" s="36"/>
      <c r="P419" s="36"/>
      <c r="Q419" s="36"/>
      <c r="R419" s="36"/>
      <c r="S419" s="36"/>
      <c r="T419" s="36"/>
      <c r="U419" s="36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4"/>
      <c r="AG419" s="43"/>
      <c r="AH419" s="43"/>
      <c r="AI419" s="36"/>
      <c r="AJ419" s="43"/>
      <c r="AK419" s="43"/>
      <c r="AL419" s="43"/>
      <c r="AM419" s="43"/>
      <c r="AN419" s="43"/>
      <c r="AO419" s="43"/>
      <c r="AP419" s="42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</row>
    <row r="420" spans="1:53">
      <c r="A420" s="35"/>
      <c r="B420" s="37"/>
      <c r="C420" s="37"/>
      <c r="D420" s="35"/>
      <c r="E420" s="39"/>
      <c r="F420" s="39"/>
      <c r="G420" s="41"/>
      <c r="H420" s="41"/>
      <c r="I420" s="36"/>
      <c r="J420" s="36"/>
      <c r="K420" s="36"/>
      <c r="L420" s="36"/>
      <c r="M420" s="36" t="str">
        <f ca="1">IFERROR(__xludf.DUMMYFUNCTION("IFERROR(TEXTJOIN("", "", TRUE, FILTER('Hưởng lương Tết'!D:D, ('Hưởng lương Tết'!A:A=B415) * ('Hưởng lương Tết'!B:B=C415))), """")"),"")</f>
        <v/>
      </c>
      <c r="N420" s="36"/>
      <c r="O420" s="36"/>
      <c r="P420" s="36"/>
      <c r="Q420" s="36"/>
      <c r="R420" s="36"/>
      <c r="S420" s="36"/>
      <c r="T420" s="36"/>
      <c r="U420" s="36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4"/>
      <c r="AG420" s="43"/>
      <c r="AH420" s="43"/>
      <c r="AI420" s="36"/>
      <c r="AJ420" s="43"/>
      <c r="AK420" s="43"/>
      <c r="AL420" s="43"/>
      <c r="AM420" s="43"/>
      <c r="AN420" s="43"/>
      <c r="AO420" s="43"/>
      <c r="AP420" s="42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</row>
    <row r="421" spans="1:53">
      <c r="A421" s="35"/>
      <c r="B421" s="37"/>
      <c r="C421" s="37"/>
      <c r="D421" s="35"/>
      <c r="E421" s="39"/>
      <c r="F421" s="39"/>
      <c r="G421" s="41"/>
      <c r="H421" s="41"/>
      <c r="I421" s="36"/>
      <c r="J421" s="36"/>
      <c r="K421" s="36"/>
      <c r="L421" s="36"/>
      <c r="M421" s="36" t="str">
        <f ca="1">IFERROR(__xludf.DUMMYFUNCTION("IFERROR(TEXTJOIN("", "", TRUE, FILTER('Hưởng lương Tết'!D:D, ('Hưởng lương Tết'!A:A=B416) * ('Hưởng lương Tết'!B:B=C416))), """")"),"")</f>
        <v/>
      </c>
      <c r="N421" s="36"/>
      <c r="O421" s="36"/>
      <c r="P421" s="36"/>
      <c r="Q421" s="36"/>
      <c r="R421" s="36"/>
      <c r="S421" s="36"/>
      <c r="T421" s="36"/>
      <c r="U421" s="36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4"/>
      <c r="AG421" s="43"/>
      <c r="AH421" s="43"/>
      <c r="AI421" s="36"/>
      <c r="AJ421" s="43"/>
      <c r="AK421" s="43"/>
      <c r="AL421" s="43"/>
      <c r="AM421" s="43"/>
      <c r="AN421" s="43"/>
      <c r="AO421" s="43"/>
      <c r="AP421" s="42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</row>
    <row r="422" spans="1:53">
      <c r="A422" s="35"/>
      <c r="B422" s="37"/>
      <c r="C422" s="37"/>
      <c r="D422" s="35"/>
      <c r="E422" s="39"/>
      <c r="F422" s="39"/>
      <c r="G422" s="41"/>
      <c r="H422" s="41"/>
      <c r="I422" s="36"/>
      <c r="J422" s="36"/>
      <c r="K422" s="36"/>
      <c r="L422" s="36"/>
      <c r="M422" s="36" t="str">
        <f ca="1">IFERROR(__xludf.DUMMYFUNCTION("IFERROR(TEXTJOIN("", "", TRUE, FILTER('Hưởng lương Tết'!D:D, ('Hưởng lương Tết'!A:A=B417) * ('Hưởng lương Tết'!B:B=C417))), """")"),"")</f>
        <v/>
      </c>
      <c r="N422" s="36"/>
      <c r="O422" s="36"/>
      <c r="P422" s="36"/>
      <c r="Q422" s="36"/>
      <c r="R422" s="36"/>
      <c r="S422" s="36"/>
      <c r="T422" s="36"/>
      <c r="U422" s="36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4"/>
      <c r="AG422" s="43"/>
      <c r="AH422" s="43"/>
      <c r="AI422" s="36"/>
      <c r="AJ422" s="43"/>
      <c r="AK422" s="43"/>
      <c r="AL422" s="43"/>
      <c r="AM422" s="43"/>
      <c r="AN422" s="43"/>
      <c r="AO422" s="43"/>
      <c r="AP422" s="42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</row>
    <row r="423" spans="1:53">
      <c r="A423" s="35"/>
      <c r="B423" s="37"/>
      <c r="C423" s="37"/>
      <c r="D423" s="35"/>
      <c r="E423" s="39"/>
      <c r="F423" s="39"/>
      <c r="G423" s="41"/>
      <c r="H423" s="41"/>
      <c r="I423" s="36"/>
      <c r="J423" s="36"/>
      <c r="K423" s="36"/>
      <c r="L423" s="36"/>
      <c r="M423" s="36" t="str">
        <f ca="1">IFERROR(__xludf.DUMMYFUNCTION("IFERROR(TEXTJOIN("", "", TRUE, FILTER('Hưởng lương Tết'!D:D, ('Hưởng lương Tết'!A:A=B418) * ('Hưởng lương Tết'!B:B=C418))), """")"),"")</f>
        <v/>
      </c>
      <c r="N423" s="36"/>
      <c r="O423" s="36"/>
      <c r="P423" s="36"/>
      <c r="Q423" s="36"/>
      <c r="R423" s="36"/>
      <c r="S423" s="36"/>
      <c r="T423" s="36"/>
      <c r="U423" s="36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4"/>
      <c r="AG423" s="43"/>
      <c r="AH423" s="43"/>
      <c r="AI423" s="36"/>
      <c r="AJ423" s="43"/>
      <c r="AK423" s="43"/>
      <c r="AL423" s="43"/>
      <c r="AM423" s="43"/>
      <c r="AN423" s="43"/>
      <c r="AO423" s="43"/>
      <c r="AP423" s="42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</row>
    <row r="424" spans="1:53">
      <c r="A424" s="35"/>
      <c r="B424" s="37"/>
      <c r="C424" s="37"/>
      <c r="D424" s="35"/>
      <c r="E424" s="39"/>
      <c r="F424" s="39"/>
      <c r="G424" s="41"/>
      <c r="H424" s="41"/>
      <c r="I424" s="36"/>
      <c r="J424" s="36"/>
      <c r="K424" s="36"/>
      <c r="L424" s="36"/>
      <c r="M424" s="36" t="str">
        <f ca="1">IFERROR(__xludf.DUMMYFUNCTION("IFERROR(TEXTJOIN("", "", TRUE, FILTER('Hưởng lương Tết'!D:D, ('Hưởng lương Tết'!A:A=B419) * ('Hưởng lương Tết'!B:B=C419))), """")"),"")</f>
        <v/>
      </c>
      <c r="N424" s="36"/>
      <c r="O424" s="36"/>
      <c r="P424" s="36"/>
      <c r="Q424" s="36"/>
      <c r="R424" s="36"/>
      <c r="S424" s="36"/>
      <c r="T424" s="36"/>
      <c r="U424" s="36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4"/>
      <c r="AG424" s="43"/>
      <c r="AH424" s="43"/>
      <c r="AI424" s="36"/>
      <c r="AJ424" s="43"/>
      <c r="AK424" s="43"/>
      <c r="AL424" s="43"/>
      <c r="AM424" s="43"/>
      <c r="AN424" s="43"/>
      <c r="AO424" s="43"/>
      <c r="AP424" s="42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</row>
    <row r="425" spans="1:53">
      <c r="A425" s="35"/>
      <c r="B425" s="37"/>
      <c r="C425" s="37"/>
      <c r="D425" s="35"/>
      <c r="E425" s="39"/>
      <c r="F425" s="39"/>
      <c r="G425" s="41"/>
      <c r="H425" s="41"/>
      <c r="I425" s="36"/>
      <c r="J425" s="36"/>
      <c r="K425" s="36"/>
      <c r="L425" s="36"/>
      <c r="M425" s="36" t="str">
        <f ca="1">IFERROR(__xludf.DUMMYFUNCTION("IFERROR(TEXTJOIN("", "", TRUE, FILTER('Hưởng lương Tết'!D:D, ('Hưởng lương Tết'!A:A=B420) * ('Hưởng lương Tết'!B:B=C420))), """")"),"")</f>
        <v/>
      </c>
      <c r="N425" s="36"/>
      <c r="O425" s="36"/>
      <c r="P425" s="36"/>
      <c r="Q425" s="36"/>
      <c r="R425" s="36"/>
      <c r="S425" s="36"/>
      <c r="T425" s="36"/>
      <c r="U425" s="36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4"/>
      <c r="AG425" s="43"/>
      <c r="AH425" s="43"/>
      <c r="AI425" s="36"/>
      <c r="AJ425" s="43"/>
      <c r="AK425" s="43"/>
      <c r="AL425" s="43"/>
      <c r="AM425" s="43"/>
      <c r="AN425" s="43"/>
      <c r="AO425" s="43"/>
      <c r="AP425" s="42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</row>
    <row r="426" spans="1:53">
      <c r="A426" s="35"/>
      <c r="B426" s="37"/>
      <c r="C426" s="37"/>
      <c r="D426" s="35"/>
      <c r="E426" s="39"/>
      <c r="F426" s="39"/>
      <c r="G426" s="41"/>
      <c r="H426" s="41"/>
      <c r="I426" s="36"/>
      <c r="J426" s="36"/>
      <c r="K426" s="36"/>
      <c r="L426" s="36"/>
      <c r="M426" s="36" t="str">
        <f ca="1">IFERROR(__xludf.DUMMYFUNCTION("IFERROR(TEXTJOIN("", "", TRUE, FILTER('Hưởng lương Tết'!D:D, ('Hưởng lương Tết'!A:A=B421) * ('Hưởng lương Tết'!B:B=C421))), """")"),"")</f>
        <v/>
      </c>
      <c r="N426" s="36"/>
      <c r="O426" s="36"/>
      <c r="P426" s="36"/>
      <c r="Q426" s="36"/>
      <c r="R426" s="36"/>
      <c r="S426" s="36"/>
      <c r="T426" s="36"/>
      <c r="U426" s="36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4"/>
      <c r="AG426" s="43"/>
      <c r="AH426" s="43"/>
      <c r="AI426" s="36"/>
      <c r="AJ426" s="43"/>
      <c r="AK426" s="43"/>
      <c r="AL426" s="43"/>
      <c r="AM426" s="43"/>
      <c r="AN426" s="43"/>
      <c r="AO426" s="43"/>
      <c r="AP426" s="42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</row>
    <row r="427" spans="1:53">
      <c r="A427" s="35"/>
      <c r="B427" s="37"/>
      <c r="C427" s="37"/>
      <c r="D427" s="35"/>
      <c r="E427" s="39"/>
      <c r="F427" s="39"/>
      <c r="G427" s="41"/>
      <c r="H427" s="41"/>
      <c r="I427" s="36"/>
      <c r="J427" s="36"/>
      <c r="K427" s="36"/>
      <c r="L427" s="36"/>
      <c r="M427" s="36" t="str">
        <f ca="1">IFERROR(__xludf.DUMMYFUNCTION("IFERROR(TEXTJOIN("", "", TRUE, FILTER('Hưởng lương Tết'!D:D, ('Hưởng lương Tết'!A:A=B422) * ('Hưởng lương Tết'!B:B=C422))), """")"),"")</f>
        <v/>
      </c>
      <c r="N427" s="36"/>
      <c r="O427" s="36"/>
      <c r="P427" s="36"/>
      <c r="Q427" s="36"/>
      <c r="R427" s="36"/>
      <c r="S427" s="36"/>
      <c r="T427" s="36"/>
      <c r="U427" s="36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4"/>
      <c r="AG427" s="43"/>
      <c r="AH427" s="43"/>
      <c r="AI427" s="36"/>
      <c r="AJ427" s="43"/>
      <c r="AK427" s="43"/>
      <c r="AL427" s="43"/>
      <c r="AM427" s="43"/>
      <c r="AN427" s="43"/>
      <c r="AO427" s="43"/>
      <c r="AP427" s="42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</row>
    <row r="428" spans="1:53">
      <c r="A428" s="35"/>
      <c r="B428" s="37"/>
      <c r="C428" s="37"/>
      <c r="D428" s="35"/>
      <c r="E428" s="39"/>
      <c r="F428" s="39"/>
      <c r="G428" s="41"/>
      <c r="H428" s="41"/>
      <c r="I428" s="36"/>
      <c r="J428" s="36"/>
      <c r="K428" s="36"/>
      <c r="L428" s="36"/>
      <c r="M428" s="36" t="str">
        <f ca="1">IFERROR(__xludf.DUMMYFUNCTION("IFERROR(TEXTJOIN("", "", TRUE, FILTER('Hưởng lương Tết'!D:D, ('Hưởng lương Tết'!A:A=B423) * ('Hưởng lương Tết'!B:B=C423))), """")"),"")</f>
        <v/>
      </c>
      <c r="N428" s="36"/>
      <c r="O428" s="36"/>
      <c r="P428" s="36"/>
      <c r="Q428" s="36"/>
      <c r="R428" s="36"/>
      <c r="S428" s="36"/>
      <c r="T428" s="36"/>
      <c r="U428" s="36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4"/>
      <c r="AG428" s="43"/>
      <c r="AH428" s="43"/>
      <c r="AI428" s="36"/>
      <c r="AJ428" s="43"/>
      <c r="AK428" s="43"/>
      <c r="AL428" s="43"/>
      <c r="AM428" s="43"/>
      <c r="AN428" s="43"/>
      <c r="AO428" s="43"/>
      <c r="AP428" s="42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</row>
    <row r="429" spans="1:53">
      <c r="A429" s="35"/>
      <c r="B429" s="37"/>
      <c r="C429" s="37"/>
      <c r="D429" s="35"/>
      <c r="E429" s="39"/>
      <c r="F429" s="39"/>
      <c r="G429" s="41"/>
      <c r="H429" s="41"/>
      <c r="I429" s="36"/>
      <c r="J429" s="36"/>
      <c r="K429" s="36"/>
      <c r="L429" s="36"/>
      <c r="M429" s="36" t="str">
        <f ca="1">IFERROR(__xludf.DUMMYFUNCTION("IFERROR(TEXTJOIN("", "", TRUE, FILTER('Hưởng lương Tết'!D:D, ('Hưởng lương Tết'!A:A=B424) * ('Hưởng lương Tết'!B:B=C424))), """")"),"")</f>
        <v/>
      </c>
      <c r="N429" s="36"/>
      <c r="O429" s="36"/>
      <c r="P429" s="36"/>
      <c r="Q429" s="36"/>
      <c r="R429" s="36"/>
      <c r="S429" s="36"/>
      <c r="T429" s="36"/>
      <c r="U429" s="36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4"/>
      <c r="AG429" s="43"/>
      <c r="AH429" s="43"/>
      <c r="AI429" s="36"/>
      <c r="AJ429" s="43"/>
      <c r="AK429" s="43"/>
      <c r="AL429" s="43"/>
      <c r="AM429" s="43"/>
      <c r="AN429" s="43"/>
      <c r="AO429" s="43"/>
      <c r="AP429" s="42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</row>
    <row r="430" spans="1:53">
      <c r="A430" s="35"/>
      <c r="B430" s="37"/>
      <c r="C430" s="37"/>
      <c r="D430" s="35"/>
      <c r="E430" s="39"/>
      <c r="F430" s="39"/>
      <c r="G430" s="41"/>
      <c r="H430" s="41"/>
      <c r="I430" s="36"/>
      <c r="J430" s="36"/>
      <c r="K430" s="36"/>
      <c r="L430" s="36"/>
      <c r="M430" s="36" t="str">
        <f ca="1">IFERROR(__xludf.DUMMYFUNCTION("IFERROR(TEXTJOIN("", "", TRUE, FILTER('Hưởng lương Tết'!D:D, ('Hưởng lương Tết'!A:A=B425) * ('Hưởng lương Tết'!B:B=C425))), """")"),"")</f>
        <v/>
      </c>
      <c r="N430" s="36"/>
      <c r="O430" s="36"/>
      <c r="P430" s="36"/>
      <c r="Q430" s="36"/>
      <c r="R430" s="36"/>
      <c r="S430" s="36"/>
      <c r="T430" s="36"/>
      <c r="U430" s="36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4"/>
      <c r="AG430" s="43"/>
      <c r="AH430" s="43"/>
      <c r="AI430" s="36"/>
      <c r="AJ430" s="43"/>
      <c r="AK430" s="43"/>
      <c r="AL430" s="43"/>
      <c r="AM430" s="43"/>
      <c r="AN430" s="43"/>
      <c r="AO430" s="43"/>
      <c r="AP430" s="42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</row>
    <row r="431" spans="1:53">
      <c r="A431" s="35"/>
      <c r="B431" s="37"/>
      <c r="C431" s="37"/>
      <c r="D431" s="35"/>
      <c r="E431" s="39"/>
      <c r="F431" s="39"/>
      <c r="G431" s="41"/>
      <c r="H431" s="41"/>
      <c r="I431" s="36"/>
      <c r="J431" s="36"/>
      <c r="K431" s="36"/>
      <c r="L431" s="36"/>
      <c r="M431" s="36" t="str">
        <f ca="1">IFERROR(__xludf.DUMMYFUNCTION("IFERROR(TEXTJOIN("", "", TRUE, FILTER('Hưởng lương Tết'!D:D, ('Hưởng lương Tết'!A:A=B426) * ('Hưởng lương Tết'!B:B=C426))), """")"),"")</f>
        <v/>
      </c>
      <c r="N431" s="36"/>
      <c r="O431" s="36"/>
      <c r="P431" s="36"/>
      <c r="Q431" s="36"/>
      <c r="R431" s="36"/>
      <c r="S431" s="36"/>
      <c r="T431" s="36"/>
      <c r="U431" s="36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4"/>
      <c r="AG431" s="43"/>
      <c r="AH431" s="43"/>
      <c r="AI431" s="36"/>
      <c r="AJ431" s="43"/>
      <c r="AK431" s="43"/>
      <c r="AL431" s="43"/>
      <c r="AM431" s="43"/>
      <c r="AN431" s="43"/>
      <c r="AO431" s="43"/>
      <c r="AP431" s="42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</row>
    <row r="432" spans="1:53">
      <c r="A432" s="35"/>
      <c r="B432" s="37"/>
      <c r="C432" s="37"/>
      <c r="D432" s="35"/>
      <c r="E432" s="39"/>
      <c r="F432" s="39"/>
      <c r="G432" s="41"/>
      <c r="H432" s="41"/>
      <c r="I432" s="36"/>
      <c r="J432" s="36"/>
      <c r="K432" s="36"/>
      <c r="L432" s="36"/>
      <c r="M432" s="36" t="str">
        <f ca="1">IFERROR(__xludf.DUMMYFUNCTION("IFERROR(TEXTJOIN("", "", TRUE, FILTER('Hưởng lương Tết'!D:D, ('Hưởng lương Tết'!A:A=B427) * ('Hưởng lương Tết'!B:B=C427))), """")"),"")</f>
        <v/>
      </c>
      <c r="N432" s="36"/>
      <c r="O432" s="36"/>
      <c r="P432" s="36"/>
      <c r="Q432" s="36"/>
      <c r="R432" s="36"/>
      <c r="S432" s="36"/>
      <c r="T432" s="36"/>
      <c r="U432" s="36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4"/>
      <c r="AG432" s="43"/>
      <c r="AH432" s="43"/>
      <c r="AI432" s="36"/>
      <c r="AJ432" s="43"/>
      <c r="AK432" s="43"/>
      <c r="AL432" s="43"/>
      <c r="AM432" s="43"/>
      <c r="AN432" s="43"/>
      <c r="AO432" s="43"/>
      <c r="AP432" s="42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</row>
    <row r="433" spans="1:53">
      <c r="A433" s="35"/>
      <c r="B433" s="37"/>
      <c r="C433" s="37"/>
      <c r="D433" s="35"/>
      <c r="E433" s="39"/>
      <c r="F433" s="39"/>
      <c r="G433" s="41"/>
      <c r="H433" s="41"/>
      <c r="I433" s="36"/>
      <c r="J433" s="36"/>
      <c r="K433" s="36"/>
      <c r="L433" s="36"/>
      <c r="M433" s="36" t="str">
        <f ca="1">IFERROR(__xludf.DUMMYFUNCTION("IFERROR(TEXTJOIN("", "", TRUE, FILTER('Hưởng lương Tết'!D:D, ('Hưởng lương Tết'!A:A=B428) * ('Hưởng lương Tết'!B:B=C428))), """")"),"")</f>
        <v/>
      </c>
      <c r="N433" s="36"/>
      <c r="O433" s="36"/>
      <c r="P433" s="36"/>
      <c r="Q433" s="36"/>
      <c r="R433" s="36"/>
      <c r="S433" s="36"/>
      <c r="T433" s="36"/>
      <c r="U433" s="36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4"/>
      <c r="AG433" s="43"/>
      <c r="AH433" s="43"/>
      <c r="AI433" s="36"/>
      <c r="AJ433" s="43"/>
      <c r="AK433" s="43"/>
      <c r="AL433" s="43"/>
      <c r="AM433" s="43"/>
      <c r="AN433" s="43"/>
      <c r="AO433" s="43"/>
      <c r="AP433" s="42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</row>
    <row r="434" spans="1:53">
      <c r="A434" s="35"/>
      <c r="B434" s="37"/>
      <c r="C434" s="37"/>
      <c r="D434" s="35"/>
      <c r="E434" s="39"/>
      <c r="F434" s="39"/>
      <c r="G434" s="41"/>
      <c r="H434" s="41"/>
      <c r="I434" s="36"/>
      <c r="J434" s="36"/>
      <c r="K434" s="36"/>
      <c r="L434" s="36"/>
      <c r="M434" s="36" t="str">
        <f ca="1">IFERROR(__xludf.DUMMYFUNCTION("IFERROR(TEXTJOIN("", "", TRUE, FILTER('Hưởng lương Tết'!D:D, ('Hưởng lương Tết'!A:A=B429) * ('Hưởng lương Tết'!B:B=C429))), """")"),"")</f>
        <v/>
      </c>
      <c r="N434" s="36"/>
      <c r="O434" s="36"/>
      <c r="P434" s="36"/>
      <c r="Q434" s="36"/>
      <c r="R434" s="36"/>
      <c r="S434" s="36"/>
      <c r="T434" s="36"/>
      <c r="U434" s="36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4"/>
      <c r="AG434" s="43"/>
      <c r="AH434" s="43"/>
      <c r="AI434" s="36"/>
      <c r="AJ434" s="43"/>
      <c r="AK434" s="43"/>
      <c r="AL434" s="43"/>
      <c r="AM434" s="43"/>
      <c r="AN434" s="43"/>
      <c r="AO434" s="43"/>
      <c r="AP434" s="42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</row>
    <row r="435" spans="1:53">
      <c r="A435" s="35"/>
      <c r="B435" s="37"/>
      <c r="C435" s="37"/>
      <c r="D435" s="35"/>
      <c r="E435" s="39"/>
      <c r="F435" s="39"/>
      <c r="G435" s="41"/>
      <c r="H435" s="41"/>
      <c r="I435" s="36"/>
      <c r="J435" s="36"/>
      <c r="K435" s="36"/>
      <c r="L435" s="36"/>
      <c r="M435" s="36" t="str">
        <f ca="1">IFERROR(__xludf.DUMMYFUNCTION("IFERROR(TEXTJOIN("", "", TRUE, FILTER('Hưởng lương Tết'!D:D, ('Hưởng lương Tết'!A:A=B430) * ('Hưởng lương Tết'!B:B=C430))), """")"),"")</f>
        <v/>
      </c>
      <c r="N435" s="36"/>
      <c r="O435" s="36"/>
      <c r="P435" s="36"/>
      <c r="Q435" s="36"/>
      <c r="R435" s="36"/>
      <c r="S435" s="36"/>
      <c r="T435" s="36"/>
      <c r="U435" s="36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4"/>
      <c r="AG435" s="43"/>
      <c r="AH435" s="43"/>
      <c r="AI435" s="36"/>
      <c r="AJ435" s="43"/>
      <c r="AK435" s="43"/>
      <c r="AL435" s="43"/>
      <c r="AM435" s="43"/>
      <c r="AN435" s="43"/>
      <c r="AO435" s="43"/>
      <c r="AP435" s="42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</row>
    <row r="436" spans="1:53">
      <c r="A436" s="35"/>
      <c r="B436" s="37"/>
      <c r="C436" s="37"/>
      <c r="D436" s="35"/>
      <c r="E436" s="39"/>
      <c r="F436" s="39"/>
      <c r="G436" s="41"/>
      <c r="H436" s="41"/>
      <c r="I436" s="36"/>
      <c r="J436" s="36"/>
      <c r="K436" s="36"/>
      <c r="L436" s="36"/>
      <c r="M436" s="36" t="str">
        <f ca="1">IFERROR(__xludf.DUMMYFUNCTION("IFERROR(TEXTJOIN("", "", TRUE, FILTER('Hưởng lương Tết'!D:D, ('Hưởng lương Tết'!A:A=B431) * ('Hưởng lương Tết'!B:B=C431))), """")"),"")</f>
        <v/>
      </c>
      <c r="N436" s="36"/>
      <c r="O436" s="36"/>
      <c r="P436" s="36"/>
      <c r="Q436" s="36"/>
      <c r="R436" s="36"/>
      <c r="S436" s="36"/>
      <c r="T436" s="36"/>
      <c r="U436" s="36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4"/>
      <c r="AG436" s="43"/>
      <c r="AH436" s="43"/>
      <c r="AI436" s="36"/>
      <c r="AJ436" s="43"/>
      <c r="AK436" s="43"/>
      <c r="AL436" s="43"/>
      <c r="AM436" s="43"/>
      <c r="AN436" s="43"/>
      <c r="AO436" s="43"/>
      <c r="AP436" s="42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</row>
    <row r="437" spans="1:53">
      <c r="A437" s="35"/>
      <c r="B437" s="37"/>
      <c r="C437" s="37"/>
      <c r="D437" s="35"/>
      <c r="E437" s="39"/>
      <c r="F437" s="39"/>
      <c r="G437" s="41"/>
      <c r="H437" s="41"/>
      <c r="I437" s="36"/>
      <c r="J437" s="36"/>
      <c r="K437" s="36"/>
      <c r="L437" s="36"/>
      <c r="M437" s="36" t="str">
        <f ca="1">IFERROR(__xludf.DUMMYFUNCTION("IFERROR(TEXTJOIN("", "", TRUE, FILTER('Hưởng lương Tết'!D:D, ('Hưởng lương Tết'!A:A=B432) * ('Hưởng lương Tết'!B:B=C432))), """")"),"")</f>
        <v/>
      </c>
      <c r="N437" s="36"/>
      <c r="O437" s="36"/>
      <c r="P437" s="36"/>
      <c r="Q437" s="36"/>
      <c r="R437" s="36"/>
      <c r="S437" s="36"/>
      <c r="T437" s="36"/>
      <c r="U437" s="36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4"/>
      <c r="AG437" s="43"/>
      <c r="AH437" s="43"/>
      <c r="AI437" s="36"/>
      <c r="AJ437" s="43"/>
      <c r="AK437" s="43"/>
      <c r="AL437" s="43"/>
      <c r="AM437" s="43"/>
      <c r="AN437" s="43"/>
      <c r="AO437" s="43"/>
      <c r="AP437" s="42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</row>
    <row r="438" spans="1:53">
      <c r="A438" s="35"/>
      <c r="B438" s="37"/>
      <c r="C438" s="37"/>
      <c r="D438" s="35"/>
      <c r="E438" s="39"/>
      <c r="F438" s="39"/>
      <c r="G438" s="41"/>
      <c r="H438" s="41"/>
      <c r="I438" s="36"/>
      <c r="J438" s="36"/>
      <c r="K438" s="36"/>
      <c r="L438" s="36"/>
      <c r="M438" s="36" t="str">
        <f ca="1">IFERROR(__xludf.DUMMYFUNCTION("IFERROR(TEXTJOIN("", "", TRUE, FILTER('Hưởng lương Tết'!D:D, ('Hưởng lương Tết'!A:A=B433) * ('Hưởng lương Tết'!B:B=C433))), """")"),"")</f>
        <v/>
      </c>
      <c r="N438" s="36"/>
      <c r="O438" s="36"/>
      <c r="P438" s="36"/>
      <c r="Q438" s="36"/>
      <c r="R438" s="36"/>
      <c r="S438" s="36"/>
      <c r="T438" s="36"/>
      <c r="U438" s="36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4"/>
      <c r="AG438" s="43"/>
      <c r="AH438" s="43"/>
      <c r="AI438" s="36"/>
      <c r="AJ438" s="43"/>
      <c r="AK438" s="43"/>
      <c r="AL438" s="43"/>
      <c r="AM438" s="43"/>
      <c r="AN438" s="43"/>
      <c r="AO438" s="43"/>
      <c r="AP438" s="42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</row>
    <row r="439" spans="1:53">
      <c r="A439" s="35"/>
      <c r="B439" s="37"/>
      <c r="C439" s="37"/>
      <c r="D439" s="35"/>
      <c r="E439" s="39"/>
      <c r="F439" s="39"/>
      <c r="G439" s="41"/>
      <c r="H439" s="41"/>
      <c r="I439" s="36"/>
      <c r="J439" s="36"/>
      <c r="K439" s="36"/>
      <c r="L439" s="36"/>
      <c r="M439" s="36" t="str">
        <f ca="1">IFERROR(__xludf.DUMMYFUNCTION("IFERROR(TEXTJOIN("", "", TRUE, FILTER('Hưởng lương Tết'!D:D, ('Hưởng lương Tết'!A:A=B434) * ('Hưởng lương Tết'!B:B=C434))), """")"),"")</f>
        <v/>
      </c>
      <c r="N439" s="36"/>
      <c r="O439" s="36"/>
      <c r="P439" s="36"/>
      <c r="Q439" s="36"/>
      <c r="R439" s="36"/>
      <c r="S439" s="36"/>
      <c r="T439" s="36"/>
      <c r="U439" s="36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4"/>
      <c r="AG439" s="43"/>
      <c r="AH439" s="43"/>
      <c r="AI439" s="36"/>
      <c r="AJ439" s="43"/>
      <c r="AK439" s="43"/>
      <c r="AL439" s="43"/>
      <c r="AM439" s="43"/>
      <c r="AN439" s="43"/>
      <c r="AO439" s="43"/>
      <c r="AP439" s="42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</row>
    <row r="440" spans="1:53">
      <c r="A440" s="35"/>
      <c r="B440" s="37"/>
      <c r="C440" s="37"/>
      <c r="D440" s="35"/>
      <c r="E440" s="39"/>
      <c r="F440" s="39"/>
      <c r="G440" s="41"/>
      <c r="H440" s="41"/>
      <c r="I440" s="36"/>
      <c r="J440" s="36"/>
      <c r="K440" s="36"/>
      <c r="L440" s="36"/>
      <c r="M440" s="36" t="str">
        <f ca="1">IFERROR(__xludf.DUMMYFUNCTION("IFERROR(TEXTJOIN("", "", TRUE, FILTER('Hưởng lương Tết'!D:D, ('Hưởng lương Tết'!A:A=B435) * ('Hưởng lương Tết'!B:B=C435))), """")"),"")</f>
        <v/>
      </c>
      <c r="N440" s="36"/>
      <c r="O440" s="36"/>
      <c r="P440" s="36"/>
      <c r="Q440" s="36"/>
      <c r="R440" s="36"/>
      <c r="S440" s="36"/>
      <c r="T440" s="36"/>
      <c r="U440" s="36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4"/>
      <c r="AG440" s="43"/>
      <c r="AH440" s="43"/>
      <c r="AI440" s="36"/>
      <c r="AJ440" s="43"/>
      <c r="AK440" s="43"/>
      <c r="AL440" s="43"/>
      <c r="AM440" s="43"/>
      <c r="AN440" s="43"/>
      <c r="AO440" s="43"/>
      <c r="AP440" s="42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</row>
    <row r="441" spans="1:53">
      <c r="A441" s="35"/>
      <c r="B441" s="37"/>
      <c r="C441" s="37"/>
      <c r="D441" s="35"/>
      <c r="E441" s="39"/>
      <c r="F441" s="39"/>
      <c r="G441" s="41"/>
      <c r="H441" s="41"/>
      <c r="I441" s="36"/>
      <c r="J441" s="36"/>
      <c r="K441" s="36"/>
      <c r="L441" s="36"/>
      <c r="M441" s="36" t="str">
        <f ca="1">IFERROR(__xludf.DUMMYFUNCTION("IFERROR(TEXTJOIN("", "", TRUE, FILTER('Hưởng lương Tết'!D:D, ('Hưởng lương Tết'!A:A=B436) * ('Hưởng lương Tết'!B:B=C436))), """")"),"")</f>
        <v/>
      </c>
      <c r="N441" s="36"/>
      <c r="O441" s="36"/>
      <c r="P441" s="36"/>
      <c r="Q441" s="36"/>
      <c r="R441" s="36"/>
      <c r="S441" s="36"/>
      <c r="T441" s="36"/>
      <c r="U441" s="36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4"/>
      <c r="AG441" s="43"/>
      <c r="AH441" s="43"/>
      <c r="AI441" s="36"/>
      <c r="AJ441" s="43"/>
      <c r="AK441" s="43"/>
      <c r="AL441" s="43"/>
      <c r="AM441" s="43"/>
      <c r="AN441" s="43"/>
      <c r="AO441" s="43"/>
      <c r="AP441" s="42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</row>
    <row r="442" spans="1:53">
      <c r="A442" s="35"/>
      <c r="B442" s="37"/>
      <c r="C442" s="37"/>
      <c r="D442" s="35"/>
      <c r="E442" s="39"/>
      <c r="F442" s="39"/>
      <c r="G442" s="41"/>
      <c r="H442" s="41"/>
      <c r="I442" s="36"/>
      <c r="J442" s="36"/>
      <c r="K442" s="36"/>
      <c r="L442" s="36"/>
      <c r="M442" s="36" t="str">
        <f ca="1">IFERROR(__xludf.DUMMYFUNCTION("IFERROR(TEXTJOIN("", "", TRUE, FILTER('Hưởng lương Tết'!D:D, ('Hưởng lương Tết'!A:A=B437) * ('Hưởng lương Tết'!B:B=C437))), """")"),"")</f>
        <v/>
      </c>
      <c r="N442" s="36"/>
      <c r="O442" s="36"/>
      <c r="P442" s="36"/>
      <c r="Q442" s="36"/>
      <c r="R442" s="36"/>
      <c r="S442" s="36"/>
      <c r="T442" s="36"/>
      <c r="U442" s="36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4"/>
      <c r="AG442" s="43"/>
      <c r="AH442" s="43"/>
      <c r="AI442" s="36"/>
      <c r="AJ442" s="43"/>
      <c r="AK442" s="43"/>
      <c r="AL442" s="43"/>
      <c r="AM442" s="43"/>
      <c r="AN442" s="43"/>
      <c r="AO442" s="43"/>
      <c r="AP442" s="42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</row>
    <row r="443" spans="1:53">
      <c r="A443" s="35"/>
      <c r="B443" s="37"/>
      <c r="C443" s="37"/>
      <c r="D443" s="35"/>
      <c r="E443" s="39"/>
      <c r="F443" s="39"/>
      <c r="G443" s="41"/>
      <c r="H443" s="41"/>
      <c r="I443" s="36"/>
      <c r="J443" s="36"/>
      <c r="K443" s="36"/>
      <c r="L443" s="36"/>
      <c r="M443" s="36" t="str">
        <f ca="1">IFERROR(__xludf.DUMMYFUNCTION("IFERROR(TEXTJOIN("", "", TRUE, FILTER('Hưởng lương Tết'!D:D, ('Hưởng lương Tết'!A:A=B438) * ('Hưởng lương Tết'!B:B=C438))), """")"),"")</f>
        <v/>
      </c>
      <c r="N443" s="36"/>
      <c r="O443" s="36"/>
      <c r="P443" s="36"/>
      <c r="Q443" s="36"/>
      <c r="R443" s="36"/>
      <c r="S443" s="36"/>
      <c r="T443" s="36"/>
      <c r="U443" s="36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4"/>
      <c r="AG443" s="43"/>
      <c r="AH443" s="43"/>
      <c r="AI443" s="36"/>
      <c r="AJ443" s="43"/>
      <c r="AK443" s="43"/>
      <c r="AL443" s="43"/>
      <c r="AM443" s="43"/>
      <c r="AN443" s="43"/>
      <c r="AO443" s="43"/>
      <c r="AP443" s="42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</row>
    <row r="444" spans="1:53">
      <c r="A444" s="35"/>
      <c r="B444" s="37"/>
      <c r="C444" s="37"/>
      <c r="D444" s="35"/>
      <c r="E444" s="39"/>
      <c r="F444" s="39"/>
      <c r="G444" s="41"/>
      <c r="H444" s="41"/>
      <c r="I444" s="36"/>
      <c r="J444" s="36"/>
      <c r="K444" s="36"/>
      <c r="L444" s="36"/>
      <c r="M444" s="36" t="str">
        <f ca="1">IFERROR(__xludf.DUMMYFUNCTION("IFERROR(TEXTJOIN("", "", TRUE, FILTER('Hưởng lương Tết'!D:D, ('Hưởng lương Tết'!A:A=B439) * ('Hưởng lương Tết'!B:B=C439))), """")"),"")</f>
        <v/>
      </c>
      <c r="N444" s="36"/>
      <c r="O444" s="36"/>
      <c r="P444" s="36"/>
      <c r="Q444" s="36"/>
      <c r="R444" s="36"/>
      <c r="S444" s="36"/>
      <c r="T444" s="36"/>
      <c r="U444" s="36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4"/>
      <c r="AG444" s="43"/>
      <c r="AH444" s="43"/>
      <c r="AI444" s="36"/>
      <c r="AJ444" s="43"/>
      <c r="AK444" s="43"/>
      <c r="AL444" s="43"/>
      <c r="AM444" s="43"/>
      <c r="AN444" s="43"/>
      <c r="AO444" s="43"/>
      <c r="AP444" s="42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</row>
    <row r="445" spans="1:53">
      <c r="A445" s="35"/>
      <c r="B445" s="37"/>
      <c r="C445" s="37"/>
      <c r="D445" s="35"/>
      <c r="E445" s="39"/>
      <c r="F445" s="39"/>
      <c r="G445" s="41"/>
      <c r="H445" s="41"/>
      <c r="I445" s="36"/>
      <c r="J445" s="36"/>
      <c r="K445" s="36"/>
      <c r="L445" s="36"/>
      <c r="M445" s="36" t="str">
        <f ca="1">IFERROR(__xludf.DUMMYFUNCTION("IFERROR(TEXTJOIN("", "", TRUE, FILTER('Hưởng lương Tết'!D:D, ('Hưởng lương Tết'!A:A=B440) * ('Hưởng lương Tết'!B:B=C440))), """")"),"")</f>
        <v/>
      </c>
      <c r="N445" s="36"/>
      <c r="O445" s="36"/>
      <c r="P445" s="36"/>
      <c r="Q445" s="36"/>
      <c r="R445" s="36"/>
      <c r="S445" s="36"/>
      <c r="T445" s="36"/>
      <c r="U445" s="36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4"/>
      <c r="AG445" s="43"/>
      <c r="AH445" s="43"/>
      <c r="AI445" s="36"/>
      <c r="AJ445" s="43"/>
      <c r="AK445" s="43"/>
      <c r="AL445" s="43"/>
      <c r="AM445" s="43"/>
      <c r="AN445" s="43"/>
      <c r="AO445" s="43"/>
      <c r="AP445" s="42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</row>
    <row r="446" spans="1:53">
      <c r="A446" s="35"/>
      <c r="B446" s="37"/>
      <c r="C446" s="37"/>
      <c r="D446" s="35"/>
      <c r="E446" s="39"/>
      <c r="F446" s="39"/>
      <c r="G446" s="41"/>
      <c r="H446" s="41"/>
      <c r="I446" s="36"/>
      <c r="J446" s="36"/>
      <c r="K446" s="36"/>
      <c r="L446" s="36"/>
      <c r="M446" s="36" t="str">
        <f ca="1">IFERROR(__xludf.DUMMYFUNCTION("IFERROR(TEXTJOIN("", "", TRUE, FILTER('Hưởng lương Tết'!D:D, ('Hưởng lương Tết'!A:A=B441) * ('Hưởng lương Tết'!B:B=C441))), """")"),"")</f>
        <v/>
      </c>
      <c r="N446" s="36"/>
      <c r="O446" s="36"/>
      <c r="P446" s="36"/>
      <c r="Q446" s="36"/>
      <c r="R446" s="36"/>
      <c r="S446" s="36"/>
      <c r="T446" s="36"/>
      <c r="U446" s="36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4"/>
      <c r="AG446" s="43"/>
      <c r="AH446" s="43"/>
      <c r="AI446" s="36"/>
      <c r="AJ446" s="43"/>
      <c r="AK446" s="43"/>
      <c r="AL446" s="43"/>
      <c r="AM446" s="43"/>
      <c r="AN446" s="43"/>
      <c r="AO446" s="43"/>
      <c r="AP446" s="42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</row>
    <row r="447" spans="1:53">
      <c r="A447" s="35"/>
      <c r="B447" s="37"/>
      <c r="C447" s="37"/>
      <c r="D447" s="35"/>
      <c r="E447" s="39"/>
      <c r="F447" s="39"/>
      <c r="G447" s="41"/>
      <c r="H447" s="41"/>
      <c r="I447" s="36"/>
      <c r="J447" s="36"/>
      <c r="K447" s="36"/>
      <c r="L447" s="36"/>
      <c r="M447" s="36" t="str">
        <f ca="1">IFERROR(__xludf.DUMMYFUNCTION("IFERROR(TEXTJOIN("", "", TRUE, FILTER('Hưởng lương Tết'!D:D, ('Hưởng lương Tết'!A:A=B442) * ('Hưởng lương Tết'!B:B=C442))), """")"),"")</f>
        <v/>
      </c>
      <c r="N447" s="36"/>
      <c r="O447" s="36"/>
      <c r="P447" s="36"/>
      <c r="Q447" s="36"/>
      <c r="R447" s="36"/>
      <c r="S447" s="36"/>
      <c r="T447" s="36"/>
      <c r="U447" s="36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4"/>
      <c r="AG447" s="43"/>
      <c r="AH447" s="43"/>
      <c r="AI447" s="36"/>
      <c r="AJ447" s="43"/>
      <c r="AK447" s="43"/>
      <c r="AL447" s="43"/>
      <c r="AM447" s="43"/>
      <c r="AN447" s="43"/>
      <c r="AO447" s="43"/>
      <c r="AP447" s="42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</row>
    <row r="448" spans="1:53">
      <c r="A448" s="35"/>
      <c r="B448" s="37"/>
      <c r="C448" s="37"/>
      <c r="D448" s="35"/>
      <c r="E448" s="39"/>
      <c r="F448" s="39"/>
      <c r="G448" s="41"/>
      <c r="H448" s="41"/>
      <c r="I448" s="36"/>
      <c r="J448" s="36"/>
      <c r="K448" s="36"/>
      <c r="L448" s="36"/>
      <c r="M448" s="36" t="str">
        <f ca="1">IFERROR(__xludf.DUMMYFUNCTION("IFERROR(TEXTJOIN("", "", TRUE, FILTER('Hưởng lương Tết'!D:D, ('Hưởng lương Tết'!A:A=B443) * ('Hưởng lương Tết'!B:B=C443))), """")"),"")</f>
        <v/>
      </c>
      <c r="N448" s="36"/>
      <c r="O448" s="36"/>
      <c r="P448" s="36"/>
      <c r="Q448" s="36"/>
      <c r="R448" s="36"/>
      <c r="S448" s="36"/>
      <c r="T448" s="36"/>
      <c r="U448" s="36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4"/>
      <c r="AG448" s="43"/>
      <c r="AH448" s="43"/>
      <c r="AI448" s="36"/>
      <c r="AJ448" s="43"/>
      <c r="AK448" s="43"/>
      <c r="AL448" s="43"/>
      <c r="AM448" s="43"/>
      <c r="AN448" s="43"/>
      <c r="AO448" s="43"/>
      <c r="AP448" s="42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</row>
    <row r="449" spans="1:53">
      <c r="A449" s="35"/>
      <c r="B449" s="37"/>
      <c r="C449" s="37"/>
      <c r="D449" s="35"/>
      <c r="E449" s="39"/>
      <c r="F449" s="39"/>
      <c r="G449" s="41"/>
      <c r="H449" s="41"/>
      <c r="I449" s="36"/>
      <c r="J449" s="36"/>
      <c r="K449" s="36"/>
      <c r="L449" s="36"/>
      <c r="M449" s="36" t="str">
        <f ca="1">IFERROR(__xludf.DUMMYFUNCTION("IFERROR(TEXTJOIN("", "", TRUE, FILTER('Hưởng lương Tết'!D:D, ('Hưởng lương Tết'!A:A=B444) * ('Hưởng lương Tết'!B:B=C444))), """")"),"")</f>
        <v/>
      </c>
      <c r="N449" s="36"/>
      <c r="O449" s="36"/>
      <c r="P449" s="36"/>
      <c r="Q449" s="36"/>
      <c r="R449" s="36"/>
      <c r="S449" s="36"/>
      <c r="T449" s="36"/>
      <c r="U449" s="36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4"/>
      <c r="AG449" s="43"/>
      <c r="AH449" s="43"/>
      <c r="AI449" s="36"/>
      <c r="AJ449" s="43"/>
      <c r="AK449" s="43"/>
      <c r="AL449" s="43"/>
      <c r="AM449" s="43"/>
      <c r="AN449" s="43"/>
      <c r="AO449" s="43"/>
      <c r="AP449" s="42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</row>
    <row r="450" spans="1:53">
      <c r="A450" s="35"/>
      <c r="B450" s="37"/>
      <c r="C450" s="37"/>
      <c r="D450" s="35"/>
      <c r="E450" s="39"/>
      <c r="F450" s="39"/>
      <c r="G450" s="41"/>
      <c r="H450" s="41"/>
      <c r="I450" s="36"/>
      <c r="J450" s="36"/>
      <c r="K450" s="36"/>
      <c r="L450" s="36"/>
      <c r="M450" s="36" t="str">
        <f ca="1">IFERROR(__xludf.DUMMYFUNCTION("IFERROR(TEXTJOIN("", "", TRUE, FILTER('Hưởng lương Tết'!D:D, ('Hưởng lương Tết'!A:A=B445) * ('Hưởng lương Tết'!B:B=C445))), """")"),"")</f>
        <v/>
      </c>
      <c r="N450" s="36"/>
      <c r="O450" s="36"/>
      <c r="P450" s="36"/>
      <c r="Q450" s="36"/>
      <c r="R450" s="36"/>
      <c r="S450" s="36"/>
      <c r="T450" s="36"/>
      <c r="U450" s="36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4"/>
      <c r="AG450" s="43"/>
      <c r="AH450" s="43"/>
      <c r="AI450" s="36"/>
      <c r="AJ450" s="43"/>
      <c r="AK450" s="43"/>
      <c r="AL450" s="43"/>
      <c r="AM450" s="43"/>
      <c r="AN450" s="43"/>
      <c r="AO450" s="43"/>
      <c r="AP450" s="42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</row>
    <row r="451" spans="1:53">
      <c r="A451" s="35"/>
      <c r="B451" s="37"/>
      <c r="C451" s="37"/>
      <c r="D451" s="35"/>
      <c r="E451" s="39"/>
      <c r="F451" s="39"/>
      <c r="G451" s="41"/>
      <c r="H451" s="41"/>
      <c r="I451" s="36"/>
      <c r="J451" s="36"/>
      <c r="K451" s="36"/>
      <c r="L451" s="36"/>
      <c r="M451" s="36" t="str">
        <f ca="1">IFERROR(__xludf.DUMMYFUNCTION("IFERROR(TEXTJOIN("", "", TRUE, FILTER('Hưởng lương Tết'!D:D, ('Hưởng lương Tết'!A:A=B446) * ('Hưởng lương Tết'!B:B=C446))), """")"),"")</f>
        <v/>
      </c>
      <c r="N451" s="36"/>
      <c r="O451" s="36"/>
      <c r="P451" s="36"/>
      <c r="Q451" s="36"/>
      <c r="R451" s="36"/>
      <c r="S451" s="36"/>
      <c r="T451" s="36"/>
      <c r="U451" s="36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4"/>
      <c r="AG451" s="43"/>
      <c r="AH451" s="43"/>
      <c r="AI451" s="36"/>
      <c r="AJ451" s="43"/>
      <c r="AK451" s="43"/>
      <c r="AL451" s="43"/>
      <c r="AM451" s="43"/>
      <c r="AN451" s="43"/>
      <c r="AO451" s="43"/>
      <c r="AP451" s="42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</row>
    <row r="452" spans="1:53">
      <c r="A452" s="35"/>
      <c r="B452" s="37"/>
      <c r="C452" s="37"/>
      <c r="D452" s="35"/>
      <c r="E452" s="39"/>
      <c r="F452" s="39"/>
      <c r="G452" s="41"/>
      <c r="H452" s="41"/>
      <c r="I452" s="36"/>
      <c r="J452" s="36"/>
      <c r="K452" s="36"/>
      <c r="L452" s="36"/>
      <c r="M452" s="36" t="str">
        <f ca="1">IFERROR(__xludf.DUMMYFUNCTION("IFERROR(TEXTJOIN("", "", TRUE, FILTER('Hưởng lương Tết'!D:D, ('Hưởng lương Tết'!A:A=B447) * ('Hưởng lương Tết'!B:B=C447))), """")"),"")</f>
        <v/>
      </c>
      <c r="N452" s="36"/>
      <c r="O452" s="36"/>
      <c r="P452" s="36"/>
      <c r="Q452" s="36"/>
      <c r="R452" s="36"/>
      <c r="S452" s="36"/>
      <c r="T452" s="36"/>
      <c r="U452" s="36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4"/>
      <c r="AG452" s="43"/>
      <c r="AH452" s="43"/>
      <c r="AI452" s="36"/>
      <c r="AJ452" s="43"/>
      <c r="AK452" s="43"/>
      <c r="AL452" s="43"/>
      <c r="AM452" s="43"/>
      <c r="AN452" s="43"/>
      <c r="AO452" s="43"/>
      <c r="AP452" s="42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</row>
    <row r="453" spans="1:53">
      <c r="A453" s="35"/>
      <c r="B453" s="37"/>
      <c r="C453" s="37"/>
      <c r="D453" s="35"/>
      <c r="E453" s="39"/>
      <c r="F453" s="39"/>
      <c r="G453" s="41"/>
      <c r="H453" s="41"/>
      <c r="I453" s="36"/>
      <c r="J453" s="36"/>
      <c r="K453" s="36"/>
      <c r="L453" s="36"/>
      <c r="M453" s="36" t="str">
        <f ca="1">IFERROR(__xludf.DUMMYFUNCTION("IFERROR(TEXTJOIN("", "", TRUE, FILTER('Hưởng lương Tết'!D:D, ('Hưởng lương Tết'!A:A=B448) * ('Hưởng lương Tết'!B:B=C448))), """")"),"")</f>
        <v/>
      </c>
      <c r="N453" s="36"/>
      <c r="O453" s="36"/>
      <c r="P453" s="36"/>
      <c r="Q453" s="36"/>
      <c r="R453" s="36"/>
      <c r="S453" s="36"/>
      <c r="T453" s="36"/>
      <c r="U453" s="36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4"/>
      <c r="AG453" s="43"/>
      <c r="AH453" s="43"/>
      <c r="AI453" s="36"/>
      <c r="AJ453" s="43"/>
      <c r="AK453" s="43"/>
      <c r="AL453" s="43"/>
      <c r="AM453" s="43"/>
      <c r="AN453" s="43"/>
      <c r="AO453" s="43"/>
      <c r="AP453" s="42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</row>
    <row r="454" spans="1:53">
      <c r="A454" s="35"/>
      <c r="B454" s="37"/>
      <c r="C454" s="37"/>
      <c r="D454" s="35"/>
      <c r="E454" s="39"/>
      <c r="F454" s="39"/>
      <c r="G454" s="41"/>
      <c r="H454" s="41"/>
      <c r="I454" s="36"/>
      <c r="J454" s="36"/>
      <c r="K454" s="36"/>
      <c r="L454" s="36"/>
      <c r="M454" s="36" t="str">
        <f ca="1">IFERROR(__xludf.DUMMYFUNCTION("IFERROR(TEXTJOIN("", "", TRUE, FILTER('Hưởng lương Tết'!D:D, ('Hưởng lương Tết'!A:A=B449) * ('Hưởng lương Tết'!B:B=C449))), """")"),"")</f>
        <v/>
      </c>
      <c r="N454" s="36"/>
      <c r="O454" s="36"/>
      <c r="P454" s="36"/>
      <c r="Q454" s="36"/>
      <c r="R454" s="36"/>
      <c r="S454" s="36"/>
      <c r="T454" s="36"/>
      <c r="U454" s="36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4"/>
      <c r="AG454" s="43"/>
      <c r="AH454" s="43"/>
      <c r="AI454" s="36"/>
      <c r="AJ454" s="43"/>
      <c r="AK454" s="43"/>
      <c r="AL454" s="43"/>
      <c r="AM454" s="43"/>
      <c r="AN454" s="43"/>
      <c r="AO454" s="43"/>
      <c r="AP454" s="42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</row>
    <row r="455" spans="1:53">
      <c r="A455" s="35"/>
      <c r="B455" s="37"/>
      <c r="C455" s="37"/>
      <c r="D455" s="35"/>
      <c r="E455" s="39"/>
      <c r="F455" s="39"/>
      <c r="G455" s="41"/>
      <c r="H455" s="41"/>
      <c r="I455" s="36"/>
      <c r="J455" s="36"/>
      <c r="K455" s="36"/>
      <c r="L455" s="36"/>
      <c r="M455" s="36" t="str">
        <f ca="1">IFERROR(__xludf.DUMMYFUNCTION("IFERROR(TEXTJOIN("", "", TRUE, FILTER('Hưởng lương Tết'!D:D, ('Hưởng lương Tết'!A:A=B450) * ('Hưởng lương Tết'!B:B=C450))), """")"),"")</f>
        <v/>
      </c>
      <c r="N455" s="36"/>
      <c r="O455" s="36"/>
      <c r="P455" s="36"/>
      <c r="Q455" s="36"/>
      <c r="R455" s="36"/>
      <c r="S455" s="36"/>
      <c r="T455" s="36"/>
      <c r="U455" s="36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4"/>
      <c r="AG455" s="43"/>
      <c r="AH455" s="43"/>
      <c r="AI455" s="36"/>
      <c r="AJ455" s="43"/>
      <c r="AK455" s="43"/>
      <c r="AL455" s="43"/>
      <c r="AM455" s="43"/>
      <c r="AN455" s="43"/>
      <c r="AO455" s="43"/>
      <c r="AP455" s="42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</row>
    <row r="456" spans="1:53">
      <c r="A456" s="35"/>
      <c r="B456" s="37"/>
      <c r="C456" s="37"/>
      <c r="D456" s="35"/>
      <c r="E456" s="39"/>
      <c r="F456" s="39"/>
      <c r="G456" s="41"/>
      <c r="H456" s="41"/>
      <c r="I456" s="36"/>
      <c r="J456" s="36"/>
      <c r="K456" s="36"/>
      <c r="L456" s="36"/>
      <c r="M456" s="36" t="str">
        <f ca="1">IFERROR(__xludf.DUMMYFUNCTION("IFERROR(TEXTJOIN("", "", TRUE, FILTER('Hưởng lương Tết'!D:D, ('Hưởng lương Tết'!A:A=B451) * ('Hưởng lương Tết'!B:B=C451))), """")"),"")</f>
        <v/>
      </c>
      <c r="N456" s="36"/>
      <c r="O456" s="36"/>
      <c r="P456" s="36"/>
      <c r="Q456" s="36"/>
      <c r="R456" s="36"/>
      <c r="S456" s="36"/>
      <c r="T456" s="36"/>
      <c r="U456" s="36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4"/>
      <c r="AG456" s="43"/>
      <c r="AH456" s="43"/>
      <c r="AI456" s="36"/>
      <c r="AJ456" s="43"/>
      <c r="AK456" s="43"/>
      <c r="AL456" s="43"/>
      <c r="AM456" s="43"/>
      <c r="AN456" s="43"/>
      <c r="AO456" s="43"/>
      <c r="AP456" s="42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</row>
    <row r="457" spans="1:53">
      <c r="A457" s="35"/>
      <c r="B457" s="37"/>
      <c r="C457" s="37"/>
      <c r="D457" s="35"/>
      <c r="E457" s="39"/>
      <c r="F457" s="39"/>
      <c r="G457" s="41"/>
      <c r="H457" s="41"/>
      <c r="I457" s="36"/>
      <c r="J457" s="36"/>
      <c r="K457" s="36"/>
      <c r="L457" s="36"/>
      <c r="M457" s="36" t="str">
        <f ca="1">IFERROR(__xludf.DUMMYFUNCTION("IFERROR(TEXTJOIN("", "", TRUE, FILTER('Hưởng lương Tết'!D:D, ('Hưởng lương Tết'!A:A=B452) * ('Hưởng lương Tết'!B:B=C452))), """")"),"")</f>
        <v/>
      </c>
      <c r="N457" s="36"/>
      <c r="O457" s="36"/>
      <c r="P457" s="36"/>
      <c r="Q457" s="36"/>
      <c r="R457" s="36"/>
      <c r="S457" s="36"/>
      <c r="T457" s="36"/>
      <c r="U457" s="36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4"/>
      <c r="AG457" s="43"/>
      <c r="AH457" s="43"/>
      <c r="AI457" s="36"/>
      <c r="AJ457" s="43"/>
      <c r="AK457" s="43"/>
      <c r="AL457" s="43"/>
      <c r="AM457" s="43"/>
      <c r="AN457" s="43"/>
      <c r="AO457" s="43"/>
      <c r="AP457" s="42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</row>
    <row r="458" spans="1:53">
      <c r="A458" s="35"/>
      <c r="B458" s="37"/>
      <c r="C458" s="37"/>
      <c r="D458" s="35"/>
      <c r="E458" s="39"/>
      <c r="F458" s="39"/>
      <c r="G458" s="41"/>
      <c r="H458" s="41"/>
      <c r="I458" s="36"/>
      <c r="J458" s="36"/>
      <c r="K458" s="36"/>
      <c r="L458" s="36"/>
      <c r="M458" s="36" t="str">
        <f ca="1">IFERROR(__xludf.DUMMYFUNCTION("IFERROR(TEXTJOIN("", "", TRUE, FILTER('Hưởng lương Tết'!D:D, ('Hưởng lương Tết'!A:A=B453) * ('Hưởng lương Tết'!B:B=C453))), """")"),"")</f>
        <v/>
      </c>
      <c r="N458" s="36"/>
      <c r="O458" s="36"/>
      <c r="P458" s="36"/>
      <c r="Q458" s="36"/>
      <c r="R458" s="36"/>
      <c r="S458" s="36"/>
      <c r="T458" s="36"/>
      <c r="U458" s="36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4"/>
      <c r="AG458" s="43"/>
      <c r="AH458" s="43"/>
      <c r="AI458" s="36"/>
      <c r="AJ458" s="43"/>
      <c r="AK458" s="43"/>
      <c r="AL458" s="43"/>
      <c r="AM458" s="43"/>
      <c r="AN458" s="43"/>
      <c r="AO458" s="43"/>
      <c r="AP458" s="42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</row>
    <row r="459" spans="1:53">
      <c r="A459" s="35"/>
      <c r="B459" s="37"/>
      <c r="C459" s="37"/>
      <c r="D459" s="35"/>
      <c r="E459" s="39"/>
      <c r="F459" s="39"/>
      <c r="G459" s="41"/>
      <c r="H459" s="41"/>
      <c r="I459" s="36"/>
      <c r="J459" s="36"/>
      <c r="K459" s="36"/>
      <c r="L459" s="36"/>
      <c r="M459" s="36" t="str">
        <f ca="1">IFERROR(__xludf.DUMMYFUNCTION("IFERROR(TEXTJOIN("", "", TRUE, FILTER('Hưởng lương Tết'!D:D, ('Hưởng lương Tết'!A:A=B454) * ('Hưởng lương Tết'!B:B=C454))), """")"),"")</f>
        <v/>
      </c>
      <c r="N459" s="36"/>
      <c r="O459" s="36"/>
      <c r="P459" s="36"/>
      <c r="Q459" s="36"/>
      <c r="R459" s="36"/>
      <c r="S459" s="36"/>
      <c r="T459" s="36"/>
      <c r="U459" s="36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4"/>
      <c r="AG459" s="43"/>
      <c r="AH459" s="43"/>
      <c r="AI459" s="36"/>
      <c r="AJ459" s="43"/>
      <c r="AK459" s="43"/>
      <c r="AL459" s="43"/>
      <c r="AM459" s="43"/>
      <c r="AN459" s="43"/>
      <c r="AO459" s="43"/>
      <c r="AP459" s="42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</row>
    <row r="460" spans="1:53">
      <c r="A460" s="35"/>
      <c r="B460" s="37"/>
      <c r="C460" s="37"/>
      <c r="D460" s="35"/>
      <c r="E460" s="39"/>
      <c r="F460" s="39"/>
      <c r="G460" s="41"/>
      <c r="H460" s="41"/>
      <c r="I460" s="36"/>
      <c r="J460" s="36"/>
      <c r="K460" s="36"/>
      <c r="L460" s="36"/>
      <c r="M460" s="36" t="str">
        <f ca="1">IFERROR(__xludf.DUMMYFUNCTION("IFERROR(TEXTJOIN("", "", TRUE, FILTER('Hưởng lương Tết'!D:D, ('Hưởng lương Tết'!A:A=B455) * ('Hưởng lương Tết'!B:B=C455))), """")"),"")</f>
        <v/>
      </c>
      <c r="N460" s="36"/>
      <c r="O460" s="36"/>
      <c r="P460" s="36"/>
      <c r="Q460" s="36"/>
      <c r="R460" s="36"/>
      <c r="S460" s="36"/>
      <c r="T460" s="36"/>
      <c r="U460" s="36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4"/>
      <c r="AG460" s="43"/>
      <c r="AH460" s="43"/>
      <c r="AI460" s="36"/>
      <c r="AJ460" s="43"/>
      <c r="AK460" s="43"/>
      <c r="AL460" s="43"/>
      <c r="AM460" s="43"/>
      <c r="AN460" s="43"/>
      <c r="AO460" s="43"/>
      <c r="AP460" s="42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</row>
    <row r="461" spans="1:53">
      <c r="A461" s="35"/>
      <c r="B461" s="37"/>
      <c r="C461" s="37"/>
      <c r="D461" s="35"/>
      <c r="E461" s="39"/>
      <c r="F461" s="39"/>
      <c r="G461" s="41"/>
      <c r="H461" s="41"/>
      <c r="I461" s="36"/>
      <c r="J461" s="36"/>
      <c r="K461" s="36"/>
      <c r="L461" s="36"/>
      <c r="M461" s="36" t="str">
        <f ca="1">IFERROR(__xludf.DUMMYFUNCTION("IFERROR(TEXTJOIN("", "", TRUE, FILTER('Hưởng lương Tết'!D:D, ('Hưởng lương Tết'!A:A=B456) * ('Hưởng lương Tết'!B:B=C456))), """")"),"")</f>
        <v/>
      </c>
      <c r="N461" s="36"/>
      <c r="O461" s="36"/>
      <c r="P461" s="36"/>
      <c r="Q461" s="36"/>
      <c r="R461" s="36"/>
      <c r="S461" s="36"/>
      <c r="T461" s="36"/>
      <c r="U461" s="36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4"/>
      <c r="AG461" s="43"/>
      <c r="AH461" s="43"/>
      <c r="AI461" s="36"/>
      <c r="AJ461" s="43"/>
      <c r="AK461" s="43"/>
      <c r="AL461" s="43"/>
      <c r="AM461" s="43"/>
      <c r="AN461" s="43"/>
      <c r="AO461" s="43"/>
      <c r="AP461" s="42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</row>
    <row r="462" spans="1:53">
      <c r="A462" s="35"/>
      <c r="B462" s="37"/>
      <c r="C462" s="37"/>
      <c r="D462" s="35"/>
      <c r="E462" s="39"/>
      <c r="F462" s="39"/>
      <c r="G462" s="41"/>
      <c r="H462" s="41"/>
      <c r="I462" s="36"/>
      <c r="J462" s="36"/>
      <c r="K462" s="36"/>
      <c r="L462" s="36"/>
      <c r="M462" s="36" t="str">
        <f ca="1">IFERROR(__xludf.DUMMYFUNCTION("IFERROR(TEXTJOIN("", "", TRUE, FILTER('Hưởng lương Tết'!D:D, ('Hưởng lương Tết'!A:A=B457) * ('Hưởng lương Tết'!B:B=C457))), """")"),"")</f>
        <v/>
      </c>
      <c r="N462" s="36"/>
      <c r="O462" s="36"/>
      <c r="P462" s="36"/>
      <c r="Q462" s="36"/>
      <c r="R462" s="36"/>
      <c r="S462" s="36"/>
      <c r="T462" s="36"/>
      <c r="U462" s="36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4"/>
      <c r="AG462" s="43"/>
      <c r="AH462" s="43"/>
      <c r="AI462" s="36"/>
      <c r="AJ462" s="43"/>
      <c r="AK462" s="43"/>
      <c r="AL462" s="43"/>
      <c r="AM462" s="43"/>
      <c r="AN462" s="43"/>
      <c r="AO462" s="43"/>
      <c r="AP462" s="42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</row>
    <row r="463" spans="1:53">
      <c r="A463" s="35"/>
      <c r="B463" s="37"/>
      <c r="C463" s="37"/>
      <c r="D463" s="35"/>
      <c r="E463" s="39"/>
      <c r="F463" s="39"/>
      <c r="G463" s="41"/>
      <c r="H463" s="41"/>
      <c r="I463" s="36"/>
      <c r="J463" s="36"/>
      <c r="K463" s="36"/>
      <c r="L463" s="36"/>
      <c r="M463" s="36" t="str">
        <f ca="1">IFERROR(__xludf.DUMMYFUNCTION("IFERROR(TEXTJOIN("", "", TRUE, FILTER('Hưởng lương Tết'!D:D, ('Hưởng lương Tết'!A:A=B458) * ('Hưởng lương Tết'!B:B=C458))), """")"),"")</f>
        <v/>
      </c>
      <c r="N463" s="36"/>
      <c r="O463" s="36"/>
      <c r="P463" s="36"/>
      <c r="Q463" s="36"/>
      <c r="R463" s="36"/>
      <c r="S463" s="36"/>
      <c r="T463" s="36"/>
      <c r="U463" s="36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4"/>
      <c r="AG463" s="43"/>
      <c r="AH463" s="43"/>
      <c r="AI463" s="36"/>
      <c r="AJ463" s="43"/>
      <c r="AK463" s="43"/>
      <c r="AL463" s="43"/>
      <c r="AM463" s="43"/>
      <c r="AN463" s="43"/>
      <c r="AO463" s="43"/>
      <c r="AP463" s="42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</row>
    <row r="464" spans="1:53">
      <c r="A464" s="37"/>
      <c r="B464" s="37"/>
      <c r="C464" s="37"/>
      <c r="D464" s="35"/>
      <c r="E464" s="39"/>
      <c r="F464" s="39"/>
      <c r="G464" s="41"/>
      <c r="H464" s="41"/>
      <c r="I464" s="36"/>
      <c r="J464" s="36"/>
      <c r="K464" s="36"/>
      <c r="L464" s="36"/>
      <c r="M464" s="36" t="str">
        <f ca="1">IFERROR(__xludf.DUMMYFUNCTION("IFERROR(TEXTJOIN("", "", TRUE, FILTER('Hưởng lương Tết'!D:D, ('Hưởng lương Tết'!A:A=B459) * ('Hưởng lương Tết'!B:B=C459))), """")"),"")</f>
        <v/>
      </c>
      <c r="N464" s="36"/>
      <c r="O464" s="36"/>
      <c r="P464" s="36"/>
      <c r="Q464" s="36"/>
      <c r="R464" s="36"/>
      <c r="S464" s="36"/>
      <c r="T464" s="36"/>
      <c r="U464" s="36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4"/>
      <c r="AG464" s="43"/>
      <c r="AH464" s="43"/>
      <c r="AI464" s="36"/>
      <c r="AJ464" s="43"/>
      <c r="AK464" s="43"/>
      <c r="AL464" s="43"/>
      <c r="AM464" s="43"/>
      <c r="AN464" s="43"/>
      <c r="AO464" s="43"/>
      <c r="AP464" s="42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</row>
    <row r="465" spans="1:53">
      <c r="A465" s="37"/>
      <c r="B465" s="37"/>
      <c r="C465" s="37"/>
      <c r="D465" s="35"/>
      <c r="E465" s="39"/>
      <c r="F465" s="39"/>
      <c r="G465" s="41"/>
      <c r="H465" s="41"/>
      <c r="I465" s="36"/>
      <c r="J465" s="36"/>
      <c r="K465" s="36"/>
      <c r="L465" s="36"/>
      <c r="M465" s="36" t="str">
        <f ca="1">IFERROR(__xludf.DUMMYFUNCTION("IFERROR(TEXTJOIN("", "", TRUE, FILTER('Hưởng lương Tết'!D:D, ('Hưởng lương Tết'!A:A=B460) * ('Hưởng lương Tết'!B:B=C460))), """")"),"")</f>
        <v/>
      </c>
      <c r="N465" s="36"/>
      <c r="O465" s="36"/>
      <c r="P465" s="36"/>
      <c r="Q465" s="36"/>
      <c r="R465" s="36"/>
      <c r="S465" s="36"/>
      <c r="T465" s="36"/>
      <c r="U465" s="36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4"/>
      <c r="AG465" s="43"/>
      <c r="AH465" s="43"/>
      <c r="AI465" s="36"/>
      <c r="AJ465" s="43"/>
      <c r="AK465" s="43"/>
      <c r="AL465" s="43"/>
      <c r="AM465" s="43"/>
      <c r="AN465" s="43"/>
      <c r="AO465" s="43"/>
      <c r="AP465" s="42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</row>
    <row r="466" spans="1:53">
      <c r="A466" s="37"/>
      <c r="B466" s="37"/>
      <c r="C466" s="37"/>
      <c r="D466" s="35"/>
      <c r="E466" s="39"/>
      <c r="F466" s="39"/>
      <c r="G466" s="41"/>
      <c r="H466" s="41"/>
      <c r="I466" s="36"/>
      <c r="J466" s="36"/>
      <c r="K466" s="36"/>
      <c r="L466" s="36"/>
      <c r="M466" s="36" t="str">
        <f ca="1">IFERROR(__xludf.DUMMYFUNCTION("IFERROR(TEXTJOIN("", "", TRUE, FILTER('Hưởng lương Tết'!D:D, ('Hưởng lương Tết'!A:A=B461) * ('Hưởng lương Tết'!B:B=C461))), """")"),"")</f>
        <v/>
      </c>
      <c r="N466" s="36"/>
      <c r="O466" s="36"/>
      <c r="P466" s="36"/>
      <c r="Q466" s="36"/>
      <c r="R466" s="36"/>
      <c r="S466" s="36"/>
      <c r="T466" s="36"/>
      <c r="U466" s="36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4"/>
      <c r="AG466" s="43"/>
      <c r="AH466" s="43"/>
      <c r="AI466" s="36"/>
      <c r="AJ466" s="43"/>
      <c r="AK466" s="43"/>
      <c r="AL466" s="43"/>
      <c r="AM466" s="43"/>
      <c r="AN466" s="43"/>
      <c r="AO466" s="43"/>
      <c r="AP466" s="42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</row>
    <row r="467" spans="1:53">
      <c r="A467" s="37"/>
      <c r="B467" s="37"/>
      <c r="C467" s="37"/>
      <c r="D467" s="35"/>
      <c r="E467" s="39"/>
      <c r="F467" s="39"/>
      <c r="G467" s="41"/>
      <c r="H467" s="41"/>
      <c r="I467" s="36"/>
      <c r="J467" s="36"/>
      <c r="K467" s="36"/>
      <c r="L467" s="36"/>
      <c r="M467" s="36" t="str">
        <f ca="1">IFERROR(__xludf.DUMMYFUNCTION("IFERROR(TEXTJOIN("", "", TRUE, FILTER('Hưởng lương Tết'!D:D, ('Hưởng lương Tết'!A:A=B462) * ('Hưởng lương Tết'!B:B=C462))), """")"),"")</f>
        <v/>
      </c>
      <c r="N467" s="36"/>
      <c r="O467" s="36"/>
      <c r="P467" s="36"/>
      <c r="Q467" s="36"/>
      <c r="R467" s="36"/>
      <c r="S467" s="36"/>
      <c r="T467" s="36"/>
      <c r="U467" s="36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4"/>
      <c r="AG467" s="43"/>
      <c r="AH467" s="43"/>
      <c r="AI467" s="36"/>
      <c r="AJ467" s="43"/>
      <c r="AK467" s="43"/>
      <c r="AL467" s="43"/>
      <c r="AM467" s="43"/>
      <c r="AN467" s="43"/>
      <c r="AO467" s="43"/>
      <c r="AP467" s="42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</row>
    <row r="468" spans="1:53">
      <c r="A468" s="37"/>
      <c r="B468" s="37"/>
      <c r="C468" s="37"/>
      <c r="D468" s="35"/>
      <c r="E468" s="39"/>
      <c r="F468" s="39"/>
      <c r="G468" s="41"/>
      <c r="H468" s="41"/>
      <c r="I468" s="36"/>
      <c r="J468" s="36"/>
      <c r="K468" s="36"/>
      <c r="L468" s="36"/>
      <c r="M468" s="36" t="str">
        <f ca="1">IFERROR(__xludf.DUMMYFUNCTION("IFERROR(TEXTJOIN("", "", TRUE, FILTER('Hưởng lương Tết'!D:D, ('Hưởng lương Tết'!A:A=B463) * ('Hưởng lương Tết'!B:B=C463))), """")"),"")</f>
        <v/>
      </c>
      <c r="N468" s="36"/>
      <c r="O468" s="36"/>
      <c r="P468" s="36"/>
      <c r="Q468" s="36"/>
      <c r="R468" s="36"/>
      <c r="S468" s="36"/>
      <c r="T468" s="36"/>
      <c r="U468" s="36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4"/>
      <c r="AG468" s="43"/>
      <c r="AH468" s="43"/>
      <c r="AI468" s="36"/>
      <c r="AJ468" s="43"/>
      <c r="AK468" s="43"/>
      <c r="AL468" s="43"/>
      <c r="AM468" s="43"/>
      <c r="AN468" s="43"/>
      <c r="AO468" s="43"/>
      <c r="AP468" s="42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</row>
    <row r="469" spans="1:53">
      <c r="A469" s="37"/>
      <c r="B469" s="37"/>
      <c r="C469" s="37"/>
      <c r="D469" s="35"/>
      <c r="E469" s="39"/>
      <c r="F469" s="39"/>
      <c r="G469" s="41"/>
      <c r="H469" s="41"/>
      <c r="I469" s="36"/>
      <c r="J469" s="36"/>
      <c r="K469" s="36"/>
      <c r="L469" s="36"/>
      <c r="M469" s="36" t="str">
        <f ca="1">IFERROR(__xludf.DUMMYFUNCTION("IFERROR(TEXTJOIN("", "", TRUE, FILTER('Hưởng lương Tết'!D:D, ('Hưởng lương Tết'!A:A=B464) * ('Hưởng lương Tết'!B:B=C464))), """")"),"")</f>
        <v/>
      </c>
      <c r="N469" s="36"/>
      <c r="O469" s="36"/>
      <c r="P469" s="36"/>
      <c r="Q469" s="36"/>
      <c r="R469" s="36"/>
      <c r="S469" s="36"/>
      <c r="T469" s="36"/>
      <c r="U469" s="36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4"/>
      <c r="AG469" s="43"/>
      <c r="AH469" s="43"/>
      <c r="AI469" s="36"/>
      <c r="AJ469" s="43"/>
      <c r="AK469" s="43"/>
      <c r="AL469" s="43"/>
      <c r="AM469" s="43"/>
      <c r="AN469" s="43"/>
      <c r="AO469" s="43"/>
      <c r="AP469" s="42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</row>
    <row r="470" spans="1:53">
      <c r="A470" s="37"/>
      <c r="B470" s="37"/>
      <c r="C470" s="37"/>
      <c r="D470" s="35"/>
      <c r="E470" s="39"/>
      <c r="F470" s="39"/>
      <c r="G470" s="41"/>
      <c r="H470" s="41"/>
      <c r="I470" s="36"/>
      <c r="J470" s="36"/>
      <c r="K470" s="36"/>
      <c r="L470" s="36"/>
      <c r="M470" s="36" t="str">
        <f ca="1">IFERROR(__xludf.DUMMYFUNCTION("IFERROR(TEXTJOIN("", "", TRUE, FILTER('Hưởng lương Tết'!D:D, ('Hưởng lương Tết'!A:A=B465) * ('Hưởng lương Tết'!B:B=C465))), """")"),"")</f>
        <v/>
      </c>
      <c r="N470" s="36"/>
      <c r="O470" s="36"/>
      <c r="P470" s="36"/>
      <c r="Q470" s="36"/>
      <c r="R470" s="36"/>
      <c r="S470" s="36"/>
      <c r="T470" s="36"/>
      <c r="U470" s="36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4"/>
      <c r="AG470" s="43"/>
      <c r="AH470" s="43"/>
      <c r="AI470" s="36"/>
      <c r="AJ470" s="43"/>
      <c r="AK470" s="43"/>
      <c r="AL470" s="43"/>
      <c r="AM470" s="43"/>
      <c r="AN470" s="43"/>
      <c r="AO470" s="43"/>
      <c r="AP470" s="42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</row>
    <row r="471" spans="1:53">
      <c r="A471" s="37"/>
      <c r="B471" s="37"/>
      <c r="C471" s="37"/>
      <c r="D471" s="35"/>
      <c r="E471" s="39"/>
      <c r="F471" s="39"/>
      <c r="G471" s="41"/>
      <c r="H471" s="41"/>
      <c r="I471" s="36"/>
      <c r="J471" s="36"/>
      <c r="K471" s="36"/>
      <c r="L471" s="36"/>
      <c r="M471" s="36" t="str">
        <f ca="1">IFERROR(__xludf.DUMMYFUNCTION("IFERROR(TEXTJOIN("", "", TRUE, FILTER('Hưởng lương Tết'!D:D, ('Hưởng lương Tết'!A:A=B466) * ('Hưởng lương Tết'!B:B=C466))), """")"),"")</f>
        <v/>
      </c>
      <c r="N471" s="36"/>
      <c r="O471" s="36"/>
      <c r="P471" s="36"/>
      <c r="Q471" s="36"/>
      <c r="R471" s="36"/>
      <c r="S471" s="36"/>
      <c r="T471" s="36"/>
      <c r="U471" s="36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4"/>
      <c r="AG471" s="43"/>
      <c r="AH471" s="43"/>
      <c r="AI471" s="36"/>
      <c r="AJ471" s="43"/>
      <c r="AK471" s="43"/>
      <c r="AL471" s="43"/>
      <c r="AM471" s="43"/>
      <c r="AN471" s="43"/>
      <c r="AO471" s="43"/>
      <c r="AP471" s="42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</row>
    <row r="472" spans="1:53">
      <c r="A472" s="37"/>
      <c r="B472" s="37"/>
      <c r="C472" s="37"/>
      <c r="D472" s="35"/>
      <c r="E472" s="39"/>
      <c r="F472" s="39"/>
      <c r="G472" s="41"/>
      <c r="H472" s="41"/>
      <c r="I472" s="36"/>
      <c r="J472" s="36"/>
      <c r="K472" s="36"/>
      <c r="L472" s="36"/>
      <c r="M472" s="36" t="str">
        <f ca="1">IFERROR(__xludf.DUMMYFUNCTION("IFERROR(TEXTJOIN("", "", TRUE, FILTER('Hưởng lương Tết'!D:D, ('Hưởng lương Tết'!A:A=B467) * ('Hưởng lương Tết'!B:B=C467))), """")"),"")</f>
        <v/>
      </c>
      <c r="N472" s="36"/>
      <c r="O472" s="36"/>
      <c r="P472" s="36"/>
      <c r="Q472" s="36"/>
      <c r="R472" s="36"/>
      <c r="S472" s="36"/>
      <c r="T472" s="36"/>
      <c r="U472" s="36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4"/>
      <c r="AG472" s="43"/>
      <c r="AH472" s="43"/>
      <c r="AI472" s="36"/>
      <c r="AJ472" s="43"/>
      <c r="AK472" s="43"/>
      <c r="AL472" s="43"/>
      <c r="AM472" s="43"/>
      <c r="AN472" s="43"/>
      <c r="AO472" s="43"/>
      <c r="AP472" s="42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</row>
    <row r="473" spans="1:53">
      <c r="A473" s="37"/>
      <c r="B473" s="37"/>
      <c r="C473" s="37"/>
      <c r="D473" s="35"/>
      <c r="E473" s="39"/>
      <c r="F473" s="39"/>
      <c r="G473" s="41"/>
      <c r="H473" s="41"/>
      <c r="I473" s="36"/>
      <c r="J473" s="36"/>
      <c r="K473" s="36"/>
      <c r="L473" s="36"/>
      <c r="M473" s="36" t="str">
        <f ca="1">IFERROR(__xludf.DUMMYFUNCTION("IFERROR(TEXTJOIN("", "", TRUE, FILTER('Hưởng lương Tết'!D:D, ('Hưởng lương Tết'!A:A=B468) * ('Hưởng lương Tết'!B:B=C468))), """")"),"")</f>
        <v/>
      </c>
      <c r="N473" s="36"/>
      <c r="O473" s="36"/>
      <c r="P473" s="36"/>
      <c r="Q473" s="36"/>
      <c r="R473" s="36"/>
      <c r="S473" s="36"/>
      <c r="T473" s="36"/>
      <c r="U473" s="36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4"/>
      <c r="AG473" s="43"/>
      <c r="AH473" s="43"/>
      <c r="AI473" s="36"/>
      <c r="AJ473" s="43"/>
      <c r="AK473" s="43"/>
      <c r="AL473" s="43"/>
      <c r="AM473" s="43"/>
      <c r="AN473" s="43"/>
      <c r="AO473" s="43"/>
      <c r="AP473" s="42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</row>
    <row r="474" spans="1:53">
      <c r="A474" s="37"/>
      <c r="B474" s="37"/>
      <c r="C474" s="37"/>
      <c r="D474" s="35"/>
      <c r="E474" s="39"/>
      <c r="F474" s="39"/>
      <c r="G474" s="41"/>
      <c r="H474" s="41"/>
      <c r="I474" s="36"/>
      <c r="J474" s="36"/>
      <c r="K474" s="36"/>
      <c r="L474" s="36"/>
      <c r="M474" s="36" t="str">
        <f ca="1">IFERROR(__xludf.DUMMYFUNCTION("IFERROR(TEXTJOIN("", "", TRUE, FILTER('Hưởng lương Tết'!D:D, ('Hưởng lương Tết'!A:A=B469) * ('Hưởng lương Tết'!B:B=C469))), """")"),"")</f>
        <v/>
      </c>
      <c r="N474" s="36"/>
      <c r="O474" s="36"/>
      <c r="P474" s="36"/>
      <c r="Q474" s="36"/>
      <c r="R474" s="36"/>
      <c r="S474" s="36"/>
      <c r="T474" s="36"/>
      <c r="U474" s="36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4"/>
      <c r="AG474" s="43"/>
      <c r="AH474" s="43"/>
      <c r="AI474" s="36"/>
      <c r="AJ474" s="43"/>
      <c r="AK474" s="43"/>
      <c r="AL474" s="43"/>
      <c r="AM474" s="43"/>
      <c r="AN474" s="43"/>
      <c r="AO474" s="43"/>
      <c r="AP474" s="42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</row>
    <row r="475" spans="1:53">
      <c r="A475" s="37"/>
      <c r="B475" s="37"/>
      <c r="C475" s="37"/>
      <c r="D475" s="35"/>
      <c r="E475" s="39"/>
      <c r="F475" s="39"/>
      <c r="G475" s="41"/>
      <c r="H475" s="41"/>
      <c r="I475" s="36"/>
      <c r="J475" s="36"/>
      <c r="K475" s="36"/>
      <c r="L475" s="36"/>
      <c r="M475" s="36" t="str">
        <f ca="1">IFERROR(__xludf.DUMMYFUNCTION("IFERROR(TEXTJOIN("", "", TRUE, FILTER('Hưởng lương Tết'!D:D, ('Hưởng lương Tết'!A:A=B470) * ('Hưởng lương Tết'!B:B=C470))), """")"),"")</f>
        <v/>
      </c>
      <c r="N475" s="36"/>
      <c r="O475" s="36"/>
      <c r="P475" s="36"/>
      <c r="Q475" s="36"/>
      <c r="R475" s="36"/>
      <c r="S475" s="36"/>
      <c r="T475" s="36"/>
      <c r="U475" s="36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4"/>
      <c r="AG475" s="43"/>
      <c r="AH475" s="43"/>
      <c r="AI475" s="36"/>
      <c r="AJ475" s="43"/>
      <c r="AK475" s="43"/>
      <c r="AL475" s="43"/>
      <c r="AM475" s="43"/>
      <c r="AN475" s="43"/>
      <c r="AO475" s="43"/>
      <c r="AP475" s="42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</row>
    <row r="476" spans="1:53">
      <c r="A476" s="37"/>
      <c r="B476" s="37"/>
      <c r="C476" s="37"/>
      <c r="D476" s="35"/>
      <c r="E476" s="39"/>
      <c r="F476" s="39"/>
      <c r="G476" s="41"/>
      <c r="H476" s="41"/>
      <c r="I476" s="36"/>
      <c r="J476" s="36"/>
      <c r="K476" s="36"/>
      <c r="L476" s="36"/>
      <c r="M476" s="36" t="str">
        <f ca="1">IFERROR(__xludf.DUMMYFUNCTION("IFERROR(TEXTJOIN("", "", TRUE, FILTER('Hưởng lương Tết'!D:D, ('Hưởng lương Tết'!A:A=B471) * ('Hưởng lương Tết'!B:B=C471))), """")"),"")</f>
        <v/>
      </c>
      <c r="N476" s="36"/>
      <c r="O476" s="36"/>
      <c r="P476" s="36"/>
      <c r="Q476" s="36"/>
      <c r="R476" s="36"/>
      <c r="S476" s="36"/>
      <c r="T476" s="36"/>
      <c r="U476" s="36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4"/>
      <c r="AG476" s="43"/>
      <c r="AH476" s="43"/>
      <c r="AI476" s="36"/>
      <c r="AJ476" s="43"/>
      <c r="AK476" s="43"/>
      <c r="AL476" s="43"/>
      <c r="AM476" s="43"/>
      <c r="AN476" s="43"/>
      <c r="AO476" s="43"/>
      <c r="AP476" s="42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</row>
    <row r="477" spans="1:53">
      <c r="A477" s="37"/>
      <c r="B477" s="37"/>
      <c r="C477" s="37"/>
      <c r="D477" s="35"/>
      <c r="E477" s="39"/>
      <c r="F477" s="39"/>
      <c r="G477" s="41"/>
      <c r="H477" s="41"/>
      <c r="I477" s="36"/>
      <c r="J477" s="36"/>
      <c r="K477" s="36"/>
      <c r="L477" s="36"/>
      <c r="M477" s="36" t="str">
        <f ca="1">IFERROR(__xludf.DUMMYFUNCTION("IFERROR(TEXTJOIN("", "", TRUE, FILTER('Hưởng lương Tết'!D:D, ('Hưởng lương Tết'!A:A=B472) * ('Hưởng lương Tết'!B:B=C472))), """")"),"")</f>
        <v/>
      </c>
      <c r="N477" s="36"/>
      <c r="O477" s="36"/>
      <c r="P477" s="36"/>
      <c r="Q477" s="36"/>
      <c r="R477" s="36"/>
      <c r="S477" s="36"/>
      <c r="T477" s="36"/>
      <c r="U477" s="36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4"/>
      <c r="AG477" s="43"/>
      <c r="AH477" s="43"/>
      <c r="AI477" s="36"/>
      <c r="AJ477" s="43"/>
      <c r="AK477" s="43"/>
      <c r="AL477" s="43"/>
      <c r="AM477" s="43"/>
      <c r="AN477" s="43"/>
      <c r="AO477" s="43"/>
      <c r="AP477" s="42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</row>
    <row r="478" spans="1:53">
      <c r="A478" s="37"/>
      <c r="B478" s="37"/>
      <c r="C478" s="37"/>
      <c r="D478" s="35"/>
      <c r="E478" s="39"/>
      <c r="F478" s="39"/>
      <c r="G478" s="41"/>
      <c r="H478" s="41"/>
      <c r="I478" s="36"/>
      <c r="J478" s="36"/>
      <c r="K478" s="36"/>
      <c r="L478" s="36"/>
      <c r="M478" s="36" t="str">
        <f ca="1">IFERROR(__xludf.DUMMYFUNCTION("IFERROR(TEXTJOIN("", "", TRUE, FILTER('Hưởng lương Tết'!D:D, ('Hưởng lương Tết'!A:A=B473) * ('Hưởng lương Tết'!B:B=C473))), """")"),"")</f>
        <v/>
      </c>
      <c r="N478" s="36"/>
      <c r="O478" s="36"/>
      <c r="P478" s="36"/>
      <c r="Q478" s="36"/>
      <c r="R478" s="36"/>
      <c r="S478" s="36"/>
      <c r="T478" s="36"/>
      <c r="U478" s="36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4"/>
      <c r="AG478" s="43"/>
      <c r="AH478" s="43"/>
      <c r="AI478" s="36"/>
      <c r="AJ478" s="43"/>
      <c r="AK478" s="43"/>
      <c r="AL478" s="43"/>
      <c r="AM478" s="43"/>
      <c r="AN478" s="43"/>
      <c r="AO478" s="43"/>
      <c r="AP478" s="42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</row>
    <row r="479" spans="1:53">
      <c r="A479" s="37"/>
      <c r="B479" s="37"/>
      <c r="C479" s="37"/>
      <c r="D479" s="35"/>
      <c r="E479" s="39"/>
      <c r="F479" s="39"/>
      <c r="G479" s="41"/>
      <c r="H479" s="41"/>
      <c r="I479" s="36"/>
      <c r="J479" s="36"/>
      <c r="K479" s="36"/>
      <c r="L479" s="36"/>
      <c r="M479" s="36" t="str">
        <f ca="1">IFERROR(__xludf.DUMMYFUNCTION("IFERROR(TEXTJOIN("", "", TRUE, FILTER('Hưởng lương Tết'!D:D, ('Hưởng lương Tết'!A:A=B474) * ('Hưởng lương Tết'!B:B=C474))), """")"),"")</f>
        <v/>
      </c>
      <c r="N479" s="36"/>
      <c r="O479" s="36"/>
      <c r="P479" s="36"/>
      <c r="Q479" s="36"/>
      <c r="R479" s="36"/>
      <c r="S479" s="36"/>
      <c r="T479" s="36"/>
      <c r="U479" s="36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4"/>
      <c r="AG479" s="43"/>
      <c r="AH479" s="43"/>
      <c r="AI479" s="36"/>
      <c r="AJ479" s="43"/>
      <c r="AK479" s="43"/>
      <c r="AL479" s="43"/>
      <c r="AM479" s="43"/>
      <c r="AN479" s="43"/>
      <c r="AO479" s="43"/>
      <c r="AP479" s="42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</row>
    <row r="480" spans="1:53">
      <c r="A480" s="37"/>
      <c r="B480" s="37"/>
      <c r="C480" s="37"/>
      <c r="D480" s="35"/>
      <c r="E480" s="39"/>
      <c r="F480" s="39"/>
      <c r="G480" s="41"/>
      <c r="H480" s="41"/>
      <c r="I480" s="36"/>
      <c r="J480" s="36"/>
      <c r="K480" s="36"/>
      <c r="L480" s="36"/>
      <c r="M480" s="36" t="str">
        <f ca="1">IFERROR(__xludf.DUMMYFUNCTION("IFERROR(TEXTJOIN("", "", TRUE, FILTER('Hưởng lương Tết'!D:D, ('Hưởng lương Tết'!A:A=B475) * ('Hưởng lương Tết'!B:B=C475))), """")"),"")</f>
        <v/>
      </c>
      <c r="N480" s="36"/>
      <c r="O480" s="36"/>
      <c r="P480" s="36"/>
      <c r="Q480" s="36"/>
      <c r="R480" s="36"/>
      <c r="S480" s="36"/>
      <c r="T480" s="36"/>
      <c r="U480" s="36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4"/>
      <c r="AG480" s="43"/>
      <c r="AH480" s="43"/>
      <c r="AI480" s="36"/>
      <c r="AJ480" s="43"/>
      <c r="AK480" s="43"/>
      <c r="AL480" s="43"/>
      <c r="AM480" s="43"/>
      <c r="AN480" s="43"/>
      <c r="AO480" s="43"/>
      <c r="AP480" s="42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</row>
    <row r="481" spans="1:53">
      <c r="A481" s="37"/>
      <c r="B481" s="37"/>
      <c r="C481" s="37"/>
      <c r="D481" s="35"/>
      <c r="E481" s="39"/>
      <c r="F481" s="39"/>
      <c r="G481" s="41"/>
      <c r="H481" s="41"/>
      <c r="I481" s="36"/>
      <c r="J481" s="36"/>
      <c r="K481" s="36"/>
      <c r="L481" s="36"/>
      <c r="M481" s="36" t="str">
        <f ca="1">IFERROR(__xludf.DUMMYFUNCTION("IFERROR(TEXTJOIN("", "", TRUE, FILTER('Hưởng lương Tết'!D:D, ('Hưởng lương Tết'!A:A=B476) * ('Hưởng lương Tết'!B:B=C476))), """")"),"")</f>
        <v/>
      </c>
      <c r="N481" s="36"/>
      <c r="O481" s="36"/>
      <c r="P481" s="36"/>
      <c r="Q481" s="36"/>
      <c r="R481" s="36"/>
      <c r="S481" s="36"/>
      <c r="T481" s="36"/>
      <c r="U481" s="36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4"/>
      <c r="AG481" s="43"/>
      <c r="AH481" s="43"/>
      <c r="AI481" s="36"/>
      <c r="AJ481" s="43"/>
      <c r="AK481" s="43"/>
      <c r="AL481" s="43"/>
      <c r="AM481" s="43"/>
      <c r="AN481" s="43"/>
      <c r="AO481" s="43"/>
      <c r="AP481" s="42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</row>
    <row r="482" spans="1:53">
      <c r="A482" s="37"/>
      <c r="B482" s="37"/>
      <c r="C482" s="37"/>
      <c r="D482" s="35"/>
      <c r="E482" s="39"/>
      <c r="F482" s="39"/>
      <c r="G482" s="41"/>
      <c r="H482" s="41"/>
      <c r="I482" s="36"/>
      <c r="J482" s="36"/>
      <c r="K482" s="36"/>
      <c r="L482" s="36"/>
      <c r="M482" s="36" t="str">
        <f ca="1">IFERROR(__xludf.DUMMYFUNCTION("IFERROR(TEXTJOIN("", "", TRUE, FILTER('Hưởng lương Tết'!D:D, ('Hưởng lương Tết'!A:A=B477) * ('Hưởng lương Tết'!B:B=C477))), """")"),"")</f>
        <v/>
      </c>
      <c r="N482" s="36"/>
      <c r="O482" s="36"/>
      <c r="P482" s="36"/>
      <c r="Q482" s="36"/>
      <c r="R482" s="36"/>
      <c r="S482" s="36"/>
      <c r="T482" s="36"/>
      <c r="U482" s="36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4"/>
      <c r="AG482" s="43"/>
      <c r="AH482" s="43"/>
      <c r="AI482" s="36"/>
      <c r="AJ482" s="43"/>
      <c r="AK482" s="43"/>
      <c r="AL482" s="43"/>
      <c r="AM482" s="43"/>
      <c r="AN482" s="43"/>
      <c r="AO482" s="43"/>
      <c r="AP482" s="42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</row>
    <row r="483" spans="1:53">
      <c r="A483" s="37"/>
      <c r="B483" s="37"/>
      <c r="C483" s="37"/>
      <c r="D483" s="35"/>
      <c r="E483" s="39"/>
      <c r="F483" s="39"/>
      <c r="G483" s="41"/>
      <c r="H483" s="41"/>
      <c r="I483" s="36"/>
      <c r="J483" s="36"/>
      <c r="K483" s="36"/>
      <c r="L483" s="36"/>
      <c r="M483" s="36" t="str">
        <f ca="1">IFERROR(__xludf.DUMMYFUNCTION("IFERROR(TEXTJOIN("", "", TRUE, FILTER('Hưởng lương Tết'!D:D, ('Hưởng lương Tết'!A:A=B478) * ('Hưởng lương Tết'!B:B=C478))), """")"),"")</f>
        <v/>
      </c>
      <c r="N483" s="36"/>
      <c r="O483" s="36"/>
      <c r="P483" s="36"/>
      <c r="Q483" s="36"/>
      <c r="R483" s="36"/>
      <c r="S483" s="36"/>
      <c r="T483" s="36"/>
      <c r="U483" s="36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4"/>
      <c r="AG483" s="43"/>
      <c r="AH483" s="43"/>
      <c r="AI483" s="36"/>
      <c r="AJ483" s="43"/>
      <c r="AK483" s="43"/>
      <c r="AL483" s="43"/>
      <c r="AM483" s="43"/>
      <c r="AN483" s="43"/>
      <c r="AO483" s="43"/>
      <c r="AP483" s="42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</row>
    <row r="484" spans="1:53">
      <c r="A484" s="37"/>
      <c r="B484" s="37"/>
      <c r="C484" s="37"/>
      <c r="D484" s="35"/>
      <c r="E484" s="39"/>
      <c r="F484" s="39"/>
      <c r="G484" s="41"/>
      <c r="H484" s="41"/>
      <c r="I484" s="36"/>
      <c r="J484" s="36"/>
      <c r="K484" s="36"/>
      <c r="L484" s="36"/>
      <c r="M484" s="36" t="str">
        <f ca="1">IFERROR(__xludf.DUMMYFUNCTION("IFERROR(TEXTJOIN("", "", TRUE, FILTER('Hưởng lương Tết'!D:D, ('Hưởng lương Tết'!A:A=B479) * ('Hưởng lương Tết'!B:B=C479))), """")"),"")</f>
        <v/>
      </c>
      <c r="N484" s="36"/>
      <c r="O484" s="36"/>
      <c r="P484" s="36"/>
      <c r="Q484" s="36"/>
      <c r="R484" s="36"/>
      <c r="S484" s="36"/>
      <c r="T484" s="36"/>
      <c r="U484" s="36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4"/>
      <c r="AG484" s="43"/>
      <c r="AH484" s="43"/>
      <c r="AI484" s="36"/>
      <c r="AJ484" s="43"/>
      <c r="AK484" s="43"/>
      <c r="AL484" s="43"/>
      <c r="AM484" s="43"/>
      <c r="AN484" s="43"/>
      <c r="AO484" s="43"/>
      <c r="AP484" s="42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</row>
    <row r="485" spans="1:53">
      <c r="A485" s="37"/>
      <c r="B485" s="37"/>
      <c r="C485" s="37"/>
      <c r="D485" s="35"/>
      <c r="E485" s="39"/>
      <c r="F485" s="39"/>
      <c r="G485" s="41"/>
      <c r="H485" s="41"/>
      <c r="I485" s="36"/>
      <c r="J485" s="36"/>
      <c r="K485" s="36"/>
      <c r="L485" s="36"/>
      <c r="M485" s="36" t="str">
        <f ca="1">IFERROR(__xludf.DUMMYFUNCTION("IFERROR(TEXTJOIN("", "", TRUE, FILTER('Hưởng lương Tết'!D:D, ('Hưởng lương Tết'!A:A=B480) * ('Hưởng lương Tết'!B:B=C480))), """")"),"")</f>
        <v/>
      </c>
      <c r="N485" s="36"/>
      <c r="O485" s="36"/>
      <c r="P485" s="36"/>
      <c r="Q485" s="36"/>
      <c r="R485" s="36"/>
      <c r="S485" s="36"/>
      <c r="T485" s="36"/>
      <c r="U485" s="36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4"/>
      <c r="AG485" s="43"/>
      <c r="AH485" s="43"/>
      <c r="AI485" s="36"/>
      <c r="AJ485" s="43"/>
      <c r="AK485" s="43"/>
      <c r="AL485" s="43"/>
      <c r="AM485" s="43"/>
      <c r="AN485" s="43"/>
      <c r="AO485" s="43"/>
      <c r="AP485" s="42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</row>
    <row r="486" spans="1:53">
      <c r="A486" s="37"/>
      <c r="B486" s="37"/>
      <c r="C486" s="37"/>
      <c r="D486" s="35"/>
      <c r="E486" s="39"/>
      <c r="F486" s="39"/>
      <c r="G486" s="41"/>
      <c r="H486" s="41"/>
      <c r="I486" s="36"/>
      <c r="J486" s="36"/>
      <c r="K486" s="36"/>
      <c r="L486" s="36"/>
      <c r="M486" s="36" t="str">
        <f ca="1">IFERROR(__xludf.DUMMYFUNCTION("IFERROR(TEXTJOIN("", "", TRUE, FILTER('Hưởng lương Tết'!D:D, ('Hưởng lương Tết'!A:A=B481) * ('Hưởng lương Tết'!B:B=C481))), """")"),"")</f>
        <v/>
      </c>
      <c r="N486" s="36"/>
      <c r="O486" s="36"/>
      <c r="P486" s="36"/>
      <c r="Q486" s="36"/>
      <c r="R486" s="36"/>
      <c r="S486" s="36"/>
      <c r="T486" s="36"/>
      <c r="U486" s="36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4"/>
      <c r="AG486" s="43"/>
      <c r="AH486" s="43"/>
      <c r="AI486" s="36"/>
      <c r="AJ486" s="43"/>
      <c r="AK486" s="43"/>
      <c r="AL486" s="43"/>
      <c r="AM486" s="43"/>
      <c r="AN486" s="43"/>
      <c r="AO486" s="43"/>
      <c r="AP486" s="42"/>
      <c r="AQ486" s="37"/>
      <c r="AR486" s="37"/>
      <c r="AS486" s="37"/>
      <c r="AT486" s="37"/>
      <c r="AU486" s="37"/>
      <c r="AV486" s="37"/>
      <c r="AW486" s="37"/>
      <c r="AX486" s="37"/>
      <c r="AY486" s="37"/>
      <c r="AZ486" s="37"/>
      <c r="BA486" s="37"/>
    </row>
    <row r="487" spans="1:53">
      <c r="A487" s="37"/>
      <c r="B487" s="37"/>
      <c r="C487" s="37"/>
      <c r="D487" s="35"/>
      <c r="E487" s="39"/>
      <c r="F487" s="39"/>
      <c r="G487" s="41"/>
      <c r="H487" s="41"/>
      <c r="I487" s="36"/>
      <c r="J487" s="36"/>
      <c r="K487" s="36"/>
      <c r="L487" s="36"/>
      <c r="M487" s="36" t="str">
        <f ca="1">IFERROR(__xludf.DUMMYFUNCTION("IFERROR(TEXTJOIN("", "", TRUE, FILTER('Hưởng lương Tết'!D:D, ('Hưởng lương Tết'!A:A=B482) * ('Hưởng lương Tết'!B:B=C482))), """")"),"")</f>
        <v/>
      </c>
      <c r="N487" s="36"/>
      <c r="O487" s="36"/>
      <c r="P487" s="36"/>
      <c r="Q487" s="36"/>
      <c r="R487" s="36"/>
      <c r="S487" s="36"/>
      <c r="T487" s="36"/>
      <c r="U487" s="36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4"/>
      <c r="AG487" s="43"/>
      <c r="AH487" s="43"/>
      <c r="AI487" s="36"/>
      <c r="AJ487" s="43"/>
      <c r="AK487" s="43"/>
      <c r="AL487" s="43"/>
      <c r="AM487" s="43"/>
      <c r="AN487" s="43"/>
      <c r="AO487" s="43"/>
      <c r="AP487" s="42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</row>
    <row r="488" spans="1:53">
      <c r="A488" s="37"/>
      <c r="B488" s="37"/>
      <c r="C488" s="37"/>
      <c r="D488" s="35"/>
      <c r="E488" s="39"/>
      <c r="F488" s="39"/>
      <c r="G488" s="41"/>
      <c r="H488" s="41"/>
      <c r="I488" s="36"/>
      <c r="J488" s="36"/>
      <c r="K488" s="36"/>
      <c r="L488" s="36"/>
      <c r="M488" s="36" t="str">
        <f ca="1">IFERROR(__xludf.DUMMYFUNCTION("IFERROR(TEXTJOIN("", "", TRUE, FILTER('Hưởng lương Tết'!D:D, ('Hưởng lương Tết'!A:A=B483) * ('Hưởng lương Tết'!B:B=C483))), """")"),"")</f>
        <v/>
      </c>
      <c r="N488" s="36"/>
      <c r="O488" s="36"/>
      <c r="P488" s="36"/>
      <c r="Q488" s="36"/>
      <c r="R488" s="36"/>
      <c r="S488" s="36"/>
      <c r="T488" s="36"/>
      <c r="U488" s="36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4"/>
      <c r="AG488" s="43"/>
      <c r="AH488" s="43"/>
      <c r="AI488" s="36"/>
      <c r="AJ488" s="43"/>
      <c r="AK488" s="43"/>
      <c r="AL488" s="43"/>
      <c r="AM488" s="43"/>
      <c r="AN488" s="43"/>
      <c r="AO488" s="43"/>
      <c r="AP488" s="42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</row>
    <row r="489" spans="1:53">
      <c r="A489" s="37"/>
      <c r="B489" s="37"/>
      <c r="C489" s="37"/>
      <c r="D489" s="35"/>
      <c r="E489" s="39"/>
      <c r="F489" s="39"/>
      <c r="G489" s="41"/>
      <c r="H489" s="41"/>
      <c r="I489" s="36"/>
      <c r="J489" s="36"/>
      <c r="K489" s="36"/>
      <c r="L489" s="36"/>
      <c r="M489" s="36" t="str">
        <f ca="1">IFERROR(__xludf.DUMMYFUNCTION("IFERROR(TEXTJOIN("", "", TRUE, FILTER('Hưởng lương Tết'!D:D, ('Hưởng lương Tết'!A:A=B484) * ('Hưởng lương Tết'!B:B=C484))), """")"),"")</f>
        <v/>
      </c>
      <c r="N489" s="36"/>
      <c r="O489" s="36"/>
      <c r="P489" s="36"/>
      <c r="Q489" s="36"/>
      <c r="R489" s="36"/>
      <c r="S489" s="36"/>
      <c r="T489" s="36"/>
      <c r="U489" s="36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4"/>
      <c r="AG489" s="43"/>
      <c r="AH489" s="43"/>
      <c r="AI489" s="36"/>
      <c r="AJ489" s="43"/>
      <c r="AK489" s="43"/>
      <c r="AL489" s="43"/>
      <c r="AM489" s="43"/>
      <c r="AN489" s="43"/>
      <c r="AO489" s="43"/>
      <c r="AP489" s="42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</row>
    <row r="490" spans="1:53">
      <c r="A490" s="37"/>
      <c r="B490" s="37"/>
      <c r="C490" s="37"/>
      <c r="D490" s="35"/>
      <c r="E490" s="39"/>
      <c r="F490" s="39"/>
      <c r="G490" s="41"/>
      <c r="H490" s="41"/>
      <c r="I490" s="36"/>
      <c r="J490" s="36"/>
      <c r="K490" s="36"/>
      <c r="L490" s="36"/>
      <c r="M490" s="36" t="str">
        <f ca="1">IFERROR(__xludf.DUMMYFUNCTION("IFERROR(TEXTJOIN("", "", TRUE, FILTER('Hưởng lương Tết'!D:D, ('Hưởng lương Tết'!A:A=B485) * ('Hưởng lương Tết'!B:B=C485))), """")"),"")</f>
        <v/>
      </c>
      <c r="N490" s="36"/>
      <c r="O490" s="36"/>
      <c r="P490" s="36"/>
      <c r="Q490" s="36"/>
      <c r="R490" s="36"/>
      <c r="S490" s="36"/>
      <c r="T490" s="36"/>
      <c r="U490" s="36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4"/>
      <c r="AG490" s="43"/>
      <c r="AH490" s="43"/>
      <c r="AI490" s="36"/>
      <c r="AJ490" s="43"/>
      <c r="AK490" s="43"/>
      <c r="AL490" s="43"/>
      <c r="AM490" s="43"/>
      <c r="AN490" s="43"/>
      <c r="AO490" s="43"/>
      <c r="AP490" s="42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</row>
    <row r="491" spans="1:53">
      <c r="A491" s="37"/>
      <c r="B491" s="37"/>
      <c r="C491" s="37"/>
      <c r="D491" s="35"/>
      <c r="E491" s="39"/>
      <c r="F491" s="39"/>
      <c r="G491" s="41"/>
      <c r="H491" s="41"/>
      <c r="I491" s="36"/>
      <c r="J491" s="36"/>
      <c r="K491" s="36"/>
      <c r="L491" s="36"/>
      <c r="M491" s="36" t="str">
        <f ca="1">IFERROR(__xludf.DUMMYFUNCTION("IFERROR(TEXTJOIN("", "", TRUE, FILTER('Hưởng lương Tết'!D:D, ('Hưởng lương Tết'!A:A=B486) * ('Hưởng lương Tết'!B:B=C486))), """")"),"")</f>
        <v/>
      </c>
      <c r="N491" s="36"/>
      <c r="O491" s="36"/>
      <c r="P491" s="36"/>
      <c r="Q491" s="36"/>
      <c r="R491" s="36"/>
      <c r="S491" s="36"/>
      <c r="T491" s="36"/>
      <c r="U491" s="36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4"/>
      <c r="AG491" s="43"/>
      <c r="AH491" s="43"/>
      <c r="AI491" s="36"/>
      <c r="AJ491" s="43"/>
      <c r="AK491" s="43"/>
      <c r="AL491" s="43"/>
      <c r="AM491" s="43"/>
      <c r="AN491" s="43"/>
      <c r="AO491" s="43"/>
      <c r="AP491" s="42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</row>
    <row r="492" spans="1:53">
      <c r="A492" s="37"/>
      <c r="B492" s="37"/>
      <c r="C492" s="37"/>
      <c r="D492" s="35"/>
      <c r="E492" s="39"/>
      <c r="F492" s="39"/>
      <c r="G492" s="41"/>
      <c r="H492" s="41"/>
      <c r="I492" s="36"/>
      <c r="J492" s="36"/>
      <c r="K492" s="36"/>
      <c r="L492" s="36"/>
      <c r="M492" s="36" t="str">
        <f ca="1">IFERROR(__xludf.DUMMYFUNCTION("IFERROR(TEXTJOIN("", "", TRUE, FILTER('Hưởng lương Tết'!D:D, ('Hưởng lương Tết'!A:A=B487) * ('Hưởng lương Tết'!B:B=C487))), """")"),"")</f>
        <v/>
      </c>
      <c r="N492" s="36"/>
      <c r="O492" s="36"/>
      <c r="P492" s="36"/>
      <c r="Q492" s="36"/>
      <c r="R492" s="36"/>
      <c r="S492" s="36"/>
      <c r="T492" s="36"/>
      <c r="U492" s="36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4"/>
      <c r="AG492" s="43"/>
      <c r="AH492" s="43"/>
      <c r="AI492" s="36"/>
      <c r="AJ492" s="43"/>
      <c r="AK492" s="43"/>
      <c r="AL492" s="43"/>
      <c r="AM492" s="43"/>
      <c r="AN492" s="43"/>
      <c r="AO492" s="43"/>
      <c r="AP492" s="42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</row>
    <row r="493" spans="1:53">
      <c r="A493" s="37"/>
      <c r="B493" s="37"/>
      <c r="C493" s="37"/>
      <c r="D493" s="35"/>
      <c r="E493" s="39"/>
      <c r="F493" s="39"/>
      <c r="G493" s="41"/>
      <c r="H493" s="41"/>
      <c r="I493" s="36"/>
      <c r="J493" s="36"/>
      <c r="K493" s="36"/>
      <c r="L493" s="36"/>
      <c r="M493" s="36" t="str">
        <f ca="1">IFERROR(__xludf.DUMMYFUNCTION("IFERROR(TEXTJOIN("", "", TRUE, FILTER('Hưởng lương Tết'!D:D, ('Hưởng lương Tết'!A:A=B488) * ('Hưởng lương Tết'!B:B=C488))), """")"),"")</f>
        <v/>
      </c>
      <c r="N493" s="36"/>
      <c r="O493" s="36"/>
      <c r="P493" s="36"/>
      <c r="Q493" s="36"/>
      <c r="R493" s="36"/>
      <c r="S493" s="36"/>
      <c r="T493" s="36"/>
      <c r="U493" s="36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4"/>
      <c r="AG493" s="43"/>
      <c r="AH493" s="43"/>
      <c r="AI493" s="36"/>
      <c r="AJ493" s="43"/>
      <c r="AK493" s="43"/>
      <c r="AL493" s="43"/>
      <c r="AM493" s="43"/>
      <c r="AN493" s="43"/>
      <c r="AO493" s="43"/>
      <c r="AP493" s="42"/>
      <c r="AQ493" s="37"/>
      <c r="AR493" s="37"/>
      <c r="AS493" s="37"/>
      <c r="AT493" s="37"/>
      <c r="AU493" s="37"/>
      <c r="AV493" s="37"/>
      <c r="AW493" s="37"/>
      <c r="AX493" s="37"/>
      <c r="AY493" s="37"/>
      <c r="AZ493" s="37"/>
      <c r="BA493" s="37"/>
    </row>
    <row r="494" spans="1:53">
      <c r="A494" s="37"/>
      <c r="B494" s="37"/>
      <c r="C494" s="37"/>
      <c r="D494" s="35"/>
      <c r="E494" s="39"/>
      <c r="F494" s="39"/>
      <c r="G494" s="41"/>
      <c r="H494" s="41"/>
      <c r="I494" s="36"/>
      <c r="J494" s="36"/>
      <c r="K494" s="36"/>
      <c r="L494" s="36"/>
      <c r="M494" s="36" t="str">
        <f ca="1">IFERROR(__xludf.DUMMYFUNCTION("IFERROR(TEXTJOIN("", "", TRUE, FILTER('Hưởng lương Tết'!D:D, ('Hưởng lương Tết'!A:A=B489) * ('Hưởng lương Tết'!B:B=C489))), """")"),"")</f>
        <v/>
      </c>
      <c r="N494" s="36"/>
      <c r="O494" s="36"/>
      <c r="P494" s="36"/>
      <c r="Q494" s="36"/>
      <c r="R494" s="36"/>
      <c r="S494" s="36"/>
      <c r="T494" s="36"/>
      <c r="U494" s="36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4"/>
      <c r="AG494" s="43"/>
      <c r="AH494" s="43"/>
      <c r="AI494" s="36"/>
      <c r="AJ494" s="43"/>
      <c r="AK494" s="43"/>
      <c r="AL494" s="43"/>
      <c r="AM494" s="43"/>
      <c r="AN494" s="43"/>
      <c r="AO494" s="43"/>
      <c r="AP494" s="42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</row>
    <row r="495" spans="1:53">
      <c r="A495" s="37"/>
      <c r="B495" s="37"/>
      <c r="C495" s="37"/>
      <c r="D495" s="35"/>
      <c r="E495" s="39"/>
      <c r="F495" s="39"/>
      <c r="G495" s="41"/>
      <c r="H495" s="41"/>
      <c r="I495" s="36"/>
      <c r="J495" s="36"/>
      <c r="K495" s="36"/>
      <c r="L495" s="36"/>
      <c r="M495" s="36" t="str">
        <f ca="1">IFERROR(__xludf.DUMMYFUNCTION("IFERROR(TEXTJOIN("", "", TRUE, FILTER('Hưởng lương Tết'!D:D, ('Hưởng lương Tết'!A:A=B490) * ('Hưởng lương Tết'!B:B=C490))), """")"),"")</f>
        <v/>
      </c>
      <c r="N495" s="36"/>
      <c r="O495" s="36"/>
      <c r="P495" s="36"/>
      <c r="Q495" s="36"/>
      <c r="R495" s="36"/>
      <c r="S495" s="36"/>
      <c r="T495" s="36"/>
      <c r="U495" s="36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4"/>
      <c r="AG495" s="43"/>
      <c r="AH495" s="43"/>
      <c r="AI495" s="36"/>
      <c r="AJ495" s="43"/>
      <c r="AK495" s="43"/>
      <c r="AL495" s="43"/>
      <c r="AM495" s="43"/>
      <c r="AN495" s="43"/>
      <c r="AO495" s="43"/>
      <c r="AP495" s="42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</row>
    <row r="496" spans="1:53">
      <c r="A496" s="37"/>
      <c r="B496" s="37"/>
      <c r="C496" s="37"/>
      <c r="D496" s="35"/>
      <c r="E496" s="39"/>
      <c r="F496" s="39"/>
      <c r="G496" s="41"/>
      <c r="H496" s="41"/>
      <c r="I496" s="36"/>
      <c r="J496" s="36"/>
      <c r="K496" s="36"/>
      <c r="L496" s="36"/>
      <c r="M496" s="36" t="str">
        <f ca="1">IFERROR(__xludf.DUMMYFUNCTION("IFERROR(TEXTJOIN("", "", TRUE, FILTER('Hưởng lương Tết'!D:D, ('Hưởng lương Tết'!A:A=B491) * ('Hưởng lương Tết'!B:B=C491))), """")"),"")</f>
        <v/>
      </c>
      <c r="N496" s="36"/>
      <c r="O496" s="36"/>
      <c r="P496" s="36"/>
      <c r="Q496" s="36"/>
      <c r="R496" s="36"/>
      <c r="S496" s="36"/>
      <c r="T496" s="36"/>
      <c r="U496" s="36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4"/>
      <c r="AG496" s="43"/>
      <c r="AH496" s="43"/>
      <c r="AI496" s="36"/>
      <c r="AJ496" s="43"/>
      <c r="AK496" s="43"/>
      <c r="AL496" s="43"/>
      <c r="AM496" s="43"/>
      <c r="AN496" s="43"/>
      <c r="AO496" s="43"/>
      <c r="AP496" s="42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</row>
    <row r="497" spans="1:53">
      <c r="A497" s="37"/>
      <c r="B497" s="37"/>
      <c r="C497" s="37"/>
      <c r="D497" s="35"/>
      <c r="E497" s="39"/>
      <c r="F497" s="39"/>
      <c r="G497" s="41"/>
      <c r="H497" s="41"/>
      <c r="I497" s="36"/>
      <c r="J497" s="36"/>
      <c r="K497" s="36"/>
      <c r="L497" s="36"/>
      <c r="M497" s="36" t="str">
        <f ca="1">IFERROR(__xludf.DUMMYFUNCTION("IFERROR(TEXTJOIN("", "", TRUE, FILTER('Hưởng lương Tết'!D:D, ('Hưởng lương Tết'!A:A=B492) * ('Hưởng lương Tết'!B:B=C492))), """")"),"")</f>
        <v/>
      </c>
      <c r="N497" s="36"/>
      <c r="O497" s="36"/>
      <c r="P497" s="36"/>
      <c r="Q497" s="36"/>
      <c r="R497" s="36"/>
      <c r="S497" s="36"/>
      <c r="T497" s="36"/>
      <c r="U497" s="36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4"/>
      <c r="AG497" s="43"/>
      <c r="AH497" s="43"/>
      <c r="AI497" s="36"/>
      <c r="AJ497" s="43"/>
      <c r="AK497" s="43"/>
      <c r="AL497" s="43"/>
      <c r="AM497" s="43"/>
      <c r="AN497" s="43"/>
      <c r="AO497" s="43"/>
      <c r="AP497" s="42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</row>
    <row r="498" spans="1:53">
      <c r="A498" s="37"/>
      <c r="B498" s="37"/>
      <c r="C498" s="37"/>
      <c r="D498" s="35"/>
      <c r="E498" s="39"/>
      <c r="F498" s="39"/>
      <c r="G498" s="41"/>
      <c r="H498" s="41"/>
      <c r="I498" s="36"/>
      <c r="J498" s="36"/>
      <c r="K498" s="36"/>
      <c r="L498" s="36"/>
      <c r="M498" s="36" t="str">
        <f ca="1">IFERROR(__xludf.DUMMYFUNCTION("IFERROR(TEXTJOIN("", "", TRUE, FILTER('Hưởng lương Tết'!D:D, ('Hưởng lương Tết'!A:A=B493) * ('Hưởng lương Tết'!B:B=C493))), """")"),"")</f>
        <v/>
      </c>
      <c r="N498" s="36"/>
      <c r="O498" s="36"/>
      <c r="P498" s="36"/>
      <c r="Q498" s="36"/>
      <c r="R498" s="36"/>
      <c r="S498" s="36"/>
      <c r="T498" s="36"/>
      <c r="U498" s="36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4"/>
      <c r="AG498" s="43"/>
      <c r="AH498" s="43"/>
      <c r="AI498" s="36"/>
      <c r="AJ498" s="43"/>
      <c r="AK498" s="43"/>
      <c r="AL498" s="43"/>
      <c r="AM498" s="43"/>
      <c r="AN498" s="43"/>
      <c r="AO498" s="43"/>
      <c r="AP498" s="42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</row>
    <row r="499" spans="1:53">
      <c r="A499" s="37"/>
      <c r="B499" s="37"/>
      <c r="C499" s="37"/>
      <c r="D499" s="35"/>
      <c r="E499" s="39"/>
      <c r="F499" s="39"/>
      <c r="G499" s="41"/>
      <c r="H499" s="41"/>
      <c r="I499" s="36"/>
      <c r="J499" s="36"/>
      <c r="K499" s="36"/>
      <c r="L499" s="36"/>
      <c r="M499" s="36" t="str">
        <f ca="1">IFERROR(__xludf.DUMMYFUNCTION("IFERROR(TEXTJOIN("", "", TRUE, FILTER('Hưởng lương Tết'!D:D, ('Hưởng lương Tết'!A:A=B494) * ('Hưởng lương Tết'!B:B=C494))), """")"),"")</f>
        <v/>
      </c>
      <c r="N499" s="36"/>
      <c r="O499" s="36"/>
      <c r="P499" s="36"/>
      <c r="Q499" s="36"/>
      <c r="R499" s="36"/>
      <c r="S499" s="36"/>
      <c r="T499" s="36"/>
      <c r="U499" s="36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4"/>
      <c r="AG499" s="43"/>
      <c r="AH499" s="43"/>
      <c r="AI499" s="36"/>
      <c r="AJ499" s="43"/>
      <c r="AK499" s="43"/>
      <c r="AL499" s="43"/>
      <c r="AM499" s="43"/>
      <c r="AN499" s="43"/>
      <c r="AO499" s="43"/>
      <c r="AP499" s="42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</row>
    <row r="500" spans="1:53">
      <c r="A500" s="37"/>
      <c r="B500" s="37"/>
      <c r="C500" s="37"/>
      <c r="D500" s="35"/>
      <c r="E500" s="39"/>
      <c r="F500" s="39"/>
      <c r="G500" s="41"/>
      <c r="H500" s="41"/>
      <c r="I500" s="36"/>
      <c r="J500" s="36"/>
      <c r="K500" s="36"/>
      <c r="L500" s="36"/>
      <c r="M500" s="36" t="str">
        <f ca="1">IFERROR(__xludf.DUMMYFUNCTION("IFERROR(TEXTJOIN("", "", TRUE, FILTER('Hưởng lương Tết'!D:D, ('Hưởng lương Tết'!A:A=B495) * ('Hưởng lương Tết'!B:B=C495))), """")"),"")</f>
        <v/>
      </c>
      <c r="N500" s="36"/>
      <c r="O500" s="36"/>
      <c r="P500" s="36"/>
      <c r="Q500" s="36"/>
      <c r="R500" s="36"/>
      <c r="S500" s="36"/>
      <c r="T500" s="36"/>
      <c r="U500" s="36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4"/>
      <c r="AG500" s="43"/>
      <c r="AH500" s="43"/>
      <c r="AI500" s="36"/>
      <c r="AJ500" s="43"/>
      <c r="AK500" s="43"/>
      <c r="AL500" s="43"/>
      <c r="AM500" s="43"/>
      <c r="AN500" s="43"/>
      <c r="AO500" s="43"/>
      <c r="AP500" s="42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</row>
    <row r="501" spans="1:53">
      <c r="A501" s="37"/>
      <c r="B501" s="37"/>
      <c r="C501" s="37"/>
      <c r="D501" s="35"/>
      <c r="E501" s="39"/>
      <c r="F501" s="39"/>
      <c r="G501" s="41"/>
      <c r="H501" s="41"/>
      <c r="I501" s="36"/>
      <c r="J501" s="36"/>
      <c r="K501" s="36"/>
      <c r="L501" s="36"/>
      <c r="M501" s="36" t="str">
        <f ca="1">IFERROR(__xludf.DUMMYFUNCTION("IFERROR(TEXTJOIN("", "", TRUE, FILTER('Hưởng lương Tết'!D:D, ('Hưởng lương Tết'!A:A=B496) * ('Hưởng lương Tết'!B:B=C496))), """")"),"")</f>
        <v/>
      </c>
      <c r="N501" s="36"/>
      <c r="O501" s="36"/>
      <c r="P501" s="36"/>
      <c r="Q501" s="36"/>
      <c r="R501" s="36"/>
      <c r="S501" s="36"/>
      <c r="T501" s="36"/>
      <c r="U501" s="36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4"/>
      <c r="AG501" s="43"/>
      <c r="AH501" s="43"/>
      <c r="AI501" s="36"/>
      <c r="AJ501" s="43"/>
      <c r="AK501" s="43"/>
      <c r="AL501" s="43"/>
      <c r="AM501" s="43"/>
      <c r="AN501" s="43"/>
      <c r="AO501" s="43"/>
      <c r="AP501" s="42"/>
      <c r="AQ501" s="37"/>
      <c r="AR501" s="37"/>
      <c r="AS501" s="37"/>
      <c r="AT501" s="37"/>
      <c r="AU501" s="37"/>
      <c r="AV501" s="37"/>
      <c r="AW501" s="37"/>
      <c r="AX501" s="37"/>
      <c r="AY501" s="37"/>
      <c r="AZ501" s="37"/>
      <c r="BA501" s="37"/>
    </row>
    <row r="502" spans="1:53">
      <c r="A502" s="37"/>
      <c r="B502" s="37"/>
      <c r="C502" s="37"/>
      <c r="D502" s="35"/>
      <c r="E502" s="39"/>
      <c r="F502" s="39"/>
      <c r="G502" s="41"/>
      <c r="H502" s="41"/>
      <c r="I502" s="36"/>
      <c r="J502" s="36"/>
      <c r="K502" s="36"/>
      <c r="L502" s="36"/>
      <c r="M502" s="36" t="str">
        <f ca="1">IFERROR(__xludf.DUMMYFUNCTION("IFERROR(TEXTJOIN("", "", TRUE, FILTER('Hưởng lương Tết'!D:D, ('Hưởng lương Tết'!A:A=B497) * ('Hưởng lương Tết'!B:B=C497))), """")"),"")</f>
        <v/>
      </c>
      <c r="N502" s="36"/>
      <c r="O502" s="36"/>
      <c r="P502" s="36"/>
      <c r="Q502" s="36"/>
      <c r="R502" s="36"/>
      <c r="S502" s="36"/>
      <c r="T502" s="36"/>
      <c r="U502" s="36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4"/>
      <c r="AG502" s="43"/>
      <c r="AH502" s="43"/>
      <c r="AI502" s="36"/>
      <c r="AJ502" s="43"/>
      <c r="AK502" s="43"/>
      <c r="AL502" s="43"/>
      <c r="AM502" s="43"/>
      <c r="AN502" s="43"/>
      <c r="AO502" s="43"/>
      <c r="AP502" s="42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</row>
    <row r="503" spans="1:53">
      <c r="A503" s="37"/>
      <c r="B503" s="37"/>
      <c r="C503" s="37"/>
      <c r="D503" s="35"/>
      <c r="E503" s="39"/>
      <c r="F503" s="39"/>
      <c r="G503" s="41"/>
      <c r="H503" s="41"/>
      <c r="I503" s="36"/>
      <c r="J503" s="36"/>
      <c r="K503" s="36"/>
      <c r="L503" s="36"/>
      <c r="M503" s="36" t="str">
        <f ca="1">IFERROR(__xludf.DUMMYFUNCTION("IFERROR(TEXTJOIN("", "", TRUE, FILTER('Hưởng lương Tết'!D:D, ('Hưởng lương Tết'!A:A=B498) * ('Hưởng lương Tết'!B:B=C498))), """")"),"")</f>
        <v/>
      </c>
      <c r="N503" s="36"/>
      <c r="O503" s="36"/>
      <c r="P503" s="36"/>
      <c r="Q503" s="36"/>
      <c r="R503" s="36"/>
      <c r="S503" s="36"/>
      <c r="T503" s="36"/>
      <c r="U503" s="36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4"/>
      <c r="AG503" s="43"/>
      <c r="AH503" s="43"/>
      <c r="AI503" s="36"/>
      <c r="AJ503" s="43"/>
      <c r="AK503" s="43"/>
      <c r="AL503" s="43"/>
      <c r="AM503" s="43"/>
      <c r="AN503" s="43"/>
      <c r="AO503" s="43"/>
      <c r="AP503" s="42"/>
      <c r="AQ503" s="37"/>
      <c r="AR503" s="37"/>
      <c r="AS503" s="37"/>
      <c r="AT503" s="37"/>
      <c r="AU503" s="37"/>
      <c r="AV503" s="37"/>
      <c r="AW503" s="37"/>
      <c r="AX503" s="37"/>
      <c r="AY503" s="37"/>
      <c r="AZ503" s="37"/>
      <c r="BA503" s="37"/>
    </row>
    <row r="504" spans="1:53">
      <c r="A504" s="37"/>
      <c r="B504" s="37"/>
      <c r="C504" s="37"/>
      <c r="D504" s="35"/>
      <c r="E504" s="39"/>
      <c r="F504" s="39"/>
      <c r="G504" s="41"/>
      <c r="H504" s="41"/>
      <c r="I504" s="36"/>
      <c r="J504" s="36"/>
      <c r="K504" s="36"/>
      <c r="L504" s="36"/>
      <c r="M504" s="36" t="str">
        <f ca="1">IFERROR(__xludf.DUMMYFUNCTION("IFERROR(TEXTJOIN("", "", TRUE, FILTER('Hưởng lương Tết'!D:D, ('Hưởng lương Tết'!A:A=B499) * ('Hưởng lương Tết'!B:B=C499))), """")"),"")</f>
        <v/>
      </c>
      <c r="N504" s="36"/>
      <c r="O504" s="36"/>
      <c r="P504" s="36"/>
      <c r="Q504" s="36"/>
      <c r="R504" s="36"/>
      <c r="S504" s="36"/>
      <c r="T504" s="36"/>
      <c r="U504" s="36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4"/>
      <c r="AG504" s="43"/>
      <c r="AH504" s="43"/>
      <c r="AI504" s="36"/>
      <c r="AJ504" s="43"/>
      <c r="AK504" s="43"/>
      <c r="AL504" s="43"/>
      <c r="AM504" s="43"/>
      <c r="AN504" s="43"/>
      <c r="AO504" s="43"/>
      <c r="AP504" s="42"/>
      <c r="AQ504" s="37"/>
      <c r="AR504" s="37"/>
      <c r="AS504" s="37"/>
      <c r="AT504" s="37"/>
      <c r="AU504" s="37"/>
      <c r="AV504" s="37"/>
      <c r="AW504" s="37"/>
      <c r="AX504" s="37"/>
      <c r="AY504" s="37"/>
      <c r="AZ504" s="37"/>
      <c r="BA504" s="37"/>
    </row>
    <row r="505" spans="1:53">
      <c r="A505" s="37"/>
      <c r="B505" s="37"/>
      <c r="C505" s="37"/>
      <c r="D505" s="35"/>
      <c r="E505" s="39"/>
      <c r="F505" s="39"/>
      <c r="G505" s="41"/>
      <c r="H505" s="41"/>
      <c r="I505" s="36"/>
      <c r="J505" s="36"/>
      <c r="K505" s="36"/>
      <c r="L505" s="36"/>
      <c r="M505" s="36" t="str">
        <f ca="1">IFERROR(__xludf.DUMMYFUNCTION("IFERROR(TEXTJOIN("", "", TRUE, FILTER('Hưởng lương Tết'!D:D, ('Hưởng lương Tết'!A:A=B500) * ('Hưởng lương Tết'!B:B=C500))), """")"),"")</f>
        <v/>
      </c>
      <c r="N505" s="36"/>
      <c r="O505" s="36"/>
      <c r="P505" s="36"/>
      <c r="Q505" s="36"/>
      <c r="R505" s="36"/>
      <c r="S505" s="36"/>
      <c r="T505" s="36"/>
      <c r="U505" s="36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4"/>
      <c r="AG505" s="43"/>
      <c r="AH505" s="43"/>
      <c r="AI505" s="36"/>
      <c r="AJ505" s="43"/>
      <c r="AK505" s="43"/>
      <c r="AL505" s="43"/>
      <c r="AM505" s="43"/>
      <c r="AN505" s="43"/>
      <c r="AO505" s="43"/>
      <c r="AP505" s="42"/>
      <c r="AQ505" s="37"/>
      <c r="AR505" s="37"/>
      <c r="AS505" s="37"/>
      <c r="AT505" s="37"/>
      <c r="AU505" s="37"/>
      <c r="AV505" s="37"/>
      <c r="AW505" s="37"/>
      <c r="AX505" s="37"/>
      <c r="AY505" s="37"/>
      <c r="AZ505" s="37"/>
      <c r="BA505" s="37"/>
    </row>
    <row r="506" spans="1:53">
      <c r="A506" s="37"/>
      <c r="B506" s="37"/>
      <c r="C506" s="37"/>
      <c r="D506" s="35"/>
      <c r="E506" s="39"/>
      <c r="F506" s="39"/>
      <c r="G506" s="41"/>
      <c r="H506" s="41"/>
      <c r="I506" s="36"/>
      <c r="J506" s="36"/>
      <c r="K506" s="36"/>
      <c r="L506" s="36"/>
      <c r="M506" s="36" t="str">
        <f ca="1">IFERROR(__xludf.DUMMYFUNCTION("IFERROR(TEXTJOIN("", "", TRUE, FILTER('Hưởng lương Tết'!D:D, ('Hưởng lương Tết'!A:A=B501) * ('Hưởng lương Tết'!B:B=C501))), """")"),"")</f>
        <v/>
      </c>
      <c r="N506" s="36"/>
      <c r="O506" s="36"/>
      <c r="P506" s="36"/>
      <c r="Q506" s="36"/>
      <c r="R506" s="36"/>
      <c r="S506" s="36"/>
      <c r="T506" s="36"/>
      <c r="U506" s="36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4"/>
      <c r="AG506" s="43"/>
      <c r="AH506" s="43"/>
      <c r="AI506" s="36"/>
      <c r="AJ506" s="43"/>
      <c r="AK506" s="43"/>
      <c r="AL506" s="43"/>
      <c r="AM506" s="43"/>
      <c r="AN506" s="43"/>
      <c r="AO506" s="43"/>
      <c r="AP506" s="42"/>
      <c r="AQ506" s="37"/>
      <c r="AR506" s="37"/>
      <c r="AS506" s="37"/>
      <c r="AT506" s="37"/>
      <c r="AU506" s="37"/>
      <c r="AV506" s="37"/>
      <c r="AW506" s="37"/>
      <c r="AX506" s="37"/>
      <c r="AY506" s="37"/>
      <c r="AZ506" s="37"/>
      <c r="BA506" s="37"/>
    </row>
    <row r="507" spans="1:53">
      <c r="A507" s="37"/>
      <c r="B507" s="37"/>
      <c r="C507" s="37"/>
      <c r="D507" s="35"/>
      <c r="E507" s="39"/>
      <c r="F507" s="39"/>
      <c r="G507" s="41"/>
      <c r="H507" s="41"/>
      <c r="I507" s="36"/>
      <c r="J507" s="36"/>
      <c r="K507" s="36"/>
      <c r="L507" s="36"/>
      <c r="M507" s="36" t="str">
        <f ca="1">IFERROR(__xludf.DUMMYFUNCTION("IFERROR(TEXTJOIN("", "", TRUE, FILTER('Hưởng lương Tết'!D:D, ('Hưởng lương Tết'!A:A=B502) * ('Hưởng lương Tết'!B:B=C502))), """")"),"")</f>
        <v/>
      </c>
      <c r="N507" s="36"/>
      <c r="O507" s="36"/>
      <c r="P507" s="36"/>
      <c r="Q507" s="36"/>
      <c r="R507" s="36"/>
      <c r="S507" s="36"/>
      <c r="T507" s="36"/>
      <c r="U507" s="36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4"/>
      <c r="AG507" s="43"/>
      <c r="AH507" s="43"/>
      <c r="AI507" s="36"/>
      <c r="AJ507" s="43"/>
      <c r="AK507" s="43"/>
      <c r="AL507" s="43"/>
      <c r="AM507" s="43"/>
      <c r="AN507" s="43"/>
      <c r="AO507" s="43"/>
      <c r="AP507" s="42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</row>
    <row r="508" spans="1:53">
      <c r="A508" s="37"/>
      <c r="B508" s="37"/>
      <c r="C508" s="37"/>
      <c r="D508" s="35"/>
      <c r="E508" s="39"/>
      <c r="F508" s="39"/>
      <c r="G508" s="41"/>
      <c r="H508" s="41"/>
      <c r="I508" s="36"/>
      <c r="J508" s="36"/>
      <c r="K508" s="36"/>
      <c r="L508" s="36"/>
      <c r="M508" s="36" t="str">
        <f ca="1">IFERROR(__xludf.DUMMYFUNCTION("IFERROR(TEXTJOIN("", "", TRUE, FILTER('Hưởng lương Tết'!D:D, ('Hưởng lương Tết'!A:A=B503) * ('Hưởng lương Tết'!B:B=C503))), """")"),"")</f>
        <v/>
      </c>
      <c r="N508" s="36"/>
      <c r="O508" s="36"/>
      <c r="P508" s="36"/>
      <c r="Q508" s="36"/>
      <c r="R508" s="36"/>
      <c r="S508" s="36"/>
      <c r="T508" s="36"/>
      <c r="U508" s="36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4"/>
      <c r="AG508" s="43"/>
      <c r="AH508" s="43"/>
      <c r="AI508" s="36"/>
      <c r="AJ508" s="43"/>
      <c r="AK508" s="43"/>
      <c r="AL508" s="43"/>
      <c r="AM508" s="43"/>
      <c r="AN508" s="43"/>
      <c r="AO508" s="43"/>
      <c r="AP508" s="42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</row>
    <row r="509" spans="1:53">
      <c r="A509" s="37"/>
      <c r="B509" s="37"/>
      <c r="C509" s="37"/>
      <c r="D509" s="35"/>
      <c r="E509" s="39"/>
      <c r="F509" s="39"/>
      <c r="G509" s="41"/>
      <c r="H509" s="41"/>
      <c r="I509" s="36"/>
      <c r="J509" s="36"/>
      <c r="K509" s="36"/>
      <c r="L509" s="36"/>
      <c r="M509" s="36" t="str">
        <f ca="1">IFERROR(__xludf.DUMMYFUNCTION("IFERROR(TEXTJOIN("", "", TRUE, FILTER('Hưởng lương Tết'!D:D, ('Hưởng lương Tết'!A:A=B504) * ('Hưởng lương Tết'!B:B=C504))), """")"),"")</f>
        <v/>
      </c>
      <c r="N509" s="36"/>
      <c r="O509" s="36"/>
      <c r="P509" s="36"/>
      <c r="Q509" s="36"/>
      <c r="R509" s="36"/>
      <c r="S509" s="36"/>
      <c r="T509" s="36"/>
      <c r="U509" s="36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4"/>
      <c r="AG509" s="43"/>
      <c r="AH509" s="43"/>
      <c r="AI509" s="36"/>
      <c r="AJ509" s="43"/>
      <c r="AK509" s="43"/>
      <c r="AL509" s="43"/>
      <c r="AM509" s="43"/>
      <c r="AN509" s="43"/>
      <c r="AO509" s="43"/>
      <c r="AP509" s="42"/>
      <c r="AQ509" s="37"/>
      <c r="AR509" s="37"/>
      <c r="AS509" s="37"/>
      <c r="AT509" s="37"/>
      <c r="AU509" s="37"/>
      <c r="AV509" s="37"/>
      <c r="AW509" s="37"/>
      <c r="AX509" s="37"/>
      <c r="AY509" s="37"/>
      <c r="AZ509" s="37"/>
      <c r="BA509" s="37"/>
    </row>
    <row r="510" spans="1:53">
      <c r="A510" s="37"/>
      <c r="B510" s="37"/>
      <c r="C510" s="37"/>
      <c r="D510" s="35"/>
      <c r="E510" s="39"/>
      <c r="F510" s="39"/>
      <c r="G510" s="41"/>
      <c r="H510" s="41"/>
      <c r="I510" s="36"/>
      <c r="J510" s="36"/>
      <c r="K510" s="36"/>
      <c r="L510" s="36"/>
      <c r="M510" s="36" t="str">
        <f ca="1">IFERROR(__xludf.DUMMYFUNCTION("IFERROR(TEXTJOIN("", "", TRUE, FILTER('Hưởng lương Tết'!D:D, ('Hưởng lương Tết'!A:A=B505) * ('Hưởng lương Tết'!B:B=C505))), """")"),"")</f>
        <v/>
      </c>
      <c r="N510" s="36"/>
      <c r="O510" s="36"/>
      <c r="P510" s="36"/>
      <c r="Q510" s="36"/>
      <c r="R510" s="36"/>
      <c r="S510" s="36"/>
      <c r="T510" s="36"/>
      <c r="U510" s="36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4"/>
      <c r="AG510" s="43"/>
      <c r="AH510" s="43"/>
      <c r="AI510" s="36"/>
      <c r="AJ510" s="43"/>
      <c r="AK510" s="43"/>
      <c r="AL510" s="43"/>
      <c r="AM510" s="43"/>
      <c r="AN510" s="43"/>
      <c r="AO510" s="43"/>
      <c r="AP510" s="42"/>
      <c r="AQ510" s="37"/>
      <c r="AR510" s="37"/>
      <c r="AS510" s="37"/>
      <c r="AT510" s="37"/>
      <c r="AU510" s="37"/>
      <c r="AV510" s="37"/>
      <c r="AW510" s="37"/>
      <c r="AX510" s="37"/>
      <c r="AY510" s="37"/>
      <c r="AZ510" s="37"/>
      <c r="BA510" s="37"/>
    </row>
    <row r="511" spans="1:53">
      <c r="A511" s="37"/>
      <c r="B511" s="37"/>
      <c r="C511" s="37"/>
      <c r="D511" s="35"/>
      <c r="E511" s="39"/>
      <c r="F511" s="39"/>
      <c r="G511" s="41"/>
      <c r="H511" s="41"/>
      <c r="I511" s="36"/>
      <c r="J511" s="36"/>
      <c r="K511" s="36"/>
      <c r="L511" s="36"/>
      <c r="M511" s="36" t="str">
        <f ca="1">IFERROR(__xludf.DUMMYFUNCTION("IFERROR(TEXTJOIN("", "", TRUE, FILTER('Hưởng lương Tết'!D:D, ('Hưởng lương Tết'!A:A=B506) * ('Hưởng lương Tết'!B:B=C506))), """")"),"")</f>
        <v/>
      </c>
      <c r="N511" s="36"/>
      <c r="O511" s="36"/>
      <c r="P511" s="36"/>
      <c r="Q511" s="36"/>
      <c r="R511" s="36"/>
      <c r="S511" s="36"/>
      <c r="T511" s="36"/>
      <c r="U511" s="36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4"/>
      <c r="AG511" s="43"/>
      <c r="AH511" s="43"/>
      <c r="AI511" s="36"/>
      <c r="AJ511" s="43"/>
      <c r="AK511" s="43"/>
      <c r="AL511" s="43"/>
      <c r="AM511" s="43"/>
      <c r="AN511" s="43"/>
      <c r="AO511" s="43"/>
      <c r="AP511" s="42"/>
      <c r="AQ511" s="37"/>
      <c r="AR511" s="37"/>
      <c r="AS511" s="37"/>
      <c r="AT511" s="37"/>
      <c r="AU511" s="37"/>
      <c r="AV511" s="37"/>
      <c r="AW511" s="37"/>
      <c r="AX511" s="37"/>
      <c r="AY511" s="37"/>
      <c r="AZ511" s="37"/>
      <c r="BA511" s="37"/>
    </row>
    <row r="512" spans="1:53">
      <c r="A512" s="37"/>
      <c r="B512" s="37"/>
      <c r="C512" s="37"/>
      <c r="D512" s="35"/>
      <c r="E512" s="39"/>
      <c r="F512" s="39"/>
      <c r="G512" s="41"/>
      <c r="H512" s="41"/>
      <c r="I512" s="36"/>
      <c r="J512" s="36"/>
      <c r="K512" s="36"/>
      <c r="L512" s="36"/>
      <c r="M512" s="36" t="str">
        <f ca="1">IFERROR(__xludf.DUMMYFUNCTION("IFERROR(TEXTJOIN("", "", TRUE, FILTER('Hưởng lương Tết'!D:D, ('Hưởng lương Tết'!A:A=B507) * ('Hưởng lương Tết'!B:B=C507))), """")"),"")</f>
        <v/>
      </c>
      <c r="N512" s="36"/>
      <c r="O512" s="36"/>
      <c r="P512" s="36"/>
      <c r="Q512" s="36"/>
      <c r="R512" s="36"/>
      <c r="S512" s="36"/>
      <c r="T512" s="36"/>
      <c r="U512" s="36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4"/>
      <c r="AG512" s="43"/>
      <c r="AH512" s="43"/>
      <c r="AI512" s="36"/>
      <c r="AJ512" s="43"/>
      <c r="AK512" s="43"/>
      <c r="AL512" s="43"/>
      <c r="AM512" s="43"/>
      <c r="AN512" s="43"/>
      <c r="AO512" s="43"/>
      <c r="AP512" s="42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</row>
    <row r="513" spans="1:53">
      <c r="A513" s="37"/>
      <c r="B513" s="37"/>
      <c r="C513" s="37"/>
      <c r="D513" s="35"/>
      <c r="E513" s="39"/>
      <c r="F513" s="39"/>
      <c r="G513" s="41"/>
      <c r="H513" s="41"/>
      <c r="I513" s="36"/>
      <c r="J513" s="36"/>
      <c r="K513" s="36"/>
      <c r="L513" s="36"/>
      <c r="M513" s="36" t="str">
        <f ca="1">IFERROR(__xludf.DUMMYFUNCTION("IFERROR(TEXTJOIN("", "", TRUE, FILTER('Hưởng lương Tết'!D:D, ('Hưởng lương Tết'!A:A=B508) * ('Hưởng lương Tết'!B:B=C508))), """")"),"")</f>
        <v/>
      </c>
      <c r="N513" s="36"/>
      <c r="O513" s="36"/>
      <c r="P513" s="36"/>
      <c r="Q513" s="36"/>
      <c r="R513" s="36"/>
      <c r="S513" s="36"/>
      <c r="T513" s="36"/>
      <c r="U513" s="36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4"/>
      <c r="AG513" s="43"/>
      <c r="AH513" s="43"/>
      <c r="AI513" s="36"/>
      <c r="AJ513" s="43"/>
      <c r="AK513" s="43"/>
      <c r="AL513" s="43"/>
      <c r="AM513" s="43"/>
      <c r="AN513" s="43"/>
      <c r="AO513" s="43"/>
      <c r="AP513" s="42"/>
      <c r="AQ513" s="37"/>
      <c r="AR513" s="37"/>
      <c r="AS513" s="37"/>
      <c r="AT513" s="37"/>
      <c r="AU513" s="37"/>
      <c r="AV513" s="37"/>
      <c r="AW513" s="37"/>
      <c r="AX513" s="37"/>
      <c r="AY513" s="37"/>
      <c r="AZ513" s="37"/>
      <c r="BA513" s="37"/>
    </row>
    <row r="514" spans="1:53">
      <c r="A514" s="37"/>
      <c r="B514" s="37"/>
      <c r="C514" s="37"/>
      <c r="D514" s="35"/>
      <c r="E514" s="39"/>
      <c r="F514" s="39"/>
      <c r="G514" s="41"/>
      <c r="H514" s="41"/>
      <c r="I514" s="36"/>
      <c r="J514" s="36"/>
      <c r="K514" s="36"/>
      <c r="L514" s="36"/>
      <c r="M514" s="36" t="str">
        <f ca="1">IFERROR(__xludf.DUMMYFUNCTION("IFERROR(TEXTJOIN("", "", TRUE, FILTER('Hưởng lương Tết'!D:D, ('Hưởng lương Tết'!A:A=B509) * ('Hưởng lương Tết'!B:B=C509))), """")"),"")</f>
        <v/>
      </c>
      <c r="N514" s="36"/>
      <c r="O514" s="36"/>
      <c r="P514" s="36"/>
      <c r="Q514" s="36"/>
      <c r="R514" s="36"/>
      <c r="S514" s="36"/>
      <c r="T514" s="36"/>
      <c r="U514" s="36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4"/>
      <c r="AG514" s="43"/>
      <c r="AH514" s="43"/>
      <c r="AI514" s="36"/>
      <c r="AJ514" s="43"/>
      <c r="AK514" s="43"/>
      <c r="AL514" s="43"/>
      <c r="AM514" s="43"/>
      <c r="AN514" s="43"/>
      <c r="AO514" s="43"/>
      <c r="AP514" s="42"/>
      <c r="AQ514" s="37"/>
      <c r="AR514" s="37"/>
      <c r="AS514" s="37"/>
      <c r="AT514" s="37"/>
      <c r="AU514" s="37"/>
      <c r="AV514" s="37"/>
      <c r="AW514" s="37"/>
      <c r="AX514" s="37"/>
      <c r="AY514" s="37"/>
      <c r="AZ514" s="37"/>
      <c r="BA514" s="37"/>
    </row>
    <row r="515" spans="1:53">
      <c r="A515" s="37"/>
      <c r="B515" s="37"/>
      <c r="C515" s="37"/>
      <c r="D515" s="35"/>
      <c r="E515" s="39"/>
      <c r="F515" s="39"/>
      <c r="G515" s="41"/>
      <c r="H515" s="41"/>
      <c r="I515" s="36"/>
      <c r="J515" s="36"/>
      <c r="K515" s="36"/>
      <c r="L515" s="36"/>
      <c r="M515" s="36" t="str">
        <f ca="1">IFERROR(__xludf.DUMMYFUNCTION("IFERROR(TEXTJOIN("", "", TRUE, FILTER('Hưởng lương Tết'!D:D, ('Hưởng lương Tết'!A:A=B510) * ('Hưởng lương Tết'!B:B=C510))), """")"),"")</f>
        <v/>
      </c>
      <c r="N515" s="36"/>
      <c r="O515" s="36"/>
      <c r="P515" s="36"/>
      <c r="Q515" s="36"/>
      <c r="R515" s="36"/>
      <c r="S515" s="36"/>
      <c r="T515" s="36"/>
      <c r="U515" s="36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4"/>
      <c r="AG515" s="43"/>
      <c r="AH515" s="43"/>
      <c r="AI515" s="36"/>
      <c r="AJ515" s="43"/>
      <c r="AK515" s="43"/>
      <c r="AL515" s="43"/>
      <c r="AM515" s="43"/>
      <c r="AN515" s="43"/>
      <c r="AO515" s="43"/>
      <c r="AP515" s="42"/>
      <c r="AQ515" s="37"/>
      <c r="AR515" s="37"/>
      <c r="AS515" s="37"/>
      <c r="AT515" s="37"/>
      <c r="AU515" s="37"/>
      <c r="AV515" s="37"/>
      <c r="AW515" s="37"/>
      <c r="AX515" s="37"/>
      <c r="AY515" s="37"/>
      <c r="AZ515" s="37"/>
      <c r="BA515" s="37"/>
    </row>
    <row r="516" spans="1:53">
      <c r="A516" s="37"/>
      <c r="B516" s="37"/>
      <c r="C516" s="37"/>
      <c r="D516" s="35"/>
      <c r="E516" s="39"/>
      <c r="F516" s="39"/>
      <c r="G516" s="41"/>
      <c r="H516" s="41"/>
      <c r="I516" s="36"/>
      <c r="J516" s="36"/>
      <c r="K516" s="36"/>
      <c r="L516" s="36"/>
      <c r="M516" s="36" t="str">
        <f ca="1">IFERROR(__xludf.DUMMYFUNCTION("IFERROR(TEXTJOIN("", "", TRUE, FILTER('Hưởng lương Tết'!D:D, ('Hưởng lương Tết'!A:A=B511) * ('Hưởng lương Tết'!B:B=C511))), """")"),"")</f>
        <v/>
      </c>
      <c r="N516" s="36"/>
      <c r="O516" s="36"/>
      <c r="P516" s="36"/>
      <c r="Q516" s="36"/>
      <c r="R516" s="36"/>
      <c r="S516" s="36"/>
      <c r="T516" s="36"/>
      <c r="U516" s="36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4"/>
      <c r="AG516" s="43"/>
      <c r="AH516" s="43"/>
      <c r="AI516" s="36"/>
      <c r="AJ516" s="43"/>
      <c r="AK516" s="43"/>
      <c r="AL516" s="43"/>
      <c r="AM516" s="43"/>
      <c r="AN516" s="43"/>
      <c r="AO516" s="43"/>
      <c r="AP516" s="42"/>
      <c r="AQ516" s="37"/>
      <c r="AR516" s="37"/>
      <c r="AS516" s="37"/>
      <c r="AT516" s="37"/>
      <c r="AU516" s="37"/>
      <c r="AV516" s="37"/>
      <c r="AW516" s="37"/>
      <c r="AX516" s="37"/>
      <c r="AY516" s="37"/>
      <c r="AZ516" s="37"/>
      <c r="BA516" s="37"/>
    </row>
    <row r="517" spans="1:53">
      <c r="A517" s="37"/>
      <c r="B517" s="37"/>
      <c r="C517" s="37"/>
      <c r="D517" s="35"/>
      <c r="E517" s="39"/>
      <c r="F517" s="39"/>
      <c r="G517" s="41"/>
      <c r="H517" s="41"/>
      <c r="I517" s="36"/>
      <c r="J517" s="36"/>
      <c r="K517" s="36"/>
      <c r="L517" s="36"/>
      <c r="M517" s="36" t="str">
        <f ca="1">IFERROR(__xludf.DUMMYFUNCTION("IFERROR(TEXTJOIN("", "", TRUE, FILTER('Hưởng lương Tết'!D:D, ('Hưởng lương Tết'!A:A=B512) * ('Hưởng lương Tết'!B:B=C512))), """")"),"")</f>
        <v/>
      </c>
      <c r="N517" s="36"/>
      <c r="O517" s="36"/>
      <c r="P517" s="36"/>
      <c r="Q517" s="36"/>
      <c r="R517" s="36"/>
      <c r="S517" s="36"/>
      <c r="T517" s="36"/>
      <c r="U517" s="36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4"/>
      <c r="AG517" s="43"/>
      <c r="AH517" s="43"/>
      <c r="AI517" s="36"/>
      <c r="AJ517" s="43"/>
      <c r="AK517" s="43"/>
      <c r="AL517" s="43"/>
      <c r="AM517" s="43"/>
      <c r="AN517" s="43"/>
      <c r="AO517" s="43"/>
      <c r="AP517" s="42"/>
      <c r="AQ517" s="37"/>
      <c r="AR517" s="37"/>
      <c r="AS517" s="37"/>
      <c r="AT517" s="37"/>
      <c r="AU517" s="37"/>
      <c r="AV517" s="37"/>
      <c r="AW517" s="37"/>
      <c r="AX517" s="37"/>
      <c r="AY517" s="37"/>
      <c r="AZ517" s="37"/>
      <c r="BA517" s="37"/>
    </row>
    <row r="518" spans="1:53">
      <c r="A518" s="37"/>
      <c r="B518" s="37"/>
      <c r="C518" s="37"/>
      <c r="D518" s="35"/>
      <c r="E518" s="39"/>
      <c r="F518" s="39"/>
      <c r="G518" s="41"/>
      <c r="H518" s="41"/>
      <c r="I518" s="36"/>
      <c r="J518" s="36"/>
      <c r="K518" s="36"/>
      <c r="L518" s="36"/>
      <c r="M518" s="36" t="str">
        <f ca="1">IFERROR(__xludf.DUMMYFUNCTION("IFERROR(TEXTJOIN("", "", TRUE, FILTER('Hưởng lương Tết'!D:D, ('Hưởng lương Tết'!A:A=B513) * ('Hưởng lương Tết'!B:B=C513))), """")"),"")</f>
        <v/>
      </c>
      <c r="N518" s="36"/>
      <c r="O518" s="36"/>
      <c r="P518" s="36"/>
      <c r="Q518" s="36"/>
      <c r="R518" s="36"/>
      <c r="S518" s="36"/>
      <c r="T518" s="36"/>
      <c r="U518" s="36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4"/>
      <c r="AG518" s="43"/>
      <c r="AH518" s="43"/>
      <c r="AI518" s="36"/>
      <c r="AJ518" s="43"/>
      <c r="AK518" s="43"/>
      <c r="AL518" s="43"/>
      <c r="AM518" s="43"/>
      <c r="AN518" s="43"/>
      <c r="AO518" s="43"/>
      <c r="AP518" s="42"/>
      <c r="AQ518" s="37"/>
      <c r="AR518" s="37"/>
      <c r="AS518" s="37"/>
      <c r="AT518" s="37"/>
      <c r="AU518" s="37"/>
      <c r="AV518" s="37"/>
      <c r="AW518" s="37"/>
      <c r="AX518" s="37"/>
      <c r="AY518" s="37"/>
      <c r="AZ518" s="37"/>
      <c r="BA518" s="37"/>
    </row>
    <row r="519" spans="1:53">
      <c r="A519" s="37"/>
      <c r="B519" s="37"/>
      <c r="C519" s="37"/>
      <c r="D519" s="35"/>
      <c r="E519" s="39"/>
      <c r="F519" s="39"/>
      <c r="G519" s="41"/>
      <c r="H519" s="41"/>
      <c r="I519" s="36"/>
      <c r="J519" s="36"/>
      <c r="K519" s="36"/>
      <c r="L519" s="36"/>
      <c r="M519" s="36" t="str">
        <f ca="1">IFERROR(__xludf.DUMMYFUNCTION("IFERROR(TEXTJOIN("", "", TRUE, FILTER('Hưởng lương Tết'!D:D, ('Hưởng lương Tết'!A:A=B514) * ('Hưởng lương Tết'!B:B=C514))), """")"),"")</f>
        <v/>
      </c>
      <c r="N519" s="36"/>
      <c r="O519" s="36"/>
      <c r="P519" s="36"/>
      <c r="Q519" s="36"/>
      <c r="R519" s="36"/>
      <c r="S519" s="36"/>
      <c r="T519" s="36"/>
      <c r="U519" s="36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4"/>
      <c r="AG519" s="43"/>
      <c r="AH519" s="43"/>
      <c r="AI519" s="36"/>
      <c r="AJ519" s="43"/>
      <c r="AK519" s="43"/>
      <c r="AL519" s="43"/>
      <c r="AM519" s="43"/>
      <c r="AN519" s="43"/>
      <c r="AO519" s="43"/>
      <c r="AP519" s="42"/>
      <c r="AQ519" s="37"/>
      <c r="AR519" s="37"/>
      <c r="AS519" s="37"/>
      <c r="AT519" s="37"/>
      <c r="AU519" s="37"/>
      <c r="AV519" s="37"/>
      <c r="AW519" s="37"/>
      <c r="AX519" s="37"/>
      <c r="AY519" s="37"/>
      <c r="AZ519" s="37"/>
      <c r="BA519" s="37"/>
    </row>
    <row r="520" spans="1:53">
      <c r="A520" s="37"/>
      <c r="B520" s="37"/>
      <c r="C520" s="37"/>
      <c r="D520" s="35"/>
      <c r="E520" s="39"/>
      <c r="F520" s="39"/>
      <c r="G520" s="41"/>
      <c r="H520" s="41"/>
      <c r="I520" s="36"/>
      <c r="J520" s="36"/>
      <c r="K520" s="36"/>
      <c r="L520" s="36"/>
      <c r="M520" s="36" t="str">
        <f ca="1">IFERROR(__xludf.DUMMYFUNCTION("IFERROR(TEXTJOIN("", "", TRUE, FILTER('Hưởng lương Tết'!D:D, ('Hưởng lương Tết'!A:A=B515) * ('Hưởng lương Tết'!B:B=C515))), """")"),"")</f>
        <v/>
      </c>
      <c r="N520" s="36"/>
      <c r="O520" s="36"/>
      <c r="P520" s="36"/>
      <c r="Q520" s="36"/>
      <c r="R520" s="36"/>
      <c r="S520" s="36"/>
      <c r="T520" s="36"/>
      <c r="U520" s="36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4"/>
      <c r="AG520" s="43"/>
      <c r="AH520" s="43"/>
      <c r="AI520" s="36"/>
      <c r="AJ520" s="43"/>
      <c r="AK520" s="43"/>
      <c r="AL520" s="43"/>
      <c r="AM520" s="43"/>
      <c r="AN520" s="43"/>
      <c r="AO520" s="43"/>
      <c r="AP520" s="42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</row>
    <row r="521" spans="1:53">
      <c r="A521" s="37"/>
      <c r="B521" s="37"/>
      <c r="C521" s="37"/>
      <c r="D521" s="35"/>
      <c r="E521" s="39"/>
      <c r="F521" s="39"/>
      <c r="G521" s="41"/>
      <c r="H521" s="41"/>
      <c r="I521" s="36"/>
      <c r="J521" s="36"/>
      <c r="K521" s="36"/>
      <c r="L521" s="36"/>
      <c r="M521" s="36" t="str">
        <f ca="1">IFERROR(__xludf.DUMMYFUNCTION("IFERROR(TEXTJOIN("", "", TRUE, FILTER('Hưởng lương Tết'!D:D, ('Hưởng lương Tết'!A:A=B516) * ('Hưởng lương Tết'!B:B=C516))), """")"),"")</f>
        <v/>
      </c>
      <c r="N521" s="36"/>
      <c r="O521" s="36"/>
      <c r="P521" s="36"/>
      <c r="Q521" s="36"/>
      <c r="R521" s="36"/>
      <c r="S521" s="36"/>
      <c r="T521" s="36"/>
      <c r="U521" s="36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4"/>
      <c r="AG521" s="43"/>
      <c r="AH521" s="43"/>
      <c r="AI521" s="36"/>
      <c r="AJ521" s="43"/>
      <c r="AK521" s="43"/>
      <c r="AL521" s="43"/>
      <c r="AM521" s="43"/>
      <c r="AN521" s="43"/>
      <c r="AO521" s="43"/>
      <c r="AP521" s="42"/>
      <c r="AQ521" s="37"/>
      <c r="AR521" s="37"/>
      <c r="AS521" s="37"/>
      <c r="AT521" s="37"/>
      <c r="AU521" s="37"/>
      <c r="AV521" s="37"/>
      <c r="AW521" s="37"/>
      <c r="AX521" s="37"/>
      <c r="AY521" s="37"/>
      <c r="AZ521" s="37"/>
      <c r="BA521" s="37"/>
    </row>
    <row r="522" spans="1:53">
      <c r="A522" s="37"/>
      <c r="B522" s="37"/>
      <c r="C522" s="37"/>
      <c r="D522" s="35"/>
      <c r="E522" s="39"/>
      <c r="F522" s="39"/>
      <c r="G522" s="41"/>
      <c r="H522" s="41"/>
      <c r="I522" s="36"/>
      <c r="J522" s="36"/>
      <c r="K522" s="36"/>
      <c r="L522" s="36"/>
      <c r="M522" s="36" t="str">
        <f ca="1">IFERROR(__xludf.DUMMYFUNCTION("IFERROR(TEXTJOIN("", "", TRUE, FILTER('Hưởng lương Tết'!D:D, ('Hưởng lương Tết'!A:A=B517) * ('Hưởng lương Tết'!B:B=C517))), """")"),"")</f>
        <v/>
      </c>
      <c r="N522" s="36"/>
      <c r="O522" s="36"/>
      <c r="P522" s="36"/>
      <c r="Q522" s="36"/>
      <c r="R522" s="36"/>
      <c r="S522" s="36"/>
      <c r="T522" s="36"/>
      <c r="U522" s="36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4"/>
      <c r="AG522" s="43"/>
      <c r="AH522" s="43"/>
      <c r="AI522" s="36"/>
      <c r="AJ522" s="43"/>
      <c r="AK522" s="43"/>
      <c r="AL522" s="43"/>
      <c r="AM522" s="43"/>
      <c r="AN522" s="43"/>
      <c r="AO522" s="43"/>
      <c r="AP522" s="42"/>
      <c r="AQ522" s="37"/>
      <c r="AR522" s="37"/>
      <c r="AS522" s="37"/>
      <c r="AT522" s="37"/>
      <c r="AU522" s="37"/>
      <c r="AV522" s="37"/>
      <c r="AW522" s="37"/>
      <c r="AX522" s="37"/>
      <c r="AY522" s="37"/>
      <c r="AZ522" s="37"/>
      <c r="BA522" s="37"/>
    </row>
    <row r="523" spans="1:53">
      <c r="A523" s="37"/>
      <c r="B523" s="37"/>
      <c r="C523" s="37"/>
      <c r="D523" s="35"/>
      <c r="E523" s="39"/>
      <c r="F523" s="39"/>
      <c r="G523" s="41"/>
      <c r="H523" s="41"/>
      <c r="I523" s="36"/>
      <c r="J523" s="36"/>
      <c r="K523" s="36"/>
      <c r="L523" s="36"/>
      <c r="M523" s="36" t="str">
        <f ca="1">IFERROR(__xludf.DUMMYFUNCTION("IFERROR(TEXTJOIN("", "", TRUE, FILTER('Hưởng lương Tết'!D:D, ('Hưởng lương Tết'!A:A=B518) * ('Hưởng lương Tết'!B:B=C518))), """")"),"")</f>
        <v/>
      </c>
      <c r="N523" s="36"/>
      <c r="O523" s="36"/>
      <c r="P523" s="36"/>
      <c r="Q523" s="36"/>
      <c r="R523" s="36"/>
      <c r="S523" s="36"/>
      <c r="T523" s="36"/>
      <c r="U523" s="36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4"/>
      <c r="AG523" s="43"/>
      <c r="AH523" s="43"/>
      <c r="AI523" s="36"/>
      <c r="AJ523" s="43"/>
      <c r="AK523" s="43"/>
      <c r="AL523" s="43"/>
      <c r="AM523" s="43"/>
      <c r="AN523" s="43"/>
      <c r="AO523" s="43"/>
      <c r="AP523" s="42"/>
      <c r="AQ523" s="37"/>
      <c r="AR523" s="37"/>
      <c r="AS523" s="37"/>
      <c r="AT523" s="37"/>
      <c r="AU523" s="37"/>
      <c r="AV523" s="37"/>
      <c r="AW523" s="37"/>
      <c r="AX523" s="37"/>
      <c r="AY523" s="37"/>
      <c r="AZ523" s="37"/>
      <c r="BA523" s="37"/>
    </row>
    <row r="524" spans="1:53">
      <c r="A524" s="37"/>
      <c r="B524" s="37"/>
      <c r="C524" s="37"/>
      <c r="D524" s="35"/>
      <c r="E524" s="39"/>
      <c r="F524" s="39"/>
      <c r="G524" s="41"/>
      <c r="H524" s="41"/>
      <c r="I524" s="36"/>
      <c r="J524" s="36"/>
      <c r="K524" s="36"/>
      <c r="L524" s="36"/>
      <c r="M524" s="36" t="str">
        <f ca="1">IFERROR(__xludf.DUMMYFUNCTION("IFERROR(TEXTJOIN("", "", TRUE, FILTER('Hưởng lương Tết'!D:D, ('Hưởng lương Tết'!A:A=B519) * ('Hưởng lương Tết'!B:B=C519))), """")"),"")</f>
        <v/>
      </c>
      <c r="N524" s="36"/>
      <c r="O524" s="36"/>
      <c r="P524" s="36"/>
      <c r="Q524" s="36"/>
      <c r="R524" s="36"/>
      <c r="S524" s="36"/>
      <c r="T524" s="36"/>
      <c r="U524" s="36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4"/>
      <c r="AG524" s="43"/>
      <c r="AH524" s="43"/>
      <c r="AI524" s="36"/>
      <c r="AJ524" s="43"/>
      <c r="AK524" s="43"/>
      <c r="AL524" s="43"/>
      <c r="AM524" s="43"/>
      <c r="AN524" s="43"/>
      <c r="AO524" s="43"/>
      <c r="AP524" s="42"/>
      <c r="AQ524" s="37"/>
      <c r="AR524" s="37"/>
      <c r="AS524" s="37"/>
      <c r="AT524" s="37"/>
      <c r="AU524" s="37"/>
      <c r="AV524" s="37"/>
      <c r="AW524" s="37"/>
      <c r="AX524" s="37"/>
      <c r="AY524" s="37"/>
      <c r="AZ524" s="37"/>
      <c r="BA524" s="37"/>
    </row>
    <row r="525" spans="1:53">
      <c r="A525" s="37"/>
      <c r="B525" s="37"/>
      <c r="C525" s="37"/>
      <c r="D525" s="35"/>
      <c r="E525" s="39"/>
      <c r="F525" s="39"/>
      <c r="G525" s="41"/>
      <c r="H525" s="41"/>
      <c r="I525" s="36"/>
      <c r="J525" s="36"/>
      <c r="K525" s="36"/>
      <c r="L525" s="36"/>
      <c r="M525" s="36" t="str">
        <f ca="1">IFERROR(__xludf.DUMMYFUNCTION("IFERROR(TEXTJOIN("", "", TRUE, FILTER('Hưởng lương Tết'!D:D, ('Hưởng lương Tết'!A:A=B520) * ('Hưởng lương Tết'!B:B=C520))), """")"),"")</f>
        <v/>
      </c>
      <c r="N525" s="36"/>
      <c r="O525" s="36"/>
      <c r="P525" s="36"/>
      <c r="Q525" s="36"/>
      <c r="R525" s="36"/>
      <c r="S525" s="36"/>
      <c r="T525" s="36"/>
      <c r="U525" s="36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4"/>
      <c r="AG525" s="43"/>
      <c r="AH525" s="43"/>
      <c r="AI525" s="36"/>
      <c r="AJ525" s="43"/>
      <c r="AK525" s="43"/>
      <c r="AL525" s="43"/>
      <c r="AM525" s="43"/>
      <c r="AN525" s="43"/>
      <c r="AO525" s="43"/>
      <c r="AP525" s="42"/>
      <c r="AQ525" s="37"/>
      <c r="AR525" s="37"/>
      <c r="AS525" s="37"/>
      <c r="AT525" s="37"/>
      <c r="AU525" s="37"/>
      <c r="AV525" s="37"/>
      <c r="AW525" s="37"/>
      <c r="AX525" s="37"/>
      <c r="AY525" s="37"/>
      <c r="AZ525" s="37"/>
      <c r="BA525" s="37"/>
    </row>
    <row r="526" spans="1:53">
      <c r="A526" s="37"/>
      <c r="B526" s="37"/>
      <c r="C526" s="37"/>
      <c r="D526" s="35"/>
      <c r="E526" s="39"/>
      <c r="F526" s="39"/>
      <c r="G526" s="41"/>
      <c r="H526" s="41"/>
      <c r="I526" s="36"/>
      <c r="J526" s="36"/>
      <c r="K526" s="36"/>
      <c r="L526" s="36"/>
      <c r="M526" s="36" t="str">
        <f ca="1">IFERROR(__xludf.DUMMYFUNCTION("IFERROR(TEXTJOIN("", "", TRUE, FILTER('Hưởng lương Tết'!D:D, ('Hưởng lương Tết'!A:A=B521) * ('Hưởng lương Tết'!B:B=C521))), """")"),"")</f>
        <v/>
      </c>
      <c r="N526" s="36"/>
      <c r="O526" s="36"/>
      <c r="P526" s="36"/>
      <c r="Q526" s="36"/>
      <c r="R526" s="36"/>
      <c r="S526" s="36"/>
      <c r="T526" s="36"/>
      <c r="U526" s="36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4"/>
      <c r="AG526" s="43"/>
      <c r="AH526" s="43"/>
      <c r="AI526" s="36"/>
      <c r="AJ526" s="43"/>
      <c r="AK526" s="43"/>
      <c r="AL526" s="43"/>
      <c r="AM526" s="43"/>
      <c r="AN526" s="43"/>
      <c r="AO526" s="43"/>
      <c r="AP526" s="42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</row>
    <row r="527" spans="1:53">
      <c r="A527" s="37"/>
      <c r="B527" s="37"/>
      <c r="C527" s="37"/>
      <c r="D527" s="35"/>
      <c r="E527" s="39"/>
      <c r="F527" s="39"/>
      <c r="G527" s="41"/>
      <c r="H527" s="41"/>
      <c r="I527" s="36"/>
      <c r="J527" s="36"/>
      <c r="K527" s="36"/>
      <c r="L527" s="36"/>
      <c r="M527" s="36" t="str">
        <f ca="1">IFERROR(__xludf.DUMMYFUNCTION("IFERROR(TEXTJOIN("", "", TRUE, FILTER('Hưởng lương Tết'!D:D, ('Hưởng lương Tết'!A:A=B522) * ('Hưởng lương Tết'!B:B=C522))), """")"),"")</f>
        <v/>
      </c>
      <c r="N527" s="36"/>
      <c r="O527" s="36"/>
      <c r="P527" s="36"/>
      <c r="Q527" s="36"/>
      <c r="R527" s="36"/>
      <c r="S527" s="36"/>
      <c r="T527" s="36"/>
      <c r="U527" s="36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4"/>
      <c r="AG527" s="43"/>
      <c r="AH527" s="43"/>
      <c r="AI527" s="36"/>
      <c r="AJ527" s="43"/>
      <c r="AK527" s="43"/>
      <c r="AL527" s="43"/>
      <c r="AM527" s="43"/>
      <c r="AN527" s="43"/>
      <c r="AO527" s="43"/>
      <c r="AP527" s="42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</row>
    <row r="528" spans="1:53">
      <c r="A528" s="37"/>
      <c r="B528" s="37"/>
      <c r="C528" s="37"/>
      <c r="D528" s="35"/>
      <c r="E528" s="39"/>
      <c r="F528" s="39"/>
      <c r="G528" s="41"/>
      <c r="H528" s="41"/>
      <c r="I528" s="36"/>
      <c r="J528" s="36"/>
      <c r="K528" s="36"/>
      <c r="L528" s="36"/>
      <c r="M528" s="36" t="str">
        <f ca="1">IFERROR(__xludf.DUMMYFUNCTION("IFERROR(TEXTJOIN("", "", TRUE, FILTER('Hưởng lương Tết'!D:D, ('Hưởng lương Tết'!A:A=B523) * ('Hưởng lương Tết'!B:B=C523))), """")"),"")</f>
        <v/>
      </c>
      <c r="N528" s="36"/>
      <c r="O528" s="36"/>
      <c r="P528" s="36"/>
      <c r="Q528" s="36"/>
      <c r="R528" s="36"/>
      <c r="S528" s="36"/>
      <c r="T528" s="36"/>
      <c r="U528" s="36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4"/>
      <c r="AG528" s="43"/>
      <c r="AH528" s="43"/>
      <c r="AI528" s="36"/>
      <c r="AJ528" s="43"/>
      <c r="AK528" s="43"/>
      <c r="AL528" s="43"/>
      <c r="AM528" s="43"/>
      <c r="AN528" s="43"/>
      <c r="AO528" s="43"/>
      <c r="AP528" s="42"/>
      <c r="AQ528" s="37"/>
      <c r="AR528" s="37"/>
      <c r="AS528" s="37"/>
      <c r="AT528" s="37"/>
      <c r="AU528" s="37"/>
      <c r="AV528" s="37"/>
      <c r="AW528" s="37"/>
      <c r="AX528" s="37"/>
      <c r="AY528" s="37"/>
      <c r="AZ528" s="37"/>
      <c r="BA528" s="37"/>
    </row>
    <row r="529" spans="1:53">
      <c r="A529" s="37"/>
      <c r="B529" s="37"/>
      <c r="C529" s="37"/>
      <c r="D529" s="35"/>
      <c r="E529" s="39"/>
      <c r="F529" s="39"/>
      <c r="G529" s="41"/>
      <c r="H529" s="41"/>
      <c r="I529" s="36"/>
      <c r="J529" s="36"/>
      <c r="K529" s="36"/>
      <c r="L529" s="36"/>
      <c r="M529" s="36" t="str">
        <f ca="1">IFERROR(__xludf.DUMMYFUNCTION("IFERROR(TEXTJOIN("", "", TRUE, FILTER('Hưởng lương Tết'!D:D, ('Hưởng lương Tết'!A:A=B524) * ('Hưởng lương Tết'!B:B=C524))), """")"),"")</f>
        <v/>
      </c>
      <c r="N529" s="36"/>
      <c r="O529" s="36"/>
      <c r="P529" s="36"/>
      <c r="Q529" s="36"/>
      <c r="R529" s="36"/>
      <c r="S529" s="36"/>
      <c r="T529" s="36"/>
      <c r="U529" s="36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4"/>
      <c r="AG529" s="43"/>
      <c r="AH529" s="43"/>
      <c r="AI529" s="36"/>
      <c r="AJ529" s="43"/>
      <c r="AK529" s="43"/>
      <c r="AL529" s="43"/>
      <c r="AM529" s="43"/>
      <c r="AN529" s="43"/>
      <c r="AO529" s="43"/>
      <c r="AP529" s="42"/>
      <c r="AQ529" s="37"/>
      <c r="AR529" s="37"/>
      <c r="AS529" s="37"/>
      <c r="AT529" s="37"/>
      <c r="AU529" s="37"/>
      <c r="AV529" s="37"/>
      <c r="AW529" s="37"/>
      <c r="AX529" s="37"/>
      <c r="AY529" s="37"/>
      <c r="AZ529" s="37"/>
      <c r="BA529" s="37"/>
    </row>
    <row r="530" spans="1:53">
      <c r="A530" s="37"/>
      <c r="B530" s="37"/>
      <c r="C530" s="37"/>
      <c r="D530" s="35"/>
      <c r="E530" s="39"/>
      <c r="F530" s="39"/>
      <c r="G530" s="41"/>
      <c r="H530" s="41"/>
      <c r="I530" s="36"/>
      <c r="J530" s="36"/>
      <c r="K530" s="36"/>
      <c r="L530" s="36"/>
      <c r="M530" s="36" t="str">
        <f ca="1">IFERROR(__xludf.DUMMYFUNCTION("IFERROR(TEXTJOIN("", "", TRUE, FILTER('Hưởng lương Tết'!D:D, ('Hưởng lương Tết'!A:A=B525) * ('Hưởng lương Tết'!B:B=C525))), """")"),"")</f>
        <v/>
      </c>
      <c r="N530" s="36"/>
      <c r="O530" s="36"/>
      <c r="P530" s="36"/>
      <c r="Q530" s="36"/>
      <c r="R530" s="36"/>
      <c r="S530" s="36"/>
      <c r="T530" s="36"/>
      <c r="U530" s="36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4"/>
      <c r="AG530" s="43"/>
      <c r="AH530" s="43"/>
      <c r="AI530" s="36"/>
      <c r="AJ530" s="43"/>
      <c r="AK530" s="43"/>
      <c r="AL530" s="43"/>
      <c r="AM530" s="43"/>
      <c r="AN530" s="43"/>
      <c r="AO530" s="43"/>
      <c r="AP530" s="42"/>
      <c r="AQ530" s="37"/>
      <c r="AR530" s="37"/>
      <c r="AS530" s="37"/>
      <c r="AT530" s="37"/>
      <c r="AU530" s="37"/>
      <c r="AV530" s="37"/>
      <c r="AW530" s="37"/>
      <c r="AX530" s="37"/>
      <c r="AY530" s="37"/>
      <c r="AZ530" s="37"/>
      <c r="BA530" s="37"/>
    </row>
    <row r="531" spans="1:53">
      <c r="A531" s="37"/>
      <c r="B531" s="37"/>
      <c r="C531" s="37"/>
      <c r="D531" s="35"/>
      <c r="E531" s="39"/>
      <c r="F531" s="39"/>
      <c r="G531" s="41"/>
      <c r="H531" s="41"/>
      <c r="I531" s="36"/>
      <c r="J531" s="36"/>
      <c r="K531" s="36"/>
      <c r="L531" s="36"/>
      <c r="M531" s="36" t="str">
        <f ca="1">IFERROR(__xludf.DUMMYFUNCTION("IFERROR(TEXTJOIN("", "", TRUE, FILTER('Hưởng lương Tết'!D:D, ('Hưởng lương Tết'!A:A=B526) * ('Hưởng lương Tết'!B:B=C526))), """")"),"")</f>
        <v/>
      </c>
      <c r="N531" s="36"/>
      <c r="O531" s="36"/>
      <c r="P531" s="36"/>
      <c r="Q531" s="36"/>
      <c r="R531" s="36"/>
      <c r="S531" s="36"/>
      <c r="T531" s="36"/>
      <c r="U531" s="36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4"/>
      <c r="AG531" s="43"/>
      <c r="AH531" s="43"/>
      <c r="AI531" s="36"/>
      <c r="AJ531" s="43"/>
      <c r="AK531" s="43"/>
      <c r="AL531" s="43"/>
      <c r="AM531" s="43"/>
      <c r="AN531" s="43"/>
      <c r="AO531" s="43"/>
      <c r="AP531" s="42"/>
      <c r="AQ531" s="37"/>
      <c r="AR531" s="37"/>
      <c r="AS531" s="37"/>
      <c r="AT531" s="37"/>
      <c r="AU531" s="37"/>
      <c r="AV531" s="37"/>
      <c r="AW531" s="37"/>
      <c r="AX531" s="37"/>
      <c r="AY531" s="37"/>
      <c r="AZ531" s="37"/>
      <c r="BA531" s="37"/>
    </row>
    <row r="532" spans="1:53">
      <c r="A532" s="37"/>
      <c r="B532" s="37"/>
      <c r="C532" s="37"/>
      <c r="D532" s="35"/>
      <c r="E532" s="39"/>
      <c r="F532" s="39"/>
      <c r="G532" s="41"/>
      <c r="H532" s="41"/>
      <c r="I532" s="36"/>
      <c r="J532" s="36"/>
      <c r="K532" s="36"/>
      <c r="L532" s="36"/>
      <c r="M532" s="36" t="str">
        <f ca="1">IFERROR(__xludf.DUMMYFUNCTION("IFERROR(TEXTJOIN("", "", TRUE, FILTER('Hưởng lương Tết'!D:D, ('Hưởng lương Tết'!A:A=B527) * ('Hưởng lương Tết'!B:B=C527))), """")"),"")</f>
        <v/>
      </c>
      <c r="N532" s="36"/>
      <c r="O532" s="36"/>
      <c r="P532" s="36"/>
      <c r="Q532" s="36"/>
      <c r="R532" s="36"/>
      <c r="S532" s="36"/>
      <c r="T532" s="36"/>
      <c r="U532" s="36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4"/>
      <c r="AG532" s="43"/>
      <c r="AH532" s="43"/>
      <c r="AI532" s="36"/>
      <c r="AJ532" s="43"/>
      <c r="AK532" s="43"/>
      <c r="AL532" s="43"/>
      <c r="AM532" s="43"/>
      <c r="AN532" s="43"/>
      <c r="AO532" s="43"/>
      <c r="AP532" s="42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</row>
    <row r="533" spans="1:53">
      <c r="A533" s="37"/>
      <c r="B533" s="37"/>
      <c r="C533" s="37"/>
      <c r="D533" s="35"/>
      <c r="E533" s="39"/>
      <c r="F533" s="39"/>
      <c r="G533" s="41"/>
      <c r="H533" s="41"/>
      <c r="I533" s="36"/>
      <c r="J533" s="36"/>
      <c r="K533" s="36"/>
      <c r="L533" s="36"/>
      <c r="M533" s="36" t="str">
        <f ca="1">IFERROR(__xludf.DUMMYFUNCTION("IFERROR(TEXTJOIN("", "", TRUE, FILTER('Hưởng lương Tết'!D:D, ('Hưởng lương Tết'!A:A=B528) * ('Hưởng lương Tết'!B:B=C528))), """")"),"")</f>
        <v/>
      </c>
      <c r="N533" s="36"/>
      <c r="O533" s="36"/>
      <c r="P533" s="36"/>
      <c r="Q533" s="36"/>
      <c r="R533" s="36"/>
      <c r="S533" s="36"/>
      <c r="T533" s="36"/>
      <c r="U533" s="36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4"/>
      <c r="AG533" s="43"/>
      <c r="AH533" s="43"/>
      <c r="AI533" s="36"/>
      <c r="AJ533" s="43"/>
      <c r="AK533" s="43"/>
      <c r="AL533" s="43"/>
      <c r="AM533" s="43"/>
      <c r="AN533" s="43"/>
      <c r="AO533" s="43"/>
      <c r="AP533" s="42"/>
      <c r="AQ533" s="37"/>
      <c r="AR533" s="37"/>
      <c r="AS533" s="37"/>
      <c r="AT533" s="37"/>
      <c r="AU533" s="37"/>
      <c r="AV533" s="37"/>
      <c r="AW533" s="37"/>
      <c r="AX533" s="37"/>
      <c r="AY533" s="37"/>
      <c r="AZ533" s="37"/>
      <c r="BA533" s="37"/>
    </row>
    <row r="534" spans="1:53">
      <c r="A534" s="37"/>
      <c r="B534" s="37"/>
      <c r="C534" s="37"/>
      <c r="D534" s="35"/>
      <c r="E534" s="39"/>
      <c r="F534" s="39"/>
      <c r="G534" s="41"/>
      <c r="H534" s="41"/>
      <c r="I534" s="36"/>
      <c r="J534" s="36"/>
      <c r="K534" s="36"/>
      <c r="L534" s="36"/>
      <c r="M534" s="36" t="str">
        <f ca="1">IFERROR(__xludf.DUMMYFUNCTION("IFERROR(TEXTJOIN("", "", TRUE, FILTER('Hưởng lương Tết'!D:D, ('Hưởng lương Tết'!A:A=B529) * ('Hưởng lương Tết'!B:B=C529))), """")"),"")</f>
        <v/>
      </c>
      <c r="N534" s="36"/>
      <c r="O534" s="36"/>
      <c r="P534" s="36"/>
      <c r="Q534" s="36"/>
      <c r="R534" s="36"/>
      <c r="S534" s="36"/>
      <c r="T534" s="36"/>
      <c r="U534" s="36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4"/>
      <c r="AG534" s="43"/>
      <c r="AH534" s="43"/>
      <c r="AI534" s="36"/>
      <c r="AJ534" s="43"/>
      <c r="AK534" s="43"/>
      <c r="AL534" s="43"/>
      <c r="AM534" s="43"/>
      <c r="AN534" s="43"/>
      <c r="AO534" s="43"/>
      <c r="AP534" s="42"/>
      <c r="AQ534" s="37"/>
      <c r="AR534" s="37"/>
      <c r="AS534" s="37"/>
      <c r="AT534" s="37"/>
      <c r="AU534" s="37"/>
      <c r="AV534" s="37"/>
      <c r="AW534" s="37"/>
      <c r="AX534" s="37"/>
      <c r="AY534" s="37"/>
      <c r="AZ534" s="37"/>
      <c r="BA534" s="37"/>
    </row>
    <row r="535" spans="1:53">
      <c r="A535" s="37"/>
      <c r="B535" s="37"/>
      <c r="C535" s="37"/>
      <c r="D535" s="35"/>
      <c r="E535" s="39"/>
      <c r="F535" s="39"/>
      <c r="G535" s="41"/>
      <c r="H535" s="41"/>
      <c r="I535" s="36"/>
      <c r="J535" s="36"/>
      <c r="K535" s="36"/>
      <c r="L535" s="36"/>
      <c r="M535" s="36" t="str">
        <f ca="1">IFERROR(__xludf.DUMMYFUNCTION("IFERROR(TEXTJOIN("", "", TRUE, FILTER('Hưởng lương Tết'!D:D, ('Hưởng lương Tết'!A:A=B530) * ('Hưởng lương Tết'!B:B=C530))), """")"),"")</f>
        <v/>
      </c>
      <c r="N535" s="36"/>
      <c r="O535" s="36"/>
      <c r="P535" s="36"/>
      <c r="Q535" s="36"/>
      <c r="R535" s="36"/>
      <c r="S535" s="36"/>
      <c r="T535" s="36"/>
      <c r="U535" s="36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4"/>
      <c r="AG535" s="43"/>
      <c r="AH535" s="43"/>
      <c r="AI535" s="36"/>
      <c r="AJ535" s="43"/>
      <c r="AK535" s="43"/>
      <c r="AL535" s="43"/>
      <c r="AM535" s="43"/>
      <c r="AN535" s="43"/>
      <c r="AO535" s="43"/>
      <c r="AP535" s="42"/>
      <c r="AQ535" s="37"/>
      <c r="AR535" s="37"/>
      <c r="AS535" s="37"/>
      <c r="AT535" s="37"/>
      <c r="AU535" s="37"/>
      <c r="AV535" s="37"/>
      <c r="AW535" s="37"/>
      <c r="AX535" s="37"/>
      <c r="AY535" s="37"/>
      <c r="AZ535" s="37"/>
      <c r="BA535" s="37"/>
    </row>
    <row r="536" spans="1:53">
      <c r="A536" s="37"/>
      <c r="B536" s="37"/>
      <c r="C536" s="37"/>
      <c r="D536" s="35"/>
      <c r="E536" s="39"/>
      <c r="F536" s="39"/>
      <c r="G536" s="41"/>
      <c r="H536" s="41"/>
      <c r="I536" s="36"/>
      <c r="J536" s="36"/>
      <c r="K536" s="36"/>
      <c r="L536" s="36"/>
      <c r="M536" s="36" t="str">
        <f ca="1">IFERROR(__xludf.DUMMYFUNCTION("IFERROR(TEXTJOIN("", "", TRUE, FILTER('Hưởng lương Tết'!D:D, ('Hưởng lương Tết'!A:A=B531) * ('Hưởng lương Tết'!B:B=C531))), """")"),"")</f>
        <v/>
      </c>
      <c r="N536" s="36"/>
      <c r="O536" s="36"/>
      <c r="P536" s="36"/>
      <c r="Q536" s="36"/>
      <c r="R536" s="36"/>
      <c r="S536" s="36"/>
      <c r="T536" s="36"/>
      <c r="U536" s="36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4"/>
      <c r="AG536" s="43"/>
      <c r="AH536" s="43"/>
      <c r="AI536" s="36"/>
      <c r="AJ536" s="43"/>
      <c r="AK536" s="43"/>
      <c r="AL536" s="43"/>
      <c r="AM536" s="43"/>
      <c r="AN536" s="43"/>
      <c r="AO536" s="43"/>
      <c r="AP536" s="42"/>
      <c r="AQ536" s="37"/>
      <c r="AR536" s="37"/>
      <c r="AS536" s="37"/>
      <c r="AT536" s="37"/>
      <c r="AU536" s="37"/>
      <c r="AV536" s="37"/>
      <c r="AW536" s="37"/>
      <c r="AX536" s="37"/>
      <c r="AY536" s="37"/>
      <c r="AZ536" s="37"/>
      <c r="BA536" s="37"/>
    </row>
    <row r="537" spans="1:53">
      <c r="A537" s="37"/>
      <c r="B537" s="37"/>
      <c r="C537" s="37"/>
      <c r="D537" s="35"/>
      <c r="E537" s="39"/>
      <c r="F537" s="39"/>
      <c r="G537" s="41"/>
      <c r="H537" s="41"/>
      <c r="I537" s="36"/>
      <c r="J537" s="36"/>
      <c r="K537" s="36"/>
      <c r="L537" s="36"/>
      <c r="M537" s="36" t="str">
        <f ca="1">IFERROR(__xludf.DUMMYFUNCTION("IFERROR(TEXTJOIN("", "", TRUE, FILTER('Hưởng lương Tết'!D:D, ('Hưởng lương Tết'!A:A=B532) * ('Hưởng lương Tết'!B:B=C532))), """")"),"")</f>
        <v/>
      </c>
      <c r="N537" s="36"/>
      <c r="O537" s="36"/>
      <c r="P537" s="36"/>
      <c r="Q537" s="36"/>
      <c r="R537" s="36"/>
      <c r="S537" s="36"/>
      <c r="T537" s="36"/>
      <c r="U537" s="36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4"/>
      <c r="AG537" s="43"/>
      <c r="AH537" s="43"/>
      <c r="AI537" s="36"/>
      <c r="AJ537" s="43"/>
      <c r="AK537" s="43"/>
      <c r="AL537" s="43"/>
      <c r="AM537" s="43"/>
      <c r="AN537" s="43"/>
      <c r="AO537" s="43"/>
      <c r="AP537" s="42"/>
      <c r="AQ537" s="37"/>
      <c r="AR537" s="37"/>
      <c r="AS537" s="37"/>
      <c r="AT537" s="37"/>
      <c r="AU537" s="37"/>
      <c r="AV537" s="37"/>
      <c r="AW537" s="37"/>
      <c r="AX537" s="37"/>
      <c r="AY537" s="37"/>
      <c r="AZ537" s="37"/>
      <c r="BA537" s="37"/>
    </row>
    <row r="538" spans="1:53">
      <c r="A538" s="37"/>
      <c r="B538" s="37"/>
      <c r="C538" s="37"/>
      <c r="D538" s="35"/>
      <c r="E538" s="39"/>
      <c r="F538" s="39"/>
      <c r="G538" s="41"/>
      <c r="H538" s="41"/>
      <c r="I538" s="36"/>
      <c r="J538" s="36"/>
      <c r="K538" s="36"/>
      <c r="L538" s="36"/>
      <c r="M538" s="36" t="str">
        <f ca="1">IFERROR(__xludf.DUMMYFUNCTION("IFERROR(TEXTJOIN("", "", TRUE, FILTER('Hưởng lương Tết'!D:D, ('Hưởng lương Tết'!A:A=B533) * ('Hưởng lương Tết'!B:B=C533))), """")"),"")</f>
        <v/>
      </c>
      <c r="N538" s="36"/>
      <c r="O538" s="36"/>
      <c r="P538" s="36"/>
      <c r="Q538" s="36"/>
      <c r="R538" s="36"/>
      <c r="S538" s="36"/>
      <c r="T538" s="36"/>
      <c r="U538" s="36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4"/>
      <c r="AG538" s="43"/>
      <c r="AH538" s="43"/>
      <c r="AI538" s="36"/>
      <c r="AJ538" s="43"/>
      <c r="AK538" s="43"/>
      <c r="AL538" s="43"/>
      <c r="AM538" s="43"/>
      <c r="AN538" s="43"/>
      <c r="AO538" s="43"/>
      <c r="AP538" s="42"/>
      <c r="AQ538" s="37"/>
      <c r="AR538" s="37"/>
      <c r="AS538" s="37"/>
      <c r="AT538" s="37"/>
      <c r="AU538" s="37"/>
      <c r="AV538" s="37"/>
      <c r="AW538" s="37"/>
      <c r="AX538" s="37"/>
      <c r="AY538" s="37"/>
      <c r="AZ538" s="37"/>
      <c r="BA538" s="37"/>
    </row>
    <row r="539" spans="1:53">
      <c r="A539" s="37"/>
      <c r="B539" s="37"/>
      <c r="C539" s="37"/>
      <c r="D539" s="35"/>
      <c r="E539" s="39"/>
      <c r="F539" s="39"/>
      <c r="G539" s="41"/>
      <c r="H539" s="41"/>
      <c r="I539" s="36"/>
      <c r="J539" s="36"/>
      <c r="K539" s="36"/>
      <c r="L539" s="36"/>
      <c r="M539" s="36" t="str">
        <f ca="1">IFERROR(__xludf.DUMMYFUNCTION("IFERROR(TEXTJOIN("", "", TRUE, FILTER('Hưởng lương Tết'!D:D, ('Hưởng lương Tết'!A:A=B534) * ('Hưởng lương Tết'!B:B=C534))), """")"),"")</f>
        <v/>
      </c>
      <c r="N539" s="36"/>
      <c r="O539" s="36"/>
      <c r="P539" s="36"/>
      <c r="Q539" s="36"/>
      <c r="R539" s="36"/>
      <c r="S539" s="36"/>
      <c r="T539" s="36"/>
      <c r="U539" s="36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4"/>
      <c r="AG539" s="43"/>
      <c r="AH539" s="43"/>
      <c r="AI539" s="36"/>
      <c r="AJ539" s="43"/>
      <c r="AK539" s="43"/>
      <c r="AL539" s="43"/>
      <c r="AM539" s="43"/>
      <c r="AN539" s="43"/>
      <c r="AO539" s="43"/>
      <c r="AP539" s="42"/>
      <c r="AQ539" s="37"/>
      <c r="AR539" s="37"/>
      <c r="AS539" s="37"/>
      <c r="AT539" s="37"/>
      <c r="AU539" s="37"/>
      <c r="AV539" s="37"/>
      <c r="AW539" s="37"/>
      <c r="AX539" s="37"/>
      <c r="AY539" s="37"/>
      <c r="AZ539" s="37"/>
      <c r="BA539" s="37"/>
    </row>
    <row r="540" spans="1:53">
      <c r="A540" s="37"/>
      <c r="B540" s="37"/>
      <c r="C540" s="37"/>
      <c r="D540" s="35"/>
      <c r="E540" s="39"/>
      <c r="F540" s="39"/>
      <c r="G540" s="41"/>
      <c r="H540" s="41"/>
      <c r="I540" s="36"/>
      <c r="J540" s="36"/>
      <c r="K540" s="36"/>
      <c r="L540" s="36"/>
      <c r="M540" s="36" t="str">
        <f ca="1">IFERROR(__xludf.DUMMYFUNCTION("IFERROR(TEXTJOIN("", "", TRUE, FILTER('Hưởng lương Tết'!D:D, ('Hưởng lương Tết'!A:A=B535) * ('Hưởng lương Tết'!B:B=C535))), """")"),"")</f>
        <v/>
      </c>
      <c r="N540" s="36"/>
      <c r="O540" s="36"/>
      <c r="P540" s="36"/>
      <c r="Q540" s="36"/>
      <c r="R540" s="36"/>
      <c r="S540" s="36"/>
      <c r="T540" s="36"/>
      <c r="U540" s="36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4"/>
      <c r="AG540" s="43"/>
      <c r="AH540" s="43"/>
      <c r="AI540" s="36"/>
      <c r="AJ540" s="43"/>
      <c r="AK540" s="43"/>
      <c r="AL540" s="43"/>
      <c r="AM540" s="43"/>
      <c r="AN540" s="43"/>
      <c r="AO540" s="43"/>
      <c r="AP540" s="42"/>
      <c r="AQ540" s="37"/>
      <c r="AR540" s="37"/>
      <c r="AS540" s="37"/>
      <c r="AT540" s="37"/>
      <c r="AU540" s="37"/>
      <c r="AV540" s="37"/>
      <c r="AW540" s="37"/>
      <c r="AX540" s="37"/>
      <c r="AY540" s="37"/>
      <c r="AZ540" s="37"/>
      <c r="BA540" s="37"/>
    </row>
    <row r="541" spans="1:53">
      <c r="A541" s="37"/>
      <c r="B541" s="37"/>
      <c r="C541" s="37"/>
      <c r="D541" s="35"/>
      <c r="E541" s="39"/>
      <c r="F541" s="39"/>
      <c r="G541" s="41"/>
      <c r="H541" s="41"/>
      <c r="I541" s="36"/>
      <c r="J541" s="36"/>
      <c r="K541" s="36"/>
      <c r="L541" s="36"/>
      <c r="M541" s="36" t="str">
        <f ca="1">IFERROR(__xludf.DUMMYFUNCTION("IFERROR(TEXTJOIN("", "", TRUE, FILTER('Hưởng lương Tết'!D:D, ('Hưởng lương Tết'!A:A=B536) * ('Hưởng lương Tết'!B:B=C536))), """")"),"")</f>
        <v/>
      </c>
      <c r="N541" s="36"/>
      <c r="O541" s="36"/>
      <c r="P541" s="36"/>
      <c r="Q541" s="36"/>
      <c r="R541" s="36"/>
      <c r="S541" s="36"/>
      <c r="T541" s="36"/>
      <c r="U541" s="36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4"/>
      <c r="AG541" s="43"/>
      <c r="AH541" s="43"/>
      <c r="AI541" s="36"/>
      <c r="AJ541" s="43"/>
      <c r="AK541" s="43"/>
      <c r="AL541" s="43"/>
      <c r="AM541" s="43"/>
      <c r="AN541" s="43"/>
      <c r="AO541" s="43"/>
      <c r="AP541" s="42"/>
      <c r="AQ541" s="37"/>
      <c r="AR541" s="37"/>
      <c r="AS541" s="37"/>
      <c r="AT541" s="37"/>
      <c r="AU541" s="37"/>
      <c r="AV541" s="37"/>
      <c r="AW541" s="37"/>
      <c r="AX541" s="37"/>
      <c r="AY541" s="37"/>
      <c r="AZ541" s="37"/>
      <c r="BA541" s="37"/>
    </row>
    <row r="542" spans="1:53">
      <c r="A542" s="37"/>
      <c r="B542" s="37"/>
      <c r="C542" s="37"/>
      <c r="D542" s="35"/>
      <c r="E542" s="39"/>
      <c r="F542" s="39"/>
      <c r="G542" s="41"/>
      <c r="H542" s="41"/>
      <c r="I542" s="36"/>
      <c r="J542" s="36"/>
      <c r="K542" s="36"/>
      <c r="L542" s="36"/>
      <c r="M542" s="36" t="str">
        <f ca="1">IFERROR(__xludf.DUMMYFUNCTION("IFERROR(TEXTJOIN("", "", TRUE, FILTER('Hưởng lương Tết'!D:D, ('Hưởng lương Tết'!A:A=B537) * ('Hưởng lương Tết'!B:B=C537))), """")"),"")</f>
        <v/>
      </c>
      <c r="N542" s="36"/>
      <c r="O542" s="36"/>
      <c r="P542" s="36"/>
      <c r="Q542" s="36"/>
      <c r="R542" s="36"/>
      <c r="S542" s="36"/>
      <c r="T542" s="36"/>
      <c r="U542" s="36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4"/>
      <c r="AG542" s="43"/>
      <c r="AH542" s="43"/>
      <c r="AI542" s="36"/>
      <c r="AJ542" s="43"/>
      <c r="AK542" s="43"/>
      <c r="AL542" s="43"/>
      <c r="AM542" s="43"/>
      <c r="AN542" s="43"/>
      <c r="AO542" s="43"/>
      <c r="AP542" s="42"/>
      <c r="AQ542" s="37"/>
      <c r="AR542" s="37"/>
      <c r="AS542" s="37"/>
      <c r="AT542" s="37"/>
      <c r="AU542" s="37"/>
      <c r="AV542" s="37"/>
      <c r="AW542" s="37"/>
      <c r="AX542" s="37"/>
      <c r="AY542" s="37"/>
      <c r="AZ542" s="37"/>
      <c r="BA542" s="37"/>
    </row>
    <row r="543" spans="1:53">
      <c r="A543" s="37"/>
      <c r="B543" s="37"/>
      <c r="C543" s="37"/>
      <c r="D543" s="35"/>
      <c r="E543" s="39"/>
      <c r="F543" s="39"/>
      <c r="G543" s="41"/>
      <c r="H543" s="41"/>
      <c r="I543" s="36"/>
      <c r="J543" s="36"/>
      <c r="K543" s="36"/>
      <c r="L543" s="36"/>
      <c r="M543" s="36" t="str">
        <f ca="1">IFERROR(__xludf.DUMMYFUNCTION("IFERROR(TEXTJOIN("", "", TRUE, FILTER('Hưởng lương Tết'!D:D, ('Hưởng lương Tết'!A:A=B538) * ('Hưởng lương Tết'!B:B=C538))), """")"),"")</f>
        <v/>
      </c>
      <c r="N543" s="36"/>
      <c r="O543" s="36"/>
      <c r="P543" s="36"/>
      <c r="Q543" s="36"/>
      <c r="R543" s="36"/>
      <c r="S543" s="36"/>
      <c r="T543" s="36"/>
      <c r="U543" s="36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4"/>
      <c r="AG543" s="43"/>
      <c r="AH543" s="43"/>
      <c r="AI543" s="36"/>
      <c r="AJ543" s="43"/>
      <c r="AK543" s="43"/>
      <c r="AL543" s="43"/>
      <c r="AM543" s="43"/>
      <c r="AN543" s="43"/>
      <c r="AO543" s="43"/>
      <c r="AP543" s="42"/>
      <c r="AQ543" s="37"/>
      <c r="AR543" s="37"/>
      <c r="AS543" s="37"/>
      <c r="AT543" s="37"/>
      <c r="AU543" s="37"/>
      <c r="AV543" s="37"/>
      <c r="AW543" s="37"/>
      <c r="AX543" s="37"/>
      <c r="AY543" s="37"/>
      <c r="AZ543" s="37"/>
      <c r="BA543" s="37"/>
    </row>
    <row r="544" spans="1:53">
      <c r="A544" s="37"/>
      <c r="B544" s="37"/>
      <c r="C544" s="37"/>
      <c r="D544" s="35"/>
      <c r="E544" s="39"/>
      <c r="F544" s="39"/>
      <c r="G544" s="41"/>
      <c r="H544" s="41"/>
      <c r="I544" s="36"/>
      <c r="J544" s="36"/>
      <c r="K544" s="36"/>
      <c r="L544" s="36"/>
      <c r="M544" s="36" t="str">
        <f ca="1">IFERROR(__xludf.DUMMYFUNCTION("IFERROR(TEXTJOIN("", "", TRUE, FILTER('Hưởng lương Tết'!D:D, ('Hưởng lương Tết'!A:A=B539) * ('Hưởng lương Tết'!B:B=C539))), """")"),"")</f>
        <v/>
      </c>
      <c r="N544" s="36"/>
      <c r="O544" s="36"/>
      <c r="P544" s="36"/>
      <c r="Q544" s="36"/>
      <c r="R544" s="36"/>
      <c r="S544" s="36"/>
      <c r="T544" s="36"/>
      <c r="U544" s="36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4"/>
      <c r="AG544" s="43"/>
      <c r="AH544" s="43"/>
      <c r="AI544" s="36"/>
      <c r="AJ544" s="43"/>
      <c r="AK544" s="43"/>
      <c r="AL544" s="43"/>
      <c r="AM544" s="43"/>
      <c r="AN544" s="43"/>
      <c r="AO544" s="43"/>
      <c r="AP544" s="42"/>
      <c r="AQ544" s="37"/>
      <c r="AR544" s="37"/>
      <c r="AS544" s="37"/>
      <c r="AT544" s="37"/>
      <c r="AU544" s="37"/>
      <c r="AV544" s="37"/>
      <c r="AW544" s="37"/>
      <c r="AX544" s="37"/>
      <c r="AY544" s="37"/>
      <c r="AZ544" s="37"/>
      <c r="BA544" s="37"/>
    </row>
    <row r="545" spans="1:53">
      <c r="A545" s="37"/>
      <c r="B545" s="37"/>
      <c r="C545" s="37"/>
      <c r="D545" s="35"/>
      <c r="E545" s="39"/>
      <c r="F545" s="39"/>
      <c r="G545" s="41"/>
      <c r="H545" s="41"/>
      <c r="I545" s="36"/>
      <c r="J545" s="36"/>
      <c r="K545" s="36"/>
      <c r="L545" s="36"/>
      <c r="M545" s="36" t="str">
        <f ca="1">IFERROR(__xludf.DUMMYFUNCTION("IFERROR(TEXTJOIN("", "", TRUE, FILTER('Hưởng lương Tết'!D:D, ('Hưởng lương Tết'!A:A=B540) * ('Hưởng lương Tết'!B:B=C540))), """")"),"")</f>
        <v/>
      </c>
      <c r="N545" s="36"/>
      <c r="O545" s="36"/>
      <c r="P545" s="36"/>
      <c r="Q545" s="36"/>
      <c r="R545" s="36"/>
      <c r="S545" s="36"/>
      <c r="T545" s="36"/>
      <c r="U545" s="36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4"/>
      <c r="AG545" s="43"/>
      <c r="AH545" s="43"/>
      <c r="AI545" s="36"/>
      <c r="AJ545" s="43"/>
      <c r="AK545" s="43"/>
      <c r="AL545" s="43"/>
      <c r="AM545" s="43"/>
      <c r="AN545" s="43"/>
      <c r="AO545" s="43"/>
      <c r="AP545" s="42"/>
      <c r="AQ545" s="37"/>
      <c r="AR545" s="37"/>
      <c r="AS545" s="37"/>
      <c r="AT545" s="37"/>
      <c r="AU545" s="37"/>
      <c r="AV545" s="37"/>
      <c r="AW545" s="37"/>
      <c r="AX545" s="37"/>
      <c r="AY545" s="37"/>
      <c r="AZ545" s="37"/>
      <c r="BA545" s="37"/>
    </row>
    <row r="546" spans="1:53">
      <c r="A546" s="37"/>
      <c r="B546" s="37"/>
      <c r="C546" s="37"/>
      <c r="D546" s="35"/>
      <c r="E546" s="39"/>
      <c r="F546" s="39"/>
      <c r="G546" s="41"/>
      <c r="H546" s="41"/>
      <c r="I546" s="36"/>
      <c r="J546" s="36"/>
      <c r="K546" s="36"/>
      <c r="L546" s="36"/>
      <c r="M546" s="36" t="str">
        <f ca="1">IFERROR(__xludf.DUMMYFUNCTION("IFERROR(TEXTJOIN("", "", TRUE, FILTER('Hưởng lương Tết'!D:D, ('Hưởng lương Tết'!A:A=B541) * ('Hưởng lương Tết'!B:B=C541))), """")"),"")</f>
        <v/>
      </c>
      <c r="N546" s="36"/>
      <c r="O546" s="36"/>
      <c r="P546" s="36"/>
      <c r="Q546" s="36"/>
      <c r="R546" s="36"/>
      <c r="S546" s="36"/>
      <c r="T546" s="36"/>
      <c r="U546" s="36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4"/>
      <c r="AG546" s="43"/>
      <c r="AH546" s="43"/>
      <c r="AI546" s="36"/>
      <c r="AJ546" s="43"/>
      <c r="AK546" s="43"/>
      <c r="AL546" s="43"/>
      <c r="AM546" s="43"/>
      <c r="AN546" s="43"/>
      <c r="AO546" s="43"/>
      <c r="AP546" s="42"/>
      <c r="AQ546" s="37"/>
      <c r="AR546" s="37"/>
      <c r="AS546" s="37"/>
      <c r="AT546" s="37"/>
      <c r="AU546" s="37"/>
      <c r="AV546" s="37"/>
      <c r="AW546" s="37"/>
      <c r="AX546" s="37"/>
      <c r="AY546" s="37"/>
      <c r="AZ546" s="37"/>
      <c r="BA546" s="37"/>
    </row>
    <row r="547" spans="1:53">
      <c r="A547" s="37"/>
      <c r="B547" s="37"/>
      <c r="C547" s="37"/>
      <c r="D547" s="35"/>
      <c r="E547" s="39"/>
      <c r="F547" s="39"/>
      <c r="G547" s="41"/>
      <c r="H547" s="41"/>
      <c r="I547" s="36"/>
      <c r="J547" s="36"/>
      <c r="K547" s="36"/>
      <c r="L547" s="36"/>
      <c r="M547" s="36" t="str">
        <f ca="1">IFERROR(__xludf.DUMMYFUNCTION("IFERROR(TEXTJOIN("", "", TRUE, FILTER('Hưởng lương Tết'!D:D, ('Hưởng lương Tết'!A:A=B542) * ('Hưởng lương Tết'!B:B=C542))), """")"),"")</f>
        <v/>
      </c>
      <c r="N547" s="36"/>
      <c r="O547" s="36"/>
      <c r="P547" s="36"/>
      <c r="Q547" s="36"/>
      <c r="R547" s="36"/>
      <c r="S547" s="36"/>
      <c r="T547" s="36"/>
      <c r="U547" s="36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4"/>
      <c r="AG547" s="43"/>
      <c r="AH547" s="43"/>
      <c r="AI547" s="36"/>
      <c r="AJ547" s="43"/>
      <c r="AK547" s="43"/>
      <c r="AL547" s="43"/>
      <c r="AM547" s="43"/>
      <c r="AN547" s="43"/>
      <c r="AO547" s="43"/>
      <c r="AP547" s="42"/>
      <c r="AQ547" s="37"/>
      <c r="AR547" s="37"/>
      <c r="AS547" s="37"/>
      <c r="AT547" s="37"/>
      <c r="AU547" s="37"/>
      <c r="AV547" s="37"/>
      <c r="AW547" s="37"/>
      <c r="AX547" s="37"/>
      <c r="AY547" s="37"/>
      <c r="AZ547" s="37"/>
      <c r="BA547" s="37"/>
    </row>
    <row r="548" spans="1:53">
      <c r="A548" s="37"/>
      <c r="B548" s="37"/>
      <c r="C548" s="37"/>
      <c r="D548" s="35"/>
      <c r="E548" s="39"/>
      <c r="F548" s="39"/>
      <c r="G548" s="41"/>
      <c r="H548" s="41"/>
      <c r="I548" s="36"/>
      <c r="J548" s="36"/>
      <c r="K548" s="36"/>
      <c r="L548" s="36"/>
      <c r="M548" s="36" t="str">
        <f ca="1">IFERROR(__xludf.DUMMYFUNCTION("IFERROR(TEXTJOIN("", "", TRUE, FILTER('Hưởng lương Tết'!D:D, ('Hưởng lương Tết'!A:A=B543) * ('Hưởng lương Tết'!B:B=C543))), """")"),"")</f>
        <v/>
      </c>
      <c r="N548" s="36"/>
      <c r="O548" s="36"/>
      <c r="P548" s="36"/>
      <c r="Q548" s="36"/>
      <c r="R548" s="36"/>
      <c r="S548" s="36"/>
      <c r="T548" s="36"/>
      <c r="U548" s="36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4"/>
      <c r="AG548" s="43"/>
      <c r="AH548" s="43"/>
      <c r="AI548" s="36"/>
      <c r="AJ548" s="43"/>
      <c r="AK548" s="43"/>
      <c r="AL548" s="43"/>
      <c r="AM548" s="43"/>
      <c r="AN548" s="43"/>
      <c r="AO548" s="43"/>
      <c r="AP548" s="42"/>
      <c r="AQ548" s="37"/>
      <c r="AR548" s="37"/>
      <c r="AS548" s="37"/>
      <c r="AT548" s="37"/>
      <c r="AU548" s="37"/>
      <c r="AV548" s="37"/>
      <c r="AW548" s="37"/>
      <c r="AX548" s="37"/>
      <c r="AY548" s="37"/>
      <c r="AZ548" s="37"/>
      <c r="BA548" s="37"/>
    </row>
    <row r="549" spans="1:53">
      <c r="A549" s="37"/>
      <c r="B549" s="37"/>
      <c r="C549" s="37"/>
      <c r="D549" s="35"/>
      <c r="E549" s="39"/>
      <c r="F549" s="39"/>
      <c r="G549" s="41"/>
      <c r="H549" s="41"/>
      <c r="I549" s="36"/>
      <c r="J549" s="36"/>
      <c r="K549" s="36"/>
      <c r="L549" s="36"/>
      <c r="M549" s="36" t="str">
        <f ca="1">IFERROR(__xludf.DUMMYFUNCTION("IFERROR(TEXTJOIN("", "", TRUE, FILTER('Hưởng lương Tết'!D:D, ('Hưởng lương Tết'!A:A=B544) * ('Hưởng lương Tết'!B:B=C544))), """")"),"")</f>
        <v/>
      </c>
      <c r="N549" s="36"/>
      <c r="O549" s="36"/>
      <c r="P549" s="36"/>
      <c r="Q549" s="36"/>
      <c r="R549" s="36"/>
      <c r="S549" s="36"/>
      <c r="T549" s="36"/>
      <c r="U549" s="36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4"/>
      <c r="AG549" s="43"/>
      <c r="AH549" s="43"/>
      <c r="AI549" s="36"/>
      <c r="AJ549" s="43"/>
      <c r="AK549" s="43"/>
      <c r="AL549" s="43"/>
      <c r="AM549" s="43"/>
      <c r="AN549" s="43"/>
      <c r="AO549" s="43"/>
      <c r="AP549" s="42"/>
      <c r="AQ549" s="37"/>
      <c r="AR549" s="37"/>
      <c r="AS549" s="37"/>
      <c r="AT549" s="37"/>
      <c r="AU549" s="37"/>
      <c r="AV549" s="37"/>
      <c r="AW549" s="37"/>
      <c r="AX549" s="37"/>
      <c r="AY549" s="37"/>
      <c r="AZ549" s="37"/>
      <c r="BA549" s="37"/>
    </row>
    <row r="550" spans="1:53">
      <c r="A550" s="37"/>
      <c r="B550" s="37"/>
      <c r="C550" s="37"/>
      <c r="D550" s="35"/>
      <c r="E550" s="39"/>
      <c r="F550" s="39"/>
      <c r="G550" s="41"/>
      <c r="H550" s="41"/>
      <c r="I550" s="36"/>
      <c r="J550" s="36"/>
      <c r="K550" s="36"/>
      <c r="L550" s="36"/>
      <c r="M550" s="36" t="str">
        <f ca="1">IFERROR(__xludf.DUMMYFUNCTION("IFERROR(TEXTJOIN("", "", TRUE, FILTER('Hưởng lương Tết'!D:D, ('Hưởng lương Tết'!A:A=B545) * ('Hưởng lương Tết'!B:B=C545))), """")"),"")</f>
        <v/>
      </c>
      <c r="N550" s="36"/>
      <c r="O550" s="36"/>
      <c r="P550" s="36"/>
      <c r="Q550" s="36"/>
      <c r="R550" s="36"/>
      <c r="S550" s="36"/>
      <c r="T550" s="36"/>
      <c r="U550" s="36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4"/>
      <c r="AG550" s="43"/>
      <c r="AH550" s="43"/>
      <c r="AI550" s="36"/>
      <c r="AJ550" s="43"/>
      <c r="AK550" s="43"/>
      <c r="AL550" s="43"/>
      <c r="AM550" s="43"/>
      <c r="AN550" s="43"/>
      <c r="AO550" s="43"/>
      <c r="AP550" s="42"/>
      <c r="AQ550" s="37"/>
      <c r="AR550" s="37"/>
      <c r="AS550" s="37"/>
      <c r="AT550" s="37"/>
      <c r="AU550" s="37"/>
      <c r="AV550" s="37"/>
      <c r="AW550" s="37"/>
      <c r="AX550" s="37"/>
      <c r="AY550" s="37"/>
      <c r="AZ550" s="37"/>
      <c r="BA550" s="37"/>
    </row>
    <row r="551" spans="1:53">
      <c r="A551" s="37"/>
      <c r="B551" s="37"/>
      <c r="C551" s="37"/>
      <c r="D551" s="35"/>
      <c r="E551" s="39"/>
      <c r="F551" s="39"/>
      <c r="G551" s="41"/>
      <c r="H551" s="41"/>
      <c r="I551" s="36"/>
      <c r="J551" s="36"/>
      <c r="K551" s="36"/>
      <c r="L551" s="36"/>
      <c r="M551" s="36" t="str">
        <f ca="1">IFERROR(__xludf.DUMMYFUNCTION("IFERROR(TEXTJOIN("", "", TRUE, FILTER('Hưởng lương Tết'!D:D, ('Hưởng lương Tết'!A:A=B546) * ('Hưởng lương Tết'!B:B=C546))), """")"),"")</f>
        <v/>
      </c>
      <c r="N551" s="36"/>
      <c r="O551" s="36"/>
      <c r="P551" s="36"/>
      <c r="Q551" s="36"/>
      <c r="R551" s="36"/>
      <c r="S551" s="36"/>
      <c r="T551" s="36"/>
      <c r="U551" s="36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4"/>
      <c r="AG551" s="43"/>
      <c r="AH551" s="43"/>
      <c r="AI551" s="36"/>
      <c r="AJ551" s="43"/>
      <c r="AK551" s="43"/>
      <c r="AL551" s="43"/>
      <c r="AM551" s="43"/>
      <c r="AN551" s="43"/>
      <c r="AO551" s="43"/>
      <c r="AP551" s="42"/>
      <c r="AQ551" s="37"/>
      <c r="AR551" s="37"/>
      <c r="AS551" s="37"/>
      <c r="AT551" s="37"/>
      <c r="AU551" s="37"/>
      <c r="AV551" s="37"/>
      <c r="AW551" s="37"/>
      <c r="AX551" s="37"/>
      <c r="AY551" s="37"/>
      <c r="AZ551" s="37"/>
      <c r="BA551" s="37"/>
    </row>
    <row r="552" spans="1:53">
      <c r="A552" s="37"/>
      <c r="B552" s="37"/>
      <c r="C552" s="37"/>
      <c r="D552" s="35"/>
      <c r="E552" s="39"/>
      <c r="F552" s="39"/>
      <c r="G552" s="41"/>
      <c r="H552" s="41"/>
      <c r="I552" s="36"/>
      <c r="J552" s="36"/>
      <c r="K552" s="36"/>
      <c r="L552" s="36"/>
      <c r="M552" s="36" t="str">
        <f ca="1">IFERROR(__xludf.DUMMYFUNCTION("IFERROR(TEXTJOIN("", "", TRUE, FILTER('Hưởng lương Tết'!D:D, ('Hưởng lương Tết'!A:A=B547) * ('Hưởng lương Tết'!B:B=C547))), """")"),"")</f>
        <v/>
      </c>
      <c r="N552" s="36"/>
      <c r="O552" s="36"/>
      <c r="P552" s="36"/>
      <c r="Q552" s="36"/>
      <c r="R552" s="36"/>
      <c r="S552" s="36"/>
      <c r="T552" s="36"/>
      <c r="U552" s="36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4"/>
      <c r="AG552" s="43"/>
      <c r="AH552" s="43"/>
      <c r="AI552" s="36"/>
      <c r="AJ552" s="43"/>
      <c r="AK552" s="43"/>
      <c r="AL552" s="43"/>
      <c r="AM552" s="43"/>
      <c r="AN552" s="43"/>
      <c r="AO552" s="43"/>
      <c r="AP552" s="42"/>
      <c r="AQ552" s="37"/>
      <c r="AR552" s="37"/>
      <c r="AS552" s="37"/>
      <c r="AT552" s="37"/>
      <c r="AU552" s="37"/>
      <c r="AV552" s="37"/>
      <c r="AW552" s="37"/>
      <c r="AX552" s="37"/>
      <c r="AY552" s="37"/>
      <c r="AZ552" s="37"/>
      <c r="BA552" s="37"/>
    </row>
    <row r="553" spans="1:53">
      <c r="A553" s="37"/>
      <c r="B553" s="37"/>
      <c r="C553" s="37"/>
      <c r="D553" s="35"/>
      <c r="E553" s="39"/>
      <c r="F553" s="39"/>
      <c r="G553" s="41"/>
      <c r="H553" s="41"/>
      <c r="I553" s="36"/>
      <c r="J553" s="36"/>
      <c r="K553" s="36"/>
      <c r="L553" s="36"/>
      <c r="M553" s="36" t="str">
        <f ca="1">IFERROR(__xludf.DUMMYFUNCTION("IFERROR(TEXTJOIN("", "", TRUE, FILTER('Hưởng lương Tết'!D:D, ('Hưởng lương Tết'!A:A=B548) * ('Hưởng lương Tết'!B:B=C548))), """")"),"")</f>
        <v/>
      </c>
      <c r="N553" s="36"/>
      <c r="O553" s="36"/>
      <c r="P553" s="36"/>
      <c r="Q553" s="36"/>
      <c r="R553" s="36"/>
      <c r="S553" s="36"/>
      <c r="T553" s="36"/>
      <c r="U553" s="36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4"/>
      <c r="AG553" s="43"/>
      <c r="AH553" s="43"/>
      <c r="AI553" s="36"/>
      <c r="AJ553" s="43"/>
      <c r="AK553" s="43"/>
      <c r="AL553" s="43"/>
      <c r="AM553" s="43"/>
      <c r="AN553" s="43"/>
      <c r="AO553" s="43"/>
      <c r="AP553" s="42"/>
      <c r="AQ553" s="37"/>
      <c r="AR553" s="37"/>
      <c r="AS553" s="37"/>
      <c r="AT553" s="37"/>
      <c r="AU553" s="37"/>
      <c r="AV553" s="37"/>
      <c r="AW553" s="37"/>
      <c r="AX553" s="37"/>
      <c r="AY553" s="37"/>
      <c r="AZ553" s="37"/>
      <c r="BA553" s="37"/>
    </row>
    <row r="554" spans="1:53">
      <c r="A554" s="37"/>
      <c r="B554" s="37"/>
      <c r="C554" s="37"/>
      <c r="D554" s="35"/>
      <c r="E554" s="39"/>
      <c r="F554" s="39"/>
      <c r="G554" s="41"/>
      <c r="H554" s="41"/>
      <c r="I554" s="36"/>
      <c r="J554" s="36"/>
      <c r="K554" s="36"/>
      <c r="L554" s="36"/>
      <c r="M554" s="36" t="str">
        <f ca="1">IFERROR(__xludf.DUMMYFUNCTION("IFERROR(TEXTJOIN("", "", TRUE, FILTER('Hưởng lương Tết'!D:D, ('Hưởng lương Tết'!A:A=B549) * ('Hưởng lương Tết'!B:B=C549))), """")"),"")</f>
        <v/>
      </c>
      <c r="N554" s="36"/>
      <c r="O554" s="36"/>
      <c r="P554" s="36"/>
      <c r="Q554" s="36"/>
      <c r="R554" s="36"/>
      <c r="S554" s="36"/>
      <c r="T554" s="36"/>
      <c r="U554" s="36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4"/>
      <c r="AG554" s="43"/>
      <c r="AH554" s="43"/>
      <c r="AI554" s="36"/>
      <c r="AJ554" s="43"/>
      <c r="AK554" s="43"/>
      <c r="AL554" s="43"/>
      <c r="AM554" s="43"/>
      <c r="AN554" s="43"/>
      <c r="AO554" s="43"/>
      <c r="AP554" s="42"/>
      <c r="AQ554" s="37"/>
      <c r="AR554" s="37"/>
      <c r="AS554" s="37"/>
      <c r="AT554" s="37"/>
      <c r="AU554" s="37"/>
      <c r="AV554" s="37"/>
      <c r="AW554" s="37"/>
      <c r="AX554" s="37"/>
      <c r="AY554" s="37"/>
      <c r="AZ554" s="37"/>
      <c r="BA554" s="37"/>
    </row>
    <row r="555" spans="1:53">
      <c r="A555" s="37"/>
      <c r="B555" s="37"/>
      <c r="C555" s="37"/>
      <c r="D555" s="35"/>
      <c r="E555" s="39"/>
      <c r="F555" s="39"/>
      <c r="G555" s="41"/>
      <c r="H555" s="41"/>
      <c r="I555" s="36"/>
      <c r="J555" s="36"/>
      <c r="K555" s="36"/>
      <c r="L555" s="36"/>
      <c r="M555" s="36" t="str">
        <f ca="1">IFERROR(__xludf.DUMMYFUNCTION("IFERROR(TEXTJOIN("", "", TRUE, FILTER('Hưởng lương Tết'!D:D, ('Hưởng lương Tết'!A:A=B550) * ('Hưởng lương Tết'!B:B=C550))), """")"),"")</f>
        <v/>
      </c>
      <c r="N555" s="36"/>
      <c r="O555" s="36"/>
      <c r="P555" s="36"/>
      <c r="Q555" s="36"/>
      <c r="R555" s="36"/>
      <c r="S555" s="36"/>
      <c r="T555" s="36"/>
      <c r="U555" s="36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4"/>
      <c r="AG555" s="43"/>
      <c r="AH555" s="43"/>
      <c r="AI555" s="36"/>
      <c r="AJ555" s="43"/>
      <c r="AK555" s="43"/>
      <c r="AL555" s="43"/>
      <c r="AM555" s="43"/>
      <c r="AN555" s="43"/>
      <c r="AO555" s="43"/>
      <c r="AP555" s="42"/>
      <c r="AQ555" s="37"/>
      <c r="AR555" s="37"/>
      <c r="AS555" s="37"/>
      <c r="AT555" s="37"/>
      <c r="AU555" s="37"/>
      <c r="AV555" s="37"/>
      <c r="AW555" s="37"/>
      <c r="AX555" s="37"/>
      <c r="AY555" s="37"/>
      <c r="AZ555" s="37"/>
      <c r="BA555" s="37"/>
    </row>
    <row r="556" spans="1:53">
      <c r="A556" s="37"/>
      <c r="B556" s="37"/>
      <c r="C556" s="37"/>
      <c r="D556" s="35"/>
      <c r="E556" s="39"/>
      <c r="F556" s="39"/>
      <c r="G556" s="41"/>
      <c r="H556" s="41"/>
      <c r="I556" s="36"/>
      <c r="J556" s="36"/>
      <c r="K556" s="36"/>
      <c r="L556" s="36"/>
      <c r="M556" s="36" t="str">
        <f ca="1">IFERROR(__xludf.DUMMYFUNCTION("IFERROR(TEXTJOIN("", "", TRUE, FILTER('Hưởng lương Tết'!D:D, ('Hưởng lương Tết'!A:A=B551) * ('Hưởng lương Tết'!B:B=C551))), """")"),"")</f>
        <v/>
      </c>
      <c r="N556" s="36"/>
      <c r="O556" s="36"/>
      <c r="P556" s="36"/>
      <c r="Q556" s="36"/>
      <c r="R556" s="36"/>
      <c r="S556" s="36"/>
      <c r="T556" s="36"/>
      <c r="U556" s="36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4"/>
      <c r="AG556" s="43"/>
      <c r="AH556" s="43"/>
      <c r="AI556" s="36"/>
      <c r="AJ556" s="43"/>
      <c r="AK556" s="43"/>
      <c r="AL556" s="43"/>
      <c r="AM556" s="43"/>
      <c r="AN556" s="43"/>
      <c r="AO556" s="43"/>
      <c r="AP556" s="42"/>
      <c r="AQ556" s="37"/>
      <c r="AR556" s="37"/>
      <c r="AS556" s="37"/>
      <c r="AT556" s="37"/>
      <c r="AU556" s="37"/>
      <c r="AV556" s="37"/>
      <c r="AW556" s="37"/>
      <c r="AX556" s="37"/>
      <c r="AY556" s="37"/>
      <c r="AZ556" s="37"/>
      <c r="BA556" s="37"/>
    </row>
    <row r="557" spans="1:53">
      <c r="A557" s="37"/>
      <c r="B557" s="37"/>
      <c r="C557" s="37"/>
      <c r="D557" s="35"/>
      <c r="E557" s="39"/>
      <c r="F557" s="39"/>
      <c r="G557" s="41"/>
      <c r="H557" s="41"/>
      <c r="I557" s="36"/>
      <c r="J557" s="36"/>
      <c r="K557" s="36"/>
      <c r="L557" s="36"/>
      <c r="M557" s="36" t="str">
        <f ca="1">IFERROR(__xludf.DUMMYFUNCTION("IFERROR(TEXTJOIN("", "", TRUE, FILTER('Hưởng lương Tết'!D:D, ('Hưởng lương Tết'!A:A=B552) * ('Hưởng lương Tết'!B:B=C552))), """")"),"")</f>
        <v/>
      </c>
      <c r="N557" s="36"/>
      <c r="O557" s="36"/>
      <c r="P557" s="36"/>
      <c r="Q557" s="36"/>
      <c r="R557" s="36"/>
      <c r="S557" s="36"/>
      <c r="T557" s="36"/>
      <c r="U557" s="36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4"/>
      <c r="AG557" s="43"/>
      <c r="AH557" s="43"/>
      <c r="AI557" s="36"/>
      <c r="AJ557" s="43"/>
      <c r="AK557" s="43"/>
      <c r="AL557" s="43"/>
      <c r="AM557" s="43"/>
      <c r="AN557" s="43"/>
      <c r="AO557" s="43"/>
      <c r="AP557" s="42"/>
      <c r="AQ557" s="37"/>
      <c r="AR557" s="37"/>
      <c r="AS557" s="37"/>
      <c r="AT557" s="37"/>
      <c r="AU557" s="37"/>
      <c r="AV557" s="37"/>
      <c r="AW557" s="37"/>
      <c r="AX557" s="37"/>
      <c r="AY557" s="37"/>
      <c r="AZ557" s="37"/>
      <c r="BA557" s="37"/>
    </row>
    <row r="558" spans="1:53">
      <c r="A558" s="37"/>
      <c r="B558" s="37"/>
      <c r="C558" s="37"/>
      <c r="D558" s="35"/>
      <c r="E558" s="39"/>
      <c r="F558" s="39"/>
      <c r="G558" s="41"/>
      <c r="H558" s="41"/>
      <c r="I558" s="36"/>
      <c r="J558" s="36"/>
      <c r="K558" s="36"/>
      <c r="L558" s="36"/>
      <c r="M558" s="36" t="str">
        <f ca="1">IFERROR(__xludf.DUMMYFUNCTION("IFERROR(TEXTJOIN("", "", TRUE, FILTER('Hưởng lương Tết'!D:D, ('Hưởng lương Tết'!A:A=B553) * ('Hưởng lương Tết'!B:B=C553))), """")"),"")</f>
        <v/>
      </c>
      <c r="N558" s="36"/>
      <c r="O558" s="36"/>
      <c r="P558" s="36"/>
      <c r="Q558" s="36"/>
      <c r="R558" s="36"/>
      <c r="S558" s="36"/>
      <c r="T558" s="36"/>
      <c r="U558" s="36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4"/>
      <c r="AG558" s="43"/>
      <c r="AH558" s="43"/>
      <c r="AI558" s="36"/>
      <c r="AJ558" s="43"/>
      <c r="AK558" s="43"/>
      <c r="AL558" s="43"/>
      <c r="AM558" s="43"/>
      <c r="AN558" s="43"/>
      <c r="AO558" s="43"/>
      <c r="AP558" s="42"/>
      <c r="AQ558" s="37"/>
      <c r="AR558" s="37"/>
      <c r="AS558" s="37"/>
      <c r="AT558" s="37"/>
      <c r="AU558" s="37"/>
      <c r="AV558" s="37"/>
      <c r="AW558" s="37"/>
      <c r="AX558" s="37"/>
      <c r="AY558" s="37"/>
      <c r="AZ558" s="37"/>
      <c r="BA558" s="37"/>
    </row>
    <row r="559" spans="1:53">
      <c r="A559" s="37"/>
      <c r="B559" s="37"/>
      <c r="C559" s="37"/>
      <c r="D559" s="35"/>
      <c r="E559" s="39"/>
      <c r="F559" s="39"/>
      <c r="G559" s="41"/>
      <c r="H559" s="41"/>
      <c r="I559" s="36"/>
      <c r="J559" s="36"/>
      <c r="K559" s="36"/>
      <c r="L559" s="36"/>
      <c r="M559" s="36" t="str">
        <f ca="1">IFERROR(__xludf.DUMMYFUNCTION("IFERROR(TEXTJOIN("", "", TRUE, FILTER('Hưởng lương Tết'!D:D, ('Hưởng lương Tết'!A:A=B554) * ('Hưởng lương Tết'!B:B=C554))), """")"),"")</f>
        <v/>
      </c>
      <c r="N559" s="36"/>
      <c r="O559" s="36"/>
      <c r="P559" s="36"/>
      <c r="Q559" s="36"/>
      <c r="R559" s="36"/>
      <c r="S559" s="36"/>
      <c r="T559" s="36"/>
      <c r="U559" s="36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4"/>
      <c r="AG559" s="43"/>
      <c r="AH559" s="43"/>
      <c r="AI559" s="36"/>
      <c r="AJ559" s="43"/>
      <c r="AK559" s="43"/>
      <c r="AL559" s="43"/>
      <c r="AM559" s="43"/>
      <c r="AN559" s="43"/>
      <c r="AO559" s="43"/>
      <c r="AP559" s="42"/>
      <c r="AQ559" s="37"/>
      <c r="AR559" s="37"/>
      <c r="AS559" s="37"/>
      <c r="AT559" s="37"/>
      <c r="AU559" s="37"/>
      <c r="AV559" s="37"/>
      <c r="AW559" s="37"/>
      <c r="AX559" s="37"/>
      <c r="AY559" s="37"/>
      <c r="AZ559" s="37"/>
      <c r="BA559" s="37"/>
    </row>
    <row r="560" spans="1:53">
      <c r="A560" s="37"/>
      <c r="B560" s="37"/>
      <c r="C560" s="37"/>
      <c r="D560" s="35"/>
      <c r="E560" s="39"/>
      <c r="F560" s="39"/>
      <c r="G560" s="41"/>
      <c r="H560" s="41"/>
      <c r="I560" s="36"/>
      <c r="J560" s="36"/>
      <c r="K560" s="36"/>
      <c r="L560" s="36"/>
      <c r="M560" s="36" t="str">
        <f ca="1">IFERROR(__xludf.DUMMYFUNCTION("IFERROR(TEXTJOIN("", "", TRUE, FILTER('Hưởng lương Tết'!D:D, ('Hưởng lương Tết'!A:A=B555) * ('Hưởng lương Tết'!B:B=C555))), """")"),"")</f>
        <v/>
      </c>
      <c r="N560" s="36"/>
      <c r="O560" s="36"/>
      <c r="P560" s="36"/>
      <c r="Q560" s="36"/>
      <c r="R560" s="36"/>
      <c r="S560" s="36"/>
      <c r="T560" s="36"/>
      <c r="U560" s="36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4"/>
      <c r="AG560" s="43"/>
      <c r="AH560" s="43"/>
      <c r="AI560" s="36"/>
      <c r="AJ560" s="43"/>
      <c r="AK560" s="43"/>
      <c r="AL560" s="43"/>
      <c r="AM560" s="43"/>
      <c r="AN560" s="43"/>
      <c r="AO560" s="43"/>
      <c r="AP560" s="42"/>
      <c r="AQ560" s="37"/>
      <c r="AR560" s="37"/>
      <c r="AS560" s="37"/>
      <c r="AT560" s="37"/>
      <c r="AU560" s="37"/>
      <c r="AV560" s="37"/>
      <c r="AW560" s="37"/>
      <c r="AX560" s="37"/>
      <c r="AY560" s="37"/>
      <c r="AZ560" s="37"/>
      <c r="BA560" s="37"/>
    </row>
    <row r="561" spans="1:53">
      <c r="A561" s="37"/>
      <c r="B561" s="37"/>
      <c r="C561" s="37"/>
      <c r="D561" s="35"/>
      <c r="E561" s="39"/>
      <c r="F561" s="39"/>
      <c r="G561" s="41"/>
      <c r="H561" s="41"/>
      <c r="I561" s="36"/>
      <c r="J561" s="36"/>
      <c r="K561" s="36"/>
      <c r="L561" s="36"/>
      <c r="M561" s="36" t="str">
        <f ca="1">IFERROR(__xludf.DUMMYFUNCTION("IFERROR(TEXTJOIN("", "", TRUE, FILTER('Hưởng lương Tết'!D:D, ('Hưởng lương Tết'!A:A=B556) * ('Hưởng lương Tết'!B:B=C556))), """")"),"")</f>
        <v/>
      </c>
      <c r="N561" s="36"/>
      <c r="O561" s="36"/>
      <c r="P561" s="36"/>
      <c r="Q561" s="36"/>
      <c r="R561" s="36"/>
      <c r="S561" s="36"/>
      <c r="T561" s="36"/>
      <c r="U561" s="36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4"/>
      <c r="AG561" s="43"/>
      <c r="AH561" s="43"/>
      <c r="AI561" s="36"/>
      <c r="AJ561" s="43"/>
      <c r="AK561" s="43"/>
      <c r="AL561" s="43"/>
      <c r="AM561" s="43"/>
      <c r="AN561" s="43"/>
      <c r="AO561" s="43"/>
      <c r="AP561" s="42"/>
      <c r="AQ561" s="37"/>
      <c r="AR561" s="37"/>
      <c r="AS561" s="37"/>
      <c r="AT561" s="37"/>
      <c r="AU561" s="37"/>
      <c r="AV561" s="37"/>
      <c r="AW561" s="37"/>
      <c r="AX561" s="37"/>
      <c r="AY561" s="37"/>
      <c r="AZ561" s="37"/>
      <c r="BA561" s="37"/>
    </row>
    <row r="562" spans="1:53">
      <c r="A562" s="37"/>
      <c r="B562" s="37"/>
      <c r="C562" s="37"/>
      <c r="D562" s="35"/>
      <c r="E562" s="39"/>
      <c r="F562" s="39"/>
      <c r="G562" s="41"/>
      <c r="H562" s="41"/>
      <c r="I562" s="36"/>
      <c r="J562" s="36"/>
      <c r="K562" s="36"/>
      <c r="L562" s="36"/>
      <c r="M562" s="36" t="str">
        <f ca="1">IFERROR(__xludf.DUMMYFUNCTION("IFERROR(TEXTJOIN("", "", TRUE, FILTER('Hưởng lương Tết'!D:D, ('Hưởng lương Tết'!A:A=B557) * ('Hưởng lương Tết'!B:B=C557))), """")"),"")</f>
        <v/>
      </c>
      <c r="N562" s="36"/>
      <c r="O562" s="36"/>
      <c r="P562" s="36"/>
      <c r="Q562" s="36"/>
      <c r="R562" s="36"/>
      <c r="S562" s="36"/>
      <c r="T562" s="36"/>
      <c r="U562" s="36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4"/>
      <c r="AG562" s="43"/>
      <c r="AH562" s="43"/>
      <c r="AI562" s="36"/>
      <c r="AJ562" s="43"/>
      <c r="AK562" s="43"/>
      <c r="AL562" s="43"/>
      <c r="AM562" s="43"/>
      <c r="AN562" s="43"/>
      <c r="AO562" s="43"/>
      <c r="AP562" s="42"/>
      <c r="AQ562" s="37"/>
      <c r="AR562" s="37"/>
      <c r="AS562" s="37"/>
      <c r="AT562" s="37"/>
      <c r="AU562" s="37"/>
      <c r="AV562" s="37"/>
      <c r="AW562" s="37"/>
      <c r="AX562" s="37"/>
      <c r="AY562" s="37"/>
      <c r="AZ562" s="37"/>
      <c r="BA562" s="37"/>
    </row>
    <row r="563" spans="1:53">
      <c r="A563" s="37"/>
      <c r="B563" s="37"/>
      <c r="C563" s="37"/>
      <c r="D563" s="35"/>
      <c r="E563" s="39"/>
      <c r="F563" s="39"/>
      <c r="G563" s="41"/>
      <c r="H563" s="41"/>
      <c r="I563" s="36"/>
      <c r="J563" s="36"/>
      <c r="K563" s="36"/>
      <c r="L563" s="36"/>
      <c r="M563" s="36" t="str">
        <f ca="1">IFERROR(__xludf.DUMMYFUNCTION("IFERROR(TEXTJOIN("", "", TRUE, FILTER('Hưởng lương Tết'!D:D, ('Hưởng lương Tết'!A:A=B558) * ('Hưởng lương Tết'!B:B=C558))), """")"),"")</f>
        <v/>
      </c>
      <c r="N563" s="36"/>
      <c r="O563" s="36"/>
      <c r="P563" s="36"/>
      <c r="Q563" s="36"/>
      <c r="R563" s="36"/>
      <c r="S563" s="36"/>
      <c r="T563" s="36"/>
      <c r="U563" s="36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4"/>
      <c r="AG563" s="43"/>
      <c r="AH563" s="43"/>
      <c r="AI563" s="36"/>
      <c r="AJ563" s="43"/>
      <c r="AK563" s="43"/>
      <c r="AL563" s="43"/>
      <c r="AM563" s="43"/>
      <c r="AN563" s="43"/>
      <c r="AO563" s="43"/>
      <c r="AP563" s="42"/>
      <c r="AQ563" s="37"/>
      <c r="AR563" s="37"/>
      <c r="AS563" s="37"/>
      <c r="AT563" s="37"/>
      <c r="AU563" s="37"/>
      <c r="AV563" s="37"/>
      <c r="AW563" s="37"/>
      <c r="AX563" s="37"/>
      <c r="AY563" s="37"/>
      <c r="AZ563" s="37"/>
      <c r="BA563" s="37"/>
    </row>
    <row r="564" spans="1:53">
      <c r="A564" s="37"/>
      <c r="B564" s="37"/>
      <c r="C564" s="37"/>
      <c r="D564" s="35"/>
      <c r="E564" s="39"/>
      <c r="F564" s="39"/>
      <c r="G564" s="41"/>
      <c r="H564" s="41"/>
      <c r="I564" s="36"/>
      <c r="J564" s="36"/>
      <c r="K564" s="36"/>
      <c r="L564" s="36"/>
      <c r="M564" s="36" t="str">
        <f ca="1">IFERROR(__xludf.DUMMYFUNCTION("IFERROR(TEXTJOIN("", "", TRUE, FILTER('Hưởng lương Tết'!D:D, ('Hưởng lương Tết'!A:A=B559) * ('Hưởng lương Tết'!B:B=C559))), """")"),"")</f>
        <v/>
      </c>
      <c r="N564" s="36"/>
      <c r="O564" s="36"/>
      <c r="P564" s="36"/>
      <c r="Q564" s="36"/>
      <c r="R564" s="36"/>
      <c r="S564" s="36"/>
      <c r="T564" s="36"/>
      <c r="U564" s="36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4"/>
      <c r="AG564" s="43"/>
      <c r="AH564" s="43"/>
      <c r="AI564" s="36"/>
      <c r="AJ564" s="43"/>
      <c r="AK564" s="43"/>
      <c r="AL564" s="43"/>
      <c r="AM564" s="43"/>
      <c r="AN564" s="43"/>
      <c r="AO564" s="43"/>
      <c r="AP564" s="42"/>
      <c r="AQ564" s="37"/>
      <c r="AR564" s="37"/>
      <c r="AS564" s="37"/>
      <c r="AT564" s="37"/>
      <c r="AU564" s="37"/>
      <c r="AV564" s="37"/>
      <c r="AW564" s="37"/>
      <c r="AX564" s="37"/>
      <c r="AY564" s="37"/>
      <c r="AZ564" s="37"/>
      <c r="BA564" s="37"/>
    </row>
    <row r="565" spans="1:53">
      <c r="A565" s="37"/>
      <c r="B565" s="37"/>
      <c r="C565" s="37"/>
      <c r="D565" s="35"/>
      <c r="E565" s="39"/>
      <c r="F565" s="39"/>
      <c r="G565" s="41"/>
      <c r="H565" s="41"/>
      <c r="I565" s="36"/>
      <c r="J565" s="36"/>
      <c r="K565" s="36"/>
      <c r="L565" s="36"/>
      <c r="M565" s="36" t="str">
        <f ca="1">IFERROR(__xludf.DUMMYFUNCTION("IFERROR(TEXTJOIN("", "", TRUE, FILTER('Hưởng lương Tết'!D:D, ('Hưởng lương Tết'!A:A=B560) * ('Hưởng lương Tết'!B:B=C560))), """")"),"")</f>
        <v/>
      </c>
      <c r="N565" s="36"/>
      <c r="O565" s="36"/>
      <c r="P565" s="36"/>
      <c r="Q565" s="36"/>
      <c r="R565" s="36"/>
      <c r="S565" s="36"/>
      <c r="T565" s="36"/>
      <c r="U565" s="36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4"/>
      <c r="AG565" s="43"/>
      <c r="AH565" s="43"/>
      <c r="AI565" s="36"/>
      <c r="AJ565" s="43"/>
      <c r="AK565" s="43"/>
      <c r="AL565" s="43"/>
      <c r="AM565" s="43"/>
      <c r="AN565" s="43"/>
      <c r="AO565" s="43"/>
      <c r="AP565" s="42"/>
      <c r="AQ565" s="37"/>
      <c r="AR565" s="37"/>
      <c r="AS565" s="37"/>
      <c r="AT565" s="37"/>
      <c r="AU565" s="37"/>
      <c r="AV565" s="37"/>
      <c r="AW565" s="37"/>
      <c r="AX565" s="37"/>
      <c r="AY565" s="37"/>
      <c r="AZ565" s="37"/>
      <c r="BA565" s="37"/>
    </row>
    <row r="566" spans="1:53">
      <c r="A566" s="37"/>
      <c r="B566" s="37"/>
      <c r="C566" s="37"/>
      <c r="D566" s="35"/>
      <c r="E566" s="39"/>
      <c r="F566" s="39"/>
      <c r="G566" s="41"/>
      <c r="H566" s="41"/>
      <c r="I566" s="36"/>
      <c r="J566" s="36"/>
      <c r="K566" s="36"/>
      <c r="L566" s="36"/>
      <c r="M566" s="36" t="str">
        <f ca="1">IFERROR(__xludf.DUMMYFUNCTION("IFERROR(TEXTJOIN("", "", TRUE, FILTER('Hưởng lương Tết'!D:D, ('Hưởng lương Tết'!A:A=B561) * ('Hưởng lương Tết'!B:B=C561))), """")"),"")</f>
        <v/>
      </c>
      <c r="N566" s="36"/>
      <c r="O566" s="36"/>
      <c r="P566" s="36"/>
      <c r="Q566" s="36"/>
      <c r="R566" s="36"/>
      <c r="S566" s="36"/>
      <c r="T566" s="36"/>
      <c r="U566" s="36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4"/>
      <c r="AG566" s="43"/>
      <c r="AH566" s="43"/>
      <c r="AI566" s="36"/>
      <c r="AJ566" s="43"/>
      <c r="AK566" s="43"/>
      <c r="AL566" s="43"/>
      <c r="AM566" s="43"/>
      <c r="AN566" s="43"/>
      <c r="AO566" s="43"/>
      <c r="AP566" s="42"/>
      <c r="AQ566" s="37"/>
      <c r="AR566" s="37"/>
      <c r="AS566" s="37"/>
      <c r="AT566" s="37"/>
      <c r="AU566" s="37"/>
      <c r="AV566" s="37"/>
      <c r="AW566" s="37"/>
      <c r="AX566" s="37"/>
      <c r="AY566" s="37"/>
      <c r="AZ566" s="37"/>
      <c r="BA566" s="37"/>
    </row>
    <row r="567" spans="1:53">
      <c r="A567" s="37"/>
      <c r="B567" s="37"/>
      <c r="C567" s="37"/>
      <c r="D567" s="35"/>
      <c r="E567" s="39"/>
      <c r="F567" s="39"/>
      <c r="G567" s="41"/>
      <c r="H567" s="41"/>
      <c r="I567" s="36"/>
      <c r="J567" s="36"/>
      <c r="K567" s="36"/>
      <c r="L567" s="36"/>
      <c r="M567" s="36" t="str">
        <f ca="1">IFERROR(__xludf.DUMMYFUNCTION("IFERROR(TEXTJOIN("", "", TRUE, FILTER('Hưởng lương Tết'!D:D, ('Hưởng lương Tết'!A:A=B562) * ('Hưởng lương Tết'!B:B=C562))), """")"),"")</f>
        <v/>
      </c>
      <c r="N567" s="36"/>
      <c r="O567" s="36"/>
      <c r="P567" s="36"/>
      <c r="Q567" s="36"/>
      <c r="R567" s="36"/>
      <c r="S567" s="36"/>
      <c r="T567" s="36"/>
      <c r="U567" s="36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4"/>
      <c r="AG567" s="43"/>
      <c r="AH567" s="43"/>
      <c r="AI567" s="36"/>
      <c r="AJ567" s="43"/>
      <c r="AK567" s="43"/>
      <c r="AL567" s="43"/>
      <c r="AM567" s="43"/>
      <c r="AN567" s="43"/>
      <c r="AO567" s="43"/>
      <c r="AP567" s="42"/>
      <c r="AQ567" s="37"/>
      <c r="AR567" s="37"/>
      <c r="AS567" s="37"/>
      <c r="AT567" s="37"/>
      <c r="AU567" s="37"/>
      <c r="AV567" s="37"/>
      <c r="AW567" s="37"/>
      <c r="AX567" s="37"/>
      <c r="AY567" s="37"/>
      <c r="AZ567" s="37"/>
      <c r="BA567" s="37"/>
    </row>
    <row r="568" spans="1:53">
      <c r="A568" s="37"/>
      <c r="B568" s="37"/>
      <c r="C568" s="37"/>
      <c r="D568" s="35"/>
      <c r="E568" s="39"/>
      <c r="F568" s="39"/>
      <c r="G568" s="41"/>
      <c r="H568" s="41"/>
      <c r="I568" s="36"/>
      <c r="J568" s="36"/>
      <c r="K568" s="36"/>
      <c r="L568" s="36"/>
      <c r="M568" s="36" t="str">
        <f ca="1">IFERROR(__xludf.DUMMYFUNCTION("IFERROR(TEXTJOIN("", "", TRUE, FILTER('Hưởng lương Tết'!D:D, ('Hưởng lương Tết'!A:A=B563) * ('Hưởng lương Tết'!B:B=C563))), """")"),"")</f>
        <v/>
      </c>
      <c r="N568" s="36"/>
      <c r="O568" s="36"/>
      <c r="P568" s="36"/>
      <c r="Q568" s="36"/>
      <c r="R568" s="36"/>
      <c r="S568" s="36"/>
      <c r="T568" s="36"/>
      <c r="U568" s="36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4"/>
      <c r="AG568" s="43"/>
      <c r="AH568" s="43"/>
      <c r="AI568" s="36"/>
      <c r="AJ568" s="43"/>
      <c r="AK568" s="43"/>
      <c r="AL568" s="43"/>
      <c r="AM568" s="43"/>
      <c r="AN568" s="43"/>
      <c r="AO568" s="43"/>
      <c r="AP568" s="42"/>
      <c r="AQ568" s="37"/>
      <c r="AR568" s="37"/>
      <c r="AS568" s="37"/>
      <c r="AT568" s="37"/>
      <c r="AU568" s="37"/>
      <c r="AV568" s="37"/>
      <c r="AW568" s="37"/>
      <c r="AX568" s="37"/>
      <c r="AY568" s="37"/>
      <c r="AZ568" s="37"/>
      <c r="BA568" s="37"/>
    </row>
    <row r="569" spans="1:53">
      <c r="A569" s="37"/>
      <c r="B569" s="37"/>
      <c r="C569" s="37"/>
      <c r="D569" s="35"/>
      <c r="E569" s="39"/>
      <c r="F569" s="39"/>
      <c r="G569" s="41"/>
      <c r="H569" s="41"/>
      <c r="I569" s="36"/>
      <c r="J569" s="36"/>
      <c r="K569" s="36"/>
      <c r="L569" s="36"/>
      <c r="M569" s="36" t="str">
        <f ca="1">IFERROR(__xludf.DUMMYFUNCTION("IFERROR(TEXTJOIN("", "", TRUE, FILTER('Hưởng lương Tết'!D:D, ('Hưởng lương Tết'!A:A=B564) * ('Hưởng lương Tết'!B:B=C564))), """")"),"")</f>
        <v/>
      </c>
      <c r="N569" s="36"/>
      <c r="O569" s="36"/>
      <c r="P569" s="36"/>
      <c r="Q569" s="36"/>
      <c r="R569" s="36"/>
      <c r="S569" s="36"/>
      <c r="T569" s="36"/>
      <c r="U569" s="36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4"/>
      <c r="AG569" s="43"/>
      <c r="AH569" s="43"/>
      <c r="AI569" s="36"/>
      <c r="AJ569" s="43"/>
      <c r="AK569" s="43"/>
      <c r="AL569" s="43"/>
      <c r="AM569" s="43"/>
      <c r="AN569" s="43"/>
      <c r="AO569" s="43"/>
      <c r="AP569" s="42"/>
      <c r="AQ569" s="37"/>
      <c r="AR569" s="37"/>
      <c r="AS569" s="37"/>
      <c r="AT569" s="37"/>
      <c r="AU569" s="37"/>
      <c r="AV569" s="37"/>
      <c r="AW569" s="37"/>
      <c r="AX569" s="37"/>
      <c r="AY569" s="37"/>
      <c r="AZ569" s="37"/>
      <c r="BA569" s="37"/>
    </row>
    <row r="570" spans="1:53">
      <c r="A570" s="37"/>
      <c r="B570" s="37"/>
      <c r="C570" s="37"/>
      <c r="D570" s="35"/>
      <c r="E570" s="39"/>
      <c r="F570" s="39"/>
      <c r="G570" s="41"/>
      <c r="H570" s="41"/>
      <c r="I570" s="36"/>
      <c r="J570" s="36"/>
      <c r="K570" s="36"/>
      <c r="L570" s="36"/>
      <c r="M570" s="36" t="str">
        <f ca="1">IFERROR(__xludf.DUMMYFUNCTION("IFERROR(TEXTJOIN("", "", TRUE, FILTER('Hưởng lương Tết'!D:D, ('Hưởng lương Tết'!A:A=B565) * ('Hưởng lương Tết'!B:B=C565))), """")"),"")</f>
        <v/>
      </c>
      <c r="N570" s="36"/>
      <c r="O570" s="36"/>
      <c r="P570" s="36"/>
      <c r="Q570" s="36"/>
      <c r="R570" s="36"/>
      <c r="S570" s="36"/>
      <c r="T570" s="36"/>
      <c r="U570" s="36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4"/>
      <c r="AG570" s="43"/>
      <c r="AH570" s="43"/>
      <c r="AI570" s="36"/>
      <c r="AJ570" s="43"/>
      <c r="AK570" s="43"/>
      <c r="AL570" s="43"/>
      <c r="AM570" s="43"/>
      <c r="AN570" s="43"/>
      <c r="AO570" s="43"/>
      <c r="AP570" s="42"/>
      <c r="AQ570" s="37"/>
      <c r="AR570" s="37"/>
      <c r="AS570" s="37"/>
      <c r="AT570" s="37"/>
      <c r="AU570" s="37"/>
      <c r="AV570" s="37"/>
      <c r="AW570" s="37"/>
      <c r="AX570" s="37"/>
      <c r="AY570" s="37"/>
      <c r="AZ570" s="37"/>
      <c r="BA570" s="37"/>
    </row>
    <row r="571" spans="1:53">
      <c r="A571" s="37"/>
      <c r="B571" s="37"/>
      <c r="C571" s="37"/>
      <c r="D571" s="35"/>
      <c r="E571" s="39"/>
      <c r="F571" s="39"/>
      <c r="G571" s="41"/>
      <c r="H571" s="41"/>
      <c r="I571" s="36"/>
      <c r="J571" s="36"/>
      <c r="K571" s="36"/>
      <c r="L571" s="36"/>
      <c r="M571" s="36" t="str">
        <f ca="1">IFERROR(__xludf.DUMMYFUNCTION("IFERROR(TEXTJOIN("", "", TRUE, FILTER('Hưởng lương Tết'!D:D, ('Hưởng lương Tết'!A:A=B566) * ('Hưởng lương Tết'!B:B=C566))), """")"),"")</f>
        <v/>
      </c>
      <c r="N571" s="36"/>
      <c r="O571" s="36"/>
      <c r="P571" s="36"/>
      <c r="Q571" s="36"/>
      <c r="R571" s="36"/>
      <c r="S571" s="36"/>
      <c r="T571" s="36"/>
      <c r="U571" s="36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4"/>
      <c r="AG571" s="43"/>
      <c r="AH571" s="43"/>
      <c r="AI571" s="36"/>
      <c r="AJ571" s="43"/>
      <c r="AK571" s="43"/>
      <c r="AL571" s="43"/>
      <c r="AM571" s="43"/>
      <c r="AN571" s="43"/>
      <c r="AO571" s="43"/>
      <c r="AP571" s="42"/>
      <c r="AQ571" s="37"/>
      <c r="AR571" s="37"/>
      <c r="AS571" s="37"/>
      <c r="AT571" s="37"/>
      <c r="AU571" s="37"/>
      <c r="AV571" s="37"/>
      <c r="AW571" s="37"/>
      <c r="AX571" s="37"/>
      <c r="AY571" s="37"/>
      <c r="AZ571" s="37"/>
      <c r="BA571" s="37"/>
    </row>
    <row r="572" spans="1:53">
      <c r="A572" s="37"/>
      <c r="B572" s="37"/>
      <c r="C572" s="37"/>
      <c r="D572" s="35"/>
      <c r="E572" s="39"/>
      <c r="F572" s="39"/>
      <c r="G572" s="41"/>
      <c r="H572" s="41"/>
      <c r="I572" s="36"/>
      <c r="J572" s="36"/>
      <c r="K572" s="36"/>
      <c r="L572" s="36"/>
      <c r="M572" s="36" t="str">
        <f ca="1">IFERROR(__xludf.DUMMYFUNCTION("IFERROR(TEXTJOIN("", "", TRUE, FILTER('Hưởng lương Tết'!D:D, ('Hưởng lương Tết'!A:A=B567) * ('Hưởng lương Tết'!B:B=C567))), """")"),"")</f>
        <v/>
      </c>
      <c r="N572" s="36"/>
      <c r="O572" s="36"/>
      <c r="P572" s="36"/>
      <c r="Q572" s="36"/>
      <c r="R572" s="36"/>
      <c r="S572" s="36"/>
      <c r="T572" s="36"/>
      <c r="U572" s="36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4"/>
      <c r="AG572" s="43"/>
      <c r="AH572" s="43"/>
      <c r="AI572" s="36"/>
      <c r="AJ572" s="43"/>
      <c r="AK572" s="43"/>
      <c r="AL572" s="43"/>
      <c r="AM572" s="43"/>
      <c r="AN572" s="43"/>
      <c r="AO572" s="43"/>
      <c r="AP572" s="42"/>
      <c r="AQ572" s="37"/>
      <c r="AR572" s="37"/>
      <c r="AS572" s="37"/>
      <c r="AT572" s="37"/>
      <c r="AU572" s="37"/>
      <c r="AV572" s="37"/>
      <c r="AW572" s="37"/>
      <c r="AX572" s="37"/>
      <c r="AY572" s="37"/>
      <c r="AZ572" s="37"/>
      <c r="BA572" s="37"/>
    </row>
    <row r="573" spans="1:53">
      <c r="A573" s="37"/>
      <c r="B573" s="37"/>
      <c r="C573" s="37"/>
      <c r="D573" s="35"/>
      <c r="E573" s="39"/>
      <c r="F573" s="39"/>
      <c r="G573" s="41"/>
      <c r="H573" s="41"/>
      <c r="I573" s="36"/>
      <c r="J573" s="36"/>
      <c r="K573" s="36"/>
      <c r="L573" s="36"/>
      <c r="M573" s="36" t="str">
        <f ca="1">IFERROR(__xludf.DUMMYFUNCTION("IFERROR(TEXTJOIN("", "", TRUE, FILTER('Hưởng lương Tết'!D:D, ('Hưởng lương Tết'!A:A=B568) * ('Hưởng lương Tết'!B:B=C568))), """")"),"")</f>
        <v/>
      </c>
      <c r="N573" s="36"/>
      <c r="O573" s="36"/>
      <c r="P573" s="36"/>
      <c r="Q573" s="36"/>
      <c r="R573" s="36"/>
      <c r="S573" s="36"/>
      <c r="T573" s="36"/>
      <c r="U573" s="36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4"/>
      <c r="AG573" s="43"/>
      <c r="AH573" s="43"/>
      <c r="AI573" s="36"/>
      <c r="AJ573" s="43"/>
      <c r="AK573" s="43"/>
      <c r="AL573" s="43"/>
      <c r="AM573" s="43"/>
      <c r="AN573" s="43"/>
      <c r="AO573" s="43"/>
      <c r="AP573" s="42"/>
      <c r="AQ573" s="37"/>
      <c r="AR573" s="37"/>
      <c r="AS573" s="37"/>
      <c r="AT573" s="37"/>
      <c r="AU573" s="37"/>
      <c r="AV573" s="37"/>
      <c r="AW573" s="37"/>
      <c r="AX573" s="37"/>
      <c r="AY573" s="37"/>
      <c r="AZ573" s="37"/>
      <c r="BA573" s="37"/>
    </row>
    <row r="574" spans="1:53">
      <c r="A574" s="37"/>
      <c r="B574" s="37"/>
      <c r="C574" s="37"/>
      <c r="D574" s="35"/>
      <c r="E574" s="39"/>
      <c r="F574" s="39"/>
      <c r="G574" s="41"/>
      <c r="H574" s="41"/>
      <c r="I574" s="36"/>
      <c r="J574" s="36"/>
      <c r="K574" s="36"/>
      <c r="L574" s="36"/>
      <c r="M574" s="36" t="str">
        <f ca="1">IFERROR(__xludf.DUMMYFUNCTION("IFERROR(TEXTJOIN("", "", TRUE, FILTER('Hưởng lương Tết'!D:D, ('Hưởng lương Tết'!A:A=B569) * ('Hưởng lương Tết'!B:B=C569))), """")"),"")</f>
        <v/>
      </c>
      <c r="N574" s="36"/>
      <c r="O574" s="36"/>
      <c r="P574" s="36"/>
      <c r="Q574" s="36"/>
      <c r="R574" s="36"/>
      <c r="S574" s="36"/>
      <c r="T574" s="36"/>
      <c r="U574" s="36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4"/>
      <c r="AG574" s="43"/>
      <c r="AH574" s="43"/>
      <c r="AI574" s="36"/>
      <c r="AJ574" s="43"/>
      <c r="AK574" s="43"/>
      <c r="AL574" s="43"/>
      <c r="AM574" s="43"/>
      <c r="AN574" s="43"/>
      <c r="AO574" s="43"/>
      <c r="AP574" s="42"/>
      <c r="AQ574" s="37"/>
      <c r="AR574" s="37"/>
      <c r="AS574" s="37"/>
      <c r="AT574" s="37"/>
      <c r="AU574" s="37"/>
      <c r="AV574" s="37"/>
      <c r="AW574" s="37"/>
      <c r="AX574" s="37"/>
      <c r="AY574" s="37"/>
      <c r="AZ574" s="37"/>
      <c r="BA574" s="37"/>
    </row>
    <row r="575" spans="1:53">
      <c r="A575" s="37"/>
      <c r="B575" s="37"/>
      <c r="C575" s="37"/>
      <c r="D575" s="35"/>
      <c r="E575" s="39"/>
      <c r="F575" s="39"/>
      <c r="G575" s="41"/>
      <c r="H575" s="41"/>
      <c r="I575" s="36"/>
      <c r="J575" s="36"/>
      <c r="K575" s="36"/>
      <c r="L575" s="36"/>
      <c r="M575" s="36" t="str">
        <f ca="1">IFERROR(__xludf.DUMMYFUNCTION("IFERROR(TEXTJOIN("", "", TRUE, FILTER('Hưởng lương Tết'!D:D, ('Hưởng lương Tết'!A:A=B570) * ('Hưởng lương Tết'!B:B=C570))), """")"),"")</f>
        <v/>
      </c>
      <c r="N575" s="36"/>
      <c r="O575" s="36"/>
      <c r="P575" s="36"/>
      <c r="Q575" s="36"/>
      <c r="R575" s="36"/>
      <c r="S575" s="36"/>
      <c r="T575" s="36"/>
      <c r="U575" s="36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4"/>
      <c r="AG575" s="43"/>
      <c r="AH575" s="43"/>
      <c r="AI575" s="36"/>
      <c r="AJ575" s="43"/>
      <c r="AK575" s="43"/>
      <c r="AL575" s="43"/>
      <c r="AM575" s="43"/>
      <c r="AN575" s="43"/>
      <c r="AO575" s="43"/>
      <c r="AP575" s="42"/>
      <c r="AQ575" s="37"/>
      <c r="AR575" s="37"/>
      <c r="AS575" s="37"/>
      <c r="AT575" s="37"/>
      <c r="AU575" s="37"/>
      <c r="AV575" s="37"/>
      <c r="AW575" s="37"/>
      <c r="AX575" s="37"/>
      <c r="AY575" s="37"/>
      <c r="AZ575" s="37"/>
      <c r="BA575" s="37"/>
    </row>
    <row r="576" spans="1:53">
      <c r="A576" s="37"/>
      <c r="B576" s="37"/>
      <c r="C576" s="37"/>
      <c r="D576" s="35"/>
      <c r="E576" s="39"/>
      <c r="F576" s="39"/>
      <c r="G576" s="41"/>
      <c r="H576" s="41"/>
      <c r="I576" s="36"/>
      <c r="J576" s="36"/>
      <c r="K576" s="36"/>
      <c r="L576" s="36"/>
      <c r="M576" s="36" t="str">
        <f ca="1">IFERROR(__xludf.DUMMYFUNCTION("IFERROR(TEXTJOIN("", "", TRUE, FILTER('Hưởng lương Tết'!D:D, ('Hưởng lương Tết'!A:A=B571) * ('Hưởng lương Tết'!B:B=C571))), """")"),"")</f>
        <v/>
      </c>
      <c r="N576" s="36"/>
      <c r="O576" s="36"/>
      <c r="P576" s="36"/>
      <c r="Q576" s="36"/>
      <c r="R576" s="36"/>
      <c r="S576" s="36"/>
      <c r="T576" s="36"/>
      <c r="U576" s="36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4"/>
      <c r="AG576" s="43"/>
      <c r="AH576" s="43"/>
      <c r="AI576" s="36"/>
      <c r="AJ576" s="43"/>
      <c r="AK576" s="43"/>
      <c r="AL576" s="43"/>
      <c r="AM576" s="43"/>
      <c r="AN576" s="43"/>
      <c r="AO576" s="43"/>
      <c r="AP576" s="42"/>
      <c r="AQ576" s="37"/>
      <c r="AR576" s="37"/>
      <c r="AS576" s="37"/>
      <c r="AT576" s="37"/>
      <c r="AU576" s="37"/>
      <c r="AV576" s="37"/>
      <c r="AW576" s="37"/>
      <c r="AX576" s="37"/>
      <c r="AY576" s="37"/>
      <c r="AZ576" s="37"/>
      <c r="BA576" s="37"/>
    </row>
    <row r="577" spans="1:53">
      <c r="A577" s="37"/>
      <c r="B577" s="37"/>
      <c r="C577" s="37"/>
      <c r="D577" s="35"/>
      <c r="E577" s="39"/>
      <c r="F577" s="39"/>
      <c r="G577" s="41"/>
      <c r="H577" s="41"/>
      <c r="I577" s="36"/>
      <c r="J577" s="36"/>
      <c r="K577" s="36"/>
      <c r="L577" s="36"/>
      <c r="M577" s="36" t="str">
        <f ca="1">IFERROR(__xludf.DUMMYFUNCTION("IFERROR(TEXTJOIN("", "", TRUE, FILTER('Hưởng lương Tết'!D:D, ('Hưởng lương Tết'!A:A=B572) * ('Hưởng lương Tết'!B:B=C572))), """")"),"")</f>
        <v/>
      </c>
      <c r="N577" s="36"/>
      <c r="O577" s="36"/>
      <c r="P577" s="36"/>
      <c r="Q577" s="36"/>
      <c r="R577" s="36"/>
      <c r="S577" s="36"/>
      <c r="T577" s="36"/>
      <c r="U577" s="36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4"/>
      <c r="AG577" s="43"/>
      <c r="AH577" s="43"/>
      <c r="AI577" s="36"/>
      <c r="AJ577" s="43"/>
      <c r="AK577" s="43"/>
      <c r="AL577" s="43"/>
      <c r="AM577" s="43"/>
      <c r="AN577" s="43"/>
      <c r="AO577" s="43"/>
      <c r="AP577" s="42"/>
      <c r="AQ577" s="37"/>
      <c r="AR577" s="37"/>
      <c r="AS577" s="37"/>
      <c r="AT577" s="37"/>
      <c r="AU577" s="37"/>
      <c r="AV577" s="37"/>
      <c r="AW577" s="37"/>
      <c r="AX577" s="37"/>
      <c r="AY577" s="37"/>
      <c r="AZ577" s="37"/>
      <c r="BA577" s="37"/>
    </row>
    <row r="578" spans="1:53">
      <c r="A578" s="37"/>
      <c r="B578" s="37"/>
      <c r="C578" s="37"/>
      <c r="D578" s="35"/>
      <c r="E578" s="39"/>
      <c r="F578" s="39"/>
      <c r="G578" s="41"/>
      <c r="H578" s="41"/>
      <c r="I578" s="36"/>
      <c r="J578" s="36"/>
      <c r="K578" s="36"/>
      <c r="L578" s="36"/>
      <c r="M578" s="36" t="str">
        <f ca="1">IFERROR(__xludf.DUMMYFUNCTION("IFERROR(TEXTJOIN("", "", TRUE, FILTER('Hưởng lương Tết'!D:D, ('Hưởng lương Tết'!A:A=B573) * ('Hưởng lương Tết'!B:B=C573))), """")"),"")</f>
        <v/>
      </c>
      <c r="N578" s="36"/>
      <c r="O578" s="36"/>
      <c r="P578" s="36"/>
      <c r="Q578" s="36"/>
      <c r="R578" s="36"/>
      <c r="S578" s="36"/>
      <c r="T578" s="36"/>
      <c r="U578" s="36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4"/>
      <c r="AG578" s="43"/>
      <c r="AH578" s="43"/>
      <c r="AI578" s="36"/>
      <c r="AJ578" s="43"/>
      <c r="AK578" s="43"/>
      <c r="AL578" s="43"/>
      <c r="AM578" s="43"/>
      <c r="AN578" s="43"/>
      <c r="AO578" s="43"/>
      <c r="AP578" s="42"/>
      <c r="AQ578" s="37"/>
      <c r="AR578" s="37"/>
      <c r="AS578" s="37"/>
      <c r="AT578" s="37"/>
      <c r="AU578" s="37"/>
      <c r="AV578" s="37"/>
      <c r="AW578" s="37"/>
      <c r="AX578" s="37"/>
      <c r="AY578" s="37"/>
      <c r="AZ578" s="37"/>
      <c r="BA578" s="37"/>
    </row>
    <row r="579" spans="1:53">
      <c r="A579" s="37"/>
      <c r="B579" s="37"/>
      <c r="C579" s="37"/>
      <c r="D579" s="35"/>
      <c r="E579" s="39"/>
      <c r="F579" s="39"/>
      <c r="G579" s="41"/>
      <c r="H579" s="41"/>
      <c r="I579" s="36"/>
      <c r="J579" s="36"/>
      <c r="K579" s="36"/>
      <c r="L579" s="36"/>
      <c r="M579" s="36" t="str">
        <f ca="1">IFERROR(__xludf.DUMMYFUNCTION("IFERROR(TEXTJOIN("", "", TRUE, FILTER('Hưởng lương Tết'!D:D, ('Hưởng lương Tết'!A:A=B574) * ('Hưởng lương Tết'!B:B=C574))), """")"),"")</f>
        <v/>
      </c>
      <c r="N579" s="36"/>
      <c r="O579" s="36"/>
      <c r="P579" s="36"/>
      <c r="Q579" s="36"/>
      <c r="R579" s="36"/>
      <c r="S579" s="36"/>
      <c r="T579" s="36"/>
      <c r="U579" s="36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4"/>
      <c r="AG579" s="43"/>
      <c r="AH579" s="43"/>
      <c r="AI579" s="36"/>
      <c r="AJ579" s="43"/>
      <c r="AK579" s="43"/>
      <c r="AL579" s="43"/>
      <c r="AM579" s="43"/>
      <c r="AN579" s="43"/>
      <c r="AO579" s="43"/>
      <c r="AP579" s="42"/>
      <c r="AQ579" s="37"/>
      <c r="AR579" s="37"/>
      <c r="AS579" s="37"/>
      <c r="AT579" s="37"/>
      <c r="AU579" s="37"/>
      <c r="AV579" s="37"/>
      <c r="AW579" s="37"/>
      <c r="AX579" s="37"/>
      <c r="AY579" s="37"/>
      <c r="AZ579" s="37"/>
      <c r="BA579" s="37"/>
    </row>
    <row r="580" spans="1:53">
      <c r="A580" s="37"/>
      <c r="B580" s="37"/>
      <c r="C580" s="37"/>
      <c r="D580" s="35"/>
      <c r="E580" s="39"/>
      <c r="F580" s="39"/>
      <c r="G580" s="41"/>
      <c r="H580" s="41"/>
      <c r="I580" s="36"/>
      <c r="J580" s="36"/>
      <c r="K580" s="36"/>
      <c r="L580" s="36"/>
      <c r="M580" s="36" t="str">
        <f ca="1">IFERROR(__xludf.DUMMYFUNCTION("IFERROR(TEXTJOIN("", "", TRUE, FILTER('Hưởng lương Tết'!D:D, ('Hưởng lương Tết'!A:A=B575) * ('Hưởng lương Tết'!B:B=C575))), """")"),"")</f>
        <v/>
      </c>
      <c r="N580" s="36"/>
      <c r="O580" s="36"/>
      <c r="P580" s="36"/>
      <c r="Q580" s="36"/>
      <c r="R580" s="36"/>
      <c r="S580" s="36"/>
      <c r="T580" s="36"/>
      <c r="U580" s="36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4"/>
      <c r="AG580" s="43"/>
      <c r="AH580" s="43"/>
      <c r="AI580" s="36"/>
      <c r="AJ580" s="43"/>
      <c r="AK580" s="43"/>
      <c r="AL580" s="43"/>
      <c r="AM580" s="43"/>
      <c r="AN580" s="43"/>
      <c r="AO580" s="43"/>
      <c r="AP580" s="42"/>
      <c r="AQ580" s="37"/>
      <c r="AR580" s="37"/>
      <c r="AS580" s="37"/>
      <c r="AT580" s="37"/>
      <c r="AU580" s="37"/>
      <c r="AV580" s="37"/>
      <c r="AW580" s="37"/>
      <c r="AX580" s="37"/>
      <c r="AY580" s="37"/>
      <c r="AZ580" s="37"/>
      <c r="BA580" s="37"/>
    </row>
    <row r="581" spans="1:53">
      <c r="A581" s="37"/>
      <c r="B581" s="37"/>
      <c r="C581" s="37"/>
      <c r="D581" s="35"/>
      <c r="E581" s="39"/>
      <c r="F581" s="39"/>
      <c r="G581" s="41"/>
      <c r="H581" s="41"/>
      <c r="I581" s="36"/>
      <c r="J581" s="36"/>
      <c r="K581" s="36"/>
      <c r="L581" s="36"/>
      <c r="M581" s="36" t="str">
        <f ca="1">IFERROR(__xludf.DUMMYFUNCTION("IFERROR(TEXTJOIN("", "", TRUE, FILTER('Hưởng lương Tết'!D:D, ('Hưởng lương Tết'!A:A=B576) * ('Hưởng lương Tết'!B:B=C576))), """")"),"")</f>
        <v/>
      </c>
      <c r="N581" s="36"/>
      <c r="O581" s="36"/>
      <c r="P581" s="36"/>
      <c r="Q581" s="36"/>
      <c r="R581" s="36"/>
      <c r="S581" s="36"/>
      <c r="T581" s="36"/>
      <c r="U581" s="36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4"/>
      <c r="AG581" s="43"/>
      <c r="AH581" s="43"/>
      <c r="AI581" s="36"/>
      <c r="AJ581" s="43"/>
      <c r="AK581" s="43"/>
      <c r="AL581" s="43"/>
      <c r="AM581" s="43"/>
      <c r="AN581" s="43"/>
      <c r="AO581" s="43"/>
      <c r="AP581" s="42"/>
      <c r="AQ581" s="37"/>
      <c r="AR581" s="37"/>
      <c r="AS581" s="37"/>
      <c r="AT581" s="37"/>
      <c r="AU581" s="37"/>
      <c r="AV581" s="37"/>
      <c r="AW581" s="37"/>
      <c r="AX581" s="37"/>
      <c r="AY581" s="37"/>
      <c r="AZ581" s="37"/>
      <c r="BA581" s="37"/>
    </row>
    <row r="582" spans="1:53">
      <c r="A582" s="37"/>
      <c r="B582" s="37"/>
      <c r="C582" s="37"/>
      <c r="D582" s="35"/>
      <c r="E582" s="39"/>
      <c r="F582" s="39"/>
      <c r="G582" s="41"/>
      <c r="H582" s="41"/>
      <c r="I582" s="36"/>
      <c r="J582" s="36"/>
      <c r="K582" s="36"/>
      <c r="L582" s="36"/>
      <c r="M582" s="36" t="str">
        <f ca="1">IFERROR(__xludf.DUMMYFUNCTION("IFERROR(TEXTJOIN("", "", TRUE, FILTER('Hưởng lương Tết'!D:D, ('Hưởng lương Tết'!A:A=B577) * ('Hưởng lương Tết'!B:B=C577))), """")"),"")</f>
        <v/>
      </c>
      <c r="N582" s="36"/>
      <c r="O582" s="36"/>
      <c r="P582" s="36"/>
      <c r="Q582" s="36"/>
      <c r="R582" s="36"/>
      <c r="S582" s="36"/>
      <c r="T582" s="36"/>
      <c r="U582" s="36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4"/>
      <c r="AG582" s="43"/>
      <c r="AH582" s="43"/>
      <c r="AI582" s="36"/>
      <c r="AJ582" s="43"/>
      <c r="AK582" s="43"/>
      <c r="AL582" s="43"/>
      <c r="AM582" s="43"/>
      <c r="AN582" s="43"/>
      <c r="AO582" s="43"/>
      <c r="AP582" s="42"/>
      <c r="AQ582" s="37"/>
      <c r="AR582" s="37"/>
      <c r="AS582" s="37"/>
      <c r="AT582" s="37"/>
      <c r="AU582" s="37"/>
      <c r="AV582" s="37"/>
      <c r="AW582" s="37"/>
      <c r="AX582" s="37"/>
      <c r="AY582" s="37"/>
      <c r="AZ582" s="37"/>
      <c r="BA582" s="37"/>
    </row>
    <row r="583" spans="1:53">
      <c r="A583" s="37"/>
      <c r="B583" s="37"/>
      <c r="C583" s="37"/>
      <c r="D583" s="35"/>
      <c r="E583" s="39"/>
      <c r="F583" s="39"/>
      <c r="G583" s="41"/>
      <c r="H583" s="41"/>
      <c r="I583" s="36"/>
      <c r="J583" s="36"/>
      <c r="K583" s="36"/>
      <c r="L583" s="36"/>
      <c r="M583" s="36" t="str">
        <f ca="1">IFERROR(__xludf.DUMMYFUNCTION("IFERROR(TEXTJOIN("", "", TRUE, FILTER('Hưởng lương Tết'!D:D, ('Hưởng lương Tết'!A:A=B578) * ('Hưởng lương Tết'!B:B=C578))), """")"),"")</f>
        <v/>
      </c>
      <c r="N583" s="36"/>
      <c r="O583" s="36"/>
      <c r="P583" s="36"/>
      <c r="Q583" s="36"/>
      <c r="R583" s="36"/>
      <c r="S583" s="36"/>
      <c r="T583" s="36"/>
      <c r="U583" s="36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4"/>
      <c r="AG583" s="43"/>
      <c r="AH583" s="43"/>
      <c r="AI583" s="36"/>
      <c r="AJ583" s="43"/>
      <c r="AK583" s="43"/>
      <c r="AL583" s="43"/>
      <c r="AM583" s="43"/>
      <c r="AN583" s="43"/>
      <c r="AO583" s="43"/>
      <c r="AP583" s="42"/>
      <c r="AQ583" s="37"/>
      <c r="AR583" s="37"/>
      <c r="AS583" s="37"/>
      <c r="AT583" s="37"/>
      <c r="AU583" s="37"/>
      <c r="AV583" s="37"/>
      <c r="AW583" s="37"/>
      <c r="AX583" s="37"/>
      <c r="AY583" s="37"/>
      <c r="AZ583" s="37"/>
      <c r="BA583" s="37"/>
    </row>
    <row r="584" spans="1:53">
      <c r="A584" s="37"/>
      <c r="B584" s="37"/>
      <c r="C584" s="37"/>
      <c r="D584" s="35"/>
      <c r="E584" s="39"/>
      <c r="F584" s="39"/>
      <c r="G584" s="41"/>
      <c r="H584" s="41"/>
      <c r="I584" s="36"/>
      <c r="J584" s="36"/>
      <c r="K584" s="36"/>
      <c r="L584" s="36"/>
      <c r="M584" s="36" t="str">
        <f ca="1">IFERROR(__xludf.DUMMYFUNCTION("IFERROR(TEXTJOIN("", "", TRUE, FILTER('Hưởng lương Tết'!D:D, ('Hưởng lương Tết'!A:A=B579) * ('Hưởng lương Tết'!B:B=C579))), """")"),"")</f>
        <v/>
      </c>
      <c r="N584" s="36"/>
      <c r="O584" s="36"/>
      <c r="P584" s="36"/>
      <c r="Q584" s="36"/>
      <c r="R584" s="36"/>
      <c r="S584" s="36"/>
      <c r="T584" s="36"/>
      <c r="U584" s="36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4"/>
      <c r="AG584" s="43"/>
      <c r="AH584" s="43"/>
      <c r="AI584" s="36"/>
      <c r="AJ584" s="43"/>
      <c r="AK584" s="43"/>
      <c r="AL584" s="43"/>
      <c r="AM584" s="43"/>
      <c r="AN584" s="43"/>
      <c r="AO584" s="43"/>
      <c r="AP584" s="42"/>
      <c r="AQ584" s="37"/>
      <c r="AR584" s="37"/>
      <c r="AS584" s="37"/>
      <c r="AT584" s="37"/>
      <c r="AU584" s="37"/>
      <c r="AV584" s="37"/>
      <c r="AW584" s="37"/>
      <c r="AX584" s="37"/>
      <c r="AY584" s="37"/>
      <c r="AZ584" s="37"/>
      <c r="BA584" s="37"/>
    </row>
    <row r="585" spans="1:53">
      <c r="A585" s="37"/>
      <c r="B585" s="37"/>
      <c r="C585" s="37"/>
      <c r="D585" s="35"/>
      <c r="E585" s="39"/>
      <c r="F585" s="39"/>
      <c r="G585" s="41"/>
      <c r="H585" s="41"/>
      <c r="I585" s="36"/>
      <c r="J585" s="36"/>
      <c r="K585" s="36"/>
      <c r="L585" s="36"/>
      <c r="M585" s="36" t="str">
        <f ca="1">IFERROR(__xludf.DUMMYFUNCTION("IFERROR(TEXTJOIN("", "", TRUE, FILTER('Hưởng lương Tết'!D:D, ('Hưởng lương Tết'!A:A=B580) * ('Hưởng lương Tết'!B:B=C580))), """")"),"")</f>
        <v/>
      </c>
      <c r="N585" s="36"/>
      <c r="O585" s="36"/>
      <c r="P585" s="36"/>
      <c r="Q585" s="36"/>
      <c r="R585" s="36"/>
      <c r="S585" s="36"/>
      <c r="T585" s="36"/>
      <c r="U585" s="36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4"/>
      <c r="AG585" s="43"/>
      <c r="AH585" s="43"/>
      <c r="AI585" s="36"/>
      <c r="AJ585" s="43"/>
      <c r="AK585" s="43"/>
      <c r="AL585" s="43"/>
      <c r="AM585" s="43"/>
      <c r="AN585" s="43"/>
      <c r="AO585" s="43"/>
      <c r="AP585" s="42"/>
      <c r="AQ585" s="37"/>
      <c r="AR585" s="37"/>
      <c r="AS585" s="37"/>
      <c r="AT585" s="37"/>
      <c r="AU585" s="37"/>
      <c r="AV585" s="37"/>
      <c r="AW585" s="37"/>
      <c r="AX585" s="37"/>
      <c r="AY585" s="37"/>
      <c r="AZ585" s="37"/>
      <c r="BA585" s="37"/>
    </row>
    <row r="586" spans="1:53">
      <c r="A586" s="37"/>
      <c r="B586" s="37"/>
      <c r="C586" s="37"/>
      <c r="D586" s="35"/>
      <c r="E586" s="39"/>
      <c r="F586" s="39"/>
      <c r="G586" s="41"/>
      <c r="H586" s="41"/>
      <c r="I586" s="36"/>
      <c r="J586" s="36"/>
      <c r="K586" s="36"/>
      <c r="L586" s="36"/>
      <c r="M586" s="36" t="str">
        <f ca="1">IFERROR(__xludf.DUMMYFUNCTION("IFERROR(TEXTJOIN("", "", TRUE, FILTER('Hưởng lương Tết'!D:D, ('Hưởng lương Tết'!A:A=B581) * ('Hưởng lương Tết'!B:B=C581))), """")"),"")</f>
        <v/>
      </c>
      <c r="N586" s="36"/>
      <c r="O586" s="36"/>
      <c r="P586" s="36"/>
      <c r="Q586" s="36"/>
      <c r="R586" s="36"/>
      <c r="S586" s="36"/>
      <c r="T586" s="36"/>
      <c r="U586" s="36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4"/>
      <c r="AG586" s="43"/>
      <c r="AH586" s="43"/>
      <c r="AI586" s="36"/>
      <c r="AJ586" s="43"/>
      <c r="AK586" s="43"/>
      <c r="AL586" s="43"/>
      <c r="AM586" s="43"/>
      <c r="AN586" s="43"/>
      <c r="AO586" s="43"/>
      <c r="AP586" s="42"/>
      <c r="AQ586" s="37"/>
      <c r="AR586" s="37"/>
      <c r="AS586" s="37"/>
      <c r="AT586" s="37"/>
      <c r="AU586" s="37"/>
      <c r="AV586" s="37"/>
      <c r="AW586" s="37"/>
      <c r="AX586" s="37"/>
      <c r="AY586" s="37"/>
      <c r="AZ586" s="37"/>
      <c r="BA586" s="37"/>
    </row>
    <row r="587" spans="1:53">
      <c r="A587" s="37"/>
      <c r="B587" s="37"/>
      <c r="C587" s="37"/>
      <c r="D587" s="35"/>
      <c r="E587" s="39"/>
      <c r="F587" s="39"/>
      <c r="G587" s="41"/>
      <c r="H587" s="41"/>
      <c r="I587" s="36"/>
      <c r="J587" s="36"/>
      <c r="K587" s="36"/>
      <c r="L587" s="36"/>
      <c r="M587" s="36" t="str">
        <f ca="1">IFERROR(__xludf.DUMMYFUNCTION("IFERROR(TEXTJOIN("", "", TRUE, FILTER('Hưởng lương Tết'!D:D, ('Hưởng lương Tết'!A:A=B582) * ('Hưởng lương Tết'!B:B=C582))), """")"),"")</f>
        <v/>
      </c>
      <c r="N587" s="36"/>
      <c r="O587" s="36"/>
      <c r="P587" s="36"/>
      <c r="Q587" s="36"/>
      <c r="R587" s="36"/>
      <c r="S587" s="36"/>
      <c r="T587" s="36"/>
      <c r="U587" s="36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4"/>
      <c r="AG587" s="43"/>
      <c r="AH587" s="43"/>
      <c r="AI587" s="36"/>
      <c r="AJ587" s="43"/>
      <c r="AK587" s="43"/>
      <c r="AL587" s="43"/>
      <c r="AM587" s="43"/>
      <c r="AN587" s="43"/>
      <c r="AO587" s="43"/>
      <c r="AP587" s="42"/>
      <c r="AQ587" s="37"/>
      <c r="AR587" s="37"/>
      <c r="AS587" s="37"/>
      <c r="AT587" s="37"/>
      <c r="AU587" s="37"/>
      <c r="AV587" s="37"/>
      <c r="AW587" s="37"/>
      <c r="AX587" s="37"/>
      <c r="AY587" s="37"/>
      <c r="AZ587" s="37"/>
      <c r="BA587" s="37"/>
    </row>
    <row r="588" spans="1:53">
      <c r="A588" s="37"/>
      <c r="B588" s="37"/>
      <c r="C588" s="37"/>
      <c r="D588" s="35"/>
      <c r="E588" s="39"/>
      <c r="F588" s="39"/>
      <c r="G588" s="41"/>
      <c r="H588" s="41"/>
      <c r="I588" s="36"/>
      <c r="J588" s="36"/>
      <c r="K588" s="36"/>
      <c r="L588" s="36"/>
      <c r="M588" s="36" t="str">
        <f ca="1">IFERROR(__xludf.DUMMYFUNCTION("IFERROR(TEXTJOIN("", "", TRUE, FILTER('Hưởng lương Tết'!D:D, ('Hưởng lương Tết'!A:A=B583) * ('Hưởng lương Tết'!B:B=C583))), """")"),"")</f>
        <v/>
      </c>
      <c r="N588" s="36"/>
      <c r="O588" s="36"/>
      <c r="P588" s="36"/>
      <c r="Q588" s="36"/>
      <c r="R588" s="36"/>
      <c r="S588" s="36"/>
      <c r="T588" s="36"/>
      <c r="U588" s="36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4"/>
      <c r="AG588" s="43"/>
      <c r="AH588" s="43"/>
      <c r="AI588" s="36"/>
      <c r="AJ588" s="43"/>
      <c r="AK588" s="43"/>
      <c r="AL588" s="43"/>
      <c r="AM588" s="43"/>
      <c r="AN588" s="43"/>
      <c r="AO588" s="43"/>
      <c r="AP588" s="42"/>
      <c r="AQ588" s="37"/>
      <c r="AR588" s="37"/>
      <c r="AS588" s="37"/>
      <c r="AT588" s="37"/>
      <c r="AU588" s="37"/>
      <c r="AV588" s="37"/>
      <c r="AW588" s="37"/>
      <c r="AX588" s="37"/>
      <c r="AY588" s="37"/>
      <c r="AZ588" s="37"/>
      <c r="BA588" s="37"/>
    </row>
    <row r="589" spans="1:53">
      <c r="A589" s="37"/>
      <c r="B589" s="37"/>
      <c r="C589" s="37"/>
      <c r="D589" s="35"/>
      <c r="E589" s="39"/>
      <c r="F589" s="39"/>
      <c r="G589" s="41"/>
      <c r="H589" s="41"/>
      <c r="I589" s="36"/>
      <c r="J589" s="36"/>
      <c r="K589" s="36"/>
      <c r="L589" s="36"/>
      <c r="M589" s="36" t="str">
        <f ca="1">IFERROR(__xludf.DUMMYFUNCTION("IFERROR(TEXTJOIN("", "", TRUE, FILTER('Hưởng lương Tết'!D:D, ('Hưởng lương Tết'!A:A=B584) * ('Hưởng lương Tết'!B:B=C584))), """")"),"")</f>
        <v/>
      </c>
      <c r="N589" s="36"/>
      <c r="O589" s="36"/>
      <c r="P589" s="36"/>
      <c r="Q589" s="36"/>
      <c r="R589" s="36"/>
      <c r="S589" s="36"/>
      <c r="T589" s="36"/>
      <c r="U589" s="36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4"/>
      <c r="AG589" s="43"/>
      <c r="AH589" s="43"/>
      <c r="AI589" s="36"/>
      <c r="AJ589" s="43"/>
      <c r="AK589" s="43"/>
      <c r="AL589" s="43"/>
      <c r="AM589" s="43"/>
      <c r="AN589" s="43"/>
      <c r="AO589" s="43"/>
      <c r="AP589" s="42"/>
      <c r="AQ589" s="37"/>
      <c r="AR589" s="37"/>
      <c r="AS589" s="37"/>
      <c r="AT589" s="37"/>
      <c r="AU589" s="37"/>
      <c r="AV589" s="37"/>
      <c r="AW589" s="37"/>
      <c r="AX589" s="37"/>
      <c r="AY589" s="37"/>
      <c r="AZ589" s="37"/>
      <c r="BA589" s="37"/>
    </row>
    <row r="590" spans="1:53">
      <c r="A590" s="37"/>
      <c r="B590" s="37"/>
      <c r="C590" s="37"/>
      <c r="D590" s="35"/>
      <c r="E590" s="39"/>
      <c r="F590" s="39"/>
      <c r="G590" s="41"/>
      <c r="H590" s="41"/>
      <c r="I590" s="36"/>
      <c r="J590" s="36"/>
      <c r="K590" s="36"/>
      <c r="L590" s="36"/>
      <c r="M590" s="36" t="str">
        <f ca="1">IFERROR(__xludf.DUMMYFUNCTION("IFERROR(TEXTJOIN("", "", TRUE, FILTER('Hưởng lương Tết'!D:D, ('Hưởng lương Tết'!A:A=B585) * ('Hưởng lương Tết'!B:B=C585))), """")"),"")</f>
        <v/>
      </c>
      <c r="N590" s="36"/>
      <c r="O590" s="36"/>
      <c r="P590" s="36"/>
      <c r="Q590" s="36"/>
      <c r="R590" s="36"/>
      <c r="S590" s="36"/>
      <c r="T590" s="36"/>
      <c r="U590" s="36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4"/>
      <c r="AG590" s="43"/>
      <c r="AH590" s="43"/>
      <c r="AI590" s="36"/>
      <c r="AJ590" s="43"/>
      <c r="AK590" s="43"/>
      <c r="AL590" s="43"/>
      <c r="AM590" s="43"/>
      <c r="AN590" s="43"/>
      <c r="AO590" s="43"/>
      <c r="AP590" s="42"/>
      <c r="AQ590" s="37"/>
      <c r="AR590" s="37"/>
      <c r="AS590" s="37"/>
      <c r="AT590" s="37"/>
      <c r="AU590" s="37"/>
      <c r="AV590" s="37"/>
      <c r="AW590" s="37"/>
      <c r="AX590" s="37"/>
      <c r="AY590" s="37"/>
      <c r="AZ590" s="37"/>
      <c r="BA590" s="37"/>
    </row>
    <row r="591" spans="1:53">
      <c r="A591" s="37"/>
      <c r="B591" s="37"/>
      <c r="C591" s="37"/>
      <c r="D591" s="35"/>
      <c r="E591" s="39"/>
      <c r="F591" s="39"/>
      <c r="G591" s="41"/>
      <c r="H591" s="41"/>
      <c r="I591" s="36"/>
      <c r="J591" s="36"/>
      <c r="K591" s="36"/>
      <c r="L591" s="36"/>
      <c r="M591" s="36" t="str">
        <f ca="1">IFERROR(__xludf.DUMMYFUNCTION("IFERROR(TEXTJOIN("", "", TRUE, FILTER('Hưởng lương Tết'!D:D, ('Hưởng lương Tết'!A:A=B586) * ('Hưởng lương Tết'!B:B=C586))), """")"),"")</f>
        <v/>
      </c>
      <c r="N591" s="36"/>
      <c r="O591" s="36"/>
      <c r="P591" s="36"/>
      <c r="Q591" s="36"/>
      <c r="R591" s="36"/>
      <c r="S591" s="36"/>
      <c r="T591" s="36"/>
      <c r="U591" s="36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4"/>
      <c r="AG591" s="43"/>
      <c r="AH591" s="43"/>
      <c r="AI591" s="36"/>
      <c r="AJ591" s="43"/>
      <c r="AK591" s="43"/>
      <c r="AL591" s="43"/>
      <c r="AM591" s="43"/>
      <c r="AN591" s="43"/>
      <c r="AO591" s="43"/>
      <c r="AP591" s="42"/>
      <c r="AQ591" s="37"/>
      <c r="AR591" s="37"/>
      <c r="AS591" s="37"/>
      <c r="AT591" s="37"/>
      <c r="AU591" s="37"/>
      <c r="AV591" s="37"/>
      <c r="AW591" s="37"/>
      <c r="AX591" s="37"/>
      <c r="AY591" s="37"/>
      <c r="AZ591" s="37"/>
      <c r="BA591" s="37"/>
    </row>
    <row r="592" spans="1:53">
      <c r="A592" s="37"/>
      <c r="B592" s="37"/>
      <c r="C592" s="37"/>
      <c r="D592" s="35"/>
      <c r="E592" s="39"/>
      <c r="F592" s="39"/>
      <c r="G592" s="41"/>
      <c r="H592" s="41"/>
      <c r="I592" s="36"/>
      <c r="J592" s="36"/>
      <c r="K592" s="36"/>
      <c r="L592" s="36"/>
      <c r="M592" s="36" t="str">
        <f ca="1">IFERROR(__xludf.DUMMYFUNCTION("IFERROR(TEXTJOIN("", "", TRUE, FILTER('Hưởng lương Tết'!D:D, ('Hưởng lương Tết'!A:A=B587) * ('Hưởng lương Tết'!B:B=C587))), """")"),"")</f>
        <v/>
      </c>
      <c r="N592" s="36"/>
      <c r="O592" s="36"/>
      <c r="P592" s="36"/>
      <c r="Q592" s="36"/>
      <c r="R592" s="36"/>
      <c r="S592" s="36"/>
      <c r="T592" s="36"/>
      <c r="U592" s="36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4"/>
      <c r="AG592" s="43"/>
      <c r="AH592" s="43"/>
      <c r="AI592" s="36"/>
      <c r="AJ592" s="43"/>
      <c r="AK592" s="43"/>
      <c r="AL592" s="43"/>
      <c r="AM592" s="43"/>
      <c r="AN592" s="43"/>
      <c r="AO592" s="43"/>
      <c r="AP592" s="42"/>
      <c r="AQ592" s="37"/>
      <c r="AR592" s="37"/>
      <c r="AS592" s="37"/>
      <c r="AT592" s="37"/>
      <c r="AU592" s="37"/>
      <c r="AV592" s="37"/>
      <c r="AW592" s="37"/>
      <c r="AX592" s="37"/>
      <c r="AY592" s="37"/>
      <c r="AZ592" s="37"/>
      <c r="BA592" s="37"/>
    </row>
    <row r="593" spans="1:53">
      <c r="A593" s="37"/>
      <c r="B593" s="37"/>
      <c r="C593" s="37"/>
      <c r="D593" s="35"/>
      <c r="E593" s="39"/>
      <c r="F593" s="39"/>
      <c r="G593" s="41"/>
      <c r="H593" s="41"/>
      <c r="I593" s="36"/>
      <c r="J593" s="36"/>
      <c r="K593" s="36"/>
      <c r="L593" s="36"/>
      <c r="M593" s="36" t="str">
        <f ca="1">IFERROR(__xludf.DUMMYFUNCTION("IFERROR(TEXTJOIN("", "", TRUE, FILTER('Hưởng lương Tết'!D:D, ('Hưởng lương Tết'!A:A=B588) * ('Hưởng lương Tết'!B:B=C588))), """")"),"")</f>
        <v/>
      </c>
      <c r="N593" s="36"/>
      <c r="O593" s="36"/>
      <c r="P593" s="36"/>
      <c r="Q593" s="36"/>
      <c r="R593" s="36"/>
      <c r="S593" s="36"/>
      <c r="T593" s="36"/>
      <c r="U593" s="36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4"/>
      <c r="AG593" s="43"/>
      <c r="AH593" s="43"/>
      <c r="AI593" s="36"/>
      <c r="AJ593" s="43"/>
      <c r="AK593" s="43"/>
      <c r="AL593" s="43"/>
      <c r="AM593" s="43"/>
      <c r="AN593" s="43"/>
      <c r="AO593" s="43"/>
      <c r="AP593" s="42"/>
      <c r="AQ593" s="37"/>
      <c r="AR593" s="37"/>
      <c r="AS593" s="37"/>
      <c r="AT593" s="37"/>
      <c r="AU593" s="37"/>
      <c r="AV593" s="37"/>
      <c r="AW593" s="37"/>
      <c r="AX593" s="37"/>
      <c r="AY593" s="37"/>
      <c r="AZ593" s="37"/>
      <c r="BA593" s="37"/>
    </row>
    <row r="594" spans="1:53">
      <c r="A594" s="37"/>
      <c r="B594" s="37"/>
      <c r="C594" s="37"/>
      <c r="D594" s="35"/>
      <c r="E594" s="39"/>
      <c r="F594" s="39"/>
      <c r="G594" s="41"/>
      <c r="H594" s="41"/>
      <c r="I594" s="36"/>
      <c r="J594" s="36"/>
      <c r="K594" s="36"/>
      <c r="L594" s="36"/>
      <c r="M594" s="36" t="str">
        <f ca="1">IFERROR(__xludf.DUMMYFUNCTION("IFERROR(TEXTJOIN("", "", TRUE, FILTER('Hưởng lương Tết'!D:D, ('Hưởng lương Tết'!A:A=B589) * ('Hưởng lương Tết'!B:B=C589))), """")"),"")</f>
        <v/>
      </c>
      <c r="N594" s="36"/>
      <c r="O594" s="36"/>
      <c r="P594" s="36"/>
      <c r="Q594" s="36"/>
      <c r="R594" s="36"/>
      <c r="S594" s="36"/>
      <c r="T594" s="36"/>
      <c r="U594" s="36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4"/>
      <c r="AG594" s="43"/>
      <c r="AH594" s="43"/>
      <c r="AI594" s="36"/>
      <c r="AJ594" s="43"/>
      <c r="AK594" s="43"/>
      <c r="AL594" s="43"/>
      <c r="AM594" s="43"/>
      <c r="AN594" s="43"/>
      <c r="AO594" s="43"/>
      <c r="AP594" s="42"/>
      <c r="AQ594" s="37"/>
      <c r="AR594" s="37"/>
      <c r="AS594" s="37"/>
      <c r="AT594" s="37"/>
      <c r="AU594" s="37"/>
      <c r="AV594" s="37"/>
      <c r="AW594" s="37"/>
      <c r="AX594" s="37"/>
      <c r="AY594" s="37"/>
      <c r="AZ594" s="37"/>
      <c r="BA594" s="37"/>
    </row>
    <row r="595" spans="1:53">
      <c r="A595" s="37"/>
      <c r="B595" s="37"/>
      <c r="C595" s="37"/>
      <c r="D595" s="35"/>
      <c r="E595" s="39"/>
      <c r="F595" s="39"/>
      <c r="G595" s="41"/>
      <c r="H595" s="41"/>
      <c r="I595" s="36"/>
      <c r="J595" s="36"/>
      <c r="K595" s="36"/>
      <c r="L595" s="36"/>
      <c r="M595" s="36" t="str">
        <f ca="1">IFERROR(__xludf.DUMMYFUNCTION("IFERROR(TEXTJOIN("", "", TRUE, FILTER('Hưởng lương Tết'!D:D, ('Hưởng lương Tết'!A:A=B590) * ('Hưởng lương Tết'!B:B=C590))), """")"),"")</f>
        <v/>
      </c>
      <c r="N595" s="36"/>
      <c r="O595" s="36"/>
      <c r="P595" s="36"/>
      <c r="Q595" s="36"/>
      <c r="R595" s="36"/>
      <c r="S595" s="36"/>
      <c r="T595" s="36"/>
      <c r="U595" s="36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4"/>
      <c r="AG595" s="43"/>
      <c r="AH595" s="43"/>
      <c r="AI595" s="36"/>
      <c r="AJ595" s="43"/>
      <c r="AK595" s="43"/>
      <c r="AL595" s="43"/>
      <c r="AM595" s="43"/>
      <c r="AN595" s="43"/>
      <c r="AO595" s="43"/>
      <c r="AP595" s="42"/>
      <c r="AQ595" s="37"/>
      <c r="AR595" s="37"/>
      <c r="AS595" s="37"/>
      <c r="AT595" s="37"/>
      <c r="AU595" s="37"/>
      <c r="AV595" s="37"/>
      <c r="AW595" s="37"/>
      <c r="AX595" s="37"/>
      <c r="AY595" s="37"/>
      <c r="AZ595" s="37"/>
      <c r="BA595" s="37"/>
    </row>
    <row r="596" spans="1:53">
      <c r="A596" s="37"/>
      <c r="B596" s="37"/>
      <c r="C596" s="37"/>
      <c r="D596" s="35"/>
      <c r="E596" s="39"/>
      <c r="F596" s="39"/>
      <c r="G596" s="41"/>
      <c r="H596" s="41"/>
      <c r="I596" s="36"/>
      <c r="J596" s="36"/>
      <c r="K596" s="36"/>
      <c r="L596" s="36"/>
      <c r="M596" s="36" t="str">
        <f ca="1">IFERROR(__xludf.DUMMYFUNCTION("IFERROR(TEXTJOIN("", "", TRUE, FILTER('Hưởng lương Tết'!D:D, ('Hưởng lương Tết'!A:A=B591) * ('Hưởng lương Tết'!B:B=C591))), """")"),"")</f>
        <v/>
      </c>
      <c r="N596" s="36"/>
      <c r="O596" s="36"/>
      <c r="P596" s="36"/>
      <c r="Q596" s="36"/>
      <c r="R596" s="36"/>
      <c r="S596" s="36"/>
      <c r="T596" s="36"/>
      <c r="U596" s="36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4"/>
      <c r="AG596" s="43"/>
      <c r="AH596" s="43"/>
      <c r="AI596" s="36"/>
      <c r="AJ596" s="43"/>
      <c r="AK596" s="43"/>
      <c r="AL596" s="43"/>
      <c r="AM596" s="43"/>
      <c r="AN596" s="43"/>
      <c r="AO596" s="43"/>
      <c r="AP596" s="42"/>
      <c r="AQ596" s="37"/>
      <c r="AR596" s="37"/>
      <c r="AS596" s="37"/>
      <c r="AT596" s="37"/>
      <c r="AU596" s="37"/>
      <c r="AV596" s="37"/>
      <c r="AW596" s="37"/>
      <c r="AX596" s="37"/>
      <c r="AY596" s="37"/>
      <c r="AZ596" s="37"/>
      <c r="BA596" s="37"/>
    </row>
    <row r="597" spans="1:53">
      <c r="A597" s="37"/>
      <c r="B597" s="37"/>
      <c r="C597" s="37"/>
      <c r="D597" s="35"/>
      <c r="E597" s="39"/>
      <c r="F597" s="39"/>
      <c r="G597" s="41"/>
      <c r="H597" s="41"/>
      <c r="I597" s="36"/>
      <c r="J597" s="36"/>
      <c r="K597" s="36"/>
      <c r="L597" s="36"/>
      <c r="M597" s="36" t="str">
        <f ca="1">IFERROR(__xludf.DUMMYFUNCTION("IFERROR(TEXTJOIN("", "", TRUE, FILTER('Hưởng lương Tết'!D:D, ('Hưởng lương Tết'!A:A=B592) * ('Hưởng lương Tết'!B:B=C592))), """")"),"")</f>
        <v/>
      </c>
      <c r="N597" s="36"/>
      <c r="O597" s="36"/>
      <c r="P597" s="36"/>
      <c r="Q597" s="36"/>
      <c r="R597" s="36"/>
      <c r="S597" s="36"/>
      <c r="T597" s="36"/>
      <c r="U597" s="36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4"/>
      <c r="AG597" s="43"/>
      <c r="AH597" s="43"/>
      <c r="AI597" s="36"/>
      <c r="AJ597" s="43"/>
      <c r="AK597" s="43"/>
      <c r="AL597" s="43"/>
      <c r="AM597" s="43"/>
      <c r="AN597" s="43"/>
      <c r="AO597" s="43"/>
      <c r="AP597" s="42"/>
      <c r="AQ597" s="37"/>
      <c r="AR597" s="37"/>
      <c r="AS597" s="37"/>
      <c r="AT597" s="37"/>
      <c r="AU597" s="37"/>
      <c r="AV597" s="37"/>
      <c r="AW597" s="37"/>
      <c r="AX597" s="37"/>
      <c r="AY597" s="37"/>
      <c r="AZ597" s="37"/>
      <c r="BA597" s="37"/>
    </row>
    <row r="598" spans="1:53">
      <c r="A598" s="37"/>
      <c r="B598" s="37"/>
      <c r="C598" s="37"/>
      <c r="D598" s="35"/>
      <c r="E598" s="39"/>
      <c r="F598" s="39"/>
      <c r="G598" s="41"/>
      <c r="H598" s="41"/>
      <c r="I598" s="36"/>
      <c r="J598" s="36"/>
      <c r="K598" s="36"/>
      <c r="L598" s="36"/>
      <c r="M598" s="36" t="str">
        <f ca="1">IFERROR(__xludf.DUMMYFUNCTION("IFERROR(TEXTJOIN("", "", TRUE, FILTER('Hưởng lương Tết'!D:D, ('Hưởng lương Tết'!A:A=B593) * ('Hưởng lương Tết'!B:B=C593))), """")"),"")</f>
        <v/>
      </c>
      <c r="N598" s="36"/>
      <c r="O598" s="36"/>
      <c r="P598" s="36"/>
      <c r="Q598" s="36"/>
      <c r="R598" s="36"/>
      <c r="S598" s="36"/>
      <c r="T598" s="36"/>
      <c r="U598" s="36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4"/>
      <c r="AG598" s="43"/>
      <c r="AH598" s="43"/>
      <c r="AI598" s="36"/>
      <c r="AJ598" s="43"/>
      <c r="AK598" s="43"/>
      <c r="AL598" s="43"/>
      <c r="AM598" s="43"/>
      <c r="AN598" s="43"/>
      <c r="AO598" s="43"/>
      <c r="AP598" s="42"/>
      <c r="AQ598" s="37"/>
      <c r="AR598" s="37"/>
      <c r="AS598" s="37"/>
      <c r="AT598" s="37"/>
      <c r="AU598" s="37"/>
      <c r="AV598" s="37"/>
      <c r="AW598" s="37"/>
      <c r="AX598" s="37"/>
      <c r="AY598" s="37"/>
      <c r="AZ598" s="37"/>
      <c r="BA598" s="37"/>
    </row>
    <row r="599" spans="1:53">
      <c r="A599" s="37"/>
      <c r="B599" s="37"/>
      <c r="C599" s="37"/>
      <c r="D599" s="35"/>
      <c r="E599" s="39"/>
      <c r="F599" s="39"/>
      <c r="G599" s="41"/>
      <c r="H599" s="41"/>
      <c r="I599" s="36"/>
      <c r="J599" s="36"/>
      <c r="K599" s="36"/>
      <c r="L599" s="36"/>
      <c r="M599" s="36" t="str">
        <f ca="1">IFERROR(__xludf.DUMMYFUNCTION("IFERROR(TEXTJOIN("", "", TRUE, FILTER('Hưởng lương Tết'!D:D, ('Hưởng lương Tết'!A:A=B594) * ('Hưởng lương Tết'!B:B=C594))), """")"),"")</f>
        <v/>
      </c>
      <c r="N599" s="36"/>
      <c r="O599" s="36"/>
      <c r="P599" s="36"/>
      <c r="Q599" s="36"/>
      <c r="R599" s="36"/>
      <c r="S599" s="36"/>
      <c r="T599" s="36"/>
      <c r="U599" s="36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4"/>
      <c r="AG599" s="43"/>
      <c r="AH599" s="43"/>
      <c r="AI599" s="36"/>
      <c r="AJ599" s="43"/>
      <c r="AK599" s="43"/>
      <c r="AL599" s="43"/>
      <c r="AM599" s="43"/>
      <c r="AN599" s="43"/>
      <c r="AO599" s="43"/>
      <c r="AP599" s="42"/>
      <c r="AQ599" s="37"/>
      <c r="AR599" s="37"/>
      <c r="AS599" s="37"/>
      <c r="AT599" s="37"/>
      <c r="AU599" s="37"/>
      <c r="AV599" s="37"/>
      <c r="AW599" s="37"/>
      <c r="AX599" s="37"/>
      <c r="AY599" s="37"/>
      <c r="AZ599" s="37"/>
      <c r="BA599" s="37"/>
    </row>
    <row r="600" spans="1:53">
      <c r="A600" s="37"/>
      <c r="B600" s="37"/>
      <c r="C600" s="37"/>
      <c r="D600" s="35"/>
      <c r="E600" s="39"/>
      <c r="F600" s="39"/>
      <c r="G600" s="41"/>
      <c r="H600" s="41"/>
      <c r="I600" s="36"/>
      <c r="J600" s="36"/>
      <c r="K600" s="36"/>
      <c r="L600" s="36"/>
      <c r="M600" s="36" t="str">
        <f ca="1">IFERROR(__xludf.DUMMYFUNCTION("IFERROR(TEXTJOIN("", "", TRUE, FILTER('Hưởng lương Tết'!D:D, ('Hưởng lương Tết'!A:A=B595) * ('Hưởng lương Tết'!B:B=C595))), """")"),"")</f>
        <v/>
      </c>
      <c r="N600" s="36"/>
      <c r="O600" s="36"/>
      <c r="P600" s="36"/>
      <c r="Q600" s="36"/>
      <c r="R600" s="36"/>
      <c r="S600" s="36"/>
      <c r="T600" s="36"/>
      <c r="U600" s="36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4"/>
      <c r="AG600" s="43"/>
      <c r="AH600" s="43"/>
      <c r="AI600" s="36"/>
      <c r="AJ600" s="43"/>
      <c r="AK600" s="43"/>
      <c r="AL600" s="43"/>
      <c r="AM600" s="43"/>
      <c r="AN600" s="43"/>
      <c r="AO600" s="43"/>
      <c r="AP600" s="42"/>
      <c r="AQ600" s="37"/>
      <c r="AR600" s="37"/>
      <c r="AS600" s="37"/>
      <c r="AT600" s="37"/>
      <c r="AU600" s="37"/>
      <c r="AV600" s="37"/>
      <c r="AW600" s="37"/>
      <c r="AX600" s="37"/>
      <c r="AY600" s="37"/>
      <c r="AZ600" s="37"/>
      <c r="BA600" s="37"/>
    </row>
    <row r="601" spans="1:53">
      <c r="A601" s="37"/>
      <c r="B601" s="37"/>
      <c r="C601" s="37"/>
      <c r="D601" s="35"/>
      <c r="E601" s="39"/>
      <c r="F601" s="39"/>
      <c r="G601" s="41"/>
      <c r="H601" s="41"/>
      <c r="I601" s="36"/>
      <c r="J601" s="36"/>
      <c r="K601" s="36"/>
      <c r="L601" s="36"/>
      <c r="M601" s="36" t="str">
        <f ca="1">IFERROR(__xludf.DUMMYFUNCTION("IFERROR(TEXTJOIN("", "", TRUE, FILTER('Hưởng lương Tết'!D:D, ('Hưởng lương Tết'!A:A=B596) * ('Hưởng lương Tết'!B:B=C596))), """")"),"")</f>
        <v/>
      </c>
      <c r="N601" s="36"/>
      <c r="O601" s="36"/>
      <c r="P601" s="36"/>
      <c r="Q601" s="36"/>
      <c r="R601" s="36"/>
      <c r="S601" s="36"/>
      <c r="T601" s="36"/>
      <c r="U601" s="36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4"/>
      <c r="AG601" s="43"/>
      <c r="AH601" s="43"/>
      <c r="AI601" s="36"/>
      <c r="AJ601" s="43"/>
      <c r="AK601" s="43"/>
      <c r="AL601" s="43"/>
      <c r="AM601" s="43"/>
      <c r="AN601" s="43"/>
      <c r="AO601" s="43"/>
      <c r="AP601" s="42"/>
      <c r="AQ601" s="37"/>
      <c r="AR601" s="37"/>
      <c r="AS601" s="37"/>
      <c r="AT601" s="37"/>
      <c r="AU601" s="37"/>
      <c r="AV601" s="37"/>
      <c r="AW601" s="37"/>
      <c r="AX601" s="37"/>
      <c r="AY601" s="37"/>
      <c r="AZ601" s="37"/>
      <c r="BA601" s="37"/>
    </row>
    <row r="602" spans="1:53">
      <c r="A602" s="37"/>
      <c r="B602" s="37"/>
      <c r="C602" s="37"/>
      <c r="D602" s="35"/>
      <c r="E602" s="39"/>
      <c r="F602" s="39"/>
      <c r="G602" s="41"/>
      <c r="H602" s="41"/>
      <c r="I602" s="36"/>
      <c r="J602" s="36"/>
      <c r="K602" s="36"/>
      <c r="L602" s="36"/>
      <c r="M602" s="36" t="str">
        <f ca="1">IFERROR(__xludf.DUMMYFUNCTION("IFERROR(TEXTJOIN("", "", TRUE, FILTER('Hưởng lương Tết'!D:D, ('Hưởng lương Tết'!A:A=B597) * ('Hưởng lương Tết'!B:B=C597))), """")"),"")</f>
        <v/>
      </c>
      <c r="N602" s="36"/>
      <c r="O602" s="36"/>
      <c r="P602" s="36"/>
      <c r="Q602" s="36"/>
      <c r="R602" s="36"/>
      <c r="S602" s="36"/>
      <c r="T602" s="36"/>
      <c r="U602" s="36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4"/>
      <c r="AG602" s="43"/>
      <c r="AH602" s="43"/>
      <c r="AI602" s="36"/>
      <c r="AJ602" s="43"/>
      <c r="AK602" s="43"/>
      <c r="AL602" s="43"/>
      <c r="AM602" s="43"/>
      <c r="AN602" s="43"/>
      <c r="AO602" s="43"/>
      <c r="AP602" s="42"/>
      <c r="AQ602" s="37"/>
      <c r="AR602" s="37"/>
      <c r="AS602" s="37"/>
      <c r="AT602" s="37"/>
      <c r="AU602" s="37"/>
      <c r="AV602" s="37"/>
      <c r="AW602" s="37"/>
      <c r="AX602" s="37"/>
      <c r="AY602" s="37"/>
      <c r="AZ602" s="37"/>
      <c r="BA602" s="37"/>
    </row>
    <row r="603" spans="1:53">
      <c r="A603" s="37"/>
      <c r="B603" s="37"/>
      <c r="C603" s="37"/>
      <c r="D603" s="35"/>
      <c r="E603" s="39"/>
      <c r="F603" s="39"/>
      <c r="G603" s="41"/>
      <c r="H603" s="41"/>
      <c r="I603" s="36"/>
      <c r="J603" s="36"/>
      <c r="K603" s="36"/>
      <c r="L603" s="36"/>
      <c r="M603" s="36" t="str">
        <f ca="1">IFERROR(__xludf.DUMMYFUNCTION("IFERROR(TEXTJOIN("", "", TRUE, FILTER('Hưởng lương Tết'!D:D, ('Hưởng lương Tết'!A:A=B598) * ('Hưởng lương Tết'!B:B=C598))), """")"),"")</f>
        <v/>
      </c>
      <c r="N603" s="36"/>
      <c r="O603" s="36"/>
      <c r="P603" s="36"/>
      <c r="Q603" s="36"/>
      <c r="R603" s="36"/>
      <c r="S603" s="36"/>
      <c r="T603" s="36"/>
      <c r="U603" s="36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4"/>
      <c r="AG603" s="43"/>
      <c r="AH603" s="43"/>
      <c r="AI603" s="36"/>
      <c r="AJ603" s="43"/>
      <c r="AK603" s="43"/>
      <c r="AL603" s="43"/>
      <c r="AM603" s="43"/>
      <c r="AN603" s="43"/>
      <c r="AO603" s="43"/>
      <c r="AP603" s="42"/>
      <c r="AQ603" s="37"/>
      <c r="AR603" s="37"/>
      <c r="AS603" s="37"/>
      <c r="AT603" s="37"/>
      <c r="AU603" s="37"/>
      <c r="AV603" s="37"/>
      <c r="AW603" s="37"/>
      <c r="AX603" s="37"/>
      <c r="AY603" s="37"/>
      <c r="AZ603" s="37"/>
      <c r="BA603" s="37"/>
    </row>
    <row r="604" spans="1:53">
      <c r="A604" s="37"/>
      <c r="B604" s="37"/>
      <c r="C604" s="37"/>
      <c r="D604" s="35"/>
      <c r="E604" s="39"/>
      <c r="F604" s="39"/>
      <c r="G604" s="41"/>
      <c r="H604" s="41"/>
      <c r="I604" s="36"/>
      <c r="J604" s="36"/>
      <c r="K604" s="36"/>
      <c r="L604" s="36"/>
      <c r="M604" s="36" t="str">
        <f ca="1">IFERROR(__xludf.DUMMYFUNCTION("IFERROR(TEXTJOIN("", "", TRUE, FILTER('Hưởng lương Tết'!D:D, ('Hưởng lương Tết'!A:A=B599) * ('Hưởng lương Tết'!B:B=C599))), """")"),"")</f>
        <v/>
      </c>
      <c r="N604" s="36"/>
      <c r="O604" s="36"/>
      <c r="P604" s="36"/>
      <c r="Q604" s="36"/>
      <c r="R604" s="36"/>
      <c r="S604" s="36"/>
      <c r="T604" s="36"/>
      <c r="U604" s="36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4"/>
      <c r="AG604" s="43"/>
      <c r="AH604" s="43"/>
      <c r="AI604" s="36"/>
      <c r="AJ604" s="43"/>
      <c r="AK604" s="43"/>
      <c r="AL604" s="43"/>
      <c r="AM604" s="43"/>
      <c r="AN604" s="43"/>
      <c r="AO604" s="43"/>
      <c r="AP604" s="42"/>
      <c r="AQ604" s="37"/>
      <c r="AR604" s="37"/>
      <c r="AS604" s="37"/>
      <c r="AT604" s="37"/>
      <c r="AU604" s="37"/>
      <c r="AV604" s="37"/>
      <c r="AW604" s="37"/>
      <c r="AX604" s="37"/>
      <c r="AY604" s="37"/>
      <c r="AZ604" s="37"/>
      <c r="BA604" s="37"/>
    </row>
    <row r="605" spans="1:53">
      <c r="A605" s="37"/>
      <c r="B605" s="37"/>
      <c r="C605" s="37"/>
      <c r="D605" s="35"/>
      <c r="E605" s="39"/>
      <c r="F605" s="39"/>
      <c r="G605" s="41"/>
      <c r="H605" s="41"/>
      <c r="I605" s="36"/>
      <c r="J605" s="36"/>
      <c r="K605" s="36"/>
      <c r="L605" s="36"/>
      <c r="M605" s="36" t="str">
        <f ca="1">IFERROR(__xludf.DUMMYFUNCTION("IFERROR(TEXTJOIN("", "", TRUE, FILTER('Hưởng lương Tết'!D:D, ('Hưởng lương Tết'!A:A=B600) * ('Hưởng lương Tết'!B:B=C600))), """")"),"")</f>
        <v/>
      </c>
      <c r="N605" s="36"/>
      <c r="O605" s="36"/>
      <c r="P605" s="36"/>
      <c r="Q605" s="36"/>
      <c r="R605" s="36"/>
      <c r="S605" s="36"/>
      <c r="T605" s="36"/>
      <c r="U605" s="36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4"/>
      <c r="AG605" s="43"/>
      <c r="AH605" s="43"/>
      <c r="AI605" s="36"/>
      <c r="AJ605" s="43"/>
      <c r="AK605" s="43"/>
      <c r="AL605" s="43"/>
      <c r="AM605" s="43"/>
      <c r="AN605" s="43"/>
      <c r="AO605" s="43"/>
      <c r="AP605" s="42"/>
      <c r="AQ605" s="37"/>
      <c r="AR605" s="37"/>
      <c r="AS605" s="37"/>
      <c r="AT605" s="37"/>
      <c r="AU605" s="37"/>
      <c r="AV605" s="37"/>
      <c r="AW605" s="37"/>
      <c r="AX605" s="37"/>
      <c r="AY605" s="37"/>
      <c r="AZ605" s="37"/>
      <c r="BA605" s="37"/>
    </row>
    <row r="606" spans="1:53">
      <c r="A606" s="37"/>
      <c r="B606" s="37"/>
      <c r="C606" s="37"/>
      <c r="D606" s="35"/>
      <c r="E606" s="39"/>
      <c r="F606" s="39"/>
      <c r="G606" s="41"/>
      <c r="H606" s="41"/>
      <c r="I606" s="36"/>
      <c r="J606" s="36"/>
      <c r="K606" s="36"/>
      <c r="L606" s="36"/>
      <c r="M606" s="36" t="str">
        <f ca="1">IFERROR(__xludf.DUMMYFUNCTION("IFERROR(TEXTJOIN("", "", TRUE, FILTER('Hưởng lương Tết'!D:D, ('Hưởng lương Tết'!A:A=B601) * ('Hưởng lương Tết'!B:B=C601))), """")"),"")</f>
        <v/>
      </c>
      <c r="N606" s="36"/>
      <c r="O606" s="36"/>
      <c r="P606" s="36"/>
      <c r="Q606" s="36"/>
      <c r="R606" s="36"/>
      <c r="S606" s="36"/>
      <c r="T606" s="36"/>
      <c r="U606" s="36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4"/>
      <c r="AG606" s="43"/>
      <c r="AH606" s="43"/>
      <c r="AI606" s="36"/>
      <c r="AJ606" s="43"/>
      <c r="AK606" s="43"/>
      <c r="AL606" s="43"/>
      <c r="AM606" s="43"/>
      <c r="AN606" s="43"/>
      <c r="AO606" s="43"/>
      <c r="AP606" s="42"/>
      <c r="AQ606" s="37"/>
      <c r="AR606" s="37"/>
      <c r="AS606" s="37"/>
      <c r="AT606" s="37"/>
      <c r="AU606" s="37"/>
      <c r="AV606" s="37"/>
      <c r="AW606" s="37"/>
      <c r="AX606" s="37"/>
      <c r="AY606" s="37"/>
      <c r="AZ606" s="37"/>
      <c r="BA606" s="37"/>
    </row>
    <row r="607" spans="1:53">
      <c r="A607" s="37"/>
      <c r="B607" s="37"/>
      <c r="C607" s="37"/>
      <c r="D607" s="35"/>
      <c r="E607" s="39"/>
      <c r="F607" s="39"/>
      <c r="G607" s="41"/>
      <c r="H607" s="41"/>
      <c r="I607" s="36"/>
      <c r="J607" s="36"/>
      <c r="K607" s="36"/>
      <c r="L607" s="36"/>
      <c r="M607" s="36" t="str">
        <f ca="1">IFERROR(__xludf.DUMMYFUNCTION("IFERROR(TEXTJOIN("", "", TRUE, FILTER('Hưởng lương Tết'!D:D, ('Hưởng lương Tết'!A:A=B602) * ('Hưởng lương Tết'!B:B=C602))), """")"),"")</f>
        <v/>
      </c>
      <c r="N607" s="36"/>
      <c r="O607" s="36"/>
      <c r="P607" s="36"/>
      <c r="Q607" s="36"/>
      <c r="R607" s="36"/>
      <c r="S607" s="36"/>
      <c r="T607" s="36"/>
      <c r="U607" s="36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4"/>
      <c r="AG607" s="43"/>
      <c r="AH607" s="43"/>
      <c r="AI607" s="36"/>
      <c r="AJ607" s="43"/>
      <c r="AK607" s="43"/>
      <c r="AL607" s="43"/>
      <c r="AM607" s="43"/>
      <c r="AN607" s="43"/>
      <c r="AO607" s="43"/>
      <c r="AP607" s="42"/>
      <c r="AQ607" s="37"/>
      <c r="AR607" s="37"/>
      <c r="AS607" s="37"/>
      <c r="AT607" s="37"/>
      <c r="AU607" s="37"/>
      <c r="AV607" s="37"/>
      <c r="AW607" s="37"/>
      <c r="AX607" s="37"/>
      <c r="AY607" s="37"/>
      <c r="AZ607" s="37"/>
      <c r="BA607" s="37"/>
    </row>
    <row r="608" spans="1:53">
      <c r="A608" s="37"/>
      <c r="B608" s="37"/>
      <c r="C608" s="37"/>
      <c r="D608" s="35"/>
      <c r="E608" s="39"/>
      <c r="F608" s="39"/>
      <c r="G608" s="41"/>
      <c r="H608" s="41"/>
      <c r="I608" s="36"/>
      <c r="J608" s="36"/>
      <c r="K608" s="36"/>
      <c r="L608" s="36"/>
      <c r="M608" s="36" t="str">
        <f ca="1">IFERROR(__xludf.DUMMYFUNCTION("IFERROR(TEXTJOIN("", "", TRUE, FILTER('Hưởng lương Tết'!D:D, ('Hưởng lương Tết'!A:A=B603) * ('Hưởng lương Tết'!B:B=C603))), """")"),"")</f>
        <v/>
      </c>
      <c r="N608" s="36"/>
      <c r="O608" s="36"/>
      <c r="P608" s="36"/>
      <c r="Q608" s="36"/>
      <c r="R608" s="36"/>
      <c r="S608" s="36"/>
      <c r="T608" s="36"/>
      <c r="U608" s="36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4"/>
      <c r="AG608" s="43"/>
      <c r="AH608" s="43"/>
      <c r="AI608" s="36"/>
      <c r="AJ608" s="43"/>
      <c r="AK608" s="43"/>
      <c r="AL608" s="43"/>
      <c r="AM608" s="43"/>
      <c r="AN608" s="43"/>
      <c r="AO608" s="43"/>
      <c r="AP608" s="42"/>
      <c r="AQ608" s="37"/>
      <c r="AR608" s="37"/>
      <c r="AS608" s="37"/>
      <c r="AT608" s="37"/>
      <c r="AU608" s="37"/>
      <c r="AV608" s="37"/>
      <c r="AW608" s="37"/>
      <c r="AX608" s="37"/>
      <c r="AY608" s="37"/>
      <c r="AZ608" s="37"/>
      <c r="BA608" s="37"/>
    </row>
    <row r="609" spans="1:53">
      <c r="A609" s="37"/>
      <c r="B609" s="37"/>
      <c r="C609" s="37"/>
      <c r="D609" s="35"/>
      <c r="E609" s="39"/>
      <c r="F609" s="39"/>
      <c r="G609" s="41"/>
      <c r="H609" s="41"/>
      <c r="I609" s="36"/>
      <c r="J609" s="36"/>
      <c r="K609" s="36"/>
      <c r="L609" s="36"/>
      <c r="M609" s="36" t="str">
        <f ca="1">IFERROR(__xludf.DUMMYFUNCTION("IFERROR(TEXTJOIN("", "", TRUE, FILTER('Hưởng lương Tết'!D:D, ('Hưởng lương Tết'!A:A=B604) * ('Hưởng lương Tết'!B:B=C604))), """")"),"")</f>
        <v/>
      </c>
      <c r="N609" s="36"/>
      <c r="O609" s="36"/>
      <c r="P609" s="36"/>
      <c r="Q609" s="36"/>
      <c r="R609" s="36"/>
      <c r="S609" s="36"/>
      <c r="T609" s="36"/>
      <c r="U609" s="36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4"/>
      <c r="AG609" s="43"/>
      <c r="AH609" s="43"/>
      <c r="AI609" s="36"/>
      <c r="AJ609" s="43"/>
      <c r="AK609" s="43"/>
      <c r="AL609" s="43"/>
      <c r="AM609" s="43"/>
      <c r="AN609" s="43"/>
      <c r="AO609" s="43"/>
      <c r="AP609" s="42"/>
      <c r="AQ609" s="37"/>
      <c r="AR609" s="37"/>
      <c r="AS609" s="37"/>
      <c r="AT609" s="37"/>
      <c r="AU609" s="37"/>
      <c r="AV609" s="37"/>
      <c r="AW609" s="37"/>
      <c r="AX609" s="37"/>
      <c r="AY609" s="37"/>
      <c r="AZ609" s="37"/>
      <c r="BA609" s="37"/>
    </row>
    <row r="610" spans="1:53">
      <c r="A610" s="37"/>
      <c r="B610" s="37"/>
      <c r="C610" s="37"/>
      <c r="D610" s="35"/>
      <c r="E610" s="39"/>
      <c r="F610" s="39"/>
      <c r="G610" s="41"/>
      <c r="H610" s="41"/>
      <c r="I610" s="36"/>
      <c r="J610" s="36"/>
      <c r="K610" s="36"/>
      <c r="L610" s="36"/>
      <c r="M610" s="36" t="str">
        <f ca="1">IFERROR(__xludf.DUMMYFUNCTION("IFERROR(TEXTJOIN("", "", TRUE, FILTER('Hưởng lương Tết'!D:D, ('Hưởng lương Tết'!A:A=B605) * ('Hưởng lương Tết'!B:B=C605))), """")"),"")</f>
        <v/>
      </c>
      <c r="N610" s="36"/>
      <c r="O610" s="36"/>
      <c r="P610" s="36"/>
      <c r="Q610" s="36"/>
      <c r="R610" s="36"/>
      <c r="S610" s="36"/>
      <c r="T610" s="36"/>
      <c r="U610" s="36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4"/>
      <c r="AG610" s="43"/>
      <c r="AH610" s="43"/>
      <c r="AI610" s="36"/>
      <c r="AJ610" s="43"/>
      <c r="AK610" s="43"/>
      <c r="AL610" s="43"/>
      <c r="AM610" s="43"/>
      <c r="AN610" s="43"/>
      <c r="AO610" s="43"/>
      <c r="AP610" s="42"/>
      <c r="AQ610" s="37"/>
      <c r="AR610" s="37"/>
      <c r="AS610" s="37"/>
      <c r="AT610" s="37"/>
      <c r="AU610" s="37"/>
      <c r="AV610" s="37"/>
      <c r="AW610" s="37"/>
      <c r="AX610" s="37"/>
      <c r="AY610" s="37"/>
      <c r="AZ610" s="37"/>
      <c r="BA610" s="37"/>
    </row>
    <row r="611" spans="1:53">
      <c r="A611" s="37"/>
      <c r="B611" s="37"/>
      <c r="C611" s="37"/>
      <c r="D611" s="35"/>
      <c r="E611" s="39"/>
      <c r="F611" s="39"/>
      <c r="G611" s="41"/>
      <c r="H611" s="41"/>
      <c r="I611" s="36"/>
      <c r="J611" s="36"/>
      <c r="K611" s="36"/>
      <c r="L611" s="36"/>
      <c r="M611" s="36" t="str">
        <f ca="1">IFERROR(__xludf.DUMMYFUNCTION("IFERROR(TEXTJOIN("", "", TRUE, FILTER('Hưởng lương Tết'!D:D, ('Hưởng lương Tết'!A:A=B606) * ('Hưởng lương Tết'!B:B=C606))), """")"),"")</f>
        <v/>
      </c>
      <c r="N611" s="36"/>
      <c r="O611" s="36"/>
      <c r="P611" s="36"/>
      <c r="Q611" s="36"/>
      <c r="R611" s="36"/>
      <c r="S611" s="36"/>
      <c r="T611" s="36"/>
      <c r="U611" s="36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4"/>
      <c r="AG611" s="43"/>
      <c r="AH611" s="43"/>
      <c r="AI611" s="36"/>
      <c r="AJ611" s="43"/>
      <c r="AK611" s="43"/>
      <c r="AL611" s="43"/>
      <c r="AM611" s="43"/>
      <c r="AN611" s="43"/>
      <c r="AO611" s="43"/>
      <c r="AP611" s="42"/>
      <c r="AQ611" s="37"/>
      <c r="AR611" s="37"/>
      <c r="AS611" s="37"/>
      <c r="AT611" s="37"/>
      <c r="AU611" s="37"/>
      <c r="AV611" s="37"/>
      <c r="AW611" s="37"/>
      <c r="AX611" s="37"/>
      <c r="AY611" s="37"/>
      <c r="AZ611" s="37"/>
      <c r="BA611" s="37"/>
    </row>
    <row r="612" spans="1:53">
      <c r="A612" s="37"/>
      <c r="B612" s="37"/>
      <c r="C612" s="37"/>
      <c r="D612" s="35"/>
      <c r="E612" s="39"/>
      <c r="F612" s="39"/>
      <c r="G612" s="41"/>
      <c r="H612" s="41"/>
      <c r="I612" s="36"/>
      <c r="J612" s="36"/>
      <c r="K612" s="36"/>
      <c r="L612" s="36"/>
      <c r="M612" s="36" t="str">
        <f ca="1">IFERROR(__xludf.DUMMYFUNCTION("IFERROR(TEXTJOIN("", "", TRUE, FILTER('Hưởng lương Tết'!D:D, ('Hưởng lương Tết'!A:A=B607) * ('Hưởng lương Tết'!B:B=C607))), """")"),"")</f>
        <v/>
      </c>
      <c r="N612" s="36"/>
      <c r="O612" s="36"/>
      <c r="P612" s="36"/>
      <c r="Q612" s="36"/>
      <c r="R612" s="36"/>
      <c r="S612" s="36"/>
      <c r="T612" s="36"/>
      <c r="U612" s="36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4"/>
      <c r="AG612" s="43"/>
      <c r="AH612" s="43"/>
      <c r="AI612" s="36"/>
      <c r="AJ612" s="43"/>
      <c r="AK612" s="43"/>
      <c r="AL612" s="43"/>
      <c r="AM612" s="43"/>
      <c r="AN612" s="43"/>
      <c r="AO612" s="43"/>
      <c r="AP612" s="42"/>
      <c r="AQ612" s="37"/>
      <c r="AR612" s="37"/>
      <c r="AS612" s="37"/>
      <c r="AT612" s="37"/>
      <c r="AU612" s="37"/>
      <c r="AV612" s="37"/>
      <c r="AW612" s="37"/>
      <c r="AX612" s="37"/>
      <c r="AY612" s="37"/>
      <c r="AZ612" s="37"/>
      <c r="BA612" s="37"/>
    </row>
    <row r="613" spans="1:53">
      <c r="A613" s="37"/>
      <c r="B613" s="37"/>
      <c r="C613" s="37"/>
      <c r="D613" s="35"/>
      <c r="E613" s="39"/>
      <c r="F613" s="39"/>
      <c r="G613" s="41"/>
      <c r="H613" s="41"/>
      <c r="I613" s="36"/>
      <c r="J613" s="36"/>
      <c r="K613" s="36"/>
      <c r="L613" s="36"/>
      <c r="M613" s="36" t="str">
        <f ca="1">IFERROR(__xludf.DUMMYFUNCTION("IFERROR(TEXTJOIN("", "", TRUE, FILTER('Hưởng lương Tết'!D:D, ('Hưởng lương Tết'!A:A=B608) * ('Hưởng lương Tết'!B:B=C608))), """")"),"")</f>
        <v/>
      </c>
      <c r="N613" s="36"/>
      <c r="O613" s="36"/>
      <c r="P613" s="36"/>
      <c r="Q613" s="36"/>
      <c r="R613" s="36"/>
      <c r="S613" s="36"/>
      <c r="T613" s="36"/>
      <c r="U613" s="36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4"/>
      <c r="AG613" s="43"/>
      <c r="AH613" s="43"/>
      <c r="AI613" s="36"/>
      <c r="AJ613" s="43"/>
      <c r="AK613" s="43"/>
      <c r="AL613" s="43"/>
      <c r="AM613" s="43"/>
      <c r="AN613" s="43"/>
      <c r="AO613" s="43"/>
      <c r="AP613" s="42"/>
      <c r="AQ613" s="37"/>
      <c r="AR613" s="37"/>
      <c r="AS613" s="37"/>
      <c r="AT613" s="37"/>
      <c r="AU613" s="37"/>
      <c r="AV613" s="37"/>
      <c r="AW613" s="37"/>
      <c r="AX613" s="37"/>
      <c r="AY613" s="37"/>
      <c r="AZ613" s="37"/>
      <c r="BA613" s="37"/>
    </row>
    <row r="614" spans="1:53">
      <c r="A614" s="37"/>
      <c r="B614" s="37"/>
      <c r="C614" s="37"/>
      <c r="D614" s="35"/>
      <c r="E614" s="39"/>
      <c r="F614" s="39"/>
      <c r="G614" s="41"/>
      <c r="H614" s="41"/>
      <c r="I614" s="36"/>
      <c r="J614" s="36"/>
      <c r="K614" s="36"/>
      <c r="L614" s="36"/>
      <c r="M614" s="36" t="str">
        <f ca="1">IFERROR(__xludf.DUMMYFUNCTION("IFERROR(TEXTJOIN("", "", TRUE, FILTER('Hưởng lương Tết'!D:D, ('Hưởng lương Tết'!A:A=B609) * ('Hưởng lương Tết'!B:B=C609))), """")"),"")</f>
        <v/>
      </c>
      <c r="N614" s="36"/>
      <c r="O614" s="36"/>
      <c r="P614" s="36"/>
      <c r="Q614" s="36"/>
      <c r="R614" s="36"/>
      <c r="S614" s="36"/>
      <c r="T614" s="36"/>
      <c r="U614" s="36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4"/>
      <c r="AG614" s="43"/>
      <c r="AH614" s="43"/>
      <c r="AI614" s="36"/>
      <c r="AJ614" s="43"/>
      <c r="AK614" s="43"/>
      <c r="AL614" s="43"/>
      <c r="AM614" s="43"/>
      <c r="AN614" s="43"/>
      <c r="AO614" s="43"/>
      <c r="AP614" s="42"/>
      <c r="AQ614" s="37"/>
      <c r="AR614" s="37"/>
      <c r="AS614" s="37"/>
      <c r="AT614" s="37"/>
      <c r="AU614" s="37"/>
      <c r="AV614" s="37"/>
      <c r="AW614" s="37"/>
      <c r="AX614" s="37"/>
      <c r="AY614" s="37"/>
      <c r="AZ614" s="37"/>
      <c r="BA614" s="37"/>
    </row>
    <row r="615" spans="1:53">
      <c r="A615" s="37"/>
      <c r="B615" s="37"/>
      <c r="C615" s="37"/>
      <c r="D615" s="35"/>
      <c r="E615" s="39"/>
      <c r="F615" s="39"/>
      <c r="G615" s="41"/>
      <c r="H615" s="41"/>
      <c r="I615" s="36"/>
      <c r="J615" s="36"/>
      <c r="K615" s="36"/>
      <c r="L615" s="36"/>
      <c r="M615" s="36" t="str">
        <f ca="1">IFERROR(__xludf.DUMMYFUNCTION("IFERROR(TEXTJOIN("", "", TRUE, FILTER('Hưởng lương Tết'!D:D, ('Hưởng lương Tết'!A:A=B610) * ('Hưởng lương Tết'!B:B=C610))), """")"),"")</f>
        <v/>
      </c>
      <c r="N615" s="36"/>
      <c r="O615" s="36"/>
      <c r="P615" s="36"/>
      <c r="Q615" s="36"/>
      <c r="R615" s="36"/>
      <c r="S615" s="36"/>
      <c r="T615" s="36"/>
      <c r="U615" s="36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4"/>
      <c r="AG615" s="43"/>
      <c r="AH615" s="43"/>
      <c r="AI615" s="36"/>
      <c r="AJ615" s="43"/>
      <c r="AK615" s="43"/>
      <c r="AL615" s="43"/>
      <c r="AM615" s="43"/>
      <c r="AN615" s="43"/>
      <c r="AO615" s="43"/>
      <c r="AP615" s="42"/>
      <c r="AQ615" s="37"/>
      <c r="AR615" s="37"/>
      <c r="AS615" s="37"/>
      <c r="AT615" s="37"/>
      <c r="AU615" s="37"/>
      <c r="AV615" s="37"/>
      <c r="AW615" s="37"/>
      <c r="AX615" s="37"/>
      <c r="AY615" s="37"/>
      <c r="AZ615" s="37"/>
      <c r="BA615" s="37"/>
    </row>
    <row r="616" spans="1:53">
      <c r="A616" s="37"/>
      <c r="B616" s="37"/>
      <c r="C616" s="37"/>
      <c r="D616" s="35"/>
      <c r="E616" s="39"/>
      <c r="F616" s="39"/>
      <c r="G616" s="41"/>
      <c r="H616" s="41"/>
      <c r="I616" s="36"/>
      <c r="J616" s="36"/>
      <c r="K616" s="36"/>
      <c r="L616" s="36"/>
      <c r="M616" s="36" t="str">
        <f ca="1">IFERROR(__xludf.DUMMYFUNCTION("IFERROR(TEXTJOIN("", "", TRUE, FILTER('Hưởng lương Tết'!D:D, ('Hưởng lương Tết'!A:A=B611) * ('Hưởng lương Tết'!B:B=C611))), """")"),"")</f>
        <v/>
      </c>
      <c r="N616" s="36"/>
      <c r="O616" s="36"/>
      <c r="P616" s="36"/>
      <c r="Q616" s="36"/>
      <c r="R616" s="36"/>
      <c r="S616" s="36"/>
      <c r="T616" s="36"/>
      <c r="U616" s="36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4"/>
      <c r="AG616" s="43"/>
      <c r="AH616" s="43"/>
      <c r="AI616" s="36"/>
      <c r="AJ616" s="43"/>
      <c r="AK616" s="43"/>
      <c r="AL616" s="43"/>
      <c r="AM616" s="43"/>
      <c r="AN616" s="43"/>
      <c r="AO616" s="43"/>
      <c r="AP616" s="42"/>
      <c r="AQ616" s="37"/>
      <c r="AR616" s="37"/>
      <c r="AS616" s="37"/>
      <c r="AT616" s="37"/>
      <c r="AU616" s="37"/>
      <c r="AV616" s="37"/>
      <c r="AW616" s="37"/>
      <c r="AX616" s="37"/>
      <c r="AY616" s="37"/>
      <c r="AZ616" s="37"/>
      <c r="BA616" s="37"/>
    </row>
    <row r="617" spans="1:53">
      <c r="A617" s="37"/>
      <c r="B617" s="37"/>
      <c r="C617" s="37"/>
      <c r="D617" s="35"/>
      <c r="E617" s="39"/>
      <c r="F617" s="39"/>
      <c r="G617" s="41"/>
      <c r="H617" s="41"/>
      <c r="I617" s="36"/>
      <c r="J617" s="36"/>
      <c r="K617" s="36"/>
      <c r="L617" s="36"/>
      <c r="M617" s="36" t="str">
        <f ca="1">IFERROR(__xludf.DUMMYFUNCTION("IFERROR(TEXTJOIN("", "", TRUE, FILTER('Hưởng lương Tết'!D:D, ('Hưởng lương Tết'!A:A=B612) * ('Hưởng lương Tết'!B:B=C612))), """")"),"")</f>
        <v/>
      </c>
      <c r="N617" s="36"/>
      <c r="O617" s="36"/>
      <c r="P617" s="36"/>
      <c r="Q617" s="36"/>
      <c r="R617" s="36"/>
      <c r="S617" s="36"/>
      <c r="T617" s="36"/>
      <c r="U617" s="36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4"/>
      <c r="AG617" s="43"/>
      <c r="AH617" s="43"/>
      <c r="AI617" s="36"/>
      <c r="AJ617" s="43"/>
      <c r="AK617" s="43"/>
      <c r="AL617" s="43"/>
      <c r="AM617" s="43"/>
      <c r="AN617" s="43"/>
      <c r="AO617" s="43"/>
      <c r="AP617" s="42"/>
      <c r="AQ617" s="37"/>
      <c r="AR617" s="37"/>
      <c r="AS617" s="37"/>
      <c r="AT617" s="37"/>
      <c r="AU617" s="37"/>
      <c r="AV617" s="37"/>
      <c r="AW617" s="37"/>
      <c r="AX617" s="37"/>
      <c r="AY617" s="37"/>
      <c r="AZ617" s="37"/>
      <c r="BA617" s="37"/>
    </row>
    <row r="618" spans="1:53">
      <c r="A618" s="37"/>
      <c r="B618" s="37"/>
      <c r="C618" s="37"/>
      <c r="D618" s="35"/>
      <c r="E618" s="39"/>
      <c r="F618" s="39"/>
      <c r="G618" s="41"/>
      <c r="H618" s="41"/>
      <c r="I618" s="36"/>
      <c r="J618" s="36"/>
      <c r="K618" s="36"/>
      <c r="L618" s="36"/>
      <c r="M618" s="36" t="str">
        <f ca="1">IFERROR(__xludf.DUMMYFUNCTION("IFERROR(TEXTJOIN("", "", TRUE, FILTER('Hưởng lương Tết'!D:D, ('Hưởng lương Tết'!A:A=B613) * ('Hưởng lương Tết'!B:B=C613))), """")"),"")</f>
        <v/>
      </c>
      <c r="N618" s="36"/>
      <c r="O618" s="36"/>
      <c r="P618" s="36"/>
      <c r="Q618" s="36"/>
      <c r="R618" s="36"/>
      <c r="S618" s="36"/>
      <c r="T618" s="36"/>
      <c r="U618" s="36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4"/>
      <c r="AG618" s="43"/>
      <c r="AH618" s="43"/>
      <c r="AI618" s="36"/>
      <c r="AJ618" s="43"/>
      <c r="AK618" s="43"/>
      <c r="AL618" s="43"/>
      <c r="AM618" s="43"/>
      <c r="AN618" s="43"/>
      <c r="AO618" s="43"/>
      <c r="AP618" s="42"/>
      <c r="AQ618" s="37"/>
      <c r="AR618" s="37"/>
      <c r="AS618" s="37"/>
      <c r="AT618" s="37"/>
      <c r="AU618" s="37"/>
      <c r="AV618" s="37"/>
      <c r="AW618" s="37"/>
      <c r="AX618" s="37"/>
      <c r="AY618" s="37"/>
      <c r="AZ618" s="37"/>
      <c r="BA618" s="37"/>
    </row>
    <row r="619" spans="1:53">
      <c r="A619" s="37"/>
      <c r="B619" s="37"/>
      <c r="C619" s="37"/>
      <c r="D619" s="35"/>
      <c r="E619" s="39"/>
      <c r="F619" s="39"/>
      <c r="G619" s="41"/>
      <c r="H619" s="41"/>
      <c r="I619" s="36"/>
      <c r="J619" s="36"/>
      <c r="K619" s="36"/>
      <c r="L619" s="36"/>
      <c r="M619" s="36" t="str">
        <f ca="1">IFERROR(__xludf.DUMMYFUNCTION("IFERROR(TEXTJOIN("", "", TRUE, FILTER('Hưởng lương Tết'!D:D, ('Hưởng lương Tết'!A:A=B614) * ('Hưởng lương Tết'!B:B=C614))), """")"),"")</f>
        <v/>
      </c>
      <c r="N619" s="36"/>
      <c r="O619" s="36"/>
      <c r="P619" s="36"/>
      <c r="Q619" s="36"/>
      <c r="R619" s="36"/>
      <c r="S619" s="36"/>
      <c r="T619" s="36"/>
      <c r="U619" s="36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4"/>
      <c r="AG619" s="43"/>
      <c r="AH619" s="43"/>
      <c r="AI619" s="36"/>
      <c r="AJ619" s="43"/>
      <c r="AK619" s="43"/>
      <c r="AL619" s="43"/>
      <c r="AM619" s="43"/>
      <c r="AN619" s="43"/>
      <c r="AO619" s="43"/>
      <c r="AP619" s="42"/>
      <c r="AQ619" s="37"/>
      <c r="AR619" s="37"/>
      <c r="AS619" s="37"/>
      <c r="AT619" s="37"/>
      <c r="AU619" s="37"/>
      <c r="AV619" s="37"/>
      <c r="AW619" s="37"/>
      <c r="AX619" s="37"/>
      <c r="AY619" s="37"/>
      <c r="AZ619" s="37"/>
      <c r="BA619" s="37"/>
    </row>
    <row r="620" spans="1:53">
      <c r="A620" s="37"/>
      <c r="B620" s="37"/>
      <c r="C620" s="37"/>
      <c r="D620" s="35"/>
      <c r="E620" s="39"/>
      <c r="F620" s="39"/>
      <c r="G620" s="41"/>
      <c r="H620" s="41"/>
      <c r="I620" s="36"/>
      <c r="J620" s="36"/>
      <c r="K620" s="36"/>
      <c r="L620" s="36"/>
      <c r="M620" s="36" t="str">
        <f ca="1">IFERROR(__xludf.DUMMYFUNCTION("IFERROR(TEXTJOIN("", "", TRUE, FILTER('Hưởng lương Tết'!D:D, ('Hưởng lương Tết'!A:A=B615) * ('Hưởng lương Tết'!B:B=C615))), """")"),"")</f>
        <v/>
      </c>
      <c r="N620" s="36"/>
      <c r="O620" s="36"/>
      <c r="P620" s="36"/>
      <c r="Q620" s="36"/>
      <c r="R620" s="36"/>
      <c r="S620" s="36"/>
      <c r="T620" s="36"/>
      <c r="U620" s="36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4"/>
      <c r="AG620" s="43"/>
      <c r="AH620" s="43"/>
      <c r="AI620" s="36"/>
      <c r="AJ620" s="43"/>
      <c r="AK620" s="43"/>
      <c r="AL620" s="43"/>
      <c r="AM620" s="43"/>
      <c r="AN620" s="43"/>
      <c r="AO620" s="43"/>
      <c r="AP620" s="42"/>
      <c r="AQ620" s="37"/>
      <c r="AR620" s="37"/>
      <c r="AS620" s="37"/>
      <c r="AT620" s="37"/>
      <c r="AU620" s="37"/>
      <c r="AV620" s="37"/>
      <c r="AW620" s="37"/>
      <c r="AX620" s="37"/>
      <c r="AY620" s="37"/>
      <c r="AZ620" s="37"/>
      <c r="BA620" s="37"/>
    </row>
    <row r="621" spans="1:53">
      <c r="A621" s="37"/>
      <c r="B621" s="37"/>
      <c r="C621" s="37"/>
      <c r="D621" s="35"/>
      <c r="E621" s="39"/>
      <c r="F621" s="39"/>
      <c r="G621" s="41"/>
      <c r="H621" s="41"/>
      <c r="I621" s="36"/>
      <c r="J621" s="36"/>
      <c r="K621" s="36"/>
      <c r="L621" s="36"/>
      <c r="M621" s="36" t="str">
        <f ca="1">IFERROR(__xludf.DUMMYFUNCTION("IFERROR(TEXTJOIN("", "", TRUE, FILTER('Hưởng lương Tết'!D:D, ('Hưởng lương Tết'!A:A=B616) * ('Hưởng lương Tết'!B:B=C616))), """")"),"")</f>
        <v/>
      </c>
      <c r="N621" s="36"/>
      <c r="O621" s="36"/>
      <c r="P621" s="36"/>
      <c r="Q621" s="36"/>
      <c r="R621" s="36"/>
      <c r="S621" s="36"/>
      <c r="T621" s="36"/>
      <c r="U621" s="36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4"/>
      <c r="AG621" s="43"/>
      <c r="AH621" s="43"/>
      <c r="AI621" s="36"/>
      <c r="AJ621" s="43"/>
      <c r="AK621" s="43"/>
      <c r="AL621" s="43"/>
      <c r="AM621" s="43"/>
      <c r="AN621" s="43"/>
      <c r="AO621" s="43"/>
      <c r="AP621" s="42"/>
      <c r="AQ621" s="37"/>
      <c r="AR621" s="37"/>
      <c r="AS621" s="37"/>
      <c r="AT621" s="37"/>
      <c r="AU621" s="37"/>
      <c r="AV621" s="37"/>
      <c r="AW621" s="37"/>
      <c r="AX621" s="37"/>
      <c r="AY621" s="37"/>
      <c r="AZ621" s="37"/>
      <c r="BA621" s="37"/>
    </row>
    <row r="622" spans="1:53">
      <c r="A622" s="37"/>
      <c r="B622" s="37"/>
      <c r="C622" s="37"/>
      <c r="D622" s="35"/>
      <c r="E622" s="39"/>
      <c r="F622" s="39"/>
      <c r="G622" s="41"/>
      <c r="H622" s="41"/>
      <c r="I622" s="36"/>
      <c r="J622" s="36"/>
      <c r="K622" s="36"/>
      <c r="L622" s="36"/>
      <c r="M622" s="36" t="str">
        <f ca="1">IFERROR(__xludf.DUMMYFUNCTION("IFERROR(TEXTJOIN("", "", TRUE, FILTER('Hưởng lương Tết'!D:D, ('Hưởng lương Tết'!A:A=B617) * ('Hưởng lương Tết'!B:B=C617))), """")"),"")</f>
        <v/>
      </c>
      <c r="N622" s="36"/>
      <c r="O622" s="36"/>
      <c r="P622" s="36"/>
      <c r="Q622" s="36"/>
      <c r="R622" s="36"/>
      <c r="S622" s="36"/>
      <c r="T622" s="36"/>
      <c r="U622" s="36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4"/>
      <c r="AG622" s="43"/>
      <c r="AH622" s="43"/>
      <c r="AI622" s="36"/>
      <c r="AJ622" s="43"/>
      <c r="AK622" s="43"/>
      <c r="AL622" s="43"/>
      <c r="AM622" s="43"/>
      <c r="AN622" s="43"/>
      <c r="AO622" s="43"/>
      <c r="AP622" s="42"/>
      <c r="AQ622" s="37"/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</row>
    <row r="623" spans="1:53">
      <c r="A623" s="37"/>
      <c r="B623" s="37"/>
      <c r="C623" s="37"/>
      <c r="D623" s="35"/>
      <c r="E623" s="39"/>
      <c r="F623" s="39"/>
      <c r="G623" s="41"/>
      <c r="H623" s="41"/>
      <c r="I623" s="36"/>
      <c r="J623" s="36"/>
      <c r="K623" s="36"/>
      <c r="L623" s="36"/>
      <c r="M623" s="36" t="str">
        <f ca="1">IFERROR(__xludf.DUMMYFUNCTION("IFERROR(TEXTJOIN("", "", TRUE, FILTER('Hưởng lương Tết'!D:D, ('Hưởng lương Tết'!A:A=B618) * ('Hưởng lương Tết'!B:B=C618))), """")"),"")</f>
        <v/>
      </c>
      <c r="N623" s="36"/>
      <c r="O623" s="36"/>
      <c r="P623" s="36"/>
      <c r="Q623" s="36"/>
      <c r="R623" s="36"/>
      <c r="S623" s="36"/>
      <c r="T623" s="36"/>
      <c r="U623" s="36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4"/>
      <c r="AG623" s="43"/>
      <c r="AH623" s="43"/>
      <c r="AI623" s="36"/>
      <c r="AJ623" s="43"/>
      <c r="AK623" s="43"/>
      <c r="AL623" s="43"/>
      <c r="AM623" s="43"/>
      <c r="AN623" s="43"/>
      <c r="AO623" s="43"/>
      <c r="AP623" s="42"/>
      <c r="AQ623" s="37"/>
      <c r="AR623" s="37"/>
      <c r="AS623" s="37"/>
      <c r="AT623" s="37"/>
      <c r="AU623" s="37"/>
      <c r="AV623" s="37"/>
      <c r="AW623" s="37"/>
      <c r="AX623" s="37"/>
      <c r="AY623" s="37"/>
      <c r="AZ623" s="37"/>
      <c r="BA623" s="37"/>
    </row>
    <row r="624" spans="1:53">
      <c r="A624" s="37"/>
      <c r="B624" s="37"/>
      <c r="C624" s="37"/>
      <c r="D624" s="35"/>
      <c r="E624" s="39"/>
      <c r="F624" s="39"/>
      <c r="G624" s="41"/>
      <c r="H624" s="41"/>
      <c r="I624" s="36"/>
      <c r="J624" s="36"/>
      <c r="K624" s="36"/>
      <c r="L624" s="36"/>
      <c r="M624" s="36" t="str">
        <f ca="1">IFERROR(__xludf.DUMMYFUNCTION("IFERROR(TEXTJOIN("", "", TRUE, FILTER('Hưởng lương Tết'!D:D, ('Hưởng lương Tết'!A:A=B619) * ('Hưởng lương Tết'!B:B=C619))), """")"),"")</f>
        <v/>
      </c>
      <c r="N624" s="36"/>
      <c r="O624" s="36"/>
      <c r="P624" s="36"/>
      <c r="Q624" s="36"/>
      <c r="R624" s="36"/>
      <c r="S624" s="36"/>
      <c r="T624" s="36"/>
      <c r="U624" s="36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4"/>
      <c r="AG624" s="43"/>
      <c r="AH624" s="43"/>
      <c r="AI624" s="36"/>
      <c r="AJ624" s="43"/>
      <c r="AK624" s="43"/>
      <c r="AL624" s="43"/>
      <c r="AM624" s="43"/>
      <c r="AN624" s="43"/>
      <c r="AO624" s="43"/>
      <c r="AP624" s="42"/>
      <c r="AQ624" s="37"/>
      <c r="AR624" s="37"/>
      <c r="AS624" s="37"/>
      <c r="AT624" s="37"/>
      <c r="AU624" s="37"/>
      <c r="AV624" s="37"/>
      <c r="AW624" s="37"/>
      <c r="AX624" s="37"/>
      <c r="AY624" s="37"/>
      <c r="AZ624" s="37"/>
      <c r="BA624" s="37"/>
    </row>
    <row r="625" spans="1:53">
      <c r="A625" s="37"/>
      <c r="B625" s="37"/>
      <c r="C625" s="37"/>
      <c r="D625" s="35"/>
      <c r="E625" s="39"/>
      <c r="F625" s="39"/>
      <c r="G625" s="41"/>
      <c r="H625" s="41"/>
      <c r="I625" s="36"/>
      <c r="J625" s="36"/>
      <c r="K625" s="36"/>
      <c r="L625" s="36"/>
      <c r="M625" s="36" t="str">
        <f ca="1">IFERROR(__xludf.DUMMYFUNCTION("IFERROR(TEXTJOIN("", "", TRUE, FILTER('Hưởng lương Tết'!D:D, ('Hưởng lương Tết'!A:A=B620) * ('Hưởng lương Tết'!B:B=C620))), """")"),"")</f>
        <v/>
      </c>
      <c r="N625" s="36"/>
      <c r="O625" s="36"/>
      <c r="P625" s="36"/>
      <c r="Q625" s="36"/>
      <c r="R625" s="36"/>
      <c r="S625" s="36"/>
      <c r="T625" s="36"/>
      <c r="U625" s="36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4"/>
      <c r="AG625" s="43"/>
      <c r="AH625" s="43"/>
      <c r="AI625" s="36"/>
      <c r="AJ625" s="43"/>
      <c r="AK625" s="43"/>
      <c r="AL625" s="43"/>
      <c r="AM625" s="43"/>
      <c r="AN625" s="43"/>
      <c r="AO625" s="43"/>
      <c r="AP625" s="42"/>
      <c r="AQ625" s="37"/>
      <c r="AR625" s="37"/>
      <c r="AS625" s="37"/>
      <c r="AT625" s="37"/>
      <c r="AU625" s="37"/>
      <c r="AV625" s="37"/>
      <c r="AW625" s="37"/>
      <c r="AX625" s="37"/>
      <c r="AY625" s="37"/>
      <c r="AZ625" s="37"/>
      <c r="BA625" s="37"/>
    </row>
    <row r="626" spans="1:53">
      <c r="A626" s="37"/>
      <c r="B626" s="37"/>
      <c r="C626" s="37"/>
      <c r="D626" s="35"/>
      <c r="E626" s="39"/>
      <c r="F626" s="39"/>
      <c r="G626" s="41"/>
      <c r="H626" s="41"/>
      <c r="I626" s="36"/>
      <c r="J626" s="36"/>
      <c r="K626" s="36"/>
      <c r="L626" s="36"/>
      <c r="M626" s="36" t="str">
        <f ca="1">IFERROR(__xludf.DUMMYFUNCTION("IFERROR(TEXTJOIN("", "", TRUE, FILTER('Hưởng lương Tết'!D:D, ('Hưởng lương Tết'!A:A=B621) * ('Hưởng lương Tết'!B:B=C621))), """")"),"")</f>
        <v/>
      </c>
      <c r="N626" s="36"/>
      <c r="O626" s="36"/>
      <c r="P626" s="36"/>
      <c r="Q626" s="36"/>
      <c r="R626" s="36"/>
      <c r="S626" s="36"/>
      <c r="T626" s="36"/>
      <c r="U626" s="36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4"/>
      <c r="AG626" s="43"/>
      <c r="AH626" s="43"/>
      <c r="AI626" s="36"/>
      <c r="AJ626" s="43"/>
      <c r="AK626" s="43"/>
      <c r="AL626" s="43"/>
      <c r="AM626" s="43"/>
      <c r="AN626" s="43"/>
      <c r="AO626" s="43"/>
      <c r="AP626" s="42"/>
      <c r="AQ626" s="37"/>
      <c r="AR626" s="37"/>
      <c r="AS626" s="37"/>
      <c r="AT626" s="37"/>
      <c r="AU626" s="37"/>
      <c r="AV626" s="37"/>
      <c r="AW626" s="37"/>
      <c r="AX626" s="37"/>
      <c r="AY626" s="37"/>
      <c r="AZ626" s="37"/>
      <c r="BA626" s="37"/>
    </row>
    <row r="627" spans="1:53">
      <c r="A627" s="37"/>
      <c r="B627" s="37"/>
      <c r="C627" s="37"/>
      <c r="D627" s="35"/>
      <c r="E627" s="39"/>
      <c r="F627" s="39"/>
      <c r="G627" s="41"/>
      <c r="H627" s="41"/>
      <c r="I627" s="36"/>
      <c r="J627" s="36"/>
      <c r="K627" s="36"/>
      <c r="L627" s="36"/>
      <c r="M627" s="36" t="str">
        <f ca="1">IFERROR(__xludf.DUMMYFUNCTION("IFERROR(TEXTJOIN("", "", TRUE, FILTER('Hưởng lương Tết'!D:D, ('Hưởng lương Tết'!A:A=B622) * ('Hưởng lương Tết'!B:B=C622))), """")"),"")</f>
        <v/>
      </c>
      <c r="N627" s="36"/>
      <c r="O627" s="36"/>
      <c r="P627" s="36"/>
      <c r="Q627" s="36"/>
      <c r="R627" s="36"/>
      <c r="S627" s="36"/>
      <c r="T627" s="36"/>
      <c r="U627" s="36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4"/>
      <c r="AG627" s="43"/>
      <c r="AH627" s="43"/>
      <c r="AI627" s="36"/>
      <c r="AJ627" s="43"/>
      <c r="AK627" s="43"/>
      <c r="AL627" s="43"/>
      <c r="AM627" s="43"/>
      <c r="AN627" s="43"/>
      <c r="AO627" s="43"/>
      <c r="AP627" s="42"/>
      <c r="AQ627" s="37"/>
      <c r="AR627" s="37"/>
      <c r="AS627" s="37"/>
      <c r="AT627" s="37"/>
      <c r="AU627" s="37"/>
      <c r="AV627" s="37"/>
      <c r="AW627" s="37"/>
      <c r="AX627" s="37"/>
      <c r="AY627" s="37"/>
      <c r="AZ627" s="37"/>
      <c r="BA627" s="37"/>
    </row>
    <row r="628" spans="1:53">
      <c r="A628" s="37"/>
      <c r="B628" s="37"/>
      <c r="C628" s="37"/>
      <c r="D628" s="35"/>
      <c r="E628" s="39"/>
      <c r="F628" s="39"/>
      <c r="G628" s="41"/>
      <c r="H628" s="41"/>
      <c r="I628" s="36"/>
      <c r="J628" s="36"/>
      <c r="K628" s="36"/>
      <c r="L628" s="36"/>
      <c r="M628" s="36" t="str">
        <f ca="1">IFERROR(__xludf.DUMMYFUNCTION("IFERROR(TEXTJOIN("", "", TRUE, FILTER('Hưởng lương Tết'!D:D, ('Hưởng lương Tết'!A:A=B623) * ('Hưởng lương Tết'!B:B=C623))), """")"),"")</f>
        <v/>
      </c>
      <c r="N628" s="36"/>
      <c r="O628" s="36"/>
      <c r="P628" s="36"/>
      <c r="Q628" s="36"/>
      <c r="R628" s="36"/>
      <c r="S628" s="36"/>
      <c r="T628" s="36"/>
      <c r="U628" s="36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4"/>
      <c r="AG628" s="43"/>
      <c r="AH628" s="43"/>
      <c r="AI628" s="36"/>
      <c r="AJ628" s="43"/>
      <c r="AK628" s="43"/>
      <c r="AL628" s="43"/>
      <c r="AM628" s="43"/>
      <c r="AN628" s="43"/>
      <c r="AO628" s="43"/>
      <c r="AP628" s="42"/>
      <c r="AQ628" s="37"/>
      <c r="AR628" s="37"/>
      <c r="AS628" s="37"/>
      <c r="AT628" s="37"/>
      <c r="AU628" s="37"/>
      <c r="AV628" s="37"/>
      <c r="AW628" s="37"/>
      <c r="AX628" s="37"/>
      <c r="AY628" s="37"/>
      <c r="AZ628" s="37"/>
      <c r="BA628" s="37"/>
    </row>
    <row r="629" spans="1:53">
      <c r="A629" s="37"/>
      <c r="B629" s="37"/>
      <c r="C629" s="37"/>
      <c r="D629" s="35"/>
      <c r="E629" s="39"/>
      <c r="F629" s="39"/>
      <c r="G629" s="41"/>
      <c r="H629" s="41"/>
      <c r="I629" s="36"/>
      <c r="J629" s="36"/>
      <c r="K629" s="36"/>
      <c r="L629" s="36"/>
      <c r="M629" s="36" t="str">
        <f ca="1">IFERROR(__xludf.DUMMYFUNCTION("IFERROR(TEXTJOIN("", "", TRUE, FILTER('Hưởng lương Tết'!D:D, ('Hưởng lương Tết'!A:A=B624) * ('Hưởng lương Tết'!B:B=C624))), """")"),"")</f>
        <v/>
      </c>
      <c r="N629" s="36"/>
      <c r="O629" s="36"/>
      <c r="P629" s="36"/>
      <c r="Q629" s="36"/>
      <c r="R629" s="36"/>
      <c r="S629" s="36"/>
      <c r="T629" s="36"/>
      <c r="U629" s="36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4"/>
      <c r="AG629" s="43"/>
      <c r="AH629" s="43"/>
      <c r="AI629" s="36"/>
      <c r="AJ629" s="43"/>
      <c r="AK629" s="43"/>
      <c r="AL629" s="43"/>
      <c r="AM629" s="43"/>
      <c r="AN629" s="43"/>
      <c r="AO629" s="43"/>
      <c r="AP629" s="42"/>
      <c r="AQ629" s="37"/>
      <c r="AR629" s="37"/>
      <c r="AS629" s="37"/>
      <c r="AT629" s="37"/>
      <c r="AU629" s="37"/>
      <c r="AV629" s="37"/>
      <c r="AW629" s="37"/>
      <c r="AX629" s="37"/>
      <c r="AY629" s="37"/>
      <c r="AZ629" s="37"/>
      <c r="BA629" s="37"/>
    </row>
    <row r="630" spans="1:53">
      <c r="A630" s="37"/>
      <c r="B630" s="37"/>
      <c r="C630" s="37"/>
      <c r="D630" s="35"/>
      <c r="E630" s="39"/>
      <c r="F630" s="39"/>
      <c r="G630" s="41"/>
      <c r="H630" s="41"/>
      <c r="I630" s="36"/>
      <c r="J630" s="36"/>
      <c r="K630" s="36"/>
      <c r="L630" s="36"/>
      <c r="M630" s="36" t="str">
        <f ca="1">IFERROR(__xludf.DUMMYFUNCTION("IFERROR(TEXTJOIN("", "", TRUE, FILTER('Hưởng lương Tết'!D:D, ('Hưởng lương Tết'!A:A=B625) * ('Hưởng lương Tết'!B:B=C625))), """")"),"")</f>
        <v/>
      </c>
      <c r="N630" s="36"/>
      <c r="O630" s="36"/>
      <c r="P630" s="36"/>
      <c r="Q630" s="36"/>
      <c r="R630" s="36"/>
      <c r="S630" s="36"/>
      <c r="T630" s="36"/>
      <c r="U630" s="36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4"/>
      <c r="AG630" s="43"/>
      <c r="AH630" s="43"/>
      <c r="AI630" s="36"/>
      <c r="AJ630" s="43"/>
      <c r="AK630" s="43"/>
      <c r="AL630" s="43"/>
      <c r="AM630" s="43"/>
      <c r="AN630" s="43"/>
      <c r="AO630" s="43"/>
      <c r="AP630" s="42"/>
      <c r="AQ630" s="37"/>
      <c r="AR630" s="37"/>
      <c r="AS630" s="37"/>
      <c r="AT630" s="37"/>
      <c r="AU630" s="37"/>
      <c r="AV630" s="37"/>
      <c r="AW630" s="37"/>
      <c r="AX630" s="37"/>
      <c r="AY630" s="37"/>
      <c r="AZ630" s="37"/>
      <c r="BA630" s="37"/>
    </row>
    <row r="631" spans="1:53">
      <c r="A631" s="37"/>
      <c r="B631" s="37"/>
      <c r="C631" s="37"/>
      <c r="D631" s="35"/>
      <c r="E631" s="39"/>
      <c r="F631" s="39"/>
      <c r="G631" s="41"/>
      <c r="H631" s="41"/>
      <c r="I631" s="36"/>
      <c r="J631" s="36"/>
      <c r="K631" s="36"/>
      <c r="L631" s="36"/>
      <c r="M631" s="36" t="str">
        <f ca="1">IFERROR(__xludf.DUMMYFUNCTION("IFERROR(TEXTJOIN("", "", TRUE, FILTER('Hưởng lương Tết'!D:D, ('Hưởng lương Tết'!A:A=B626) * ('Hưởng lương Tết'!B:B=C626))), """")"),"")</f>
        <v/>
      </c>
      <c r="N631" s="36"/>
      <c r="O631" s="36"/>
      <c r="P631" s="36"/>
      <c r="Q631" s="36"/>
      <c r="R631" s="36"/>
      <c r="S631" s="36"/>
      <c r="T631" s="36"/>
      <c r="U631" s="36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4"/>
      <c r="AG631" s="43"/>
      <c r="AH631" s="43"/>
      <c r="AI631" s="36"/>
      <c r="AJ631" s="43"/>
      <c r="AK631" s="43"/>
      <c r="AL631" s="43"/>
      <c r="AM631" s="43"/>
      <c r="AN631" s="43"/>
      <c r="AO631" s="43"/>
      <c r="AP631" s="42"/>
      <c r="AQ631" s="37"/>
      <c r="AR631" s="37"/>
      <c r="AS631" s="37"/>
      <c r="AT631" s="37"/>
      <c r="AU631" s="37"/>
      <c r="AV631" s="37"/>
      <c r="AW631" s="37"/>
      <c r="AX631" s="37"/>
      <c r="AY631" s="37"/>
      <c r="AZ631" s="37"/>
      <c r="BA631" s="37"/>
    </row>
    <row r="632" spans="1:53">
      <c r="A632" s="37"/>
      <c r="B632" s="37"/>
      <c r="C632" s="37"/>
      <c r="D632" s="35"/>
      <c r="E632" s="39"/>
      <c r="F632" s="39"/>
      <c r="G632" s="41"/>
      <c r="H632" s="41"/>
      <c r="I632" s="36"/>
      <c r="J632" s="36"/>
      <c r="K632" s="36"/>
      <c r="L632" s="36"/>
      <c r="M632" s="36" t="str">
        <f ca="1">IFERROR(__xludf.DUMMYFUNCTION("IFERROR(TEXTJOIN("", "", TRUE, FILTER('Hưởng lương Tết'!D:D, ('Hưởng lương Tết'!A:A=B627) * ('Hưởng lương Tết'!B:B=C627))), """")"),"")</f>
        <v/>
      </c>
      <c r="N632" s="36"/>
      <c r="O632" s="36"/>
      <c r="P632" s="36"/>
      <c r="Q632" s="36"/>
      <c r="R632" s="36"/>
      <c r="S632" s="36"/>
      <c r="T632" s="36"/>
      <c r="U632" s="36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4"/>
      <c r="AG632" s="43"/>
      <c r="AH632" s="43"/>
      <c r="AI632" s="36"/>
      <c r="AJ632" s="43"/>
      <c r="AK632" s="43"/>
      <c r="AL632" s="43"/>
      <c r="AM632" s="43"/>
      <c r="AN632" s="43"/>
      <c r="AO632" s="43"/>
      <c r="AP632" s="42"/>
      <c r="AQ632" s="37"/>
      <c r="AR632" s="37"/>
      <c r="AS632" s="37"/>
      <c r="AT632" s="37"/>
      <c r="AU632" s="37"/>
      <c r="AV632" s="37"/>
      <c r="AW632" s="37"/>
      <c r="AX632" s="37"/>
      <c r="AY632" s="37"/>
      <c r="AZ632" s="37"/>
      <c r="BA632" s="37"/>
    </row>
    <row r="633" spans="1:53">
      <c r="A633" s="37"/>
      <c r="B633" s="37"/>
      <c r="C633" s="37"/>
      <c r="D633" s="35"/>
      <c r="E633" s="39"/>
      <c r="F633" s="39"/>
      <c r="G633" s="41"/>
      <c r="H633" s="41"/>
      <c r="I633" s="36"/>
      <c r="J633" s="36"/>
      <c r="K633" s="36"/>
      <c r="L633" s="36"/>
      <c r="M633" s="36" t="str">
        <f ca="1">IFERROR(__xludf.DUMMYFUNCTION("IFERROR(TEXTJOIN("", "", TRUE, FILTER('Hưởng lương Tết'!D:D, ('Hưởng lương Tết'!A:A=B628) * ('Hưởng lương Tết'!B:B=C628))), """")"),"")</f>
        <v/>
      </c>
      <c r="N633" s="36"/>
      <c r="O633" s="36"/>
      <c r="P633" s="36"/>
      <c r="Q633" s="36"/>
      <c r="R633" s="36"/>
      <c r="S633" s="36"/>
      <c r="T633" s="36"/>
      <c r="U633" s="36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4"/>
      <c r="AG633" s="43"/>
      <c r="AH633" s="43"/>
      <c r="AI633" s="36"/>
      <c r="AJ633" s="43"/>
      <c r="AK633" s="43"/>
      <c r="AL633" s="43"/>
      <c r="AM633" s="43"/>
      <c r="AN633" s="43"/>
      <c r="AO633" s="43"/>
      <c r="AP633" s="42"/>
      <c r="AQ633" s="37"/>
      <c r="AR633" s="37"/>
      <c r="AS633" s="37"/>
      <c r="AT633" s="37"/>
      <c r="AU633" s="37"/>
      <c r="AV633" s="37"/>
      <c r="AW633" s="37"/>
      <c r="AX633" s="37"/>
      <c r="AY633" s="37"/>
      <c r="AZ633" s="37"/>
      <c r="BA633" s="37"/>
    </row>
    <row r="634" spans="1:53">
      <c r="A634" s="37"/>
      <c r="B634" s="37"/>
      <c r="C634" s="37"/>
      <c r="D634" s="35"/>
      <c r="E634" s="39"/>
      <c r="F634" s="39"/>
      <c r="G634" s="41"/>
      <c r="H634" s="41"/>
      <c r="I634" s="36"/>
      <c r="J634" s="36"/>
      <c r="K634" s="36"/>
      <c r="L634" s="36"/>
      <c r="M634" s="36" t="str">
        <f ca="1">IFERROR(__xludf.DUMMYFUNCTION("IFERROR(TEXTJOIN("", "", TRUE, FILTER('Hưởng lương Tết'!D:D, ('Hưởng lương Tết'!A:A=B629) * ('Hưởng lương Tết'!B:B=C629))), """")"),"")</f>
        <v/>
      </c>
      <c r="N634" s="36"/>
      <c r="O634" s="36"/>
      <c r="P634" s="36"/>
      <c r="Q634" s="36"/>
      <c r="R634" s="36"/>
      <c r="S634" s="36"/>
      <c r="T634" s="36"/>
      <c r="U634" s="36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4"/>
      <c r="AG634" s="43"/>
      <c r="AH634" s="43"/>
      <c r="AI634" s="36"/>
      <c r="AJ634" s="43"/>
      <c r="AK634" s="43"/>
      <c r="AL634" s="43"/>
      <c r="AM634" s="43"/>
      <c r="AN634" s="43"/>
      <c r="AO634" s="43"/>
      <c r="AP634" s="42"/>
      <c r="AQ634" s="37"/>
      <c r="AR634" s="37"/>
      <c r="AS634" s="37"/>
      <c r="AT634" s="37"/>
      <c r="AU634" s="37"/>
      <c r="AV634" s="37"/>
      <c r="AW634" s="37"/>
      <c r="AX634" s="37"/>
      <c r="AY634" s="37"/>
      <c r="AZ634" s="37"/>
      <c r="BA634" s="37"/>
    </row>
    <row r="635" spans="1:53">
      <c r="A635" s="37"/>
      <c r="B635" s="37"/>
      <c r="C635" s="37"/>
      <c r="D635" s="35"/>
      <c r="E635" s="39"/>
      <c r="F635" s="39"/>
      <c r="G635" s="41"/>
      <c r="H635" s="41"/>
      <c r="I635" s="36"/>
      <c r="J635" s="36"/>
      <c r="K635" s="36"/>
      <c r="L635" s="36"/>
      <c r="M635" s="36" t="str">
        <f ca="1">IFERROR(__xludf.DUMMYFUNCTION("IFERROR(TEXTJOIN("", "", TRUE, FILTER('Hưởng lương Tết'!D:D, ('Hưởng lương Tết'!A:A=B630) * ('Hưởng lương Tết'!B:B=C630))), """")"),"")</f>
        <v/>
      </c>
      <c r="N635" s="36"/>
      <c r="O635" s="36"/>
      <c r="P635" s="36"/>
      <c r="Q635" s="36"/>
      <c r="R635" s="36"/>
      <c r="S635" s="36"/>
      <c r="T635" s="36"/>
      <c r="U635" s="36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4"/>
      <c r="AG635" s="43"/>
      <c r="AH635" s="43"/>
      <c r="AI635" s="36"/>
      <c r="AJ635" s="43"/>
      <c r="AK635" s="43"/>
      <c r="AL635" s="43"/>
      <c r="AM635" s="43"/>
      <c r="AN635" s="43"/>
      <c r="AO635" s="43"/>
      <c r="AP635" s="42"/>
      <c r="AQ635" s="37"/>
      <c r="AR635" s="37"/>
      <c r="AS635" s="37"/>
      <c r="AT635" s="37"/>
      <c r="AU635" s="37"/>
      <c r="AV635" s="37"/>
      <c r="AW635" s="37"/>
      <c r="AX635" s="37"/>
      <c r="AY635" s="37"/>
      <c r="AZ635" s="37"/>
      <c r="BA635" s="37"/>
    </row>
    <row r="636" spans="1:53">
      <c r="A636" s="37"/>
      <c r="B636" s="37"/>
      <c r="C636" s="37"/>
      <c r="D636" s="35"/>
      <c r="E636" s="39"/>
      <c r="F636" s="39"/>
      <c r="G636" s="41"/>
      <c r="H636" s="41"/>
      <c r="I636" s="36"/>
      <c r="J636" s="36"/>
      <c r="K636" s="36"/>
      <c r="L636" s="36"/>
      <c r="M636" s="36" t="str">
        <f ca="1">IFERROR(__xludf.DUMMYFUNCTION("IFERROR(TEXTJOIN("", "", TRUE, FILTER('Hưởng lương Tết'!D:D, ('Hưởng lương Tết'!A:A=B631) * ('Hưởng lương Tết'!B:B=C631))), """")"),"")</f>
        <v/>
      </c>
      <c r="N636" s="36"/>
      <c r="O636" s="36"/>
      <c r="P636" s="36"/>
      <c r="Q636" s="36"/>
      <c r="R636" s="36"/>
      <c r="S636" s="36"/>
      <c r="T636" s="36"/>
      <c r="U636" s="36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4"/>
      <c r="AG636" s="43"/>
      <c r="AH636" s="43"/>
      <c r="AI636" s="36"/>
      <c r="AJ636" s="43"/>
      <c r="AK636" s="43"/>
      <c r="AL636" s="43"/>
      <c r="AM636" s="43"/>
      <c r="AN636" s="43"/>
      <c r="AO636" s="43"/>
      <c r="AP636" s="42"/>
      <c r="AQ636" s="37"/>
      <c r="AR636" s="37"/>
      <c r="AS636" s="37"/>
      <c r="AT636" s="37"/>
      <c r="AU636" s="37"/>
      <c r="AV636" s="37"/>
      <c r="AW636" s="37"/>
      <c r="AX636" s="37"/>
      <c r="AY636" s="37"/>
      <c r="AZ636" s="37"/>
      <c r="BA636" s="37"/>
    </row>
    <row r="637" spans="1:53">
      <c r="A637" s="37"/>
      <c r="B637" s="37"/>
      <c r="C637" s="37"/>
      <c r="D637" s="35"/>
      <c r="E637" s="39"/>
      <c r="F637" s="39"/>
      <c r="G637" s="41"/>
      <c r="H637" s="41"/>
      <c r="I637" s="36"/>
      <c r="J637" s="36"/>
      <c r="K637" s="36"/>
      <c r="L637" s="36"/>
      <c r="M637" s="36" t="str">
        <f ca="1">IFERROR(__xludf.DUMMYFUNCTION("IFERROR(TEXTJOIN("", "", TRUE, FILTER('Hưởng lương Tết'!D:D, ('Hưởng lương Tết'!A:A=B632) * ('Hưởng lương Tết'!B:B=C632))), """")"),"")</f>
        <v/>
      </c>
      <c r="N637" s="36"/>
      <c r="O637" s="36"/>
      <c r="P637" s="36"/>
      <c r="Q637" s="36"/>
      <c r="R637" s="36"/>
      <c r="S637" s="36"/>
      <c r="T637" s="36"/>
      <c r="U637" s="36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4"/>
      <c r="AG637" s="43"/>
      <c r="AH637" s="43"/>
      <c r="AI637" s="36"/>
      <c r="AJ637" s="43"/>
      <c r="AK637" s="43"/>
      <c r="AL637" s="43"/>
      <c r="AM637" s="43"/>
      <c r="AN637" s="43"/>
      <c r="AO637" s="43"/>
      <c r="AP637" s="42"/>
      <c r="AQ637" s="37"/>
      <c r="AR637" s="37"/>
      <c r="AS637" s="37"/>
      <c r="AT637" s="37"/>
      <c r="AU637" s="37"/>
      <c r="AV637" s="37"/>
      <c r="AW637" s="37"/>
      <c r="AX637" s="37"/>
      <c r="AY637" s="37"/>
      <c r="AZ637" s="37"/>
      <c r="BA637" s="37"/>
    </row>
    <row r="638" spans="1:53">
      <c r="A638" s="37"/>
      <c r="B638" s="37"/>
      <c r="C638" s="37"/>
      <c r="D638" s="35"/>
      <c r="E638" s="39"/>
      <c r="F638" s="39"/>
      <c r="G638" s="41"/>
      <c r="H638" s="41"/>
      <c r="I638" s="36"/>
      <c r="J638" s="36"/>
      <c r="K638" s="36"/>
      <c r="L638" s="36"/>
      <c r="M638" s="36" t="str">
        <f ca="1">IFERROR(__xludf.DUMMYFUNCTION("IFERROR(TEXTJOIN("", "", TRUE, FILTER('Hưởng lương Tết'!D:D, ('Hưởng lương Tết'!A:A=B633) * ('Hưởng lương Tết'!B:B=C633))), """")"),"")</f>
        <v/>
      </c>
      <c r="N638" s="36"/>
      <c r="O638" s="36"/>
      <c r="P638" s="36"/>
      <c r="Q638" s="36"/>
      <c r="R638" s="36"/>
      <c r="S638" s="36"/>
      <c r="T638" s="36"/>
      <c r="U638" s="36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4"/>
      <c r="AG638" s="43"/>
      <c r="AH638" s="43"/>
      <c r="AI638" s="36"/>
      <c r="AJ638" s="43"/>
      <c r="AK638" s="43"/>
      <c r="AL638" s="43"/>
      <c r="AM638" s="43"/>
      <c r="AN638" s="43"/>
      <c r="AO638" s="43"/>
      <c r="AP638" s="42"/>
      <c r="AQ638" s="37"/>
      <c r="AR638" s="37"/>
      <c r="AS638" s="37"/>
      <c r="AT638" s="37"/>
      <c r="AU638" s="37"/>
      <c r="AV638" s="37"/>
      <c r="AW638" s="37"/>
      <c r="AX638" s="37"/>
      <c r="AY638" s="37"/>
      <c r="AZ638" s="37"/>
      <c r="BA638" s="37"/>
    </row>
    <row r="639" spans="1:53">
      <c r="A639" s="37"/>
      <c r="B639" s="37"/>
      <c r="C639" s="37"/>
      <c r="D639" s="35"/>
      <c r="E639" s="39"/>
      <c r="F639" s="39"/>
      <c r="G639" s="41"/>
      <c r="H639" s="41"/>
      <c r="I639" s="36"/>
      <c r="J639" s="36"/>
      <c r="K639" s="36"/>
      <c r="L639" s="36"/>
      <c r="M639" s="36" t="str">
        <f ca="1">IFERROR(__xludf.DUMMYFUNCTION("IFERROR(TEXTJOIN("", "", TRUE, FILTER('Hưởng lương Tết'!D:D, ('Hưởng lương Tết'!A:A=B634) * ('Hưởng lương Tết'!B:B=C634))), """")"),"")</f>
        <v/>
      </c>
      <c r="N639" s="36"/>
      <c r="O639" s="36"/>
      <c r="P639" s="36"/>
      <c r="Q639" s="36"/>
      <c r="R639" s="36"/>
      <c r="S639" s="36"/>
      <c r="T639" s="36"/>
      <c r="U639" s="36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4"/>
      <c r="AG639" s="43"/>
      <c r="AH639" s="43"/>
      <c r="AI639" s="36"/>
      <c r="AJ639" s="43"/>
      <c r="AK639" s="43"/>
      <c r="AL639" s="43"/>
      <c r="AM639" s="43"/>
      <c r="AN639" s="43"/>
      <c r="AO639" s="43"/>
      <c r="AP639" s="42"/>
      <c r="AQ639" s="37"/>
      <c r="AR639" s="37"/>
      <c r="AS639" s="37"/>
      <c r="AT639" s="37"/>
      <c r="AU639" s="37"/>
      <c r="AV639" s="37"/>
      <c r="AW639" s="37"/>
      <c r="AX639" s="37"/>
      <c r="AY639" s="37"/>
      <c r="AZ639" s="37"/>
      <c r="BA639" s="37"/>
    </row>
    <row r="640" spans="1:53">
      <c r="A640" s="37"/>
      <c r="B640" s="37"/>
      <c r="C640" s="37"/>
      <c r="D640" s="35"/>
      <c r="E640" s="39"/>
      <c r="F640" s="39"/>
      <c r="G640" s="41"/>
      <c r="H640" s="41"/>
      <c r="I640" s="36"/>
      <c r="J640" s="36"/>
      <c r="K640" s="36"/>
      <c r="L640" s="36"/>
      <c r="M640" s="36" t="str">
        <f ca="1">IFERROR(__xludf.DUMMYFUNCTION("IFERROR(TEXTJOIN("", "", TRUE, FILTER('Hưởng lương Tết'!D:D, ('Hưởng lương Tết'!A:A=B635) * ('Hưởng lương Tết'!B:B=C635))), """")"),"")</f>
        <v/>
      </c>
      <c r="N640" s="36"/>
      <c r="O640" s="36"/>
      <c r="P640" s="36"/>
      <c r="Q640" s="36"/>
      <c r="R640" s="36"/>
      <c r="S640" s="36"/>
      <c r="T640" s="36"/>
      <c r="U640" s="36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4"/>
      <c r="AG640" s="43"/>
      <c r="AH640" s="43"/>
      <c r="AI640" s="36"/>
      <c r="AJ640" s="43"/>
      <c r="AK640" s="43"/>
      <c r="AL640" s="43"/>
      <c r="AM640" s="43"/>
      <c r="AN640" s="43"/>
      <c r="AO640" s="43"/>
      <c r="AP640" s="42"/>
      <c r="AQ640" s="37"/>
      <c r="AR640" s="37"/>
      <c r="AS640" s="37"/>
      <c r="AT640" s="37"/>
      <c r="AU640" s="37"/>
      <c r="AV640" s="37"/>
      <c r="AW640" s="37"/>
      <c r="AX640" s="37"/>
      <c r="AY640" s="37"/>
      <c r="AZ640" s="37"/>
      <c r="BA640" s="37"/>
    </row>
    <row r="641" spans="1:53">
      <c r="A641" s="37"/>
      <c r="B641" s="37"/>
      <c r="C641" s="37"/>
      <c r="D641" s="35"/>
      <c r="E641" s="39"/>
      <c r="F641" s="39"/>
      <c r="G641" s="41"/>
      <c r="H641" s="41"/>
      <c r="I641" s="36"/>
      <c r="J641" s="36"/>
      <c r="K641" s="36"/>
      <c r="L641" s="36"/>
      <c r="M641" s="36" t="str">
        <f ca="1">IFERROR(__xludf.DUMMYFUNCTION("IFERROR(TEXTJOIN("", "", TRUE, FILTER('Hưởng lương Tết'!D:D, ('Hưởng lương Tết'!A:A=B636) * ('Hưởng lương Tết'!B:B=C636))), """")"),"")</f>
        <v/>
      </c>
      <c r="N641" s="36"/>
      <c r="O641" s="36"/>
      <c r="P641" s="36"/>
      <c r="Q641" s="36"/>
      <c r="R641" s="36"/>
      <c r="S641" s="36"/>
      <c r="T641" s="36"/>
      <c r="U641" s="36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4"/>
      <c r="AG641" s="43"/>
      <c r="AH641" s="43"/>
      <c r="AI641" s="36"/>
      <c r="AJ641" s="43"/>
      <c r="AK641" s="43"/>
      <c r="AL641" s="43"/>
      <c r="AM641" s="43"/>
      <c r="AN641" s="43"/>
      <c r="AO641" s="43"/>
      <c r="AP641" s="42"/>
      <c r="AQ641" s="37"/>
      <c r="AR641" s="37"/>
      <c r="AS641" s="37"/>
      <c r="AT641" s="37"/>
      <c r="AU641" s="37"/>
      <c r="AV641" s="37"/>
      <c r="AW641" s="37"/>
      <c r="AX641" s="37"/>
      <c r="AY641" s="37"/>
      <c r="AZ641" s="37"/>
      <c r="BA641" s="37"/>
    </row>
    <row r="642" spans="1:53">
      <c r="A642" s="37"/>
      <c r="B642" s="37"/>
      <c r="C642" s="37"/>
      <c r="D642" s="35"/>
      <c r="E642" s="39"/>
      <c r="F642" s="39"/>
      <c r="G642" s="41"/>
      <c r="H642" s="41"/>
      <c r="I642" s="36"/>
      <c r="J642" s="36"/>
      <c r="K642" s="36"/>
      <c r="L642" s="36"/>
      <c r="M642" s="36" t="str">
        <f ca="1">IFERROR(__xludf.DUMMYFUNCTION("IFERROR(TEXTJOIN("", "", TRUE, FILTER('Hưởng lương Tết'!D:D, ('Hưởng lương Tết'!A:A=B637) * ('Hưởng lương Tết'!B:B=C637))), """")"),"")</f>
        <v/>
      </c>
      <c r="N642" s="36"/>
      <c r="O642" s="36"/>
      <c r="P642" s="36"/>
      <c r="Q642" s="36"/>
      <c r="R642" s="36"/>
      <c r="S642" s="36"/>
      <c r="T642" s="36"/>
      <c r="U642" s="36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4"/>
      <c r="AG642" s="43"/>
      <c r="AH642" s="43"/>
      <c r="AI642" s="36"/>
      <c r="AJ642" s="43"/>
      <c r="AK642" s="43"/>
      <c r="AL642" s="43"/>
      <c r="AM642" s="43"/>
      <c r="AN642" s="43"/>
      <c r="AO642" s="43"/>
      <c r="AP642" s="42"/>
      <c r="AQ642" s="37"/>
      <c r="AR642" s="37"/>
      <c r="AS642" s="37"/>
      <c r="AT642" s="37"/>
      <c r="AU642" s="37"/>
      <c r="AV642" s="37"/>
      <c r="AW642" s="37"/>
      <c r="AX642" s="37"/>
      <c r="AY642" s="37"/>
      <c r="AZ642" s="37"/>
      <c r="BA642" s="37"/>
    </row>
    <row r="643" spans="1:53">
      <c r="A643" s="37"/>
      <c r="B643" s="37"/>
      <c r="C643" s="37"/>
      <c r="D643" s="35"/>
      <c r="E643" s="39"/>
      <c r="F643" s="39"/>
      <c r="G643" s="41"/>
      <c r="H643" s="41"/>
      <c r="I643" s="36"/>
      <c r="J643" s="36"/>
      <c r="K643" s="36"/>
      <c r="L643" s="36"/>
      <c r="M643" s="36" t="str">
        <f ca="1">IFERROR(__xludf.DUMMYFUNCTION("IFERROR(TEXTJOIN("", "", TRUE, FILTER('Hưởng lương Tết'!D:D, ('Hưởng lương Tết'!A:A=B638) * ('Hưởng lương Tết'!B:B=C638))), """")"),"")</f>
        <v/>
      </c>
      <c r="N643" s="36"/>
      <c r="O643" s="36"/>
      <c r="P643" s="36"/>
      <c r="Q643" s="36"/>
      <c r="R643" s="36"/>
      <c r="S643" s="36"/>
      <c r="T643" s="36"/>
      <c r="U643" s="36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4"/>
      <c r="AG643" s="43"/>
      <c r="AH643" s="43"/>
      <c r="AI643" s="36"/>
      <c r="AJ643" s="43"/>
      <c r="AK643" s="43"/>
      <c r="AL643" s="43"/>
      <c r="AM643" s="43"/>
      <c r="AN643" s="43"/>
      <c r="AO643" s="43"/>
      <c r="AP643" s="42"/>
      <c r="AQ643" s="37"/>
      <c r="AR643" s="37"/>
      <c r="AS643" s="37"/>
      <c r="AT643" s="37"/>
      <c r="AU643" s="37"/>
      <c r="AV643" s="37"/>
      <c r="AW643" s="37"/>
      <c r="AX643" s="37"/>
      <c r="AY643" s="37"/>
      <c r="AZ643" s="37"/>
      <c r="BA643" s="37"/>
    </row>
    <row r="644" spans="1:53">
      <c r="A644" s="37"/>
      <c r="B644" s="37"/>
      <c r="C644" s="37"/>
      <c r="D644" s="35"/>
      <c r="E644" s="39"/>
      <c r="F644" s="39"/>
      <c r="G644" s="41"/>
      <c r="H644" s="41"/>
      <c r="I644" s="36"/>
      <c r="J644" s="36"/>
      <c r="K644" s="36"/>
      <c r="L644" s="36"/>
      <c r="M644" s="36" t="str">
        <f ca="1">IFERROR(__xludf.DUMMYFUNCTION("IFERROR(TEXTJOIN("", "", TRUE, FILTER('Hưởng lương Tết'!D:D, ('Hưởng lương Tết'!A:A=B639) * ('Hưởng lương Tết'!B:B=C639))), """")"),"")</f>
        <v/>
      </c>
      <c r="N644" s="36"/>
      <c r="O644" s="36"/>
      <c r="P644" s="36"/>
      <c r="Q644" s="36"/>
      <c r="R644" s="36"/>
      <c r="S644" s="36"/>
      <c r="T644" s="36"/>
      <c r="U644" s="36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4"/>
      <c r="AG644" s="43"/>
      <c r="AH644" s="43"/>
      <c r="AI644" s="36"/>
      <c r="AJ644" s="43"/>
      <c r="AK644" s="43"/>
      <c r="AL644" s="43"/>
      <c r="AM644" s="43"/>
      <c r="AN644" s="43"/>
      <c r="AO644" s="43"/>
      <c r="AP644" s="42"/>
      <c r="AQ644" s="37"/>
      <c r="AR644" s="37"/>
      <c r="AS644" s="37"/>
      <c r="AT644" s="37"/>
      <c r="AU644" s="37"/>
      <c r="AV644" s="37"/>
      <c r="AW644" s="37"/>
      <c r="AX644" s="37"/>
      <c r="AY644" s="37"/>
      <c r="AZ644" s="37"/>
      <c r="BA644" s="37"/>
    </row>
    <row r="645" spans="1:53">
      <c r="A645" s="37"/>
      <c r="B645" s="37"/>
      <c r="C645" s="37"/>
      <c r="D645" s="35"/>
      <c r="E645" s="39"/>
      <c r="F645" s="39"/>
      <c r="G645" s="41"/>
      <c r="H645" s="41"/>
      <c r="I645" s="36"/>
      <c r="J645" s="36"/>
      <c r="K645" s="36"/>
      <c r="L645" s="36"/>
      <c r="M645" s="36" t="str">
        <f ca="1">IFERROR(__xludf.DUMMYFUNCTION("IFERROR(TEXTJOIN("", "", TRUE, FILTER('Hưởng lương Tết'!D:D, ('Hưởng lương Tết'!A:A=B640) * ('Hưởng lương Tết'!B:B=C640))), """")"),"")</f>
        <v/>
      </c>
      <c r="N645" s="36"/>
      <c r="O645" s="36"/>
      <c r="P645" s="36"/>
      <c r="Q645" s="36"/>
      <c r="R645" s="36"/>
      <c r="S645" s="36"/>
      <c r="T645" s="36"/>
      <c r="U645" s="36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4"/>
      <c r="AG645" s="43"/>
      <c r="AH645" s="43"/>
      <c r="AI645" s="36"/>
      <c r="AJ645" s="43"/>
      <c r="AK645" s="43"/>
      <c r="AL645" s="43"/>
      <c r="AM645" s="43"/>
      <c r="AN645" s="43"/>
      <c r="AO645" s="43"/>
      <c r="AP645" s="42"/>
      <c r="AQ645" s="37"/>
      <c r="AR645" s="37"/>
      <c r="AS645" s="37"/>
      <c r="AT645" s="37"/>
      <c r="AU645" s="37"/>
      <c r="AV645" s="37"/>
      <c r="AW645" s="37"/>
      <c r="AX645" s="37"/>
      <c r="AY645" s="37"/>
      <c r="AZ645" s="37"/>
      <c r="BA645" s="37"/>
    </row>
    <row r="646" spans="1:53">
      <c r="A646" s="37"/>
      <c r="B646" s="37"/>
      <c r="C646" s="37"/>
      <c r="D646" s="35"/>
      <c r="E646" s="39"/>
      <c r="F646" s="39"/>
      <c r="G646" s="41"/>
      <c r="H646" s="41"/>
      <c r="I646" s="36"/>
      <c r="J646" s="36"/>
      <c r="K646" s="36"/>
      <c r="L646" s="36"/>
      <c r="M646" s="36" t="str">
        <f ca="1">IFERROR(__xludf.DUMMYFUNCTION("IFERROR(TEXTJOIN("", "", TRUE, FILTER('Hưởng lương Tết'!D:D, ('Hưởng lương Tết'!A:A=B641) * ('Hưởng lương Tết'!B:B=C641))), """")"),"")</f>
        <v/>
      </c>
      <c r="N646" s="36"/>
      <c r="O646" s="36"/>
      <c r="P646" s="36"/>
      <c r="Q646" s="36"/>
      <c r="R646" s="36"/>
      <c r="S646" s="36"/>
      <c r="T646" s="36"/>
      <c r="U646" s="36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4"/>
      <c r="AG646" s="43"/>
      <c r="AH646" s="43"/>
      <c r="AI646" s="36"/>
      <c r="AJ646" s="43"/>
      <c r="AK646" s="43"/>
      <c r="AL646" s="43"/>
      <c r="AM646" s="43"/>
      <c r="AN646" s="43"/>
      <c r="AO646" s="43"/>
      <c r="AP646" s="42"/>
      <c r="AQ646" s="37"/>
      <c r="AR646" s="37"/>
      <c r="AS646" s="37"/>
      <c r="AT646" s="37"/>
      <c r="AU646" s="37"/>
      <c r="AV646" s="37"/>
      <c r="AW646" s="37"/>
      <c r="AX646" s="37"/>
      <c r="AY646" s="37"/>
      <c r="AZ646" s="37"/>
      <c r="BA646" s="37"/>
    </row>
    <row r="647" spans="1:53">
      <c r="A647" s="37"/>
      <c r="B647" s="37"/>
      <c r="C647" s="37"/>
      <c r="D647" s="35"/>
      <c r="E647" s="39"/>
      <c r="F647" s="39"/>
      <c r="G647" s="41"/>
      <c r="H647" s="41"/>
      <c r="I647" s="36"/>
      <c r="J647" s="36"/>
      <c r="K647" s="36"/>
      <c r="L647" s="36"/>
      <c r="M647" s="36" t="str">
        <f ca="1">IFERROR(__xludf.DUMMYFUNCTION("IFERROR(TEXTJOIN("", "", TRUE, FILTER('Hưởng lương Tết'!D:D, ('Hưởng lương Tết'!A:A=B642) * ('Hưởng lương Tết'!B:B=C642))), """")"),"")</f>
        <v/>
      </c>
      <c r="N647" s="36"/>
      <c r="O647" s="36"/>
      <c r="P647" s="36"/>
      <c r="Q647" s="36"/>
      <c r="R647" s="36"/>
      <c r="S647" s="36"/>
      <c r="T647" s="36"/>
      <c r="U647" s="36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4"/>
      <c r="AG647" s="43"/>
      <c r="AH647" s="43"/>
      <c r="AI647" s="36"/>
      <c r="AJ647" s="43"/>
      <c r="AK647" s="43"/>
      <c r="AL647" s="43"/>
      <c r="AM647" s="43"/>
      <c r="AN647" s="43"/>
      <c r="AO647" s="43"/>
      <c r="AP647" s="42"/>
      <c r="AQ647" s="37"/>
      <c r="AR647" s="37"/>
      <c r="AS647" s="37"/>
      <c r="AT647" s="37"/>
      <c r="AU647" s="37"/>
      <c r="AV647" s="37"/>
      <c r="AW647" s="37"/>
      <c r="AX647" s="37"/>
      <c r="AY647" s="37"/>
      <c r="AZ647" s="37"/>
      <c r="BA647" s="37"/>
    </row>
    <row r="648" spans="1:53">
      <c r="A648" s="37"/>
      <c r="B648" s="37"/>
      <c r="C648" s="37"/>
      <c r="D648" s="35"/>
      <c r="E648" s="39"/>
      <c r="F648" s="39"/>
      <c r="G648" s="41"/>
      <c r="H648" s="41"/>
      <c r="I648" s="36"/>
      <c r="J648" s="36"/>
      <c r="K648" s="36"/>
      <c r="L648" s="36"/>
      <c r="M648" s="36" t="str">
        <f ca="1">IFERROR(__xludf.DUMMYFUNCTION("IFERROR(TEXTJOIN("", "", TRUE, FILTER('Hưởng lương Tết'!D:D, ('Hưởng lương Tết'!A:A=B643) * ('Hưởng lương Tết'!B:B=C643))), """")"),"")</f>
        <v/>
      </c>
      <c r="N648" s="36"/>
      <c r="O648" s="36"/>
      <c r="P648" s="36"/>
      <c r="Q648" s="36"/>
      <c r="R648" s="36"/>
      <c r="S648" s="36"/>
      <c r="T648" s="36"/>
      <c r="U648" s="36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4"/>
      <c r="AG648" s="43"/>
      <c r="AH648" s="43"/>
      <c r="AI648" s="36"/>
      <c r="AJ648" s="43"/>
      <c r="AK648" s="43"/>
      <c r="AL648" s="43"/>
      <c r="AM648" s="43"/>
      <c r="AN648" s="43"/>
      <c r="AO648" s="43"/>
      <c r="AP648" s="42"/>
      <c r="AQ648" s="37"/>
      <c r="AR648" s="37"/>
      <c r="AS648" s="37"/>
      <c r="AT648" s="37"/>
      <c r="AU648" s="37"/>
      <c r="AV648" s="37"/>
      <c r="AW648" s="37"/>
      <c r="AX648" s="37"/>
      <c r="AY648" s="37"/>
      <c r="AZ648" s="37"/>
      <c r="BA648" s="37"/>
    </row>
    <row r="649" spans="1:53">
      <c r="A649" s="37"/>
      <c r="B649" s="37"/>
      <c r="C649" s="37"/>
      <c r="D649" s="35"/>
      <c r="E649" s="39"/>
      <c r="F649" s="39"/>
      <c r="G649" s="41"/>
      <c r="H649" s="41"/>
      <c r="I649" s="36"/>
      <c r="J649" s="36"/>
      <c r="K649" s="36"/>
      <c r="L649" s="36"/>
      <c r="M649" s="36" t="str">
        <f ca="1">IFERROR(__xludf.DUMMYFUNCTION("IFERROR(TEXTJOIN("", "", TRUE, FILTER('Hưởng lương Tết'!D:D, ('Hưởng lương Tết'!A:A=B644) * ('Hưởng lương Tết'!B:B=C644))), """")"),"")</f>
        <v/>
      </c>
      <c r="N649" s="36"/>
      <c r="O649" s="36"/>
      <c r="P649" s="36"/>
      <c r="Q649" s="36"/>
      <c r="R649" s="36"/>
      <c r="S649" s="36"/>
      <c r="T649" s="36"/>
      <c r="U649" s="36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4"/>
      <c r="AG649" s="43"/>
      <c r="AH649" s="43"/>
      <c r="AI649" s="36"/>
      <c r="AJ649" s="43"/>
      <c r="AK649" s="43"/>
      <c r="AL649" s="43"/>
      <c r="AM649" s="43"/>
      <c r="AN649" s="43"/>
      <c r="AO649" s="43"/>
      <c r="AP649" s="42"/>
      <c r="AQ649" s="37"/>
      <c r="AR649" s="37"/>
      <c r="AS649" s="37"/>
      <c r="AT649" s="37"/>
      <c r="AU649" s="37"/>
      <c r="AV649" s="37"/>
      <c r="AW649" s="37"/>
      <c r="AX649" s="37"/>
      <c r="AY649" s="37"/>
      <c r="AZ649" s="37"/>
      <c r="BA649" s="37"/>
    </row>
    <row r="650" spans="1:53">
      <c r="A650" s="37"/>
      <c r="B650" s="37"/>
      <c r="C650" s="37"/>
      <c r="D650" s="35"/>
      <c r="E650" s="39"/>
      <c r="F650" s="39"/>
      <c r="G650" s="41"/>
      <c r="H650" s="41"/>
      <c r="I650" s="36"/>
      <c r="J650" s="36"/>
      <c r="K650" s="36"/>
      <c r="L650" s="36"/>
      <c r="M650" s="36" t="str">
        <f ca="1">IFERROR(__xludf.DUMMYFUNCTION("IFERROR(TEXTJOIN("", "", TRUE, FILTER('Hưởng lương Tết'!D:D, ('Hưởng lương Tết'!A:A=B645) * ('Hưởng lương Tết'!B:B=C645))), """")"),"")</f>
        <v/>
      </c>
      <c r="N650" s="36"/>
      <c r="O650" s="36"/>
      <c r="P650" s="36"/>
      <c r="Q650" s="36"/>
      <c r="R650" s="36"/>
      <c r="S650" s="36"/>
      <c r="T650" s="36"/>
      <c r="U650" s="36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4"/>
      <c r="AG650" s="43"/>
      <c r="AH650" s="43"/>
      <c r="AI650" s="36"/>
      <c r="AJ650" s="43"/>
      <c r="AK650" s="43"/>
      <c r="AL650" s="43"/>
      <c r="AM650" s="43"/>
      <c r="AN650" s="43"/>
      <c r="AO650" s="43"/>
      <c r="AP650" s="42"/>
      <c r="AQ650" s="37"/>
      <c r="AR650" s="37"/>
      <c r="AS650" s="37"/>
      <c r="AT650" s="37"/>
      <c r="AU650" s="37"/>
      <c r="AV650" s="37"/>
      <c r="AW650" s="37"/>
      <c r="AX650" s="37"/>
      <c r="AY650" s="37"/>
      <c r="AZ650" s="37"/>
      <c r="BA650" s="37"/>
    </row>
    <row r="651" spans="1:53">
      <c r="A651" s="37"/>
      <c r="B651" s="37"/>
      <c r="C651" s="37"/>
      <c r="D651" s="35"/>
      <c r="E651" s="39"/>
      <c r="F651" s="39"/>
      <c r="G651" s="41"/>
      <c r="H651" s="41"/>
      <c r="I651" s="36"/>
      <c r="J651" s="36"/>
      <c r="K651" s="36"/>
      <c r="L651" s="36"/>
      <c r="M651" s="36" t="str">
        <f ca="1">IFERROR(__xludf.DUMMYFUNCTION("IFERROR(TEXTJOIN("", "", TRUE, FILTER('Hưởng lương Tết'!D:D, ('Hưởng lương Tết'!A:A=B646) * ('Hưởng lương Tết'!B:B=C646))), """")"),"")</f>
        <v/>
      </c>
      <c r="N651" s="36"/>
      <c r="O651" s="36"/>
      <c r="P651" s="36"/>
      <c r="Q651" s="36"/>
      <c r="R651" s="36"/>
      <c r="S651" s="36"/>
      <c r="T651" s="36"/>
      <c r="U651" s="36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4"/>
      <c r="AG651" s="43"/>
      <c r="AH651" s="43"/>
      <c r="AI651" s="36"/>
      <c r="AJ651" s="43"/>
      <c r="AK651" s="43"/>
      <c r="AL651" s="43"/>
      <c r="AM651" s="43"/>
      <c r="AN651" s="43"/>
      <c r="AO651" s="43"/>
      <c r="AP651" s="42"/>
      <c r="AQ651" s="37"/>
      <c r="AR651" s="37"/>
      <c r="AS651" s="37"/>
      <c r="AT651" s="37"/>
      <c r="AU651" s="37"/>
      <c r="AV651" s="37"/>
      <c r="AW651" s="37"/>
      <c r="AX651" s="37"/>
      <c r="AY651" s="37"/>
      <c r="AZ651" s="37"/>
      <c r="BA651" s="37"/>
    </row>
    <row r="652" spans="1:53">
      <c r="A652" s="37"/>
      <c r="B652" s="37"/>
      <c r="C652" s="37"/>
      <c r="D652" s="35"/>
      <c r="E652" s="39"/>
      <c r="F652" s="39"/>
      <c r="G652" s="41"/>
      <c r="H652" s="41"/>
      <c r="I652" s="36"/>
      <c r="J652" s="36"/>
      <c r="K652" s="36"/>
      <c r="L652" s="36"/>
      <c r="M652" s="36" t="str">
        <f ca="1">IFERROR(__xludf.DUMMYFUNCTION("IFERROR(TEXTJOIN("", "", TRUE, FILTER('Hưởng lương Tết'!D:D, ('Hưởng lương Tết'!A:A=B647) * ('Hưởng lương Tết'!B:B=C647))), """")"),"")</f>
        <v/>
      </c>
      <c r="N652" s="36"/>
      <c r="O652" s="36"/>
      <c r="P652" s="36"/>
      <c r="Q652" s="36"/>
      <c r="R652" s="36"/>
      <c r="S652" s="36"/>
      <c r="T652" s="36"/>
      <c r="U652" s="36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4"/>
      <c r="AG652" s="43"/>
      <c r="AH652" s="43"/>
      <c r="AI652" s="36"/>
      <c r="AJ652" s="43"/>
      <c r="AK652" s="43"/>
      <c r="AL652" s="43"/>
      <c r="AM652" s="43"/>
      <c r="AN652" s="43"/>
      <c r="AO652" s="43"/>
      <c r="AP652" s="42"/>
      <c r="AQ652" s="37"/>
      <c r="AR652" s="37"/>
      <c r="AS652" s="37"/>
      <c r="AT652" s="37"/>
      <c r="AU652" s="37"/>
      <c r="AV652" s="37"/>
      <c r="AW652" s="37"/>
      <c r="AX652" s="37"/>
      <c r="AY652" s="37"/>
      <c r="AZ652" s="37"/>
      <c r="BA652" s="37"/>
    </row>
    <row r="653" spans="1:53">
      <c r="A653" s="37"/>
      <c r="B653" s="37"/>
      <c r="C653" s="37"/>
      <c r="D653" s="35"/>
      <c r="E653" s="39"/>
      <c r="F653" s="39"/>
      <c r="G653" s="41"/>
      <c r="H653" s="41"/>
      <c r="I653" s="36"/>
      <c r="J653" s="36"/>
      <c r="K653" s="36"/>
      <c r="L653" s="36"/>
      <c r="M653" s="36" t="str">
        <f ca="1">IFERROR(__xludf.DUMMYFUNCTION("IFERROR(TEXTJOIN("", "", TRUE, FILTER('Hưởng lương Tết'!D:D, ('Hưởng lương Tết'!A:A=B648) * ('Hưởng lương Tết'!B:B=C648))), """")"),"")</f>
        <v/>
      </c>
      <c r="N653" s="36"/>
      <c r="O653" s="36"/>
      <c r="P653" s="36"/>
      <c r="Q653" s="36"/>
      <c r="R653" s="36"/>
      <c r="S653" s="36"/>
      <c r="T653" s="36"/>
      <c r="U653" s="36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4"/>
      <c r="AG653" s="43"/>
      <c r="AH653" s="43"/>
      <c r="AI653" s="36"/>
      <c r="AJ653" s="43"/>
      <c r="AK653" s="43"/>
      <c r="AL653" s="43"/>
      <c r="AM653" s="43"/>
      <c r="AN653" s="43"/>
      <c r="AO653" s="43"/>
      <c r="AP653" s="42"/>
      <c r="AQ653" s="37"/>
      <c r="AR653" s="37"/>
      <c r="AS653" s="37"/>
      <c r="AT653" s="37"/>
      <c r="AU653" s="37"/>
      <c r="AV653" s="37"/>
      <c r="AW653" s="37"/>
      <c r="AX653" s="37"/>
      <c r="AY653" s="37"/>
      <c r="AZ653" s="37"/>
      <c r="BA653" s="37"/>
    </row>
    <row r="654" spans="1:53">
      <c r="A654" s="37"/>
      <c r="B654" s="37"/>
      <c r="C654" s="37"/>
      <c r="D654" s="35"/>
      <c r="E654" s="39"/>
      <c r="F654" s="39"/>
      <c r="G654" s="41"/>
      <c r="H654" s="41"/>
      <c r="I654" s="36"/>
      <c r="J654" s="36"/>
      <c r="K654" s="36"/>
      <c r="L654" s="36"/>
      <c r="M654" s="36" t="str">
        <f ca="1">IFERROR(__xludf.DUMMYFUNCTION("IFERROR(TEXTJOIN("", "", TRUE, FILTER('Hưởng lương Tết'!D:D, ('Hưởng lương Tết'!A:A=B649) * ('Hưởng lương Tết'!B:B=C649))), """")"),"")</f>
        <v/>
      </c>
      <c r="N654" s="36"/>
      <c r="O654" s="36"/>
      <c r="P654" s="36"/>
      <c r="Q654" s="36"/>
      <c r="R654" s="36"/>
      <c r="S654" s="36"/>
      <c r="T654" s="36"/>
      <c r="U654" s="36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4"/>
      <c r="AG654" s="43"/>
      <c r="AH654" s="43"/>
      <c r="AI654" s="36"/>
      <c r="AJ654" s="43"/>
      <c r="AK654" s="43"/>
      <c r="AL654" s="43"/>
      <c r="AM654" s="43"/>
      <c r="AN654" s="43"/>
      <c r="AO654" s="43"/>
      <c r="AP654" s="42"/>
      <c r="AQ654" s="37"/>
      <c r="AR654" s="37"/>
      <c r="AS654" s="37"/>
      <c r="AT654" s="37"/>
      <c r="AU654" s="37"/>
      <c r="AV654" s="37"/>
      <c r="AW654" s="37"/>
      <c r="AX654" s="37"/>
      <c r="AY654" s="37"/>
      <c r="AZ654" s="37"/>
      <c r="BA654" s="37"/>
    </row>
    <row r="655" spans="1:53">
      <c r="A655" s="37"/>
      <c r="B655" s="37"/>
      <c r="C655" s="37"/>
      <c r="D655" s="35"/>
      <c r="E655" s="39"/>
      <c r="F655" s="39"/>
      <c r="G655" s="41"/>
      <c r="H655" s="41"/>
      <c r="I655" s="36"/>
      <c r="J655" s="36"/>
      <c r="K655" s="36"/>
      <c r="L655" s="36"/>
      <c r="M655" s="36" t="str">
        <f ca="1">IFERROR(__xludf.DUMMYFUNCTION("IFERROR(TEXTJOIN("", "", TRUE, FILTER('Hưởng lương Tết'!D:D, ('Hưởng lương Tết'!A:A=B650) * ('Hưởng lương Tết'!B:B=C650))), """")"),"")</f>
        <v/>
      </c>
      <c r="N655" s="36"/>
      <c r="O655" s="36"/>
      <c r="P655" s="36"/>
      <c r="Q655" s="36"/>
      <c r="R655" s="36"/>
      <c r="S655" s="36"/>
      <c r="T655" s="36"/>
      <c r="U655" s="36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4"/>
      <c r="AG655" s="43"/>
      <c r="AH655" s="43"/>
      <c r="AI655" s="36"/>
      <c r="AJ655" s="43"/>
      <c r="AK655" s="43"/>
      <c r="AL655" s="43"/>
      <c r="AM655" s="43"/>
      <c r="AN655" s="43"/>
      <c r="AO655" s="43"/>
      <c r="AP655" s="42"/>
      <c r="AQ655" s="37"/>
      <c r="AR655" s="37"/>
      <c r="AS655" s="37"/>
      <c r="AT655" s="37"/>
      <c r="AU655" s="37"/>
      <c r="AV655" s="37"/>
      <c r="AW655" s="37"/>
      <c r="AX655" s="37"/>
      <c r="AY655" s="37"/>
      <c r="AZ655" s="37"/>
      <c r="BA655" s="37"/>
    </row>
    <row r="656" spans="1:53">
      <c r="A656" s="37"/>
      <c r="B656" s="37"/>
      <c r="C656" s="37"/>
      <c r="D656" s="35"/>
      <c r="E656" s="39"/>
      <c r="F656" s="39"/>
      <c r="G656" s="41"/>
      <c r="H656" s="41"/>
      <c r="I656" s="36"/>
      <c r="J656" s="36"/>
      <c r="K656" s="36"/>
      <c r="L656" s="36"/>
      <c r="M656" s="36" t="str">
        <f ca="1">IFERROR(__xludf.DUMMYFUNCTION("IFERROR(TEXTJOIN("", "", TRUE, FILTER('Hưởng lương Tết'!D:D, ('Hưởng lương Tết'!A:A=B651) * ('Hưởng lương Tết'!B:B=C651))), """")"),"")</f>
        <v/>
      </c>
      <c r="N656" s="36"/>
      <c r="O656" s="36"/>
      <c r="P656" s="36"/>
      <c r="Q656" s="36"/>
      <c r="R656" s="36"/>
      <c r="S656" s="36"/>
      <c r="T656" s="36"/>
      <c r="U656" s="36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4"/>
      <c r="AG656" s="43"/>
      <c r="AH656" s="43"/>
      <c r="AI656" s="36"/>
      <c r="AJ656" s="43"/>
      <c r="AK656" s="43"/>
      <c r="AL656" s="43"/>
      <c r="AM656" s="43"/>
      <c r="AN656" s="43"/>
      <c r="AO656" s="43"/>
      <c r="AP656" s="42"/>
      <c r="AQ656" s="37"/>
      <c r="AR656" s="37"/>
      <c r="AS656" s="37"/>
      <c r="AT656" s="37"/>
      <c r="AU656" s="37"/>
      <c r="AV656" s="37"/>
      <c r="AW656" s="37"/>
      <c r="AX656" s="37"/>
      <c r="AY656" s="37"/>
      <c r="AZ656" s="37"/>
      <c r="BA656" s="37"/>
    </row>
    <row r="657" spans="1:53">
      <c r="A657" s="37"/>
      <c r="B657" s="37"/>
      <c r="C657" s="37"/>
      <c r="D657" s="35"/>
      <c r="E657" s="39"/>
      <c r="F657" s="39"/>
      <c r="G657" s="41"/>
      <c r="H657" s="41"/>
      <c r="I657" s="36"/>
      <c r="J657" s="36"/>
      <c r="K657" s="36"/>
      <c r="L657" s="36"/>
      <c r="M657" s="36" t="str">
        <f ca="1">IFERROR(__xludf.DUMMYFUNCTION("IFERROR(TEXTJOIN("", "", TRUE, FILTER('Hưởng lương Tết'!D:D, ('Hưởng lương Tết'!A:A=B652) * ('Hưởng lương Tết'!B:B=C652))), """")"),"")</f>
        <v/>
      </c>
      <c r="N657" s="36"/>
      <c r="O657" s="36"/>
      <c r="P657" s="36"/>
      <c r="Q657" s="36"/>
      <c r="R657" s="36"/>
      <c r="S657" s="36"/>
      <c r="T657" s="36"/>
      <c r="U657" s="36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4"/>
      <c r="AG657" s="43"/>
      <c r="AH657" s="43"/>
      <c r="AI657" s="36"/>
      <c r="AJ657" s="43"/>
      <c r="AK657" s="43"/>
      <c r="AL657" s="43"/>
      <c r="AM657" s="43"/>
      <c r="AN657" s="43"/>
      <c r="AO657" s="43"/>
      <c r="AP657" s="42"/>
      <c r="AQ657" s="37"/>
      <c r="AR657" s="37"/>
      <c r="AS657" s="37"/>
      <c r="AT657" s="37"/>
      <c r="AU657" s="37"/>
      <c r="AV657" s="37"/>
      <c r="AW657" s="37"/>
      <c r="AX657" s="37"/>
      <c r="AY657" s="37"/>
      <c r="AZ657" s="37"/>
      <c r="BA657" s="37"/>
    </row>
    <row r="658" spans="1:53">
      <c r="A658" s="37"/>
      <c r="B658" s="37"/>
      <c r="C658" s="37"/>
      <c r="D658" s="35"/>
      <c r="E658" s="39"/>
      <c r="F658" s="39"/>
      <c r="G658" s="41"/>
      <c r="H658" s="41"/>
      <c r="I658" s="36"/>
      <c r="J658" s="36"/>
      <c r="K658" s="36"/>
      <c r="L658" s="36"/>
      <c r="M658" s="36" t="str">
        <f ca="1">IFERROR(__xludf.DUMMYFUNCTION("IFERROR(TEXTJOIN("", "", TRUE, FILTER('Hưởng lương Tết'!D:D, ('Hưởng lương Tết'!A:A=B653) * ('Hưởng lương Tết'!B:B=C653))), """")"),"")</f>
        <v/>
      </c>
      <c r="N658" s="36"/>
      <c r="O658" s="36"/>
      <c r="P658" s="36"/>
      <c r="Q658" s="36"/>
      <c r="R658" s="36"/>
      <c r="S658" s="36"/>
      <c r="T658" s="36"/>
      <c r="U658" s="36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4"/>
      <c r="AG658" s="43"/>
      <c r="AH658" s="43"/>
      <c r="AI658" s="36"/>
      <c r="AJ658" s="43"/>
      <c r="AK658" s="43"/>
      <c r="AL658" s="43"/>
      <c r="AM658" s="43"/>
      <c r="AN658" s="43"/>
      <c r="AO658" s="43"/>
      <c r="AP658" s="42"/>
      <c r="AQ658" s="37"/>
      <c r="AR658" s="37"/>
      <c r="AS658" s="37"/>
      <c r="AT658" s="37"/>
      <c r="AU658" s="37"/>
      <c r="AV658" s="37"/>
      <c r="AW658" s="37"/>
      <c r="AX658" s="37"/>
      <c r="AY658" s="37"/>
      <c r="AZ658" s="37"/>
      <c r="BA658" s="37"/>
    </row>
    <row r="659" spans="1:53">
      <c r="A659" s="37"/>
      <c r="B659" s="37"/>
      <c r="C659" s="37"/>
      <c r="D659" s="35"/>
      <c r="E659" s="39"/>
      <c r="F659" s="39"/>
      <c r="G659" s="41"/>
      <c r="H659" s="41"/>
      <c r="I659" s="36"/>
      <c r="J659" s="36"/>
      <c r="K659" s="36"/>
      <c r="L659" s="36"/>
      <c r="M659" s="36" t="str">
        <f ca="1">IFERROR(__xludf.DUMMYFUNCTION("IFERROR(TEXTJOIN("", "", TRUE, FILTER('Hưởng lương Tết'!D:D, ('Hưởng lương Tết'!A:A=B654) * ('Hưởng lương Tết'!B:B=C654))), """")"),"")</f>
        <v/>
      </c>
      <c r="N659" s="36"/>
      <c r="O659" s="36"/>
      <c r="P659" s="36"/>
      <c r="Q659" s="36"/>
      <c r="R659" s="36"/>
      <c r="S659" s="36"/>
      <c r="T659" s="36"/>
      <c r="U659" s="36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4"/>
      <c r="AG659" s="43"/>
      <c r="AH659" s="43"/>
      <c r="AI659" s="36"/>
      <c r="AJ659" s="43"/>
      <c r="AK659" s="43"/>
      <c r="AL659" s="43"/>
      <c r="AM659" s="43"/>
      <c r="AN659" s="43"/>
      <c r="AO659" s="43"/>
      <c r="AP659" s="42"/>
      <c r="AQ659" s="37"/>
      <c r="AR659" s="37"/>
      <c r="AS659" s="37"/>
      <c r="AT659" s="37"/>
      <c r="AU659" s="37"/>
      <c r="AV659" s="37"/>
      <c r="AW659" s="37"/>
      <c r="AX659" s="37"/>
      <c r="AY659" s="37"/>
      <c r="AZ659" s="37"/>
      <c r="BA659" s="37"/>
    </row>
    <row r="660" spans="1:53">
      <c r="A660" s="37"/>
      <c r="B660" s="37"/>
      <c r="C660" s="37"/>
      <c r="D660" s="35"/>
      <c r="E660" s="39"/>
      <c r="F660" s="39"/>
      <c r="G660" s="41"/>
      <c r="H660" s="41"/>
      <c r="I660" s="36"/>
      <c r="J660" s="36"/>
      <c r="K660" s="36"/>
      <c r="L660" s="36"/>
      <c r="M660" s="36" t="str">
        <f ca="1">IFERROR(__xludf.DUMMYFUNCTION("IFERROR(TEXTJOIN("", "", TRUE, FILTER('Hưởng lương Tết'!D:D, ('Hưởng lương Tết'!A:A=B655) * ('Hưởng lương Tết'!B:B=C655))), """")"),"")</f>
        <v/>
      </c>
      <c r="N660" s="36"/>
      <c r="O660" s="36"/>
      <c r="P660" s="36"/>
      <c r="Q660" s="36"/>
      <c r="R660" s="36"/>
      <c r="S660" s="36"/>
      <c r="T660" s="36"/>
      <c r="U660" s="36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4"/>
      <c r="AG660" s="43"/>
      <c r="AH660" s="43"/>
      <c r="AI660" s="36"/>
      <c r="AJ660" s="43"/>
      <c r="AK660" s="43"/>
      <c r="AL660" s="43"/>
      <c r="AM660" s="43"/>
      <c r="AN660" s="43"/>
      <c r="AO660" s="43"/>
      <c r="AP660" s="42"/>
      <c r="AQ660" s="37"/>
      <c r="AR660" s="37"/>
      <c r="AS660" s="37"/>
      <c r="AT660" s="37"/>
      <c r="AU660" s="37"/>
      <c r="AV660" s="37"/>
      <c r="AW660" s="37"/>
      <c r="AX660" s="37"/>
      <c r="AY660" s="37"/>
      <c r="AZ660" s="37"/>
      <c r="BA660" s="37"/>
    </row>
    <row r="661" spans="1:53">
      <c r="A661" s="37"/>
      <c r="B661" s="37"/>
      <c r="C661" s="37"/>
      <c r="D661" s="35"/>
      <c r="E661" s="39"/>
      <c r="F661" s="39"/>
      <c r="G661" s="41"/>
      <c r="H661" s="41"/>
      <c r="I661" s="36"/>
      <c r="J661" s="36"/>
      <c r="K661" s="36"/>
      <c r="L661" s="36"/>
      <c r="M661" s="36" t="str">
        <f ca="1">IFERROR(__xludf.DUMMYFUNCTION("IFERROR(TEXTJOIN("", "", TRUE, FILTER('Hưởng lương Tết'!D:D, ('Hưởng lương Tết'!A:A=B656) * ('Hưởng lương Tết'!B:B=C656))), """")"),"")</f>
        <v/>
      </c>
      <c r="N661" s="36"/>
      <c r="O661" s="36"/>
      <c r="P661" s="36"/>
      <c r="Q661" s="36"/>
      <c r="R661" s="36"/>
      <c r="S661" s="36"/>
      <c r="T661" s="36"/>
      <c r="U661" s="36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4"/>
      <c r="AG661" s="43"/>
      <c r="AH661" s="43"/>
      <c r="AI661" s="36"/>
      <c r="AJ661" s="43"/>
      <c r="AK661" s="43"/>
      <c r="AL661" s="43"/>
      <c r="AM661" s="43"/>
      <c r="AN661" s="43"/>
      <c r="AO661" s="43"/>
      <c r="AP661" s="42"/>
      <c r="AQ661" s="37"/>
      <c r="AR661" s="37"/>
      <c r="AS661" s="37"/>
      <c r="AT661" s="37"/>
      <c r="AU661" s="37"/>
      <c r="AV661" s="37"/>
      <c r="AW661" s="37"/>
      <c r="AX661" s="37"/>
      <c r="AY661" s="37"/>
      <c r="AZ661" s="37"/>
      <c r="BA661" s="37"/>
    </row>
    <row r="662" spans="1:53">
      <c r="A662" s="37"/>
      <c r="B662" s="37"/>
      <c r="C662" s="37"/>
      <c r="D662" s="35"/>
      <c r="E662" s="39"/>
      <c r="F662" s="39"/>
      <c r="G662" s="41"/>
      <c r="H662" s="41"/>
      <c r="I662" s="36"/>
      <c r="J662" s="36"/>
      <c r="K662" s="36"/>
      <c r="L662" s="36"/>
      <c r="M662" s="36" t="str">
        <f ca="1">IFERROR(__xludf.DUMMYFUNCTION("IFERROR(TEXTJOIN("", "", TRUE, FILTER('Hưởng lương Tết'!D:D, ('Hưởng lương Tết'!A:A=B657) * ('Hưởng lương Tết'!B:B=C657))), """")"),"")</f>
        <v/>
      </c>
      <c r="N662" s="36"/>
      <c r="O662" s="36"/>
      <c r="P662" s="36"/>
      <c r="Q662" s="36"/>
      <c r="R662" s="36"/>
      <c r="S662" s="36"/>
      <c r="T662" s="36"/>
      <c r="U662" s="36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4"/>
      <c r="AG662" s="43"/>
      <c r="AH662" s="43"/>
      <c r="AI662" s="36"/>
      <c r="AJ662" s="43"/>
      <c r="AK662" s="43"/>
      <c r="AL662" s="43"/>
      <c r="AM662" s="43"/>
      <c r="AN662" s="43"/>
      <c r="AO662" s="43"/>
      <c r="AP662" s="42"/>
      <c r="AQ662" s="37"/>
      <c r="AR662" s="37"/>
      <c r="AS662" s="37"/>
      <c r="AT662" s="37"/>
      <c r="AU662" s="37"/>
      <c r="AV662" s="37"/>
      <c r="AW662" s="37"/>
      <c r="AX662" s="37"/>
      <c r="AY662" s="37"/>
      <c r="AZ662" s="37"/>
      <c r="BA662" s="37"/>
    </row>
    <row r="663" spans="1:53">
      <c r="A663" s="37"/>
      <c r="B663" s="37"/>
      <c r="C663" s="37"/>
      <c r="D663" s="35"/>
      <c r="E663" s="39"/>
      <c r="F663" s="39"/>
      <c r="G663" s="41"/>
      <c r="H663" s="41"/>
      <c r="I663" s="36"/>
      <c r="J663" s="36"/>
      <c r="K663" s="36"/>
      <c r="L663" s="36"/>
      <c r="M663" s="36" t="str">
        <f ca="1">IFERROR(__xludf.DUMMYFUNCTION("IFERROR(TEXTJOIN("", "", TRUE, FILTER('Hưởng lương Tết'!D:D, ('Hưởng lương Tết'!A:A=B658) * ('Hưởng lương Tết'!B:B=C658))), """")"),"")</f>
        <v/>
      </c>
      <c r="N663" s="36"/>
      <c r="O663" s="36"/>
      <c r="P663" s="36"/>
      <c r="Q663" s="36"/>
      <c r="R663" s="36"/>
      <c r="S663" s="36"/>
      <c r="T663" s="36"/>
      <c r="U663" s="36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4"/>
      <c r="AG663" s="43"/>
      <c r="AH663" s="43"/>
      <c r="AI663" s="36"/>
      <c r="AJ663" s="43"/>
      <c r="AK663" s="43"/>
      <c r="AL663" s="43"/>
      <c r="AM663" s="43"/>
      <c r="AN663" s="43"/>
      <c r="AO663" s="43"/>
      <c r="AP663" s="42"/>
      <c r="AQ663" s="37"/>
      <c r="AR663" s="37"/>
      <c r="AS663" s="37"/>
      <c r="AT663" s="37"/>
      <c r="AU663" s="37"/>
      <c r="AV663" s="37"/>
      <c r="AW663" s="37"/>
      <c r="AX663" s="37"/>
      <c r="AY663" s="37"/>
      <c r="AZ663" s="37"/>
      <c r="BA663" s="37"/>
    </row>
    <row r="664" spans="1:53">
      <c r="A664" s="37"/>
      <c r="B664" s="37"/>
      <c r="C664" s="37"/>
      <c r="D664" s="35"/>
      <c r="E664" s="39"/>
      <c r="F664" s="39"/>
      <c r="G664" s="41"/>
      <c r="H664" s="41"/>
      <c r="I664" s="36"/>
      <c r="J664" s="36"/>
      <c r="K664" s="36"/>
      <c r="L664" s="36"/>
      <c r="M664" s="36" t="str">
        <f ca="1">IFERROR(__xludf.DUMMYFUNCTION("IFERROR(TEXTJOIN("", "", TRUE, FILTER('Hưởng lương Tết'!D:D, ('Hưởng lương Tết'!A:A=B659) * ('Hưởng lương Tết'!B:B=C659))), """")"),"")</f>
        <v/>
      </c>
      <c r="N664" s="36"/>
      <c r="O664" s="36"/>
      <c r="P664" s="36"/>
      <c r="Q664" s="36"/>
      <c r="R664" s="36"/>
      <c r="S664" s="36"/>
      <c r="T664" s="36"/>
      <c r="U664" s="36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4"/>
      <c r="AG664" s="43"/>
      <c r="AH664" s="43"/>
      <c r="AI664" s="36"/>
      <c r="AJ664" s="43"/>
      <c r="AK664" s="43"/>
      <c r="AL664" s="43"/>
      <c r="AM664" s="43"/>
      <c r="AN664" s="43"/>
      <c r="AO664" s="43"/>
      <c r="AP664" s="42"/>
      <c r="AQ664" s="37"/>
      <c r="AR664" s="37"/>
      <c r="AS664" s="37"/>
      <c r="AT664" s="37"/>
      <c r="AU664" s="37"/>
      <c r="AV664" s="37"/>
      <c r="AW664" s="37"/>
      <c r="AX664" s="37"/>
      <c r="AY664" s="37"/>
      <c r="AZ664" s="37"/>
      <c r="BA664" s="37"/>
    </row>
    <row r="665" spans="1:53">
      <c r="A665" s="37"/>
      <c r="B665" s="37"/>
      <c r="C665" s="37"/>
      <c r="D665" s="35"/>
      <c r="E665" s="39"/>
      <c r="F665" s="39"/>
      <c r="G665" s="41"/>
      <c r="H665" s="41"/>
      <c r="I665" s="36"/>
      <c r="J665" s="36"/>
      <c r="K665" s="36"/>
      <c r="L665" s="36"/>
      <c r="M665" s="36" t="str">
        <f ca="1">IFERROR(__xludf.DUMMYFUNCTION("IFERROR(TEXTJOIN("", "", TRUE, FILTER('Hưởng lương Tết'!D:D, ('Hưởng lương Tết'!A:A=B660) * ('Hưởng lương Tết'!B:B=C660))), """")"),"")</f>
        <v/>
      </c>
      <c r="N665" s="36"/>
      <c r="O665" s="36"/>
      <c r="P665" s="36"/>
      <c r="Q665" s="36"/>
      <c r="R665" s="36"/>
      <c r="S665" s="36"/>
      <c r="T665" s="36"/>
      <c r="U665" s="36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4"/>
      <c r="AG665" s="43"/>
      <c r="AH665" s="43"/>
      <c r="AI665" s="36"/>
      <c r="AJ665" s="43"/>
      <c r="AK665" s="43"/>
      <c r="AL665" s="43"/>
      <c r="AM665" s="43"/>
      <c r="AN665" s="43"/>
      <c r="AO665" s="43"/>
      <c r="AP665" s="42"/>
      <c r="AQ665" s="37"/>
      <c r="AR665" s="37"/>
      <c r="AS665" s="37"/>
      <c r="AT665" s="37"/>
      <c r="AU665" s="37"/>
      <c r="AV665" s="37"/>
      <c r="AW665" s="37"/>
      <c r="AX665" s="37"/>
      <c r="AY665" s="37"/>
      <c r="AZ665" s="37"/>
      <c r="BA665" s="37"/>
    </row>
    <row r="666" spans="1:53">
      <c r="A666" s="37"/>
      <c r="B666" s="37"/>
      <c r="C666" s="37"/>
      <c r="D666" s="35"/>
      <c r="E666" s="39"/>
      <c r="F666" s="39"/>
      <c r="G666" s="41"/>
      <c r="H666" s="41"/>
      <c r="I666" s="36"/>
      <c r="J666" s="36"/>
      <c r="K666" s="36"/>
      <c r="L666" s="36"/>
      <c r="M666" s="36" t="str">
        <f ca="1">IFERROR(__xludf.DUMMYFUNCTION("IFERROR(TEXTJOIN("", "", TRUE, FILTER('Hưởng lương Tết'!D:D, ('Hưởng lương Tết'!A:A=B661) * ('Hưởng lương Tết'!B:B=C661))), """")"),"")</f>
        <v/>
      </c>
      <c r="N666" s="36"/>
      <c r="O666" s="36"/>
      <c r="P666" s="36"/>
      <c r="Q666" s="36"/>
      <c r="R666" s="36"/>
      <c r="S666" s="36"/>
      <c r="T666" s="36"/>
      <c r="U666" s="36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4"/>
      <c r="AG666" s="43"/>
      <c r="AH666" s="43"/>
      <c r="AI666" s="36"/>
      <c r="AJ666" s="43"/>
      <c r="AK666" s="43"/>
      <c r="AL666" s="43"/>
      <c r="AM666" s="43"/>
      <c r="AN666" s="43"/>
      <c r="AO666" s="43"/>
      <c r="AP666" s="42"/>
      <c r="AQ666" s="37"/>
      <c r="AR666" s="37"/>
      <c r="AS666" s="37"/>
      <c r="AT666" s="37"/>
      <c r="AU666" s="37"/>
      <c r="AV666" s="37"/>
      <c r="AW666" s="37"/>
      <c r="AX666" s="37"/>
      <c r="AY666" s="37"/>
      <c r="AZ666" s="37"/>
      <c r="BA666" s="37"/>
    </row>
    <row r="667" spans="1:53">
      <c r="A667" s="37"/>
      <c r="B667" s="37"/>
      <c r="C667" s="37"/>
      <c r="D667" s="35"/>
      <c r="E667" s="39"/>
      <c r="F667" s="39"/>
      <c r="G667" s="41"/>
      <c r="H667" s="41"/>
      <c r="I667" s="36"/>
      <c r="J667" s="36"/>
      <c r="K667" s="36"/>
      <c r="L667" s="36"/>
      <c r="M667" s="36" t="str">
        <f ca="1">IFERROR(__xludf.DUMMYFUNCTION("IFERROR(TEXTJOIN("", "", TRUE, FILTER('Hưởng lương Tết'!D:D, ('Hưởng lương Tết'!A:A=B662) * ('Hưởng lương Tết'!B:B=C662))), """")"),"")</f>
        <v/>
      </c>
      <c r="N667" s="36"/>
      <c r="O667" s="36"/>
      <c r="P667" s="36"/>
      <c r="Q667" s="36"/>
      <c r="R667" s="36"/>
      <c r="S667" s="36"/>
      <c r="T667" s="36"/>
      <c r="U667" s="36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4"/>
      <c r="AG667" s="43"/>
      <c r="AH667" s="43"/>
      <c r="AI667" s="36"/>
      <c r="AJ667" s="43"/>
      <c r="AK667" s="43"/>
      <c r="AL667" s="43"/>
      <c r="AM667" s="43"/>
      <c r="AN667" s="43"/>
      <c r="AO667" s="43"/>
      <c r="AP667" s="42"/>
      <c r="AQ667" s="37"/>
      <c r="AR667" s="37"/>
      <c r="AS667" s="37"/>
      <c r="AT667" s="37"/>
      <c r="AU667" s="37"/>
      <c r="AV667" s="37"/>
      <c r="AW667" s="37"/>
      <c r="AX667" s="37"/>
      <c r="AY667" s="37"/>
      <c r="AZ667" s="37"/>
      <c r="BA667" s="37"/>
    </row>
    <row r="668" spans="1:53">
      <c r="A668" s="37"/>
      <c r="B668" s="37"/>
      <c r="C668" s="37"/>
      <c r="D668" s="35"/>
      <c r="E668" s="39"/>
      <c r="F668" s="39"/>
      <c r="G668" s="41"/>
      <c r="H668" s="41"/>
      <c r="I668" s="36"/>
      <c r="J668" s="36"/>
      <c r="K668" s="36"/>
      <c r="L668" s="36"/>
      <c r="M668" s="36" t="str">
        <f ca="1">IFERROR(__xludf.DUMMYFUNCTION("IFERROR(TEXTJOIN("", "", TRUE, FILTER('Hưởng lương Tết'!D:D, ('Hưởng lương Tết'!A:A=B663) * ('Hưởng lương Tết'!B:B=C663))), """")"),"")</f>
        <v/>
      </c>
      <c r="N668" s="36"/>
      <c r="O668" s="36"/>
      <c r="P668" s="36"/>
      <c r="Q668" s="36"/>
      <c r="R668" s="36"/>
      <c r="S668" s="36"/>
      <c r="T668" s="36"/>
      <c r="U668" s="36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4"/>
      <c r="AG668" s="43"/>
      <c r="AH668" s="43"/>
      <c r="AI668" s="36"/>
      <c r="AJ668" s="43"/>
      <c r="AK668" s="43"/>
      <c r="AL668" s="43"/>
      <c r="AM668" s="43"/>
      <c r="AN668" s="43"/>
      <c r="AO668" s="43"/>
      <c r="AP668" s="42"/>
      <c r="AQ668" s="37"/>
      <c r="AR668" s="37"/>
      <c r="AS668" s="37"/>
      <c r="AT668" s="37"/>
      <c r="AU668" s="37"/>
      <c r="AV668" s="37"/>
      <c r="AW668" s="37"/>
      <c r="AX668" s="37"/>
      <c r="AY668" s="37"/>
      <c r="AZ668" s="37"/>
      <c r="BA668" s="37"/>
    </row>
    <row r="669" spans="1:53">
      <c r="A669" s="37"/>
      <c r="B669" s="37"/>
      <c r="C669" s="37"/>
      <c r="D669" s="35"/>
      <c r="E669" s="39"/>
      <c r="F669" s="39"/>
      <c r="G669" s="41"/>
      <c r="H669" s="41"/>
      <c r="I669" s="36"/>
      <c r="J669" s="36"/>
      <c r="K669" s="36"/>
      <c r="L669" s="36"/>
      <c r="M669" s="36" t="str">
        <f ca="1">IFERROR(__xludf.DUMMYFUNCTION("IFERROR(TEXTJOIN("", "", TRUE, FILTER('Hưởng lương Tết'!D:D, ('Hưởng lương Tết'!A:A=B664) * ('Hưởng lương Tết'!B:B=C664))), """")"),"")</f>
        <v/>
      </c>
      <c r="N669" s="36"/>
      <c r="O669" s="36"/>
      <c r="P669" s="36"/>
      <c r="Q669" s="36"/>
      <c r="R669" s="36"/>
      <c r="S669" s="36"/>
      <c r="T669" s="36"/>
      <c r="U669" s="36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4"/>
      <c r="AG669" s="43"/>
      <c r="AH669" s="43"/>
      <c r="AI669" s="36"/>
      <c r="AJ669" s="43"/>
      <c r="AK669" s="43"/>
      <c r="AL669" s="43"/>
      <c r="AM669" s="43"/>
      <c r="AN669" s="43"/>
      <c r="AO669" s="43"/>
      <c r="AP669" s="42"/>
      <c r="AQ669" s="37"/>
      <c r="AR669" s="37"/>
      <c r="AS669" s="37"/>
      <c r="AT669" s="37"/>
      <c r="AU669" s="37"/>
      <c r="AV669" s="37"/>
      <c r="AW669" s="37"/>
      <c r="AX669" s="37"/>
      <c r="AY669" s="37"/>
      <c r="AZ669" s="37"/>
      <c r="BA669" s="37"/>
    </row>
    <row r="670" spans="1:53">
      <c r="A670" s="37"/>
      <c r="B670" s="37"/>
      <c r="C670" s="37"/>
      <c r="D670" s="35"/>
      <c r="E670" s="39"/>
      <c r="F670" s="39"/>
      <c r="G670" s="41"/>
      <c r="H670" s="41"/>
      <c r="I670" s="36"/>
      <c r="J670" s="36"/>
      <c r="K670" s="36"/>
      <c r="L670" s="36"/>
      <c r="M670" s="36" t="str">
        <f ca="1">IFERROR(__xludf.DUMMYFUNCTION("IFERROR(TEXTJOIN("", "", TRUE, FILTER('Hưởng lương Tết'!D:D, ('Hưởng lương Tết'!A:A=B665) * ('Hưởng lương Tết'!B:B=C665))), """")"),"")</f>
        <v/>
      </c>
      <c r="N670" s="36"/>
      <c r="O670" s="36"/>
      <c r="P670" s="36"/>
      <c r="Q670" s="36"/>
      <c r="R670" s="36"/>
      <c r="S670" s="36"/>
      <c r="T670" s="36"/>
      <c r="U670" s="36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4"/>
      <c r="AG670" s="43"/>
      <c r="AH670" s="43"/>
      <c r="AI670" s="36"/>
      <c r="AJ670" s="43"/>
      <c r="AK670" s="43"/>
      <c r="AL670" s="43"/>
      <c r="AM670" s="43"/>
      <c r="AN670" s="43"/>
      <c r="AO670" s="43"/>
      <c r="AP670" s="42"/>
      <c r="AQ670" s="37"/>
      <c r="AR670" s="37"/>
      <c r="AS670" s="37"/>
      <c r="AT670" s="37"/>
      <c r="AU670" s="37"/>
      <c r="AV670" s="37"/>
      <c r="AW670" s="37"/>
      <c r="AX670" s="37"/>
      <c r="AY670" s="37"/>
      <c r="AZ670" s="37"/>
      <c r="BA670" s="37"/>
    </row>
    <row r="671" spans="1:53">
      <c r="A671" s="37"/>
      <c r="B671" s="37"/>
      <c r="C671" s="37"/>
      <c r="D671" s="35"/>
      <c r="E671" s="39"/>
      <c r="F671" s="39"/>
      <c r="G671" s="41"/>
      <c r="H671" s="41"/>
      <c r="I671" s="36"/>
      <c r="J671" s="36"/>
      <c r="K671" s="36"/>
      <c r="L671" s="36"/>
      <c r="M671" s="36" t="str">
        <f ca="1">IFERROR(__xludf.DUMMYFUNCTION("IFERROR(TEXTJOIN("", "", TRUE, FILTER('Hưởng lương Tết'!D:D, ('Hưởng lương Tết'!A:A=B666) * ('Hưởng lương Tết'!B:B=C666))), """")"),"")</f>
        <v/>
      </c>
      <c r="N671" s="36"/>
      <c r="O671" s="36"/>
      <c r="P671" s="36"/>
      <c r="Q671" s="36"/>
      <c r="R671" s="36"/>
      <c r="S671" s="36"/>
      <c r="T671" s="36"/>
      <c r="U671" s="36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4"/>
      <c r="AG671" s="43"/>
      <c r="AH671" s="43"/>
      <c r="AI671" s="36"/>
      <c r="AJ671" s="43"/>
      <c r="AK671" s="43"/>
      <c r="AL671" s="43"/>
      <c r="AM671" s="43"/>
      <c r="AN671" s="43"/>
      <c r="AO671" s="43"/>
      <c r="AP671" s="42"/>
      <c r="AQ671" s="37"/>
      <c r="AR671" s="37"/>
      <c r="AS671" s="37"/>
      <c r="AT671" s="37"/>
      <c r="AU671" s="37"/>
      <c r="AV671" s="37"/>
      <c r="AW671" s="37"/>
      <c r="AX671" s="37"/>
      <c r="AY671" s="37"/>
      <c r="AZ671" s="37"/>
      <c r="BA671" s="37"/>
    </row>
    <row r="672" spans="1:53">
      <c r="A672" s="37"/>
      <c r="B672" s="37"/>
      <c r="C672" s="37"/>
      <c r="D672" s="35"/>
      <c r="E672" s="39"/>
      <c r="F672" s="39"/>
      <c r="G672" s="41"/>
      <c r="H672" s="41"/>
      <c r="I672" s="36"/>
      <c r="J672" s="36"/>
      <c r="K672" s="36"/>
      <c r="L672" s="36"/>
      <c r="M672" s="36" t="str">
        <f ca="1">IFERROR(__xludf.DUMMYFUNCTION("IFERROR(TEXTJOIN("", "", TRUE, FILTER('Hưởng lương Tết'!D:D, ('Hưởng lương Tết'!A:A=B667) * ('Hưởng lương Tết'!B:B=C667))), """")"),"")</f>
        <v/>
      </c>
      <c r="N672" s="36"/>
      <c r="O672" s="36"/>
      <c r="P672" s="36"/>
      <c r="Q672" s="36"/>
      <c r="R672" s="36"/>
      <c r="S672" s="36"/>
      <c r="T672" s="36"/>
      <c r="U672" s="36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4"/>
      <c r="AG672" s="43"/>
      <c r="AH672" s="43"/>
      <c r="AI672" s="36"/>
      <c r="AJ672" s="43"/>
      <c r="AK672" s="43"/>
      <c r="AL672" s="43"/>
      <c r="AM672" s="43"/>
      <c r="AN672" s="43"/>
      <c r="AO672" s="43"/>
      <c r="AP672" s="42"/>
      <c r="AQ672" s="37"/>
      <c r="AR672" s="37"/>
      <c r="AS672" s="37"/>
      <c r="AT672" s="37"/>
      <c r="AU672" s="37"/>
      <c r="AV672" s="37"/>
      <c r="AW672" s="37"/>
      <c r="AX672" s="37"/>
      <c r="AY672" s="37"/>
      <c r="AZ672" s="37"/>
      <c r="BA672" s="37"/>
    </row>
    <row r="673" spans="1:53">
      <c r="A673" s="37"/>
      <c r="B673" s="37"/>
      <c r="C673" s="37"/>
      <c r="D673" s="35"/>
      <c r="E673" s="39"/>
      <c r="F673" s="39"/>
      <c r="G673" s="41"/>
      <c r="H673" s="41"/>
      <c r="I673" s="36"/>
      <c r="J673" s="36"/>
      <c r="K673" s="36"/>
      <c r="L673" s="36"/>
      <c r="M673" s="36" t="str">
        <f ca="1">IFERROR(__xludf.DUMMYFUNCTION("IFERROR(TEXTJOIN("", "", TRUE, FILTER('Hưởng lương Tết'!D:D, ('Hưởng lương Tết'!A:A=B668) * ('Hưởng lương Tết'!B:B=C668))), """")"),"")</f>
        <v/>
      </c>
      <c r="N673" s="36"/>
      <c r="O673" s="36"/>
      <c r="P673" s="36"/>
      <c r="Q673" s="36"/>
      <c r="R673" s="36"/>
      <c r="S673" s="36"/>
      <c r="T673" s="36"/>
      <c r="U673" s="36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4"/>
      <c r="AG673" s="43"/>
      <c r="AH673" s="43"/>
      <c r="AI673" s="36"/>
      <c r="AJ673" s="43"/>
      <c r="AK673" s="43"/>
      <c r="AL673" s="43"/>
      <c r="AM673" s="43"/>
      <c r="AN673" s="43"/>
      <c r="AO673" s="43"/>
      <c r="AP673" s="42"/>
      <c r="AQ673" s="37"/>
      <c r="AR673" s="37"/>
      <c r="AS673" s="37"/>
      <c r="AT673" s="37"/>
      <c r="AU673" s="37"/>
      <c r="AV673" s="37"/>
      <c r="AW673" s="37"/>
      <c r="AX673" s="37"/>
      <c r="AY673" s="37"/>
      <c r="AZ673" s="37"/>
      <c r="BA673" s="37"/>
    </row>
    <row r="674" spans="1:53">
      <c r="A674" s="37"/>
      <c r="B674" s="37"/>
      <c r="C674" s="37"/>
      <c r="D674" s="35"/>
      <c r="E674" s="39"/>
      <c r="F674" s="39"/>
      <c r="G674" s="41"/>
      <c r="H674" s="41"/>
      <c r="I674" s="36"/>
      <c r="J674" s="36"/>
      <c r="K674" s="36"/>
      <c r="L674" s="36"/>
      <c r="M674" s="36" t="str">
        <f ca="1">IFERROR(__xludf.DUMMYFUNCTION("IFERROR(TEXTJOIN("", "", TRUE, FILTER('Hưởng lương Tết'!D:D, ('Hưởng lương Tết'!A:A=B669) * ('Hưởng lương Tết'!B:B=C669))), """")"),"")</f>
        <v/>
      </c>
      <c r="N674" s="36"/>
      <c r="O674" s="36"/>
      <c r="P674" s="36"/>
      <c r="Q674" s="36"/>
      <c r="R674" s="36"/>
      <c r="S674" s="36"/>
      <c r="T674" s="36"/>
      <c r="U674" s="36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4"/>
      <c r="AG674" s="43"/>
      <c r="AH674" s="43"/>
      <c r="AI674" s="36"/>
      <c r="AJ674" s="43"/>
      <c r="AK674" s="43"/>
      <c r="AL674" s="43"/>
      <c r="AM674" s="43"/>
      <c r="AN674" s="43"/>
      <c r="AO674" s="43"/>
      <c r="AP674" s="42"/>
      <c r="AQ674" s="37"/>
      <c r="AR674" s="37"/>
      <c r="AS674" s="37"/>
      <c r="AT674" s="37"/>
      <c r="AU674" s="37"/>
      <c r="AV674" s="37"/>
      <c r="AW674" s="37"/>
      <c r="AX674" s="37"/>
      <c r="AY674" s="37"/>
      <c r="AZ674" s="37"/>
      <c r="BA674" s="37"/>
    </row>
    <row r="675" spans="1:53">
      <c r="A675" s="37"/>
      <c r="B675" s="37"/>
      <c r="C675" s="37"/>
      <c r="D675" s="35"/>
      <c r="E675" s="39"/>
      <c r="F675" s="39"/>
      <c r="G675" s="41"/>
      <c r="H675" s="41"/>
      <c r="I675" s="36"/>
      <c r="J675" s="36"/>
      <c r="K675" s="36"/>
      <c r="L675" s="36"/>
      <c r="M675" s="36" t="str">
        <f ca="1">IFERROR(__xludf.DUMMYFUNCTION("IFERROR(TEXTJOIN("", "", TRUE, FILTER('Hưởng lương Tết'!D:D, ('Hưởng lương Tết'!A:A=B670) * ('Hưởng lương Tết'!B:B=C670))), """")"),"")</f>
        <v/>
      </c>
      <c r="N675" s="36"/>
      <c r="O675" s="36"/>
      <c r="P675" s="36"/>
      <c r="Q675" s="36"/>
      <c r="R675" s="36"/>
      <c r="S675" s="36"/>
      <c r="T675" s="36"/>
      <c r="U675" s="36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4"/>
      <c r="AG675" s="43"/>
      <c r="AH675" s="43"/>
      <c r="AI675" s="36"/>
      <c r="AJ675" s="43"/>
      <c r="AK675" s="43"/>
      <c r="AL675" s="43"/>
      <c r="AM675" s="43"/>
      <c r="AN675" s="43"/>
      <c r="AO675" s="43"/>
      <c r="AP675" s="42"/>
      <c r="AQ675" s="37"/>
      <c r="AR675" s="37"/>
      <c r="AS675" s="37"/>
      <c r="AT675" s="37"/>
      <c r="AU675" s="37"/>
      <c r="AV675" s="37"/>
      <c r="AW675" s="37"/>
      <c r="AX675" s="37"/>
      <c r="AY675" s="37"/>
      <c r="AZ675" s="37"/>
      <c r="BA675" s="37"/>
    </row>
    <row r="676" spans="1:53">
      <c r="A676" s="37"/>
      <c r="B676" s="37"/>
      <c r="C676" s="37"/>
      <c r="D676" s="35"/>
      <c r="E676" s="39"/>
      <c r="F676" s="39"/>
      <c r="G676" s="41"/>
      <c r="H676" s="41"/>
      <c r="I676" s="36"/>
      <c r="J676" s="36"/>
      <c r="K676" s="36"/>
      <c r="L676" s="36"/>
      <c r="M676" s="36" t="str">
        <f ca="1">IFERROR(__xludf.DUMMYFUNCTION("IFERROR(TEXTJOIN("", "", TRUE, FILTER('Hưởng lương Tết'!D:D, ('Hưởng lương Tết'!A:A=B671) * ('Hưởng lương Tết'!B:B=C671))), """")"),"")</f>
        <v/>
      </c>
      <c r="N676" s="36"/>
      <c r="O676" s="36"/>
      <c r="P676" s="36"/>
      <c r="Q676" s="36"/>
      <c r="R676" s="36"/>
      <c r="S676" s="36"/>
      <c r="T676" s="36"/>
      <c r="U676" s="36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4"/>
      <c r="AG676" s="43"/>
      <c r="AH676" s="43"/>
      <c r="AI676" s="36"/>
      <c r="AJ676" s="43"/>
      <c r="AK676" s="43"/>
      <c r="AL676" s="43"/>
      <c r="AM676" s="43"/>
      <c r="AN676" s="43"/>
      <c r="AO676" s="43"/>
      <c r="AP676" s="42"/>
      <c r="AQ676" s="37"/>
      <c r="AR676" s="37"/>
      <c r="AS676" s="37"/>
      <c r="AT676" s="37"/>
      <c r="AU676" s="37"/>
      <c r="AV676" s="37"/>
      <c r="AW676" s="37"/>
      <c r="AX676" s="37"/>
      <c r="AY676" s="37"/>
      <c r="AZ676" s="37"/>
      <c r="BA676" s="37"/>
    </row>
    <row r="677" spans="1:53">
      <c r="A677" s="37"/>
      <c r="B677" s="37"/>
      <c r="C677" s="37"/>
      <c r="D677" s="35"/>
      <c r="E677" s="39"/>
      <c r="F677" s="39"/>
      <c r="G677" s="41"/>
      <c r="H677" s="41"/>
      <c r="I677" s="36"/>
      <c r="J677" s="36"/>
      <c r="K677" s="36"/>
      <c r="L677" s="36"/>
      <c r="M677" s="36" t="str">
        <f ca="1">IFERROR(__xludf.DUMMYFUNCTION("IFERROR(TEXTJOIN("", "", TRUE, FILTER('Hưởng lương Tết'!D:D, ('Hưởng lương Tết'!A:A=B672) * ('Hưởng lương Tết'!B:B=C672))), """")"),"")</f>
        <v/>
      </c>
      <c r="N677" s="36"/>
      <c r="O677" s="36"/>
      <c r="P677" s="36"/>
      <c r="Q677" s="36"/>
      <c r="R677" s="36"/>
      <c r="S677" s="36"/>
      <c r="T677" s="36"/>
      <c r="U677" s="36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4"/>
      <c r="AG677" s="43"/>
      <c r="AH677" s="43"/>
      <c r="AI677" s="36"/>
      <c r="AJ677" s="43"/>
      <c r="AK677" s="43"/>
      <c r="AL677" s="43"/>
      <c r="AM677" s="43"/>
      <c r="AN677" s="43"/>
      <c r="AO677" s="43"/>
      <c r="AP677" s="42"/>
      <c r="AQ677" s="37"/>
      <c r="AR677" s="37"/>
      <c r="AS677" s="37"/>
      <c r="AT677" s="37"/>
      <c r="AU677" s="37"/>
      <c r="AV677" s="37"/>
      <c r="AW677" s="37"/>
      <c r="AX677" s="37"/>
      <c r="AY677" s="37"/>
      <c r="AZ677" s="37"/>
      <c r="BA677" s="37"/>
    </row>
    <row r="678" spans="1:53">
      <c r="A678" s="37"/>
      <c r="B678" s="37"/>
      <c r="C678" s="37"/>
      <c r="D678" s="35"/>
      <c r="E678" s="39"/>
      <c r="F678" s="39"/>
      <c r="G678" s="41"/>
      <c r="H678" s="41"/>
      <c r="I678" s="36"/>
      <c r="J678" s="36"/>
      <c r="K678" s="36"/>
      <c r="L678" s="36"/>
      <c r="M678" s="36" t="str">
        <f ca="1">IFERROR(__xludf.DUMMYFUNCTION("IFERROR(TEXTJOIN("", "", TRUE, FILTER('Hưởng lương Tết'!D:D, ('Hưởng lương Tết'!A:A=B673) * ('Hưởng lương Tết'!B:B=C673))), """")"),"")</f>
        <v/>
      </c>
      <c r="N678" s="36"/>
      <c r="O678" s="36"/>
      <c r="P678" s="36"/>
      <c r="Q678" s="36"/>
      <c r="R678" s="36"/>
      <c r="S678" s="36"/>
      <c r="T678" s="36"/>
      <c r="U678" s="36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4"/>
      <c r="AG678" s="43"/>
      <c r="AH678" s="43"/>
      <c r="AI678" s="36"/>
      <c r="AJ678" s="43"/>
      <c r="AK678" s="43"/>
      <c r="AL678" s="43"/>
      <c r="AM678" s="43"/>
      <c r="AN678" s="43"/>
      <c r="AO678" s="43"/>
      <c r="AP678" s="42"/>
      <c r="AQ678" s="37"/>
      <c r="AR678" s="37"/>
      <c r="AS678" s="37"/>
      <c r="AT678" s="37"/>
      <c r="AU678" s="37"/>
      <c r="AV678" s="37"/>
      <c r="AW678" s="37"/>
      <c r="AX678" s="37"/>
      <c r="AY678" s="37"/>
      <c r="AZ678" s="37"/>
      <c r="BA678" s="37"/>
    </row>
    <row r="679" spans="1:53">
      <c r="A679" s="37"/>
      <c r="B679" s="37"/>
      <c r="C679" s="37"/>
      <c r="D679" s="35"/>
      <c r="E679" s="39"/>
      <c r="F679" s="39"/>
      <c r="G679" s="41"/>
      <c r="H679" s="41"/>
      <c r="I679" s="36"/>
      <c r="J679" s="36"/>
      <c r="K679" s="36"/>
      <c r="L679" s="36"/>
      <c r="M679" s="36" t="str">
        <f ca="1">IFERROR(__xludf.DUMMYFUNCTION("IFERROR(TEXTJOIN("", "", TRUE, FILTER('Hưởng lương Tết'!D:D, ('Hưởng lương Tết'!A:A=B674) * ('Hưởng lương Tết'!B:B=C674))), """")"),"")</f>
        <v/>
      </c>
      <c r="N679" s="36"/>
      <c r="O679" s="36"/>
      <c r="P679" s="36"/>
      <c r="Q679" s="36"/>
      <c r="R679" s="36"/>
      <c r="S679" s="36"/>
      <c r="T679" s="36"/>
      <c r="U679" s="36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4"/>
      <c r="AG679" s="43"/>
      <c r="AH679" s="43"/>
      <c r="AI679" s="36"/>
      <c r="AJ679" s="43"/>
      <c r="AK679" s="43"/>
      <c r="AL679" s="43"/>
      <c r="AM679" s="43"/>
      <c r="AN679" s="43"/>
      <c r="AO679" s="43"/>
      <c r="AP679" s="42"/>
      <c r="AQ679" s="37"/>
      <c r="AR679" s="37"/>
      <c r="AS679" s="37"/>
      <c r="AT679" s="37"/>
      <c r="AU679" s="37"/>
      <c r="AV679" s="37"/>
      <c r="AW679" s="37"/>
      <c r="AX679" s="37"/>
      <c r="AY679" s="37"/>
      <c r="AZ679" s="37"/>
      <c r="BA679" s="37"/>
    </row>
    <row r="680" spans="1:53">
      <c r="A680" s="37"/>
      <c r="B680" s="37"/>
      <c r="C680" s="37"/>
      <c r="D680" s="35"/>
      <c r="E680" s="39"/>
      <c r="F680" s="39"/>
      <c r="G680" s="41"/>
      <c r="H680" s="41"/>
      <c r="I680" s="36"/>
      <c r="J680" s="36"/>
      <c r="K680" s="36"/>
      <c r="L680" s="36"/>
      <c r="M680" s="36" t="str">
        <f ca="1">IFERROR(__xludf.DUMMYFUNCTION("IFERROR(TEXTJOIN("", "", TRUE, FILTER('Hưởng lương Tết'!D:D, ('Hưởng lương Tết'!A:A=B675) * ('Hưởng lương Tết'!B:B=C675))), """")"),"")</f>
        <v/>
      </c>
      <c r="N680" s="36"/>
      <c r="O680" s="36"/>
      <c r="P680" s="36"/>
      <c r="Q680" s="36"/>
      <c r="R680" s="36"/>
      <c r="S680" s="36"/>
      <c r="T680" s="36"/>
      <c r="U680" s="36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4"/>
      <c r="AG680" s="43"/>
      <c r="AH680" s="43"/>
      <c r="AI680" s="36"/>
      <c r="AJ680" s="43"/>
      <c r="AK680" s="43"/>
      <c r="AL680" s="43"/>
      <c r="AM680" s="43"/>
      <c r="AN680" s="43"/>
      <c r="AO680" s="43"/>
      <c r="AP680" s="42"/>
      <c r="AQ680" s="37"/>
      <c r="AR680" s="37"/>
      <c r="AS680" s="37"/>
      <c r="AT680" s="37"/>
      <c r="AU680" s="37"/>
      <c r="AV680" s="37"/>
      <c r="AW680" s="37"/>
      <c r="AX680" s="37"/>
      <c r="AY680" s="37"/>
      <c r="AZ680" s="37"/>
      <c r="BA680" s="37"/>
    </row>
    <row r="681" spans="1:53">
      <c r="A681" s="37"/>
      <c r="B681" s="37"/>
      <c r="C681" s="37"/>
      <c r="D681" s="35"/>
      <c r="E681" s="39"/>
      <c r="F681" s="39"/>
      <c r="G681" s="41"/>
      <c r="H681" s="41"/>
      <c r="I681" s="36"/>
      <c r="J681" s="36"/>
      <c r="K681" s="36"/>
      <c r="L681" s="36"/>
      <c r="M681" s="36" t="str">
        <f ca="1">IFERROR(__xludf.DUMMYFUNCTION("IFERROR(TEXTJOIN("", "", TRUE, FILTER('Hưởng lương Tết'!D:D, ('Hưởng lương Tết'!A:A=B676) * ('Hưởng lương Tết'!B:B=C676))), """")"),"")</f>
        <v/>
      </c>
      <c r="N681" s="36"/>
      <c r="O681" s="36"/>
      <c r="P681" s="36"/>
      <c r="Q681" s="36"/>
      <c r="R681" s="36"/>
      <c r="S681" s="36"/>
      <c r="T681" s="36"/>
      <c r="U681" s="36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4"/>
      <c r="AG681" s="43"/>
      <c r="AH681" s="43"/>
      <c r="AI681" s="36"/>
      <c r="AJ681" s="43"/>
      <c r="AK681" s="43"/>
      <c r="AL681" s="43"/>
      <c r="AM681" s="43"/>
      <c r="AN681" s="43"/>
      <c r="AO681" s="43"/>
      <c r="AP681" s="42"/>
      <c r="AQ681" s="37"/>
      <c r="AR681" s="37"/>
      <c r="AS681" s="37"/>
      <c r="AT681" s="37"/>
      <c r="AU681" s="37"/>
      <c r="AV681" s="37"/>
      <c r="AW681" s="37"/>
      <c r="AX681" s="37"/>
      <c r="AY681" s="37"/>
      <c r="AZ681" s="37"/>
      <c r="BA681" s="37"/>
    </row>
    <row r="682" spans="1:53">
      <c r="A682" s="37"/>
      <c r="B682" s="37"/>
      <c r="C682" s="37"/>
      <c r="D682" s="35"/>
      <c r="E682" s="39"/>
      <c r="F682" s="39"/>
      <c r="G682" s="41"/>
      <c r="H682" s="41"/>
      <c r="I682" s="36"/>
      <c r="J682" s="36"/>
      <c r="K682" s="36"/>
      <c r="L682" s="36"/>
      <c r="M682" s="36" t="str">
        <f ca="1">IFERROR(__xludf.DUMMYFUNCTION("IFERROR(TEXTJOIN("", "", TRUE, FILTER('Hưởng lương Tết'!D:D, ('Hưởng lương Tết'!A:A=B677) * ('Hưởng lương Tết'!B:B=C677))), """")"),"")</f>
        <v/>
      </c>
      <c r="N682" s="36"/>
      <c r="O682" s="36"/>
      <c r="P682" s="36"/>
      <c r="Q682" s="36"/>
      <c r="R682" s="36"/>
      <c r="S682" s="36"/>
      <c r="T682" s="36"/>
      <c r="U682" s="36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4"/>
      <c r="AG682" s="43"/>
      <c r="AH682" s="43"/>
      <c r="AI682" s="36"/>
      <c r="AJ682" s="43"/>
      <c r="AK682" s="43"/>
      <c r="AL682" s="43"/>
      <c r="AM682" s="43"/>
      <c r="AN682" s="43"/>
      <c r="AO682" s="43"/>
      <c r="AP682" s="42"/>
      <c r="AQ682" s="37"/>
      <c r="AR682" s="37"/>
      <c r="AS682" s="37"/>
      <c r="AT682" s="37"/>
      <c r="AU682" s="37"/>
      <c r="AV682" s="37"/>
      <c r="AW682" s="37"/>
      <c r="AX682" s="37"/>
      <c r="AY682" s="37"/>
      <c r="AZ682" s="37"/>
      <c r="BA682" s="37"/>
    </row>
    <row r="683" spans="1:53">
      <c r="A683" s="37"/>
      <c r="B683" s="37"/>
      <c r="C683" s="37"/>
      <c r="D683" s="35"/>
      <c r="E683" s="39"/>
      <c r="F683" s="39"/>
      <c r="G683" s="41"/>
      <c r="H683" s="41"/>
      <c r="I683" s="36"/>
      <c r="J683" s="36"/>
      <c r="K683" s="36"/>
      <c r="L683" s="36"/>
      <c r="M683" s="36" t="str">
        <f ca="1">IFERROR(__xludf.DUMMYFUNCTION("IFERROR(TEXTJOIN("", "", TRUE, FILTER('Hưởng lương Tết'!D:D, ('Hưởng lương Tết'!A:A=B678) * ('Hưởng lương Tết'!B:B=C678))), """")"),"")</f>
        <v/>
      </c>
      <c r="N683" s="36"/>
      <c r="O683" s="36"/>
      <c r="P683" s="36"/>
      <c r="Q683" s="36"/>
      <c r="R683" s="36"/>
      <c r="S683" s="36"/>
      <c r="T683" s="36"/>
      <c r="U683" s="36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4"/>
      <c r="AG683" s="43"/>
      <c r="AH683" s="43"/>
      <c r="AI683" s="36"/>
      <c r="AJ683" s="43"/>
      <c r="AK683" s="43"/>
      <c r="AL683" s="43"/>
      <c r="AM683" s="43"/>
      <c r="AN683" s="43"/>
      <c r="AO683" s="43"/>
      <c r="AP683" s="42"/>
      <c r="AQ683" s="37"/>
      <c r="AR683" s="37"/>
      <c r="AS683" s="37"/>
      <c r="AT683" s="37"/>
      <c r="AU683" s="37"/>
      <c r="AV683" s="37"/>
      <c r="AW683" s="37"/>
      <c r="AX683" s="37"/>
      <c r="AY683" s="37"/>
      <c r="AZ683" s="37"/>
      <c r="BA683" s="37"/>
    </row>
    <row r="684" spans="1:53">
      <c r="A684" s="37"/>
      <c r="B684" s="37"/>
      <c r="C684" s="37"/>
      <c r="D684" s="35"/>
      <c r="E684" s="39"/>
      <c r="F684" s="39"/>
      <c r="G684" s="41"/>
      <c r="H684" s="41"/>
      <c r="I684" s="36"/>
      <c r="J684" s="36"/>
      <c r="K684" s="36"/>
      <c r="L684" s="36"/>
      <c r="M684" s="36" t="str">
        <f ca="1">IFERROR(__xludf.DUMMYFUNCTION("IFERROR(TEXTJOIN("", "", TRUE, FILTER('Hưởng lương Tết'!D:D, ('Hưởng lương Tết'!A:A=B679) * ('Hưởng lương Tết'!B:B=C679))), """")"),"")</f>
        <v/>
      </c>
      <c r="N684" s="36"/>
      <c r="O684" s="36"/>
      <c r="P684" s="36"/>
      <c r="Q684" s="36"/>
      <c r="R684" s="36"/>
      <c r="S684" s="36"/>
      <c r="T684" s="36"/>
      <c r="U684" s="36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4"/>
      <c r="AG684" s="43"/>
      <c r="AH684" s="43"/>
      <c r="AI684" s="36"/>
      <c r="AJ684" s="43"/>
      <c r="AK684" s="43"/>
      <c r="AL684" s="43"/>
      <c r="AM684" s="43"/>
      <c r="AN684" s="43"/>
      <c r="AO684" s="43"/>
      <c r="AP684" s="42"/>
      <c r="AQ684" s="37"/>
      <c r="AR684" s="37"/>
      <c r="AS684" s="37"/>
      <c r="AT684" s="37"/>
      <c r="AU684" s="37"/>
      <c r="AV684" s="37"/>
      <c r="AW684" s="37"/>
      <c r="AX684" s="37"/>
      <c r="AY684" s="37"/>
      <c r="AZ684" s="37"/>
      <c r="BA684" s="37"/>
    </row>
    <row r="685" spans="1:53">
      <c r="A685" s="37"/>
      <c r="B685" s="37"/>
      <c r="C685" s="37"/>
      <c r="D685" s="35"/>
      <c r="E685" s="39"/>
      <c r="F685" s="39"/>
      <c r="G685" s="41"/>
      <c r="H685" s="41"/>
      <c r="I685" s="36"/>
      <c r="J685" s="36"/>
      <c r="K685" s="36"/>
      <c r="L685" s="36"/>
      <c r="M685" s="36" t="str">
        <f ca="1">IFERROR(__xludf.DUMMYFUNCTION("IFERROR(TEXTJOIN("", "", TRUE, FILTER('Hưởng lương Tết'!D:D, ('Hưởng lương Tết'!A:A=B680) * ('Hưởng lương Tết'!B:B=C680))), """")"),"")</f>
        <v/>
      </c>
      <c r="N685" s="36"/>
      <c r="O685" s="36"/>
      <c r="P685" s="36"/>
      <c r="Q685" s="36"/>
      <c r="R685" s="36"/>
      <c r="S685" s="36"/>
      <c r="T685" s="36"/>
      <c r="U685" s="36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4"/>
      <c r="AG685" s="43"/>
      <c r="AH685" s="43"/>
      <c r="AI685" s="36"/>
      <c r="AJ685" s="43"/>
      <c r="AK685" s="43"/>
      <c r="AL685" s="43"/>
      <c r="AM685" s="43"/>
      <c r="AN685" s="43"/>
      <c r="AO685" s="43"/>
      <c r="AP685" s="42"/>
      <c r="AQ685" s="37"/>
      <c r="AR685" s="37"/>
      <c r="AS685" s="37"/>
      <c r="AT685" s="37"/>
      <c r="AU685" s="37"/>
      <c r="AV685" s="37"/>
      <c r="AW685" s="37"/>
      <c r="AX685" s="37"/>
      <c r="AY685" s="37"/>
      <c r="AZ685" s="37"/>
      <c r="BA685" s="37"/>
    </row>
    <row r="686" spans="1:53">
      <c r="A686" s="37"/>
      <c r="B686" s="37"/>
      <c r="C686" s="37"/>
      <c r="D686" s="35"/>
      <c r="E686" s="39"/>
      <c r="F686" s="39"/>
      <c r="G686" s="41"/>
      <c r="H686" s="41"/>
      <c r="I686" s="36"/>
      <c r="J686" s="36"/>
      <c r="K686" s="36"/>
      <c r="L686" s="36"/>
      <c r="M686" s="36" t="str">
        <f ca="1">IFERROR(__xludf.DUMMYFUNCTION("IFERROR(TEXTJOIN("", "", TRUE, FILTER('Hưởng lương Tết'!D:D, ('Hưởng lương Tết'!A:A=B681) * ('Hưởng lương Tết'!B:B=C681))), """")"),"")</f>
        <v/>
      </c>
      <c r="N686" s="36"/>
      <c r="O686" s="36"/>
      <c r="P686" s="36"/>
      <c r="Q686" s="36"/>
      <c r="R686" s="36"/>
      <c r="S686" s="36"/>
      <c r="T686" s="36"/>
      <c r="U686" s="36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4"/>
      <c r="AG686" s="43"/>
      <c r="AH686" s="43"/>
      <c r="AI686" s="36"/>
      <c r="AJ686" s="43"/>
      <c r="AK686" s="43"/>
      <c r="AL686" s="43"/>
      <c r="AM686" s="43"/>
      <c r="AN686" s="43"/>
      <c r="AO686" s="43"/>
      <c r="AP686" s="42"/>
      <c r="AQ686" s="37"/>
      <c r="AR686" s="37"/>
      <c r="AS686" s="37"/>
      <c r="AT686" s="37"/>
      <c r="AU686" s="37"/>
      <c r="AV686" s="37"/>
      <c r="AW686" s="37"/>
      <c r="AX686" s="37"/>
      <c r="AY686" s="37"/>
      <c r="AZ686" s="37"/>
      <c r="BA686" s="37"/>
    </row>
    <row r="687" spans="1:53">
      <c r="A687" s="37"/>
      <c r="B687" s="37"/>
      <c r="C687" s="37"/>
      <c r="D687" s="35"/>
      <c r="E687" s="39"/>
      <c r="F687" s="39"/>
      <c r="G687" s="41"/>
      <c r="H687" s="41"/>
      <c r="I687" s="36"/>
      <c r="J687" s="36"/>
      <c r="K687" s="36"/>
      <c r="L687" s="36"/>
      <c r="M687" s="36" t="str">
        <f ca="1">IFERROR(__xludf.DUMMYFUNCTION("IFERROR(TEXTJOIN("", "", TRUE, FILTER('Hưởng lương Tết'!D:D, ('Hưởng lương Tết'!A:A=B682) * ('Hưởng lương Tết'!B:B=C682))), """")"),"")</f>
        <v/>
      </c>
      <c r="N687" s="36"/>
      <c r="O687" s="36"/>
      <c r="P687" s="36"/>
      <c r="Q687" s="36"/>
      <c r="R687" s="36"/>
      <c r="S687" s="36"/>
      <c r="T687" s="36"/>
      <c r="U687" s="36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4"/>
      <c r="AG687" s="43"/>
      <c r="AH687" s="43"/>
      <c r="AI687" s="36"/>
      <c r="AJ687" s="43"/>
      <c r="AK687" s="43"/>
      <c r="AL687" s="43"/>
      <c r="AM687" s="43"/>
      <c r="AN687" s="43"/>
      <c r="AO687" s="43"/>
      <c r="AP687" s="42"/>
      <c r="AQ687" s="37"/>
      <c r="AR687" s="37"/>
      <c r="AS687" s="37"/>
      <c r="AT687" s="37"/>
      <c r="AU687" s="37"/>
      <c r="AV687" s="37"/>
      <c r="AW687" s="37"/>
      <c r="AX687" s="37"/>
      <c r="AY687" s="37"/>
      <c r="AZ687" s="37"/>
      <c r="BA687" s="37"/>
    </row>
    <row r="688" spans="1:53">
      <c r="A688" s="37"/>
      <c r="B688" s="37"/>
      <c r="C688" s="37"/>
      <c r="D688" s="35"/>
      <c r="E688" s="39"/>
      <c r="F688" s="39"/>
      <c r="G688" s="41"/>
      <c r="H688" s="41"/>
      <c r="I688" s="36"/>
      <c r="J688" s="36"/>
      <c r="K688" s="36"/>
      <c r="L688" s="36"/>
      <c r="M688" s="36" t="str">
        <f ca="1">IFERROR(__xludf.DUMMYFUNCTION("IFERROR(TEXTJOIN("", "", TRUE, FILTER('Hưởng lương Tết'!D:D, ('Hưởng lương Tết'!A:A=B683) * ('Hưởng lương Tết'!B:B=C683))), """")"),"")</f>
        <v/>
      </c>
      <c r="N688" s="36"/>
      <c r="O688" s="36"/>
      <c r="P688" s="36"/>
      <c r="Q688" s="36"/>
      <c r="R688" s="36"/>
      <c r="S688" s="36"/>
      <c r="T688" s="36"/>
      <c r="U688" s="36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4"/>
      <c r="AG688" s="43"/>
      <c r="AH688" s="43"/>
      <c r="AI688" s="36"/>
      <c r="AJ688" s="43"/>
      <c r="AK688" s="43"/>
      <c r="AL688" s="43"/>
      <c r="AM688" s="43"/>
      <c r="AN688" s="43"/>
      <c r="AO688" s="43"/>
      <c r="AP688" s="42"/>
      <c r="AQ688" s="37"/>
      <c r="AR688" s="37"/>
      <c r="AS688" s="37"/>
      <c r="AT688" s="37"/>
      <c r="AU688" s="37"/>
      <c r="AV688" s="37"/>
      <c r="AW688" s="37"/>
      <c r="AX688" s="37"/>
      <c r="AY688" s="37"/>
      <c r="AZ688" s="37"/>
      <c r="BA688" s="37"/>
    </row>
    <row r="689" spans="1:53">
      <c r="A689" s="37"/>
      <c r="B689" s="37"/>
      <c r="C689" s="37"/>
      <c r="D689" s="35"/>
      <c r="E689" s="39"/>
      <c r="F689" s="39"/>
      <c r="G689" s="41"/>
      <c r="H689" s="41"/>
      <c r="I689" s="36"/>
      <c r="J689" s="36"/>
      <c r="K689" s="36"/>
      <c r="L689" s="36"/>
      <c r="M689" s="36" t="str">
        <f ca="1">IFERROR(__xludf.DUMMYFUNCTION("IFERROR(TEXTJOIN("", "", TRUE, FILTER('Hưởng lương Tết'!D:D, ('Hưởng lương Tết'!A:A=B684) * ('Hưởng lương Tết'!B:B=C684))), """")"),"")</f>
        <v/>
      </c>
      <c r="N689" s="36"/>
      <c r="O689" s="36"/>
      <c r="P689" s="36"/>
      <c r="Q689" s="36"/>
      <c r="R689" s="36"/>
      <c r="S689" s="36"/>
      <c r="T689" s="36"/>
      <c r="U689" s="36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4"/>
      <c r="AG689" s="43"/>
      <c r="AH689" s="43"/>
      <c r="AI689" s="36"/>
      <c r="AJ689" s="43"/>
      <c r="AK689" s="43"/>
      <c r="AL689" s="43"/>
      <c r="AM689" s="43"/>
      <c r="AN689" s="43"/>
      <c r="AO689" s="43"/>
      <c r="AP689" s="42"/>
      <c r="AQ689" s="37"/>
      <c r="AR689" s="37"/>
      <c r="AS689" s="37"/>
      <c r="AT689" s="37"/>
      <c r="AU689" s="37"/>
      <c r="AV689" s="37"/>
      <c r="AW689" s="37"/>
      <c r="AX689" s="37"/>
      <c r="AY689" s="37"/>
      <c r="AZ689" s="37"/>
      <c r="BA689" s="37"/>
    </row>
    <row r="690" spans="1:53">
      <c r="A690" s="37"/>
      <c r="B690" s="37"/>
      <c r="C690" s="37"/>
      <c r="D690" s="35"/>
      <c r="E690" s="39"/>
      <c r="F690" s="39"/>
      <c r="G690" s="41"/>
      <c r="H690" s="41"/>
      <c r="I690" s="36"/>
      <c r="J690" s="36"/>
      <c r="K690" s="36"/>
      <c r="L690" s="36"/>
      <c r="M690" s="36" t="str">
        <f ca="1">IFERROR(__xludf.DUMMYFUNCTION("IFERROR(TEXTJOIN("", "", TRUE, FILTER('Hưởng lương Tết'!D:D, ('Hưởng lương Tết'!A:A=B685) * ('Hưởng lương Tết'!B:B=C685))), """")"),"")</f>
        <v/>
      </c>
      <c r="N690" s="36"/>
      <c r="O690" s="36"/>
      <c r="P690" s="36"/>
      <c r="Q690" s="36"/>
      <c r="R690" s="36"/>
      <c r="S690" s="36"/>
      <c r="T690" s="36"/>
      <c r="U690" s="36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4"/>
      <c r="AG690" s="43"/>
      <c r="AH690" s="43"/>
      <c r="AI690" s="36"/>
      <c r="AJ690" s="43"/>
      <c r="AK690" s="43"/>
      <c r="AL690" s="43"/>
      <c r="AM690" s="43"/>
      <c r="AN690" s="43"/>
      <c r="AO690" s="43"/>
      <c r="AP690" s="42"/>
      <c r="AQ690" s="37"/>
      <c r="AR690" s="37"/>
      <c r="AS690" s="37"/>
      <c r="AT690" s="37"/>
      <c r="AU690" s="37"/>
      <c r="AV690" s="37"/>
      <c r="AW690" s="37"/>
      <c r="AX690" s="37"/>
      <c r="AY690" s="37"/>
      <c r="AZ690" s="37"/>
      <c r="BA690" s="37"/>
    </row>
    <row r="691" spans="1:53">
      <c r="A691" s="37"/>
      <c r="B691" s="37"/>
      <c r="C691" s="37"/>
      <c r="D691" s="35"/>
      <c r="E691" s="39"/>
      <c r="F691" s="39"/>
      <c r="G691" s="41"/>
      <c r="H691" s="41"/>
      <c r="I691" s="36"/>
      <c r="J691" s="36"/>
      <c r="K691" s="36"/>
      <c r="L691" s="36"/>
      <c r="M691" s="36" t="str">
        <f ca="1">IFERROR(__xludf.DUMMYFUNCTION("IFERROR(TEXTJOIN("", "", TRUE, FILTER('Hưởng lương Tết'!D:D, ('Hưởng lương Tết'!A:A=B686) * ('Hưởng lương Tết'!B:B=C686))), """")"),"")</f>
        <v/>
      </c>
      <c r="N691" s="36"/>
      <c r="O691" s="36"/>
      <c r="P691" s="36"/>
      <c r="Q691" s="36"/>
      <c r="R691" s="36"/>
      <c r="S691" s="36"/>
      <c r="T691" s="36"/>
      <c r="U691" s="36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4"/>
      <c r="AG691" s="43"/>
      <c r="AH691" s="43"/>
      <c r="AI691" s="36"/>
      <c r="AJ691" s="43"/>
      <c r="AK691" s="43"/>
      <c r="AL691" s="43"/>
      <c r="AM691" s="43"/>
      <c r="AN691" s="43"/>
      <c r="AO691" s="43"/>
      <c r="AP691" s="42"/>
      <c r="AQ691" s="37"/>
      <c r="AR691" s="37"/>
      <c r="AS691" s="37"/>
      <c r="AT691" s="37"/>
      <c r="AU691" s="37"/>
      <c r="AV691" s="37"/>
      <c r="AW691" s="37"/>
      <c r="AX691" s="37"/>
      <c r="AY691" s="37"/>
      <c r="AZ691" s="37"/>
      <c r="BA691" s="37"/>
    </row>
    <row r="692" spans="1:53">
      <c r="A692" s="37"/>
      <c r="B692" s="37"/>
      <c r="C692" s="37"/>
      <c r="D692" s="35"/>
      <c r="E692" s="39"/>
      <c r="F692" s="39"/>
      <c r="G692" s="41"/>
      <c r="H692" s="41"/>
      <c r="I692" s="36"/>
      <c r="J692" s="36"/>
      <c r="K692" s="36"/>
      <c r="L692" s="36"/>
      <c r="M692" s="36" t="str">
        <f ca="1">IFERROR(__xludf.DUMMYFUNCTION("IFERROR(TEXTJOIN("", "", TRUE, FILTER('Hưởng lương Tết'!D:D, ('Hưởng lương Tết'!A:A=B687) * ('Hưởng lương Tết'!B:B=C687))), """")"),"")</f>
        <v/>
      </c>
      <c r="N692" s="36"/>
      <c r="O692" s="36"/>
      <c r="P692" s="36"/>
      <c r="Q692" s="36"/>
      <c r="R692" s="36"/>
      <c r="S692" s="36"/>
      <c r="T692" s="36"/>
      <c r="U692" s="36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4"/>
      <c r="AG692" s="43"/>
      <c r="AH692" s="43"/>
      <c r="AI692" s="36"/>
      <c r="AJ692" s="43"/>
      <c r="AK692" s="43"/>
      <c r="AL692" s="43"/>
      <c r="AM692" s="43"/>
      <c r="AN692" s="43"/>
      <c r="AO692" s="43"/>
      <c r="AP692" s="42"/>
      <c r="AQ692" s="37"/>
      <c r="AR692" s="37"/>
      <c r="AS692" s="37"/>
      <c r="AT692" s="37"/>
      <c r="AU692" s="37"/>
      <c r="AV692" s="37"/>
      <c r="AW692" s="37"/>
      <c r="AX692" s="37"/>
      <c r="AY692" s="37"/>
      <c r="AZ692" s="37"/>
      <c r="BA692" s="37"/>
    </row>
    <row r="693" spans="1:53">
      <c r="A693" s="37"/>
      <c r="B693" s="37"/>
      <c r="C693" s="37"/>
      <c r="D693" s="35"/>
      <c r="E693" s="39"/>
      <c r="F693" s="39"/>
      <c r="G693" s="41"/>
      <c r="H693" s="41"/>
      <c r="I693" s="36"/>
      <c r="J693" s="36"/>
      <c r="K693" s="36"/>
      <c r="L693" s="36"/>
      <c r="M693" s="36" t="str">
        <f ca="1">IFERROR(__xludf.DUMMYFUNCTION("IFERROR(TEXTJOIN("", "", TRUE, FILTER('Hưởng lương Tết'!D:D, ('Hưởng lương Tết'!A:A=B688) * ('Hưởng lương Tết'!B:B=C688))), """")"),"")</f>
        <v/>
      </c>
      <c r="N693" s="36"/>
      <c r="O693" s="36"/>
      <c r="P693" s="36"/>
      <c r="Q693" s="36"/>
      <c r="R693" s="36"/>
      <c r="S693" s="36"/>
      <c r="T693" s="36"/>
      <c r="U693" s="36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4"/>
      <c r="AG693" s="43"/>
      <c r="AH693" s="43"/>
      <c r="AI693" s="36"/>
      <c r="AJ693" s="43"/>
      <c r="AK693" s="43"/>
      <c r="AL693" s="43"/>
      <c r="AM693" s="43"/>
      <c r="AN693" s="43"/>
      <c r="AO693" s="43"/>
      <c r="AP693" s="42"/>
      <c r="AQ693" s="37"/>
      <c r="AR693" s="37"/>
      <c r="AS693" s="37"/>
      <c r="AT693" s="37"/>
      <c r="AU693" s="37"/>
      <c r="AV693" s="37"/>
      <c r="AW693" s="37"/>
      <c r="AX693" s="37"/>
      <c r="AY693" s="37"/>
      <c r="AZ693" s="37"/>
      <c r="BA693" s="37"/>
    </row>
    <row r="694" spans="1:53">
      <c r="A694" s="37"/>
      <c r="B694" s="37"/>
      <c r="C694" s="37"/>
      <c r="D694" s="35"/>
      <c r="E694" s="39"/>
      <c r="F694" s="39"/>
      <c r="G694" s="41"/>
      <c r="H694" s="41"/>
      <c r="I694" s="36"/>
      <c r="J694" s="36"/>
      <c r="K694" s="36"/>
      <c r="L694" s="36"/>
      <c r="M694" s="36" t="str">
        <f ca="1">IFERROR(__xludf.DUMMYFUNCTION("IFERROR(TEXTJOIN("", "", TRUE, FILTER('Hưởng lương Tết'!D:D, ('Hưởng lương Tết'!A:A=B689) * ('Hưởng lương Tết'!B:B=C689))), """")"),"")</f>
        <v/>
      </c>
      <c r="N694" s="36"/>
      <c r="O694" s="36"/>
      <c r="P694" s="36"/>
      <c r="Q694" s="36"/>
      <c r="R694" s="36"/>
      <c r="S694" s="36"/>
      <c r="T694" s="36"/>
      <c r="U694" s="36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4"/>
      <c r="AG694" s="43"/>
      <c r="AH694" s="43"/>
      <c r="AI694" s="36"/>
      <c r="AJ694" s="43"/>
      <c r="AK694" s="43"/>
      <c r="AL694" s="43"/>
      <c r="AM694" s="43"/>
      <c r="AN694" s="43"/>
      <c r="AO694" s="43"/>
      <c r="AP694" s="42"/>
      <c r="AQ694" s="37"/>
      <c r="AR694" s="37"/>
      <c r="AS694" s="37"/>
      <c r="AT694" s="37"/>
      <c r="AU694" s="37"/>
      <c r="AV694" s="37"/>
      <c r="AW694" s="37"/>
      <c r="AX694" s="37"/>
      <c r="AY694" s="37"/>
      <c r="AZ694" s="37"/>
      <c r="BA694" s="37"/>
    </row>
    <row r="695" spans="1:53">
      <c r="A695" s="37"/>
      <c r="B695" s="37"/>
      <c r="C695" s="37"/>
      <c r="D695" s="35"/>
      <c r="E695" s="39"/>
      <c r="F695" s="39"/>
      <c r="G695" s="41"/>
      <c r="H695" s="41"/>
      <c r="I695" s="36"/>
      <c r="J695" s="36"/>
      <c r="K695" s="36"/>
      <c r="L695" s="36"/>
      <c r="M695" s="36" t="str">
        <f ca="1">IFERROR(__xludf.DUMMYFUNCTION("IFERROR(TEXTJOIN("", "", TRUE, FILTER('Hưởng lương Tết'!D:D, ('Hưởng lương Tết'!A:A=B690) * ('Hưởng lương Tết'!B:B=C690))), """")"),"")</f>
        <v/>
      </c>
      <c r="N695" s="36"/>
      <c r="O695" s="36"/>
      <c r="P695" s="36"/>
      <c r="Q695" s="36"/>
      <c r="R695" s="36"/>
      <c r="S695" s="36"/>
      <c r="T695" s="36"/>
      <c r="U695" s="36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4"/>
      <c r="AG695" s="43"/>
      <c r="AH695" s="43"/>
      <c r="AI695" s="36"/>
      <c r="AJ695" s="43"/>
      <c r="AK695" s="43"/>
      <c r="AL695" s="43"/>
      <c r="AM695" s="43"/>
      <c r="AN695" s="43"/>
      <c r="AO695" s="43"/>
      <c r="AP695" s="42"/>
      <c r="AQ695" s="37"/>
      <c r="AR695" s="37"/>
      <c r="AS695" s="37"/>
      <c r="AT695" s="37"/>
      <c r="AU695" s="37"/>
      <c r="AV695" s="37"/>
      <c r="AW695" s="37"/>
      <c r="AX695" s="37"/>
      <c r="AY695" s="37"/>
      <c r="AZ695" s="37"/>
      <c r="BA695" s="37"/>
    </row>
    <row r="696" spans="1:53">
      <c r="A696" s="37"/>
      <c r="B696" s="37"/>
      <c r="C696" s="37"/>
      <c r="D696" s="35"/>
      <c r="E696" s="39"/>
      <c r="F696" s="39"/>
      <c r="G696" s="41"/>
      <c r="H696" s="41"/>
      <c r="I696" s="36"/>
      <c r="J696" s="36"/>
      <c r="K696" s="36"/>
      <c r="L696" s="36"/>
      <c r="M696" s="36" t="str">
        <f ca="1">IFERROR(__xludf.DUMMYFUNCTION("IFERROR(TEXTJOIN("", "", TRUE, FILTER('Hưởng lương Tết'!D:D, ('Hưởng lương Tết'!A:A=B691) * ('Hưởng lương Tết'!B:B=C691))), """")"),"")</f>
        <v/>
      </c>
      <c r="N696" s="36"/>
      <c r="O696" s="36"/>
      <c r="P696" s="36"/>
      <c r="Q696" s="36"/>
      <c r="R696" s="36"/>
      <c r="S696" s="36"/>
      <c r="T696" s="36"/>
      <c r="U696" s="36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4"/>
      <c r="AG696" s="43"/>
      <c r="AH696" s="43"/>
      <c r="AI696" s="36"/>
      <c r="AJ696" s="43"/>
      <c r="AK696" s="43"/>
      <c r="AL696" s="43"/>
      <c r="AM696" s="43"/>
      <c r="AN696" s="43"/>
      <c r="AO696" s="43"/>
      <c r="AP696" s="42"/>
      <c r="AQ696" s="37"/>
      <c r="AR696" s="37"/>
      <c r="AS696" s="37"/>
      <c r="AT696" s="37"/>
      <c r="AU696" s="37"/>
      <c r="AV696" s="37"/>
      <c r="AW696" s="37"/>
      <c r="AX696" s="37"/>
      <c r="AY696" s="37"/>
      <c r="AZ696" s="37"/>
      <c r="BA696" s="37"/>
    </row>
    <row r="697" spans="1:53">
      <c r="A697" s="37"/>
      <c r="B697" s="37"/>
      <c r="C697" s="37"/>
      <c r="D697" s="35"/>
      <c r="E697" s="39"/>
      <c r="F697" s="39"/>
      <c r="G697" s="41"/>
      <c r="H697" s="41"/>
      <c r="I697" s="36"/>
      <c r="J697" s="36"/>
      <c r="K697" s="36"/>
      <c r="L697" s="36"/>
      <c r="M697" s="36" t="str">
        <f ca="1">IFERROR(__xludf.DUMMYFUNCTION("IFERROR(TEXTJOIN("", "", TRUE, FILTER('Hưởng lương Tết'!D:D, ('Hưởng lương Tết'!A:A=B692) * ('Hưởng lương Tết'!B:B=C692))), """")"),"")</f>
        <v/>
      </c>
      <c r="N697" s="36"/>
      <c r="O697" s="36"/>
      <c r="P697" s="36"/>
      <c r="Q697" s="36"/>
      <c r="R697" s="36"/>
      <c r="S697" s="36"/>
      <c r="T697" s="36"/>
      <c r="U697" s="36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4"/>
      <c r="AG697" s="43"/>
      <c r="AH697" s="43"/>
      <c r="AI697" s="36"/>
      <c r="AJ697" s="43"/>
      <c r="AK697" s="43"/>
      <c r="AL697" s="43"/>
      <c r="AM697" s="43"/>
      <c r="AN697" s="43"/>
      <c r="AO697" s="43"/>
      <c r="AP697" s="42"/>
      <c r="AQ697" s="37"/>
      <c r="AR697" s="37"/>
      <c r="AS697" s="37"/>
      <c r="AT697" s="37"/>
      <c r="AU697" s="37"/>
      <c r="AV697" s="37"/>
      <c r="AW697" s="37"/>
      <c r="AX697" s="37"/>
      <c r="AY697" s="37"/>
      <c r="AZ697" s="37"/>
      <c r="BA697" s="37"/>
    </row>
    <row r="698" spans="1:53">
      <c r="A698" s="37"/>
      <c r="B698" s="37"/>
      <c r="C698" s="37"/>
      <c r="D698" s="35"/>
      <c r="E698" s="39"/>
      <c r="F698" s="39"/>
      <c r="G698" s="41"/>
      <c r="H698" s="41"/>
      <c r="I698" s="36"/>
      <c r="J698" s="36"/>
      <c r="K698" s="36"/>
      <c r="L698" s="36"/>
      <c r="M698" s="36" t="str">
        <f ca="1">IFERROR(__xludf.DUMMYFUNCTION("IFERROR(TEXTJOIN("", "", TRUE, FILTER('Hưởng lương Tết'!D:D, ('Hưởng lương Tết'!A:A=B693) * ('Hưởng lương Tết'!B:B=C693))), """")"),"")</f>
        <v/>
      </c>
      <c r="N698" s="36"/>
      <c r="O698" s="36"/>
      <c r="P698" s="36"/>
      <c r="Q698" s="36"/>
      <c r="R698" s="36"/>
      <c r="S698" s="36"/>
      <c r="T698" s="36"/>
      <c r="U698" s="36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4"/>
      <c r="AG698" s="43"/>
      <c r="AH698" s="43"/>
      <c r="AI698" s="36"/>
      <c r="AJ698" s="43"/>
      <c r="AK698" s="43"/>
      <c r="AL698" s="43"/>
      <c r="AM698" s="43"/>
      <c r="AN698" s="43"/>
      <c r="AO698" s="43"/>
      <c r="AP698" s="42"/>
      <c r="AQ698" s="37"/>
      <c r="AR698" s="37"/>
      <c r="AS698" s="37"/>
      <c r="AT698" s="37"/>
      <c r="AU698" s="37"/>
      <c r="AV698" s="37"/>
      <c r="AW698" s="37"/>
      <c r="AX698" s="37"/>
      <c r="AY698" s="37"/>
      <c r="AZ698" s="37"/>
      <c r="BA698" s="37"/>
    </row>
    <row r="699" spans="1:53">
      <c r="A699" s="37"/>
      <c r="B699" s="37"/>
      <c r="C699" s="37"/>
      <c r="D699" s="35"/>
      <c r="E699" s="39"/>
      <c r="F699" s="39"/>
      <c r="G699" s="41"/>
      <c r="H699" s="41"/>
      <c r="I699" s="36"/>
      <c r="J699" s="36"/>
      <c r="K699" s="36"/>
      <c r="L699" s="36"/>
      <c r="M699" s="36" t="str">
        <f ca="1">IFERROR(__xludf.DUMMYFUNCTION("IFERROR(TEXTJOIN("", "", TRUE, FILTER('Hưởng lương Tết'!D:D, ('Hưởng lương Tết'!A:A=B694) * ('Hưởng lương Tết'!B:B=C694))), """")"),"")</f>
        <v/>
      </c>
      <c r="N699" s="36"/>
      <c r="O699" s="36"/>
      <c r="P699" s="36"/>
      <c r="Q699" s="36"/>
      <c r="R699" s="36"/>
      <c r="S699" s="36"/>
      <c r="T699" s="36"/>
      <c r="U699" s="36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4"/>
      <c r="AG699" s="43"/>
      <c r="AH699" s="43"/>
      <c r="AI699" s="36"/>
      <c r="AJ699" s="43"/>
      <c r="AK699" s="43"/>
      <c r="AL699" s="43"/>
      <c r="AM699" s="43"/>
      <c r="AN699" s="43"/>
      <c r="AO699" s="43"/>
      <c r="AP699" s="42"/>
      <c r="AQ699" s="37"/>
      <c r="AR699" s="37"/>
      <c r="AS699" s="37"/>
      <c r="AT699" s="37"/>
      <c r="AU699" s="37"/>
      <c r="AV699" s="37"/>
      <c r="AW699" s="37"/>
      <c r="AX699" s="37"/>
      <c r="AY699" s="37"/>
      <c r="AZ699" s="37"/>
      <c r="BA699" s="37"/>
    </row>
    <row r="700" spans="1:53">
      <c r="A700" s="37"/>
      <c r="B700" s="37"/>
      <c r="C700" s="37"/>
      <c r="D700" s="35"/>
      <c r="E700" s="39"/>
      <c r="F700" s="39"/>
      <c r="G700" s="41"/>
      <c r="H700" s="41"/>
      <c r="I700" s="36"/>
      <c r="J700" s="36"/>
      <c r="K700" s="36"/>
      <c r="L700" s="36"/>
      <c r="M700" s="36" t="str">
        <f ca="1">IFERROR(__xludf.DUMMYFUNCTION("IFERROR(TEXTJOIN("", "", TRUE, FILTER('Hưởng lương Tết'!D:D, ('Hưởng lương Tết'!A:A=B695) * ('Hưởng lương Tết'!B:B=C695))), """")"),"")</f>
        <v/>
      </c>
      <c r="N700" s="36"/>
      <c r="O700" s="36"/>
      <c r="P700" s="36"/>
      <c r="Q700" s="36"/>
      <c r="R700" s="36"/>
      <c r="S700" s="36"/>
      <c r="T700" s="36"/>
      <c r="U700" s="36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4"/>
      <c r="AG700" s="43"/>
      <c r="AH700" s="43"/>
      <c r="AI700" s="36"/>
      <c r="AJ700" s="43"/>
      <c r="AK700" s="43"/>
      <c r="AL700" s="43"/>
      <c r="AM700" s="43"/>
      <c r="AN700" s="43"/>
      <c r="AO700" s="43"/>
      <c r="AP700" s="42"/>
      <c r="AQ700" s="37"/>
      <c r="AR700" s="37"/>
      <c r="AS700" s="37"/>
      <c r="AT700" s="37"/>
      <c r="AU700" s="37"/>
      <c r="AV700" s="37"/>
      <c r="AW700" s="37"/>
      <c r="AX700" s="37"/>
      <c r="AY700" s="37"/>
      <c r="AZ700" s="37"/>
      <c r="BA700" s="37"/>
    </row>
    <row r="701" spans="1:53">
      <c r="A701" s="37"/>
      <c r="B701" s="37"/>
      <c r="C701" s="37"/>
      <c r="D701" s="35"/>
      <c r="E701" s="39"/>
      <c r="F701" s="39"/>
      <c r="G701" s="41"/>
      <c r="H701" s="41"/>
      <c r="I701" s="36"/>
      <c r="J701" s="36"/>
      <c r="K701" s="36"/>
      <c r="L701" s="36"/>
      <c r="M701" s="36" t="str">
        <f ca="1">IFERROR(__xludf.DUMMYFUNCTION("IFERROR(TEXTJOIN("", "", TRUE, FILTER('Hưởng lương Tết'!D:D, ('Hưởng lương Tết'!A:A=B696) * ('Hưởng lương Tết'!B:B=C696))), """")"),"")</f>
        <v/>
      </c>
      <c r="N701" s="36"/>
      <c r="O701" s="36"/>
      <c r="P701" s="36"/>
      <c r="Q701" s="36"/>
      <c r="R701" s="36"/>
      <c r="S701" s="36"/>
      <c r="T701" s="36"/>
      <c r="U701" s="36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4"/>
      <c r="AG701" s="43"/>
      <c r="AH701" s="43"/>
      <c r="AI701" s="36"/>
      <c r="AJ701" s="43"/>
      <c r="AK701" s="43"/>
      <c r="AL701" s="43"/>
      <c r="AM701" s="43"/>
      <c r="AN701" s="43"/>
      <c r="AO701" s="43"/>
      <c r="AP701" s="42"/>
      <c r="AQ701" s="37"/>
      <c r="AR701" s="37"/>
      <c r="AS701" s="37"/>
      <c r="AT701" s="37"/>
      <c r="AU701" s="37"/>
      <c r="AV701" s="37"/>
      <c r="AW701" s="37"/>
      <c r="AX701" s="37"/>
      <c r="AY701" s="37"/>
      <c r="AZ701" s="37"/>
      <c r="BA701" s="37"/>
    </row>
    <row r="702" spans="1:53">
      <c r="A702" s="37"/>
      <c r="B702" s="37"/>
      <c r="C702" s="37"/>
      <c r="D702" s="35"/>
      <c r="E702" s="39"/>
      <c r="F702" s="39"/>
      <c r="G702" s="41"/>
      <c r="H702" s="41"/>
      <c r="I702" s="36"/>
      <c r="J702" s="36"/>
      <c r="K702" s="36"/>
      <c r="L702" s="36"/>
      <c r="M702" s="36" t="str">
        <f ca="1">IFERROR(__xludf.DUMMYFUNCTION("IFERROR(TEXTJOIN("", "", TRUE, FILTER('Hưởng lương Tết'!D:D, ('Hưởng lương Tết'!A:A=B697) * ('Hưởng lương Tết'!B:B=C697))), """")"),"")</f>
        <v/>
      </c>
      <c r="N702" s="36"/>
      <c r="O702" s="36"/>
      <c r="P702" s="36"/>
      <c r="Q702" s="36"/>
      <c r="R702" s="36"/>
      <c r="S702" s="36"/>
      <c r="T702" s="36"/>
      <c r="U702" s="36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4"/>
      <c r="AG702" s="43"/>
      <c r="AH702" s="43"/>
      <c r="AI702" s="36"/>
      <c r="AJ702" s="43"/>
      <c r="AK702" s="43"/>
      <c r="AL702" s="43"/>
      <c r="AM702" s="43"/>
      <c r="AN702" s="43"/>
      <c r="AO702" s="43"/>
      <c r="AP702" s="42"/>
      <c r="AQ702" s="37"/>
      <c r="AR702" s="37"/>
      <c r="AS702" s="37"/>
      <c r="AT702" s="37"/>
      <c r="AU702" s="37"/>
      <c r="AV702" s="37"/>
      <c r="AW702" s="37"/>
      <c r="AX702" s="37"/>
      <c r="AY702" s="37"/>
      <c r="AZ702" s="37"/>
      <c r="BA702" s="37"/>
    </row>
    <row r="703" spans="1:53">
      <c r="A703" s="37"/>
      <c r="B703" s="37"/>
      <c r="C703" s="37"/>
      <c r="D703" s="35"/>
      <c r="E703" s="39"/>
      <c r="F703" s="39"/>
      <c r="G703" s="41"/>
      <c r="H703" s="41"/>
      <c r="I703" s="36"/>
      <c r="J703" s="36"/>
      <c r="K703" s="36"/>
      <c r="L703" s="36"/>
      <c r="M703" s="36" t="str">
        <f ca="1">IFERROR(__xludf.DUMMYFUNCTION("IFERROR(TEXTJOIN("", "", TRUE, FILTER('Hưởng lương Tết'!D:D, ('Hưởng lương Tết'!A:A=B698) * ('Hưởng lương Tết'!B:B=C698))), """")"),"")</f>
        <v/>
      </c>
      <c r="N703" s="36"/>
      <c r="O703" s="36"/>
      <c r="P703" s="36"/>
      <c r="Q703" s="36"/>
      <c r="R703" s="36"/>
      <c r="S703" s="36"/>
      <c r="T703" s="36"/>
      <c r="U703" s="36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4"/>
      <c r="AG703" s="43"/>
      <c r="AH703" s="43"/>
      <c r="AI703" s="36"/>
      <c r="AJ703" s="43"/>
      <c r="AK703" s="43"/>
      <c r="AL703" s="43"/>
      <c r="AM703" s="43"/>
      <c r="AN703" s="43"/>
      <c r="AO703" s="43"/>
      <c r="AP703" s="42"/>
      <c r="AQ703" s="37"/>
      <c r="AR703" s="37"/>
      <c r="AS703" s="37"/>
      <c r="AT703" s="37"/>
      <c r="AU703" s="37"/>
      <c r="AV703" s="37"/>
      <c r="AW703" s="37"/>
      <c r="AX703" s="37"/>
      <c r="AY703" s="37"/>
      <c r="AZ703" s="37"/>
      <c r="BA703" s="37"/>
    </row>
    <row r="704" spans="1:53">
      <c r="A704" s="37"/>
      <c r="B704" s="37"/>
      <c r="C704" s="37"/>
      <c r="D704" s="35"/>
      <c r="E704" s="39"/>
      <c r="F704" s="39"/>
      <c r="G704" s="41"/>
      <c r="H704" s="41"/>
      <c r="I704" s="36"/>
      <c r="J704" s="36"/>
      <c r="K704" s="36"/>
      <c r="L704" s="36"/>
      <c r="M704" s="36" t="str">
        <f ca="1">IFERROR(__xludf.DUMMYFUNCTION("IFERROR(TEXTJOIN("", "", TRUE, FILTER('Hưởng lương Tết'!D:D, ('Hưởng lương Tết'!A:A=B699) * ('Hưởng lương Tết'!B:B=C699))), """")"),"")</f>
        <v/>
      </c>
      <c r="N704" s="36"/>
      <c r="O704" s="36"/>
      <c r="P704" s="36"/>
      <c r="Q704" s="36"/>
      <c r="R704" s="36"/>
      <c r="S704" s="36"/>
      <c r="T704" s="36"/>
      <c r="U704" s="36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4"/>
      <c r="AG704" s="43"/>
      <c r="AH704" s="43"/>
      <c r="AI704" s="36"/>
      <c r="AJ704" s="43"/>
      <c r="AK704" s="43"/>
      <c r="AL704" s="43"/>
      <c r="AM704" s="43"/>
      <c r="AN704" s="43"/>
      <c r="AO704" s="43"/>
      <c r="AP704" s="42"/>
      <c r="AQ704" s="37"/>
      <c r="AR704" s="37"/>
      <c r="AS704" s="37"/>
      <c r="AT704" s="37"/>
      <c r="AU704" s="37"/>
      <c r="AV704" s="37"/>
      <c r="AW704" s="37"/>
      <c r="AX704" s="37"/>
      <c r="AY704" s="37"/>
      <c r="AZ704" s="37"/>
      <c r="BA704" s="37"/>
    </row>
    <row r="705" spans="1:53">
      <c r="A705" s="37"/>
      <c r="B705" s="37"/>
      <c r="C705" s="37"/>
      <c r="D705" s="35"/>
      <c r="E705" s="39"/>
      <c r="F705" s="39"/>
      <c r="G705" s="41"/>
      <c r="H705" s="41"/>
      <c r="I705" s="36"/>
      <c r="J705" s="36"/>
      <c r="K705" s="36"/>
      <c r="L705" s="36"/>
      <c r="M705" s="36" t="str">
        <f ca="1">IFERROR(__xludf.DUMMYFUNCTION("IFERROR(TEXTJOIN("", "", TRUE, FILTER('Hưởng lương Tết'!D:D, ('Hưởng lương Tết'!A:A=B700) * ('Hưởng lương Tết'!B:B=C700))), """")"),"")</f>
        <v/>
      </c>
      <c r="N705" s="36"/>
      <c r="O705" s="36"/>
      <c r="P705" s="36"/>
      <c r="Q705" s="36"/>
      <c r="R705" s="36"/>
      <c r="S705" s="36"/>
      <c r="T705" s="36"/>
      <c r="U705" s="36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4"/>
      <c r="AG705" s="43"/>
      <c r="AH705" s="43"/>
      <c r="AI705" s="36"/>
      <c r="AJ705" s="43"/>
      <c r="AK705" s="43"/>
      <c r="AL705" s="43"/>
      <c r="AM705" s="43"/>
      <c r="AN705" s="43"/>
      <c r="AO705" s="43"/>
      <c r="AP705" s="42"/>
      <c r="AQ705" s="37"/>
      <c r="AR705" s="37"/>
      <c r="AS705" s="37"/>
      <c r="AT705" s="37"/>
      <c r="AU705" s="37"/>
      <c r="AV705" s="37"/>
      <c r="AW705" s="37"/>
      <c r="AX705" s="37"/>
      <c r="AY705" s="37"/>
      <c r="AZ705" s="37"/>
      <c r="BA705" s="37"/>
    </row>
    <row r="706" spans="1:53">
      <c r="A706" s="37"/>
      <c r="B706" s="37"/>
      <c r="C706" s="37"/>
      <c r="D706" s="35"/>
      <c r="E706" s="39"/>
      <c r="F706" s="39"/>
      <c r="G706" s="41"/>
      <c r="H706" s="41"/>
      <c r="I706" s="36"/>
      <c r="J706" s="36"/>
      <c r="K706" s="36"/>
      <c r="L706" s="36"/>
      <c r="M706" s="36" t="str">
        <f ca="1">IFERROR(__xludf.DUMMYFUNCTION("IFERROR(TEXTJOIN("", "", TRUE, FILTER('Hưởng lương Tết'!D:D, ('Hưởng lương Tết'!A:A=B701) * ('Hưởng lương Tết'!B:B=C701))), """")"),"")</f>
        <v/>
      </c>
      <c r="N706" s="36"/>
      <c r="O706" s="36"/>
      <c r="P706" s="36"/>
      <c r="Q706" s="36"/>
      <c r="R706" s="36"/>
      <c r="S706" s="36"/>
      <c r="T706" s="36"/>
      <c r="U706" s="36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4"/>
      <c r="AG706" s="43"/>
      <c r="AH706" s="43"/>
      <c r="AI706" s="36"/>
      <c r="AJ706" s="43"/>
      <c r="AK706" s="43"/>
      <c r="AL706" s="43"/>
      <c r="AM706" s="43"/>
      <c r="AN706" s="43"/>
      <c r="AO706" s="43"/>
      <c r="AP706" s="42"/>
      <c r="AQ706" s="37"/>
      <c r="AR706" s="37"/>
      <c r="AS706" s="37"/>
      <c r="AT706" s="37"/>
      <c r="AU706" s="37"/>
      <c r="AV706" s="37"/>
      <c r="AW706" s="37"/>
      <c r="AX706" s="37"/>
      <c r="AY706" s="37"/>
      <c r="AZ706" s="37"/>
      <c r="BA706" s="37"/>
    </row>
    <row r="707" spans="1:53">
      <c r="A707" s="37"/>
      <c r="B707" s="37"/>
      <c r="C707" s="37"/>
      <c r="D707" s="35"/>
      <c r="E707" s="39"/>
      <c r="F707" s="39"/>
      <c r="G707" s="41"/>
      <c r="H707" s="41"/>
      <c r="I707" s="36"/>
      <c r="J707" s="36"/>
      <c r="K707" s="36"/>
      <c r="L707" s="36"/>
      <c r="M707" s="36" t="str">
        <f ca="1">IFERROR(__xludf.DUMMYFUNCTION("IFERROR(TEXTJOIN("", "", TRUE, FILTER('Hưởng lương Tết'!D:D, ('Hưởng lương Tết'!A:A=B702) * ('Hưởng lương Tết'!B:B=C702))), """")"),"")</f>
        <v/>
      </c>
      <c r="N707" s="36"/>
      <c r="O707" s="36"/>
      <c r="P707" s="36"/>
      <c r="Q707" s="36"/>
      <c r="R707" s="36"/>
      <c r="S707" s="36"/>
      <c r="T707" s="36"/>
      <c r="U707" s="36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4"/>
      <c r="AG707" s="43"/>
      <c r="AH707" s="43"/>
      <c r="AI707" s="36"/>
      <c r="AJ707" s="43"/>
      <c r="AK707" s="43"/>
      <c r="AL707" s="43"/>
      <c r="AM707" s="43"/>
      <c r="AN707" s="43"/>
      <c r="AO707" s="43"/>
      <c r="AP707" s="42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</row>
    <row r="708" spans="1:53">
      <c r="A708" s="37"/>
      <c r="B708" s="37"/>
      <c r="C708" s="37"/>
      <c r="D708" s="35"/>
      <c r="E708" s="39"/>
      <c r="F708" s="39"/>
      <c r="G708" s="41"/>
      <c r="H708" s="41"/>
      <c r="I708" s="36"/>
      <c r="J708" s="36"/>
      <c r="K708" s="36"/>
      <c r="L708" s="36"/>
      <c r="M708" s="36" t="str">
        <f ca="1">IFERROR(__xludf.DUMMYFUNCTION("IFERROR(TEXTJOIN("", "", TRUE, FILTER('Hưởng lương Tết'!D:D, ('Hưởng lương Tết'!A:A=B703) * ('Hưởng lương Tết'!B:B=C703))), """")"),"")</f>
        <v/>
      </c>
      <c r="N708" s="36"/>
      <c r="O708" s="36"/>
      <c r="P708" s="36"/>
      <c r="Q708" s="36"/>
      <c r="R708" s="36"/>
      <c r="S708" s="36"/>
      <c r="T708" s="36"/>
      <c r="U708" s="36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4"/>
      <c r="AG708" s="43"/>
      <c r="AH708" s="43"/>
      <c r="AI708" s="36"/>
      <c r="AJ708" s="43"/>
      <c r="AK708" s="43"/>
      <c r="AL708" s="43"/>
      <c r="AM708" s="43"/>
      <c r="AN708" s="43"/>
      <c r="AO708" s="43"/>
      <c r="AP708" s="42"/>
      <c r="AQ708" s="37"/>
      <c r="AR708" s="37"/>
      <c r="AS708" s="37"/>
      <c r="AT708" s="37"/>
      <c r="AU708" s="37"/>
      <c r="AV708" s="37"/>
      <c r="AW708" s="37"/>
      <c r="AX708" s="37"/>
      <c r="AY708" s="37"/>
      <c r="AZ708" s="37"/>
      <c r="BA708" s="37"/>
    </row>
    <row r="709" spans="1:53">
      <c r="A709" s="37"/>
      <c r="B709" s="37"/>
      <c r="C709" s="37"/>
      <c r="D709" s="35"/>
      <c r="E709" s="39"/>
      <c r="F709" s="39"/>
      <c r="G709" s="41"/>
      <c r="H709" s="41"/>
      <c r="I709" s="36"/>
      <c r="J709" s="36"/>
      <c r="K709" s="36"/>
      <c r="L709" s="36"/>
      <c r="M709" s="36" t="str">
        <f ca="1">IFERROR(__xludf.DUMMYFUNCTION("IFERROR(TEXTJOIN("", "", TRUE, FILTER('Hưởng lương Tết'!D:D, ('Hưởng lương Tết'!A:A=B704) * ('Hưởng lương Tết'!B:B=C704))), """")"),"")</f>
        <v/>
      </c>
      <c r="N709" s="36"/>
      <c r="O709" s="36"/>
      <c r="P709" s="36"/>
      <c r="Q709" s="36"/>
      <c r="R709" s="36"/>
      <c r="S709" s="36"/>
      <c r="T709" s="36"/>
      <c r="U709" s="36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4"/>
      <c r="AG709" s="43"/>
      <c r="AH709" s="43"/>
      <c r="AI709" s="36"/>
      <c r="AJ709" s="43"/>
      <c r="AK709" s="43"/>
      <c r="AL709" s="43"/>
      <c r="AM709" s="43"/>
      <c r="AN709" s="43"/>
      <c r="AO709" s="43"/>
      <c r="AP709" s="42"/>
      <c r="AQ709" s="37"/>
      <c r="AR709" s="37"/>
      <c r="AS709" s="37"/>
      <c r="AT709" s="37"/>
      <c r="AU709" s="37"/>
      <c r="AV709" s="37"/>
      <c r="AW709" s="37"/>
      <c r="AX709" s="37"/>
      <c r="AY709" s="37"/>
      <c r="AZ709" s="37"/>
      <c r="BA709" s="37"/>
    </row>
    <row r="710" spans="1:53">
      <c r="A710" s="37"/>
      <c r="B710" s="37"/>
      <c r="C710" s="37"/>
      <c r="D710" s="35"/>
      <c r="E710" s="39"/>
      <c r="F710" s="39"/>
      <c r="G710" s="41"/>
      <c r="H710" s="41"/>
      <c r="I710" s="36"/>
      <c r="J710" s="36"/>
      <c r="K710" s="36"/>
      <c r="L710" s="36"/>
      <c r="M710" s="36" t="str">
        <f ca="1">IFERROR(__xludf.DUMMYFUNCTION("IFERROR(TEXTJOIN("", "", TRUE, FILTER('Hưởng lương Tết'!D:D, ('Hưởng lương Tết'!A:A=B705) * ('Hưởng lương Tết'!B:B=C705))), """")"),"")</f>
        <v/>
      </c>
      <c r="N710" s="36"/>
      <c r="O710" s="36"/>
      <c r="P710" s="36"/>
      <c r="Q710" s="36"/>
      <c r="R710" s="36"/>
      <c r="S710" s="36"/>
      <c r="T710" s="36"/>
      <c r="U710" s="36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4"/>
      <c r="AG710" s="43"/>
      <c r="AH710" s="43"/>
      <c r="AI710" s="36"/>
      <c r="AJ710" s="43"/>
      <c r="AK710" s="43"/>
      <c r="AL710" s="43"/>
      <c r="AM710" s="43"/>
      <c r="AN710" s="43"/>
      <c r="AO710" s="43"/>
      <c r="AP710" s="42"/>
      <c r="AQ710" s="37"/>
      <c r="AR710" s="37"/>
      <c r="AS710" s="37"/>
      <c r="AT710" s="37"/>
      <c r="AU710" s="37"/>
      <c r="AV710" s="37"/>
      <c r="AW710" s="37"/>
      <c r="AX710" s="37"/>
      <c r="AY710" s="37"/>
      <c r="AZ710" s="37"/>
      <c r="BA710" s="37"/>
    </row>
    <row r="711" spans="1:53">
      <c r="A711" s="37"/>
      <c r="B711" s="37"/>
      <c r="C711" s="37"/>
      <c r="D711" s="35"/>
      <c r="E711" s="39"/>
      <c r="F711" s="39"/>
      <c r="G711" s="41"/>
      <c r="H711" s="41"/>
      <c r="I711" s="36"/>
      <c r="J711" s="36"/>
      <c r="K711" s="36"/>
      <c r="L711" s="36"/>
      <c r="M711" s="36" t="str">
        <f ca="1">IFERROR(__xludf.DUMMYFUNCTION("IFERROR(TEXTJOIN("", "", TRUE, FILTER('Hưởng lương Tết'!D:D, ('Hưởng lương Tết'!A:A=B706) * ('Hưởng lương Tết'!B:B=C706))), """")"),"")</f>
        <v/>
      </c>
      <c r="N711" s="36"/>
      <c r="O711" s="36"/>
      <c r="P711" s="36"/>
      <c r="Q711" s="36"/>
      <c r="R711" s="36"/>
      <c r="S711" s="36"/>
      <c r="T711" s="36"/>
      <c r="U711" s="36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4"/>
      <c r="AG711" s="43"/>
      <c r="AH711" s="43"/>
      <c r="AI711" s="36"/>
      <c r="AJ711" s="43"/>
      <c r="AK711" s="43"/>
      <c r="AL711" s="43"/>
      <c r="AM711" s="43"/>
      <c r="AN711" s="43"/>
      <c r="AO711" s="43"/>
      <c r="AP711" s="42"/>
      <c r="AQ711" s="37"/>
      <c r="AR711" s="37"/>
      <c r="AS711" s="37"/>
      <c r="AT711" s="37"/>
      <c r="AU711" s="37"/>
      <c r="AV711" s="37"/>
      <c r="AW711" s="37"/>
      <c r="AX711" s="37"/>
      <c r="AY711" s="37"/>
      <c r="AZ711" s="37"/>
      <c r="BA711" s="37"/>
    </row>
    <row r="712" spans="1:53">
      <c r="A712" s="37"/>
      <c r="B712" s="37"/>
      <c r="C712" s="37"/>
      <c r="D712" s="35"/>
      <c r="E712" s="39"/>
      <c r="F712" s="39"/>
      <c r="G712" s="41"/>
      <c r="H712" s="41"/>
      <c r="I712" s="36"/>
      <c r="J712" s="36"/>
      <c r="K712" s="36"/>
      <c r="L712" s="36"/>
      <c r="M712" s="36" t="str">
        <f ca="1">IFERROR(__xludf.DUMMYFUNCTION("IFERROR(TEXTJOIN("", "", TRUE, FILTER('Hưởng lương Tết'!D:D, ('Hưởng lương Tết'!A:A=B707) * ('Hưởng lương Tết'!B:B=C707))), """")"),"")</f>
        <v/>
      </c>
      <c r="N712" s="36"/>
      <c r="O712" s="36"/>
      <c r="P712" s="36"/>
      <c r="Q712" s="36"/>
      <c r="R712" s="36"/>
      <c r="S712" s="36"/>
      <c r="T712" s="36"/>
      <c r="U712" s="36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4"/>
      <c r="AG712" s="43"/>
      <c r="AH712" s="43"/>
      <c r="AI712" s="36"/>
      <c r="AJ712" s="43"/>
      <c r="AK712" s="43"/>
      <c r="AL712" s="43"/>
      <c r="AM712" s="43"/>
      <c r="AN712" s="43"/>
      <c r="AO712" s="43"/>
      <c r="AP712" s="42"/>
      <c r="AQ712" s="37"/>
      <c r="AR712" s="37"/>
      <c r="AS712" s="37"/>
      <c r="AT712" s="37"/>
      <c r="AU712" s="37"/>
      <c r="AV712" s="37"/>
      <c r="AW712" s="37"/>
      <c r="AX712" s="37"/>
      <c r="AY712" s="37"/>
      <c r="AZ712" s="37"/>
      <c r="BA712" s="37"/>
    </row>
    <row r="713" spans="1:53">
      <c r="A713" s="37"/>
      <c r="B713" s="37"/>
      <c r="C713" s="37"/>
      <c r="D713" s="35"/>
      <c r="E713" s="39"/>
      <c r="F713" s="39"/>
      <c r="G713" s="41"/>
      <c r="H713" s="41"/>
      <c r="I713" s="36"/>
      <c r="J713" s="36"/>
      <c r="K713" s="36"/>
      <c r="L713" s="36"/>
      <c r="M713" s="36" t="str">
        <f ca="1">IFERROR(__xludf.DUMMYFUNCTION("IFERROR(TEXTJOIN("", "", TRUE, FILTER('Hưởng lương Tết'!D:D, ('Hưởng lương Tết'!A:A=B708) * ('Hưởng lương Tết'!B:B=C708))), """")"),"")</f>
        <v/>
      </c>
      <c r="N713" s="36"/>
      <c r="O713" s="36"/>
      <c r="P713" s="36"/>
      <c r="Q713" s="36"/>
      <c r="R713" s="36"/>
      <c r="S713" s="36"/>
      <c r="T713" s="36"/>
      <c r="U713" s="36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4"/>
      <c r="AG713" s="43"/>
      <c r="AH713" s="43"/>
      <c r="AI713" s="36"/>
      <c r="AJ713" s="43"/>
      <c r="AK713" s="43"/>
      <c r="AL713" s="43"/>
      <c r="AM713" s="43"/>
      <c r="AN713" s="43"/>
      <c r="AO713" s="43"/>
      <c r="AP713" s="42"/>
      <c r="AQ713" s="37"/>
      <c r="AR713" s="37"/>
      <c r="AS713" s="37"/>
      <c r="AT713" s="37"/>
      <c r="AU713" s="37"/>
      <c r="AV713" s="37"/>
      <c r="AW713" s="37"/>
      <c r="AX713" s="37"/>
      <c r="AY713" s="37"/>
      <c r="AZ713" s="37"/>
      <c r="BA713" s="37"/>
    </row>
    <row r="714" spans="1:53">
      <c r="A714" s="37"/>
      <c r="B714" s="37"/>
      <c r="C714" s="37"/>
      <c r="D714" s="35"/>
      <c r="E714" s="39"/>
      <c r="F714" s="39"/>
      <c r="G714" s="41"/>
      <c r="H714" s="41"/>
      <c r="I714" s="36"/>
      <c r="J714" s="36"/>
      <c r="K714" s="36"/>
      <c r="L714" s="36"/>
      <c r="M714" s="36" t="str">
        <f ca="1">IFERROR(__xludf.DUMMYFUNCTION("IFERROR(TEXTJOIN("", "", TRUE, FILTER('Hưởng lương Tết'!D:D, ('Hưởng lương Tết'!A:A=B709) * ('Hưởng lương Tết'!B:B=C709))), """")"),"")</f>
        <v/>
      </c>
      <c r="N714" s="36"/>
      <c r="O714" s="36"/>
      <c r="P714" s="36"/>
      <c r="Q714" s="36"/>
      <c r="R714" s="36"/>
      <c r="S714" s="36"/>
      <c r="T714" s="36"/>
      <c r="U714" s="36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4"/>
      <c r="AG714" s="43"/>
      <c r="AH714" s="43"/>
      <c r="AI714" s="36"/>
      <c r="AJ714" s="43"/>
      <c r="AK714" s="43"/>
      <c r="AL714" s="43"/>
      <c r="AM714" s="43"/>
      <c r="AN714" s="43"/>
      <c r="AO714" s="43"/>
      <c r="AP714" s="42"/>
      <c r="AQ714" s="37"/>
      <c r="AR714" s="37"/>
      <c r="AS714" s="37"/>
      <c r="AT714" s="37"/>
      <c r="AU714" s="37"/>
      <c r="AV714" s="37"/>
      <c r="AW714" s="37"/>
      <c r="AX714" s="37"/>
      <c r="AY714" s="37"/>
      <c r="AZ714" s="37"/>
      <c r="BA714" s="37"/>
    </row>
    <row r="715" spans="1:53">
      <c r="A715" s="37"/>
      <c r="B715" s="37"/>
      <c r="C715" s="37"/>
      <c r="D715" s="35"/>
      <c r="E715" s="39"/>
      <c r="F715" s="39"/>
      <c r="G715" s="41"/>
      <c r="H715" s="41"/>
      <c r="I715" s="36"/>
      <c r="J715" s="36"/>
      <c r="K715" s="36"/>
      <c r="L715" s="36"/>
      <c r="M715" s="36" t="str">
        <f ca="1">IFERROR(__xludf.DUMMYFUNCTION("IFERROR(TEXTJOIN("", "", TRUE, FILTER('Hưởng lương Tết'!D:D, ('Hưởng lương Tết'!A:A=B710) * ('Hưởng lương Tết'!B:B=C710))), """")"),"")</f>
        <v/>
      </c>
      <c r="N715" s="36"/>
      <c r="O715" s="36"/>
      <c r="P715" s="36"/>
      <c r="Q715" s="36"/>
      <c r="R715" s="36"/>
      <c r="S715" s="36"/>
      <c r="T715" s="36"/>
      <c r="U715" s="36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4"/>
      <c r="AG715" s="43"/>
      <c r="AH715" s="43"/>
      <c r="AI715" s="36"/>
      <c r="AJ715" s="43"/>
      <c r="AK715" s="43"/>
      <c r="AL715" s="43"/>
      <c r="AM715" s="43"/>
      <c r="AN715" s="43"/>
      <c r="AO715" s="43"/>
      <c r="AP715" s="42"/>
      <c r="AQ715" s="37"/>
      <c r="AR715" s="37"/>
      <c r="AS715" s="37"/>
      <c r="AT715" s="37"/>
      <c r="AU715" s="37"/>
      <c r="AV715" s="37"/>
      <c r="AW715" s="37"/>
      <c r="AX715" s="37"/>
      <c r="AY715" s="37"/>
      <c r="AZ715" s="37"/>
      <c r="BA715" s="37"/>
    </row>
    <row r="716" spans="1:53">
      <c r="A716" s="37"/>
      <c r="B716" s="37"/>
      <c r="C716" s="37"/>
      <c r="D716" s="35"/>
      <c r="E716" s="39"/>
      <c r="F716" s="39"/>
      <c r="G716" s="41"/>
      <c r="H716" s="41"/>
      <c r="I716" s="36"/>
      <c r="J716" s="36"/>
      <c r="K716" s="36"/>
      <c r="L716" s="36"/>
      <c r="M716" s="36" t="str">
        <f ca="1">IFERROR(__xludf.DUMMYFUNCTION("IFERROR(TEXTJOIN("", "", TRUE, FILTER('Hưởng lương Tết'!D:D, ('Hưởng lương Tết'!A:A=B711) * ('Hưởng lương Tết'!B:B=C711))), """")"),"")</f>
        <v/>
      </c>
      <c r="N716" s="36"/>
      <c r="O716" s="36"/>
      <c r="P716" s="36"/>
      <c r="Q716" s="36"/>
      <c r="R716" s="36"/>
      <c r="S716" s="36"/>
      <c r="T716" s="36"/>
      <c r="U716" s="36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4"/>
      <c r="AG716" s="43"/>
      <c r="AH716" s="43"/>
      <c r="AI716" s="36"/>
      <c r="AJ716" s="43"/>
      <c r="AK716" s="43"/>
      <c r="AL716" s="43"/>
      <c r="AM716" s="43"/>
      <c r="AN716" s="43"/>
      <c r="AO716" s="43"/>
      <c r="AP716" s="42"/>
      <c r="AQ716" s="37"/>
      <c r="AR716" s="37"/>
      <c r="AS716" s="37"/>
      <c r="AT716" s="37"/>
      <c r="AU716" s="37"/>
      <c r="AV716" s="37"/>
      <c r="AW716" s="37"/>
      <c r="AX716" s="37"/>
      <c r="AY716" s="37"/>
      <c r="AZ716" s="37"/>
      <c r="BA716" s="37"/>
    </row>
    <row r="717" spans="1:53">
      <c r="A717" s="37"/>
      <c r="B717" s="37"/>
      <c r="C717" s="37"/>
      <c r="D717" s="35"/>
      <c r="E717" s="39"/>
      <c r="F717" s="39"/>
      <c r="G717" s="41"/>
      <c r="H717" s="41"/>
      <c r="I717" s="36"/>
      <c r="J717" s="36"/>
      <c r="K717" s="36"/>
      <c r="L717" s="36"/>
      <c r="M717" s="36" t="str">
        <f ca="1">IFERROR(__xludf.DUMMYFUNCTION("IFERROR(TEXTJOIN("", "", TRUE, FILTER('Hưởng lương Tết'!D:D, ('Hưởng lương Tết'!A:A=B712) * ('Hưởng lương Tết'!B:B=C712))), """")"),"")</f>
        <v/>
      </c>
      <c r="N717" s="36"/>
      <c r="O717" s="36"/>
      <c r="P717" s="36"/>
      <c r="Q717" s="36"/>
      <c r="R717" s="36"/>
      <c r="S717" s="36"/>
      <c r="T717" s="36"/>
      <c r="U717" s="36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4"/>
      <c r="AG717" s="43"/>
      <c r="AH717" s="43"/>
      <c r="AI717" s="36"/>
      <c r="AJ717" s="43"/>
      <c r="AK717" s="43"/>
      <c r="AL717" s="43"/>
      <c r="AM717" s="43"/>
      <c r="AN717" s="43"/>
      <c r="AO717" s="43"/>
      <c r="AP717" s="42"/>
      <c r="AQ717" s="37"/>
      <c r="AR717" s="37"/>
      <c r="AS717" s="37"/>
      <c r="AT717" s="37"/>
      <c r="AU717" s="37"/>
      <c r="AV717" s="37"/>
      <c r="AW717" s="37"/>
      <c r="AX717" s="37"/>
      <c r="AY717" s="37"/>
      <c r="AZ717" s="37"/>
      <c r="BA717" s="37"/>
    </row>
    <row r="718" spans="1:53">
      <c r="A718" s="37"/>
      <c r="B718" s="37"/>
      <c r="C718" s="37"/>
      <c r="D718" s="35"/>
      <c r="E718" s="39"/>
      <c r="F718" s="39"/>
      <c r="G718" s="41"/>
      <c r="H718" s="41"/>
      <c r="I718" s="36"/>
      <c r="J718" s="36"/>
      <c r="K718" s="36"/>
      <c r="L718" s="36"/>
      <c r="M718" s="36" t="str">
        <f ca="1">IFERROR(__xludf.DUMMYFUNCTION("IFERROR(TEXTJOIN("", "", TRUE, FILTER('Hưởng lương Tết'!D:D, ('Hưởng lương Tết'!A:A=B713) * ('Hưởng lương Tết'!B:B=C713))), """")"),"")</f>
        <v/>
      </c>
      <c r="N718" s="36"/>
      <c r="O718" s="36"/>
      <c r="P718" s="36"/>
      <c r="Q718" s="36"/>
      <c r="R718" s="36"/>
      <c r="S718" s="36"/>
      <c r="T718" s="36"/>
      <c r="U718" s="36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4"/>
      <c r="AG718" s="43"/>
      <c r="AH718" s="43"/>
      <c r="AI718" s="36"/>
      <c r="AJ718" s="43"/>
      <c r="AK718" s="43"/>
      <c r="AL718" s="43"/>
      <c r="AM718" s="43"/>
      <c r="AN718" s="43"/>
      <c r="AO718" s="43"/>
      <c r="AP718" s="42"/>
      <c r="AQ718" s="37"/>
      <c r="AR718" s="37"/>
      <c r="AS718" s="37"/>
      <c r="AT718" s="37"/>
      <c r="AU718" s="37"/>
      <c r="AV718" s="37"/>
      <c r="AW718" s="37"/>
      <c r="AX718" s="37"/>
      <c r="AY718" s="37"/>
      <c r="AZ718" s="37"/>
      <c r="BA718" s="37"/>
    </row>
    <row r="719" spans="1:53">
      <c r="A719" s="37"/>
      <c r="B719" s="37"/>
      <c r="C719" s="37"/>
      <c r="D719" s="35"/>
      <c r="E719" s="39"/>
      <c r="F719" s="39"/>
      <c r="G719" s="41"/>
      <c r="H719" s="41"/>
      <c r="I719" s="36"/>
      <c r="J719" s="36"/>
      <c r="K719" s="36"/>
      <c r="L719" s="36"/>
      <c r="M719" s="36" t="str">
        <f ca="1">IFERROR(__xludf.DUMMYFUNCTION("IFERROR(TEXTJOIN("", "", TRUE, FILTER('Hưởng lương Tết'!D:D, ('Hưởng lương Tết'!A:A=B714) * ('Hưởng lương Tết'!B:B=C714))), """")"),"")</f>
        <v/>
      </c>
      <c r="N719" s="36"/>
      <c r="O719" s="36"/>
      <c r="P719" s="36"/>
      <c r="Q719" s="36"/>
      <c r="R719" s="36"/>
      <c r="S719" s="36"/>
      <c r="T719" s="36"/>
      <c r="U719" s="36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4"/>
      <c r="AG719" s="43"/>
      <c r="AH719" s="43"/>
      <c r="AI719" s="36"/>
      <c r="AJ719" s="43"/>
      <c r="AK719" s="43"/>
      <c r="AL719" s="43"/>
      <c r="AM719" s="43"/>
      <c r="AN719" s="43"/>
      <c r="AO719" s="43"/>
      <c r="AP719" s="42"/>
      <c r="AQ719" s="37"/>
      <c r="AR719" s="37"/>
      <c r="AS719" s="37"/>
      <c r="AT719" s="37"/>
      <c r="AU719" s="37"/>
      <c r="AV719" s="37"/>
      <c r="AW719" s="37"/>
      <c r="AX719" s="37"/>
      <c r="AY719" s="37"/>
      <c r="AZ719" s="37"/>
      <c r="BA719" s="37"/>
    </row>
    <row r="720" spans="1:53">
      <c r="A720" s="37"/>
      <c r="B720" s="37"/>
      <c r="C720" s="37"/>
      <c r="D720" s="35"/>
      <c r="E720" s="39"/>
      <c r="F720" s="39"/>
      <c r="G720" s="41"/>
      <c r="H720" s="41"/>
      <c r="I720" s="36"/>
      <c r="J720" s="36"/>
      <c r="K720" s="36"/>
      <c r="L720" s="36"/>
      <c r="M720" s="36" t="str">
        <f ca="1">IFERROR(__xludf.DUMMYFUNCTION("IFERROR(TEXTJOIN("", "", TRUE, FILTER('Hưởng lương Tết'!D:D, ('Hưởng lương Tết'!A:A=B715) * ('Hưởng lương Tết'!B:B=C715))), """")"),"")</f>
        <v/>
      </c>
      <c r="N720" s="36"/>
      <c r="O720" s="36"/>
      <c r="P720" s="36"/>
      <c r="Q720" s="36"/>
      <c r="R720" s="36"/>
      <c r="S720" s="36"/>
      <c r="T720" s="36"/>
      <c r="U720" s="36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4"/>
      <c r="AG720" s="43"/>
      <c r="AH720" s="43"/>
      <c r="AI720" s="36"/>
      <c r="AJ720" s="43"/>
      <c r="AK720" s="43"/>
      <c r="AL720" s="43"/>
      <c r="AM720" s="43"/>
      <c r="AN720" s="43"/>
      <c r="AO720" s="43"/>
      <c r="AP720" s="42"/>
      <c r="AQ720" s="37"/>
      <c r="AR720" s="37"/>
      <c r="AS720" s="37"/>
      <c r="AT720" s="37"/>
      <c r="AU720" s="37"/>
      <c r="AV720" s="37"/>
      <c r="AW720" s="37"/>
      <c r="AX720" s="37"/>
      <c r="AY720" s="37"/>
      <c r="AZ720" s="37"/>
      <c r="BA720" s="37"/>
    </row>
    <row r="721" spans="1:53">
      <c r="A721" s="37"/>
      <c r="B721" s="37"/>
      <c r="C721" s="37"/>
      <c r="D721" s="35"/>
      <c r="E721" s="39"/>
      <c r="F721" s="39"/>
      <c r="G721" s="41"/>
      <c r="H721" s="41"/>
      <c r="I721" s="36"/>
      <c r="J721" s="36"/>
      <c r="K721" s="36"/>
      <c r="L721" s="36"/>
      <c r="M721" s="36" t="str">
        <f ca="1">IFERROR(__xludf.DUMMYFUNCTION("IFERROR(TEXTJOIN("", "", TRUE, FILTER('Hưởng lương Tết'!D:D, ('Hưởng lương Tết'!A:A=B716) * ('Hưởng lương Tết'!B:B=C716))), """")"),"")</f>
        <v/>
      </c>
      <c r="N721" s="36"/>
      <c r="O721" s="36"/>
      <c r="P721" s="36"/>
      <c r="Q721" s="36"/>
      <c r="R721" s="36"/>
      <c r="S721" s="36"/>
      <c r="T721" s="36"/>
      <c r="U721" s="36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4"/>
      <c r="AG721" s="43"/>
      <c r="AH721" s="43"/>
      <c r="AI721" s="36"/>
      <c r="AJ721" s="43"/>
      <c r="AK721" s="43"/>
      <c r="AL721" s="43"/>
      <c r="AM721" s="43"/>
      <c r="AN721" s="43"/>
      <c r="AO721" s="43"/>
      <c r="AP721" s="42"/>
      <c r="AQ721" s="37"/>
      <c r="AR721" s="37"/>
      <c r="AS721" s="37"/>
      <c r="AT721" s="37"/>
      <c r="AU721" s="37"/>
      <c r="AV721" s="37"/>
      <c r="AW721" s="37"/>
      <c r="AX721" s="37"/>
      <c r="AY721" s="37"/>
      <c r="AZ721" s="37"/>
      <c r="BA721" s="37"/>
    </row>
    <row r="722" spans="1:53">
      <c r="A722" s="37"/>
      <c r="B722" s="37"/>
      <c r="C722" s="37"/>
      <c r="D722" s="35"/>
      <c r="E722" s="39"/>
      <c r="F722" s="39"/>
      <c r="G722" s="41"/>
      <c r="H722" s="41"/>
      <c r="I722" s="36"/>
      <c r="J722" s="36"/>
      <c r="K722" s="36"/>
      <c r="L722" s="36"/>
      <c r="M722" s="36" t="str">
        <f ca="1">IFERROR(__xludf.DUMMYFUNCTION("IFERROR(TEXTJOIN("", "", TRUE, FILTER('Hưởng lương Tết'!D:D, ('Hưởng lương Tết'!A:A=B717) * ('Hưởng lương Tết'!B:B=C717))), """")"),"")</f>
        <v/>
      </c>
      <c r="N722" s="36"/>
      <c r="O722" s="36"/>
      <c r="P722" s="36"/>
      <c r="Q722" s="36"/>
      <c r="R722" s="36"/>
      <c r="S722" s="36"/>
      <c r="T722" s="36"/>
      <c r="U722" s="36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4"/>
      <c r="AG722" s="43"/>
      <c r="AH722" s="43"/>
      <c r="AI722" s="36"/>
      <c r="AJ722" s="43"/>
      <c r="AK722" s="43"/>
      <c r="AL722" s="43"/>
      <c r="AM722" s="43"/>
      <c r="AN722" s="43"/>
      <c r="AO722" s="43"/>
      <c r="AP722" s="42"/>
      <c r="AQ722" s="37"/>
      <c r="AR722" s="37"/>
      <c r="AS722" s="37"/>
      <c r="AT722" s="37"/>
      <c r="AU722" s="37"/>
      <c r="AV722" s="37"/>
      <c r="AW722" s="37"/>
      <c r="AX722" s="37"/>
      <c r="AY722" s="37"/>
      <c r="AZ722" s="37"/>
      <c r="BA722" s="37"/>
    </row>
    <row r="723" spans="1:53">
      <c r="A723" s="37"/>
      <c r="B723" s="37"/>
      <c r="C723" s="37"/>
      <c r="D723" s="35"/>
      <c r="E723" s="39"/>
      <c r="F723" s="39"/>
      <c r="G723" s="41"/>
      <c r="H723" s="41"/>
      <c r="I723" s="36"/>
      <c r="J723" s="36"/>
      <c r="K723" s="36"/>
      <c r="L723" s="36"/>
      <c r="M723" s="36" t="str">
        <f ca="1">IFERROR(__xludf.DUMMYFUNCTION("IFERROR(TEXTJOIN("", "", TRUE, FILTER('Hưởng lương Tết'!D:D, ('Hưởng lương Tết'!A:A=B718) * ('Hưởng lương Tết'!B:B=C718))), """")"),"")</f>
        <v/>
      </c>
      <c r="N723" s="36"/>
      <c r="O723" s="36"/>
      <c r="P723" s="36"/>
      <c r="Q723" s="36"/>
      <c r="R723" s="36"/>
      <c r="S723" s="36"/>
      <c r="T723" s="36"/>
      <c r="U723" s="36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4"/>
      <c r="AG723" s="43"/>
      <c r="AH723" s="43"/>
      <c r="AI723" s="36"/>
      <c r="AJ723" s="43"/>
      <c r="AK723" s="43"/>
      <c r="AL723" s="43"/>
      <c r="AM723" s="43"/>
      <c r="AN723" s="43"/>
      <c r="AO723" s="43"/>
      <c r="AP723" s="42"/>
      <c r="AQ723" s="37"/>
      <c r="AR723" s="37"/>
      <c r="AS723" s="37"/>
      <c r="AT723" s="37"/>
      <c r="AU723" s="37"/>
      <c r="AV723" s="37"/>
      <c r="AW723" s="37"/>
      <c r="AX723" s="37"/>
      <c r="AY723" s="37"/>
      <c r="AZ723" s="37"/>
      <c r="BA723" s="37"/>
    </row>
    <row r="724" spans="1:53">
      <c r="A724" s="37"/>
      <c r="B724" s="37"/>
      <c r="C724" s="37"/>
      <c r="D724" s="35"/>
      <c r="E724" s="39"/>
      <c r="F724" s="39"/>
      <c r="G724" s="41"/>
      <c r="H724" s="41"/>
      <c r="I724" s="36"/>
      <c r="J724" s="36"/>
      <c r="K724" s="36"/>
      <c r="L724" s="36"/>
      <c r="M724" s="36" t="str">
        <f ca="1">IFERROR(__xludf.DUMMYFUNCTION("IFERROR(TEXTJOIN("", "", TRUE, FILTER('Hưởng lương Tết'!D:D, ('Hưởng lương Tết'!A:A=B719) * ('Hưởng lương Tết'!B:B=C719))), """")"),"")</f>
        <v/>
      </c>
      <c r="N724" s="36"/>
      <c r="O724" s="36"/>
      <c r="P724" s="36"/>
      <c r="Q724" s="36"/>
      <c r="R724" s="36"/>
      <c r="S724" s="36"/>
      <c r="T724" s="36"/>
      <c r="U724" s="36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4"/>
      <c r="AG724" s="43"/>
      <c r="AH724" s="43"/>
      <c r="AI724" s="36"/>
      <c r="AJ724" s="43"/>
      <c r="AK724" s="43"/>
      <c r="AL724" s="43"/>
      <c r="AM724" s="43"/>
      <c r="AN724" s="43"/>
      <c r="AO724" s="43"/>
      <c r="AP724" s="42"/>
      <c r="AQ724" s="37"/>
      <c r="AR724" s="37"/>
      <c r="AS724" s="37"/>
      <c r="AT724" s="37"/>
      <c r="AU724" s="37"/>
      <c r="AV724" s="37"/>
      <c r="AW724" s="37"/>
      <c r="AX724" s="37"/>
      <c r="AY724" s="37"/>
      <c r="AZ724" s="37"/>
      <c r="BA724" s="37"/>
    </row>
    <row r="725" spans="1:53">
      <c r="A725" s="37"/>
      <c r="B725" s="37"/>
      <c r="C725" s="37"/>
      <c r="D725" s="35"/>
      <c r="E725" s="39"/>
      <c r="F725" s="39"/>
      <c r="G725" s="41"/>
      <c r="H725" s="41"/>
      <c r="I725" s="36"/>
      <c r="J725" s="36"/>
      <c r="K725" s="36"/>
      <c r="L725" s="36"/>
      <c r="M725" s="36" t="str">
        <f ca="1">IFERROR(__xludf.DUMMYFUNCTION("IFERROR(TEXTJOIN("", "", TRUE, FILTER('Hưởng lương Tết'!D:D, ('Hưởng lương Tết'!A:A=B720) * ('Hưởng lương Tết'!B:B=C720))), """")"),"")</f>
        <v/>
      </c>
      <c r="N725" s="36"/>
      <c r="O725" s="36"/>
      <c r="P725" s="36"/>
      <c r="Q725" s="36"/>
      <c r="R725" s="36"/>
      <c r="S725" s="36"/>
      <c r="T725" s="36"/>
      <c r="U725" s="36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4"/>
      <c r="AG725" s="43"/>
      <c r="AH725" s="43"/>
      <c r="AI725" s="36"/>
      <c r="AJ725" s="43"/>
      <c r="AK725" s="43"/>
      <c r="AL725" s="43"/>
      <c r="AM725" s="43"/>
      <c r="AN725" s="43"/>
      <c r="AO725" s="43"/>
      <c r="AP725" s="42"/>
      <c r="AQ725" s="37"/>
      <c r="AR725" s="37"/>
      <c r="AS725" s="37"/>
      <c r="AT725" s="37"/>
      <c r="AU725" s="37"/>
      <c r="AV725" s="37"/>
      <c r="AW725" s="37"/>
      <c r="AX725" s="37"/>
      <c r="AY725" s="37"/>
      <c r="AZ725" s="37"/>
      <c r="BA725" s="37"/>
    </row>
    <row r="726" spans="1:53">
      <c r="A726" s="37"/>
      <c r="B726" s="37"/>
      <c r="C726" s="37"/>
      <c r="D726" s="35"/>
      <c r="E726" s="39"/>
      <c r="F726" s="39"/>
      <c r="G726" s="41"/>
      <c r="H726" s="41"/>
      <c r="I726" s="36"/>
      <c r="J726" s="36"/>
      <c r="K726" s="36"/>
      <c r="L726" s="36"/>
      <c r="M726" s="36" t="str">
        <f ca="1">IFERROR(__xludf.DUMMYFUNCTION("IFERROR(TEXTJOIN("", "", TRUE, FILTER('Hưởng lương Tết'!D:D, ('Hưởng lương Tết'!A:A=B721) * ('Hưởng lương Tết'!B:B=C721))), """")"),"")</f>
        <v/>
      </c>
      <c r="N726" s="36"/>
      <c r="O726" s="36"/>
      <c r="P726" s="36"/>
      <c r="Q726" s="36"/>
      <c r="R726" s="36"/>
      <c r="S726" s="36"/>
      <c r="T726" s="36"/>
      <c r="U726" s="36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4"/>
      <c r="AG726" s="43"/>
      <c r="AH726" s="43"/>
      <c r="AI726" s="36"/>
      <c r="AJ726" s="43"/>
      <c r="AK726" s="43"/>
      <c r="AL726" s="43"/>
      <c r="AM726" s="43"/>
      <c r="AN726" s="43"/>
      <c r="AO726" s="43"/>
      <c r="AP726" s="42"/>
      <c r="AQ726" s="37"/>
      <c r="AR726" s="37"/>
      <c r="AS726" s="37"/>
      <c r="AT726" s="37"/>
      <c r="AU726" s="37"/>
      <c r="AV726" s="37"/>
      <c r="AW726" s="37"/>
      <c r="AX726" s="37"/>
      <c r="AY726" s="37"/>
      <c r="AZ726" s="37"/>
      <c r="BA726" s="37"/>
    </row>
    <row r="727" spans="1:53">
      <c r="A727" s="37"/>
      <c r="B727" s="37"/>
      <c r="C727" s="37"/>
      <c r="D727" s="35"/>
      <c r="E727" s="39"/>
      <c r="F727" s="39"/>
      <c r="G727" s="41"/>
      <c r="H727" s="41"/>
      <c r="I727" s="36"/>
      <c r="J727" s="36"/>
      <c r="K727" s="36"/>
      <c r="L727" s="36"/>
      <c r="M727" s="36" t="str">
        <f ca="1">IFERROR(__xludf.DUMMYFUNCTION("IFERROR(TEXTJOIN("", "", TRUE, FILTER('Hưởng lương Tết'!D:D, ('Hưởng lương Tết'!A:A=B722) * ('Hưởng lương Tết'!B:B=C722))), """")"),"")</f>
        <v/>
      </c>
      <c r="N727" s="36"/>
      <c r="O727" s="36"/>
      <c r="P727" s="36"/>
      <c r="Q727" s="36"/>
      <c r="R727" s="36"/>
      <c r="S727" s="36"/>
      <c r="T727" s="36"/>
      <c r="U727" s="36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4"/>
      <c r="AG727" s="43"/>
      <c r="AH727" s="43"/>
      <c r="AI727" s="36"/>
      <c r="AJ727" s="43"/>
      <c r="AK727" s="43"/>
      <c r="AL727" s="43"/>
      <c r="AM727" s="43"/>
      <c r="AN727" s="43"/>
      <c r="AO727" s="43"/>
      <c r="AP727" s="42"/>
      <c r="AQ727" s="37"/>
      <c r="AR727" s="37"/>
      <c r="AS727" s="37"/>
      <c r="AT727" s="37"/>
      <c r="AU727" s="37"/>
      <c r="AV727" s="37"/>
      <c r="AW727" s="37"/>
      <c r="AX727" s="37"/>
      <c r="AY727" s="37"/>
      <c r="AZ727" s="37"/>
      <c r="BA727" s="37"/>
    </row>
    <row r="728" spans="1:53">
      <c r="A728" s="37"/>
      <c r="B728" s="37"/>
      <c r="C728" s="37"/>
      <c r="D728" s="35"/>
      <c r="E728" s="39"/>
      <c r="F728" s="39"/>
      <c r="G728" s="41"/>
      <c r="H728" s="41"/>
      <c r="I728" s="36"/>
      <c r="J728" s="36"/>
      <c r="K728" s="36"/>
      <c r="L728" s="36"/>
      <c r="M728" s="36" t="str">
        <f ca="1">IFERROR(__xludf.DUMMYFUNCTION("IFERROR(TEXTJOIN("", "", TRUE, FILTER('Hưởng lương Tết'!D:D, ('Hưởng lương Tết'!A:A=B723) * ('Hưởng lương Tết'!B:B=C723))), """")"),"")</f>
        <v/>
      </c>
      <c r="N728" s="36"/>
      <c r="O728" s="36"/>
      <c r="P728" s="36"/>
      <c r="Q728" s="36"/>
      <c r="R728" s="36"/>
      <c r="S728" s="36"/>
      <c r="T728" s="36"/>
      <c r="U728" s="36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4"/>
      <c r="AG728" s="43"/>
      <c r="AH728" s="43"/>
      <c r="AI728" s="36"/>
      <c r="AJ728" s="43"/>
      <c r="AK728" s="43"/>
      <c r="AL728" s="43"/>
      <c r="AM728" s="43"/>
      <c r="AN728" s="43"/>
      <c r="AO728" s="43"/>
      <c r="AP728" s="42"/>
      <c r="AQ728" s="37"/>
      <c r="AR728" s="37"/>
      <c r="AS728" s="37"/>
      <c r="AT728" s="37"/>
      <c r="AU728" s="37"/>
      <c r="AV728" s="37"/>
      <c r="AW728" s="37"/>
      <c r="AX728" s="37"/>
      <c r="AY728" s="37"/>
      <c r="AZ728" s="37"/>
      <c r="BA728" s="37"/>
    </row>
    <row r="729" spans="1:53">
      <c r="A729" s="37"/>
      <c r="B729" s="37"/>
      <c r="C729" s="37"/>
      <c r="D729" s="35"/>
      <c r="E729" s="39"/>
      <c r="F729" s="39"/>
      <c r="G729" s="41"/>
      <c r="H729" s="41"/>
      <c r="I729" s="36"/>
      <c r="J729" s="36"/>
      <c r="K729" s="36"/>
      <c r="L729" s="36"/>
      <c r="M729" s="36" t="str">
        <f ca="1">IFERROR(__xludf.DUMMYFUNCTION("IFERROR(TEXTJOIN("", "", TRUE, FILTER('Hưởng lương Tết'!D:D, ('Hưởng lương Tết'!A:A=B724) * ('Hưởng lương Tết'!B:B=C724))), """")"),"")</f>
        <v/>
      </c>
      <c r="N729" s="36"/>
      <c r="O729" s="36"/>
      <c r="P729" s="36"/>
      <c r="Q729" s="36"/>
      <c r="R729" s="36"/>
      <c r="S729" s="36"/>
      <c r="T729" s="36"/>
      <c r="U729" s="36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4"/>
      <c r="AG729" s="43"/>
      <c r="AH729" s="43"/>
      <c r="AI729" s="36"/>
      <c r="AJ729" s="43"/>
      <c r="AK729" s="43"/>
      <c r="AL729" s="43"/>
      <c r="AM729" s="43"/>
      <c r="AN729" s="43"/>
      <c r="AO729" s="43"/>
      <c r="AP729" s="42"/>
      <c r="AQ729" s="37"/>
      <c r="AR729" s="37"/>
      <c r="AS729" s="37"/>
      <c r="AT729" s="37"/>
      <c r="AU729" s="37"/>
      <c r="AV729" s="37"/>
      <c r="AW729" s="37"/>
      <c r="AX729" s="37"/>
      <c r="AY729" s="37"/>
      <c r="AZ729" s="37"/>
      <c r="BA729" s="37"/>
    </row>
    <row r="730" spans="1:53">
      <c r="A730" s="37"/>
      <c r="B730" s="37"/>
      <c r="C730" s="37"/>
      <c r="D730" s="35"/>
      <c r="E730" s="39"/>
      <c r="F730" s="39"/>
      <c r="G730" s="41"/>
      <c r="H730" s="41"/>
      <c r="I730" s="36"/>
      <c r="J730" s="36"/>
      <c r="K730" s="36"/>
      <c r="L730" s="36"/>
      <c r="M730" s="36" t="str">
        <f ca="1">IFERROR(__xludf.DUMMYFUNCTION("IFERROR(TEXTJOIN("", "", TRUE, FILTER('Hưởng lương Tết'!D:D, ('Hưởng lương Tết'!A:A=B725) * ('Hưởng lương Tết'!B:B=C725))), """")"),"")</f>
        <v/>
      </c>
      <c r="N730" s="36"/>
      <c r="O730" s="36"/>
      <c r="P730" s="36"/>
      <c r="Q730" s="36"/>
      <c r="R730" s="36"/>
      <c r="S730" s="36"/>
      <c r="T730" s="36"/>
      <c r="U730" s="36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4"/>
      <c r="AG730" s="43"/>
      <c r="AH730" s="43"/>
      <c r="AI730" s="36"/>
      <c r="AJ730" s="43"/>
      <c r="AK730" s="43"/>
      <c r="AL730" s="43"/>
      <c r="AM730" s="43"/>
      <c r="AN730" s="43"/>
      <c r="AO730" s="43"/>
      <c r="AP730" s="42"/>
      <c r="AQ730" s="37"/>
      <c r="AR730" s="37"/>
      <c r="AS730" s="37"/>
      <c r="AT730" s="37"/>
      <c r="AU730" s="37"/>
      <c r="AV730" s="37"/>
      <c r="AW730" s="37"/>
      <c r="AX730" s="37"/>
      <c r="AY730" s="37"/>
      <c r="AZ730" s="37"/>
      <c r="BA730" s="37"/>
    </row>
    <row r="731" spans="1:53">
      <c r="A731" s="37"/>
      <c r="B731" s="37"/>
      <c r="C731" s="37"/>
      <c r="D731" s="35"/>
      <c r="E731" s="39"/>
      <c r="F731" s="39"/>
      <c r="G731" s="41"/>
      <c r="H731" s="41"/>
      <c r="I731" s="36"/>
      <c r="J731" s="36"/>
      <c r="K731" s="36"/>
      <c r="L731" s="36"/>
      <c r="M731" s="36" t="str">
        <f ca="1">IFERROR(__xludf.DUMMYFUNCTION("IFERROR(TEXTJOIN("", "", TRUE, FILTER('Hưởng lương Tết'!D:D, ('Hưởng lương Tết'!A:A=B726) * ('Hưởng lương Tết'!B:B=C726))), """")"),"")</f>
        <v/>
      </c>
      <c r="N731" s="36"/>
      <c r="O731" s="36"/>
      <c r="P731" s="36"/>
      <c r="Q731" s="36"/>
      <c r="R731" s="36"/>
      <c r="S731" s="36"/>
      <c r="T731" s="36"/>
      <c r="U731" s="36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4"/>
      <c r="AG731" s="43"/>
      <c r="AH731" s="43"/>
      <c r="AI731" s="36"/>
      <c r="AJ731" s="43"/>
      <c r="AK731" s="43"/>
      <c r="AL731" s="43"/>
      <c r="AM731" s="43"/>
      <c r="AN731" s="43"/>
      <c r="AO731" s="43"/>
      <c r="AP731" s="42"/>
      <c r="AQ731" s="37"/>
      <c r="AR731" s="37"/>
      <c r="AS731" s="37"/>
      <c r="AT731" s="37"/>
      <c r="AU731" s="37"/>
      <c r="AV731" s="37"/>
      <c r="AW731" s="37"/>
      <c r="AX731" s="37"/>
      <c r="AY731" s="37"/>
      <c r="AZ731" s="37"/>
      <c r="BA731" s="37"/>
    </row>
    <row r="732" spans="1:53">
      <c r="A732" s="37"/>
      <c r="B732" s="37"/>
      <c r="C732" s="37"/>
      <c r="D732" s="35"/>
      <c r="E732" s="39"/>
      <c r="F732" s="39"/>
      <c r="G732" s="41"/>
      <c r="H732" s="41"/>
      <c r="I732" s="36"/>
      <c r="J732" s="36"/>
      <c r="K732" s="36"/>
      <c r="L732" s="36"/>
      <c r="M732" s="36" t="str">
        <f ca="1">IFERROR(__xludf.DUMMYFUNCTION("IFERROR(TEXTJOIN("", "", TRUE, FILTER('Hưởng lương Tết'!D:D, ('Hưởng lương Tết'!A:A=B727) * ('Hưởng lương Tết'!B:B=C727))), """")"),"")</f>
        <v/>
      </c>
      <c r="N732" s="36"/>
      <c r="O732" s="36"/>
      <c r="P732" s="36"/>
      <c r="Q732" s="36"/>
      <c r="R732" s="36"/>
      <c r="S732" s="36"/>
      <c r="T732" s="36"/>
      <c r="U732" s="36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4"/>
      <c r="AG732" s="43"/>
      <c r="AH732" s="43"/>
      <c r="AI732" s="36"/>
      <c r="AJ732" s="43"/>
      <c r="AK732" s="43"/>
      <c r="AL732" s="43"/>
      <c r="AM732" s="43"/>
      <c r="AN732" s="43"/>
      <c r="AO732" s="43"/>
      <c r="AP732" s="42"/>
      <c r="AQ732" s="37"/>
      <c r="AR732" s="37"/>
      <c r="AS732" s="37"/>
      <c r="AT732" s="37"/>
      <c r="AU732" s="37"/>
      <c r="AV732" s="37"/>
      <c r="AW732" s="37"/>
      <c r="AX732" s="37"/>
      <c r="AY732" s="37"/>
      <c r="AZ732" s="37"/>
      <c r="BA732" s="37"/>
    </row>
    <row r="733" spans="1:53">
      <c r="A733" s="37"/>
      <c r="B733" s="37"/>
      <c r="C733" s="37"/>
      <c r="D733" s="35"/>
      <c r="E733" s="39"/>
      <c r="F733" s="39"/>
      <c r="G733" s="41"/>
      <c r="H733" s="41"/>
      <c r="I733" s="36"/>
      <c r="J733" s="36"/>
      <c r="K733" s="36"/>
      <c r="L733" s="36"/>
      <c r="M733" s="36" t="str">
        <f ca="1">IFERROR(__xludf.DUMMYFUNCTION("IFERROR(TEXTJOIN("", "", TRUE, FILTER('Hưởng lương Tết'!D:D, ('Hưởng lương Tết'!A:A=B728) * ('Hưởng lương Tết'!B:B=C728))), """")"),"")</f>
        <v/>
      </c>
      <c r="N733" s="36"/>
      <c r="O733" s="36"/>
      <c r="P733" s="36"/>
      <c r="Q733" s="36"/>
      <c r="R733" s="36"/>
      <c r="S733" s="36"/>
      <c r="T733" s="36"/>
      <c r="U733" s="36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4"/>
      <c r="AG733" s="43"/>
      <c r="AH733" s="43"/>
      <c r="AI733" s="36"/>
      <c r="AJ733" s="43"/>
      <c r="AK733" s="43"/>
      <c r="AL733" s="43"/>
      <c r="AM733" s="43"/>
      <c r="AN733" s="43"/>
      <c r="AO733" s="43"/>
      <c r="AP733" s="42"/>
      <c r="AQ733" s="37"/>
      <c r="AR733" s="37"/>
      <c r="AS733" s="37"/>
      <c r="AT733" s="37"/>
      <c r="AU733" s="37"/>
      <c r="AV733" s="37"/>
      <c r="AW733" s="37"/>
      <c r="AX733" s="37"/>
      <c r="AY733" s="37"/>
      <c r="AZ733" s="37"/>
      <c r="BA733" s="37"/>
    </row>
    <row r="734" spans="1:53">
      <c r="A734" s="37"/>
      <c r="B734" s="37"/>
      <c r="C734" s="37"/>
      <c r="D734" s="35"/>
      <c r="E734" s="39"/>
      <c r="F734" s="39"/>
      <c r="G734" s="41"/>
      <c r="H734" s="41"/>
      <c r="I734" s="36"/>
      <c r="J734" s="36"/>
      <c r="K734" s="36"/>
      <c r="L734" s="36"/>
      <c r="M734" s="36" t="str">
        <f ca="1">IFERROR(__xludf.DUMMYFUNCTION("IFERROR(TEXTJOIN("", "", TRUE, FILTER('Hưởng lương Tết'!D:D, ('Hưởng lương Tết'!A:A=B729) * ('Hưởng lương Tết'!B:B=C729))), """")"),"")</f>
        <v/>
      </c>
      <c r="N734" s="36"/>
      <c r="O734" s="36"/>
      <c r="P734" s="36"/>
      <c r="Q734" s="36"/>
      <c r="R734" s="36"/>
      <c r="S734" s="36"/>
      <c r="T734" s="36"/>
      <c r="U734" s="36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4"/>
      <c r="AG734" s="43"/>
      <c r="AH734" s="43"/>
      <c r="AI734" s="36"/>
      <c r="AJ734" s="43"/>
      <c r="AK734" s="43"/>
      <c r="AL734" s="43"/>
      <c r="AM734" s="43"/>
      <c r="AN734" s="43"/>
      <c r="AO734" s="43"/>
      <c r="AP734" s="42"/>
      <c r="AQ734" s="37"/>
      <c r="AR734" s="37"/>
      <c r="AS734" s="37"/>
      <c r="AT734" s="37"/>
      <c r="AU734" s="37"/>
      <c r="AV734" s="37"/>
      <c r="AW734" s="37"/>
      <c r="AX734" s="37"/>
      <c r="AY734" s="37"/>
      <c r="AZ734" s="37"/>
      <c r="BA734" s="37"/>
    </row>
    <row r="735" spans="1:53">
      <c r="A735" s="37"/>
      <c r="B735" s="37"/>
      <c r="C735" s="37"/>
      <c r="D735" s="35"/>
      <c r="E735" s="39"/>
      <c r="F735" s="39"/>
      <c r="G735" s="41"/>
      <c r="H735" s="41"/>
      <c r="I735" s="36"/>
      <c r="J735" s="36"/>
      <c r="K735" s="36"/>
      <c r="L735" s="36"/>
      <c r="M735" s="36" t="str">
        <f ca="1">IFERROR(__xludf.DUMMYFUNCTION("IFERROR(TEXTJOIN("", "", TRUE, FILTER('Hưởng lương Tết'!D:D, ('Hưởng lương Tết'!A:A=B730) * ('Hưởng lương Tết'!B:B=C730))), """")"),"")</f>
        <v/>
      </c>
      <c r="N735" s="36"/>
      <c r="O735" s="36"/>
      <c r="P735" s="36"/>
      <c r="Q735" s="36"/>
      <c r="R735" s="36"/>
      <c r="S735" s="36"/>
      <c r="T735" s="36"/>
      <c r="U735" s="36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4"/>
      <c r="AG735" s="43"/>
      <c r="AH735" s="43"/>
      <c r="AI735" s="36"/>
      <c r="AJ735" s="43"/>
      <c r="AK735" s="43"/>
      <c r="AL735" s="43"/>
      <c r="AM735" s="43"/>
      <c r="AN735" s="43"/>
      <c r="AO735" s="43"/>
      <c r="AP735" s="42"/>
      <c r="AQ735" s="37"/>
      <c r="AR735" s="37"/>
      <c r="AS735" s="37"/>
      <c r="AT735" s="37"/>
      <c r="AU735" s="37"/>
      <c r="AV735" s="37"/>
      <c r="AW735" s="37"/>
      <c r="AX735" s="37"/>
      <c r="AY735" s="37"/>
      <c r="AZ735" s="37"/>
      <c r="BA735" s="37"/>
    </row>
    <row r="736" spans="1:53">
      <c r="A736" s="37"/>
      <c r="B736" s="37"/>
      <c r="C736" s="37"/>
      <c r="D736" s="35"/>
      <c r="E736" s="39"/>
      <c r="F736" s="39"/>
      <c r="G736" s="41"/>
      <c r="H736" s="41"/>
      <c r="I736" s="36"/>
      <c r="J736" s="36"/>
      <c r="K736" s="36"/>
      <c r="L736" s="36"/>
      <c r="M736" s="36" t="str">
        <f ca="1">IFERROR(__xludf.DUMMYFUNCTION("IFERROR(TEXTJOIN("", "", TRUE, FILTER('Hưởng lương Tết'!D:D, ('Hưởng lương Tết'!A:A=B731) * ('Hưởng lương Tết'!B:B=C731))), """")"),"")</f>
        <v/>
      </c>
      <c r="N736" s="36"/>
      <c r="O736" s="36"/>
      <c r="P736" s="36"/>
      <c r="Q736" s="36"/>
      <c r="R736" s="36"/>
      <c r="S736" s="36"/>
      <c r="T736" s="36"/>
      <c r="U736" s="36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4"/>
      <c r="AG736" s="43"/>
      <c r="AH736" s="43"/>
      <c r="AI736" s="36"/>
      <c r="AJ736" s="43"/>
      <c r="AK736" s="43"/>
      <c r="AL736" s="43"/>
      <c r="AM736" s="43"/>
      <c r="AN736" s="43"/>
      <c r="AO736" s="43"/>
      <c r="AP736" s="42"/>
      <c r="AQ736" s="37"/>
      <c r="AR736" s="37"/>
      <c r="AS736" s="37"/>
      <c r="AT736" s="37"/>
      <c r="AU736" s="37"/>
      <c r="AV736" s="37"/>
      <c r="AW736" s="37"/>
      <c r="AX736" s="37"/>
      <c r="AY736" s="37"/>
      <c r="AZ736" s="37"/>
      <c r="BA736" s="37"/>
    </row>
    <row r="737" spans="1:53">
      <c r="A737" s="37"/>
      <c r="B737" s="37"/>
      <c r="C737" s="37"/>
      <c r="D737" s="35"/>
      <c r="E737" s="39"/>
      <c r="F737" s="39"/>
      <c r="G737" s="41"/>
      <c r="H737" s="41"/>
      <c r="I737" s="36"/>
      <c r="J737" s="36"/>
      <c r="K737" s="36"/>
      <c r="L737" s="36"/>
      <c r="M737" s="36" t="str">
        <f ca="1">IFERROR(__xludf.DUMMYFUNCTION("IFERROR(TEXTJOIN("", "", TRUE, FILTER('Hưởng lương Tết'!D:D, ('Hưởng lương Tết'!A:A=B732) * ('Hưởng lương Tết'!B:B=C732))), """")"),"")</f>
        <v/>
      </c>
      <c r="N737" s="36"/>
      <c r="O737" s="36"/>
      <c r="P737" s="36"/>
      <c r="Q737" s="36"/>
      <c r="R737" s="36"/>
      <c r="S737" s="36"/>
      <c r="T737" s="36"/>
      <c r="U737" s="36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4"/>
      <c r="AG737" s="43"/>
      <c r="AH737" s="43"/>
      <c r="AI737" s="36"/>
      <c r="AJ737" s="43"/>
      <c r="AK737" s="43"/>
      <c r="AL737" s="43"/>
      <c r="AM737" s="43"/>
      <c r="AN737" s="43"/>
      <c r="AO737" s="43"/>
      <c r="AP737" s="42"/>
      <c r="AQ737" s="37"/>
      <c r="AR737" s="37"/>
      <c r="AS737" s="37"/>
      <c r="AT737" s="37"/>
      <c r="AU737" s="37"/>
      <c r="AV737" s="37"/>
      <c r="AW737" s="37"/>
      <c r="AX737" s="37"/>
      <c r="AY737" s="37"/>
      <c r="AZ737" s="37"/>
      <c r="BA737" s="37"/>
    </row>
    <row r="738" spans="1:53">
      <c r="A738" s="37"/>
      <c r="B738" s="37"/>
      <c r="C738" s="37"/>
      <c r="D738" s="35"/>
      <c r="E738" s="39"/>
      <c r="F738" s="39"/>
      <c r="G738" s="41"/>
      <c r="H738" s="41"/>
      <c r="I738" s="36"/>
      <c r="J738" s="36"/>
      <c r="K738" s="36"/>
      <c r="L738" s="36"/>
      <c r="M738" s="36" t="str">
        <f ca="1">IFERROR(__xludf.DUMMYFUNCTION("IFERROR(TEXTJOIN("", "", TRUE, FILTER('Hưởng lương Tết'!D:D, ('Hưởng lương Tết'!A:A=B733) * ('Hưởng lương Tết'!B:B=C733))), """")"),"")</f>
        <v/>
      </c>
      <c r="N738" s="36"/>
      <c r="O738" s="36"/>
      <c r="P738" s="36"/>
      <c r="Q738" s="36"/>
      <c r="R738" s="36"/>
      <c r="S738" s="36"/>
      <c r="T738" s="36"/>
      <c r="U738" s="36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4"/>
      <c r="AG738" s="43"/>
      <c r="AH738" s="43"/>
      <c r="AI738" s="36"/>
      <c r="AJ738" s="43"/>
      <c r="AK738" s="43"/>
      <c r="AL738" s="43"/>
      <c r="AM738" s="43"/>
      <c r="AN738" s="43"/>
      <c r="AO738" s="43"/>
      <c r="AP738" s="42"/>
      <c r="AQ738" s="37"/>
      <c r="AR738" s="37"/>
      <c r="AS738" s="37"/>
      <c r="AT738" s="37"/>
      <c r="AU738" s="37"/>
      <c r="AV738" s="37"/>
      <c r="AW738" s="37"/>
      <c r="AX738" s="37"/>
      <c r="AY738" s="37"/>
      <c r="AZ738" s="37"/>
      <c r="BA738" s="37"/>
    </row>
    <row r="739" spans="1:53">
      <c r="A739" s="37"/>
      <c r="B739" s="37"/>
      <c r="C739" s="37"/>
      <c r="D739" s="35"/>
      <c r="E739" s="39"/>
      <c r="F739" s="39"/>
      <c r="G739" s="41"/>
      <c r="H739" s="41"/>
      <c r="I739" s="36"/>
      <c r="J739" s="36"/>
      <c r="K739" s="36"/>
      <c r="L739" s="36"/>
      <c r="M739" s="36" t="str">
        <f ca="1">IFERROR(__xludf.DUMMYFUNCTION("IFERROR(TEXTJOIN("", "", TRUE, FILTER('Hưởng lương Tết'!D:D, ('Hưởng lương Tết'!A:A=B734) * ('Hưởng lương Tết'!B:B=C734))), """")"),"")</f>
        <v/>
      </c>
      <c r="N739" s="36"/>
      <c r="O739" s="36"/>
      <c r="P739" s="36"/>
      <c r="Q739" s="36"/>
      <c r="R739" s="36"/>
      <c r="S739" s="36"/>
      <c r="T739" s="36"/>
      <c r="U739" s="36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4"/>
      <c r="AG739" s="43"/>
      <c r="AH739" s="43"/>
      <c r="AI739" s="36"/>
      <c r="AJ739" s="43"/>
      <c r="AK739" s="43"/>
      <c r="AL739" s="43"/>
      <c r="AM739" s="43"/>
      <c r="AN739" s="43"/>
      <c r="AO739" s="43"/>
      <c r="AP739" s="42"/>
      <c r="AQ739" s="37"/>
      <c r="AR739" s="37"/>
      <c r="AS739" s="37"/>
      <c r="AT739" s="37"/>
      <c r="AU739" s="37"/>
      <c r="AV739" s="37"/>
      <c r="AW739" s="37"/>
      <c r="AX739" s="37"/>
      <c r="AY739" s="37"/>
      <c r="AZ739" s="37"/>
      <c r="BA739" s="37"/>
    </row>
    <row r="740" spans="1:53">
      <c r="A740" s="37"/>
      <c r="B740" s="37"/>
      <c r="C740" s="37"/>
      <c r="D740" s="35"/>
      <c r="E740" s="39"/>
      <c r="F740" s="39"/>
      <c r="G740" s="41"/>
      <c r="H740" s="41"/>
      <c r="I740" s="36"/>
      <c r="J740" s="36"/>
      <c r="K740" s="36"/>
      <c r="L740" s="36"/>
      <c r="M740" s="36" t="str">
        <f ca="1">IFERROR(__xludf.DUMMYFUNCTION("IFERROR(TEXTJOIN("", "", TRUE, FILTER('Hưởng lương Tết'!D:D, ('Hưởng lương Tết'!A:A=B735) * ('Hưởng lương Tết'!B:B=C735))), """")"),"")</f>
        <v/>
      </c>
      <c r="N740" s="36"/>
      <c r="O740" s="36"/>
      <c r="P740" s="36"/>
      <c r="Q740" s="36"/>
      <c r="R740" s="36"/>
      <c r="S740" s="36"/>
      <c r="T740" s="36"/>
      <c r="U740" s="36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4"/>
      <c r="AG740" s="43"/>
      <c r="AH740" s="43"/>
      <c r="AI740" s="36"/>
      <c r="AJ740" s="43"/>
      <c r="AK740" s="43"/>
      <c r="AL740" s="43"/>
      <c r="AM740" s="43"/>
      <c r="AN740" s="43"/>
      <c r="AO740" s="43"/>
      <c r="AP740" s="42"/>
      <c r="AQ740" s="37"/>
      <c r="AR740" s="37"/>
      <c r="AS740" s="37"/>
      <c r="AT740" s="37"/>
      <c r="AU740" s="37"/>
      <c r="AV740" s="37"/>
      <c r="AW740" s="37"/>
      <c r="AX740" s="37"/>
      <c r="AY740" s="37"/>
      <c r="AZ740" s="37"/>
      <c r="BA740" s="37"/>
    </row>
    <row r="741" spans="1:53">
      <c r="A741" s="37"/>
      <c r="B741" s="37"/>
      <c r="C741" s="37"/>
      <c r="D741" s="35"/>
      <c r="E741" s="39"/>
      <c r="F741" s="39"/>
      <c r="G741" s="41"/>
      <c r="H741" s="41"/>
      <c r="I741" s="36"/>
      <c r="J741" s="36"/>
      <c r="K741" s="36"/>
      <c r="L741" s="36"/>
      <c r="M741" s="36" t="str">
        <f ca="1">IFERROR(__xludf.DUMMYFUNCTION("IFERROR(TEXTJOIN("", "", TRUE, FILTER('Hưởng lương Tết'!D:D, ('Hưởng lương Tết'!A:A=B736) * ('Hưởng lương Tết'!B:B=C736))), """")"),"")</f>
        <v/>
      </c>
      <c r="N741" s="36"/>
      <c r="O741" s="36"/>
      <c r="P741" s="36"/>
      <c r="Q741" s="36"/>
      <c r="R741" s="36"/>
      <c r="S741" s="36"/>
      <c r="T741" s="36"/>
      <c r="U741" s="36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4"/>
      <c r="AG741" s="43"/>
      <c r="AH741" s="43"/>
      <c r="AI741" s="36"/>
      <c r="AJ741" s="43"/>
      <c r="AK741" s="43"/>
      <c r="AL741" s="43"/>
      <c r="AM741" s="43"/>
      <c r="AN741" s="43"/>
      <c r="AO741" s="43"/>
      <c r="AP741" s="42"/>
      <c r="AQ741" s="37"/>
      <c r="AR741" s="37"/>
      <c r="AS741" s="37"/>
      <c r="AT741" s="37"/>
      <c r="AU741" s="37"/>
      <c r="AV741" s="37"/>
      <c r="AW741" s="37"/>
      <c r="AX741" s="37"/>
      <c r="AY741" s="37"/>
      <c r="AZ741" s="37"/>
      <c r="BA741" s="37"/>
    </row>
    <row r="742" spans="1:53">
      <c r="A742" s="37"/>
      <c r="B742" s="37"/>
      <c r="C742" s="37"/>
      <c r="D742" s="35"/>
      <c r="E742" s="39"/>
      <c r="F742" s="39"/>
      <c r="G742" s="41"/>
      <c r="H742" s="41"/>
      <c r="I742" s="36"/>
      <c r="J742" s="36"/>
      <c r="K742" s="36"/>
      <c r="L742" s="36"/>
      <c r="M742" s="36" t="str">
        <f ca="1">IFERROR(__xludf.DUMMYFUNCTION("IFERROR(TEXTJOIN("", "", TRUE, FILTER('Hưởng lương Tết'!D:D, ('Hưởng lương Tết'!A:A=B737) * ('Hưởng lương Tết'!B:B=C737))), """")"),"")</f>
        <v/>
      </c>
      <c r="N742" s="36"/>
      <c r="O742" s="36"/>
      <c r="P742" s="36"/>
      <c r="Q742" s="36"/>
      <c r="R742" s="36"/>
      <c r="S742" s="36"/>
      <c r="T742" s="36"/>
      <c r="U742" s="36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4"/>
      <c r="AG742" s="43"/>
      <c r="AH742" s="43"/>
      <c r="AI742" s="36"/>
      <c r="AJ742" s="43"/>
      <c r="AK742" s="43"/>
      <c r="AL742" s="43"/>
      <c r="AM742" s="43"/>
      <c r="AN742" s="43"/>
      <c r="AO742" s="43"/>
      <c r="AP742" s="42"/>
      <c r="AQ742" s="37"/>
      <c r="AR742" s="37"/>
      <c r="AS742" s="37"/>
      <c r="AT742" s="37"/>
      <c r="AU742" s="37"/>
      <c r="AV742" s="37"/>
      <c r="AW742" s="37"/>
      <c r="AX742" s="37"/>
      <c r="AY742" s="37"/>
      <c r="AZ742" s="37"/>
      <c r="BA742" s="37"/>
    </row>
    <row r="743" spans="1:53">
      <c r="A743" s="37"/>
      <c r="B743" s="37"/>
      <c r="C743" s="37"/>
      <c r="D743" s="35"/>
      <c r="E743" s="39"/>
      <c r="F743" s="39"/>
      <c r="G743" s="41"/>
      <c r="H743" s="41"/>
      <c r="I743" s="36"/>
      <c r="J743" s="36"/>
      <c r="K743" s="36"/>
      <c r="L743" s="36"/>
      <c r="M743" s="36" t="str">
        <f ca="1">IFERROR(__xludf.DUMMYFUNCTION("IFERROR(TEXTJOIN("", "", TRUE, FILTER('Hưởng lương Tết'!D:D, ('Hưởng lương Tết'!A:A=B738) * ('Hưởng lương Tết'!B:B=C738))), """")"),"")</f>
        <v/>
      </c>
      <c r="N743" s="36"/>
      <c r="O743" s="36"/>
      <c r="P743" s="36"/>
      <c r="Q743" s="36"/>
      <c r="R743" s="36"/>
      <c r="S743" s="36"/>
      <c r="T743" s="36"/>
      <c r="U743" s="36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4"/>
      <c r="AG743" s="43"/>
      <c r="AH743" s="43"/>
      <c r="AI743" s="36"/>
      <c r="AJ743" s="43"/>
      <c r="AK743" s="43"/>
      <c r="AL743" s="43"/>
      <c r="AM743" s="43"/>
      <c r="AN743" s="43"/>
      <c r="AO743" s="43"/>
      <c r="AP743" s="42"/>
      <c r="AQ743" s="37"/>
      <c r="AR743" s="37"/>
      <c r="AS743" s="37"/>
      <c r="AT743" s="37"/>
      <c r="AU743" s="37"/>
      <c r="AV743" s="37"/>
      <c r="AW743" s="37"/>
      <c r="AX743" s="37"/>
      <c r="AY743" s="37"/>
      <c r="AZ743" s="37"/>
      <c r="BA743" s="37"/>
    </row>
    <row r="744" spans="1:53">
      <c r="A744" s="37"/>
      <c r="B744" s="37"/>
      <c r="C744" s="37"/>
      <c r="D744" s="35"/>
      <c r="E744" s="39"/>
      <c r="F744" s="39"/>
      <c r="G744" s="41"/>
      <c r="H744" s="41"/>
      <c r="I744" s="36"/>
      <c r="J744" s="36"/>
      <c r="K744" s="36"/>
      <c r="L744" s="36"/>
      <c r="M744" s="36" t="str">
        <f ca="1">IFERROR(__xludf.DUMMYFUNCTION("IFERROR(TEXTJOIN("", "", TRUE, FILTER('Hưởng lương Tết'!D:D, ('Hưởng lương Tết'!A:A=B739) * ('Hưởng lương Tết'!B:B=C739))), """")"),"")</f>
        <v/>
      </c>
      <c r="N744" s="36"/>
      <c r="O744" s="36"/>
      <c r="P744" s="36"/>
      <c r="Q744" s="36"/>
      <c r="R744" s="36"/>
      <c r="S744" s="36"/>
      <c r="T744" s="36"/>
      <c r="U744" s="36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4"/>
      <c r="AG744" s="43"/>
      <c r="AH744" s="43"/>
      <c r="AI744" s="36"/>
      <c r="AJ744" s="43"/>
      <c r="AK744" s="43"/>
      <c r="AL744" s="43"/>
      <c r="AM744" s="43"/>
      <c r="AN744" s="43"/>
      <c r="AO744" s="43"/>
      <c r="AP744" s="42"/>
      <c r="AQ744" s="37"/>
      <c r="AR744" s="37"/>
      <c r="AS744" s="37"/>
      <c r="AT744" s="37"/>
      <c r="AU744" s="37"/>
      <c r="AV744" s="37"/>
      <c r="AW744" s="37"/>
      <c r="AX744" s="37"/>
      <c r="AY744" s="37"/>
      <c r="AZ744" s="37"/>
      <c r="BA744" s="37"/>
    </row>
    <row r="745" spans="1:53">
      <c r="A745" s="37"/>
      <c r="B745" s="37"/>
      <c r="C745" s="37"/>
      <c r="D745" s="35"/>
      <c r="E745" s="39"/>
      <c r="F745" s="39"/>
      <c r="G745" s="41"/>
      <c r="H745" s="41"/>
      <c r="I745" s="36"/>
      <c r="J745" s="36"/>
      <c r="K745" s="36"/>
      <c r="L745" s="36"/>
      <c r="M745" s="36" t="str">
        <f ca="1">IFERROR(__xludf.DUMMYFUNCTION("IFERROR(TEXTJOIN("", "", TRUE, FILTER('Hưởng lương Tết'!D:D, ('Hưởng lương Tết'!A:A=B740) * ('Hưởng lương Tết'!B:B=C740))), """")"),"")</f>
        <v/>
      </c>
      <c r="N745" s="36"/>
      <c r="O745" s="36"/>
      <c r="P745" s="36"/>
      <c r="Q745" s="36"/>
      <c r="R745" s="36"/>
      <c r="S745" s="36"/>
      <c r="T745" s="36"/>
      <c r="U745" s="36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4"/>
      <c r="AG745" s="43"/>
      <c r="AH745" s="43"/>
      <c r="AI745" s="36"/>
      <c r="AJ745" s="43"/>
      <c r="AK745" s="43"/>
      <c r="AL745" s="43"/>
      <c r="AM745" s="43"/>
      <c r="AN745" s="43"/>
      <c r="AO745" s="43"/>
      <c r="AP745" s="42"/>
      <c r="AQ745" s="37"/>
      <c r="AR745" s="37"/>
      <c r="AS745" s="37"/>
      <c r="AT745" s="37"/>
      <c r="AU745" s="37"/>
      <c r="AV745" s="37"/>
      <c r="AW745" s="37"/>
      <c r="AX745" s="37"/>
      <c r="AY745" s="37"/>
      <c r="AZ745" s="37"/>
      <c r="BA745" s="37"/>
    </row>
    <row r="746" spans="1:53">
      <c r="A746" s="37"/>
      <c r="B746" s="37"/>
      <c r="C746" s="37"/>
      <c r="D746" s="35"/>
      <c r="E746" s="39"/>
      <c r="F746" s="39"/>
      <c r="G746" s="41"/>
      <c r="H746" s="41"/>
      <c r="I746" s="36"/>
      <c r="J746" s="36"/>
      <c r="K746" s="36"/>
      <c r="L746" s="36"/>
      <c r="M746" s="36" t="str">
        <f ca="1">IFERROR(__xludf.DUMMYFUNCTION("IFERROR(TEXTJOIN("", "", TRUE, FILTER('Hưởng lương Tết'!D:D, ('Hưởng lương Tết'!A:A=B741) * ('Hưởng lương Tết'!B:B=C741))), """")"),"")</f>
        <v/>
      </c>
      <c r="N746" s="36"/>
      <c r="O746" s="36"/>
      <c r="P746" s="36"/>
      <c r="Q746" s="36"/>
      <c r="R746" s="36"/>
      <c r="S746" s="36"/>
      <c r="T746" s="36"/>
      <c r="U746" s="36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4"/>
      <c r="AG746" s="43"/>
      <c r="AH746" s="43"/>
      <c r="AI746" s="36"/>
      <c r="AJ746" s="43"/>
      <c r="AK746" s="43"/>
      <c r="AL746" s="43"/>
      <c r="AM746" s="43"/>
      <c r="AN746" s="43"/>
      <c r="AO746" s="43"/>
      <c r="AP746" s="42"/>
      <c r="AQ746" s="37"/>
      <c r="AR746" s="37"/>
      <c r="AS746" s="37"/>
      <c r="AT746" s="37"/>
      <c r="AU746" s="37"/>
      <c r="AV746" s="37"/>
      <c r="AW746" s="37"/>
      <c r="AX746" s="37"/>
      <c r="AY746" s="37"/>
      <c r="AZ746" s="37"/>
      <c r="BA746" s="37"/>
    </row>
    <row r="747" spans="1:53">
      <c r="A747" s="37"/>
      <c r="B747" s="37"/>
      <c r="C747" s="37"/>
      <c r="D747" s="35"/>
      <c r="E747" s="39"/>
      <c r="F747" s="39"/>
      <c r="G747" s="41"/>
      <c r="H747" s="41"/>
      <c r="I747" s="36"/>
      <c r="J747" s="36"/>
      <c r="K747" s="36"/>
      <c r="L747" s="36"/>
      <c r="M747" s="36" t="str">
        <f ca="1">IFERROR(__xludf.DUMMYFUNCTION("IFERROR(TEXTJOIN("", "", TRUE, FILTER('Hưởng lương Tết'!D:D, ('Hưởng lương Tết'!A:A=B742) * ('Hưởng lương Tết'!B:B=C742))), """")"),"")</f>
        <v/>
      </c>
      <c r="N747" s="36"/>
      <c r="O747" s="36"/>
      <c r="P747" s="36"/>
      <c r="Q747" s="36"/>
      <c r="R747" s="36"/>
      <c r="S747" s="36"/>
      <c r="T747" s="36"/>
      <c r="U747" s="36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4"/>
      <c r="AG747" s="43"/>
      <c r="AH747" s="43"/>
      <c r="AI747" s="36"/>
      <c r="AJ747" s="43"/>
      <c r="AK747" s="43"/>
      <c r="AL747" s="43"/>
      <c r="AM747" s="43"/>
      <c r="AN747" s="43"/>
      <c r="AO747" s="43"/>
      <c r="AP747" s="42"/>
      <c r="AQ747" s="37"/>
      <c r="AR747" s="37"/>
      <c r="AS747" s="37"/>
      <c r="AT747" s="37"/>
      <c r="AU747" s="37"/>
      <c r="AV747" s="37"/>
      <c r="AW747" s="37"/>
      <c r="AX747" s="37"/>
      <c r="AY747" s="37"/>
      <c r="AZ747" s="37"/>
      <c r="BA747" s="37"/>
    </row>
    <row r="748" spans="1:53">
      <c r="A748" s="37"/>
      <c r="B748" s="37"/>
      <c r="C748" s="37"/>
      <c r="D748" s="35"/>
      <c r="E748" s="39"/>
      <c r="F748" s="39"/>
      <c r="G748" s="41"/>
      <c r="H748" s="41"/>
      <c r="I748" s="36"/>
      <c r="J748" s="36"/>
      <c r="K748" s="36"/>
      <c r="L748" s="36"/>
      <c r="M748" s="36" t="str">
        <f ca="1">IFERROR(__xludf.DUMMYFUNCTION("IFERROR(TEXTJOIN("", "", TRUE, FILTER('Hưởng lương Tết'!D:D, ('Hưởng lương Tết'!A:A=B743) * ('Hưởng lương Tết'!B:B=C743))), """")"),"")</f>
        <v/>
      </c>
      <c r="N748" s="36"/>
      <c r="O748" s="36"/>
      <c r="P748" s="36"/>
      <c r="Q748" s="36"/>
      <c r="R748" s="36"/>
      <c r="S748" s="36"/>
      <c r="T748" s="36"/>
      <c r="U748" s="36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4"/>
      <c r="AG748" s="43"/>
      <c r="AH748" s="43"/>
      <c r="AI748" s="36"/>
      <c r="AJ748" s="43"/>
      <c r="AK748" s="43"/>
      <c r="AL748" s="43"/>
      <c r="AM748" s="43"/>
      <c r="AN748" s="43"/>
      <c r="AO748" s="43"/>
      <c r="AP748" s="42"/>
      <c r="AQ748" s="37"/>
      <c r="AR748" s="37"/>
      <c r="AS748" s="37"/>
      <c r="AT748" s="37"/>
      <c r="AU748" s="37"/>
      <c r="AV748" s="37"/>
      <c r="AW748" s="37"/>
      <c r="AX748" s="37"/>
      <c r="AY748" s="37"/>
      <c r="AZ748" s="37"/>
      <c r="BA748" s="37"/>
    </row>
    <row r="749" spans="1:53">
      <c r="A749" s="37"/>
      <c r="B749" s="37"/>
      <c r="C749" s="37"/>
      <c r="D749" s="35"/>
      <c r="E749" s="39"/>
      <c r="F749" s="39"/>
      <c r="G749" s="41"/>
      <c r="H749" s="41"/>
      <c r="I749" s="36"/>
      <c r="J749" s="36"/>
      <c r="K749" s="36"/>
      <c r="L749" s="36"/>
      <c r="M749" s="36" t="str">
        <f ca="1">IFERROR(__xludf.DUMMYFUNCTION("IFERROR(TEXTJOIN("", "", TRUE, FILTER('Hưởng lương Tết'!D:D, ('Hưởng lương Tết'!A:A=B744) * ('Hưởng lương Tết'!B:B=C744))), """")"),"")</f>
        <v/>
      </c>
      <c r="N749" s="36"/>
      <c r="O749" s="36"/>
      <c r="P749" s="36"/>
      <c r="Q749" s="36"/>
      <c r="R749" s="36"/>
      <c r="S749" s="36"/>
      <c r="T749" s="36"/>
      <c r="U749" s="36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4"/>
      <c r="AG749" s="43"/>
      <c r="AH749" s="43"/>
      <c r="AI749" s="36"/>
      <c r="AJ749" s="43"/>
      <c r="AK749" s="43"/>
      <c r="AL749" s="43"/>
      <c r="AM749" s="43"/>
      <c r="AN749" s="43"/>
      <c r="AO749" s="43"/>
      <c r="AP749" s="42"/>
      <c r="AQ749" s="37"/>
      <c r="AR749" s="37"/>
      <c r="AS749" s="37"/>
      <c r="AT749" s="37"/>
      <c r="AU749" s="37"/>
      <c r="AV749" s="37"/>
      <c r="AW749" s="37"/>
      <c r="AX749" s="37"/>
      <c r="AY749" s="37"/>
      <c r="AZ749" s="37"/>
      <c r="BA749" s="37"/>
    </row>
    <row r="750" spans="1:53">
      <c r="A750" s="37"/>
      <c r="B750" s="37"/>
      <c r="C750" s="37"/>
      <c r="D750" s="35"/>
      <c r="E750" s="39"/>
      <c r="F750" s="39"/>
      <c r="G750" s="41"/>
      <c r="H750" s="41"/>
      <c r="I750" s="36"/>
      <c r="J750" s="36"/>
      <c r="K750" s="36"/>
      <c r="L750" s="36"/>
      <c r="M750" s="36" t="str">
        <f ca="1">IFERROR(__xludf.DUMMYFUNCTION("IFERROR(TEXTJOIN("", "", TRUE, FILTER('Hưởng lương Tết'!D:D, ('Hưởng lương Tết'!A:A=B745) * ('Hưởng lương Tết'!B:B=C745))), """")"),"")</f>
        <v/>
      </c>
      <c r="N750" s="36"/>
      <c r="O750" s="36"/>
      <c r="P750" s="36"/>
      <c r="Q750" s="36"/>
      <c r="R750" s="36"/>
      <c r="S750" s="36"/>
      <c r="T750" s="36"/>
      <c r="U750" s="36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4"/>
      <c r="AG750" s="43"/>
      <c r="AH750" s="43"/>
      <c r="AI750" s="36"/>
      <c r="AJ750" s="43"/>
      <c r="AK750" s="43"/>
      <c r="AL750" s="43"/>
      <c r="AM750" s="43"/>
      <c r="AN750" s="43"/>
      <c r="AO750" s="43"/>
      <c r="AP750" s="42"/>
      <c r="AQ750" s="37"/>
      <c r="AR750" s="37"/>
      <c r="AS750" s="37"/>
      <c r="AT750" s="37"/>
      <c r="AU750" s="37"/>
      <c r="AV750" s="37"/>
      <c r="AW750" s="37"/>
      <c r="AX750" s="37"/>
      <c r="AY750" s="37"/>
      <c r="AZ750" s="37"/>
      <c r="BA750" s="37"/>
    </row>
    <row r="751" spans="1:53">
      <c r="A751" s="37"/>
      <c r="B751" s="37"/>
      <c r="C751" s="37"/>
      <c r="D751" s="35"/>
      <c r="E751" s="39"/>
      <c r="F751" s="39"/>
      <c r="G751" s="41"/>
      <c r="H751" s="41"/>
      <c r="I751" s="36"/>
      <c r="J751" s="36"/>
      <c r="K751" s="36"/>
      <c r="L751" s="36"/>
      <c r="M751" s="36" t="str">
        <f ca="1">IFERROR(__xludf.DUMMYFUNCTION("IFERROR(TEXTJOIN("", "", TRUE, FILTER('Hưởng lương Tết'!D:D, ('Hưởng lương Tết'!A:A=B746) * ('Hưởng lương Tết'!B:B=C746))), """")"),"")</f>
        <v/>
      </c>
      <c r="N751" s="36"/>
      <c r="O751" s="36"/>
      <c r="P751" s="36"/>
      <c r="Q751" s="36"/>
      <c r="R751" s="36"/>
      <c r="S751" s="36"/>
      <c r="T751" s="36"/>
      <c r="U751" s="36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4"/>
      <c r="AG751" s="43"/>
      <c r="AH751" s="43"/>
      <c r="AI751" s="36"/>
      <c r="AJ751" s="43"/>
      <c r="AK751" s="43"/>
      <c r="AL751" s="43"/>
      <c r="AM751" s="43"/>
      <c r="AN751" s="43"/>
      <c r="AO751" s="43"/>
      <c r="AP751" s="42"/>
      <c r="AQ751" s="37"/>
      <c r="AR751" s="37"/>
      <c r="AS751" s="37"/>
      <c r="AT751" s="37"/>
      <c r="AU751" s="37"/>
      <c r="AV751" s="37"/>
      <c r="AW751" s="37"/>
      <c r="AX751" s="37"/>
      <c r="AY751" s="37"/>
      <c r="AZ751" s="37"/>
      <c r="BA751" s="37"/>
    </row>
    <row r="752" spans="1:53">
      <c r="A752" s="37"/>
      <c r="B752" s="37"/>
      <c r="C752" s="37"/>
      <c r="D752" s="35"/>
      <c r="E752" s="39"/>
      <c r="F752" s="39"/>
      <c r="G752" s="41"/>
      <c r="H752" s="41"/>
      <c r="I752" s="36"/>
      <c r="J752" s="36"/>
      <c r="K752" s="36"/>
      <c r="L752" s="36"/>
      <c r="M752" s="36" t="str">
        <f ca="1">IFERROR(__xludf.DUMMYFUNCTION("IFERROR(TEXTJOIN("", "", TRUE, FILTER('Hưởng lương Tết'!D:D, ('Hưởng lương Tết'!A:A=B747) * ('Hưởng lương Tết'!B:B=C747))), """")"),"")</f>
        <v/>
      </c>
      <c r="N752" s="36"/>
      <c r="O752" s="36"/>
      <c r="P752" s="36"/>
      <c r="Q752" s="36"/>
      <c r="R752" s="36"/>
      <c r="S752" s="36"/>
      <c r="T752" s="36"/>
      <c r="U752" s="36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4"/>
      <c r="AG752" s="43"/>
      <c r="AH752" s="43"/>
      <c r="AI752" s="36"/>
      <c r="AJ752" s="43"/>
      <c r="AK752" s="43"/>
      <c r="AL752" s="43"/>
      <c r="AM752" s="43"/>
      <c r="AN752" s="43"/>
      <c r="AO752" s="43"/>
      <c r="AP752" s="42"/>
      <c r="AQ752" s="37"/>
      <c r="AR752" s="37"/>
      <c r="AS752" s="37"/>
      <c r="AT752" s="37"/>
      <c r="AU752" s="37"/>
      <c r="AV752" s="37"/>
      <c r="AW752" s="37"/>
      <c r="AX752" s="37"/>
      <c r="AY752" s="37"/>
      <c r="AZ752" s="37"/>
      <c r="BA752" s="37"/>
    </row>
    <row r="753" spans="1:53">
      <c r="A753" s="37"/>
      <c r="B753" s="37"/>
      <c r="C753" s="37"/>
      <c r="D753" s="35"/>
      <c r="E753" s="39"/>
      <c r="F753" s="39"/>
      <c r="G753" s="41"/>
      <c r="H753" s="41"/>
      <c r="I753" s="36"/>
      <c r="J753" s="36"/>
      <c r="K753" s="36"/>
      <c r="L753" s="36"/>
      <c r="M753" s="36" t="str">
        <f ca="1">IFERROR(__xludf.DUMMYFUNCTION("IFERROR(TEXTJOIN("", "", TRUE, FILTER('Hưởng lương Tết'!D:D, ('Hưởng lương Tết'!A:A=B748) * ('Hưởng lương Tết'!B:B=C748))), """")"),"")</f>
        <v/>
      </c>
      <c r="N753" s="36"/>
      <c r="O753" s="36"/>
      <c r="P753" s="36"/>
      <c r="Q753" s="36"/>
      <c r="R753" s="36"/>
      <c r="S753" s="36"/>
      <c r="T753" s="36"/>
      <c r="U753" s="36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4"/>
      <c r="AG753" s="43"/>
      <c r="AH753" s="43"/>
      <c r="AI753" s="36"/>
      <c r="AJ753" s="43"/>
      <c r="AK753" s="43"/>
      <c r="AL753" s="43"/>
      <c r="AM753" s="43"/>
      <c r="AN753" s="43"/>
      <c r="AO753" s="43"/>
      <c r="AP753" s="42"/>
      <c r="AQ753" s="37"/>
      <c r="AR753" s="37"/>
      <c r="AS753" s="37"/>
      <c r="AT753" s="37"/>
      <c r="AU753" s="37"/>
      <c r="AV753" s="37"/>
      <c r="AW753" s="37"/>
      <c r="AX753" s="37"/>
      <c r="AY753" s="37"/>
      <c r="AZ753" s="37"/>
      <c r="BA753" s="37"/>
    </row>
    <row r="754" spans="1:53">
      <c r="A754" s="37"/>
      <c r="B754" s="37"/>
      <c r="C754" s="37"/>
      <c r="D754" s="35"/>
      <c r="E754" s="39"/>
      <c r="F754" s="39"/>
      <c r="G754" s="41"/>
      <c r="H754" s="41"/>
      <c r="I754" s="36"/>
      <c r="J754" s="36"/>
      <c r="K754" s="36"/>
      <c r="L754" s="36"/>
      <c r="M754" s="36" t="str">
        <f ca="1">IFERROR(__xludf.DUMMYFUNCTION("IFERROR(TEXTJOIN("", "", TRUE, FILTER('Hưởng lương Tết'!D:D, ('Hưởng lương Tết'!A:A=B749) * ('Hưởng lương Tết'!B:B=C749))), """")"),"")</f>
        <v/>
      </c>
      <c r="N754" s="36"/>
      <c r="O754" s="36"/>
      <c r="P754" s="36"/>
      <c r="Q754" s="36"/>
      <c r="R754" s="36"/>
      <c r="S754" s="36"/>
      <c r="T754" s="36"/>
      <c r="U754" s="36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4"/>
      <c r="AG754" s="43"/>
      <c r="AH754" s="43"/>
      <c r="AI754" s="36"/>
      <c r="AJ754" s="43"/>
      <c r="AK754" s="43"/>
      <c r="AL754" s="43"/>
      <c r="AM754" s="43"/>
      <c r="AN754" s="43"/>
      <c r="AO754" s="43"/>
      <c r="AP754" s="42"/>
      <c r="AQ754" s="37"/>
      <c r="AR754" s="37"/>
      <c r="AS754" s="37"/>
      <c r="AT754" s="37"/>
      <c r="AU754" s="37"/>
      <c r="AV754" s="37"/>
      <c r="AW754" s="37"/>
      <c r="AX754" s="37"/>
      <c r="AY754" s="37"/>
      <c r="AZ754" s="37"/>
      <c r="BA754" s="37"/>
    </row>
    <row r="755" spans="1:53">
      <c r="A755" s="37"/>
      <c r="B755" s="37"/>
      <c r="C755" s="37"/>
      <c r="D755" s="35"/>
      <c r="E755" s="39"/>
      <c r="F755" s="39"/>
      <c r="G755" s="41"/>
      <c r="H755" s="41"/>
      <c r="I755" s="36"/>
      <c r="J755" s="36"/>
      <c r="K755" s="36"/>
      <c r="L755" s="36"/>
      <c r="M755" s="36" t="str">
        <f ca="1">IFERROR(__xludf.DUMMYFUNCTION("IFERROR(TEXTJOIN("", "", TRUE, FILTER('Hưởng lương Tết'!D:D, ('Hưởng lương Tết'!A:A=B750) * ('Hưởng lương Tết'!B:B=C750))), """")"),"")</f>
        <v/>
      </c>
      <c r="N755" s="36"/>
      <c r="O755" s="36"/>
      <c r="P755" s="36"/>
      <c r="Q755" s="36"/>
      <c r="R755" s="36"/>
      <c r="S755" s="36"/>
      <c r="T755" s="36"/>
      <c r="U755" s="36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4"/>
      <c r="AG755" s="43"/>
      <c r="AH755" s="43"/>
      <c r="AI755" s="36"/>
      <c r="AJ755" s="43"/>
      <c r="AK755" s="43"/>
      <c r="AL755" s="43"/>
      <c r="AM755" s="43"/>
      <c r="AN755" s="43"/>
      <c r="AO755" s="43"/>
      <c r="AP755" s="42"/>
      <c r="AQ755" s="37"/>
      <c r="AR755" s="37"/>
      <c r="AS755" s="37"/>
      <c r="AT755" s="37"/>
      <c r="AU755" s="37"/>
      <c r="AV755" s="37"/>
      <c r="AW755" s="37"/>
      <c r="AX755" s="37"/>
      <c r="AY755" s="37"/>
      <c r="AZ755" s="37"/>
      <c r="BA755" s="37"/>
    </row>
    <row r="756" spans="1:53">
      <c r="A756" s="37"/>
      <c r="B756" s="37"/>
      <c r="C756" s="37"/>
      <c r="D756" s="35"/>
      <c r="E756" s="39"/>
      <c r="F756" s="39"/>
      <c r="G756" s="41"/>
      <c r="H756" s="41"/>
      <c r="I756" s="36"/>
      <c r="J756" s="36"/>
      <c r="K756" s="36"/>
      <c r="L756" s="36"/>
      <c r="M756" s="36" t="str">
        <f ca="1">IFERROR(__xludf.DUMMYFUNCTION("IFERROR(TEXTJOIN("", "", TRUE, FILTER('Hưởng lương Tết'!D:D, ('Hưởng lương Tết'!A:A=B751) * ('Hưởng lương Tết'!B:B=C751))), """")"),"")</f>
        <v/>
      </c>
      <c r="N756" s="36"/>
      <c r="O756" s="36"/>
      <c r="P756" s="36"/>
      <c r="Q756" s="36"/>
      <c r="R756" s="36"/>
      <c r="S756" s="36"/>
      <c r="T756" s="36"/>
      <c r="U756" s="36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4"/>
      <c r="AG756" s="43"/>
      <c r="AH756" s="43"/>
      <c r="AI756" s="36"/>
      <c r="AJ756" s="43"/>
      <c r="AK756" s="43"/>
      <c r="AL756" s="43"/>
      <c r="AM756" s="43"/>
      <c r="AN756" s="43"/>
      <c r="AO756" s="43"/>
      <c r="AP756" s="42"/>
      <c r="AQ756" s="37"/>
      <c r="AR756" s="37"/>
      <c r="AS756" s="37"/>
      <c r="AT756" s="37"/>
      <c r="AU756" s="37"/>
      <c r="AV756" s="37"/>
      <c r="AW756" s="37"/>
      <c r="AX756" s="37"/>
      <c r="AY756" s="37"/>
      <c r="AZ756" s="37"/>
      <c r="BA756" s="37"/>
    </row>
    <row r="757" spans="1:53">
      <c r="A757" s="37"/>
      <c r="B757" s="37"/>
      <c r="C757" s="37"/>
      <c r="D757" s="35"/>
      <c r="E757" s="39"/>
      <c r="F757" s="39"/>
      <c r="G757" s="41"/>
      <c r="H757" s="41"/>
      <c r="I757" s="36"/>
      <c r="J757" s="36"/>
      <c r="K757" s="36"/>
      <c r="L757" s="36"/>
      <c r="M757" s="36" t="str">
        <f ca="1">IFERROR(__xludf.DUMMYFUNCTION("IFERROR(TEXTJOIN("", "", TRUE, FILTER('Hưởng lương Tết'!D:D, ('Hưởng lương Tết'!A:A=B752) * ('Hưởng lương Tết'!B:B=C752))), """")"),"")</f>
        <v/>
      </c>
      <c r="N757" s="36"/>
      <c r="O757" s="36"/>
      <c r="P757" s="36"/>
      <c r="Q757" s="36"/>
      <c r="R757" s="36"/>
      <c r="S757" s="36"/>
      <c r="T757" s="36"/>
      <c r="U757" s="36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4"/>
      <c r="AG757" s="43"/>
      <c r="AH757" s="43"/>
      <c r="AI757" s="36"/>
      <c r="AJ757" s="43"/>
      <c r="AK757" s="43"/>
      <c r="AL757" s="43"/>
      <c r="AM757" s="43"/>
      <c r="AN757" s="43"/>
      <c r="AO757" s="43"/>
      <c r="AP757" s="42"/>
      <c r="AQ757" s="37"/>
      <c r="AR757" s="37"/>
      <c r="AS757" s="37"/>
      <c r="AT757" s="37"/>
      <c r="AU757" s="37"/>
      <c r="AV757" s="37"/>
      <c r="AW757" s="37"/>
      <c r="AX757" s="37"/>
      <c r="AY757" s="37"/>
      <c r="AZ757" s="37"/>
      <c r="BA757" s="37"/>
    </row>
    <row r="758" spans="1:53">
      <c r="A758" s="37"/>
      <c r="B758" s="37"/>
      <c r="C758" s="37"/>
      <c r="D758" s="35"/>
      <c r="E758" s="39"/>
      <c r="F758" s="39"/>
      <c r="G758" s="41"/>
      <c r="H758" s="41"/>
      <c r="I758" s="36"/>
      <c r="J758" s="36"/>
      <c r="K758" s="36"/>
      <c r="L758" s="36"/>
      <c r="M758" s="36" t="str">
        <f ca="1">IFERROR(__xludf.DUMMYFUNCTION("IFERROR(TEXTJOIN("", "", TRUE, FILTER('Hưởng lương Tết'!D:D, ('Hưởng lương Tết'!A:A=B753) * ('Hưởng lương Tết'!B:B=C753))), """")"),"")</f>
        <v/>
      </c>
      <c r="N758" s="36"/>
      <c r="O758" s="36"/>
      <c r="P758" s="36"/>
      <c r="Q758" s="36"/>
      <c r="R758" s="36"/>
      <c r="S758" s="36"/>
      <c r="T758" s="36"/>
      <c r="U758" s="36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4"/>
      <c r="AG758" s="43"/>
      <c r="AH758" s="43"/>
      <c r="AI758" s="36"/>
      <c r="AJ758" s="43"/>
      <c r="AK758" s="43"/>
      <c r="AL758" s="43"/>
      <c r="AM758" s="43"/>
      <c r="AN758" s="43"/>
      <c r="AO758" s="43"/>
      <c r="AP758" s="42"/>
      <c r="AQ758" s="37"/>
      <c r="AR758" s="37"/>
      <c r="AS758" s="37"/>
      <c r="AT758" s="37"/>
      <c r="AU758" s="37"/>
      <c r="AV758" s="37"/>
      <c r="AW758" s="37"/>
      <c r="AX758" s="37"/>
      <c r="AY758" s="37"/>
      <c r="AZ758" s="37"/>
      <c r="BA758" s="37"/>
    </row>
    <row r="759" spans="1:53">
      <c r="A759" s="37"/>
      <c r="B759" s="37"/>
      <c r="C759" s="37"/>
      <c r="D759" s="35"/>
      <c r="E759" s="39"/>
      <c r="F759" s="39"/>
      <c r="G759" s="41"/>
      <c r="H759" s="41"/>
      <c r="I759" s="36"/>
      <c r="J759" s="36"/>
      <c r="K759" s="36"/>
      <c r="L759" s="36"/>
      <c r="M759" s="36" t="str">
        <f ca="1">IFERROR(__xludf.DUMMYFUNCTION("IFERROR(TEXTJOIN("", "", TRUE, FILTER('Hưởng lương Tết'!D:D, ('Hưởng lương Tết'!A:A=B754) * ('Hưởng lương Tết'!B:B=C754))), """")"),"")</f>
        <v/>
      </c>
      <c r="N759" s="36"/>
      <c r="O759" s="36"/>
      <c r="P759" s="36"/>
      <c r="Q759" s="36"/>
      <c r="R759" s="36"/>
      <c r="S759" s="36"/>
      <c r="T759" s="36"/>
      <c r="U759" s="36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4"/>
      <c r="AG759" s="43"/>
      <c r="AH759" s="43"/>
      <c r="AI759" s="36"/>
      <c r="AJ759" s="43"/>
      <c r="AK759" s="43"/>
      <c r="AL759" s="43"/>
      <c r="AM759" s="43"/>
      <c r="AN759" s="43"/>
      <c r="AO759" s="43"/>
      <c r="AP759" s="42"/>
      <c r="AQ759" s="37"/>
      <c r="AR759" s="37"/>
      <c r="AS759" s="37"/>
      <c r="AT759" s="37"/>
      <c r="AU759" s="37"/>
      <c r="AV759" s="37"/>
      <c r="AW759" s="37"/>
      <c r="AX759" s="37"/>
      <c r="AY759" s="37"/>
      <c r="AZ759" s="37"/>
      <c r="BA759" s="37"/>
    </row>
    <row r="760" spans="1:53">
      <c r="A760" s="37"/>
      <c r="B760" s="37"/>
      <c r="C760" s="37"/>
      <c r="D760" s="35"/>
      <c r="E760" s="39"/>
      <c r="F760" s="39"/>
      <c r="G760" s="41"/>
      <c r="H760" s="41"/>
      <c r="I760" s="36"/>
      <c r="J760" s="36"/>
      <c r="K760" s="36"/>
      <c r="L760" s="36"/>
      <c r="M760" s="36" t="str">
        <f ca="1">IFERROR(__xludf.DUMMYFUNCTION("IFERROR(TEXTJOIN("", "", TRUE, FILTER('Hưởng lương Tết'!D:D, ('Hưởng lương Tết'!A:A=B755) * ('Hưởng lương Tết'!B:B=C755))), """")"),"")</f>
        <v/>
      </c>
      <c r="N760" s="36"/>
      <c r="O760" s="36"/>
      <c r="P760" s="36"/>
      <c r="Q760" s="36"/>
      <c r="R760" s="36"/>
      <c r="S760" s="36"/>
      <c r="T760" s="36"/>
      <c r="U760" s="36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4"/>
      <c r="AG760" s="43"/>
      <c r="AH760" s="43"/>
      <c r="AI760" s="36"/>
      <c r="AJ760" s="43"/>
      <c r="AK760" s="43"/>
      <c r="AL760" s="43"/>
      <c r="AM760" s="43"/>
      <c r="AN760" s="43"/>
      <c r="AO760" s="43"/>
      <c r="AP760" s="42"/>
      <c r="AQ760" s="37"/>
      <c r="AR760" s="37"/>
      <c r="AS760" s="37"/>
      <c r="AT760" s="37"/>
      <c r="AU760" s="37"/>
      <c r="AV760" s="37"/>
      <c r="AW760" s="37"/>
      <c r="AX760" s="37"/>
      <c r="AY760" s="37"/>
      <c r="AZ760" s="37"/>
      <c r="BA760" s="37"/>
    </row>
    <row r="761" spans="1:53">
      <c r="A761" s="37"/>
      <c r="B761" s="37"/>
      <c r="C761" s="37"/>
      <c r="D761" s="35"/>
      <c r="E761" s="39"/>
      <c r="F761" s="39"/>
      <c r="G761" s="41"/>
      <c r="H761" s="41"/>
      <c r="I761" s="36"/>
      <c r="J761" s="36"/>
      <c r="K761" s="36"/>
      <c r="L761" s="36"/>
      <c r="M761" s="36" t="str">
        <f ca="1">IFERROR(__xludf.DUMMYFUNCTION("IFERROR(TEXTJOIN("", "", TRUE, FILTER('Hưởng lương Tết'!D:D, ('Hưởng lương Tết'!A:A=B756) * ('Hưởng lương Tết'!B:B=C756))), """")"),"")</f>
        <v/>
      </c>
      <c r="N761" s="36"/>
      <c r="O761" s="36"/>
      <c r="P761" s="36"/>
      <c r="Q761" s="36"/>
      <c r="R761" s="36"/>
      <c r="S761" s="36"/>
      <c r="T761" s="36"/>
      <c r="U761" s="36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4"/>
      <c r="AG761" s="43"/>
      <c r="AH761" s="43"/>
      <c r="AI761" s="36"/>
      <c r="AJ761" s="43"/>
      <c r="AK761" s="43"/>
      <c r="AL761" s="43"/>
      <c r="AM761" s="43"/>
      <c r="AN761" s="43"/>
      <c r="AO761" s="43"/>
      <c r="AP761" s="42"/>
      <c r="AQ761" s="37"/>
      <c r="AR761" s="37"/>
      <c r="AS761" s="37"/>
      <c r="AT761" s="37"/>
      <c r="AU761" s="37"/>
      <c r="AV761" s="37"/>
      <c r="AW761" s="37"/>
      <c r="AX761" s="37"/>
      <c r="AY761" s="37"/>
      <c r="AZ761" s="37"/>
      <c r="BA761" s="37"/>
    </row>
    <row r="762" spans="1:53">
      <c r="A762" s="37"/>
      <c r="B762" s="37"/>
      <c r="C762" s="37"/>
      <c r="D762" s="35"/>
      <c r="E762" s="39"/>
      <c r="F762" s="39"/>
      <c r="G762" s="41"/>
      <c r="H762" s="41"/>
      <c r="I762" s="36"/>
      <c r="J762" s="36"/>
      <c r="K762" s="36"/>
      <c r="L762" s="36"/>
      <c r="M762" s="36" t="str">
        <f ca="1">IFERROR(__xludf.DUMMYFUNCTION("IFERROR(TEXTJOIN("", "", TRUE, FILTER('Hưởng lương Tết'!D:D, ('Hưởng lương Tết'!A:A=B757) * ('Hưởng lương Tết'!B:B=C757))), """")"),"")</f>
        <v/>
      </c>
      <c r="N762" s="36"/>
      <c r="O762" s="36"/>
      <c r="P762" s="36"/>
      <c r="Q762" s="36"/>
      <c r="R762" s="36"/>
      <c r="S762" s="36"/>
      <c r="T762" s="36"/>
      <c r="U762" s="36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4"/>
      <c r="AG762" s="43"/>
      <c r="AH762" s="43"/>
      <c r="AI762" s="36"/>
      <c r="AJ762" s="43"/>
      <c r="AK762" s="43"/>
      <c r="AL762" s="43"/>
      <c r="AM762" s="43"/>
      <c r="AN762" s="43"/>
      <c r="AO762" s="43"/>
      <c r="AP762" s="42"/>
      <c r="AQ762" s="37"/>
      <c r="AR762" s="37"/>
      <c r="AS762" s="37"/>
      <c r="AT762" s="37"/>
      <c r="AU762" s="37"/>
      <c r="AV762" s="37"/>
      <c r="AW762" s="37"/>
      <c r="AX762" s="37"/>
      <c r="AY762" s="37"/>
      <c r="AZ762" s="37"/>
      <c r="BA762" s="37"/>
    </row>
    <row r="763" spans="1:53">
      <c r="A763" s="37"/>
      <c r="B763" s="37"/>
      <c r="C763" s="37"/>
      <c r="D763" s="35"/>
      <c r="E763" s="39"/>
      <c r="F763" s="39"/>
      <c r="G763" s="41"/>
      <c r="H763" s="41"/>
      <c r="I763" s="36"/>
      <c r="J763" s="36"/>
      <c r="K763" s="36"/>
      <c r="L763" s="36"/>
      <c r="M763" s="36" t="str">
        <f ca="1">IFERROR(__xludf.DUMMYFUNCTION("IFERROR(TEXTJOIN("", "", TRUE, FILTER('Hưởng lương Tết'!D:D, ('Hưởng lương Tết'!A:A=B758) * ('Hưởng lương Tết'!B:B=C758))), """")"),"")</f>
        <v/>
      </c>
      <c r="N763" s="36"/>
      <c r="O763" s="36"/>
      <c r="P763" s="36"/>
      <c r="Q763" s="36"/>
      <c r="R763" s="36"/>
      <c r="S763" s="36"/>
      <c r="T763" s="36"/>
      <c r="U763" s="36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4"/>
      <c r="AG763" s="43"/>
      <c r="AH763" s="43"/>
      <c r="AI763" s="36"/>
      <c r="AJ763" s="43"/>
      <c r="AK763" s="43"/>
      <c r="AL763" s="43"/>
      <c r="AM763" s="43"/>
      <c r="AN763" s="43"/>
      <c r="AO763" s="43"/>
      <c r="AP763" s="42"/>
      <c r="AQ763" s="37"/>
      <c r="AR763" s="37"/>
      <c r="AS763" s="37"/>
      <c r="AT763" s="37"/>
      <c r="AU763" s="37"/>
      <c r="AV763" s="37"/>
      <c r="AW763" s="37"/>
      <c r="AX763" s="37"/>
      <c r="AY763" s="37"/>
      <c r="AZ763" s="37"/>
      <c r="BA763" s="37"/>
    </row>
    <row r="764" spans="1:53">
      <c r="A764" s="37"/>
      <c r="B764" s="37"/>
      <c r="C764" s="37"/>
      <c r="D764" s="35"/>
      <c r="E764" s="39"/>
      <c r="F764" s="39"/>
      <c r="G764" s="41"/>
      <c r="H764" s="41"/>
      <c r="I764" s="36"/>
      <c r="J764" s="36"/>
      <c r="K764" s="36"/>
      <c r="L764" s="36"/>
      <c r="M764" s="36" t="str">
        <f ca="1">IFERROR(__xludf.DUMMYFUNCTION("IFERROR(TEXTJOIN("", "", TRUE, FILTER('Hưởng lương Tết'!D:D, ('Hưởng lương Tết'!A:A=B759) * ('Hưởng lương Tết'!B:B=C759))), """")"),"")</f>
        <v/>
      </c>
      <c r="N764" s="36"/>
      <c r="O764" s="36"/>
      <c r="P764" s="36"/>
      <c r="Q764" s="36"/>
      <c r="R764" s="36"/>
      <c r="S764" s="36"/>
      <c r="T764" s="36"/>
      <c r="U764" s="36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4"/>
      <c r="AG764" s="43"/>
      <c r="AH764" s="43"/>
      <c r="AI764" s="36"/>
      <c r="AJ764" s="43"/>
      <c r="AK764" s="43"/>
      <c r="AL764" s="43"/>
      <c r="AM764" s="43"/>
      <c r="AN764" s="43"/>
      <c r="AO764" s="43"/>
      <c r="AP764" s="42"/>
      <c r="AQ764" s="37"/>
      <c r="AR764" s="37"/>
      <c r="AS764" s="37"/>
      <c r="AT764" s="37"/>
      <c r="AU764" s="37"/>
      <c r="AV764" s="37"/>
      <c r="AW764" s="37"/>
      <c r="AX764" s="37"/>
      <c r="AY764" s="37"/>
      <c r="AZ764" s="37"/>
      <c r="BA764" s="37"/>
    </row>
    <row r="765" spans="1:53">
      <c r="A765" s="37"/>
      <c r="B765" s="37"/>
      <c r="C765" s="37"/>
      <c r="D765" s="35"/>
      <c r="E765" s="39"/>
      <c r="F765" s="39"/>
      <c r="G765" s="41"/>
      <c r="H765" s="41"/>
      <c r="I765" s="36"/>
      <c r="J765" s="36"/>
      <c r="K765" s="36"/>
      <c r="L765" s="36"/>
      <c r="M765" s="36" t="str">
        <f ca="1">IFERROR(__xludf.DUMMYFUNCTION("IFERROR(TEXTJOIN("", "", TRUE, FILTER('Hưởng lương Tết'!D:D, ('Hưởng lương Tết'!A:A=B760) * ('Hưởng lương Tết'!B:B=C760))), """")"),"")</f>
        <v/>
      </c>
      <c r="N765" s="36"/>
      <c r="O765" s="36"/>
      <c r="P765" s="36"/>
      <c r="Q765" s="36"/>
      <c r="R765" s="36"/>
      <c r="S765" s="36"/>
      <c r="T765" s="36"/>
      <c r="U765" s="36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4"/>
      <c r="AG765" s="43"/>
      <c r="AH765" s="43"/>
      <c r="AI765" s="36"/>
      <c r="AJ765" s="43"/>
      <c r="AK765" s="43"/>
      <c r="AL765" s="43"/>
      <c r="AM765" s="43"/>
      <c r="AN765" s="43"/>
      <c r="AO765" s="43"/>
      <c r="AP765" s="42"/>
      <c r="AQ765" s="37"/>
      <c r="AR765" s="37"/>
      <c r="AS765" s="37"/>
      <c r="AT765" s="37"/>
      <c r="AU765" s="37"/>
      <c r="AV765" s="37"/>
      <c r="AW765" s="37"/>
      <c r="AX765" s="37"/>
      <c r="AY765" s="37"/>
      <c r="AZ765" s="37"/>
      <c r="BA765" s="37"/>
    </row>
    <row r="766" spans="1:53">
      <c r="A766" s="37"/>
      <c r="B766" s="37"/>
      <c r="C766" s="37"/>
      <c r="D766" s="35"/>
      <c r="E766" s="39"/>
      <c r="F766" s="39"/>
      <c r="G766" s="41"/>
      <c r="H766" s="41"/>
      <c r="I766" s="36"/>
      <c r="J766" s="36"/>
      <c r="K766" s="36"/>
      <c r="L766" s="36"/>
      <c r="M766" s="36" t="str">
        <f ca="1">IFERROR(__xludf.DUMMYFUNCTION("IFERROR(TEXTJOIN("", "", TRUE, FILTER('Hưởng lương Tết'!D:D, ('Hưởng lương Tết'!A:A=B761) * ('Hưởng lương Tết'!B:B=C761))), """")"),"")</f>
        <v/>
      </c>
      <c r="N766" s="36"/>
      <c r="O766" s="36"/>
      <c r="P766" s="36"/>
      <c r="Q766" s="36"/>
      <c r="R766" s="36"/>
      <c r="S766" s="36"/>
      <c r="T766" s="36"/>
      <c r="U766" s="36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4"/>
      <c r="AG766" s="43"/>
      <c r="AH766" s="43"/>
      <c r="AI766" s="36"/>
      <c r="AJ766" s="43"/>
      <c r="AK766" s="43"/>
      <c r="AL766" s="43"/>
      <c r="AM766" s="43"/>
      <c r="AN766" s="43"/>
      <c r="AO766" s="43"/>
      <c r="AP766" s="42"/>
      <c r="AQ766" s="37"/>
      <c r="AR766" s="37"/>
      <c r="AS766" s="37"/>
      <c r="AT766" s="37"/>
      <c r="AU766" s="37"/>
      <c r="AV766" s="37"/>
      <c r="AW766" s="37"/>
      <c r="AX766" s="37"/>
      <c r="AY766" s="37"/>
      <c r="AZ766" s="37"/>
      <c r="BA766" s="37"/>
    </row>
    <row r="767" spans="1:53">
      <c r="A767" s="37"/>
      <c r="B767" s="37"/>
      <c r="C767" s="37"/>
      <c r="D767" s="35"/>
      <c r="E767" s="39"/>
      <c r="F767" s="39"/>
      <c r="G767" s="41"/>
      <c r="H767" s="41"/>
      <c r="I767" s="36"/>
      <c r="J767" s="36"/>
      <c r="K767" s="36"/>
      <c r="L767" s="36"/>
      <c r="M767" s="36" t="str">
        <f ca="1">IFERROR(__xludf.DUMMYFUNCTION("IFERROR(TEXTJOIN("", "", TRUE, FILTER('Hưởng lương Tết'!D:D, ('Hưởng lương Tết'!A:A=B762) * ('Hưởng lương Tết'!B:B=C762))), """")"),"")</f>
        <v/>
      </c>
      <c r="N767" s="36"/>
      <c r="O767" s="36"/>
      <c r="P767" s="36"/>
      <c r="Q767" s="36"/>
      <c r="R767" s="36"/>
      <c r="S767" s="36"/>
      <c r="T767" s="36"/>
      <c r="U767" s="36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4"/>
      <c r="AG767" s="43"/>
      <c r="AH767" s="43"/>
      <c r="AI767" s="36"/>
      <c r="AJ767" s="43"/>
      <c r="AK767" s="43"/>
      <c r="AL767" s="43"/>
      <c r="AM767" s="43"/>
      <c r="AN767" s="43"/>
      <c r="AO767" s="43"/>
      <c r="AP767" s="42"/>
      <c r="AQ767" s="37"/>
      <c r="AR767" s="37"/>
      <c r="AS767" s="37"/>
      <c r="AT767" s="37"/>
      <c r="AU767" s="37"/>
      <c r="AV767" s="37"/>
      <c r="AW767" s="37"/>
      <c r="AX767" s="37"/>
      <c r="AY767" s="37"/>
      <c r="AZ767" s="37"/>
      <c r="BA767" s="37"/>
    </row>
    <row r="768" spans="1:53">
      <c r="A768" s="37"/>
      <c r="B768" s="37"/>
      <c r="C768" s="37"/>
      <c r="D768" s="35"/>
      <c r="E768" s="39"/>
      <c r="F768" s="39"/>
      <c r="G768" s="41"/>
      <c r="H768" s="41"/>
      <c r="I768" s="36"/>
      <c r="J768" s="36"/>
      <c r="K768" s="36"/>
      <c r="L768" s="36"/>
      <c r="M768" s="36" t="str">
        <f ca="1">IFERROR(__xludf.DUMMYFUNCTION("IFERROR(TEXTJOIN("", "", TRUE, FILTER('Hưởng lương Tết'!D:D, ('Hưởng lương Tết'!A:A=B763) * ('Hưởng lương Tết'!B:B=C763))), """")"),"")</f>
        <v/>
      </c>
      <c r="N768" s="36"/>
      <c r="O768" s="36"/>
      <c r="P768" s="36"/>
      <c r="Q768" s="36"/>
      <c r="R768" s="36"/>
      <c r="S768" s="36"/>
      <c r="T768" s="36"/>
      <c r="U768" s="36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4"/>
      <c r="AG768" s="43"/>
      <c r="AH768" s="43"/>
      <c r="AI768" s="36"/>
      <c r="AJ768" s="43"/>
      <c r="AK768" s="43"/>
      <c r="AL768" s="43"/>
      <c r="AM768" s="43"/>
      <c r="AN768" s="43"/>
      <c r="AO768" s="43"/>
      <c r="AP768" s="42"/>
      <c r="AQ768" s="37"/>
      <c r="AR768" s="37"/>
      <c r="AS768" s="37"/>
      <c r="AT768" s="37"/>
      <c r="AU768" s="37"/>
      <c r="AV768" s="37"/>
      <c r="AW768" s="37"/>
      <c r="AX768" s="37"/>
      <c r="AY768" s="37"/>
      <c r="AZ768" s="37"/>
      <c r="BA768" s="37"/>
    </row>
    <row r="769" spans="1:53">
      <c r="A769" s="37"/>
      <c r="B769" s="37"/>
      <c r="C769" s="37"/>
      <c r="D769" s="35"/>
      <c r="E769" s="39"/>
      <c r="F769" s="39"/>
      <c r="G769" s="41"/>
      <c r="H769" s="41"/>
      <c r="I769" s="36"/>
      <c r="J769" s="36"/>
      <c r="K769" s="36"/>
      <c r="L769" s="36"/>
      <c r="M769" s="36" t="str">
        <f ca="1">IFERROR(__xludf.DUMMYFUNCTION("IFERROR(TEXTJOIN("", "", TRUE, FILTER('Hưởng lương Tết'!D:D, ('Hưởng lương Tết'!A:A=B764) * ('Hưởng lương Tết'!B:B=C764))), """")"),"")</f>
        <v/>
      </c>
      <c r="N769" s="36"/>
      <c r="O769" s="36"/>
      <c r="P769" s="36"/>
      <c r="Q769" s="36"/>
      <c r="R769" s="36"/>
      <c r="S769" s="36"/>
      <c r="T769" s="36"/>
      <c r="U769" s="36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4"/>
      <c r="AG769" s="43"/>
      <c r="AH769" s="43"/>
      <c r="AI769" s="36"/>
      <c r="AJ769" s="43"/>
      <c r="AK769" s="43"/>
      <c r="AL769" s="43"/>
      <c r="AM769" s="43"/>
      <c r="AN769" s="43"/>
      <c r="AO769" s="43"/>
      <c r="AP769" s="42"/>
      <c r="AQ769" s="37"/>
      <c r="AR769" s="37"/>
      <c r="AS769" s="37"/>
      <c r="AT769" s="37"/>
      <c r="AU769" s="37"/>
      <c r="AV769" s="37"/>
      <c r="AW769" s="37"/>
      <c r="AX769" s="37"/>
      <c r="AY769" s="37"/>
      <c r="AZ769" s="37"/>
      <c r="BA769" s="37"/>
    </row>
    <row r="770" spans="1:53">
      <c r="A770" s="37"/>
      <c r="B770" s="37"/>
      <c r="C770" s="37"/>
      <c r="D770" s="35"/>
      <c r="E770" s="39"/>
      <c r="F770" s="39"/>
      <c r="G770" s="41"/>
      <c r="H770" s="41"/>
      <c r="I770" s="36"/>
      <c r="J770" s="36"/>
      <c r="K770" s="36"/>
      <c r="L770" s="36"/>
      <c r="M770" s="36" t="str">
        <f ca="1">IFERROR(__xludf.DUMMYFUNCTION("IFERROR(TEXTJOIN("", "", TRUE, FILTER('Hưởng lương Tết'!D:D, ('Hưởng lương Tết'!A:A=B765) * ('Hưởng lương Tết'!B:B=C765))), """")"),"")</f>
        <v/>
      </c>
      <c r="N770" s="36"/>
      <c r="O770" s="36"/>
      <c r="P770" s="36"/>
      <c r="Q770" s="36"/>
      <c r="R770" s="36"/>
      <c r="S770" s="36"/>
      <c r="T770" s="36"/>
      <c r="U770" s="36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4"/>
      <c r="AG770" s="43"/>
      <c r="AH770" s="43"/>
      <c r="AI770" s="36"/>
      <c r="AJ770" s="43"/>
      <c r="AK770" s="43"/>
      <c r="AL770" s="43"/>
      <c r="AM770" s="43"/>
      <c r="AN770" s="43"/>
      <c r="AO770" s="43"/>
      <c r="AP770" s="42"/>
      <c r="AQ770" s="37"/>
      <c r="AR770" s="37"/>
      <c r="AS770" s="37"/>
      <c r="AT770" s="37"/>
      <c r="AU770" s="37"/>
      <c r="AV770" s="37"/>
      <c r="AW770" s="37"/>
      <c r="AX770" s="37"/>
      <c r="AY770" s="37"/>
      <c r="AZ770" s="37"/>
      <c r="BA770" s="37"/>
    </row>
    <row r="771" spans="1:53">
      <c r="A771" s="37"/>
      <c r="B771" s="37"/>
      <c r="C771" s="37"/>
      <c r="D771" s="35"/>
      <c r="E771" s="39"/>
      <c r="F771" s="39"/>
      <c r="G771" s="41"/>
      <c r="H771" s="41"/>
      <c r="I771" s="36"/>
      <c r="J771" s="36"/>
      <c r="K771" s="36"/>
      <c r="L771" s="36"/>
      <c r="M771" s="36" t="str">
        <f ca="1">IFERROR(__xludf.DUMMYFUNCTION("IFERROR(TEXTJOIN("", "", TRUE, FILTER('Hưởng lương Tết'!D:D, ('Hưởng lương Tết'!A:A=B766) * ('Hưởng lương Tết'!B:B=C766))), """")"),"")</f>
        <v/>
      </c>
      <c r="N771" s="36"/>
      <c r="O771" s="36"/>
      <c r="P771" s="36"/>
      <c r="Q771" s="36"/>
      <c r="R771" s="36"/>
      <c r="S771" s="36"/>
      <c r="T771" s="36"/>
      <c r="U771" s="36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4"/>
      <c r="AG771" s="43"/>
      <c r="AH771" s="43"/>
      <c r="AI771" s="36"/>
      <c r="AJ771" s="43"/>
      <c r="AK771" s="43"/>
      <c r="AL771" s="43"/>
      <c r="AM771" s="43"/>
      <c r="AN771" s="43"/>
      <c r="AO771" s="43"/>
      <c r="AP771" s="42"/>
      <c r="AQ771" s="37"/>
      <c r="AR771" s="37"/>
      <c r="AS771" s="37"/>
      <c r="AT771" s="37"/>
      <c r="AU771" s="37"/>
      <c r="AV771" s="37"/>
      <c r="AW771" s="37"/>
      <c r="AX771" s="37"/>
      <c r="AY771" s="37"/>
      <c r="AZ771" s="37"/>
      <c r="BA771" s="37"/>
    </row>
    <row r="772" spans="1:53">
      <c r="A772" s="37"/>
      <c r="B772" s="37"/>
      <c r="C772" s="37"/>
      <c r="D772" s="35"/>
      <c r="E772" s="39"/>
      <c r="F772" s="39"/>
      <c r="G772" s="41"/>
      <c r="H772" s="41"/>
      <c r="I772" s="36"/>
      <c r="J772" s="36"/>
      <c r="K772" s="36"/>
      <c r="L772" s="36"/>
      <c r="M772" s="36" t="str">
        <f ca="1">IFERROR(__xludf.DUMMYFUNCTION("IFERROR(TEXTJOIN("", "", TRUE, FILTER('Hưởng lương Tết'!D:D, ('Hưởng lương Tết'!A:A=B767) * ('Hưởng lương Tết'!B:B=C767))), """")"),"")</f>
        <v/>
      </c>
      <c r="N772" s="36"/>
      <c r="O772" s="36"/>
      <c r="P772" s="36"/>
      <c r="Q772" s="36"/>
      <c r="R772" s="36"/>
      <c r="S772" s="36"/>
      <c r="T772" s="36"/>
      <c r="U772" s="36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4"/>
      <c r="AG772" s="43"/>
      <c r="AH772" s="43"/>
      <c r="AI772" s="36"/>
      <c r="AJ772" s="43"/>
      <c r="AK772" s="43"/>
      <c r="AL772" s="43"/>
      <c r="AM772" s="43"/>
      <c r="AN772" s="43"/>
      <c r="AO772" s="43"/>
      <c r="AP772" s="42"/>
      <c r="AQ772" s="37"/>
      <c r="AR772" s="37"/>
      <c r="AS772" s="37"/>
      <c r="AT772" s="37"/>
      <c r="AU772" s="37"/>
      <c r="AV772" s="37"/>
      <c r="AW772" s="37"/>
      <c r="AX772" s="37"/>
      <c r="AY772" s="37"/>
      <c r="AZ772" s="37"/>
      <c r="BA772" s="37"/>
    </row>
    <row r="773" spans="1:53">
      <c r="A773" s="37"/>
      <c r="B773" s="37"/>
      <c r="C773" s="37"/>
      <c r="D773" s="35"/>
      <c r="E773" s="39"/>
      <c r="F773" s="39"/>
      <c r="G773" s="41"/>
      <c r="H773" s="41"/>
      <c r="I773" s="36"/>
      <c r="J773" s="36"/>
      <c r="K773" s="36"/>
      <c r="L773" s="36"/>
      <c r="M773" s="36" t="str">
        <f ca="1">IFERROR(__xludf.DUMMYFUNCTION("IFERROR(TEXTJOIN("", "", TRUE, FILTER('Hưởng lương Tết'!D:D, ('Hưởng lương Tết'!A:A=B768) * ('Hưởng lương Tết'!B:B=C768))), """")"),"")</f>
        <v/>
      </c>
      <c r="N773" s="36"/>
      <c r="O773" s="36"/>
      <c r="P773" s="36"/>
      <c r="Q773" s="36"/>
      <c r="R773" s="36"/>
      <c r="S773" s="36"/>
      <c r="T773" s="36"/>
      <c r="U773" s="36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4"/>
      <c r="AG773" s="43"/>
      <c r="AH773" s="43"/>
      <c r="AI773" s="36"/>
      <c r="AJ773" s="43"/>
      <c r="AK773" s="43"/>
      <c r="AL773" s="43"/>
      <c r="AM773" s="43"/>
      <c r="AN773" s="43"/>
      <c r="AO773" s="43"/>
      <c r="AP773" s="42"/>
      <c r="AQ773" s="37"/>
      <c r="AR773" s="37"/>
      <c r="AS773" s="37"/>
      <c r="AT773" s="37"/>
      <c r="AU773" s="37"/>
      <c r="AV773" s="37"/>
      <c r="AW773" s="37"/>
      <c r="AX773" s="37"/>
      <c r="AY773" s="37"/>
      <c r="AZ773" s="37"/>
      <c r="BA773" s="37"/>
    </row>
    <row r="774" spans="1:53">
      <c r="A774" s="37"/>
      <c r="B774" s="37"/>
      <c r="C774" s="37"/>
      <c r="D774" s="35"/>
      <c r="E774" s="39"/>
      <c r="F774" s="39"/>
      <c r="G774" s="41"/>
      <c r="H774" s="41"/>
      <c r="I774" s="36"/>
      <c r="J774" s="36"/>
      <c r="K774" s="36"/>
      <c r="L774" s="36"/>
      <c r="M774" s="36" t="str">
        <f ca="1">IFERROR(__xludf.DUMMYFUNCTION("IFERROR(TEXTJOIN("", "", TRUE, FILTER('Hưởng lương Tết'!D:D, ('Hưởng lương Tết'!A:A=B769) * ('Hưởng lương Tết'!B:B=C769))), """")"),"")</f>
        <v/>
      </c>
      <c r="N774" s="36"/>
      <c r="O774" s="36"/>
      <c r="P774" s="36"/>
      <c r="Q774" s="36"/>
      <c r="R774" s="36"/>
      <c r="S774" s="36"/>
      <c r="T774" s="36"/>
      <c r="U774" s="36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4"/>
      <c r="AG774" s="43"/>
      <c r="AH774" s="43"/>
      <c r="AI774" s="36"/>
      <c r="AJ774" s="43"/>
      <c r="AK774" s="43"/>
      <c r="AL774" s="43"/>
      <c r="AM774" s="43"/>
      <c r="AN774" s="43"/>
      <c r="AO774" s="43"/>
      <c r="AP774" s="42"/>
      <c r="AQ774" s="37"/>
      <c r="AR774" s="37"/>
      <c r="AS774" s="37"/>
      <c r="AT774" s="37"/>
      <c r="AU774" s="37"/>
      <c r="AV774" s="37"/>
      <c r="AW774" s="37"/>
      <c r="AX774" s="37"/>
      <c r="AY774" s="37"/>
      <c r="AZ774" s="37"/>
      <c r="BA774" s="37"/>
    </row>
    <row r="775" spans="1:53">
      <c r="A775" s="37"/>
      <c r="B775" s="37"/>
      <c r="C775" s="37"/>
      <c r="D775" s="35"/>
      <c r="E775" s="39"/>
      <c r="F775" s="39"/>
      <c r="G775" s="41"/>
      <c r="H775" s="41"/>
      <c r="I775" s="36"/>
      <c r="J775" s="36"/>
      <c r="K775" s="36"/>
      <c r="L775" s="36"/>
      <c r="M775" s="36" t="str">
        <f ca="1">IFERROR(__xludf.DUMMYFUNCTION("IFERROR(TEXTJOIN("", "", TRUE, FILTER('Hưởng lương Tết'!D:D, ('Hưởng lương Tết'!A:A=B770) * ('Hưởng lương Tết'!B:B=C770))), """")"),"")</f>
        <v/>
      </c>
      <c r="N775" s="36"/>
      <c r="O775" s="36"/>
      <c r="P775" s="36"/>
      <c r="Q775" s="36"/>
      <c r="R775" s="36"/>
      <c r="S775" s="36"/>
      <c r="T775" s="36"/>
      <c r="U775" s="36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4"/>
      <c r="AG775" s="43"/>
      <c r="AH775" s="43"/>
      <c r="AI775" s="36"/>
      <c r="AJ775" s="43"/>
      <c r="AK775" s="43"/>
      <c r="AL775" s="43"/>
      <c r="AM775" s="43"/>
      <c r="AN775" s="43"/>
      <c r="AO775" s="43"/>
      <c r="AP775" s="42"/>
      <c r="AQ775" s="37"/>
      <c r="AR775" s="37"/>
      <c r="AS775" s="37"/>
      <c r="AT775" s="37"/>
      <c r="AU775" s="37"/>
      <c r="AV775" s="37"/>
      <c r="AW775" s="37"/>
      <c r="AX775" s="37"/>
      <c r="AY775" s="37"/>
      <c r="AZ775" s="37"/>
      <c r="BA775" s="37"/>
    </row>
    <row r="776" spans="1:53">
      <c r="A776" s="37"/>
      <c r="B776" s="37"/>
      <c r="C776" s="37"/>
      <c r="D776" s="35"/>
      <c r="E776" s="39"/>
      <c r="F776" s="39"/>
      <c r="G776" s="41"/>
      <c r="H776" s="41"/>
      <c r="I776" s="36"/>
      <c r="J776" s="36"/>
      <c r="K776" s="36"/>
      <c r="L776" s="36"/>
      <c r="M776" s="36" t="str">
        <f ca="1">IFERROR(__xludf.DUMMYFUNCTION("IFERROR(TEXTJOIN("", "", TRUE, FILTER('Hưởng lương Tết'!D:D, ('Hưởng lương Tết'!A:A=B771) * ('Hưởng lương Tết'!B:B=C771))), """")"),"")</f>
        <v/>
      </c>
      <c r="N776" s="36"/>
      <c r="O776" s="36"/>
      <c r="P776" s="36"/>
      <c r="Q776" s="36"/>
      <c r="R776" s="36"/>
      <c r="S776" s="36"/>
      <c r="T776" s="36"/>
      <c r="U776" s="36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4"/>
      <c r="AG776" s="43"/>
      <c r="AH776" s="43"/>
      <c r="AI776" s="36"/>
      <c r="AJ776" s="43"/>
      <c r="AK776" s="43"/>
      <c r="AL776" s="43"/>
      <c r="AM776" s="43"/>
      <c r="AN776" s="43"/>
      <c r="AO776" s="43"/>
      <c r="AP776" s="42"/>
      <c r="AQ776" s="37"/>
      <c r="AR776" s="37"/>
      <c r="AS776" s="37"/>
      <c r="AT776" s="37"/>
      <c r="AU776" s="37"/>
      <c r="AV776" s="37"/>
      <c r="AW776" s="37"/>
      <c r="AX776" s="37"/>
      <c r="AY776" s="37"/>
      <c r="AZ776" s="37"/>
      <c r="BA776" s="37"/>
    </row>
    <row r="777" spans="1:53">
      <c r="A777" s="37"/>
      <c r="B777" s="37"/>
      <c r="C777" s="37"/>
      <c r="D777" s="35"/>
      <c r="E777" s="39"/>
      <c r="F777" s="39"/>
      <c r="G777" s="41"/>
      <c r="H777" s="41"/>
      <c r="I777" s="36"/>
      <c r="J777" s="36"/>
      <c r="K777" s="36"/>
      <c r="L777" s="36"/>
      <c r="M777" s="36" t="str">
        <f ca="1">IFERROR(__xludf.DUMMYFUNCTION("IFERROR(TEXTJOIN("", "", TRUE, FILTER('Hưởng lương Tết'!D:D, ('Hưởng lương Tết'!A:A=B772) * ('Hưởng lương Tết'!B:B=C772))), """")"),"")</f>
        <v/>
      </c>
      <c r="N777" s="36"/>
      <c r="O777" s="36"/>
      <c r="P777" s="36"/>
      <c r="Q777" s="36"/>
      <c r="R777" s="36"/>
      <c r="S777" s="36"/>
      <c r="T777" s="36"/>
      <c r="U777" s="36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4"/>
      <c r="AG777" s="43"/>
      <c r="AH777" s="43"/>
      <c r="AI777" s="36"/>
      <c r="AJ777" s="43"/>
      <c r="AK777" s="43"/>
      <c r="AL777" s="43"/>
      <c r="AM777" s="43"/>
      <c r="AN777" s="43"/>
      <c r="AO777" s="43"/>
      <c r="AP777" s="42"/>
      <c r="AQ777" s="37"/>
      <c r="AR777" s="37"/>
      <c r="AS777" s="37"/>
      <c r="AT777" s="37"/>
      <c r="AU777" s="37"/>
      <c r="AV777" s="37"/>
      <c r="AW777" s="37"/>
      <c r="AX777" s="37"/>
      <c r="AY777" s="37"/>
      <c r="AZ777" s="37"/>
      <c r="BA777" s="37"/>
    </row>
    <row r="778" spans="1:53">
      <c r="A778" s="37"/>
      <c r="B778" s="37"/>
      <c r="C778" s="37"/>
      <c r="D778" s="35"/>
      <c r="E778" s="39"/>
      <c r="F778" s="39"/>
      <c r="G778" s="41"/>
      <c r="H778" s="41"/>
      <c r="I778" s="36"/>
      <c r="J778" s="36"/>
      <c r="K778" s="36"/>
      <c r="L778" s="36"/>
      <c r="M778" s="36" t="str">
        <f ca="1">IFERROR(__xludf.DUMMYFUNCTION("IFERROR(TEXTJOIN("", "", TRUE, FILTER('Hưởng lương Tết'!D:D, ('Hưởng lương Tết'!A:A=B773) * ('Hưởng lương Tết'!B:B=C773))), """")"),"")</f>
        <v/>
      </c>
      <c r="N778" s="36"/>
      <c r="O778" s="36"/>
      <c r="P778" s="36"/>
      <c r="Q778" s="36"/>
      <c r="R778" s="36"/>
      <c r="S778" s="36"/>
      <c r="T778" s="36"/>
      <c r="U778" s="36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4"/>
      <c r="AG778" s="43"/>
      <c r="AH778" s="43"/>
      <c r="AI778" s="36"/>
      <c r="AJ778" s="43"/>
      <c r="AK778" s="43"/>
      <c r="AL778" s="43"/>
      <c r="AM778" s="43"/>
      <c r="AN778" s="43"/>
      <c r="AO778" s="43"/>
      <c r="AP778" s="42"/>
      <c r="AQ778" s="37"/>
      <c r="AR778" s="37"/>
      <c r="AS778" s="37"/>
      <c r="AT778" s="37"/>
      <c r="AU778" s="37"/>
      <c r="AV778" s="37"/>
      <c r="AW778" s="37"/>
      <c r="AX778" s="37"/>
      <c r="AY778" s="37"/>
      <c r="AZ778" s="37"/>
      <c r="BA778" s="37"/>
    </row>
    <row r="779" spans="1:53">
      <c r="A779" s="37"/>
      <c r="B779" s="37"/>
      <c r="C779" s="37"/>
      <c r="D779" s="35"/>
      <c r="E779" s="39"/>
      <c r="F779" s="39"/>
      <c r="G779" s="41"/>
      <c r="H779" s="41"/>
      <c r="I779" s="36"/>
      <c r="J779" s="36"/>
      <c r="K779" s="36"/>
      <c r="L779" s="36"/>
      <c r="M779" s="36" t="str">
        <f ca="1">IFERROR(__xludf.DUMMYFUNCTION("IFERROR(TEXTJOIN("", "", TRUE, FILTER('Hưởng lương Tết'!D:D, ('Hưởng lương Tết'!A:A=B774) * ('Hưởng lương Tết'!B:B=C774))), """")"),"")</f>
        <v/>
      </c>
      <c r="N779" s="36"/>
      <c r="O779" s="36"/>
      <c r="P779" s="36"/>
      <c r="Q779" s="36"/>
      <c r="R779" s="36"/>
      <c r="S779" s="36"/>
      <c r="T779" s="36"/>
      <c r="U779" s="36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4"/>
      <c r="AG779" s="43"/>
      <c r="AH779" s="43"/>
      <c r="AI779" s="36"/>
      <c r="AJ779" s="43"/>
      <c r="AK779" s="43"/>
      <c r="AL779" s="43"/>
      <c r="AM779" s="43"/>
      <c r="AN779" s="43"/>
      <c r="AO779" s="43"/>
      <c r="AP779" s="42"/>
      <c r="AQ779" s="37"/>
      <c r="AR779" s="37"/>
      <c r="AS779" s="37"/>
      <c r="AT779" s="37"/>
      <c r="AU779" s="37"/>
      <c r="AV779" s="37"/>
      <c r="AW779" s="37"/>
      <c r="AX779" s="37"/>
      <c r="AY779" s="37"/>
      <c r="AZ779" s="37"/>
      <c r="BA779" s="37"/>
    </row>
    <row r="780" spans="1:53">
      <c r="A780" s="37"/>
      <c r="B780" s="37"/>
      <c r="C780" s="37"/>
      <c r="D780" s="35"/>
      <c r="E780" s="39"/>
      <c r="F780" s="39"/>
      <c r="G780" s="41"/>
      <c r="H780" s="41"/>
      <c r="I780" s="36"/>
      <c r="J780" s="36"/>
      <c r="K780" s="36"/>
      <c r="L780" s="36"/>
      <c r="M780" s="36" t="str">
        <f ca="1">IFERROR(__xludf.DUMMYFUNCTION("IFERROR(TEXTJOIN("", "", TRUE, FILTER('Hưởng lương Tết'!D:D, ('Hưởng lương Tết'!A:A=B775) * ('Hưởng lương Tết'!B:B=C775))), """")"),"")</f>
        <v/>
      </c>
      <c r="N780" s="36"/>
      <c r="O780" s="36"/>
      <c r="P780" s="36"/>
      <c r="Q780" s="36"/>
      <c r="R780" s="36"/>
      <c r="S780" s="36"/>
      <c r="T780" s="36"/>
      <c r="U780" s="36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4"/>
      <c r="AG780" s="43"/>
      <c r="AH780" s="43"/>
      <c r="AI780" s="36"/>
      <c r="AJ780" s="43"/>
      <c r="AK780" s="43"/>
      <c r="AL780" s="43"/>
      <c r="AM780" s="43"/>
      <c r="AN780" s="43"/>
      <c r="AO780" s="43"/>
      <c r="AP780" s="42"/>
      <c r="AQ780" s="37"/>
      <c r="AR780" s="37"/>
      <c r="AS780" s="37"/>
      <c r="AT780" s="37"/>
      <c r="AU780" s="37"/>
      <c r="AV780" s="37"/>
      <c r="AW780" s="37"/>
      <c r="AX780" s="37"/>
      <c r="AY780" s="37"/>
      <c r="AZ780" s="37"/>
      <c r="BA780" s="37"/>
    </row>
    <row r="781" spans="1:53">
      <c r="A781" s="37"/>
      <c r="B781" s="37"/>
      <c r="C781" s="37"/>
      <c r="D781" s="35"/>
      <c r="E781" s="39"/>
      <c r="F781" s="39"/>
      <c r="G781" s="41"/>
      <c r="H781" s="41"/>
      <c r="I781" s="36"/>
      <c r="J781" s="36"/>
      <c r="K781" s="36"/>
      <c r="L781" s="36"/>
      <c r="M781" s="36" t="str">
        <f ca="1">IFERROR(__xludf.DUMMYFUNCTION("IFERROR(TEXTJOIN("", "", TRUE, FILTER('Hưởng lương Tết'!D:D, ('Hưởng lương Tết'!A:A=B776) * ('Hưởng lương Tết'!B:B=C776))), """")"),"")</f>
        <v/>
      </c>
      <c r="N781" s="36"/>
      <c r="O781" s="36"/>
      <c r="P781" s="36"/>
      <c r="Q781" s="36"/>
      <c r="R781" s="36"/>
      <c r="S781" s="36"/>
      <c r="T781" s="36"/>
      <c r="U781" s="36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4"/>
      <c r="AG781" s="43"/>
      <c r="AH781" s="43"/>
      <c r="AI781" s="36"/>
      <c r="AJ781" s="43"/>
      <c r="AK781" s="43"/>
      <c r="AL781" s="43"/>
      <c r="AM781" s="43"/>
      <c r="AN781" s="43"/>
      <c r="AO781" s="43"/>
      <c r="AP781" s="42"/>
      <c r="AQ781" s="37"/>
      <c r="AR781" s="37"/>
      <c r="AS781" s="37"/>
      <c r="AT781" s="37"/>
      <c r="AU781" s="37"/>
      <c r="AV781" s="37"/>
      <c r="AW781" s="37"/>
      <c r="AX781" s="37"/>
      <c r="AY781" s="37"/>
      <c r="AZ781" s="37"/>
      <c r="BA781" s="37"/>
    </row>
    <row r="782" spans="1:53">
      <c r="A782" s="37"/>
      <c r="B782" s="37"/>
      <c r="C782" s="37"/>
      <c r="D782" s="35"/>
      <c r="E782" s="39"/>
      <c r="F782" s="39"/>
      <c r="G782" s="41"/>
      <c r="H782" s="41"/>
      <c r="I782" s="36"/>
      <c r="J782" s="36"/>
      <c r="K782" s="36"/>
      <c r="L782" s="36"/>
      <c r="M782" s="36" t="str">
        <f ca="1">IFERROR(__xludf.DUMMYFUNCTION("IFERROR(TEXTJOIN("", "", TRUE, FILTER('Hưởng lương Tết'!D:D, ('Hưởng lương Tết'!A:A=B777) * ('Hưởng lương Tết'!B:B=C777))), """")"),"")</f>
        <v/>
      </c>
      <c r="N782" s="36"/>
      <c r="O782" s="36"/>
      <c r="P782" s="36"/>
      <c r="Q782" s="36"/>
      <c r="R782" s="36"/>
      <c r="S782" s="36"/>
      <c r="T782" s="36"/>
      <c r="U782" s="36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4"/>
      <c r="AG782" s="43"/>
      <c r="AH782" s="43"/>
      <c r="AI782" s="36"/>
      <c r="AJ782" s="43"/>
      <c r="AK782" s="43"/>
      <c r="AL782" s="43"/>
      <c r="AM782" s="43"/>
      <c r="AN782" s="43"/>
      <c r="AO782" s="43"/>
      <c r="AP782" s="42"/>
      <c r="AQ782" s="37"/>
      <c r="AR782" s="37"/>
      <c r="AS782" s="37"/>
      <c r="AT782" s="37"/>
      <c r="AU782" s="37"/>
      <c r="AV782" s="37"/>
      <c r="AW782" s="37"/>
      <c r="AX782" s="37"/>
      <c r="AY782" s="37"/>
      <c r="AZ782" s="37"/>
      <c r="BA782" s="37"/>
    </row>
    <row r="783" spans="1:53">
      <c r="A783" s="37"/>
      <c r="B783" s="37"/>
      <c r="C783" s="37"/>
      <c r="D783" s="35"/>
      <c r="E783" s="39"/>
      <c r="F783" s="39"/>
      <c r="G783" s="41"/>
      <c r="H783" s="41"/>
      <c r="I783" s="36"/>
      <c r="J783" s="36"/>
      <c r="K783" s="36"/>
      <c r="L783" s="36"/>
      <c r="M783" s="36" t="str">
        <f ca="1">IFERROR(__xludf.DUMMYFUNCTION("IFERROR(TEXTJOIN("", "", TRUE, FILTER('Hưởng lương Tết'!D:D, ('Hưởng lương Tết'!A:A=B778) * ('Hưởng lương Tết'!B:B=C778))), """")"),"")</f>
        <v/>
      </c>
      <c r="N783" s="36"/>
      <c r="O783" s="36"/>
      <c r="P783" s="36"/>
      <c r="Q783" s="36"/>
      <c r="R783" s="36"/>
      <c r="S783" s="36"/>
      <c r="T783" s="36"/>
      <c r="U783" s="36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4"/>
      <c r="AG783" s="43"/>
      <c r="AH783" s="43"/>
      <c r="AI783" s="36"/>
      <c r="AJ783" s="43"/>
      <c r="AK783" s="43"/>
      <c r="AL783" s="43"/>
      <c r="AM783" s="43"/>
      <c r="AN783" s="43"/>
      <c r="AO783" s="43"/>
      <c r="AP783" s="42"/>
      <c r="AQ783" s="37"/>
      <c r="AR783" s="37"/>
      <c r="AS783" s="37"/>
      <c r="AT783" s="37"/>
      <c r="AU783" s="37"/>
      <c r="AV783" s="37"/>
      <c r="AW783" s="37"/>
      <c r="AX783" s="37"/>
      <c r="AY783" s="37"/>
      <c r="AZ783" s="37"/>
      <c r="BA783" s="37"/>
    </row>
    <row r="784" spans="1:53">
      <c r="A784" s="37"/>
      <c r="B784" s="37"/>
      <c r="C784" s="37"/>
      <c r="D784" s="35"/>
      <c r="E784" s="39"/>
      <c r="F784" s="39"/>
      <c r="G784" s="41"/>
      <c r="H784" s="41"/>
      <c r="I784" s="36"/>
      <c r="J784" s="36"/>
      <c r="K784" s="36"/>
      <c r="L784" s="36"/>
      <c r="M784" s="36" t="str">
        <f ca="1">IFERROR(__xludf.DUMMYFUNCTION("IFERROR(TEXTJOIN("", "", TRUE, FILTER('Hưởng lương Tết'!D:D, ('Hưởng lương Tết'!A:A=B779) * ('Hưởng lương Tết'!B:B=C779))), """")"),"")</f>
        <v/>
      </c>
      <c r="N784" s="36"/>
      <c r="O784" s="36"/>
      <c r="P784" s="36"/>
      <c r="Q784" s="36"/>
      <c r="R784" s="36"/>
      <c r="S784" s="36"/>
      <c r="T784" s="36"/>
      <c r="U784" s="36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4"/>
      <c r="AG784" s="43"/>
      <c r="AH784" s="43"/>
      <c r="AI784" s="36"/>
      <c r="AJ784" s="43"/>
      <c r="AK784" s="43"/>
      <c r="AL784" s="43"/>
      <c r="AM784" s="43"/>
      <c r="AN784" s="43"/>
      <c r="AO784" s="43"/>
      <c r="AP784" s="42"/>
      <c r="AQ784" s="37"/>
      <c r="AR784" s="37"/>
      <c r="AS784" s="37"/>
      <c r="AT784" s="37"/>
      <c r="AU784" s="37"/>
      <c r="AV784" s="37"/>
      <c r="AW784" s="37"/>
      <c r="AX784" s="37"/>
      <c r="AY784" s="37"/>
      <c r="AZ784" s="37"/>
      <c r="BA784" s="37"/>
    </row>
    <row r="785" spans="1:53">
      <c r="A785" s="37"/>
      <c r="B785" s="37"/>
      <c r="C785" s="37"/>
      <c r="D785" s="35"/>
      <c r="E785" s="39"/>
      <c r="F785" s="39"/>
      <c r="G785" s="41"/>
      <c r="H785" s="41"/>
      <c r="I785" s="36"/>
      <c r="J785" s="36"/>
      <c r="K785" s="36"/>
      <c r="L785" s="36"/>
      <c r="M785" s="36" t="str">
        <f ca="1">IFERROR(__xludf.DUMMYFUNCTION("IFERROR(TEXTJOIN("", "", TRUE, FILTER('Hưởng lương Tết'!D:D, ('Hưởng lương Tết'!A:A=B780) * ('Hưởng lương Tết'!B:B=C780))), """")"),"")</f>
        <v/>
      </c>
      <c r="N785" s="36"/>
      <c r="O785" s="36"/>
      <c r="P785" s="36"/>
      <c r="Q785" s="36"/>
      <c r="R785" s="36"/>
      <c r="S785" s="36"/>
      <c r="T785" s="36"/>
      <c r="U785" s="36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4"/>
      <c r="AG785" s="43"/>
      <c r="AH785" s="43"/>
      <c r="AI785" s="36"/>
      <c r="AJ785" s="43"/>
      <c r="AK785" s="43"/>
      <c r="AL785" s="43"/>
      <c r="AM785" s="43"/>
      <c r="AN785" s="43"/>
      <c r="AO785" s="43"/>
      <c r="AP785" s="42"/>
      <c r="AQ785" s="37"/>
      <c r="AR785" s="37"/>
      <c r="AS785" s="37"/>
      <c r="AT785" s="37"/>
      <c r="AU785" s="37"/>
      <c r="AV785" s="37"/>
      <c r="AW785" s="37"/>
      <c r="AX785" s="37"/>
      <c r="AY785" s="37"/>
      <c r="AZ785" s="37"/>
      <c r="BA785" s="37"/>
    </row>
    <row r="786" spans="1:53">
      <c r="A786" s="37"/>
      <c r="B786" s="37"/>
      <c r="C786" s="37"/>
      <c r="D786" s="35"/>
      <c r="E786" s="39"/>
      <c r="F786" s="39"/>
      <c r="G786" s="41"/>
      <c r="H786" s="41"/>
      <c r="I786" s="36"/>
      <c r="J786" s="36"/>
      <c r="K786" s="36"/>
      <c r="L786" s="36"/>
      <c r="M786" s="36" t="str">
        <f ca="1">IFERROR(__xludf.DUMMYFUNCTION("IFERROR(TEXTJOIN("", "", TRUE, FILTER('Hưởng lương Tết'!D:D, ('Hưởng lương Tết'!A:A=B781) * ('Hưởng lương Tết'!B:B=C781))), """")"),"")</f>
        <v/>
      </c>
      <c r="N786" s="36"/>
      <c r="O786" s="36"/>
      <c r="P786" s="36"/>
      <c r="Q786" s="36"/>
      <c r="R786" s="36"/>
      <c r="S786" s="36"/>
      <c r="T786" s="36"/>
      <c r="U786" s="36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4"/>
      <c r="AG786" s="43"/>
      <c r="AH786" s="43"/>
      <c r="AI786" s="36"/>
      <c r="AJ786" s="43"/>
      <c r="AK786" s="43"/>
      <c r="AL786" s="43"/>
      <c r="AM786" s="43"/>
      <c r="AN786" s="43"/>
      <c r="AO786" s="43"/>
      <c r="AP786" s="42"/>
      <c r="AQ786" s="37"/>
      <c r="AR786" s="37"/>
      <c r="AS786" s="37"/>
      <c r="AT786" s="37"/>
      <c r="AU786" s="37"/>
      <c r="AV786" s="37"/>
      <c r="AW786" s="37"/>
      <c r="AX786" s="37"/>
      <c r="AY786" s="37"/>
      <c r="AZ786" s="37"/>
      <c r="BA786" s="37"/>
    </row>
    <row r="787" spans="1:53">
      <c r="A787" s="37"/>
      <c r="B787" s="37"/>
      <c r="C787" s="37"/>
      <c r="D787" s="35"/>
      <c r="E787" s="39"/>
      <c r="F787" s="39"/>
      <c r="G787" s="41"/>
      <c r="H787" s="41"/>
      <c r="I787" s="36"/>
      <c r="J787" s="36"/>
      <c r="K787" s="36"/>
      <c r="L787" s="36"/>
      <c r="M787" s="36" t="str">
        <f ca="1">IFERROR(__xludf.DUMMYFUNCTION("IFERROR(TEXTJOIN("", "", TRUE, FILTER('Hưởng lương Tết'!D:D, ('Hưởng lương Tết'!A:A=B782) * ('Hưởng lương Tết'!B:B=C782))), """")"),"")</f>
        <v/>
      </c>
      <c r="N787" s="36"/>
      <c r="O787" s="36"/>
      <c r="P787" s="36"/>
      <c r="Q787" s="36"/>
      <c r="R787" s="36"/>
      <c r="S787" s="36"/>
      <c r="T787" s="36"/>
      <c r="U787" s="36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4"/>
      <c r="AG787" s="43"/>
      <c r="AH787" s="43"/>
      <c r="AI787" s="36"/>
      <c r="AJ787" s="43"/>
      <c r="AK787" s="43"/>
      <c r="AL787" s="43"/>
      <c r="AM787" s="43"/>
      <c r="AN787" s="43"/>
      <c r="AO787" s="43"/>
      <c r="AP787" s="42"/>
      <c r="AQ787" s="37"/>
      <c r="AR787" s="37"/>
      <c r="AS787" s="37"/>
      <c r="AT787" s="37"/>
      <c r="AU787" s="37"/>
      <c r="AV787" s="37"/>
      <c r="AW787" s="37"/>
      <c r="AX787" s="37"/>
      <c r="AY787" s="37"/>
      <c r="AZ787" s="37"/>
      <c r="BA787" s="37"/>
    </row>
    <row r="788" spans="1:53">
      <c r="A788" s="37"/>
      <c r="B788" s="37"/>
      <c r="C788" s="37"/>
      <c r="D788" s="35"/>
      <c r="E788" s="39"/>
      <c r="F788" s="39"/>
      <c r="G788" s="41"/>
      <c r="H788" s="41"/>
      <c r="I788" s="36"/>
      <c r="J788" s="36"/>
      <c r="K788" s="36"/>
      <c r="L788" s="36"/>
      <c r="M788" s="36" t="str">
        <f ca="1">IFERROR(__xludf.DUMMYFUNCTION("IFERROR(TEXTJOIN("", "", TRUE, FILTER('Hưởng lương Tết'!D:D, ('Hưởng lương Tết'!A:A=B783) * ('Hưởng lương Tết'!B:B=C783))), """")"),"")</f>
        <v/>
      </c>
      <c r="N788" s="36"/>
      <c r="O788" s="36"/>
      <c r="P788" s="36"/>
      <c r="Q788" s="36"/>
      <c r="R788" s="36"/>
      <c r="S788" s="36"/>
      <c r="T788" s="36"/>
      <c r="U788" s="36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4"/>
      <c r="AG788" s="43"/>
      <c r="AH788" s="43"/>
      <c r="AI788" s="36"/>
      <c r="AJ788" s="43"/>
      <c r="AK788" s="43"/>
      <c r="AL788" s="43"/>
      <c r="AM788" s="43"/>
      <c r="AN788" s="43"/>
      <c r="AO788" s="43"/>
      <c r="AP788" s="42"/>
      <c r="AQ788" s="37"/>
      <c r="AR788" s="37"/>
      <c r="AS788" s="37"/>
      <c r="AT788" s="37"/>
      <c r="AU788" s="37"/>
      <c r="AV788" s="37"/>
      <c r="AW788" s="37"/>
      <c r="AX788" s="37"/>
      <c r="AY788" s="37"/>
      <c r="AZ788" s="37"/>
      <c r="BA788" s="37"/>
    </row>
    <row r="789" spans="1:53">
      <c r="A789" s="37"/>
      <c r="B789" s="37"/>
      <c r="C789" s="37"/>
      <c r="D789" s="35"/>
      <c r="E789" s="39"/>
      <c r="F789" s="39"/>
      <c r="G789" s="41"/>
      <c r="H789" s="41"/>
      <c r="I789" s="36"/>
      <c r="J789" s="36"/>
      <c r="K789" s="36"/>
      <c r="L789" s="36"/>
      <c r="M789" s="36" t="str">
        <f ca="1">IFERROR(__xludf.DUMMYFUNCTION("IFERROR(TEXTJOIN("", "", TRUE, FILTER('Hưởng lương Tết'!D:D, ('Hưởng lương Tết'!A:A=B784) * ('Hưởng lương Tết'!B:B=C784))), """")"),"")</f>
        <v/>
      </c>
      <c r="N789" s="36"/>
      <c r="O789" s="36"/>
      <c r="P789" s="36"/>
      <c r="Q789" s="36"/>
      <c r="R789" s="36"/>
      <c r="S789" s="36"/>
      <c r="T789" s="36"/>
      <c r="U789" s="36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4"/>
      <c r="AG789" s="43"/>
      <c r="AH789" s="43"/>
      <c r="AI789" s="36"/>
      <c r="AJ789" s="43"/>
      <c r="AK789" s="43"/>
      <c r="AL789" s="43"/>
      <c r="AM789" s="43"/>
      <c r="AN789" s="43"/>
      <c r="AO789" s="43"/>
      <c r="AP789" s="42"/>
      <c r="AQ789" s="37"/>
      <c r="AR789" s="37"/>
      <c r="AS789" s="37"/>
      <c r="AT789" s="37"/>
      <c r="AU789" s="37"/>
      <c r="AV789" s="37"/>
      <c r="AW789" s="37"/>
      <c r="AX789" s="37"/>
      <c r="AY789" s="37"/>
      <c r="AZ789" s="37"/>
      <c r="BA789" s="37"/>
    </row>
    <row r="790" spans="1:53">
      <c r="A790" s="37"/>
      <c r="B790" s="37"/>
      <c r="C790" s="37"/>
      <c r="D790" s="35"/>
      <c r="E790" s="39"/>
      <c r="F790" s="39"/>
      <c r="G790" s="41"/>
      <c r="H790" s="41"/>
      <c r="I790" s="36"/>
      <c r="J790" s="36"/>
      <c r="K790" s="36"/>
      <c r="L790" s="36"/>
      <c r="M790" s="36" t="str">
        <f ca="1">IFERROR(__xludf.DUMMYFUNCTION("IFERROR(TEXTJOIN("", "", TRUE, FILTER('Hưởng lương Tết'!D:D, ('Hưởng lương Tết'!A:A=B785) * ('Hưởng lương Tết'!B:B=C785))), """")"),"")</f>
        <v/>
      </c>
      <c r="N790" s="36"/>
      <c r="O790" s="36"/>
      <c r="P790" s="36"/>
      <c r="Q790" s="36"/>
      <c r="R790" s="36"/>
      <c r="S790" s="36"/>
      <c r="T790" s="36"/>
      <c r="U790" s="36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4"/>
      <c r="AG790" s="43"/>
      <c r="AH790" s="43"/>
      <c r="AI790" s="36"/>
      <c r="AJ790" s="43"/>
      <c r="AK790" s="43"/>
      <c r="AL790" s="43"/>
      <c r="AM790" s="43"/>
      <c r="AN790" s="43"/>
      <c r="AO790" s="43"/>
      <c r="AP790" s="42"/>
      <c r="AQ790" s="37"/>
      <c r="AR790" s="37"/>
      <c r="AS790" s="37"/>
      <c r="AT790" s="37"/>
      <c r="AU790" s="37"/>
      <c r="AV790" s="37"/>
      <c r="AW790" s="37"/>
      <c r="AX790" s="37"/>
      <c r="AY790" s="37"/>
      <c r="AZ790" s="37"/>
      <c r="BA790" s="37"/>
    </row>
    <row r="791" spans="1:53">
      <c r="A791" s="37"/>
      <c r="B791" s="37"/>
      <c r="C791" s="37"/>
      <c r="D791" s="35"/>
      <c r="E791" s="39"/>
      <c r="F791" s="39"/>
      <c r="G791" s="41"/>
      <c r="H791" s="41"/>
      <c r="I791" s="36"/>
      <c r="J791" s="36"/>
      <c r="K791" s="36"/>
      <c r="L791" s="36"/>
      <c r="M791" s="36" t="str">
        <f ca="1">IFERROR(__xludf.DUMMYFUNCTION("IFERROR(TEXTJOIN("", "", TRUE, FILTER('Hưởng lương Tết'!D:D, ('Hưởng lương Tết'!A:A=B786) * ('Hưởng lương Tết'!B:B=C786))), """")"),"")</f>
        <v/>
      </c>
      <c r="N791" s="36"/>
      <c r="O791" s="36"/>
      <c r="P791" s="36"/>
      <c r="Q791" s="36"/>
      <c r="R791" s="36"/>
      <c r="S791" s="36"/>
      <c r="T791" s="36"/>
      <c r="U791" s="36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4"/>
      <c r="AG791" s="43"/>
      <c r="AH791" s="43"/>
      <c r="AI791" s="36"/>
      <c r="AJ791" s="43"/>
      <c r="AK791" s="43"/>
      <c r="AL791" s="43"/>
      <c r="AM791" s="43"/>
      <c r="AN791" s="43"/>
      <c r="AO791" s="43"/>
      <c r="AP791" s="42"/>
      <c r="AQ791" s="37"/>
      <c r="AR791" s="37"/>
      <c r="AS791" s="37"/>
      <c r="AT791" s="37"/>
      <c r="AU791" s="37"/>
      <c r="AV791" s="37"/>
      <c r="AW791" s="37"/>
      <c r="AX791" s="37"/>
      <c r="AY791" s="37"/>
      <c r="AZ791" s="37"/>
      <c r="BA791" s="37"/>
    </row>
    <row r="792" spans="1:53">
      <c r="A792" s="37"/>
      <c r="B792" s="37"/>
      <c r="C792" s="37"/>
      <c r="D792" s="35"/>
      <c r="E792" s="39"/>
      <c r="F792" s="39"/>
      <c r="G792" s="41"/>
      <c r="H792" s="41"/>
      <c r="I792" s="36"/>
      <c r="J792" s="36"/>
      <c r="K792" s="36"/>
      <c r="L792" s="36"/>
      <c r="M792" s="36" t="str">
        <f ca="1">IFERROR(__xludf.DUMMYFUNCTION("IFERROR(TEXTJOIN("", "", TRUE, FILTER('Hưởng lương Tết'!D:D, ('Hưởng lương Tết'!A:A=B787) * ('Hưởng lương Tết'!B:B=C787))), """")"),"")</f>
        <v/>
      </c>
      <c r="N792" s="36"/>
      <c r="O792" s="36"/>
      <c r="P792" s="36"/>
      <c r="Q792" s="36"/>
      <c r="R792" s="36"/>
      <c r="S792" s="36"/>
      <c r="T792" s="36"/>
      <c r="U792" s="36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4"/>
      <c r="AG792" s="43"/>
      <c r="AH792" s="43"/>
      <c r="AI792" s="36"/>
      <c r="AJ792" s="43"/>
      <c r="AK792" s="43"/>
      <c r="AL792" s="43"/>
      <c r="AM792" s="43"/>
      <c r="AN792" s="43"/>
      <c r="AO792" s="43"/>
      <c r="AP792" s="42"/>
      <c r="AQ792" s="37"/>
      <c r="AR792" s="37"/>
      <c r="AS792" s="37"/>
      <c r="AT792" s="37"/>
      <c r="AU792" s="37"/>
      <c r="AV792" s="37"/>
      <c r="AW792" s="37"/>
      <c r="AX792" s="37"/>
      <c r="AY792" s="37"/>
      <c r="AZ792" s="37"/>
      <c r="BA792" s="37"/>
    </row>
    <row r="793" spans="1:53">
      <c r="A793" s="37"/>
      <c r="B793" s="37"/>
      <c r="C793" s="37"/>
      <c r="D793" s="35"/>
      <c r="E793" s="39"/>
      <c r="F793" s="39"/>
      <c r="G793" s="41"/>
      <c r="H793" s="41"/>
      <c r="I793" s="36"/>
      <c r="J793" s="36"/>
      <c r="K793" s="36"/>
      <c r="L793" s="36"/>
      <c r="M793" s="36" t="str">
        <f ca="1">IFERROR(__xludf.DUMMYFUNCTION("IFERROR(TEXTJOIN("", "", TRUE, FILTER('Hưởng lương Tết'!D:D, ('Hưởng lương Tết'!A:A=B788) * ('Hưởng lương Tết'!B:B=C788))), """")"),"")</f>
        <v/>
      </c>
      <c r="N793" s="36"/>
      <c r="O793" s="36"/>
      <c r="P793" s="36"/>
      <c r="Q793" s="36"/>
      <c r="R793" s="36"/>
      <c r="S793" s="36"/>
      <c r="T793" s="36"/>
      <c r="U793" s="36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4"/>
      <c r="AG793" s="43"/>
      <c r="AH793" s="43"/>
      <c r="AI793" s="36"/>
      <c r="AJ793" s="43"/>
      <c r="AK793" s="43"/>
      <c r="AL793" s="43"/>
      <c r="AM793" s="43"/>
      <c r="AN793" s="43"/>
      <c r="AO793" s="43"/>
      <c r="AP793" s="42"/>
      <c r="AQ793" s="37"/>
      <c r="AR793" s="37"/>
      <c r="AS793" s="37"/>
      <c r="AT793" s="37"/>
      <c r="AU793" s="37"/>
      <c r="AV793" s="37"/>
      <c r="AW793" s="37"/>
      <c r="AX793" s="37"/>
      <c r="AY793" s="37"/>
      <c r="AZ793" s="37"/>
      <c r="BA793" s="37"/>
    </row>
    <row r="794" spans="1:53">
      <c r="A794" s="37"/>
      <c r="B794" s="37"/>
      <c r="C794" s="37"/>
      <c r="D794" s="35"/>
      <c r="E794" s="39"/>
      <c r="F794" s="39"/>
      <c r="G794" s="41"/>
      <c r="H794" s="41"/>
      <c r="I794" s="36"/>
      <c r="J794" s="36"/>
      <c r="K794" s="36"/>
      <c r="L794" s="36"/>
      <c r="M794" s="36" t="str">
        <f ca="1">IFERROR(__xludf.DUMMYFUNCTION("IFERROR(TEXTJOIN("", "", TRUE, FILTER('Hưởng lương Tết'!D:D, ('Hưởng lương Tết'!A:A=B789) * ('Hưởng lương Tết'!B:B=C789))), """")"),"")</f>
        <v/>
      </c>
      <c r="N794" s="36"/>
      <c r="O794" s="36"/>
      <c r="P794" s="36"/>
      <c r="Q794" s="36"/>
      <c r="R794" s="36"/>
      <c r="S794" s="36"/>
      <c r="T794" s="36"/>
      <c r="U794" s="36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4"/>
      <c r="AG794" s="43"/>
      <c r="AH794" s="43"/>
      <c r="AI794" s="36"/>
      <c r="AJ794" s="43"/>
      <c r="AK794" s="43"/>
      <c r="AL794" s="43"/>
      <c r="AM794" s="43"/>
      <c r="AN794" s="43"/>
      <c r="AO794" s="43"/>
      <c r="AP794" s="42"/>
      <c r="AQ794" s="37"/>
      <c r="AR794" s="37"/>
      <c r="AS794" s="37"/>
      <c r="AT794" s="37"/>
      <c r="AU794" s="37"/>
      <c r="AV794" s="37"/>
      <c r="AW794" s="37"/>
      <c r="AX794" s="37"/>
      <c r="AY794" s="37"/>
      <c r="AZ794" s="37"/>
      <c r="BA794" s="37"/>
    </row>
    <row r="795" spans="1:53">
      <c r="A795" s="37"/>
      <c r="B795" s="37"/>
      <c r="C795" s="37"/>
      <c r="D795" s="35"/>
      <c r="E795" s="39"/>
      <c r="F795" s="39"/>
      <c r="G795" s="41"/>
      <c r="H795" s="41"/>
      <c r="I795" s="36"/>
      <c r="J795" s="36"/>
      <c r="K795" s="36"/>
      <c r="L795" s="36"/>
      <c r="M795" s="36" t="str">
        <f ca="1">IFERROR(__xludf.DUMMYFUNCTION("IFERROR(TEXTJOIN("", "", TRUE, FILTER('Hưởng lương Tết'!D:D, ('Hưởng lương Tết'!A:A=B790) * ('Hưởng lương Tết'!B:B=C790))), """")"),"")</f>
        <v/>
      </c>
      <c r="N795" s="36"/>
      <c r="O795" s="36"/>
      <c r="P795" s="36"/>
      <c r="Q795" s="36"/>
      <c r="R795" s="36"/>
      <c r="S795" s="36"/>
      <c r="T795" s="36"/>
      <c r="U795" s="36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4"/>
      <c r="AG795" s="43"/>
      <c r="AH795" s="43"/>
      <c r="AI795" s="36"/>
      <c r="AJ795" s="43"/>
      <c r="AK795" s="43"/>
      <c r="AL795" s="43"/>
      <c r="AM795" s="43"/>
      <c r="AN795" s="43"/>
      <c r="AO795" s="43"/>
      <c r="AP795" s="42"/>
      <c r="AQ795" s="37"/>
      <c r="AR795" s="37"/>
      <c r="AS795" s="37"/>
      <c r="AT795" s="37"/>
      <c r="AU795" s="37"/>
      <c r="AV795" s="37"/>
      <c r="AW795" s="37"/>
      <c r="AX795" s="37"/>
      <c r="AY795" s="37"/>
      <c r="AZ795" s="37"/>
      <c r="BA795" s="37"/>
    </row>
    <row r="796" spans="1:53">
      <c r="A796" s="37"/>
      <c r="B796" s="37"/>
      <c r="C796" s="37"/>
      <c r="D796" s="35"/>
      <c r="E796" s="39"/>
      <c r="F796" s="39"/>
      <c r="G796" s="41"/>
      <c r="H796" s="41"/>
      <c r="I796" s="36"/>
      <c r="J796" s="36"/>
      <c r="K796" s="36"/>
      <c r="L796" s="36"/>
      <c r="M796" s="36" t="str">
        <f ca="1">IFERROR(__xludf.DUMMYFUNCTION("IFERROR(TEXTJOIN("", "", TRUE, FILTER('Hưởng lương Tết'!D:D, ('Hưởng lương Tết'!A:A=B791) * ('Hưởng lương Tết'!B:B=C791))), """")"),"")</f>
        <v/>
      </c>
      <c r="N796" s="36"/>
      <c r="O796" s="36"/>
      <c r="P796" s="36"/>
      <c r="Q796" s="36"/>
      <c r="R796" s="36"/>
      <c r="S796" s="36"/>
      <c r="T796" s="36"/>
      <c r="U796" s="36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4"/>
      <c r="AG796" s="43"/>
      <c r="AH796" s="43"/>
      <c r="AI796" s="36"/>
      <c r="AJ796" s="43"/>
      <c r="AK796" s="43"/>
      <c r="AL796" s="43"/>
      <c r="AM796" s="43"/>
      <c r="AN796" s="43"/>
      <c r="AO796" s="43"/>
      <c r="AP796" s="42"/>
      <c r="AQ796" s="37"/>
      <c r="AR796" s="37"/>
      <c r="AS796" s="37"/>
      <c r="AT796" s="37"/>
      <c r="AU796" s="37"/>
      <c r="AV796" s="37"/>
      <c r="AW796" s="37"/>
      <c r="AX796" s="37"/>
      <c r="AY796" s="37"/>
      <c r="AZ796" s="37"/>
      <c r="BA796" s="37"/>
    </row>
    <row r="797" spans="1:53">
      <c r="A797" s="37"/>
      <c r="B797" s="37"/>
      <c r="C797" s="37"/>
      <c r="D797" s="35"/>
      <c r="E797" s="39"/>
      <c r="F797" s="39"/>
      <c r="G797" s="41"/>
      <c r="H797" s="41"/>
      <c r="I797" s="36"/>
      <c r="J797" s="36"/>
      <c r="K797" s="36"/>
      <c r="L797" s="36"/>
      <c r="M797" s="36" t="str">
        <f ca="1">IFERROR(__xludf.DUMMYFUNCTION("IFERROR(TEXTJOIN("", "", TRUE, FILTER('Hưởng lương Tết'!D:D, ('Hưởng lương Tết'!A:A=B792) * ('Hưởng lương Tết'!B:B=C792))), """")"),"")</f>
        <v/>
      </c>
      <c r="N797" s="36"/>
      <c r="O797" s="36"/>
      <c r="P797" s="36"/>
      <c r="Q797" s="36"/>
      <c r="R797" s="36"/>
      <c r="S797" s="36"/>
      <c r="T797" s="36"/>
      <c r="U797" s="36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4"/>
      <c r="AG797" s="43"/>
      <c r="AH797" s="43"/>
      <c r="AI797" s="36"/>
      <c r="AJ797" s="43"/>
      <c r="AK797" s="43"/>
      <c r="AL797" s="43"/>
      <c r="AM797" s="43"/>
      <c r="AN797" s="43"/>
      <c r="AO797" s="43"/>
      <c r="AP797" s="42"/>
      <c r="AQ797" s="37"/>
      <c r="AR797" s="37"/>
      <c r="AS797" s="37"/>
      <c r="AT797" s="37"/>
      <c r="AU797" s="37"/>
      <c r="AV797" s="37"/>
      <c r="AW797" s="37"/>
      <c r="AX797" s="37"/>
      <c r="AY797" s="37"/>
      <c r="AZ797" s="37"/>
      <c r="BA797" s="37"/>
    </row>
    <row r="798" spans="1:53">
      <c r="A798" s="37"/>
      <c r="B798" s="37"/>
      <c r="C798" s="37"/>
      <c r="D798" s="35"/>
      <c r="E798" s="39"/>
      <c r="F798" s="39"/>
      <c r="G798" s="41"/>
      <c r="H798" s="41"/>
      <c r="I798" s="36"/>
      <c r="J798" s="36"/>
      <c r="K798" s="36"/>
      <c r="L798" s="36"/>
      <c r="M798" s="36" t="str">
        <f ca="1">IFERROR(__xludf.DUMMYFUNCTION("IFERROR(TEXTJOIN("", "", TRUE, FILTER('Hưởng lương Tết'!D:D, ('Hưởng lương Tết'!A:A=B793) * ('Hưởng lương Tết'!B:B=C793))), """")"),"")</f>
        <v/>
      </c>
      <c r="N798" s="36"/>
      <c r="O798" s="36"/>
      <c r="P798" s="36"/>
      <c r="Q798" s="36"/>
      <c r="R798" s="36"/>
      <c r="S798" s="36"/>
      <c r="T798" s="36"/>
      <c r="U798" s="36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4"/>
      <c r="AG798" s="43"/>
      <c r="AH798" s="43"/>
      <c r="AI798" s="36"/>
      <c r="AJ798" s="43"/>
      <c r="AK798" s="43"/>
      <c r="AL798" s="43"/>
      <c r="AM798" s="43"/>
      <c r="AN798" s="43"/>
      <c r="AO798" s="43"/>
      <c r="AP798" s="42"/>
      <c r="AQ798" s="37"/>
      <c r="AR798" s="37"/>
      <c r="AS798" s="37"/>
      <c r="AT798" s="37"/>
      <c r="AU798" s="37"/>
      <c r="AV798" s="37"/>
      <c r="AW798" s="37"/>
      <c r="AX798" s="37"/>
      <c r="AY798" s="37"/>
      <c r="AZ798" s="37"/>
      <c r="BA798" s="37"/>
    </row>
    <row r="799" spans="1:53">
      <c r="A799" s="37"/>
      <c r="B799" s="37"/>
      <c r="C799" s="37"/>
      <c r="D799" s="35"/>
      <c r="E799" s="39"/>
      <c r="F799" s="39"/>
      <c r="G799" s="41"/>
      <c r="H799" s="41"/>
      <c r="I799" s="36"/>
      <c r="J799" s="36"/>
      <c r="K799" s="36"/>
      <c r="L799" s="36"/>
      <c r="M799" s="36" t="str">
        <f ca="1">IFERROR(__xludf.DUMMYFUNCTION("IFERROR(TEXTJOIN("", "", TRUE, FILTER('Hưởng lương Tết'!D:D, ('Hưởng lương Tết'!A:A=B794) * ('Hưởng lương Tết'!B:B=C794))), """")"),"")</f>
        <v/>
      </c>
      <c r="N799" s="36"/>
      <c r="O799" s="36"/>
      <c r="P799" s="36"/>
      <c r="Q799" s="36"/>
      <c r="R799" s="36"/>
      <c r="S799" s="36"/>
      <c r="T799" s="36"/>
      <c r="U799" s="36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4"/>
      <c r="AG799" s="43"/>
      <c r="AH799" s="43"/>
      <c r="AI799" s="36"/>
      <c r="AJ799" s="43"/>
      <c r="AK799" s="43"/>
      <c r="AL799" s="43"/>
      <c r="AM799" s="43"/>
      <c r="AN799" s="43"/>
      <c r="AO799" s="43"/>
      <c r="AP799" s="42"/>
      <c r="AQ799" s="37"/>
      <c r="AR799" s="37"/>
      <c r="AS799" s="37"/>
      <c r="AT799" s="37"/>
      <c r="AU799" s="37"/>
      <c r="AV799" s="37"/>
      <c r="AW799" s="37"/>
      <c r="AX799" s="37"/>
      <c r="AY799" s="37"/>
      <c r="AZ799" s="37"/>
      <c r="BA799" s="37"/>
    </row>
    <row r="800" spans="1:53">
      <c r="A800" s="37"/>
      <c r="B800" s="37"/>
      <c r="C800" s="37"/>
      <c r="D800" s="35"/>
      <c r="E800" s="39"/>
      <c r="F800" s="39"/>
      <c r="G800" s="41"/>
      <c r="H800" s="41"/>
      <c r="I800" s="36"/>
      <c r="J800" s="36"/>
      <c r="K800" s="36"/>
      <c r="L800" s="36"/>
      <c r="M800" s="36" t="str">
        <f ca="1">IFERROR(__xludf.DUMMYFUNCTION("IFERROR(TEXTJOIN("", "", TRUE, FILTER('Hưởng lương Tết'!D:D, ('Hưởng lương Tết'!A:A=B795) * ('Hưởng lương Tết'!B:B=C795))), """")"),"")</f>
        <v/>
      </c>
      <c r="N800" s="36"/>
      <c r="O800" s="36"/>
      <c r="P800" s="36"/>
      <c r="Q800" s="36"/>
      <c r="R800" s="36"/>
      <c r="S800" s="36"/>
      <c r="T800" s="36"/>
      <c r="U800" s="36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4"/>
      <c r="AG800" s="43"/>
      <c r="AH800" s="43"/>
      <c r="AI800" s="36"/>
      <c r="AJ800" s="43"/>
      <c r="AK800" s="43"/>
      <c r="AL800" s="43"/>
      <c r="AM800" s="43"/>
      <c r="AN800" s="43"/>
      <c r="AO800" s="43"/>
      <c r="AP800" s="42"/>
      <c r="AQ800" s="37"/>
      <c r="AR800" s="37"/>
      <c r="AS800" s="37"/>
      <c r="AT800" s="37"/>
      <c r="AU800" s="37"/>
      <c r="AV800" s="37"/>
      <c r="AW800" s="37"/>
      <c r="AX800" s="37"/>
      <c r="AY800" s="37"/>
      <c r="AZ800" s="37"/>
      <c r="BA800" s="37"/>
    </row>
    <row r="801" spans="1:53">
      <c r="A801" s="37"/>
      <c r="B801" s="37"/>
      <c r="C801" s="37"/>
      <c r="D801" s="35"/>
      <c r="E801" s="39"/>
      <c r="F801" s="39"/>
      <c r="G801" s="41"/>
      <c r="H801" s="41"/>
      <c r="I801" s="36"/>
      <c r="J801" s="36"/>
      <c r="K801" s="36"/>
      <c r="L801" s="36"/>
      <c r="M801" s="36" t="str">
        <f ca="1">IFERROR(__xludf.DUMMYFUNCTION("IFERROR(TEXTJOIN("", "", TRUE, FILTER('Hưởng lương Tết'!D:D, ('Hưởng lương Tết'!A:A=B796) * ('Hưởng lương Tết'!B:B=C796))), """")"),"")</f>
        <v/>
      </c>
      <c r="N801" s="36"/>
      <c r="O801" s="36"/>
      <c r="P801" s="36"/>
      <c r="Q801" s="36"/>
      <c r="R801" s="36"/>
      <c r="S801" s="36"/>
      <c r="T801" s="36"/>
      <c r="U801" s="36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4"/>
      <c r="AG801" s="43"/>
      <c r="AH801" s="43"/>
      <c r="AI801" s="36"/>
      <c r="AJ801" s="43"/>
      <c r="AK801" s="43"/>
      <c r="AL801" s="43"/>
      <c r="AM801" s="43"/>
      <c r="AN801" s="43"/>
      <c r="AO801" s="43"/>
      <c r="AP801" s="42"/>
      <c r="AQ801" s="37"/>
      <c r="AR801" s="37"/>
      <c r="AS801" s="37"/>
      <c r="AT801" s="37"/>
      <c r="AU801" s="37"/>
      <c r="AV801" s="37"/>
      <c r="AW801" s="37"/>
      <c r="AX801" s="37"/>
      <c r="AY801" s="37"/>
      <c r="AZ801" s="37"/>
      <c r="BA801" s="37"/>
    </row>
    <row r="802" spans="1:53">
      <c r="A802" s="37"/>
      <c r="B802" s="37"/>
      <c r="C802" s="37"/>
      <c r="D802" s="35"/>
      <c r="E802" s="39"/>
      <c r="F802" s="39"/>
      <c r="G802" s="41"/>
      <c r="H802" s="41"/>
      <c r="I802" s="36"/>
      <c r="J802" s="36"/>
      <c r="K802" s="36"/>
      <c r="L802" s="36"/>
      <c r="M802" s="36" t="str">
        <f ca="1">IFERROR(__xludf.DUMMYFUNCTION("IFERROR(TEXTJOIN("", "", TRUE, FILTER('Hưởng lương Tết'!D:D, ('Hưởng lương Tết'!A:A=B797) * ('Hưởng lương Tết'!B:B=C797))), """")"),"")</f>
        <v/>
      </c>
      <c r="N802" s="36"/>
      <c r="O802" s="36"/>
      <c r="P802" s="36"/>
      <c r="Q802" s="36"/>
      <c r="R802" s="36"/>
      <c r="S802" s="36"/>
      <c r="T802" s="36"/>
      <c r="U802" s="36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4"/>
      <c r="AG802" s="43"/>
      <c r="AH802" s="43"/>
      <c r="AI802" s="36"/>
      <c r="AJ802" s="43"/>
      <c r="AK802" s="43"/>
      <c r="AL802" s="43"/>
      <c r="AM802" s="43"/>
      <c r="AN802" s="43"/>
      <c r="AO802" s="43"/>
      <c r="AP802" s="42"/>
      <c r="AQ802" s="37"/>
      <c r="AR802" s="37"/>
      <c r="AS802" s="37"/>
      <c r="AT802" s="37"/>
      <c r="AU802" s="37"/>
      <c r="AV802" s="37"/>
      <c r="AW802" s="37"/>
      <c r="AX802" s="37"/>
      <c r="AY802" s="37"/>
      <c r="AZ802" s="37"/>
      <c r="BA802" s="37"/>
    </row>
    <row r="803" spans="1:53">
      <c r="A803" s="37"/>
      <c r="B803" s="37"/>
      <c r="C803" s="37"/>
      <c r="D803" s="35"/>
      <c r="E803" s="39"/>
      <c r="F803" s="39"/>
      <c r="G803" s="41"/>
      <c r="H803" s="41"/>
      <c r="I803" s="36"/>
      <c r="J803" s="36"/>
      <c r="K803" s="36"/>
      <c r="L803" s="36"/>
      <c r="M803" s="36" t="str">
        <f ca="1">IFERROR(__xludf.DUMMYFUNCTION("IFERROR(TEXTJOIN("", "", TRUE, FILTER('Hưởng lương Tết'!D:D, ('Hưởng lương Tết'!A:A=B798) * ('Hưởng lương Tết'!B:B=C798))), """")"),"")</f>
        <v/>
      </c>
      <c r="N803" s="36"/>
      <c r="O803" s="36"/>
      <c r="P803" s="36"/>
      <c r="Q803" s="36"/>
      <c r="R803" s="36"/>
      <c r="S803" s="36"/>
      <c r="T803" s="36"/>
      <c r="U803" s="36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4"/>
      <c r="AG803" s="43"/>
      <c r="AH803" s="43"/>
      <c r="AI803" s="36"/>
      <c r="AJ803" s="43"/>
      <c r="AK803" s="43"/>
      <c r="AL803" s="43"/>
      <c r="AM803" s="43"/>
      <c r="AN803" s="43"/>
      <c r="AO803" s="43"/>
      <c r="AP803" s="42"/>
      <c r="AQ803" s="37"/>
      <c r="AR803" s="37"/>
      <c r="AS803" s="37"/>
      <c r="AT803" s="37"/>
      <c r="AU803" s="37"/>
      <c r="AV803" s="37"/>
      <c r="AW803" s="37"/>
      <c r="AX803" s="37"/>
      <c r="AY803" s="37"/>
      <c r="AZ803" s="37"/>
      <c r="BA803" s="37"/>
    </row>
    <row r="804" spans="1:53">
      <c r="A804" s="37"/>
      <c r="B804" s="37"/>
      <c r="C804" s="37"/>
      <c r="D804" s="35"/>
      <c r="E804" s="39"/>
      <c r="F804" s="39"/>
      <c r="G804" s="41"/>
      <c r="H804" s="41"/>
      <c r="I804" s="36"/>
      <c r="J804" s="36"/>
      <c r="K804" s="36"/>
      <c r="L804" s="36"/>
      <c r="M804" s="36" t="str">
        <f ca="1">IFERROR(__xludf.DUMMYFUNCTION("IFERROR(TEXTJOIN("", "", TRUE, FILTER('Hưởng lương Tết'!D:D, ('Hưởng lương Tết'!A:A=B799) * ('Hưởng lương Tết'!B:B=C799))), """")"),"")</f>
        <v/>
      </c>
      <c r="N804" s="36"/>
      <c r="O804" s="36"/>
      <c r="P804" s="36"/>
      <c r="Q804" s="36"/>
      <c r="R804" s="36"/>
      <c r="S804" s="36"/>
      <c r="T804" s="36"/>
      <c r="U804" s="36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4"/>
      <c r="AG804" s="43"/>
      <c r="AH804" s="43"/>
      <c r="AI804" s="36"/>
      <c r="AJ804" s="43"/>
      <c r="AK804" s="43"/>
      <c r="AL804" s="43"/>
      <c r="AM804" s="43"/>
      <c r="AN804" s="43"/>
      <c r="AO804" s="43"/>
      <c r="AP804" s="42"/>
      <c r="AQ804" s="37"/>
      <c r="AR804" s="37"/>
      <c r="AS804" s="37"/>
      <c r="AT804" s="37"/>
      <c r="AU804" s="37"/>
      <c r="AV804" s="37"/>
      <c r="AW804" s="37"/>
      <c r="AX804" s="37"/>
      <c r="AY804" s="37"/>
      <c r="AZ804" s="37"/>
      <c r="BA804" s="37"/>
    </row>
    <row r="805" spans="1:53">
      <c r="A805" s="37"/>
      <c r="B805" s="37"/>
      <c r="C805" s="37"/>
      <c r="D805" s="35"/>
      <c r="E805" s="39"/>
      <c r="F805" s="39"/>
      <c r="G805" s="41"/>
      <c r="H805" s="41"/>
      <c r="I805" s="36"/>
      <c r="J805" s="36"/>
      <c r="K805" s="36"/>
      <c r="L805" s="36"/>
      <c r="M805" s="36" t="str">
        <f ca="1">IFERROR(__xludf.DUMMYFUNCTION("IFERROR(TEXTJOIN("", "", TRUE, FILTER('Hưởng lương Tết'!D:D, ('Hưởng lương Tết'!A:A=B800) * ('Hưởng lương Tết'!B:B=C800))), """")"),"")</f>
        <v/>
      </c>
      <c r="N805" s="36"/>
      <c r="O805" s="36"/>
      <c r="P805" s="36"/>
      <c r="Q805" s="36"/>
      <c r="R805" s="36"/>
      <c r="S805" s="36"/>
      <c r="T805" s="36"/>
      <c r="U805" s="36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4"/>
      <c r="AG805" s="43"/>
      <c r="AH805" s="43"/>
      <c r="AI805" s="36"/>
      <c r="AJ805" s="43"/>
      <c r="AK805" s="43"/>
      <c r="AL805" s="43"/>
      <c r="AM805" s="43"/>
      <c r="AN805" s="43"/>
      <c r="AO805" s="43"/>
      <c r="AP805" s="42"/>
      <c r="AQ805" s="37"/>
      <c r="AR805" s="37"/>
      <c r="AS805" s="37"/>
      <c r="AT805" s="37"/>
      <c r="AU805" s="37"/>
      <c r="AV805" s="37"/>
      <c r="AW805" s="37"/>
      <c r="AX805" s="37"/>
      <c r="AY805" s="37"/>
      <c r="AZ805" s="37"/>
      <c r="BA805" s="37"/>
    </row>
    <row r="806" spans="1:53">
      <c r="A806" s="37"/>
      <c r="B806" s="37"/>
      <c r="C806" s="37"/>
      <c r="D806" s="35"/>
      <c r="E806" s="39"/>
      <c r="F806" s="39"/>
      <c r="G806" s="41"/>
      <c r="H806" s="41"/>
      <c r="I806" s="36"/>
      <c r="J806" s="36"/>
      <c r="K806" s="36"/>
      <c r="L806" s="36"/>
      <c r="M806" s="36" t="str">
        <f ca="1">IFERROR(__xludf.DUMMYFUNCTION("IFERROR(TEXTJOIN("", "", TRUE, FILTER('Hưởng lương Tết'!D:D, ('Hưởng lương Tết'!A:A=B801) * ('Hưởng lương Tết'!B:B=C801))), """")"),"")</f>
        <v/>
      </c>
      <c r="N806" s="36"/>
      <c r="O806" s="36"/>
      <c r="P806" s="36"/>
      <c r="Q806" s="36"/>
      <c r="R806" s="36"/>
      <c r="S806" s="36"/>
      <c r="T806" s="36"/>
      <c r="U806" s="36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4"/>
      <c r="AG806" s="43"/>
      <c r="AH806" s="43"/>
      <c r="AI806" s="36"/>
      <c r="AJ806" s="43"/>
      <c r="AK806" s="43"/>
      <c r="AL806" s="43"/>
      <c r="AM806" s="43"/>
      <c r="AN806" s="43"/>
      <c r="AO806" s="43"/>
      <c r="AP806" s="42"/>
      <c r="AQ806" s="37"/>
      <c r="AR806" s="37"/>
      <c r="AS806" s="37"/>
      <c r="AT806" s="37"/>
      <c r="AU806" s="37"/>
      <c r="AV806" s="37"/>
      <c r="AW806" s="37"/>
      <c r="AX806" s="37"/>
      <c r="AY806" s="37"/>
      <c r="AZ806" s="37"/>
      <c r="BA806" s="37"/>
    </row>
    <row r="807" spans="1:53">
      <c r="A807" s="37"/>
      <c r="B807" s="37"/>
      <c r="C807" s="37"/>
      <c r="D807" s="35"/>
      <c r="E807" s="39"/>
      <c r="F807" s="39"/>
      <c r="G807" s="41"/>
      <c r="H807" s="41"/>
      <c r="I807" s="36"/>
      <c r="J807" s="36"/>
      <c r="K807" s="36"/>
      <c r="L807" s="36"/>
      <c r="M807" s="36" t="str">
        <f ca="1">IFERROR(__xludf.DUMMYFUNCTION("IFERROR(TEXTJOIN("", "", TRUE, FILTER('Hưởng lương Tết'!D:D, ('Hưởng lương Tết'!A:A=B802) * ('Hưởng lương Tết'!B:B=C802))), """")"),"")</f>
        <v/>
      </c>
      <c r="N807" s="36"/>
      <c r="O807" s="36"/>
      <c r="P807" s="36"/>
      <c r="Q807" s="36"/>
      <c r="R807" s="36"/>
      <c r="S807" s="36"/>
      <c r="T807" s="36"/>
      <c r="U807" s="36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4"/>
      <c r="AG807" s="43"/>
      <c r="AH807" s="43"/>
      <c r="AI807" s="36"/>
      <c r="AJ807" s="43"/>
      <c r="AK807" s="43"/>
      <c r="AL807" s="43"/>
      <c r="AM807" s="43"/>
      <c r="AN807" s="43"/>
      <c r="AO807" s="43"/>
      <c r="AP807" s="42"/>
      <c r="AQ807" s="37"/>
      <c r="AR807" s="37"/>
      <c r="AS807" s="37"/>
      <c r="AT807" s="37"/>
      <c r="AU807" s="37"/>
      <c r="AV807" s="37"/>
      <c r="AW807" s="37"/>
      <c r="AX807" s="37"/>
      <c r="AY807" s="37"/>
      <c r="AZ807" s="37"/>
      <c r="BA807" s="37"/>
    </row>
    <row r="808" spans="1:53">
      <c r="A808" s="37"/>
      <c r="B808" s="37"/>
      <c r="C808" s="37"/>
      <c r="D808" s="35"/>
      <c r="E808" s="39"/>
      <c r="F808" s="39"/>
      <c r="G808" s="41"/>
      <c r="H808" s="41"/>
      <c r="I808" s="36"/>
      <c r="J808" s="36"/>
      <c r="K808" s="36"/>
      <c r="L808" s="36"/>
      <c r="M808" s="36" t="str">
        <f ca="1">IFERROR(__xludf.DUMMYFUNCTION("IFERROR(TEXTJOIN("", "", TRUE, FILTER('Hưởng lương Tết'!D:D, ('Hưởng lương Tết'!A:A=B803) * ('Hưởng lương Tết'!B:B=C803))), """")"),"")</f>
        <v/>
      </c>
      <c r="N808" s="36"/>
      <c r="O808" s="36"/>
      <c r="P808" s="36"/>
      <c r="Q808" s="36"/>
      <c r="R808" s="36"/>
      <c r="S808" s="36"/>
      <c r="T808" s="36"/>
      <c r="U808" s="36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4"/>
      <c r="AG808" s="43"/>
      <c r="AH808" s="43"/>
      <c r="AI808" s="36"/>
      <c r="AJ808" s="43"/>
      <c r="AK808" s="43"/>
      <c r="AL808" s="43"/>
      <c r="AM808" s="43"/>
      <c r="AN808" s="43"/>
      <c r="AO808" s="43"/>
      <c r="AP808" s="42"/>
      <c r="AQ808" s="37"/>
      <c r="AR808" s="37"/>
      <c r="AS808" s="37"/>
      <c r="AT808" s="37"/>
      <c r="AU808" s="37"/>
      <c r="AV808" s="37"/>
      <c r="AW808" s="37"/>
      <c r="AX808" s="37"/>
      <c r="AY808" s="37"/>
      <c r="AZ808" s="37"/>
      <c r="BA808" s="37"/>
    </row>
    <row r="809" spans="1:53">
      <c r="A809" s="37"/>
      <c r="B809" s="37"/>
      <c r="C809" s="37"/>
      <c r="D809" s="35"/>
      <c r="E809" s="39"/>
      <c r="F809" s="39"/>
      <c r="G809" s="41"/>
      <c r="H809" s="41"/>
      <c r="I809" s="36"/>
      <c r="J809" s="36"/>
      <c r="K809" s="36"/>
      <c r="L809" s="36"/>
      <c r="M809" s="36" t="str">
        <f ca="1">IFERROR(__xludf.DUMMYFUNCTION("IFERROR(TEXTJOIN("", "", TRUE, FILTER('Hưởng lương Tết'!D:D, ('Hưởng lương Tết'!A:A=B804) * ('Hưởng lương Tết'!B:B=C804))), """")"),"")</f>
        <v/>
      </c>
      <c r="N809" s="36"/>
      <c r="O809" s="36"/>
      <c r="P809" s="36"/>
      <c r="Q809" s="36"/>
      <c r="R809" s="36"/>
      <c r="S809" s="36"/>
      <c r="T809" s="36"/>
      <c r="U809" s="36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4"/>
      <c r="AG809" s="43"/>
      <c r="AH809" s="43"/>
      <c r="AI809" s="36"/>
      <c r="AJ809" s="43"/>
      <c r="AK809" s="43"/>
      <c r="AL809" s="43"/>
      <c r="AM809" s="43"/>
      <c r="AN809" s="43"/>
      <c r="AO809" s="43"/>
      <c r="AP809" s="42"/>
      <c r="AQ809" s="37"/>
      <c r="AR809" s="37"/>
      <c r="AS809" s="37"/>
      <c r="AT809" s="37"/>
      <c r="AU809" s="37"/>
      <c r="AV809" s="37"/>
      <c r="AW809" s="37"/>
      <c r="AX809" s="37"/>
      <c r="AY809" s="37"/>
      <c r="AZ809" s="37"/>
      <c r="BA809" s="37"/>
    </row>
    <row r="810" spans="1:53">
      <c r="A810" s="37"/>
      <c r="B810" s="37"/>
      <c r="C810" s="37"/>
      <c r="D810" s="35"/>
      <c r="E810" s="39"/>
      <c r="F810" s="39"/>
      <c r="G810" s="41"/>
      <c r="H810" s="41"/>
      <c r="I810" s="36"/>
      <c r="J810" s="36"/>
      <c r="K810" s="36"/>
      <c r="L810" s="36"/>
      <c r="M810" s="36" t="str">
        <f ca="1">IFERROR(__xludf.DUMMYFUNCTION("IFERROR(TEXTJOIN("", "", TRUE, FILTER('Hưởng lương Tết'!D:D, ('Hưởng lương Tết'!A:A=B805) * ('Hưởng lương Tết'!B:B=C805))), """")"),"")</f>
        <v/>
      </c>
      <c r="N810" s="36"/>
      <c r="O810" s="36"/>
      <c r="P810" s="36"/>
      <c r="Q810" s="36"/>
      <c r="R810" s="36"/>
      <c r="S810" s="36"/>
      <c r="T810" s="36"/>
      <c r="U810" s="36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4"/>
      <c r="AG810" s="43"/>
      <c r="AH810" s="43"/>
      <c r="AI810" s="36"/>
      <c r="AJ810" s="43"/>
      <c r="AK810" s="43"/>
      <c r="AL810" s="43"/>
      <c r="AM810" s="43"/>
      <c r="AN810" s="43"/>
      <c r="AO810" s="43"/>
      <c r="AP810" s="42"/>
      <c r="AQ810" s="37"/>
      <c r="AR810" s="37"/>
      <c r="AS810" s="37"/>
      <c r="AT810" s="37"/>
      <c r="AU810" s="37"/>
      <c r="AV810" s="37"/>
      <c r="AW810" s="37"/>
      <c r="AX810" s="37"/>
      <c r="AY810" s="37"/>
      <c r="AZ810" s="37"/>
      <c r="BA810" s="37"/>
    </row>
    <row r="811" spans="1:53">
      <c r="A811" s="37"/>
      <c r="B811" s="37"/>
      <c r="C811" s="37"/>
      <c r="D811" s="35"/>
      <c r="E811" s="39"/>
      <c r="F811" s="39"/>
      <c r="G811" s="41"/>
      <c r="H811" s="41"/>
      <c r="I811" s="36"/>
      <c r="J811" s="36"/>
      <c r="K811" s="36"/>
      <c r="L811" s="36"/>
      <c r="M811" s="36" t="str">
        <f ca="1">IFERROR(__xludf.DUMMYFUNCTION("IFERROR(TEXTJOIN("", "", TRUE, FILTER('Hưởng lương Tết'!D:D, ('Hưởng lương Tết'!A:A=B806) * ('Hưởng lương Tết'!B:B=C806))), """")"),"")</f>
        <v/>
      </c>
      <c r="N811" s="36"/>
      <c r="O811" s="36"/>
      <c r="P811" s="36"/>
      <c r="Q811" s="36"/>
      <c r="R811" s="36"/>
      <c r="S811" s="36"/>
      <c r="T811" s="36"/>
      <c r="U811" s="36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4"/>
      <c r="AG811" s="43"/>
      <c r="AH811" s="43"/>
      <c r="AI811" s="36"/>
      <c r="AJ811" s="43"/>
      <c r="AK811" s="43"/>
      <c r="AL811" s="43"/>
      <c r="AM811" s="43"/>
      <c r="AN811" s="43"/>
      <c r="AO811" s="43"/>
      <c r="AP811" s="42"/>
      <c r="AQ811" s="37"/>
      <c r="AR811" s="37"/>
      <c r="AS811" s="37"/>
      <c r="AT811" s="37"/>
      <c r="AU811" s="37"/>
      <c r="AV811" s="37"/>
      <c r="AW811" s="37"/>
      <c r="AX811" s="37"/>
      <c r="AY811" s="37"/>
      <c r="AZ811" s="37"/>
      <c r="BA811" s="37"/>
    </row>
    <row r="812" spans="1:53">
      <c r="A812" s="37"/>
      <c r="B812" s="37"/>
      <c r="C812" s="37"/>
      <c r="D812" s="35"/>
      <c r="E812" s="39"/>
      <c r="F812" s="39"/>
      <c r="G812" s="41"/>
      <c r="H812" s="41"/>
      <c r="I812" s="36"/>
      <c r="J812" s="36"/>
      <c r="K812" s="36"/>
      <c r="L812" s="36"/>
      <c r="M812" s="36" t="str">
        <f ca="1">IFERROR(__xludf.DUMMYFUNCTION("IFERROR(TEXTJOIN("", "", TRUE, FILTER('Hưởng lương Tết'!D:D, ('Hưởng lương Tết'!A:A=B807) * ('Hưởng lương Tết'!B:B=C807))), """")"),"")</f>
        <v/>
      </c>
      <c r="N812" s="36"/>
      <c r="O812" s="36"/>
      <c r="P812" s="36"/>
      <c r="Q812" s="36"/>
      <c r="R812" s="36"/>
      <c r="S812" s="36"/>
      <c r="T812" s="36"/>
      <c r="U812" s="36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4"/>
      <c r="AG812" s="43"/>
      <c r="AH812" s="43"/>
      <c r="AI812" s="36"/>
      <c r="AJ812" s="43"/>
      <c r="AK812" s="43"/>
      <c r="AL812" s="43"/>
      <c r="AM812" s="43"/>
      <c r="AN812" s="43"/>
      <c r="AO812" s="43"/>
      <c r="AP812" s="42"/>
      <c r="AQ812" s="37"/>
      <c r="AR812" s="37"/>
      <c r="AS812" s="37"/>
      <c r="AT812" s="37"/>
      <c r="AU812" s="37"/>
      <c r="AV812" s="37"/>
      <c r="AW812" s="37"/>
      <c r="AX812" s="37"/>
      <c r="AY812" s="37"/>
      <c r="AZ812" s="37"/>
      <c r="BA812" s="37"/>
    </row>
    <row r="813" spans="1:53">
      <c r="A813" s="37"/>
      <c r="B813" s="37"/>
      <c r="C813" s="37"/>
      <c r="D813" s="35"/>
      <c r="E813" s="39"/>
      <c r="F813" s="39"/>
      <c r="G813" s="41"/>
      <c r="H813" s="41"/>
      <c r="I813" s="36"/>
      <c r="J813" s="36"/>
      <c r="K813" s="36"/>
      <c r="L813" s="36"/>
      <c r="M813" s="36" t="str">
        <f ca="1">IFERROR(__xludf.DUMMYFUNCTION("IFERROR(TEXTJOIN("", "", TRUE, FILTER('Hưởng lương Tết'!D:D, ('Hưởng lương Tết'!A:A=B808) * ('Hưởng lương Tết'!B:B=C808))), """")"),"")</f>
        <v/>
      </c>
      <c r="N813" s="36"/>
      <c r="O813" s="36"/>
      <c r="P813" s="36"/>
      <c r="Q813" s="36"/>
      <c r="R813" s="36"/>
      <c r="S813" s="36"/>
      <c r="T813" s="36"/>
      <c r="U813" s="36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4"/>
      <c r="AG813" s="43"/>
      <c r="AH813" s="43"/>
      <c r="AI813" s="36"/>
      <c r="AJ813" s="43"/>
      <c r="AK813" s="43"/>
      <c r="AL813" s="43"/>
      <c r="AM813" s="43"/>
      <c r="AN813" s="43"/>
      <c r="AO813" s="43"/>
      <c r="AP813" s="42"/>
      <c r="AQ813" s="37"/>
      <c r="AR813" s="37"/>
      <c r="AS813" s="37"/>
      <c r="AT813" s="37"/>
      <c r="AU813" s="37"/>
      <c r="AV813" s="37"/>
      <c r="AW813" s="37"/>
      <c r="AX813" s="37"/>
      <c r="AY813" s="37"/>
      <c r="AZ813" s="37"/>
      <c r="BA813" s="37"/>
    </row>
    <row r="814" spans="1:53">
      <c r="A814" s="37"/>
      <c r="B814" s="37"/>
      <c r="C814" s="37"/>
      <c r="D814" s="35"/>
      <c r="E814" s="39"/>
      <c r="F814" s="39"/>
      <c r="G814" s="41"/>
      <c r="H814" s="41"/>
      <c r="I814" s="36"/>
      <c r="J814" s="36"/>
      <c r="K814" s="36"/>
      <c r="L814" s="36"/>
      <c r="M814" s="36" t="str">
        <f ca="1">IFERROR(__xludf.DUMMYFUNCTION("IFERROR(TEXTJOIN("", "", TRUE, FILTER('Hưởng lương Tết'!D:D, ('Hưởng lương Tết'!A:A=B809) * ('Hưởng lương Tết'!B:B=C809))), """")"),"")</f>
        <v/>
      </c>
      <c r="N814" s="36"/>
      <c r="O814" s="36"/>
      <c r="P814" s="36"/>
      <c r="Q814" s="36"/>
      <c r="R814" s="36"/>
      <c r="S814" s="36"/>
      <c r="T814" s="36"/>
      <c r="U814" s="36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4"/>
      <c r="AG814" s="43"/>
      <c r="AH814" s="43"/>
      <c r="AI814" s="36"/>
      <c r="AJ814" s="43"/>
      <c r="AK814" s="43"/>
      <c r="AL814" s="43"/>
      <c r="AM814" s="43"/>
      <c r="AN814" s="43"/>
      <c r="AO814" s="43"/>
      <c r="AP814" s="42"/>
      <c r="AQ814" s="37"/>
      <c r="AR814" s="37"/>
      <c r="AS814" s="37"/>
      <c r="AT814" s="37"/>
      <c r="AU814" s="37"/>
      <c r="AV814" s="37"/>
      <c r="AW814" s="37"/>
      <c r="AX814" s="37"/>
      <c r="AY814" s="37"/>
      <c r="AZ814" s="37"/>
      <c r="BA814" s="37"/>
    </row>
    <row r="815" spans="1:53">
      <c r="A815" s="37"/>
      <c r="B815" s="37"/>
      <c r="C815" s="37"/>
      <c r="D815" s="35"/>
      <c r="E815" s="39"/>
      <c r="F815" s="39"/>
      <c r="G815" s="41"/>
      <c r="H815" s="41"/>
      <c r="I815" s="36"/>
      <c r="J815" s="36"/>
      <c r="K815" s="36"/>
      <c r="L815" s="36"/>
      <c r="M815" s="36" t="str">
        <f ca="1">IFERROR(__xludf.DUMMYFUNCTION("IFERROR(TEXTJOIN("", "", TRUE, FILTER('Hưởng lương Tết'!D:D, ('Hưởng lương Tết'!A:A=B810) * ('Hưởng lương Tết'!B:B=C810))), """")"),"")</f>
        <v/>
      </c>
      <c r="N815" s="36"/>
      <c r="O815" s="36"/>
      <c r="P815" s="36"/>
      <c r="Q815" s="36"/>
      <c r="R815" s="36"/>
      <c r="S815" s="36"/>
      <c r="T815" s="36"/>
      <c r="U815" s="36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4"/>
      <c r="AG815" s="43"/>
      <c r="AH815" s="43"/>
      <c r="AI815" s="36"/>
      <c r="AJ815" s="43"/>
      <c r="AK815" s="43"/>
      <c r="AL815" s="43"/>
      <c r="AM815" s="43"/>
      <c r="AN815" s="43"/>
      <c r="AO815" s="43"/>
      <c r="AP815" s="42"/>
      <c r="AQ815" s="37"/>
      <c r="AR815" s="37"/>
      <c r="AS815" s="37"/>
      <c r="AT815" s="37"/>
      <c r="AU815" s="37"/>
      <c r="AV815" s="37"/>
      <c r="AW815" s="37"/>
      <c r="AX815" s="37"/>
      <c r="AY815" s="37"/>
      <c r="AZ815" s="37"/>
      <c r="BA815" s="37"/>
    </row>
    <row r="816" spans="1:53">
      <c r="A816" s="37"/>
      <c r="B816" s="37"/>
      <c r="C816" s="37"/>
      <c r="D816" s="35"/>
      <c r="E816" s="39"/>
      <c r="F816" s="39"/>
      <c r="G816" s="41"/>
      <c r="H816" s="41"/>
      <c r="I816" s="36"/>
      <c r="J816" s="36"/>
      <c r="K816" s="36"/>
      <c r="L816" s="36"/>
      <c r="M816" s="36" t="str">
        <f ca="1">IFERROR(__xludf.DUMMYFUNCTION("IFERROR(TEXTJOIN("", "", TRUE, FILTER('Hưởng lương Tết'!D:D, ('Hưởng lương Tết'!A:A=B811) * ('Hưởng lương Tết'!B:B=C811))), """")"),"")</f>
        <v/>
      </c>
      <c r="N816" s="36"/>
      <c r="O816" s="36"/>
      <c r="P816" s="36"/>
      <c r="Q816" s="36"/>
      <c r="R816" s="36"/>
      <c r="S816" s="36"/>
      <c r="T816" s="36"/>
      <c r="U816" s="36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4"/>
      <c r="AG816" s="43"/>
      <c r="AH816" s="43"/>
      <c r="AI816" s="36"/>
      <c r="AJ816" s="43"/>
      <c r="AK816" s="43"/>
      <c r="AL816" s="43"/>
      <c r="AM816" s="43"/>
      <c r="AN816" s="43"/>
      <c r="AO816" s="43"/>
      <c r="AP816" s="42"/>
      <c r="AQ816" s="37"/>
      <c r="AR816" s="37"/>
      <c r="AS816" s="37"/>
      <c r="AT816" s="37"/>
      <c r="AU816" s="37"/>
      <c r="AV816" s="37"/>
      <c r="AW816" s="37"/>
      <c r="AX816" s="37"/>
      <c r="AY816" s="37"/>
      <c r="AZ816" s="37"/>
      <c r="BA816" s="37"/>
    </row>
    <row r="817" spans="1:53">
      <c r="A817" s="37"/>
      <c r="B817" s="37"/>
      <c r="C817" s="37"/>
      <c r="D817" s="35"/>
      <c r="E817" s="39"/>
      <c r="F817" s="39"/>
      <c r="G817" s="41"/>
      <c r="H817" s="41"/>
      <c r="I817" s="36"/>
      <c r="J817" s="36"/>
      <c r="K817" s="36"/>
      <c r="L817" s="36"/>
      <c r="M817" s="36" t="str">
        <f ca="1">IFERROR(__xludf.DUMMYFUNCTION("IFERROR(TEXTJOIN("", "", TRUE, FILTER('Hưởng lương Tết'!D:D, ('Hưởng lương Tết'!A:A=B812) * ('Hưởng lương Tết'!B:B=C812))), """")"),"")</f>
        <v/>
      </c>
      <c r="N817" s="36"/>
      <c r="O817" s="36"/>
      <c r="P817" s="36"/>
      <c r="Q817" s="36"/>
      <c r="R817" s="36"/>
      <c r="S817" s="36"/>
      <c r="T817" s="36"/>
      <c r="U817" s="36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4"/>
      <c r="AG817" s="43"/>
      <c r="AH817" s="43"/>
      <c r="AI817" s="36"/>
      <c r="AJ817" s="43"/>
      <c r="AK817" s="43"/>
      <c r="AL817" s="43"/>
      <c r="AM817" s="43"/>
      <c r="AN817" s="43"/>
      <c r="AO817" s="43"/>
      <c r="AP817" s="42"/>
      <c r="AQ817" s="37"/>
      <c r="AR817" s="37"/>
      <c r="AS817" s="37"/>
      <c r="AT817" s="37"/>
      <c r="AU817" s="37"/>
      <c r="AV817" s="37"/>
      <c r="AW817" s="37"/>
      <c r="AX817" s="37"/>
      <c r="AY817" s="37"/>
      <c r="AZ817" s="37"/>
      <c r="BA817" s="37"/>
    </row>
    <row r="818" spans="1:53">
      <c r="A818" s="37"/>
      <c r="B818" s="37"/>
      <c r="C818" s="37"/>
      <c r="D818" s="35"/>
      <c r="E818" s="39"/>
      <c r="F818" s="39"/>
      <c r="G818" s="41"/>
      <c r="H818" s="41"/>
      <c r="I818" s="36"/>
      <c r="J818" s="36"/>
      <c r="K818" s="36"/>
      <c r="L818" s="36"/>
      <c r="M818" s="36" t="str">
        <f ca="1">IFERROR(__xludf.DUMMYFUNCTION("IFERROR(TEXTJOIN("", "", TRUE, FILTER('Hưởng lương Tết'!D:D, ('Hưởng lương Tết'!A:A=B813) * ('Hưởng lương Tết'!B:B=C813))), """")"),"")</f>
        <v/>
      </c>
      <c r="N818" s="36"/>
      <c r="O818" s="36"/>
      <c r="P818" s="36"/>
      <c r="Q818" s="36"/>
      <c r="R818" s="36"/>
      <c r="S818" s="36"/>
      <c r="T818" s="36"/>
      <c r="U818" s="36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4"/>
      <c r="AG818" s="43"/>
      <c r="AH818" s="43"/>
      <c r="AI818" s="36"/>
      <c r="AJ818" s="43"/>
      <c r="AK818" s="43"/>
      <c r="AL818" s="43"/>
      <c r="AM818" s="43"/>
      <c r="AN818" s="43"/>
      <c r="AO818" s="43"/>
      <c r="AP818" s="42"/>
      <c r="AQ818" s="37"/>
      <c r="AR818" s="37"/>
      <c r="AS818" s="37"/>
      <c r="AT818" s="37"/>
      <c r="AU818" s="37"/>
      <c r="AV818" s="37"/>
      <c r="AW818" s="37"/>
      <c r="AX818" s="37"/>
      <c r="AY818" s="37"/>
      <c r="AZ818" s="37"/>
      <c r="BA818" s="37"/>
    </row>
    <row r="819" spans="1:53">
      <c r="A819" s="37"/>
      <c r="B819" s="37"/>
      <c r="C819" s="37"/>
      <c r="D819" s="35"/>
      <c r="E819" s="39"/>
      <c r="F819" s="39"/>
      <c r="G819" s="41"/>
      <c r="H819" s="41"/>
      <c r="I819" s="36"/>
      <c r="J819" s="36"/>
      <c r="K819" s="36"/>
      <c r="L819" s="36"/>
      <c r="M819" s="36" t="str">
        <f ca="1">IFERROR(__xludf.DUMMYFUNCTION("IFERROR(TEXTJOIN("", "", TRUE, FILTER('Hưởng lương Tết'!D:D, ('Hưởng lương Tết'!A:A=B814) * ('Hưởng lương Tết'!B:B=C814))), """")"),"")</f>
        <v/>
      </c>
      <c r="N819" s="36"/>
      <c r="O819" s="36"/>
      <c r="P819" s="36"/>
      <c r="Q819" s="36"/>
      <c r="R819" s="36"/>
      <c r="S819" s="36"/>
      <c r="T819" s="36"/>
      <c r="U819" s="36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4"/>
      <c r="AG819" s="43"/>
      <c r="AH819" s="43"/>
      <c r="AI819" s="36"/>
      <c r="AJ819" s="43"/>
      <c r="AK819" s="43"/>
      <c r="AL819" s="43"/>
      <c r="AM819" s="43"/>
      <c r="AN819" s="43"/>
      <c r="AO819" s="43"/>
      <c r="AP819" s="42"/>
      <c r="AQ819" s="37"/>
      <c r="AR819" s="37"/>
      <c r="AS819" s="37"/>
      <c r="AT819" s="37"/>
      <c r="AU819" s="37"/>
      <c r="AV819" s="37"/>
      <c r="AW819" s="37"/>
      <c r="AX819" s="37"/>
      <c r="AY819" s="37"/>
      <c r="AZ819" s="37"/>
      <c r="BA819" s="37"/>
    </row>
    <row r="820" spans="1:53">
      <c r="A820" s="37"/>
      <c r="B820" s="37"/>
      <c r="C820" s="37"/>
      <c r="D820" s="35"/>
      <c r="E820" s="39"/>
      <c r="F820" s="39"/>
      <c r="G820" s="41"/>
      <c r="H820" s="41"/>
      <c r="I820" s="36"/>
      <c r="J820" s="36"/>
      <c r="K820" s="36"/>
      <c r="L820" s="36"/>
      <c r="M820" s="36" t="str">
        <f ca="1">IFERROR(__xludf.DUMMYFUNCTION("IFERROR(TEXTJOIN("", "", TRUE, FILTER('Hưởng lương Tết'!D:D, ('Hưởng lương Tết'!A:A=B815) * ('Hưởng lương Tết'!B:B=C815))), """")"),"")</f>
        <v/>
      </c>
      <c r="N820" s="36"/>
      <c r="O820" s="36"/>
      <c r="P820" s="36"/>
      <c r="Q820" s="36"/>
      <c r="R820" s="36"/>
      <c r="S820" s="36"/>
      <c r="T820" s="36"/>
      <c r="U820" s="36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4"/>
      <c r="AG820" s="43"/>
      <c r="AH820" s="43"/>
      <c r="AI820" s="36"/>
      <c r="AJ820" s="43"/>
      <c r="AK820" s="43"/>
      <c r="AL820" s="43"/>
      <c r="AM820" s="43"/>
      <c r="AN820" s="43"/>
      <c r="AO820" s="43"/>
      <c r="AP820" s="42"/>
      <c r="AQ820" s="37"/>
      <c r="AR820" s="37"/>
      <c r="AS820" s="37"/>
      <c r="AT820" s="37"/>
      <c r="AU820" s="37"/>
      <c r="AV820" s="37"/>
      <c r="AW820" s="37"/>
      <c r="AX820" s="37"/>
      <c r="AY820" s="37"/>
      <c r="AZ820" s="37"/>
      <c r="BA820" s="37"/>
    </row>
    <row r="821" spans="1:53">
      <c r="A821" s="37"/>
      <c r="B821" s="37"/>
      <c r="C821" s="37"/>
      <c r="D821" s="35"/>
      <c r="E821" s="39"/>
      <c r="F821" s="39"/>
      <c r="G821" s="41"/>
      <c r="H821" s="41"/>
      <c r="I821" s="36"/>
      <c r="J821" s="36"/>
      <c r="K821" s="36"/>
      <c r="L821" s="36"/>
      <c r="M821" s="36" t="str">
        <f ca="1">IFERROR(__xludf.DUMMYFUNCTION("IFERROR(TEXTJOIN("", "", TRUE, FILTER('Hưởng lương Tết'!D:D, ('Hưởng lương Tết'!A:A=B816) * ('Hưởng lương Tết'!B:B=C816))), """")"),"")</f>
        <v/>
      </c>
      <c r="N821" s="36"/>
      <c r="O821" s="36"/>
      <c r="P821" s="36"/>
      <c r="Q821" s="36"/>
      <c r="R821" s="36"/>
      <c r="S821" s="36"/>
      <c r="T821" s="36"/>
      <c r="U821" s="36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4"/>
      <c r="AG821" s="43"/>
      <c r="AH821" s="43"/>
      <c r="AI821" s="36"/>
      <c r="AJ821" s="43"/>
      <c r="AK821" s="43"/>
      <c r="AL821" s="43"/>
      <c r="AM821" s="43"/>
      <c r="AN821" s="43"/>
      <c r="AO821" s="43"/>
      <c r="AP821" s="42"/>
      <c r="AQ821" s="37"/>
      <c r="AR821" s="37"/>
      <c r="AS821" s="37"/>
      <c r="AT821" s="37"/>
      <c r="AU821" s="37"/>
      <c r="AV821" s="37"/>
      <c r="AW821" s="37"/>
      <c r="AX821" s="37"/>
      <c r="AY821" s="37"/>
      <c r="AZ821" s="37"/>
      <c r="BA821" s="37"/>
    </row>
    <row r="822" spans="1:53">
      <c r="A822" s="37"/>
      <c r="B822" s="37"/>
      <c r="C822" s="37"/>
      <c r="D822" s="35"/>
      <c r="E822" s="39"/>
      <c r="F822" s="39"/>
      <c r="G822" s="41"/>
      <c r="H822" s="41"/>
      <c r="I822" s="36"/>
      <c r="J822" s="36"/>
      <c r="K822" s="36"/>
      <c r="L822" s="36"/>
      <c r="M822" s="36" t="str">
        <f ca="1">IFERROR(__xludf.DUMMYFUNCTION("IFERROR(TEXTJOIN("", "", TRUE, FILTER('Hưởng lương Tết'!D:D, ('Hưởng lương Tết'!A:A=B817) * ('Hưởng lương Tết'!B:B=C817))), """")"),"")</f>
        <v/>
      </c>
      <c r="N822" s="36"/>
      <c r="O822" s="36"/>
      <c r="P822" s="36"/>
      <c r="Q822" s="36"/>
      <c r="R822" s="36"/>
      <c r="S822" s="36"/>
      <c r="T822" s="36"/>
      <c r="U822" s="36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4"/>
      <c r="AG822" s="43"/>
      <c r="AH822" s="43"/>
      <c r="AI822" s="36"/>
      <c r="AJ822" s="43"/>
      <c r="AK822" s="43"/>
      <c r="AL822" s="43"/>
      <c r="AM822" s="43"/>
      <c r="AN822" s="43"/>
      <c r="AO822" s="43"/>
      <c r="AP822" s="42"/>
      <c r="AQ822" s="37"/>
      <c r="AR822" s="37"/>
      <c r="AS822" s="37"/>
      <c r="AT822" s="37"/>
      <c r="AU822" s="37"/>
      <c r="AV822" s="37"/>
      <c r="AW822" s="37"/>
      <c r="AX822" s="37"/>
      <c r="AY822" s="37"/>
      <c r="AZ822" s="37"/>
      <c r="BA822" s="37"/>
    </row>
    <row r="823" spans="1:53">
      <c r="A823" s="37"/>
      <c r="B823" s="37"/>
      <c r="C823" s="37"/>
      <c r="D823" s="35"/>
      <c r="E823" s="39"/>
      <c r="F823" s="39"/>
      <c r="G823" s="41"/>
      <c r="H823" s="41"/>
      <c r="I823" s="36"/>
      <c r="J823" s="36"/>
      <c r="K823" s="36"/>
      <c r="L823" s="36"/>
      <c r="M823" s="36" t="str">
        <f ca="1">IFERROR(__xludf.DUMMYFUNCTION("IFERROR(TEXTJOIN("", "", TRUE, FILTER('Hưởng lương Tết'!D:D, ('Hưởng lương Tết'!A:A=B818) * ('Hưởng lương Tết'!B:B=C818))), """")"),"")</f>
        <v/>
      </c>
      <c r="N823" s="36"/>
      <c r="O823" s="36"/>
      <c r="P823" s="36"/>
      <c r="Q823" s="36"/>
      <c r="R823" s="36"/>
      <c r="S823" s="36"/>
      <c r="T823" s="36"/>
      <c r="U823" s="36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4"/>
      <c r="AG823" s="43"/>
      <c r="AH823" s="43"/>
      <c r="AI823" s="36"/>
      <c r="AJ823" s="43"/>
      <c r="AK823" s="43"/>
      <c r="AL823" s="43"/>
      <c r="AM823" s="43"/>
      <c r="AN823" s="43"/>
      <c r="AO823" s="43"/>
      <c r="AP823" s="42"/>
      <c r="AQ823" s="37"/>
      <c r="AR823" s="37"/>
      <c r="AS823" s="37"/>
      <c r="AT823" s="37"/>
      <c r="AU823" s="37"/>
      <c r="AV823" s="37"/>
      <c r="AW823" s="37"/>
      <c r="AX823" s="37"/>
      <c r="AY823" s="37"/>
      <c r="AZ823" s="37"/>
      <c r="BA823" s="37"/>
    </row>
    <row r="824" spans="1:53">
      <c r="A824" s="37"/>
      <c r="B824" s="37"/>
      <c r="C824" s="37"/>
      <c r="D824" s="35"/>
      <c r="E824" s="39"/>
      <c r="F824" s="39"/>
      <c r="G824" s="41"/>
      <c r="H824" s="41"/>
      <c r="I824" s="36"/>
      <c r="J824" s="36"/>
      <c r="K824" s="36"/>
      <c r="L824" s="36"/>
      <c r="M824" s="36" t="str">
        <f ca="1">IFERROR(__xludf.DUMMYFUNCTION("IFERROR(TEXTJOIN("", "", TRUE, FILTER('Hưởng lương Tết'!D:D, ('Hưởng lương Tết'!A:A=B819) * ('Hưởng lương Tết'!B:B=C819))), """")"),"")</f>
        <v/>
      </c>
      <c r="N824" s="36"/>
      <c r="O824" s="36"/>
      <c r="P824" s="36"/>
      <c r="Q824" s="36"/>
      <c r="R824" s="36"/>
      <c r="S824" s="36"/>
      <c r="T824" s="36"/>
      <c r="U824" s="36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4"/>
      <c r="AG824" s="43"/>
      <c r="AH824" s="43"/>
      <c r="AI824" s="36"/>
      <c r="AJ824" s="43"/>
      <c r="AK824" s="43"/>
      <c r="AL824" s="43"/>
      <c r="AM824" s="43"/>
      <c r="AN824" s="43"/>
      <c r="AO824" s="43"/>
      <c r="AP824" s="42"/>
      <c r="AQ824" s="37"/>
      <c r="AR824" s="37"/>
      <c r="AS824" s="37"/>
      <c r="AT824" s="37"/>
      <c r="AU824" s="37"/>
      <c r="AV824" s="37"/>
      <c r="AW824" s="37"/>
      <c r="AX824" s="37"/>
      <c r="AY824" s="37"/>
      <c r="AZ824" s="37"/>
      <c r="BA824" s="37"/>
    </row>
    <row r="825" spans="1:53">
      <c r="A825" s="37"/>
      <c r="B825" s="37"/>
      <c r="C825" s="37"/>
      <c r="D825" s="35"/>
      <c r="E825" s="39"/>
      <c r="F825" s="39"/>
      <c r="G825" s="41"/>
      <c r="H825" s="41"/>
      <c r="I825" s="36"/>
      <c r="J825" s="36"/>
      <c r="K825" s="36"/>
      <c r="L825" s="36"/>
      <c r="M825" s="36" t="str">
        <f ca="1">IFERROR(__xludf.DUMMYFUNCTION("IFERROR(TEXTJOIN("", "", TRUE, FILTER('Hưởng lương Tết'!D:D, ('Hưởng lương Tết'!A:A=B820) * ('Hưởng lương Tết'!B:B=C820))), """")"),"")</f>
        <v/>
      </c>
      <c r="N825" s="36"/>
      <c r="O825" s="36"/>
      <c r="P825" s="36"/>
      <c r="Q825" s="36"/>
      <c r="R825" s="36"/>
      <c r="S825" s="36"/>
      <c r="T825" s="36"/>
      <c r="U825" s="36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4"/>
      <c r="AG825" s="43"/>
      <c r="AH825" s="43"/>
      <c r="AI825" s="36"/>
      <c r="AJ825" s="43"/>
      <c r="AK825" s="43"/>
      <c r="AL825" s="43"/>
      <c r="AM825" s="43"/>
      <c r="AN825" s="43"/>
      <c r="AO825" s="43"/>
      <c r="AP825" s="42"/>
      <c r="AQ825" s="37"/>
      <c r="AR825" s="37"/>
      <c r="AS825" s="37"/>
      <c r="AT825" s="37"/>
      <c r="AU825" s="37"/>
      <c r="AV825" s="37"/>
      <c r="AW825" s="37"/>
      <c r="AX825" s="37"/>
      <c r="AY825" s="37"/>
      <c r="AZ825" s="37"/>
      <c r="BA825" s="37"/>
    </row>
    <row r="826" spans="1:53">
      <c r="A826" s="37"/>
      <c r="B826" s="37"/>
      <c r="C826" s="37"/>
      <c r="D826" s="35"/>
      <c r="E826" s="39"/>
      <c r="F826" s="39"/>
      <c r="G826" s="41"/>
      <c r="H826" s="41"/>
      <c r="I826" s="36"/>
      <c r="J826" s="36"/>
      <c r="K826" s="36"/>
      <c r="L826" s="36"/>
      <c r="M826" s="36" t="str">
        <f ca="1">IFERROR(__xludf.DUMMYFUNCTION("IFERROR(TEXTJOIN("", "", TRUE, FILTER('Hưởng lương Tết'!D:D, ('Hưởng lương Tết'!A:A=B821) * ('Hưởng lương Tết'!B:B=C821))), """")"),"")</f>
        <v/>
      </c>
      <c r="N826" s="36"/>
      <c r="O826" s="36"/>
      <c r="P826" s="36"/>
      <c r="Q826" s="36"/>
      <c r="R826" s="36"/>
      <c r="S826" s="36"/>
      <c r="T826" s="36"/>
      <c r="U826" s="36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4"/>
      <c r="AG826" s="43"/>
      <c r="AH826" s="43"/>
      <c r="AI826" s="36"/>
      <c r="AJ826" s="43"/>
      <c r="AK826" s="43"/>
      <c r="AL826" s="43"/>
      <c r="AM826" s="43"/>
      <c r="AN826" s="43"/>
      <c r="AO826" s="43"/>
      <c r="AP826" s="42"/>
      <c r="AQ826" s="37"/>
      <c r="AR826" s="37"/>
      <c r="AS826" s="37"/>
      <c r="AT826" s="37"/>
      <c r="AU826" s="37"/>
      <c r="AV826" s="37"/>
      <c r="AW826" s="37"/>
      <c r="AX826" s="37"/>
      <c r="AY826" s="37"/>
      <c r="AZ826" s="37"/>
      <c r="BA826" s="37"/>
    </row>
    <row r="827" spans="1:53">
      <c r="A827" s="37"/>
      <c r="B827" s="37"/>
      <c r="C827" s="37"/>
      <c r="D827" s="35"/>
      <c r="E827" s="39"/>
      <c r="F827" s="39"/>
      <c r="G827" s="41"/>
      <c r="H827" s="41"/>
      <c r="I827" s="36"/>
      <c r="J827" s="36"/>
      <c r="K827" s="36"/>
      <c r="L827" s="36"/>
      <c r="M827" s="36" t="str">
        <f ca="1">IFERROR(__xludf.DUMMYFUNCTION("IFERROR(TEXTJOIN("", "", TRUE, FILTER('Hưởng lương Tết'!D:D, ('Hưởng lương Tết'!A:A=B822) * ('Hưởng lương Tết'!B:B=C822))), """")"),"")</f>
        <v/>
      </c>
      <c r="N827" s="36"/>
      <c r="O827" s="36"/>
      <c r="P827" s="36"/>
      <c r="Q827" s="36"/>
      <c r="R827" s="36"/>
      <c r="S827" s="36"/>
      <c r="T827" s="36"/>
      <c r="U827" s="36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4"/>
      <c r="AG827" s="43"/>
      <c r="AH827" s="43"/>
      <c r="AI827" s="36"/>
      <c r="AJ827" s="43"/>
      <c r="AK827" s="43"/>
      <c r="AL827" s="43"/>
      <c r="AM827" s="43"/>
      <c r="AN827" s="43"/>
      <c r="AO827" s="43"/>
      <c r="AP827" s="42"/>
      <c r="AQ827" s="37"/>
      <c r="AR827" s="37"/>
      <c r="AS827" s="37"/>
      <c r="AT827" s="37"/>
      <c r="AU827" s="37"/>
      <c r="AV827" s="37"/>
      <c r="AW827" s="37"/>
      <c r="AX827" s="37"/>
      <c r="AY827" s="37"/>
      <c r="AZ827" s="37"/>
      <c r="BA827" s="37"/>
    </row>
    <row r="828" spans="1:53">
      <c r="A828" s="37"/>
      <c r="B828" s="37"/>
      <c r="C828" s="37"/>
      <c r="D828" s="35"/>
      <c r="E828" s="39"/>
      <c r="F828" s="39"/>
      <c r="G828" s="41"/>
      <c r="H828" s="41"/>
      <c r="I828" s="36"/>
      <c r="J828" s="36"/>
      <c r="K828" s="36"/>
      <c r="L828" s="36"/>
      <c r="M828" s="36" t="str">
        <f ca="1">IFERROR(__xludf.DUMMYFUNCTION("IFERROR(TEXTJOIN("", "", TRUE, FILTER('Hưởng lương Tết'!D:D, ('Hưởng lương Tết'!A:A=B823) * ('Hưởng lương Tết'!B:B=C823))), """")"),"")</f>
        <v/>
      </c>
      <c r="N828" s="36"/>
      <c r="O828" s="36"/>
      <c r="P828" s="36"/>
      <c r="Q828" s="36"/>
      <c r="R828" s="36"/>
      <c r="S828" s="36"/>
      <c r="T828" s="36"/>
      <c r="U828" s="36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4"/>
      <c r="AG828" s="43"/>
      <c r="AH828" s="43"/>
      <c r="AI828" s="36"/>
      <c r="AJ828" s="43"/>
      <c r="AK828" s="43"/>
      <c r="AL828" s="43"/>
      <c r="AM828" s="43"/>
      <c r="AN828" s="43"/>
      <c r="AO828" s="43"/>
      <c r="AP828" s="42"/>
      <c r="AQ828" s="37"/>
      <c r="AR828" s="37"/>
      <c r="AS828" s="37"/>
      <c r="AT828" s="37"/>
      <c r="AU828" s="37"/>
      <c r="AV828" s="37"/>
      <c r="AW828" s="37"/>
      <c r="AX828" s="37"/>
      <c r="AY828" s="37"/>
      <c r="AZ828" s="37"/>
      <c r="BA828" s="37"/>
    </row>
    <row r="829" spans="1:53">
      <c r="A829" s="37"/>
      <c r="B829" s="37"/>
      <c r="C829" s="37"/>
      <c r="D829" s="35"/>
      <c r="E829" s="39"/>
      <c r="F829" s="39"/>
      <c r="G829" s="41"/>
      <c r="H829" s="41"/>
      <c r="I829" s="36"/>
      <c r="J829" s="36"/>
      <c r="K829" s="36"/>
      <c r="L829" s="36"/>
      <c r="M829" s="36" t="str">
        <f ca="1">IFERROR(__xludf.DUMMYFUNCTION("IFERROR(TEXTJOIN("", "", TRUE, FILTER('Hưởng lương Tết'!D:D, ('Hưởng lương Tết'!A:A=B824) * ('Hưởng lương Tết'!B:B=C824))), """")"),"")</f>
        <v/>
      </c>
      <c r="N829" s="36"/>
      <c r="O829" s="36"/>
      <c r="P829" s="36"/>
      <c r="Q829" s="36"/>
      <c r="R829" s="36"/>
      <c r="S829" s="36"/>
      <c r="T829" s="36"/>
      <c r="U829" s="36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4"/>
      <c r="AG829" s="43"/>
      <c r="AH829" s="43"/>
      <c r="AI829" s="36"/>
      <c r="AJ829" s="43"/>
      <c r="AK829" s="43"/>
      <c r="AL829" s="43"/>
      <c r="AM829" s="43"/>
      <c r="AN829" s="43"/>
      <c r="AO829" s="43"/>
      <c r="AP829" s="42"/>
      <c r="AQ829" s="37"/>
      <c r="AR829" s="37"/>
      <c r="AS829" s="37"/>
      <c r="AT829" s="37"/>
      <c r="AU829" s="37"/>
      <c r="AV829" s="37"/>
      <c r="AW829" s="37"/>
      <c r="AX829" s="37"/>
      <c r="AY829" s="37"/>
      <c r="AZ829" s="37"/>
      <c r="BA829" s="37"/>
    </row>
    <row r="830" spans="1:53">
      <c r="A830" s="37"/>
      <c r="B830" s="37"/>
      <c r="C830" s="37"/>
      <c r="D830" s="35"/>
      <c r="E830" s="39"/>
      <c r="F830" s="39"/>
      <c r="G830" s="41"/>
      <c r="H830" s="41"/>
      <c r="I830" s="36"/>
      <c r="J830" s="36"/>
      <c r="K830" s="36"/>
      <c r="L830" s="36"/>
      <c r="M830" s="36" t="str">
        <f ca="1">IFERROR(__xludf.DUMMYFUNCTION("IFERROR(TEXTJOIN("", "", TRUE, FILTER('Hưởng lương Tết'!D:D, ('Hưởng lương Tết'!A:A=B825) * ('Hưởng lương Tết'!B:B=C825))), """")"),"")</f>
        <v/>
      </c>
      <c r="N830" s="36"/>
      <c r="O830" s="36"/>
      <c r="P830" s="36"/>
      <c r="Q830" s="36"/>
      <c r="R830" s="36"/>
      <c r="S830" s="36"/>
      <c r="T830" s="36"/>
      <c r="U830" s="36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4"/>
      <c r="AG830" s="43"/>
      <c r="AH830" s="43"/>
      <c r="AI830" s="36"/>
      <c r="AJ830" s="43"/>
      <c r="AK830" s="43"/>
      <c r="AL830" s="43"/>
      <c r="AM830" s="43"/>
      <c r="AN830" s="43"/>
      <c r="AO830" s="43"/>
      <c r="AP830" s="42"/>
      <c r="AQ830" s="37"/>
      <c r="AR830" s="37"/>
      <c r="AS830" s="37"/>
      <c r="AT830" s="37"/>
      <c r="AU830" s="37"/>
      <c r="AV830" s="37"/>
      <c r="AW830" s="37"/>
      <c r="AX830" s="37"/>
      <c r="AY830" s="37"/>
      <c r="AZ830" s="37"/>
      <c r="BA830" s="37"/>
    </row>
    <row r="831" spans="1:53">
      <c r="A831" s="37"/>
      <c r="B831" s="37"/>
      <c r="C831" s="37"/>
      <c r="D831" s="35"/>
      <c r="E831" s="39"/>
      <c r="F831" s="39"/>
      <c r="G831" s="41"/>
      <c r="H831" s="41"/>
      <c r="I831" s="36"/>
      <c r="J831" s="36"/>
      <c r="K831" s="36"/>
      <c r="L831" s="36"/>
      <c r="M831" s="36" t="str">
        <f ca="1">IFERROR(__xludf.DUMMYFUNCTION("IFERROR(TEXTJOIN("", "", TRUE, FILTER('Hưởng lương Tết'!D:D, ('Hưởng lương Tết'!A:A=B826) * ('Hưởng lương Tết'!B:B=C826))), """")"),"")</f>
        <v/>
      </c>
      <c r="N831" s="36"/>
      <c r="O831" s="36"/>
      <c r="P831" s="36"/>
      <c r="Q831" s="36"/>
      <c r="R831" s="36"/>
      <c r="S831" s="36"/>
      <c r="T831" s="36"/>
      <c r="U831" s="36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4"/>
      <c r="AG831" s="43"/>
      <c r="AH831" s="43"/>
      <c r="AI831" s="36"/>
      <c r="AJ831" s="43"/>
      <c r="AK831" s="43"/>
      <c r="AL831" s="43"/>
      <c r="AM831" s="43"/>
      <c r="AN831" s="43"/>
      <c r="AO831" s="43"/>
      <c r="AP831" s="42"/>
      <c r="AQ831" s="37"/>
      <c r="AR831" s="37"/>
      <c r="AS831" s="37"/>
      <c r="AT831" s="37"/>
      <c r="AU831" s="37"/>
      <c r="AV831" s="37"/>
      <c r="AW831" s="37"/>
      <c r="AX831" s="37"/>
      <c r="AY831" s="37"/>
      <c r="AZ831" s="37"/>
      <c r="BA831" s="37"/>
    </row>
    <row r="832" spans="1:53">
      <c r="A832" s="37"/>
      <c r="B832" s="37"/>
      <c r="C832" s="37"/>
      <c r="D832" s="35"/>
      <c r="E832" s="39"/>
      <c r="F832" s="39"/>
      <c r="G832" s="41"/>
      <c r="H832" s="41"/>
      <c r="I832" s="36"/>
      <c r="J832" s="36"/>
      <c r="K832" s="36"/>
      <c r="L832" s="36"/>
      <c r="M832" s="36" t="str">
        <f ca="1">IFERROR(__xludf.DUMMYFUNCTION("IFERROR(TEXTJOIN("", "", TRUE, FILTER('Hưởng lương Tết'!D:D, ('Hưởng lương Tết'!A:A=B827) * ('Hưởng lương Tết'!B:B=C827))), """")"),"")</f>
        <v/>
      </c>
      <c r="N832" s="36"/>
      <c r="O832" s="36"/>
      <c r="P832" s="36"/>
      <c r="Q832" s="36"/>
      <c r="R832" s="36"/>
      <c r="S832" s="36"/>
      <c r="T832" s="36"/>
      <c r="U832" s="36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4"/>
      <c r="AG832" s="43"/>
      <c r="AH832" s="43"/>
      <c r="AI832" s="36"/>
      <c r="AJ832" s="43"/>
      <c r="AK832" s="43"/>
      <c r="AL832" s="43"/>
      <c r="AM832" s="43"/>
      <c r="AN832" s="43"/>
      <c r="AO832" s="43"/>
      <c r="AP832" s="42"/>
      <c r="AQ832" s="37"/>
      <c r="AR832" s="37"/>
      <c r="AS832" s="37"/>
      <c r="AT832" s="37"/>
      <c r="AU832" s="37"/>
      <c r="AV832" s="37"/>
      <c r="AW832" s="37"/>
      <c r="AX832" s="37"/>
      <c r="AY832" s="37"/>
      <c r="AZ832" s="37"/>
      <c r="BA832" s="37"/>
    </row>
    <row r="833" spans="1:53">
      <c r="A833" s="37"/>
      <c r="B833" s="37"/>
      <c r="C833" s="37"/>
      <c r="D833" s="35"/>
      <c r="E833" s="39"/>
      <c r="F833" s="39"/>
      <c r="G833" s="41"/>
      <c r="H833" s="41"/>
      <c r="I833" s="36"/>
      <c r="J833" s="36"/>
      <c r="K833" s="36"/>
      <c r="L833" s="36"/>
      <c r="M833" s="36" t="str">
        <f ca="1">IFERROR(__xludf.DUMMYFUNCTION("IFERROR(TEXTJOIN("", "", TRUE, FILTER('Hưởng lương Tết'!D:D, ('Hưởng lương Tết'!A:A=B828) * ('Hưởng lương Tết'!B:B=C828))), """")"),"")</f>
        <v/>
      </c>
      <c r="N833" s="36"/>
      <c r="O833" s="36"/>
      <c r="P833" s="36"/>
      <c r="Q833" s="36"/>
      <c r="R833" s="36"/>
      <c r="S833" s="36"/>
      <c r="T833" s="36"/>
      <c r="U833" s="36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4"/>
      <c r="AG833" s="43"/>
      <c r="AH833" s="43"/>
      <c r="AI833" s="36"/>
      <c r="AJ833" s="43"/>
      <c r="AK833" s="43"/>
      <c r="AL833" s="43"/>
      <c r="AM833" s="43"/>
      <c r="AN833" s="43"/>
      <c r="AO833" s="43"/>
      <c r="AP833" s="42"/>
      <c r="AQ833" s="37"/>
      <c r="AR833" s="37"/>
      <c r="AS833" s="37"/>
      <c r="AT833" s="37"/>
      <c r="AU833" s="37"/>
      <c r="AV833" s="37"/>
      <c r="AW833" s="37"/>
      <c r="AX833" s="37"/>
      <c r="AY833" s="37"/>
      <c r="AZ833" s="37"/>
      <c r="BA833" s="37"/>
    </row>
    <row r="834" spans="1:53">
      <c r="A834" s="37"/>
      <c r="B834" s="37"/>
      <c r="C834" s="37"/>
      <c r="D834" s="35"/>
      <c r="E834" s="39"/>
      <c r="F834" s="39"/>
      <c r="G834" s="41"/>
      <c r="H834" s="41"/>
      <c r="I834" s="36"/>
      <c r="J834" s="36"/>
      <c r="K834" s="36"/>
      <c r="L834" s="36"/>
      <c r="M834" s="36" t="str">
        <f ca="1">IFERROR(__xludf.DUMMYFUNCTION("IFERROR(TEXTJOIN("", "", TRUE, FILTER('Hưởng lương Tết'!D:D, ('Hưởng lương Tết'!A:A=B829) * ('Hưởng lương Tết'!B:B=C829))), """")"),"")</f>
        <v/>
      </c>
      <c r="N834" s="36"/>
      <c r="O834" s="36"/>
      <c r="P834" s="36"/>
      <c r="Q834" s="36"/>
      <c r="R834" s="36"/>
      <c r="S834" s="36"/>
      <c r="T834" s="36"/>
      <c r="U834" s="36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4"/>
      <c r="AG834" s="43"/>
      <c r="AH834" s="43"/>
      <c r="AI834" s="36"/>
      <c r="AJ834" s="43"/>
      <c r="AK834" s="43"/>
      <c r="AL834" s="43"/>
      <c r="AM834" s="43"/>
      <c r="AN834" s="43"/>
      <c r="AO834" s="43"/>
      <c r="AP834" s="42"/>
      <c r="AQ834" s="37"/>
      <c r="AR834" s="37"/>
      <c r="AS834" s="37"/>
      <c r="AT834" s="37"/>
      <c r="AU834" s="37"/>
      <c r="AV834" s="37"/>
      <c r="AW834" s="37"/>
      <c r="AX834" s="37"/>
      <c r="AY834" s="37"/>
      <c r="AZ834" s="37"/>
      <c r="BA834" s="37"/>
    </row>
    <row r="835" spans="1:53">
      <c r="A835" s="37"/>
      <c r="B835" s="37"/>
      <c r="C835" s="37"/>
      <c r="D835" s="35"/>
      <c r="E835" s="39"/>
      <c r="F835" s="39"/>
      <c r="G835" s="41"/>
      <c r="H835" s="41"/>
      <c r="I835" s="36"/>
      <c r="J835" s="36"/>
      <c r="K835" s="36"/>
      <c r="L835" s="36"/>
      <c r="M835" s="36" t="str">
        <f ca="1">IFERROR(__xludf.DUMMYFUNCTION("IFERROR(TEXTJOIN("", "", TRUE, FILTER('Hưởng lương Tết'!D:D, ('Hưởng lương Tết'!A:A=B830) * ('Hưởng lương Tết'!B:B=C830))), """")"),"")</f>
        <v/>
      </c>
      <c r="N835" s="36"/>
      <c r="O835" s="36"/>
      <c r="P835" s="36"/>
      <c r="Q835" s="36"/>
      <c r="R835" s="36"/>
      <c r="S835" s="36"/>
      <c r="T835" s="36"/>
      <c r="U835" s="36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4"/>
      <c r="AG835" s="43"/>
      <c r="AH835" s="43"/>
      <c r="AI835" s="36"/>
      <c r="AJ835" s="43"/>
      <c r="AK835" s="43"/>
      <c r="AL835" s="43"/>
      <c r="AM835" s="43"/>
      <c r="AN835" s="43"/>
      <c r="AO835" s="43"/>
      <c r="AP835" s="42"/>
      <c r="AQ835" s="37"/>
      <c r="AR835" s="37"/>
      <c r="AS835" s="37"/>
      <c r="AT835" s="37"/>
      <c r="AU835" s="37"/>
      <c r="AV835" s="37"/>
      <c r="AW835" s="37"/>
      <c r="AX835" s="37"/>
      <c r="AY835" s="37"/>
      <c r="AZ835" s="37"/>
      <c r="BA835" s="37"/>
    </row>
    <row r="836" spans="1:53">
      <c r="A836" s="37"/>
      <c r="B836" s="37"/>
      <c r="C836" s="37"/>
      <c r="D836" s="35"/>
      <c r="E836" s="39"/>
      <c r="F836" s="39"/>
      <c r="G836" s="41"/>
      <c r="H836" s="41"/>
      <c r="I836" s="36"/>
      <c r="J836" s="36"/>
      <c r="K836" s="36"/>
      <c r="L836" s="36"/>
      <c r="M836" s="36" t="str">
        <f ca="1">IFERROR(__xludf.DUMMYFUNCTION("IFERROR(TEXTJOIN("", "", TRUE, FILTER('Hưởng lương Tết'!D:D, ('Hưởng lương Tết'!A:A=B831) * ('Hưởng lương Tết'!B:B=C831))), """")"),"")</f>
        <v/>
      </c>
      <c r="N836" s="36"/>
      <c r="O836" s="36"/>
      <c r="P836" s="36"/>
      <c r="Q836" s="36"/>
      <c r="R836" s="36"/>
      <c r="S836" s="36"/>
      <c r="T836" s="36"/>
      <c r="U836" s="36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4"/>
      <c r="AG836" s="43"/>
      <c r="AH836" s="43"/>
      <c r="AI836" s="36"/>
      <c r="AJ836" s="43"/>
      <c r="AK836" s="43"/>
      <c r="AL836" s="43"/>
      <c r="AM836" s="43"/>
      <c r="AN836" s="43"/>
      <c r="AO836" s="43"/>
      <c r="AP836" s="42"/>
      <c r="AQ836" s="37"/>
      <c r="AR836" s="37"/>
      <c r="AS836" s="37"/>
      <c r="AT836" s="37"/>
      <c r="AU836" s="37"/>
      <c r="AV836" s="37"/>
      <c r="AW836" s="37"/>
      <c r="AX836" s="37"/>
      <c r="AY836" s="37"/>
      <c r="AZ836" s="37"/>
      <c r="BA836" s="37"/>
    </row>
    <row r="837" spans="1:53">
      <c r="A837" s="37"/>
      <c r="B837" s="37"/>
      <c r="C837" s="37"/>
      <c r="D837" s="35"/>
      <c r="E837" s="39"/>
      <c r="F837" s="39"/>
      <c r="G837" s="41"/>
      <c r="H837" s="41"/>
      <c r="I837" s="36"/>
      <c r="J837" s="36"/>
      <c r="K837" s="36"/>
      <c r="L837" s="36"/>
      <c r="M837" s="36" t="str">
        <f ca="1">IFERROR(__xludf.DUMMYFUNCTION("IFERROR(TEXTJOIN("", "", TRUE, FILTER('Hưởng lương Tết'!D:D, ('Hưởng lương Tết'!A:A=B832) * ('Hưởng lương Tết'!B:B=C832))), """")"),"")</f>
        <v/>
      </c>
      <c r="N837" s="36"/>
      <c r="O837" s="36"/>
      <c r="P837" s="36"/>
      <c r="Q837" s="36"/>
      <c r="R837" s="36"/>
      <c r="S837" s="36"/>
      <c r="T837" s="36"/>
      <c r="U837" s="36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4"/>
      <c r="AG837" s="43"/>
      <c r="AH837" s="43"/>
      <c r="AI837" s="36"/>
      <c r="AJ837" s="43"/>
      <c r="AK837" s="43"/>
      <c r="AL837" s="43"/>
      <c r="AM837" s="43"/>
      <c r="AN837" s="43"/>
      <c r="AO837" s="43"/>
      <c r="AP837" s="42"/>
      <c r="AQ837" s="37"/>
      <c r="AR837" s="37"/>
      <c r="AS837" s="37"/>
      <c r="AT837" s="37"/>
      <c r="AU837" s="37"/>
      <c r="AV837" s="37"/>
      <c r="AW837" s="37"/>
      <c r="AX837" s="37"/>
      <c r="AY837" s="37"/>
      <c r="AZ837" s="37"/>
      <c r="BA837" s="37"/>
    </row>
    <row r="838" spans="1:53">
      <c r="A838" s="37"/>
      <c r="B838" s="37"/>
      <c r="C838" s="37"/>
      <c r="D838" s="35"/>
      <c r="E838" s="39"/>
      <c r="F838" s="39"/>
      <c r="G838" s="41"/>
      <c r="H838" s="41"/>
      <c r="I838" s="36"/>
      <c r="J838" s="36"/>
      <c r="K838" s="36"/>
      <c r="L838" s="36"/>
      <c r="M838" s="36" t="str">
        <f ca="1">IFERROR(__xludf.DUMMYFUNCTION("IFERROR(TEXTJOIN("", "", TRUE, FILTER('Hưởng lương Tết'!D:D, ('Hưởng lương Tết'!A:A=B833) * ('Hưởng lương Tết'!B:B=C833))), """")"),"")</f>
        <v/>
      </c>
      <c r="N838" s="36"/>
      <c r="O838" s="36"/>
      <c r="P838" s="36"/>
      <c r="Q838" s="36"/>
      <c r="R838" s="36"/>
      <c r="S838" s="36"/>
      <c r="T838" s="36"/>
      <c r="U838" s="36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4"/>
      <c r="AG838" s="43"/>
      <c r="AH838" s="43"/>
      <c r="AI838" s="36"/>
      <c r="AJ838" s="43"/>
      <c r="AK838" s="43"/>
      <c r="AL838" s="43"/>
      <c r="AM838" s="43"/>
      <c r="AN838" s="43"/>
      <c r="AO838" s="43"/>
      <c r="AP838" s="42"/>
      <c r="AQ838" s="37"/>
      <c r="AR838" s="37"/>
      <c r="AS838" s="37"/>
      <c r="AT838" s="37"/>
      <c r="AU838" s="37"/>
      <c r="AV838" s="37"/>
      <c r="AW838" s="37"/>
      <c r="AX838" s="37"/>
      <c r="AY838" s="37"/>
      <c r="AZ838" s="37"/>
      <c r="BA838" s="37"/>
    </row>
    <row r="839" spans="1:53">
      <c r="A839" s="37"/>
      <c r="B839" s="37"/>
      <c r="C839" s="37"/>
      <c r="D839" s="35"/>
      <c r="E839" s="39"/>
      <c r="F839" s="39"/>
      <c r="G839" s="41"/>
      <c r="H839" s="41"/>
      <c r="I839" s="36"/>
      <c r="J839" s="36"/>
      <c r="K839" s="36"/>
      <c r="L839" s="36"/>
      <c r="M839" s="36" t="str">
        <f ca="1">IFERROR(__xludf.DUMMYFUNCTION("IFERROR(TEXTJOIN("", "", TRUE, FILTER('Hưởng lương Tết'!D:D, ('Hưởng lương Tết'!A:A=B834) * ('Hưởng lương Tết'!B:B=C834))), """")"),"")</f>
        <v/>
      </c>
      <c r="N839" s="36"/>
      <c r="O839" s="36"/>
      <c r="P839" s="36"/>
      <c r="Q839" s="36"/>
      <c r="R839" s="36"/>
      <c r="S839" s="36"/>
      <c r="T839" s="36"/>
      <c r="U839" s="36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4"/>
      <c r="AG839" s="43"/>
      <c r="AH839" s="43"/>
      <c r="AI839" s="36"/>
      <c r="AJ839" s="43"/>
      <c r="AK839" s="43"/>
      <c r="AL839" s="43"/>
      <c r="AM839" s="43"/>
      <c r="AN839" s="43"/>
      <c r="AO839" s="43"/>
      <c r="AP839" s="42"/>
      <c r="AQ839" s="37"/>
      <c r="AR839" s="37"/>
      <c r="AS839" s="37"/>
      <c r="AT839" s="37"/>
      <c r="AU839" s="37"/>
      <c r="AV839" s="37"/>
      <c r="AW839" s="37"/>
      <c r="AX839" s="37"/>
      <c r="AY839" s="37"/>
      <c r="AZ839" s="37"/>
      <c r="BA839" s="37"/>
    </row>
    <row r="840" spans="1:53">
      <c r="A840" s="37"/>
      <c r="B840" s="37"/>
      <c r="C840" s="37"/>
      <c r="D840" s="35"/>
      <c r="E840" s="39"/>
      <c r="F840" s="39"/>
      <c r="G840" s="41"/>
      <c r="H840" s="41"/>
      <c r="I840" s="36"/>
      <c r="J840" s="36"/>
      <c r="K840" s="36"/>
      <c r="L840" s="36"/>
      <c r="M840" s="36" t="str">
        <f ca="1">IFERROR(__xludf.DUMMYFUNCTION("IFERROR(TEXTJOIN("", "", TRUE, FILTER('Hưởng lương Tết'!D:D, ('Hưởng lương Tết'!A:A=B835) * ('Hưởng lương Tết'!B:B=C835))), """")"),"")</f>
        <v/>
      </c>
      <c r="N840" s="36"/>
      <c r="O840" s="36"/>
      <c r="P840" s="36"/>
      <c r="Q840" s="36"/>
      <c r="R840" s="36"/>
      <c r="S840" s="36"/>
      <c r="T840" s="36"/>
      <c r="U840" s="36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4"/>
      <c r="AG840" s="43"/>
      <c r="AH840" s="43"/>
      <c r="AI840" s="36"/>
      <c r="AJ840" s="43"/>
      <c r="AK840" s="43"/>
      <c r="AL840" s="43"/>
      <c r="AM840" s="43"/>
      <c r="AN840" s="43"/>
      <c r="AO840" s="43"/>
      <c r="AP840" s="42"/>
      <c r="AQ840" s="37"/>
      <c r="AR840" s="37"/>
      <c r="AS840" s="37"/>
      <c r="AT840" s="37"/>
      <c r="AU840" s="37"/>
      <c r="AV840" s="37"/>
      <c r="AW840" s="37"/>
      <c r="AX840" s="37"/>
      <c r="AY840" s="37"/>
      <c r="AZ840" s="37"/>
      <c r="BA840" s="37"/>
    </row>
    <row r="841" spans="1:53">
      <c r="A841" s="37"/>
      <c r="B841" s="37"/>
      <c r="C841" s="37"/>
      <c r="D841" s="35"/>
      <c r="E841" s="39"/>
      <c r="F841" s="39"/>
      <c r="G841" s="41"/>
      <c r="H841" s="41"/>
      <c r="I841" s="36"/>
      <c r="J841" s="36"/>
      <c r="K841" s="36"/>
      <c r="L841" s="36"/>
      <c r="M841" s="36" t="str">
        <f ca="1">IFERROR(__xludf.DUMMYFUNCTION("IFERROR(TEXTJOIN("", "", TRUE, FILTER('Hưởng lương Tết'!D:D, ('Hưởng lương Tết'!A:A=B836) * ('Hưởng lương Tết'!B:B=C836))), """")"),"")</f>
        <v/>
      </c>
      <c r="N841" s="36"/>
      <c r="O841" s="36"/>
      <c r="P841" s="36"/>
      <c r="Q841" s="36"/>
      <c r="R841" s="36"/>
      <c r="S841" s="36"/>
      <c r="T841" s="36"/>
      <c r="U841" s="36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4"/>
      <c r="AG841" s="43"/>
      <c r="AH841" s="43"/>
      <c r="AI841" s="36"/>
      <c r="AJ841" s="43"/>
      <c r="AK841" s="43"/>
      <c r="AL841" s="43"/>
      <c r="AM841" s="43"/>
      <c r="AN841" s="43"/>
      <c r="AO841" s="43"/>
      <c r="AP841" s="42"/>
      <c r="AQ841" s="37"/>
      <c r="AR841" s="37"/>
      <c r="AS841" s="37"/>
      <c r="AT841" s="37"/>
      <c r="AU841" s="37"/>
      <c r="AV841" s="37"/>
      <c r="AW841" s="37"/>
      <c r="AX841" s="37"/>
      <c r="AY841" s="37"/>
      <c r="AZ841" s="37"/>
      <c r="BA841" s="37"/>
    </row>
    <row r="842" spans="1:53">
      <c r="A842" s="37"/>
      <c r="B842" s="37"/>
      <c r="C842" s="37"/>
      <c r="D842" s="35"/>
      <c r="E842" s="39"/>
      <c r="F842" s="39"/>
      <c r="G842" s="41"/>
      <c r="H842" s="41"/>
      <c r="I842" s="36"/>
      <c r="J842" s="36"/>
      <c r="K842" s="36"/>
      <c r="L842" s="36"/>
      <c r="M842" s="36" t="str">
        <f ca="1">IFERROR(__xludf.DUMMYFUNCTION("IFERROR(TEXTJOIN("", "", TRUE, FILTER('Hưởng lương Tết'!D:D, ('Hưởng lương Tết'!A:A=B837) * ('Hưởng lương Tết'!B:B=C837))), """")"),"")</f>
        <v/>
      </c>
      <c r="N842" s="36"/>
      <c r="O842" s="36"/>
      <c r="P842" s="36"/>
      <c r="Q842" s="36"/>
      <c r="R842" s="36"/>
      <c r="S842" s="36"/>
      <c r="T842" s="36"/>
      <c r="U842" s="36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4"/>
      <c r="AG842" s="43"/>
      <c r="AH842" s="43"/>
      <c r="AI842" s="36"/>
      <c r="AJ842" s="43"/>
      <c r="AK842" s="43"/>
      <c r="AL842" s="43"/>
      <c r="AM842" s="43"/>
      <c r="AN842" s="43"/>
      <c r="AO842" s="43"/>
      <c r="AP842" s="42"/>
      <c r="AQ842" s="37"/>
      <c r="AR842" s="37"/>
      <c r="AS842" s="37"/>
      <c r="AT842" s="37"/>
      <c r="AU842" s="37"/>
      <c r="AV842" s="37"/>
      <c r="AW842" s="37"/>
      <c r="AX842" s="37"/>
      <c r="AY842" s="37"/>
      <c r="AZ842" s="37"/>
      <c r="BA842" s="37"/>
    </row>
    <row r="843" spans="1:53">
      <c r="A843" s="37"/>
      <c r="B843" s="37"/>
      <c r="C843" s="37"/>
      <c r="D843" s="35"/>
      <c r="E843" s="39"/>
      <c r="F843" s="39"/>
      <c r="G843" s="41"/>
      <c r="H843" s="41"/>
      <c r="I843" s="36"/>
      <c r="J843" s="36"/>
      <c r="K843" s="36"/>
      <c r="L843" s="36"/>
      <c r="M843" s="36" t="str">
        <f ca="1">IFERROR(__xludf.DUMMYFUNCTION("IFERROR(TEXTJOIN("", "", TRUE, FILTER('Hưởng lương Tết'!D:D, ('Hưởng lương Tết'!A:A=B838) * ('Hưởng lương Tết'!B:B=C838))), """")"),"")</f>
        <v/>
      </c>
      <c r="N843" s="36"/>
      <c r="O843" s="36"/>
      <c r="P843" s="36"/>
      <c r="Q843" s="36"/>
      <c r="R843" s="36"/>
      <c r="S843" s="36"/>
      <c r="T843" s="36"/>
      <c r="U843" s="36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4"/>
      <c r="AG843" s="43"/>
      <c r="AH843" s="43"/>
      <c r="AI843" s="36"/>
      <c r="AJ843" s="43"/>
      <c r="AK843" s="43"/>
      <c r="AL843" s="43"/>
      <c r="AM843" s="43"/>
      <c r="AN843" s="43"/>
      <c r="AO843" s="43"/>
      <c r="AP843" s="42"/>
      <c r="AQ843" s="37"/>
      <c r="AR843" s="37"/>
      <c r="AS843" s="37"/>
      <c r="AT843" s="37"/>
      <c r="AU843" s="37"/>
      <c r="AV843" s="37"/>
      <c r="AW843" s="37"/>
      <c r="AX843" s="37"/>
      <c r="AY843" s="37"/>
      <c r="AZ843" s="37"/>
      <c r="BA843" s="37"/>
    </row>
    <row r="844" spans="1:53">
      <c r="A844" s="37"/>
      <c r="B844" s="37"/>
      <c r="C844" s="37"/>
      <c r="D844" s="35"/>
      <c r="E844" s="39"/>
      <c r="F844" s="39"/>
      <c r="G844" s="41"/>
      <c r="H844" s="41"/>
      <c r="I844" s="36"/>
      <c r="J844" s="36"/>
      <c r="K844" s="36"/>
      <c r="L844" s="36"/>
      <c r="M844" s="36" t="str">
        <f ca="1">IFERROR(__xludf.DUMMYFUNCTION("IFERROR(TEXTJOIN("", "", TRUE, FILTER('Hưởng lương Tết'!D:D, ('Hưởng lương Tết'!A:A=B839) * ('Hưởng lương Tết'!B:B=C839))), """")"),"")</f>
        <v/>
      </c>
      <c r="N844" s="36"/>
      <c r="O844" s="36"/>
      <c r="P844" s="36"/>
      <c r="Q844" s="36"/>
      <c r="R844" s="36"/>
      <c r="S844" s="36"/>
      <c r="T844" s="36"/>
      <c r="U844" s="36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4"/>
      <c r="AG844" s="43"/>
      <c r="AH844" s="43"/>
      <c r="AI844" s="36"/>
      <c r="AJ844" s="43"/>
      <c r="AK844" s="43"/>
      <c r="AL844" s="43"/>
      <c r="AM844" s="43"/>
      <c r="AN844" s="43"/>
      <c r="AO844" s="43"/>
      <c r="AP844" s="42"/>
      <c r="AQ844" s="37"/>
      <c r="AR844" s="37"/>
      <c r="AS844" s="37"/>
      <c r="AT844" s="37"/>
      <c r="AU844" s="37"/>
      <c r="AV844" s="37"/>
      <c r="AW844" s="37"/>
      <c r="AX844" s="37"/>
      <c r="AY844" s="37"/>
      <c r="AZ844" s="37"/>
      <c r="BA844" s="37"/>
    </row>
    <row r="845" spans="1:53">
      <c r="A845" s="37"/>
      <c r="B845" s="37"/>
      <c r="C845" s="37"/>
      <c r="D845" s="35"/>
      <c r="E845" s="39"/>
      <c r="F845" s="39"/>
      <c r="G845" s="41"/>
      <c r="H845" s="41"/>
      <c r="I845" s="36"/>
      <c r="J845" s="36"/>
      <c r="K845" s="36"/>
      <c r="L845" s="36"/>
      <c r="M845" s="36" t="str">
        <f ca="1">IFERROR(__xludf.DUMMYFUNCTION("IFERROR(TEXTJOIN("", "", TRUE, FILTER('Hưởng lương Tết'!D:D, ('Hưởng lương Tết'!A:A=B840) * ('Hưởng lương Tết'!B:B=C840))), """")"),"")</f>
        <v/>
      </c>
      <c r="N845" s="36"/>
      <c r="O845" s="36"/>
      <c r="P845" s="36"/>
      <c r="Q845" s="36"/>
      <c r="R845" s="36"/>
      <c r="S845" s="36"/>
      <c r="T845" s="36"/>
      <c r="U845" s="36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4"/>
      <c r="AG845" s="43"/>
      <c r="AH845" s="43"/>
      <c r="AI845" s="36"/>
      <c r="AJ845" s="43"/>
      <c r="AK845" s="43"/>
      <c r="AL845" s="43"/>
      <c r="AM845" s="43"/>
      <c r="AN845" s="43"/>
      <c r="AO845" s="43"/>
      <c r="AP845" s="42"/>
      <c r="AQ845" s="37"/>
      <c r="AR845" s="37"/>
      <c r="AS845" s="37"/>
      <c r="AT845" s="37"/>
      <c r="AU845" s="37"/>
      <c r="AV845" s="37"/>
      <c r="AW845" s="37"/>
      <c r="AX845" s="37"/>
      <c r="AY845" s="37"/>
      <c r="AZ845" s="37"/>
      <c r="BA845" s="37"/>
    </row>
    <row r="846" spans="1:53">
      <c r="A846" s="37"/>
      <c r="B846" s="37"/>
      <c r="C846" s="37"/>
      <c r="D846" s="35"/>
      <c r="E846" s="39"/>
      <c r="F846" s="39"/>
      <c r="G846" s="41"/>
      <c r="H846" s="41"/>
      <c r="I846" s="36"/>
      <c r="J846" s="36"/>
      <c r="K846" s="36"/>
      <c r="L846" s="36"/>
      <c r="M846" s="36" t="str">
        <f ca="1">IFERROR(__xludf.DUMMYFUNCTION("IFERROR(TEXTJOIN("", "", TRUE, FILTER('Hưởng lương Tết'!D:D, ('Hưởng lương Tết'!A:A=B841) * ('Hưởng lương Tết'!B:B=C841))), """")"),"")</f>
        <v/>
      </c>
      <c r="N846" s="36"/>
      <c r="O846" s="36"/>
      <c r="P846" s="36"/>
      <c r="Q846" s="36"/>
      <c r="R846" s="36"/>
      <c r="S846" s="36"/>
      <c r="T846" s="36"/>
      <c r="U846" s="36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4"/>
      <c r="AG846" s="43"/>
      <c r="AH846" s="43"/>
      <c r="AI846" s="36"/>
      <c r="AJ846" s="43"/>
      <c r="AK846" s="43"/>
      <c r="AL846" s="43"/>
      <c r="AM846" s="43"/>
      <c r="AN846" s="43"/>
      <c r="AO846" s="43"/>
      <c r="AP846" s="42"/>
      <c r="AQ846" s="37"/>
      <c r="AR846" s="37"/>
      <c r="AS846" s="37"/>
      <c r="AT846" s="37"/>
      <c r="AU846" s="37"/>
      <c r="AV846" s="37"/>
      <c r="AW846" s="37"/>
      <c r="AX846" s="37"/>
      <c r="AY846" s="37"/>
      <c r="AZ846" s="37"/>
      <c r="BA846" s="37"/>
    </row>
    <row r="847" spans="1:53">
      <c r="A847" s="37"/>
      <c r="B847" s="37"/>
      <c r="C847" s="37"/>
      <c r="D847" s="35"/>
      <c r="E847" s="39"/>
      <c r="F847" s="39"/>
      <c r="G847" s="41"/>
      <c r="H847" s="41"/>
      <c r="I847" s="36"/>
      <c r="J847" s="36"/>
      <c r="K847" s="36"/>
      <c r="L847" s="36"/>
      <c r="M847" s="36" t="str">
        <f ca="1">IFERROR(__xludf.DUMMYFUNCTION("IFERROR(TEXTJOIN("", "", TRUE, FILTER('Hưởng lương Tết'!D:D, ('Hưởng lương Tết'!A:A=B842) * ('Hưởng lương Tết'!B:B=C842))), """")"),"")</f>
        <v/>
      </c>
      <c r="N847" s="36"/>
      <c r="O847" s="36"/>
      <c r="P847" s="36"/>
      <c r="Q847" s="36"/>
      <c r="R847" s="36"/>
      <c r="S847" s="36"/>
      <c r="T847" s="36"/>
      <c r="U847" s="36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4"/>
      <c r="AG847" s="43"/>
      <c r="AH847" s="43"/>
      <c r="AI847" s="36"/>
      <c r="AJ847" s="43"/>
      <c r="AK847" s="43"/>
      <c r="AL847" s="43"/>
      <c r="AM847" s="43"/>
      <c r="AN847" s="43"/>
      <c r="AO847" s="43"/>
      <c r="AP847" s="42"/>
      <c r="AQ847" s="37"/>
      <c r="AR847" s="37"/>
      <c r="AS847" s="37"/>
      <c r="AT847" s="37"/>
      <c r="AU847" s="37"/>
      <c r="AV847" s="37"/>
      <c r="AW847" s="37"/>
      <c r="AX847" s="37"/>
      <c r="AY847" s="37"/>
      <c r="AZ847" s="37"/>
      <c r="BA847" s="37"/>
    </row>
    <row r="848" spans="1:53">
      <c r="A848" s="37"/>
      <c r="B848" s="37"/>
      <c r="C848" s="37"/>
      <c r="D848" s="35"/>
      <c r="E848" s="39"/>
      <c r="F848" s="39"/>
      <c r="G848" s="41"/>
      <c r="H848" s="41"/>
      <c r="I848" s="36"/>
      <c r="J848" s="36"/>
      <c r="K848" s="36"/>
      <c r="L848" s="36"/>
      <c r="M848" s="36" t="str">
        <f ca="1">IFERROR(__xludf.DUMMYFUNCTION("IFERROR(TEXTJOIN("", "", TRUE, FILTER('Hưởng lương Tết'!D:D, ('Hưởng lương Tết'!A:A=B843) * ('Hưởng lương Tết'!B:B=C843))), """")"),"")</f>
        <v/>
      </c>
      <c r="N848" s="36"/>
      <c r="O848" s="36"/>
      <c r="P848" s="36"/>
      <c r="Q848" s="36"/>
      <c r="R848" s="36"/>
      <c r="S848" s="36"/>
      <c r="T848" s="36"/>
      <c r="U848" s="36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4"/>
      <c r="AG848" s="43"/>
      <c r="AH848" s="43"/>
      <c r="AI848" s="36"/>
      <c r="AJ848" s="43"/>
      <c r="AK848" s="43"/>
      <c r="AL848" s="43"/>
      <c r="AM848" s="43"/>
      <c r="AN848" s="43"/>
      <c r="AO848" s="43"/>
      <c r="AP848" s="42"/>
      <c r="AQ848" s="37"/>
      <c r="AR848" s="37"/>
      <c r="AS848" s="37"/>
      <c r="AT848" s="37"/>
      <c r="AU848" s="37"/>
      <c r="AV848" s="37"/>
      <c r="AW848" s="37"/>
      <c r="AX848" s="37"/>
      <c r="AY848" s="37"/>
      <c r="AZ848" s="37"/>
      <c r="BA848" s="37"/>
    </row>
    <row r="849" spans="1:53">
      <c r="A849" s="37"/>
      <c r="B849" s="37"/>
      <c r="C849" s="37"/>
      <c r="D849" s="35"/>
      <c r="E849" s="39"/>
      <c r="F849" s="39"/>
      <c r="G849" s="41"/>
      <c r="H849" s="41"/>
      <c r="I849" s="36"/>
      <c r="J849" s="36"/>
      <c r="K849" s="36"/>
      <c r="L849" s="36"/>
      <c r="M849" s="36" t="str">
        <f ca="1">IFERROR(__xludf.DUMMYFUNCTION("IFERROR(TEXTJOIN("", "", TRUE, FILTER('Hưởng lương Tết'!D:D, ('Hưởng lương Tết'!A:A=B844) * ('Hưởng lương Tết'!B:B=C844))), """")"),"")</f>
        <v/>
      </c>
      <c r="N849" s="36"/>
      <c r="O849" s="36"/>
      <c r="P849" s="36"/>
      <c r="Q849" s="36"/>
      <c r="R849" s="36"/>
      <c r="S849" s="36"/>
      <c r="T849" s="36"/>
      <c r="U849" s="36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4"/>
      <c r="AG849" s="43"/>
      <c r="AH849" s="43"/>
      <c r="AI849" s="36"/>
      <c r="AJ849" s="43"/>
      <c r="AK849" s="43"/>
      <c r="AL849" s="43"/>
      <c r="AM849" s="43"/>
      <c r="AN849" s="43"/>
      <c r="AO849" s="43"/>
      <c r="AP849" s="42"/>
      <c r="AQ849" s="37"/>
      <c r="AR849" s="37"/>
      <c r="AS849" s="37"/>
      <c r="AT849" s="37"/>
      <c r="AU849" s="37"/>
      <c r="AV849" s="37"/>
      <c r="AW849" s="37"/>
      <c r="AX849" s="37"/>
      <c r="AY849" s="37"/>
      <c r="AZ849" s="37"/>
      <c r="BA849" s="37"/>
    </row>
    <row r="850" spans="1:53">
      <c r="A850" s="37"/>
      <c r="B850" s="37"/>
      <c r="C850" s="37"/>
      <c r="D850" s="35"/>
      <c r="E850" s="39"/>
      <c r="F850" s="39"/>
      <c r="G850" s="41"/>
      <c r="H850" s="41"/>
      <c r="I850" s="36"/>
      <c r="J850" s="36"/>
      <c r="K850" s="36"/>
      <c r="L850" s="36"/>
      <c r="M850" s="36" t="str">
        <f ca="1">IFERROR(__xludf.DUMMYFUNCTION("IFERROR(TEXTJOIN("", "", TRUE, FILTER('Hưởng lương Tết'!D:D, ('Hưởng lương Tết'!A:A=B845) * ('Hưởng lương Tết'!B:B=C845))), """")"),"")</f>
        <v/>
      </c>
      <c r="N850" s="36"/>
      <c r="O850" s="36"/>
      <c r="P850" s="36"/>
      <c r="Q850" s="36"/>
      <c r="R850" s="36"/>
      <c r="S850" s="36"/>
      <c r="T850" s="36"/>
      <c r="U850" s="36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4"/>
      <c r="AG850" s="43"/>
      <c r="AH850" s="43"/>
      <c r="AI850" s="36"/>
      <c r="AJ850" s="43"/>
      <c r="AK850" s="43"/>
      <c r="AL850" s="43"/>
      <c r="AM850" s="43"/>
      <c r="AN850" s="43"/>
      <c r="AO850" s="43"/>
      <c r="AP850" s="42"/>
      <c r="AQ850" s="37"/>
      <c r="AR850" s="37"/>
      <c r="AS850" s="37"/>
      <c r="AT850" s="37"/>
      <c r="AU850" s="37"/>
      <c r="AV850" s="37"/>
      <c r="AW850" s="37"/>
      <c r="AX850" s="37"/>
      <c r="AY850" s="37"/>
      <c r="AZ850" s="37"/>
      <c r="BA850" s="37"/>
    </row>
    <row r="851" spans="1:53">
      <c r="A851" s="37"/>
      <c r="B851" s="37"/>
      <c r="C851" s="37"/>
      <c r="D851" s="35"/>
      <c r="E851" s="39"/>
      <c r="F851" s="39"/>
      <c r="G851" s="41"/>
      <c r="H851" s="41"/>
      <c r="I851" s="36"/>
      <c r="J851" s="36"/>
      <c r="K851" s="36"/>
      <c r="L851" s="36"/>
      <c r="M851" s="36" t="str">
        <f ca="1">IFERROR(__xludf.DUMMYFUNCTION("IFERROR(TEXTJOIN("", "", TRUE, FILTER('Hưởng lương Tết'!D:D, ('Hưởng lương Tết'!A:A=B846) * ('Hưởng lương Tết'!B:B=C846))), """")"),"")</f>
        <v/>
      </c>
      <c r="N851" s="36"/>
      <c r="O851" s="36"/>
      <c r="P851" s="36"/>
      <c r="Q851" s="36"/>
      <c r="R851" s="36"/>
      <c r="S851" s="36"/>
      <c r="T851" s="36"/>
      <c r="U851" s="36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4"/>
      <c r="AG851" s="43"/>
      <c r="AH851" s="43"/>
      <c r="AI851" s="36"/>
      <c r="AJ851" s="43"/>
      <c r="AK851" s="43"/>
      <c r="AL851" s="43"/>
      <c r="AM851" s="43"/>
      <c r="AN851" s="43"/>
      <c r="AO851" s="43"/>
      <c r="AP851" s="42"/>
      <c r="AQ851" s="37"/>
      <c r="AR851" s="37"/>
      <c r="AS851" s="37"/>
      <c r="AT851" s="37"/>
      <c r="AU851" s="37"/>
      <c r="AV851" s="37"/>
      <c r="AW851" s="37"/>
      <c r="AX851" s="37"/>
      <c r="AY851" s="37"/>
      <c r="AZ851" s="37"/>
      <c r="BA851" s="37"/>
    </row>
    <row r="852" spans="1:53">
      <c r="A852" s="37"/>
      <c r="B852" s="37"/>
      <c r="C852" s="37"/>
      <c r="D852" s="35"/>
      <c r="E852" s="39"/>
      <c r="F852" s="39"/>
      <c r="G852" s="41"/>
      <c r="H852" s="41"/>
      <c r="I852" s="36"/>
      <c r="J852" s="36"/>
      <c r="K852" s="36"/>
      <c r="L852" s="36"/>
      <c r="M852" s="36" t="str">
        <f ca="1">IFERROR(__xludf.DUMMYFUNCTION("IFERROR(TEXTJOIN("", "", TRUE, FILTER('Hưởng lương Tết'!D:D, ('Hưởng lương Tết'!A:A=B847) * ('Hưởng lương Tết'!B:B=C847))), """")"),"")</f>
        <v/>
      </c>
      <c r="N852" s="36"/>
      <c r="O852" s="36"/>
      <c r="P852" s="36"/>
      <c r="Q852" s="36"/>
      <c r="R852" s="36"/>
      <c r="S852" s="36"/>
      <c r="T852" s="36"/>
      <c r="U852" s="36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4"/>
      <c r="AG852" s="43"/>
      <c r="AH852" s="43"/>
      <c r="AI852" s="36"/>
      <c r="AJ852" s="43"/>
      <c r="AK852" s="43"/>
      <c r="AL852" s="43"/>
      <c r="AM852" s="43"/>
      <c r="AN852" s="43"/>
      <c r="AO852" s="43"/>
      <c r="AP852" s="42"/>
      <c r="AQ852" s="37"/>
      <c r="AR852" s="37"/>
      <c r="AS852" s="37"/>
      <c r="AT852" s="37"/>
      <c r="AU852" s="37"/>
      <c r="AV852" s="37"/>
      <c r="AW852" s="37"/>
      <c r="AX852" s="37"/>
      <c r="AY852" s="37"/>
      <c r="AZ852" s="37"/>
      <c r="BA852" s="37"/>
    </row>
    <row r="853" spans="1:53">
      <c r="A853" s="37"/>
      <c r="B853" s="37"/>
      <c r="C853" s="37"/>
      <c r="D853" s="35"/>
      <c r="E853" s="39"/>
      <c r="F853" s="39"/>
      <c r="G853" s="41"/>
      <c r="H853" s="41"/>
      <c r="I853" s="36"/>
      <c r="J853" s="36"/>
      <c r="K853" s="36"/>
      <c r="L853" s="36"/>
      <c r="M853" s="36" t="str">
        <f ca="1">IFERROR(__xludf.DUMMYFUNCTION("IFERROR(TEXTJOIN("", "", TRUE, FILTER('Hưởng lương Tết'!D:D, ('Hưởng lương Tết'!A:A=B848) * ('Hưởng lương Tết'!B:B=C848))), """")"),"")</f>
        <v/>
      </c>
      <c r="N853" s="36"/>
      <c r="O853" s="36"/>
      <c r="P853" s="36"/>
      <c r="Q853" s="36"/>
      <c r="R853" s="36"/>
      <c r="S853" s="36"/>
      <c r="T853" s="36"/>
      <c r="U853" s="36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4"/>
      <c r="AG853" s="43"/>
      <c r="AH853" s="43"/>
      <c r="AI853" s="36"/>
      <c r="AJ853" s="43"/>
      <c r="AK853" s="43"/>
      <c r="AL853" s="43"/>
      <c r="AM853" s="43"/>
      <c r="AN853" s="43"/>
      <c r="AO853" s="43"/>
      <c r="AP853" s="42"/>
      <c r="AQ853" s="37"/>
      <c r="AR853" s="37"/>
      <c r="AS853" s="37"/>
      <c r="AT853" s="37"/>
      <c r="AU853" s="37"/>
      <c r="AV853" s="37"/>
      <c r="AW853" s="37"/>
      <c r="AX853" s="37"/>
      <c r="AY853" s="37"/>
      <c r="AZ853" s="37"/>
      <c r="BA853" s="37"/>
    </row>
    <row r="854" spans="1:53">
      <c r="A854" s="37"/>
      <c r="B854" s="37"/>
      <c r="C854" s="37"/>
      <c r="D854" s="35"/>
      <c r="E854" s="39"/>
      <c r="F854" s="39"/>
      <c r="G854" s="41"/>
      <c r="H854" s="41"/>
      <c r="I854" s="36"/>
      <c r="J854" s="36"/>
      <c r="K854" s="36"/>
      <c r="L854" s="36"/>
      <c r="M854" s="36" t="str">
        <f ca="1">IFERROR(__xludf.DUMMYFUNCTION("IFERROR(TEXTJOIN("", "", TRUE, FILTER('Hưởng lương Tết'!D:D, ('Hưởng lương Tết'!A:A=B849) * ('Hưởng lương Tết'!B:B=C849))), """")"),"")</f>
        <v/>
      </c>
      <c r="N854" s="36"/>
      <c r="O854" s="36"/>
      <c r="P854" s="36"/>
      <c r="Q854" s="36"/>
      <c r="R854" s="36"/>
      <c r="S854" s="36"/>
      <c r="T854" s="36"/>
      <c r="U854" s="36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4"/>
      <c r="AG854" s="43"/>
      <c r="AH854" s="43"/>
      <c r="AI854" s="36"/>
      <c r="AJ854" s="43"/>
      <c r="AK854" s="43"/>
      <c r="AL854" s="43"/>
      <c r="AM854" s="43"/>
      <c r="AN854" s="43"/>
      <c r="AO854" s="43"/>
      <c r="AP854" s="42"/>
      <c r="AQ854" s="37"/>
      <c r="AR854" s="37"/>
      <c r="AS854" s="37"/>
      <c r="AT854" s="37"/>
      <c r="AU854" s="37"/>
      <c r="AV854" s="37"/>
      <c r="AW854" s="37"/>
      <c r="AX854" s="37"/>
      <c r="AY854" s="37"/>
      <c r="AZ854" s="37"/>
      <c r="BA854" s="37"/>
    </row>
    <row r="855" spans="1:53">
      <c r="A855" s="37"/>
      <c r="B855" s="37"/>
      <c r="C855" s="37"/>
      <c r="D855" s="35"/>
      <c r="E855" s="39"/>
      <c r="F855" s="39"/>
      <c r="G855" s="41"/>
      <c r="H855" s="41"/>
      <c r="I855" s="36"/>
      <c r="J855" s="36"/>
      <c r="K855" s="36"/>
      <c r="L855" s="36"/>
      <c r="M855" s="36" t="str">
        <f ca="1">IFERROR(__xludf.DUMMYFUNCTION("IFERROR(TEXTJOIN("", "", TRUE, FILTER('Hưởng lương Tết'!D:D, ('Hưởng lương Tết'!A:A=B850) * ('Hưởng lương Tết'!B:B=C850))), """")"),"")</f>
        <v/>
      </c>
      <c r="N855" s="36"/>
      <c r="O855" s="36"/>
      <c r="P855" s="36"/>
      <c r="Q855" s="36"/>
      <c r="R855" s="36"/>
      <c r="S855" s="36"/>
      <c r="T855" s="36"/>
      <c r="U855" s="36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4"/>
      <c r="AG855" s="43"/>
      <c r="AH855" s="43"/>
      <c r="AI855" s="36"/>
      <c r="AJ855" s="43"/>
      <c r="AK855" s="43"/>
      <c r="AL855" s="43"/>
      <c r="AM855" s="43"/>
      <c r="AN855" s="43"/>
      <c r="AO855" s="43"/>
      <c r="AP855" s="42"/>
      <c r="AQ855" s="37"/>
      <c r="AR855" s="37"/>
      <c r="AS855" s="37"/>
      <c r="AT855" s="37"/>
      <c r="AU855" s="37"/>
      <c r="AV855" s="37"/>
      <c r="AW855" s="37"/>
      <c r="AX855" s="37"/>
      <c r="AY855" s="37"/>
      <c r="AZ855" s="37"/>
      <c r="BA855" s="37"/>
    </row>
    <row r="856" spans="1:53">
      <c r="A856" s="37"/>
      <c r="B856" s="37"/>
      <c r="C856" s="37"/>
      <c r="D856" s="35"/>
      <c r="E856" s="39"/>
      <c r="F856" s="39"/>
      <c r="G856" s="41"/>
      <c r="H856" s="41"/>
      <c r="I856" s="36"/>
      <c r="J856" s="36"/>
      <c r="K856" s="36"/>
      <c r="L856" s="36"/>
      <c r="M856" s="36" t="str">
        <f ca="1">IFERROR(__xludf.DUMMYFUNCTION("IFERROR(TEXTJOIN("", "", TRUE, FILTER('Hưởng lương Tết'!D:D, ('Hưởng lương Tết'!A:A=B851) * ('Hưởng lương Tết'!B:B=C851))), """")"),"")</f>
        <v/>
      </c>
      <c r="N856" s="36"/>
      <c r="O856" s="36"/>
      <c r="P856" s="36"/>
      <c r="Q856" s="36"/>
      <c r="R856" s="36"/>
      <c r="S856" s="36"/>
      <c r="T856" s="36"/>
      <c r="U856" s="36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4"/>
      <c r="AG856" s="43"/>
      <c r="AH856" s="43"/>
      <c r="AI856" s="36"/>
      <c r="AJ856" s="43"/>
      <c r="AK856" s="43"/>
      <c r="AL856" s="43"/>
      <c r="AM856" s="43"/>
      <c r="AN856" s="43"/>
      <c r="AO856" s="43"/>
      <c r="AP856" s="42"/>
      <c r="AQ856" s="37"/>
      <c r="AR856" s="37"/>
      <c r="AS856" s="37"/>
      <c r="AT856" s="37"/>
      <c r="AU856" s="37"/>
      <c r="AV856" s="37"/>
      <c r="AW856" s="37"/>
      <c r="AX856" s="37"/>
      <c r="AY856" s="37"/>
      <c r="AZ856" s="37"/>
      <c r="BA856" s="37"/>
    </row>
    <row r="857" spans="1:53">
      <c r="A857" s="37"/>
      <c r="B857" s="37"/>
      <c r="C857" s="37"/>
      <c r="D857" s="35"/>
      <c r="E857" s="39"/>
      <c r="F857" s="39"/>
      <c r="G857" s="41"/>
      <c r="H857" s="41"/>
      <c r="I857" s="36"/>
      <c r="J857" s="36"/>
      <c r="K857" s="36"/>
      <c r="L857" s="36"/>
      <c r="M857" s="36" t="str">
        <f ca="1">IFERROR(__xludf.DUMMYFUNCTION("IFERROR(TEXTJOIN("", "", TRUE, FILTER('Hưởng lương Tết'!D:D, ('Hưởng lương Tết'!A:A=B852) * ('Hưởng lương Tết'!B:B=C852))), """")"),"")</f>
        <v/>
      </c>
      <c r="N857" s="36"/>
      <c r="O857" s="36"/>
      <c r="P857" s="36"/>
      <c r="Q857" s="36"/>
      <c r="R857" s="36"/>
      <c r="S857" s="36"/>
      <c r="T857" s="36"/>
      <c r="U857" s="36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4"/>
      <c r="AG857" s="43"/>
      <c r="AH857" s="43"/>
      <c r="AI857" s="36"/>
      <c r="AJ857" s="43"/>
      <c r="AK857" s="43"/>
      <c r="AL857" s="43"/>
      <c r="AM857" s="43"/>
      <c r="AN857" s="43"/>
      <c r="AO857" s="43"/>
      <c r="AP857" s="42"/>
      <c r="AQ857" s="37"/>
      <c r="AR857" s="37"/>
      <c r="AS857" s="37"/>
      <c r="AT857" s="37"/>
      <c r="AU857" s="37"/>
      <c r="AV857" s="37"/>
      <c r="AW857" s="37"/>
      <c r="AX857" s="37"/>
      <c r="AY857" s="37"/>
      <c r="AZ857" s="37"/>
      <c r="BA857" s="37"/>
    </row>
    <row r="858" spans="1:53">
      <c r="A858" s="37"/>
      <c r="B858" s="37"/>
      <c r="C858" s="37"/>
      <c r="D858" s="35"/>
      <c r="E858" s="39"/>
      <c r="F858" s="39"/>
      <c r="G858" s="41"/>
      <c r="H858" s="41"/>
      <c r="I858" s="36"/>
      <c r="J858" s="36"/>
      <c r="K858" s="36"/>
      <c r="L858" s="36"/>
      <c r="M858" s="36" t="str">
        <f ca="1">IFERROR(__xludf.DUMMYFUNCTION("IFERROR(TEXTJOIN("", "", TRUE, FILTER('Hưởng lương Tết'!D:D, ('Hưởng lương Tết'!A:A=B853) * ('Hưởng lương Tết'!B:B=C853))), """")"),"")</f>
        <v/>
      </c>
      <c r="N858" s="36"/>
      <c r="O858" s="36"/>
      <c r="P858" s="36"/>
      <c r="Q858" s="36"/>
      <c r="R858" s="36"/>
      <c r="S858" s="36"/>
      <c r="T858" s="36"/>
      <c r="U858" s="36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4"/>
      <c r="AG858" s="43"/>
      <c r="AH858" s="43"/>
      <c r="AI858" s="36"/>
      <c r="AJ858" s="43"/>
      <c r="AK858" s="43"/>
      <c r="AL858" s="43"/>
      <c r="AM858" s="43"/>
      <c r="AN858" s="43"/>
      <c r="AO858" s="43"/>
      <c r="AP858" s="42"/>
      <c r="AQ858" s="37"/>
      <c r="AR858" s="37"/>
      <c r="AS858" s="37"/>
      <c r="AT858" s="37"/>
      <c r="AU858" s="37"/>
      <c r="AV858" s="37"/>
      <c r="AW858" s="37"/>
      <c r="AX858" s="37"/>
      <c r="AY858" s="37"/>
      <c r="AZ858" s="37"/>
      <c r="BA858" s="37"/>
    </row>
    <row r="859" spans="1:53">
      <c r="A859" s="37"/>
      <c r="B859" s="37"/>
      <c r="C859" s="37"/>
      <c r="D859" s="35"/>
      <c r="E859" s="39"/>
      <c r="F859" s="39"/>
      <c r="G859" s="41"/>
      <c r="H859" s="41"/>
      <c r="I859" s="36"/>
      <c r="J859" s="36"/>
      <c r="K859" s="36"/>
      <c r="L859" s="36"/>
      <c r="M859" s="36" t="str">
        <f ca="1">IFERROR(__xludf.DUMMYFUNCTION("IFERROR(TEXTJOIN("", "", TRUE, FILTER('Hưởng lương Tết'!D:D, ('Hưởng lương Tết'!A:A=B854) * ('Hưởng lương Tết'!B:B=C854))), """")"),"")</f>
        <v/>
      </c>
      <c r="N859" s="36"/>
      <c r="O859" s="36"/>
      <c r="P859" s="36"/>
      <c r="Q859" s="36"/>
      <c r="R859" s="36"/>
      <c r="S859" s="36"/>
      <c r="T859" s="36"/>
      <c r="U859" s="36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4"/>
      <c r="AG859" s="43"/>
      <c r="AH859" s="43"/>
      <c r="AI859" s="36"/>
      <c r="AJ859" s="43"/>
      <c r="AK859" s="43"/>
      <c r="AL859" s="43"/>
      <c r="AM859" s="43"/>
      <c r="AN859" s="43"/>
      <c r="AO859" s="43"/>
      <c r="AP859" s="42"/>
      <c r="AQ859" s="37"/>
      <c r="AR859" s="37"/>
      <c r="AS859" s="37"/>
      <c r="AT859" s="37"/>
      <c r="AU859" s="37"/>
      <c r="AV859" s="37"/>
      <c r="AW859" s="37"/>
      <c r="AX859" s="37"/>
      <c r="AY859" s="37"/>
      <c r="AZ859" s="37"/>
      <c r="BA859" s="37"/>
    </row>
    <row r="860" spans="1:53">
      <c r="A860" s="37"/>
      <c r="B860" s="37"/>
      <c r="C860" s="37"/>
      <c r="D860" s="35"/>
      <c r="E860" s="39"/>
      <c r="F860" s="39"/>
      <c r="G860" s="41"/>
      <c r="H860" s="41"/>
      <c r="I860" s="36"/>
      <c r="J860" s="36"/>
      <c r="K860" s="36"/>
      <c r="L860" s="36"/>
      <c r="M860" s="36" t="str">
        <f ca="1">IFERROR(__xludf.DUMMYFUNCTION("IFERROR(TEXTJOIN("", "", TRUE, FILTER('Hưởng lương Tết'!D:D, ('Hưởng lương Tết'!A:A=B855) * ('Hưởng lương Tết'!B:B=C855))), """")"),"")</f>
        <v/>
      </c>
      <c r="N860" s="36"/>
      <c r="O860" s="36"/>
      <c r="P860" s="36"/>
      <c r="Q860" s="36"/>
      <c r="R860" s="36"/>
      <c r="S860" s="36"/>
      <c r="T860" s="36"/>
      <c r="U860" s="36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4"/>
      <c r="AG860" s="43"/>
      <c r="AH860" s="43"/>
      <c r="AI860" s="36"/>
      <c r="AJ860" s="43"/>
      <c r="AK860" s="43"/>
      <c r="AL860" s="43"/>
      <c r="AM860" s="43"/>
      <c r="AN860" s="43"/>
      <c r="AO860" s="43"/>
      <c r="AP860" s="42"/>
      <c r="AQ860" s="37"/>
      <c r="AR860" s="37"/>
      <c r="AS860" s="37"/>
      <c r="AT860" s="37"/>
      <c r="AU860" s="37"/>
      <c r="AV860" s="37"/>
      <c r="AW860" s="37"/>
      <c r="AX860" s="37"/>
      <c r="AY860" s="37"/>
      <c r="AZ860" s="37"/>
      <c r="BA860" s="37"/>
    </row>
    <row r="861" spans="1:53">
      <c r="A861" s="37"/>
      <c r="B861" s="37"/>
      <c r="C861" s="37"/>
      <c r="D861" s="35"/>
      <c r="E861" s="39"/>
      <c r="F861" s="39"/>
      <c r="G861" s="41"/>
      <c r="H861" s="41"/>
      <c r="I861" s="36"/>
      <c r="J861" s="36"/>
      <c r="K861" s="36"/>
      <c r="L861" s="36"/>
      <c r="M861" s="36" t="str">
        <f ca="1">IFERROR(__xludf.DUMMYFUNCTION("IFERROR(TEXTJOIN("", "", TRUE, FILTER('Hưởng lương Tết'!D:D, ('Hưởng lương Tết'!A:A=B856) * ('Hưởng lương Tết'!B:B=C856))), """")"),"")</f>
        <v/>
      </c>
      <c r="N861" s="36"/>
      <c r="O861" s="36"/>
      <c r="P861" s="36"/>
      <c r="Q861" s="36"/>
      <c r="R861" s="36"/>
      <c r="S861" s="36"/>
      <c r="T861" s="36"/>
      <c r="U861" s="36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4"/>
      <c r="AG861" s="43"/>
      <c r="AH861" s="43"/>
      <c r="AI861" s="36"/>
      <c r="AJ861" s="43"/>
      <c r="AK861" s="43"/>
      <c r="AL861" s="43"/>
      <c r="AM861" s="43"/>
      <c r="AN861" s="43"/>
      <c r="AO861" s="43"/>
      <c r="AP861" s="42"/>
      <c r="AQ861" s="37"/>
      <c r="AR861" s="37"/>
      <c r="AS861" s="37"/>
      <c r="AT861" s="37"/>
      <c r="AU861" s="37"/>
      <c r="AV861" s="37"/>
      <c r="AW861" s="37"/>
      <c r="AX861" s="37"/>
      <c r="AY861" s="37"/>
      <c r="AZ861" s="37"/>
      <c r="BA861" s="37"/>
    </row>
    <row r="862" spans="1:53">
      <c r="A862" s="37"/>
      <c r="B862" s="37"/>
      <c r="C862" s="37"/>
      <c r="D862" s="35"/>
      <c r="E862" s="39"/>
      <c r="F862" s="39"/>
      <c r="G862" s="41"/>
      <c r="H862" s="41"/>
      <c r="I862" s="36"/>
      <c r="J862" s="36"/>
      <c r="K862" s="36"/>
      <c r="L862" s="36"/>
      <c r="M862" s="36" t="str">
        <f ca="1">IFERROR(__xludf.DUMMYFUNCTION("IFERROR(TEXTJOIN("", "", TRUE, FILTER('Hưởng lương Tết'!D:D, ('Hưởng lương Tết'!A:A=B857) * ('Hưởng lương Tết'!B:B=C857))), """")"),"")</f>
        <v/>
      </c>
      <c r="N862" s="36"/>
      <c r="O862" s="36"/>
      <c r="P862" s="36"/>
      <c r="Q862" s="36"/>
      <c r="R862" s="36"/>
      <c r="S862" s="36"/>
      <c r="T862" s="36"/>
      <c r="U862" s="36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4"/>
      <c r="AG862" s="43"/>
      <c r="AH862" s="43"/>
      <c r="AI862" s="36"/>
      <c r="AJ862" s="43"/>
      <c r="AK862" s="43"/>
      <c r="AL862" s="43"/>
      <c r="AM862" s="43"/>
      <c r="AN862" s="43"/>
      <c r="AO862" s="43"/>
      <c r="AP862" s="42"/>
      <c r="AQ862" s="37"/>
      <c r="AR862" s="37"/>
      <c r="AS862" s="37"/>
      <c r="AT862" s="37"/>
      <c r="AU862" s="37"/>
      <c r="AV862" s="37"/>
      <c r="AW862" s="37"/>
      <c r="AX862" s="37"/>
      <c r="AY862" s="37"/>
      <c r="AZ862" s="37"/>
      <c r="BA862" s="37"/>
    </row>
    <row r="863" spans="1:53">
      <c r="A863" s="37"/>
      <c r="B863" s="37"/>
      <c r="C863" s="37"/>
      <c r="D863" s="35"/>
      <c r="E863" s="39"/>
      <c r="F863" s="39"/>
      <c r="G863" s="41"/>
      <c r="H863" s="41"/>
      <c r="I863" s="36"/>
      <c r="J863" s="36"/>
      <c r="K863" s="36"/>
      <c r="L863" s="36"/>
      <c r="M863" s="36" t="str">
        <f ca="1">IFERROR(__xludf.DUMMYFUNCTION("IFERROR(TEXTJOIN("", "", TRUE, FILTER('Hưởng lương Tết'!D:D, ('Hưởng lương Tết'!A:A=B858) * ('Hưởng lương Tết'!B:B=C858))), """")"),"")</f>
        <v/>
      </c>
      <c r="N863" s="36"/>
      <c r="O863" s="36"/>
      <c r="P863" s="36"/>
      <c r="Q863" s="36"/>
      <c r="R863" s="36"/>
      <c r="S863" s="36"/>
      <c r="T863" s="36"/>
      <c r="U863" s="36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4"/>
      <c r="AG863" s="43"/>
      <c r="AH863" s="43"/>
      <c r="AI863" s="36"/>
      <c r="AJ863" s="43"/>
      <c r="AK863" s="43"/>
      <c r="AL863" s="43"/>
      <c r="AM863" s="43"/>
      <c r="AN863" s="43"/>
      <c r="AO863" s="43"/>
      <c r="AP863" s="42"/>
      <c r="AQ863" s="37"/>
      <c r="AR863" s="37"/>
      <c r="AS863" s="37"/>
      <c r="AT863" s="37"/>
      <c r="AU863" s="37"/>
      <c r="AV863" s="37"/>
      <c r="AW863" s="37"/>
      <c r="AX863" s="37"/>
      <c r="AY863" s="37"/>
      <c r="AZ863" s="37"/>
      <c r="BA863" s="37"/>
    </row>
    <row r="864" spans="1:53">
      <c r="A864" s="37"/>
      <c r="B864" s="37"/>
      <c r="C864" s="37"/>
      <c r="D864" s="35"/>
      <c r="E864" s="39"/>
      <c r="F864" s="39"/>
      <c r="G864" s="41"/>
      <c r="H864" s="41"/>
      <c r="I864" s="36"/>
      <c r="J864" s="36"/>
      <c r="K864" s="36"/>
      <c r="L864" s="36"/>
      <c r="M864" s="36" t="str">
        <f ca="1">IFERROR(__xludf.DUMMYFUNCTION("IFERROR(TEXTJOIN("", "", TRUE, FILTER('Hưởng lương Tết'!D:D, ('Hưởng lương Tết'!A:A=B859) * ('Hưởng lương Tết'!B:B=C859))), """")"),"")</f>
        <v/>
      </c>
      <c r="N864" s="36"/>
      <c r="O864" s="36"/>
      <c r="P864" s="36"/>
      <c r="Q864" s="36"/>
      <c r="R864" s="36"/>
      <c r="S864" s="36"/>
      <c r="T864" s="36"/>
      <c r="U864" s="36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4"/>
      <c r="AG864" s="43"/>
      <c r="AH864" s="43"/>
      <c r="AI864" s="36"/>
      <c r="AJ864" s="43"/>
      <c r="AK864" s="43"/>
      <c r="AL864" s="43"/>
      <c r="AM864" s="43"/>
      <c r="AN864" s="43"/>
      <c r="AO864" s="43"/>
      <c r="AP864" s="42"/>
      <c r="AQ864" s="37"/>
      <c r="AR864" s="37"/>
      <c r="AS864" s="37"/>
      <c r="AT864" s="37"/>
      <c r="AU864" s="37"/>
      <c r="AV864" s="37"/>
      <c r="AW864" s="37"/>
      <c r="AX864" s="37"/>
      <c r="AY864" s="37"/>
      <c r="AZ864" s="37"/>
      <c r="BA864" s="37"/>
    </row>
    <row r="865" spans="1:53">
      <c r="A865" s="37"/>
      <c r="B865" s="37"/>
      <c r="C865" s="37"/>
      <c r="D865" s="35"/>
      <c r="E865" s="39"/>
      <c r="F865" s="39"/>
      <c r="G865" s="41"/>
      <c r="H865" s="41"/>
      <c r="I865" s="36"/>
      <c r="J865" s="36"/>
      <c r="K865" s="36"/>
      <c r="L865" s="36"/>
      <c r="M865" s="36" t="str">
        <f ca="1">IFERROR(__xludf.DUMMYFUNCTION("IFERROR(TEXTJOIN("", "", TRUE, FILTER('Hưởng lương Tết'!D:D, ('Hưởng lương Tết'!A:A=B860) * ('Hưởng lương Tết'!B:B=C860))), """")"),"")</f>
        <v/>
      </c>
      <c r="N865" s="36"/>
      <c r="O865" s="36"/>
      <c r="P865" s="36"/>
      <c r="Q865" s="36"/>
      <c r="R865" s="36"/>
      <c r="S865" s="36"/>
      <c r="T865" s="36"/>
      <c r="U865" s="36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4"/>
      <c r="AG865" s="43"/>
      <c r="AH865" s="43"/>
      <c r="AI865" s="36"/>
      <c r="AJ865" s="43"/>
      <c r="AK865" s="43"/>
      <c r="AL865" s="43"/>
      <c r="AM865" s="43"/>
      <c r="AN865" s="43"/>
      <c r="AO865" s="43"/>
      <c r="AP865" s="42"/>
      <c r="AQ865" s="37"/>
      <c r="AR865" s="37"/>
      <c r="AS865" s="37"/>
      <c r="AT865" s="37"/>
      <c r="AU865" s="37"/>
      <c r="AV865" s="37"/>
      <c r="AW865" s="37"/>
      <c r="AX865" s="37"/>
      <c r="AY865" s="37"/>
      <c r="AZ865" s="37"/>
      <c r="BA865" s="37"/>
    </row>
    <row r="866" spans="1:53">
      <c r="A866" s="37"/>
      <c r="B866" s="37"/>
      <c r="C866" s="37"/>
      <c r="D866" s="35"/>
      <c r="E866" s="39"/>
      <c r="F866" s="39"/>
      <c r="G866" s="41"/>
      <c r="H866" s="41"/>
      <c r="I866" s="36"/>
      <c r="J866" s="36"/>
      <c r="K866" s="36"/>
      <c r="L866" s="36"/>
      <c r="M866" s="36" t="str">
        <f ca="1">IFERROR(__xludf.DUMMYFUNCTION("IFERROR(TEXTJOIN("", "", TRUE, FILTER('Hưởng lương Tết'!D:D, ('Hưởng lương Tết'!A:A=B861) * ('Hưởng lương Tết'!B:B=C861))), """")"),"")</f>
        <v/>
      </c>
      <c r="N866" s="36"/>
      <c r="O866" s="36"/>
      <c r="P866" s="36"/>
      <c r="Q866" s="36"/>
      <c r="R866" s="36"/>
      <c r="S866" s="36"/>
      <c r="T866" s="36"/>
      <c r="U866" s="36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4"/>
      <c r="AG866" s="43"/>
      <c r="AH866" s="43"/>
      <c r="AI866" s="36"/>
      <c r="AJ866" s="43"/>
      <c r="AK866" s="43"/>
      <c r="AL866" s="43"/>
      <c r="AM866" s="43"/>
      <c r="AN866" s="43"/>
      <c r="AO866" s="43"/>
      <c r="AP866" s="42"/>
      <c r="AQ866" s="37"/>
      <c r="AR866" s="37"/>
      <c r="AS866" s="37"/>
      <c r="AT866" s="37"/>
      <c r="AU866" s="37"/>
      <c r="AV866" s="37"/>
      <c r="AW866" s="37"/>
      <c r="AX866" s="37"/>
      <c r="AY866" s="37"/>
      <c r="AZ866" s="37"/>
      <c r="BA866" s="37"/>
    </row>
    <row r="867" spans="1:53">
      <c r="A867" s="37"/>
      <c r="B867" s="37"/>
      <c r="C867" s="37"/>
      <c r="D867" s="35"/>
      <c r="E867" s="39"/>
      <c r="F867" s="39"/>
      <c r="G867" s="41"/>
      <c r="H867" s="41"/>
      <c r="I867" s="36"/>
      <c r="J867" s="36"/>
      <c r="K867" s="36"/>
      <c r="L867" s="36"/>
      <c r="M867" s="36" t="str">
        <f ca="1">IFERROR(__xludf.DUMMYFUNCTION("IFERROR(TEXTJOIN("", "", TRUE, FILTER('Hưởng lương Tết'!D:D, ('Hưởng lương Tết'!A:A=B862) * ('Hưởng lương Tết'!B:B=C862))), """")"),"")</f>
        <v/>
      </c>
      <c r="N867" s="36"/>
      <c r="O867" s="36"/>
      <c r="P867" s="36"/>
      <c r="Q867" s="36"/>
      <c r="R867" s="36"/>
      <c r="S867" s="36"/>
      <c r="T867" s="36"/>
      <c r="U867" s="36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4"/>
      <c r="AG867" s="43"/>
      <c r="AH867" s="43"/>
      <c r="AI867" s="36"/>
      <c r="AJ867" s="43"/>
      <c r="AK867" s="43"/>
      <c r="AL867" s="43"/>
      <c r="AM867" s="43"/>
      <c r="AN867" s="43"/>
      <c r="AO867" s="43"/>
      <c r="AP867" s="42"/>
      <c r="AQ867" s="37"/>
      <c r="AR867" s="37"/>
      <c r="AS867" s="37"/>
      <c r="AT867" s="37"/>
      <c r="AU867" s="37"/>
      <c r="AV867" s="37"/>
      <c r="AW867" s="37"/>
      <c r="AX867" s="37"/>
      <c r="AY867" s="37"/>
      <c r="AZ867" s="37"/>
      <c r="BA867" s="37"/>
    </row>
    <row r="868" spans="1:53">
      <c r="A868" s="37"/>
      <c r="B868" s="37"/>
      <c r="C868" s="37"/>
      <c r="D868" s="35"/>
      <c r="E868" s="39"/>
      <c r="F868" s="39"/>
      <c r="G868" s="41"/>
      <c r="H868" s="41"/>
      <c r="I868" s="36"/>
      <c r="J868" s="36"/>
      <c r="K868" s="36"/>
      <c r="L868" s="36"/>
      <c r="M868" s="36" t="str">
        <f ca="1">IFERROR(__xludf.DUMMYFUNCTION("IFERROR(TEXTJOIN("", "", TRUE, FILTER('Hưởng lương Tết'!D:D, ('Hưởng lương Tết'!A:A=B863) * ('Hưởng lương Tết'!B:B=C863))), """")"),"")</f>
        <v/>
      </c>
      <c r="N868" s="36"/>
      <c r="O868" s="36"/>
      <c r="P868" s="36"/>
      <c r="Q868" s="36"/>
      <c r="R868" s="36"/>
      <c r="S868" s="36"/>
      <c r="T868" s="36"/>
      <c r="U868" s="36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4"/>
      <c r="AG868" s="43"/>
      <c r="AH868" s="43"/>
      <c r="AI868" s="36"/>
      <c r="AJ868" s="43"/>
      <c r="AK868" s="43"/>
      <c r="AL868" s="43"/>
      <c r="AM868" s="43"/>
      <c r="AN868" s="43"/>
      <c r="AO868" s="43"/>
      <c r="AP868" s="42"/>
      <c r="AQ868" s="37"/>
      <c r="AR868" s="37"/>
      <c r="AS868" s="37"/>
      <c r="AT868" s="37"/>
      <c r="AU868" s="37"/>
      <c r="AV868" s="37"/>
      <c r="AW868" s="37"/>
      <c r="AX868" s="37"/>
      <c r="AY868" s="37"/>
      <c r="AZ868" s="37"/>
      <c r="BA868" s="37"/>
    </row>
    <row r="869" spans="1:53">
      <c r="A869" s="37"/>
      <c r="B869" s="37"/>
      <c r="C869" s="37"/>
      <c r="D869" s="35"/>
      <c r="E869" s="39"/>
      <c r="F869" s="39"/>
      <c r="G869" s="41"/>
      <c r="H869" s="41"/>
      <c r="I869" s="36"/>
      <c r="J869" s="36"/>
      <c r="K869" s="36"/>
      <c r="L869" s="36"/>
      <c r="M869" s="36" t="str">
        <f ca="1">IFERROR(__xludf.DUMMYFUNCTION("IFERROR(TEXTJOIN("", "", TRUE, FILTER('Hưởng lương Tết'!D:D, ('Hưởng lương Tết'!A:A=B864) * ('Hưởng lương Tết'!B:B=C864))), """")"),"")</f>
        <v/>
      </c>
      <c r="N869" s="36"/>
      <c r="O869" s="36"/>
      <c r="P869" s="36"/>
      <c r="Q869" s="36"/>
      <c r="R869" s="36"/>
      <c r="S869" s="36"/>
      <c r="T869" s="36"/>
      <c r="U869" s="36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4"/>
      <c r="AG869" s="43"/>
      <c r="AH869" s="43"/>
      <c r="AI869" s="36"/>
      <c r="AJ869" s="43"/>
      <c r="AK869" s="43"/>
      <c r="AL869" s="43"/>
      <c r="AM869" s="43"/>
      <c r="AN869" s="43"/>
      <c r="AO869" s="43"/>
      <c r="AP869" s="42"/>
      <c r="AQ869" s="37"/>
      <c r="AR869" s="37"/>
      <c r="AS869" s="37"/>
      <c r="AT869" s="37"/>
      <c r="AU869" s="37"/>
      <c r="AV869" s="37"/>
      <c r="AW869" s="37"/>
      <c r="AX869" s="37"/>
      <c r="AY869" s="37"/>
      <c r="AZ869" s="37"/>
      <c r="BA869" s="37"/>
    </row>
    <row r="870" spans="1:53">
      <c r="A870" s="37"/>
      <c r="B870" s="37"/>
      <c r="C870" s="37"/>
      <c r="D870" s="35"/>
      <c r="E870" s="39"/>
      <c r="F870" s="39"/>
      <c r="G870" s="41"/>
      <c r="H870" s="41"/>
      <c r="I870" s="36"/>
      <c r="J870" s="36"/>
      <c r="K870" s="36"/>
      <c r="L870" s="36"/>
      <c r="M870" s="36" t="str">
        <f ca="1">IFERROR(__xludf.DUMMYFUNCTION("IFERROR(TEXTJOIN("", "", TRUE, FILTER('Hưởng lương Tết'!D:D, ('Hưởng lương Tết'!A:A=B865) * ('Hưởng lương Tết'!B:B=C865))), """")"),"")</f>
        <v/>
      </c>
      <c r="N870" s="36"/>
      <c r="O870" s="36"/>
      <c r="P870" s="36"/>
      <c r="Q870" s="36"/>
      <c r="R870" s="36"/>
      <c r="S870" s="36"/>
      <c r="T870" s="36"/>
      <c r="U870" s="36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4"/>
      <c r="AG870" s="43"/>
      <c r="AH870" s="43"/>
      <c r="AI870" s="36"/>
      <c r="AJ870" s="43"/>
      <c r="AK870" s="43"/>
      <c r="AL870" s="43"/>
      <c r="AM870" s="43"/>
      <c r="AN870" s="43"/>
      <c r="AO870" s="43"/>
      <c r="AP870" s="42"/>
      <c r="AQ870" s="37"/>
      <c r="AR870" s="37"/>
      <c r="AS870" s="37"/>
      <c r="AT870" s="37"/>
      <c r="AU870" s="37"/>
      <c r="AV870" s="37"/>
      <c r="AW870" s="37"/>
      <c r="AX870" s="37"/>
      <c r="AY870" s="37"/>
      <c r="AZ870" s="37"/>
      <c r="BA870" s="37"/>
    </row>
    <row r="871" spans="1:53">
      <c r="A871" s="37"/>
      <c r="B871" s="37"/>
      <c r="C871" s="37"/>
      <c r="D871" s="35"/>
      <c r="E871" s="39"/>
      <c r="F871" s="39"/>
      <c r="G871" s="41"/>
      <c r="H871" s="41"/>
      <c r="I871" s="36"/>
      <c r="J871" s="36"/>
      <c r="K871" s="36"/>
      <c r="L871" s="36"/>
      <c r="M871" s="36" t="str">
        <f ca="1">IFERROR(__xludf.DUMMYFUNCTION("IFERROR(TEXTJOIN("", "", TRUE, FILTER('Hưởng lương Tết'!D:D, ('Hưởng lương Tết'!A:A=B866) * ('Hưởng lương Tết'!B:B=C866))), """")"),"")</f>
        <v/>
      </c>
      <c r="N871" s="36"/>
      <c r="O871" s="36"/>
      <c r="P871" s="36"/>
      <c r="Q871" s="36"/>
      <c r="R871" s="36"/>
      <c r="S871" s="36"/>
      <c r="T871" s="36"/>
      <c r="U871" s="36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4"/>
      <c r="AG871" s="43"/>
      <c r="AH871" s="43"/>
      <c r="AI871" s="36"/>
      <c r="AJ871" s="43"/>
      <c r="AK871" s="43"/>
      <c r="AL871" s="43"/>
      <c r="AM871" s="43"/>
      <c r="AN871" s="43"/>
      <c r="AO871" s="43"/>
      <c r="AP871" s="42"/>
      <c r="AQ871" s="37"/>
      <c r="AR871" s="37"/>
      <c r="AS871" s="37"/>
      <c r="AT871" s="37"/>
      <c r="AU871" s="37"/>
      <c r="AV871" s="37"/>
      <c r="AW871" s="37"/>
      <c r="AX871" s="37"/>
      <c r="AY871" s="37"/>
      <c r="AZ871" s="37"/>
      <c r="BA871" s="37"/>
    </row>
    <row r="872" spans="1:53">
      <c r="A872" s="37"/>
      <c r="B872" s="37"/>
      <c r="C872" s="37"/>
      <c r="D872" s="35"/>
      <c r="E872" s="39"/>
      <c r="F872" s="39"/>
      <c r="G872" s="41"/>
      <c r="H872" s="41"/>
      <c r="I872" s="36"/>
      <c r="J872" s="36"/>
      <c r="K872" s="36"/>
      <c r="L872" s="36"/>
      <c r="M872" s="36" t="str">
        <f ca="1">IFERROR(__xludf.DUMMYFUNCTION("IFERROR(TEXTJOIN("", "", TRUE, FILTER('Hưởng lương Tết'!D:D, ('Hưởng lương Tết'!A:A=B867) * ('Hưởng lương Tết'!B:B=C867))), """")"),"")</f>
        <v/>
      </c>
      <c r="N872" s="36"/>
      <c r="O872" s="36"/>
      <c r="P872" s="36"/>
      <c r="Q872" s="36"/>
      <c r="R872" s="36"/>
      <c r="S872" s="36"/>
      <c r="T872" s="36"/>
      <c r="U872" s="36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4"/>
      <c r="AG872" s="43"/>
      <c r="AH872" s="43"/>
      <c r="AI872" s="36"/>
      <c r="AJ872" s="43"/>
      <c r="AK872" s="43"/>
      <c r="AL872" s="43"/>
      <c r="AM872" s="43"/>
      <c r="AN872" s="43"/>
      <c r="AO872" s="43"/>
      <c r="AP872" s="42"/>
      <c r="AQ872" s="37"/>
      <c r="AR872" s="37"/>
      <c r="AS872" s="37"/>
      <c r="AT872" s="37"/>
      <c r="AU872" s="37"/>
      <c r="AV872" s="37"/>
      <c r="AW872" s="37"/>
      <c r="AX872" s="37"/>
      <c r="AY872" s="37"/>
      <c r="AZ872" s="37"/>
      <c r="BA872" s="37"/>
    </row>
    <row r="873" spans="1:53">
      <c r="A873" s="37"/>
      <c r="B873" s="37"/>
      <c r="C873" s="37"/>
      <c r="D873" s="35"/>
      <c r="E873" s="39"/>
      <c r="F873" s="39"/>
      <c r="G873" s="41"/>
      <c r="H873" s="41"/>
      <c r="I873" s="36"/>
      <c r="J873" s="36"/>
      <c r="K873" s="36"/>
      <c r="L873" s="36"/>
      <c r="M873" s="36" t="str">
        <f ca="1">IFERROR(__xludf.DUMMYFUNCTION("IFERROR(TEXTJOIN("", "", TRUE, FILTER('Hưởng lương Tết'!D:D, ('Hưởng lương Tết'!A:A=B868) * ('Hưởng lương Tết'!B:B=C868))), """")"),"")</f>
        <v/>
      </c>
      <c r="N873" s="36"/>
      <c r="O873" s="36"/>
      <c r="P873" s="36"/>
      <c r="Q873" s="36"/>
      <c r="R873" s="36"/>
      <c r="S873" s="36"/>
      <c r="T873" s="36"/>
      <c r="U873" s="36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4"/>
      <c r="AG873" s="43"/>
      <c r="AH873" s="43"/>
      <c r="AI873" s="36"/>
      <c r="AJ873" s="43"/>
      <c r="AK873" s="43"/>
      <c r="AL873" s="43"/>
      <c r="AM873" s="43"/>
      <c r="AN873" s="43"/>
      <c r="AO873" s="43"/>
      <c r="AP873" s="42"/>
      <c r="AQ873" s="37"/>
      <c r="AR873" s="37"/>
      <c r="AS873" s="37"/>
      <c r="AT873" s="37"/>
      <c r="AU873" s="37"/>
      <c r="AV873" s="37"/>
      <c r="AW873" s="37"/>
      <c r="AX873" s="37"/>
      <c r="AY873" s="37"/>
      <c r="AZ873" s="37"/>
      <c r="BA873" s="37"/>
    </row>
    <row r="874" spans="1:53">
      <c r="A874" s="37"/>
      <c r="B874" s="37"/>
      <c r="C874" s="37"/>
      <c r="D874" s="35"/>
      <c r="E874" s="39"/>
      <c r="F874" s="39"/>
      <c r="G874" s="41"/>
      <c r="H874" s="41"/>
      <c r="I874" s="36"/>
      <c r="J874" s="36"/>
      <c r="K874" s="36"/>
      <c r="L874" s="36"/>
      <c r="M874" s="36" t="str">
        <f ca="1">IFERROR(__xludf.DUMMYFUNCTION("IFERROR(TEXTJOIN("", "", TRUE, FILTER('Hưởng lương Tết'!D:D, ('Hưởng lương Tết'!A:A=B869) * ('Hưởng lương Tết'!B:B=C869))), """")"),"")</f>
        <v/>
      </c>
      <c r="N874" s="36"/>
      <c r="O874" s="36"/>
      <c r="P874" s="36"/>
      <c r="Q874" s="36"/>
      <c r="R874" s="36"/>
      <c r="S874" s="36"/>
      <c r="T874" s="36"/>
      <c r="U874" s="36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4"/>
      <c r="AG874" s="43"/>
      <c r="AH874" s="43"/>
      <c r="AI874" s="36"/>
      <c r="AJ874" s="43"/>
      <c r="AK874" s="43"/>
      <c r="AL874" s="43"/>
      <c r="AM874" s="43"/>
      <c r="AN874" s="43"/>
      <c r="AO874" s="43"/>
      <c r="AP874" s="42"/>
      <c r="AQ874" s="37"/>
      <c r="AR874" s="37"/>
      <c r="AS874" s="37"/>
      <c r="AT874" s="37"/>
      <c r="AU874" s="37"/>
      <c r="AV874" s="37"/>
      <c r="AW874" s="37"/>
      <c r="AX874" s="37"/>
      <c r="AY874" s="37"/>
      <c r="AZ874" s="37"/>
      <c r="BA874" s="37"/>
    </row>
    <row r="875" spans="1:53">
      <c r="A875" s="37"/>
      <c r="B875" s="37"/>
      <c r="C875" s="37"/>
      <c r="D875" s="35"/>
      <c r="E875" s="39"/>
      <c r="F875" s="39"/>
      <c r="G875" s="41"/>
      <c r="H875" s="41"/>
      <c r="I875" s="36"/>
      <c r="J875" s="36"/>
      <c r="K875" s="36"/>
      <c r="L875" s="36"/>
      <c r="M875" s="36" t="str">
        <f ca="1">IFERROR(__xludf.DUMMYFUNCTION("IFERROR(TEXTJOIN("", "", TRUE, FILTER('Hưởng lương Tết'!D:D, ('Hưởng lương Tết'!A:A=B870) * ('Hưởng lương Tết'!B:B=C870))), """")"),"")</f>
        <v/>
      </c>
      <c r="N875" s="36"/>
      <c r="O875" s="36"/>
      <c r="P875" s="36"/>
      <c r="Q875" s="36"/>
      <c r="R875" s="36"/>
      <c r="S875" s="36"/>
      <c r="T875" s="36"/>
      <c r="U875" s="36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4"/>
      <c r="AG875" s="43"/>
      <c r="AH875" s="43"/>
      <c r="AI875" s="36"/>
      <c r="AJ875" s="43"/>
      <c r="AK875" s="43"/>
      <c r="AL875" s="43"/>
      <c r="AM875" s="43"/>
      <c r="AN875" s="43"/>
      <c r="AO875" s="43"/>
      <c r="AP875" s="42"/>
      <c r="AQ875" s="37"/>
      <c r="AR875" s="37"/>
      <c r="AS875" s="37"/>
      <c r="AT875" s="37"/>
      <c r="AU875" s="37"/>
      <c r="AV875" s="37"/>
      <c r="AW875" s="37"/>
      <c r="AX875" s="37"/>
      <c r="AY875" s="37"/>
      <c r="AZ875" s="37"/>
      <c r="BA875" s="37"/>
    </row>
    <row r="876" spans="1:53">
      <c r="A876" s="37"/>
      <c r="B876" s="37"/>
      <c r="C876" s="37"/>
      <c r="D876" s="35"/>
      <c r="E876" s="39"/>
      <c r="F876" s="39"/>
      <c r="G876" s="41"/>
      <c r="H876" s="41"/>
      <c r="I876" s="36"/>
      <c r="J876" s="36"/>
      <c r="K876" s="36"/>
      <c r="L876" s="36"/>
      <c r="M876" s="36" t="str">
        <f ca="1">IFERROR(__xludf.DUMMYFUNCTION("IFERROR(TEXTJOIN("", "", TRUE, FILTER('Hưởng lương Tết'!D:D, ('Hưởng lương Tết'!A:A=B871) * ('Hưởng lương Tết'!B:B=C871))), """")"),"")</f>
        <v/>
      </c>
      <c r="N876" s="36"/>
      <c r="O876" s="36"/>
      <c r="P876" s="36"/>
      <c r="Q876" s="36"/>
      <c r="R876" s="36"/>
      <c r="S876" s="36"/>
      <c r="T876" s="36"/>
      <c r="U876" s="36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4"/>
      <c r="AG876" s="43"/>
      <c r="AH876" s="43"/>
      <c r="AI876" s="36"/>
      <c r="AJ876" s="43"/>
      <c r="AK876" s="43"/>
      <c r="AL876" s="43"/>
      <c r="AM876" s="43"/>
      <c r="AN876" s="43"/>
      <c r="AO876" s="43"/>
      <c r="AP876" s="42"/>
      <c r="AQ876" s="37"/>
      <c r="AR876" s="37"/>
      <c r="AS876" s="37"/>
      <c r="AT876" s="37"/>
      <c r="AU876" s="37"/>
      <c r="AV876" s="37"/>
      <c r="AW876" s="37"/>
      <c r="AX876" s="37"/>
      <c r="AY876" s="37"/>
      <c r="AZ876" s="37"/>
      <c r="BA876" s="37"/>
    </row>
    <row r="877" spans="1:53">
      <c r="A877" s="37"/>
      <c r="B877" s="37"/>
      <c r="C877" s="37"/>
      <c r="D877" s="35"/>
      <c r="E877" s="39"/>
      <c r="F877" s="39"/>
      <c r="G877" s="41"/>
      <c r="H877" s="41"/>
      <c r="I877" s="36"/>
      <c r="J877" s="36"/>
      <c r="K877" s="36"/>
      <c r="L877" s="36"/>
      <c r="M877" s="36" t="str">
        <f ca="1">IFERROR(__xludf.DUMMYFUNCTION("IFERROR(TEXTJOIN("", "", TRUE, FILTER('Hưởng lương Tết'!D:D, ('Hưởng lương Tết'!A:A=B872) * ('Hưởng lương Tết'!B:B=C872))), """")"),"")</f>
        <v/>
      </c>
      <c r="N877" s="36"/>
      <c r="O877" s="36"/>
      <c r="P877" s="36"/>
      <c r="Q877" s="36"/>
      <c r="R877" s="36"/>
      <c r="S877" s="36"/>
      <c r="T877" s="36"/>
      <c r="U877" s="36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4"/>
      <c r="AG877" s="43"/>
      <c r="AH877" s="43"/>
      <c r="AI877" s="36"/>
      <c r="AJ877" s="43"/>
      <c r="AK877" s="43"/>
      <c r="AL877" s="43"/>
      <c r="AM877" s="43"/>
      <c r="AN877" s="43"/>
      <c r="AO877" s="43"/>
      <c r="AP877" s="42"/>
      <c r="AQ877" s="37"/>
      <c r="AR877" s="37"/>
      <c r="AS877" s="37"/>
      <c r="AT877" s="37"/>
      <c r="AU877" s="37"/>
      <c r="AV877" s="37"/>
      <c r="AW877" s="37"/>
      <c r="AX877" s="37"/>
      <c r="AY877" s="37"/>
      <c r="AZ877" s="37"/>
      <c r="BA877" s="37"/>
    </row>
    <row r="878" spans="1:53">
      <c r="A878" s="37"/>
      <c r="B878" s="37"/>
      <c r="C878" s="37"/>
      <c r="D878" s="35"/>
      <c r="E878" s="39"/>
      <c r="F878" s="39"/>
      <c r="G878" s="41"/>
      <c r="H878" s="41"/>
      <c r="I878" s="36"/>
      <c r="J878" s="36"/>
      <c r="K878" s="36"/>
      <c r="L878" s="36"/>
      <c r="M878" s="36" t="str">
        <f ca="1">IFERROR(__xludf.DUMMYFUNCTION("IFERROR(TEXTJOIN("", "", TRUE, FILTER('Hưởng lương Tết'!D:D, ('Hưởng lương Tết'!A:A=B873) * ('Hưởng lương Tết'!B:B=C873))), """")"),"")</f>
        <v/>
      </c>
      <c r="N878" s="36"/>
      <c r="O878" s="36"/>
      <c r="P878" s="36"/>
      <c r="Q878" s="36"/>
      <c r="R878" s="36"/>
      <c r="S878" s="36"/>
      <c r="T878" s="36"/>
      <c r="U878" s="36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4"/>
      <c r="AG878" s="43"/>
      <c r="AH878" s="43"/>
      <c r="AI878" s="36"/>
      <c r="AJ878" s="43"/>
      <c r="AK878" s="43"/>
      <c r="AL878" s="43"/>
      <c r="AM878" s="43"/>
      <c r="AN878" s="43"/>
      <c r="AO878" s="43"/>
      <c r="AP878" s="42"/>
      <c r="AQ878" s="37"/>
      <c r="AR878" s="37"/>
      <c r="AS878" s="37"/>
      <c r="AT878" s="37"/>
      <c r="AU878" s="37"/>
      <c r="AV878" s="37"/>
      <c r="AW878" s="37"/>
      <c r="AX878" s="37"/>
      <c r="AY878" s="37"/>
      <c r="AZ878" s="37"/>
      <c r="BA878" s="37"/>
    </row>
    <row r="879" spans="1:53">
      <c r="A879" s="37"/>
      <c r="B879" s="37"/>
      <c r="C879" s="37"/>
      <c r="D879" s="35"/>
      <c r="E879" s="39"/>
      <c r="F879" s="39"/>
      <c r="G879" s="41"/>
      <c r="H879" s="41"/>
      <c r="I879" s="36"/>
      <c r="J879" s="36"/>
      <c r="K879" s="36"/>
      <c r="L879" s="36"/>
      <c r="M879" s="36" t="str">
        <f ca="1">IFERROR(__xludf.DUMMYFUNCTION("IFERROR(TEXTJOIN("", "", TRUE, FILTER('Hưởng lương Tết'!D:D, ('Hưởng lương Tết'!A:A=B874) * ('Hưởng lương Tết'!B:B=C874))), """")"),"")</f>
        <v/>
      </c>
      <c r="N879" s="36"/>
      <c r="O879" s="36"/>
      <c r="P879" s="36"/>
      <c r="Q879" s="36"/>
      <c r="R879" s="36"/>
      <c r="S879" s="36"/>
      <c r="T879" s="36"/>
      <c r="U879" s="36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4"/>
      <c r="AG879" s="43"/>
      <c r="AH879" s="43"/>
      <c r="AI879" s="36"/>
      <c r="AJ879" s="43"/>
      <c r="AK879" s="43"/>
      <c r="AL879" s="43"/>
      <c r="AM879" s="43"/>
      <c r="AN879" s="43"/>
      <c r="AO879" s="43"/>
      <c r="AP879" s="42"/>
      <c r="AQ879" s="37"/>
      <c r="AR879" s="37"/>
      <c r="AS879" s="37"/>
      <c r="AT879" s="37"/>
      <c r="AU879" s="37"/>
      <c r="AV879" s="37"/>
      <c r="AW879" s="37"/>
      <c r="AX879" s="37"/>
      <c r="AY879" s="37"/>
      <c r="AZ879" s="37"/>
      <c r="BA879" s="37"/>
    </row>
    <row r="880" spans="1:53">
      <c r="A880" s="37"/>
      <c r="B880" s="37"/>
      <c r="C880" s="37"/>
      <c r="D880" s="35"/>
      <c r="E880" s="39"/>
      <c r="F880" s="39"/>
      <c r="G880" s="41"/>
      <c r="H880" s="41"/>
      <c r="I880" s="36"/>
      <c r="J880" s="36"/>
      <c r="K880" s="36"/>
      <c r="L880" s="36"/>
      <c r="M880" s="36" t="str">
        <f ca="1">IFERROR(__xludf.DUMMYFUNCTION("IFERROR(TEXTJOIN("", "", TRUE, FILTER('Hưởng lương Tết'!D:D, ('Hưởng lương Tết'!A:A=B875) * ('Hưởng lương Tết'!B:B=C875))), """")"),"")</f>
        <v/>
      </c>
      <c r="N880" s="36"/>
      <c r="O880" s="36"/>
      <c r="P880" s="36"/>
      <c r="Q880" s="36"/>
      <c r="R880" s="36"/>
      <c r="S880" s="36"/>
      <c r="T880" s="36"/>
      <c r="U880" s="36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4"/>
      <c r="AG880" s="43"/>
      <c r="AH880" s="43"/>
      <c r="AI880" s="36"/>
      <c r="AJ880" s="43"/>
      <c r="AK880" s="43"/>
      <c r="AL880" s="43"/>
      <c r="AM880" s="43"/>
      <c r="AN880" s="43"/>
      <c r="AO880" s="43"/>
      <c r="AP880" s="42"/>
      <c r="AQ880" s="37"/>
      <c r="AR880" s="37"/>
      <c r="AS880" s="37"/>
      <c r="AT880" s="37"/>
      <c r="AU880" s="37"/>
      <c r="AV880" s="37"/>
      <c r="AW880" s="37"/>
      <c r="AX880" s="37"/>
      <c r="AY880" s="37"/>
      <c r="AZ880" s="37"/>
      <c r="BA880" s="37"/>
    </row>
    <row r="881" spans="1:53">
      <c r="A881" s="37"/>
      <c r="B881" s="37"/>
      <c r="C881" s="37"/>
      <c r="D881" s="35"/>
      <c r="E881" s="39"/>
      <c r="F881" s="39"/>
      <c r="G881" s="41"/>
      <c r="H881" s="41"/>
      <c r="I881" s="36"/>
      <c r="J881" s="36"/>
      <c r="K881" s="36"/>
      <c r="L881" s="36"/>
      <c r="M881" s="36" t="str">
        <f ca="1">IFERROR(__xludf.DUMMYFUNCTION("IFERROR(TEXTJOIN("", "", TRUE, FILTER('Hưởng lương Tết'!D:D, ('Hưởng lương Tết'!A:A=B876) * ('Hưởng lương Tết'!B:B=C876))), """")"),"")</f>
        <v/>
      </c>
      <c r="N881" s="36"/>
      <c r="O881" s="36"/>
      <c r="P881" s="36"/>
      <c r="Q881" s="36"/>
      <c r="R881" s="36"/>
      <c r="S881" s="36"/>
      <c r="T881" s="36"/>
      <c r="U881" s="36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4"/>
      <c r="AG881" s="43"/>
      <c r="AH881" s="43"/>
      <c r="AI881" s="36"/>
      <c r="AJ881" s="43"/>
      <c r="AK881" s="43"/>
      <c r="AL881" s="43"/>
      <c r="AM881" s="43"/>
      <c r="AN881" s="43"/>
      <c r="AO881" s="43"/>
      <c r="AP881" s="42"/>
      <c r="AQ881" s="37"/>
      <c r="AR881" s="37"/>
      <c r="AS881" s="37"/>
      <c r="AT881" s="37"/>
      <c r="AU881" s="37"/>
      <c r="AV881" s="37"/>
      <c r="AW881" s="37"/>
      <c r="AX881" s="37"/>
      <c r="AY881" s="37"/>
      <c r="AZ881" s="37"/>
      <c r="BA881" s="37"/>
    </row>
    <row r="882" spans="1:53">
      <c r="A882" s="37"/>
      <c r="B882" s="37"/>
      <c r="C882" s="37"/>
      <c r="D882" s="35"/>
      <c r="E882" s="39"/>
      <c r="F882" s="39"/>
      <c r="G882" s="41"/>
      <c r="H882" s="41"/>
      <c r="I882" s="36"/>
      <c r="J882" s="36"/>
      <c r="K882" s="36"/>
      <c r="L882" s="36"/>
      <c r="M882" s="36" t="str">
        <f ca="1">IFERROR(__xludf.DUMMYFUNCTION("IFERROR(TEXTJOIN("", "", TRUE, FILTER('Hưởng lương Tết'!D:D, ('Hưởng lương Tết'!A:A=B877) * ('Hưởng lương Tết'!B:B=C877))), """")"),"")</f>
        <v/>
      </c>
      <c r="N882" s="36"/>
      <c r="O882" s="36"/>
      <c r="P882" s="36"/>
      <c r="Q882" s="36"/>
      <c r="R882" s="36"/>
      <c r="S882" s="36"/>
      <c r="T882" s="36"/>
      <c r="U882" s="36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4"/>
      <c r="AG882" s="43"/>
      <c r="AH882" s="43"/>
      <c r="AI882" s="36"/>
      <c r="AJ882" s="43"/>
      <c r="AK882" s="43"/>
      <c r="AL882" s="43"/>
      <c r="AM882" s="43"/>
      <c r="AN882" s="43"/>
      <c r="AO882" s="43"/>
      <c r="AP882" s="42"/>
      <c r="AQ882" s="37"/>
      <c r="AR882" s="37"/>
      <c r="AS882" s="37"/>
      <c r="AT882" s="37"/>
      <c r="AU882" s="37"/>
      <c r="AV882" s="37"/>
      <c r="AW882" s="37"/>
      <c r="AX882" s="37"/>
      <c r="AY882" s="37"/>
      <c r="AZ882" s="37"/>
      <c r="BA882" s="37"/>
    </row>
    <row r="883" spans="1:53">
      <c r="A883" s="37"/>
      <c r="B883" s="37"/>
      <c r="C883" s="37"/>
      <c r="D883" s="35"/>
      <c r="E883" s="39"/>
      <c r="F883" s="39"/>
      <c r="G883" s="41"/>
      <c r="H883" s="41"/>
      <c r="I883" s="36"/>
      <c r="J883" s="36"/>
      <c r="K883" s="36"/>
      <c r="L883" s="36"/>
      <c r="M883" s="36" t="str">
        <f ca="1">IFERROR(__xludf.DUMMYFUNCTION("IFERROR(TEXTJOIN("", "", TRUE, FILTER('Hưởng lương Tết'!D:D, ('Hưởng lương Tết'!A:A=B878) * ('Hưởng lương Tết'!B:B=C878))), """")"),"")</f>
        <v/>
      </c>
      <c r="N883" s="36"/>
      <c r="O883" s="36"/>
      <c r="P883" s="36"/>
      <c r="Q883" s="36"/>
      <c r="R883" s="36"/>
      <c r="S883" s="36"/>
      <c r="T883" s="36"/>
      <c r="U883" s="36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4"/>
      <c r="AG883" s="43"/>
      <c r="AH883" s="43"/>
      <c r="AI883" s="36"/>
      <c r="AJ883" s="43"/>
      <c r="AK883" s="43"/>
      <c r="AL883" s="43"/>
      <c r="AM883" s="43"/>
      <c r="AN883" s="43"/>
      <c r="AO883" s="43"/>
      <c r="AP883" s="42"/>
      <c r="AQ883" s="37"/>
      <c r="AR883" s="37"/>
      <c r="AS883" s="37"/>
      <c r="AT883" s="37"/>
      <c r="AU883" s="37"/>
      <c r="AV883" s="37"/>
      <c r="AW883" s="37"/>
      <c r="AX883" s="37"/>
      <c r="AY883" s="37"/>
      <c r="AZ883" s="37"/>
      <c r="BA883" s="37"/>
    </row>
    <row r="884" spans="1:53">
      <c r="A884" s="37"/>
      <c r="B884" s="37"/>
      <c r="C884" s="37"/>
      <c r="D884" s="35"/>
      <c r="E884" s="39"/>
      <c r="F884" s="39"/>
      <c r="G884" s="41"/>
      <c r="H884" s="41"/>
      <c r="I884" s="36"/>
      <c r="J884" s="36"/>
      <c r="K884" s="36"/>
      <c r="L884" s="36"/>
      <c r="M884" s="36" t="str">
        <f ca="1">IFERROR(__xludf.DUMMYFUNCTION("IFERROR(TEXTJOIN("", "", TRUE, FILTER('Hưởng lương Tết'!D:D, ('Hưởng lương Tết'!A:A=B879) * ('Hưởng lương Tết'!B:B=C879))), """")"),"")</f>
        <v/>
      </c>
      <c r="N884" s="36"/>
      <c r="O884" s="36"/>
      <c r="P884" s="36"/>
      <c r="Q884" s="36"/>
      <c r="R884" s="36"/>
      <c r="S884" s="36"/>
      <c r="T884" s="36"/>
      <c r="U884" s="36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4"/>
      <c r="AG884" s="43"/>
      <c r="AH884" s="43"/>
      <c r="AI884" s="36"/>
      <c r="AJ884" s="43"/>
      <c r="AK884" s="43"/>
      <c r="AL884" s="43"/>
      <c r="AM884" s="43"/>
      <c r="AN884" s="43"/>
      <c r="AO884" s="43"/>
      <c r="AP884" s="42"/>
      <c r="AQ884" s="37"/>
      <c r="AR884" s="37"/>
      <c r="AS884" s="37"/>
      <c r="AT884" s="37"/>
      <c r="AU884" s="37"/>
      <c r="AV884" s="37"/>
      <c r="AW884" s="37"/>
      <c r="AX884" s="37"/>
      <c r="AY884" s="37"/>
      <c r="AZ884" s="37"/>
      <c r="BA884" s="37"/>
    </row>
    <row r="885" spans="1:53">
      <c r="A885" s="37"/>
      <c r="B885" s="37"/>
      <c r="C885" s="37"/>
      <c r="D885" s="35"/>
      <c r="E885" s="39"/>
      <c r="F885" s="39"/>
      <c r="G885" s="41"/>
      <c r="H885" s="41"/>
      <c r="I885" s="36"/>
      <c r="J885" s="36"/>
      <c r="K885" s="36"/>
      <c r="L885" s="36"/>
      <c r="M885" s="36" t="str">
        <f ca="1">IFERROR(__xludf.DUMMYFUNCTION("IFERROR(TEXTJOIN("", "", TRUE, FILTER('Hưởng lương Tết'!D:D, ('Hưởng lương Tết'!A:A=B880) * ('Hưởng lương Tết'!B:B=C880))), """")"),"")</f>
        <v/>
      </c>
      <c r="N885" s="36"/>
      <c r="O885" s="36"/>
      <c r="P885" s="36"/>
      <c r="Q885" s="36"/>
      <c r="R885" s="36"/>
      <c r="S885" s="36"/>
      <c r="T885" s="36"/>
      <c r="U885" s="36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4"/>
      <c r="AG885" s="43"/>
      <c r="AH885" s="43"/>
      <c r="AI885" s="36"/>
      <c r="AJ885" s="43"/>
      <c r="AK885" s="43"/>
      <c r="AL885" s="43"/>
      <c r="AM885" s="43"/>
      <c r="AN885" s="43"/>
      <c r="AO885" s="43"/>
      <c r="AP885" s="42"/>
      <c r="AQ885" s="37"/>
      <c r="AR885" s="37"/>
      <c r="AS885" s="37"/>
      <c r="AT885" s="37"/>
      <c r="AU885" s="37"/>
      <c r="AV885" s="37"/>
      <c r="AW885" s="37"/>
      <c r="AX885" s="37"/>
      <c r="AY885" s="37"/>
      <c r="AZ885" s="37"/>
      <c r="BA885" s="37"/>
    </row>
    <row r="886" spans="1:53">
      <c r="A886" s="37"/>
      <c r="B886" s="37"/>
      <c r="C886" s="37"/>
      <c r="D886" s="35"/>
      <c r="E886" s="39"/>
      <c r="F886" s="39"/>
      <c r="G886" s="41"/>
      <c r="H886" s="41"/>
      <c r="I886" s="36"/>
      <c r="J886" s="36"/>
      <c r="K886" s="36"/>
      <c r="L886" s="36"/>
      <c r="M886" s="36" t="str">
        <f ca="1">IFERROR(__xludf.DUMMYFUNCTION("IFERROR(TEXTJOIN("", "", TRUE, FILTER('Hưởng lương Tết'!D:D, ('Hưởng lương Tết'!A:A=B881) * ('Hưởng lương Tết'!B:B=C881))), """")"),"")</f>
        <v/>
      </c>
      <c r="N886" s="36"/>
      <c r="O886" s="36"/>
      <c r="P886" s="36"/>
      <c r="Q886" s="36"/>
      <c r="R886" s="36"/>
      <c r="S886" s="36"/>
      <c r="T886" s="36"/>
      <c r="U886" s="36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4"/>
      <c r="AG886" s="43"/>
      <c r="AH886" s="43"/>
      <c r="AI886" s="36"/>
      <c r="AJ886" s="43"/>
      <c r="AK886" s="43"/>
      <c r="AL886" s="43"/>
      <c r="AM886" s="43"/>
      <c r="AN886" s="43"/>
      <c r="AO886" s="43"/>
      <c r="AP886" s="42"/>
      <c r="AQ886" s="37"/>
      <c r="AR886" s="37"/>
      <c r="AS886" s="37"/>
      <c r="AT886" s="37"/>
      <c r="AU886" s="37"/>
      <c r="AV886" s="37"/>
      <c r="AW886" s="37"/>
      <c r="AX886" s="37"/>
      <c r="AY886" s="37"/>
      <c r="AZ886" s="37"/>
      <c r="BA886" s="37"/>
    </row>
    <row r="887" spans="1:53">
      <c r="A887" s="37"/>
      <c r="B887" s="37"/>
      <c r="C887" s="37"/>
      <c r="D887" s="35"/>
      <c r="E887" s="39"/>
      <c r="F887" s="39"/>
      <c r="G887" s="41"/>
      <c r="H887" s="41"/>
      <c r="I887" s="36"/>
      <c r="J887" s="36"/>
      <c r="K887" s="36"/>
      <c r="L887" s="36"/>
      <c r="M887" s="36" t="str">
        <f ca="1">IFERROR(__xludf.DUMMYFUNCTION("IFERROR(TEXTJOIN("", "", TRUE, FILTER('Hưởng lương Tết'!D:D, ('Hưởng lương Tết'!A:A=B882) * ('Hưởng lương Tết'!B:B=C882))), """")"),"")</f>
        <v/>
      </c>
      <c r="N887" s="36"/>
      <c r="O887" s="36"/>
      <c r="P887" s="36"/>
      <c r="Q887" s="36"/>
      <c r="R887" s="36"/>
      <c r="S887" s="36"/>
      <c r="T887" s="36"/>
      <c r="U887" s="36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4"/>
      <c r="AG887" s="43"/>
      <c r="AH887" s="43"/>
      <c r="AI887" s="36"/>
      <c r="AJ887" s="43"/>
      <c r="AK887" s="43"/>
      <c r="AL887" s="43"/>
      <c r="AM887" s="43"/>
      <c r="AN887" s="43"/>
      <c r="AO887" s="43"/>
      <c r="AP887" s="42"/>
      <c r="AQ887" s="37"/>
      <c r="AR887" s="37"/>
      <c r="AS887" s="37"/>
      <c r="AT887" s="37"/>
      <c r="AU887" s="37"/>
      <c r="AV887" s="37"/>
      <c r="AW887" s="37"/>
      <c r="AX887" s="37"/>
      <c r="AY887" s="37"/>
      <c r="AZ887" s="37"/>
      <c r="BA887" s="37"/>
    </row>
    <row r="888" spans="1:53">
      <c r="A888" s="37"/>
      <c r="B888" s="37"/>
      <c r="C888" s="37"/>
      <c r="D888" s="35"/>
      <c r="E888" s="39"/>
      <c r="F888" s="39"/>
      <c r="G888" s="41"/>
      <c r="H888" s="41"/>
      <c r="I888" s="36"/>
      <c r="J888" s="36"/>
      <c r="K888" s="36"/>
      <c r="L888" s="36"/>
      <c r="M888" s="36" t="str">
        <f ca="1">IFERROR(__xludf.DUMMYFUNCTION("IFERROR(TEXTJOIN("", "", TRUE, FILTER('Hưởng lương Tết'!D:D, ('Hưởng lương Tết'!A:A=B883) * ('Hưởng lương Tết'!B:B=C883))), """")"),"")</f>
        <v/>
      </c>
      <c r="N888" s="36"/>
      <c r="O888" s="36"/>
      <c r="P888" s="36"/>
      <c r="Q888" s="36"/>
      <c r="R888" s="36"/>
      <c r="S888" s="36"/>
      <c r="T888" s="36"/>
      <c r="U888" s="36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4"/>
      <c r="AG888" s="43"/>
      <c r="AH888" s="43"/>
      <c r="AI888" s="36"/>
      <c r="AJ888" s="43"/>
      <c r="AK888" s="43"/>
      <c r="AL888" s="43"/>
      <c r="AM888" s="43"/>
      <c r="AN888" s="43"/>
      <c r="AO888" s="43"/>
      <c r="AP888" s="42"/>
      <c r="AQ888" s="37"/>
      <c r="AR888" s="37"/>
      <c r="AS888" s="37"/>
      <c r="AT888" s="37"/>
      <c r="AU888" s="37"/>
      <c r="AV888" s="37"/>
      <c r="AW888" s="37"/>
      <c r="AX888" s="37"/>
      <c r="AY888" s="37"/>
      <c r="AZ888" s="37"/>
      <c r="BA888" s="37"/>
    </row>
    <row r="889" spans="1:53">
      <c r="A889" s="37"/>
      <c r="B889" s="37"/>
      <c r="C889" s="37"/>
      <c r="D889" s="35"/>
      <c r="E889" s="39"/>
      <c r="F889" s="39"/>
      <c r="G889" s="41"/>
      <c r="H889" s="41"/>
      <c r="I889" s="36"/>
      <c r="J889" s="36"/>
      <c r="K889" s="36"/>
      <c r="L889" s="36"/>
      <c r="M889" s="36" t="str">
        <f ca="1">IFERROR(__xludf.DUMMYFUNCTION("IFERROR(TEXTJOIN("", "", TRUE, FILTER('Hưởng lương Tết'!D:D, ('Hưởng lương Tết'!A:A=B884) * ('Hưởng lương Tết'!B:B=C884))), """")"),"")</f>
        <v/>
      </c>
      <c r="N889" s="36"/>
      <c r="O889" s="36"/>
      <c r="P889" s="36"/>
      <c r="Q889" s="36"/>
      <c r="R889" s="36"/>
      <c r="S889" s="36"/>
      <c r="T889" s="36"/>
      <c r="U889" s="36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4"/>
      <c r="AG889" s="43"/>
      <c r="AH889" s="43"/>
      <c r="AI889" s="36"/>
      <c r="AJ889" s="43"/>
      <c r="AK889" s="43"/>
      <c r="AL889" s="43"/>
      <c r="AM889" s="43"/>
      <c r="AN889" s="43"/>
      <c r="AO889" s="43"/>
      <c r="AP889" s="42"/>
      <c r="AQ889" s="37"/>
      <c r="AR889" s="37"/>
      <c r="AS889" s="37"/>
      <c r="AT889" s="37"/>
      <c r="AU889" s="37"/>
      <c r="AV889" s="37"/>
      <c r="AW889" s="37"/>
      <c r="AX889" s="37"/>
      <c r="AY889" s="37"/>
      <c r="AZ889" s="37"/>
      <c r="BA889" s="37"/>
    </row>
    <row r="890" spans="1:53">
      <c r="A890" s="37"/>
      <c r="B890" s="37"/>
      <c r="C890" s="37"/>
      <c r="D890" s="35"/>
      <c r="E890" s="39"/>
      <c r="F890" s="39"/>
      <c r="G890" s="41"/>
      <c r="H890" s="41"/>
      <c r="I890" s="36"/>
      <c r="J890" s="36"/>
      <c r="K890" s="36"/>
      <c r="L890" s="36"/>
      <c r="M890" s="36" t="str">
        <f ca="1">IFERROR(__xludf.DUMMYFUNCTION("IFERROR(TEXTJOIN("", "", TRUE, FILTER('Hưởng lương Tết'!D:D, ('Hưởng lương Tết'!A:A=B885) * ('Hưởng lương Tết'!B:B=C885))), """")"),"")</f>
        <v/>
      </c>
      <c r="N890" s="36"/>
      <c r="O890" s="36"/>
      <c r="P890" s="36"/>
      <c r="Q890" s="36"/>
      <c r="R890" s="36"/>
      <c r="S890" s="36"/>
      <c r="T890" s="36"/>
      <c r="U890" s="36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4"/>
      <c r="AG890" s="43"/>
      <c r="AH890" s="43"/>
      <c r="AI890" s="36"/>
      <c r="AJ890" s="43"/>
      <c r="AK890" s="43"/>
      <c r="AL890" s="43"/>
      <c r="AM890" s="43"/>
      <c r="AN890" s="43"/>
      <c r="AO890" s="43"/>
      <c r="AP890" s="42"/>
      <c r="AQ890" s="37"/>
      <c r="AR890" s="37"/>
      <c r="AS890" s="37"/>
      <c r="AT890" s="37"/>
      <c r="AU890" s="37"/>
      <c r="AV890" s="37"/>
      <c r="AW890" s="37"/>
      <c r="AX890" s="37"/>
      <c r="AY890" s="37"/>
      <c r="AZ890" s="37"/>
      <c r="BA890" s="37"/>
    </row>
    <row r="891" spans="1:53">
      <c r="A891" s="37"/>
      <c r="B891" s="37"/>
      <c r="C891" s="37"/>
      <c r="D891" s="35"/>
      <c r="E891" s="39"/>
      <c r="F891" s="39"/>
      <c r="G891" s="41"/>
      <c r="H891" s="41"/>
      <c r="I891" s="36"/>
      <c r="J891" s="36"/>
      <c r="K891" s="36"/>
      <c r="L891" s="36"/>
      <c r="M891" s="36" t="str">
        <f ca="1">IFERROR(__xludf.DUMMYFUNCTION("IFERROR(TEXTJOIN("", "", TRUE, FILTER('Hưởng lương Tết'!D:D, ('Hưởng lương Tết'!A:A=B886) * ('Hưởng lương Tết'!B:B=C886))), """")"),"")</f>
        <v/>
      </c>
      <c r="N891" s="36"/>
      <c r="O891" s="36"/>
      <c r="P891" s="36"/>
      <c r="Q891" s="36"/>
      <c r="R891" s="36"/>
      <c r="S891" s="36"/>
      <c r="T891" s="36"/>
      <c r="U891" s="36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4"/>
      <c r="AG891" s="43"/>
      <c r="AH891" s="43"/>
      <c r="AI891" s="36"/>
      <c r="AJ891" s="43"/>
      <c r="AK891" s="43"/>
      <c r="AL891" s="43"/>
      <c r="AM891" s="43"/>
      <c r="AN891" s="43"/>
      <c r="AO891" s="43"/>
      <c r="AP891" s="42"/>
      <c r="AQ891" s="37"/>
      <c r="AR891" s="37"/>
      <c r="AS891" s="37"/>
      <c r="AT891" s="37"/>
      <c r="AU891" s="37"/>
      <c r="AV891" s="37"/>
      <c r="AW891" s="37"/>
      <c r="AX891" s="37"/>
      <c r="AY891" s="37"/>
      <c r="AZ891" s="37"/>
      <c r="BA891" s="37"/>
    </row>
    <row r="892" spans="1:53">
      <c r="A892" s="37"/>
      <c r="B892" s="37"/>
      <c r="C892" s="37"/>
      <c r="D892" s="35"/>
      <c r="E892" s="39"/>
      <c r="F892" s="39"/>
      <c r="G892" s="41"/>
      <c r="H892" s="41"/>
      <c r="I892" s="36"/>
      <c r="J892" s="36"/>
      <c r="K892" s="36"/>
      <c r="L892" s="36"/>
      <c r="M892" s="36" t="str">
        <f ca="1">IFERROR(__xludf.DUMMYFUNCTION("IFERROR(TEXTJOIN("", "", TRUE, FILTER('Hưởng lương Tết'!D:D, ('Hưởng lương Tết'!A:A=B887) * ('Hưởng lương Tết'!B:B=C887))), """")"),"")</f>
        <v/>
      </c>
      <c r="N892" s="36"/>
      <c r="O892" s="36"/>
      <c r="P892" s="36"/>
      <c r="Q892" s="36"/>
      <c r="R892" s="36"/>
      <c r="S892" s="36"/>
      <c r="T892" s="36"/>
      <c r="U892" s="36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4"/>
      <c r="AG892" s="43"/>
      <c r="AH892" s="43"/>
      <c r="AI892" s="36"/>
      <c r="AJ892" s="43"/>
      <c r="AK892" s="43"/>
      <c r="AL892" s="43"/>
      <c r="AM892" s="43"/>
      <c r="AN892" s="43"/>
      <c r="AO892" s="43"/>
      <c r="AP892" s="42"/>
      <c r="AQ892" s="37"/>
      <c r="AR892" s="37"/>
      <c r="AS892" s="37"/>
      <c r="AT892" s="37"/>
      <c r="AU892" s="37"/>
      <c r="AV892" s="37"/>
      <c r="AW892" s="37"/>
      <c r="AX892" s="37"/>
      <c r="AY892" s="37"/>
      <c r="AZ892" s="37"/>
      <c r="BA892" s="37"/>
    </row>
    <row r="893" spans="1:53">
      <c r="A893" s="37"/>
      <c r="B893" s="37"/>
      <c r="C893" s="37"/>
      <c r="D893" s="35"/>
      <c r="E893" s="39"/>
      <c r="F893" s="39"/>
      <c r="G893" s="41"/>
      <c r="H893" s="41"/>
      <c r="I893" s="36"/>
      <c r="J893" s="36"/>
      <c r="K893" s="36"/>
      <c r="L893" s="36"/>
      <c r="M893" s="36" t="str">
        <f ca="1">IFERROR(__xludf.DUMMYFUNCTION("IFERROR(TEXTJOIN("", "", TRUE, FILTER('Hưởng lương Tết'!D:D, ('Hưởng lương Tết'!A:A=B888) * ('Hưởng lương Tết'!B:B=C888))), """")"),"")</f>
        <v/>
      </c>
      <c r="N893" s="36"/>
      <c r="O893" s="36"/>
      <c r="P893" s="36"/>
      <c r="Q893" s="36"/>
      <c r="R893" s="36"/>
      <c r="S893" s="36"/>
      <c r="T893" s="36"/>
      <c r="U893" s="36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4"/>
      <c r="AG893" s="43"/>
      <c r="AH893" s="43"/>
      <c r="AI893" s="36"/>
      <c r="AJ893" s="43"/>
      <c r="AK893" s="43"/>
      <c r="AL893" s="43"/>
      <c r="AM893" s="43"/>
      <c r="AN893" s="43"/>
      <c r="AO893" s="43"/>
      <c r="AP893" s="42"/>
      <c r="AQ893" s="37"/>
      <c r="AR893" s="37"/>
      <c r="AS893" s="37"/>
      <c r="AT893" s="37"/>
      <c r="AU893" s="37"/>
      <c r="AV893" s="37"/>
      <c r="AW893" s="37"/>
      <c r="AX893" s="37"/>
      <c r="AY893" s="37"/>
      <c r="AZ893" s="37"/>
      <c r="BA893" s="37"/>
    </row>
    <row r="894" spans="1:53">
      <c r="A894" s="37"/>
      <c r="B894" s="37"/>
      <c r="C894" s="37"/>
      <c r="D894" s="35"/>
      <c r="E894" s="39"/>
      <c r="F894" s="39"/>
      <c r="G894" s="41"/>
      <c r="H894" s="41"/>
      <c r="I894" s="36"/>
      <c r="J894" s="36"/>
      <c r="K894" s="36"/>
      <c r="L894" s="36"/>
      <c r="M894" s="36" t="str">
        <f ca="1">IFERROR(__xludf.DUMMYFUNCTION("IFERROR(TEXTJOIN("", "", TRUE, FILTER('Hưởng lương Tết'!D:D, ('Hưởng lương Tết'!A:A=B889) * ('Hưởng lương Tết'!B:B=C889))), """")"),"")</f>
        <v/>
      </c>
      <c r="N894" s="36"/>
      <c r="O894" s="36"/>
      <c r="P894" s="36"/>
      <c r="Q894" s="36"/>
      <c r="R894" s="36"/>
      <c r="S894" s="36"/>
      <c r="T894" s="36"/>
      <c r="U894" s="36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4"/>
      <c r="AG894" s="43"/>
      <c r="AH894" s="43"/>
      <c r="AI894" s="36"/>
      <c r="AJ894" s="43"/>
      <c r="AK894" s="43"/>
      <c r="AL894" s="43"/>
      <c r="AM894" s="43"/>
      <c r="AN894" s="43"/>
      <c r="AO894" s="43"/>
      <c r="AP894" s="42"/>
      <c r="AQ894" s="37"/>
      <c r="AR894" s="37"/>
      <c r="AS894" s="37"/>
      <c r="AT894" s="37"/>
      <c r="AU894" s="37"/>
      <c r="AV894" s="37"/>
      <c r="AW894" s="37"/>
      <c r="AX894" s="37"/>
      <c r="AY894" s="37"/>
      <c r="AZ894" s="37"/>
      <c r="BA894" s="37"/>
    </row>
    <row r="895" spans="1:53">
      <c r="A895" s="37"/>
      <c r="B895" s="37"/>
      <c r="C895" s="37"/>
      <c r="D895" s="35"/>
      <c r="E895" s="39"/>
      <c r="F895" s="39"/>
      <c r="G895" s="41"/>
      <c r="H895" s="41"/>
      <c r="I895" s="36"/>
      <c r="J895" s="36"/>
      <c r="K895" s="36"/>
      <c r="L895" s="36"/>
      <c r="M895" s="36" t="str">
        <f ca="1">IFERROR(__xludf.DUMMYFUNCTION("IFERROR(TEXTJOIN("", "", TRUE, FILTER('Hưởng lương Tết'!D:D, ('Hưởng lương Tết'!A:A=B890) * ('Hưởng lương Tết'!B:B=C890))), """")"),"")</f>
        <v/>
      </c>
      <c r="N895" s="36"/>
      <c r="O895" s="36"/>
      <c r="P895" s="36"/>
      <c r="Q895" s="36"/>
      <c r="R895" s="36"/>
      <c r="S895" s="36"/>
      <c r="T895" s="36"/>
      <c r="U895" s="36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4"/>
      <c r="AG895" s="43"/>
      <c r="AH895" s="43"/>
      <c r="AI895" s="36"/>
      <c r="AJ895" s="43"/>
      <c r="AK895" s="43"/>
      <c r="AL895" s="43"/>
      <c r="AM895" s="43"/>
      <c r="AN895" s="43"/>
      <c r="AO895" s="43"/>
      <c r="AP895" s="42"/>
      <c r="AQ895" s="37"/>
      <c r="AR895" s="37"/>
      <c r="AS895" s="37"/>
      <c r="AT895" s="37"/>
      <c r="AU895" s="37"/>
      <c r="AV895" s="37"/>
      <c r="AW895" s="37"/>
      <c r="AX895" s="37"/>
      <c r="AY895" s="37"/>
      <c r="AZ895" s="37"/>
      <c r="BA895" s="37"/>
    </row>
    <row r="896" spans="1:53">
      <c r="A896" s="37"/>
      <c r="B896" s="37"/>
      <c r="C896" s="37"/>
      <c r="D896" s="35"/>
      <c r="E896" s="39"/>
      <c r="F896" s="39"/>
      <c r="G896" s="41"/>
      <c r="H896" s="41"/>
      <c r="I896" s="36"/>
      <c r="J896" s="36"/>
      <c r="K896" s="36"/>
      <c r="L896" s="36"/>
      <c r="M896" s="36" t="str">
        <f ca="1">IFERROR(__xludf.DUMMYFUNCTION("IFERROR(TEXTJOIN("", "", TRUE, FILTER('Hưởng lương Tết'!D:D, ('Hưởng lương Tết'!A:A=B891) * ('Hưởng lương Tết'!B:B=C891))), """")"),"")</f>
        <v/>
      </c>
      <c r="N896" s="36"/>
      <c r="O896" s="36"/>
      <c r="P896" s="36"/>
      <c r="Q896" s="36"/>
      <c r="R896" s="36"/>
      <c r="S896" s="36"/>
      <c r="T896" s="36"/>
      <c r="U896" s="36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4"/>
      <c r="AG896" s="43"/>
      <c r="AH896" s="43"/>
      <c r="AI896" s="36"/>
      <c r="AJ896" s="43"/>
      <c r="AK896" s="43"/>
      <c r="AL896" s="43"/>
      <c r="AM896" s="43"/>
      <c r="AN896" s="43"/>
      <c r="AO896" s="43"/>
      <c r="AP896" s="42"/>
      <c r="AQ896" s="37"/>
      <c r="AR896" s="37"/>
      <c r="AS896" s="37"/>
      <c r="AT896" s="37"/>
      <c r="AU896" s="37"/>
      <c r="AV896" s="37"/>
      <c r="AW896" s="37"/>
      <c r="AX896" s="37"/>
      <c r="AY896" s="37"/>
      <c r="AZ896" s="37"/>
      <c r="BA896" s="37"/>
    </row>
    <row r="897" spans="1:53">
      <c r="A897" s="37"/>
      <c r="B897" s="37"/>
      <c r="C897" s="37"/>
      <c r="D897" s="35"/>
      <c r="E897" s="39"/>
      <c r="F897" s="39"/>
      <c r="G897" s="41"/>
      <c r="H897" s="41"/>
      <c r="I897" s="36"/>
      <c r="J897" s="36"/>
      <c r="K897" s="36"/>
      <c r="L897" s="36"/>
      <c r="M897" s="36" t="str">
        <f ca="1">IFERROR(__xludf.DUMMYFUNCTION("IFERROR(TEXTJOIN("", "", TRUE, FILTER('Hưởng lương Tết'!D:D, ('Hưởng lương Tết'!A:A=B892) * ('Hưởng lương Tết'!B:B=C892))), """")"),"")</f>
        <v/>
      </c>
      <c r="N897" s="36"/>
      <c r="O897" s="36"/>
      <c r="P897" s="36"/>
      <c r="Q897" s="36"/>
      <c r="R897" s="36"/>
      <c r="S897" s="36"/>
      <c r="T897" s="36"/>
      <c r="U897" s="36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4"/>
      <c r="AG897" s="43"/>
      <c r="AH897" s="43"/>
      <c r="AI897" s="36"/>
      <c r="AJ897" s="43"/>
      <c r="AK897" s="43"/>
      <c r="AL897" s="43"/>
      <c r="AM897" s="43"/>
      <c r="AN897" s="43"/>
      <c r="AO897" s="43"/>
      <c r="AP897" s="42"/>
      <c r="AQ897" s="37"/>
      <c r="AR897" s="37"/>
      <c r="AS897" s="37"/>
      <c r="AT897" s="37"/>
      <c r="AU897" s="37"/>
      <c r="AV897" s="37"/>
      <c r="AW897" s="37"/>
      <c r="AX897" s="37"/>
      <c r="AY897" s="37"/>
      <c r="AZ897" s="37"/>
      <c r="BA897" s="37"/>
    </row>
    <row r="898" spans="1:53">
      <c r="A898" s="37"/>
      <c r="B898" s="37"/>
      <c r="C898" s="37"/>
      <c r="D898" s="35"/>
      <c r="E898" s="39"/>
      <c r="F898" s="39"/>
      <c r="G898" s="41"/>
      <c r="H898" s="41"/>
      <c r="I898" s="36"/>
      <c r="J898" s="36"/>
      <c r="K898" s="36"/>
      <c r="L898" s="36"/>
      <c r="M898" s="36" t="str">
        <f ca="1">IFERROR(__xludf.DUMMYFUNCTION("IFERROR(TEXTJOIN("", "", TRUE, FILTER('Hưởng lương Tết'!D:D, ('Hưởng lương Tết'!A:A=B893) * ('Hưởng lương Tết'!B:B=C893))), """")"),"")</f>
        <v/>
      </c>
      <c r="N898" s="36"/>
      <c r="O898" s="36"/>
      <c r="P898" s="36"/>
      <c r="Q898" s="36"/>
      <c r="R898" s="36"/>
      <c r="S898" s="36"/>
      <c r="T898" s="36"/>
      <c r="U898" s="36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4"/>
      <c r="AG898" s="43"/>
      <c r="AH898" s="43"/>
      <c r="AI898" s="36"/>
      <c r="AJ898" s="43"/>
      <c r="AK898" s="43"/>
      <c r="AL898" s="43"/>
      <c r="AM898" s="43"/>
      <c r="AN898" s="43"/>
      <c r="AO898" s="43"/>
      <c r="AP898" s="42"/>
      <c r="AQ898" s="37"/>
      <c r="AR898" s="37"/>
      <c r="AS898" s="37"/>
      <c r="AT898" s="37"/>
      <c r="AU898" s="37"/>
      <c r="AV898" s="37"/>
      <c r="AW898" s="37"/>
      <c r="AX898" s="37"/>
      <c r="AY898" s="37"/>
      <c r="AZ898" s="37"/>
      <c r="BA898" s="37"/>
    </row>
    <row r="899" spans="1:53">
      <c r="A899" s="37"/>
      <c r="B899" s="37"/>
      <c r="C899" s="37"/>
      <c r="D899" s="35"/>
      <c r="E899" s="39"/>
      <c r="F899" s="39"/>
      <c r="G899" s="41"/>
      <c r="H899" s="41"/>
      <c r="I899" s="36"/>
      <c r="J899" s="36"/>
      <c r="K899" s="36"/>
      <c r="L899" s="36"/>
      <c r="M899" s="36" t="str">
        <f ca="1">IFERROR(__xludf.DUMMYFUNCTION("IFERROR(TEXTJOIN("", "", TRUE, FILTER('Hưởng lương Tết'!D:D, ('Hưởng lương Tết'!A:A=B894) * ('Hưởng lương Tết'!B:B=C894))), """")"),"")</f>
        <v/>
      </c>
      <c r="N899" s="36"/>
      <c r="O899" s="36"/>
      <c r="P899" s="36"/>
      <c r="Q899" s="36"/>
      <c r="R899" s="36"/>
      <c r="S899" s="36"/>
      <c r="T899" s="36"/>
      <c r="U899" s="36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4"/>
      <c r="AG899" s="43"/>
      <c r="AH899" s="43"/>
      <c r="AI899" s="36"/>
      <c r="AJ899" s="43"/>
      <c r="AK899" s="43"/>
      <c r="AL899" s="43"/>
      <c r="AM899" s="43"/>
      <c r="AN899" s="43"/>
      <c r="AO899" s="43"/>
      <c r="AP899" s="42"/>
      <c r="AQ899" s="37"/>
      <c r="AR899" s="37"/>
      <c r="AS899" s="37"/>
      <c r="AT899" s="37"/>
      <c r="AU899" s="37"/>
      <c r="AV899" s="37"/>
      <c r="AW899" s="37"/>
      <c r="AX899" s="37"/>
      <c r="AY899" s="37"/>
      <c r="AZ899" s="37"/>
      <c r="BA899" s="37"/>
    </row>
    <row r="900" spans="1:53">
      <c r="A900" s="37"/>
      <c r="B900" s="37"/>
      <c r="C900" s="37"/>
      <c r="D900" s="35"/>
      <c r="E900" s="39"/>
      <c r="F900" s="39"/>
      <c r="G900" s="41"/>
      <c r="H900" s="41"/>
      <c r="I900" s="36"/>
      <c r="J900" s="36"/>
      <c r="K900" s="36"/>
      <c r="L900" s="36"/>
      <c r="M900" s="36" t="str">
        <f ca="1">IFERROR(__xludf.DUMMYFUNCTION("IFERROR(TEXTJOIN("", "", TRUE, FILTER('Hưởng lương Tết'!D:D, ('Hưởng lương Tết'!A:A=B895) * ('Hưởng lương Tết'!B:B=C895))), """")"),"")</f>
        <v/>
      </c>
      <c r="N900" s="36"/>
      <c r="O900" s="36"/>
      <c r="P900" s="36"/>
      <c r="Q900" s="36"/>
      <c r="R900" s="36"/>
      <c r="S900" s="36"/>
      <c r="T900" s="36"/>
      <c r="U900" s="36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4"/>
      <c r="AG900" s="43"/>
      <c r="AH900" s="43"/>
      <c r="AI900" s="36"/>
      <c r="AJ900" s="43"/>
      <c r="AK900" s="43"/>
      <c r="AL900" s="43"/>
      <c r="AM900" s="43"/>
      <c r="AN900" s="43"/>
      <c r="AO900" s="43"/>
      <c r="AP900" s="42"/>
      <c r="AQ900" s="37"/>
      <c r="AR900" s="37"/>
      <c r="AS900" s="37"/>
      <c r="AT900" s="37"/>
      <c r="AU900" s="37"/>
      <c r="AV900" s="37"/>
      <c r="AW900" s="37"/>
      <c r="AX900" s="37"/>
      <c r="AY900" s="37"/>
      <c r="AZ900" s="37"/>
      <c r="BA900" s="37"/>
    </row>
    <row r="901" spans="1:53">
      <c r="A901" s="37"/>
      <c r="B901" s="37"/>
      <c r="C901" s="37"/>
      <c r="D901" s="35"/>
      <c r="E901" s="39"/>
      <c r="F901" s="39"/>
      <c r="G901" s="41"/>
      <c r="H901" s="41"/>
      <c r="I901" s="36"/>
      <c r="J901" s="36"/>
      <c r="K901" s="36"/>
      <c r="L901" s="36"/>
      <c r="M901" s="36" t="str">
        <f ca="1">IFERROR(__xludf.DUMMYFUNCTION("IFERROR(TEXTJOIN("", "", TRUE, FILTER('Hưởng lương Tết'!D:D, ('Hưởng lương Tết'!A:A=B896) * ('Hưởng lương Tết'!B:B=C896))), """")"),"")</f>
        <v/>
      </c>
      <c r="N901" s="36"/>
      <c r="O901" s="36"/>
      <c r="P901" s="36"/>
      <c r="Q901" s="36"/>
      <c r="R901" s="36"/>
      <c r="S901" s="36"/>
      <c r="T901" s="36"/>
      <c r="U901" s="36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4"/>
      <c r="AG901" s="43"/>
      <c r="AH901" s="43"/>
      <c r="AI901" s="36"/>
      <c r="AJ901" s="43"/>
      <c r="AK901" s="43"/>
      <c r="AL901" s="43"/>
      <c r="AM901" s="43"/>
      <c r="AN901" s="43"/>
      <c r="AO901" s="43"/>
      <c r="AP901" s="42"/>
      <c r="AQ901" s="37"/>
      <c r="AR901" s="37"/>
      <c r="AS901" s="37"/>
      <c r="AT901" s="37"/>
      <c r="AU901" s="37"/>
      <c r="AV901" s="37"/>
      <c r="AW901" s="37"/>
      <c r="AX901" s="37"/>
      <c r="AY901" s="37"/>
      <c r="AZ901" s="37"/>
      <c r="BA901" s="37"/>
    </row>
    <row r="902" spans="1:53">
      <c r="A902" s="37"/>
      <c r="B902" s="37"/>
      <c r="C902" s="37"/>
      <c r="D902" s="35"/>
      <c r="E902" s="39"/>
      <c r="F902" s="39"/>
      <c r="G902" s="41"/>
      <c r="H902" s="41"/>
      <c r="I902" s="36"/>
      <c r="J902" s="36"/>
      <c r="K902" s="36"/>
      <c r="L902" s="36"/>
      <c r="M902" s="36" t="str">
        <f ca="1">IFERROR(__xludf.DUMMYFUNCTION("IFERROR(TEXTJOIN("", "", TRUE, FILTER('Hưởng lương Tết'!D:D, ('Hưởng lương Tết'!A:A=B897) * ('Hưởng lương Tết'!B:B=C897))), """")"),"")</f>
        <v/>
      </c>
      <c r="N902" s="36"/>
      <c r="O902" s="36"/>
      <c r="P902" s="36"/>
      <c r="Q902" s="36"/>
      <c r="R902" s="36"/>
      <c r="S902" s="36"/>
      <c r="T902" s="36"/>
      <c r="U902" s="36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4"/>
      <c r="AG902" s="43"/>
      <c r="AH902" s="43"/>
      <c r="AI902" s="36"/>
      <c r="AJ902" s="43"/>
      <c r="AK902" s="43"/>
      <c r="AL902" s="43"/>
      <c r="AM902" s="43"/>
      <c r="AN902" s="43"/>
      <c r="AO902" s="43"/>
      <c r="AP902" s="42"/>
      <c r="AQ902" s="37"/>
      <c r="AR902" s="37"/>
      <c r="AS902" s="37"/>
      <c r="AT902" s="37"/>
      <c r="AU902" s="37"/>
      <c r="AV902" s="37"/>
      <c r="AW902" s="37"/>
      <c r="AX902" s="37"/>
      <c r="AY902" s="37"/>
      <c r="AZ902" s="37"/>
      <c r="BA902" s="37"/>
    </row>
    <row r="903" spans="1:53">
      <c r="A903" s="37"/>
      <c r="B903" s="37"/>
      <c r="C903" s="37"/>
      <c r="D903" s="35"/>
      <c r="E903" s="39"/>
      <c r="F903" s="39"/>
      <c r="G903" s="41"/>
      <c r="H903" s="41"/>
      <c r="I903" s="36"/>
      <c r="J903" s="36"/>
      <c r="K903" s="36"/>
      <c r="L903" s="36"/>
      <c r="M903" s="36" t="str">
        <f ca="1">IFERROR(__xludf.DUMMYFUNCTION("IFERROR(TEXTJOIN("", "", TRUE, FILTER('Hưởng lương Tết'!D:D, ('Hưởng lương Tết'!A:A=B898) * ('Hưởng lương Tết'!B:B=C898))), """")"),"")</f>
        <v/>
      </c>
      <c r="N903" s="36"/>
      <c r="O903" s="36"/>
      <c r="P903" s="36"/>
      <c r="Q903" s="36"/>
      <c r="R903" s="36"/>
      <c r="S903" s="36"/>
      <c r="T903" s="36"/>
      <c r="U903" s="36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4"/>
      <c r="AG903" s="43"/>
      <c r="AH903" s="43"/>
      <c r="AI903" s="36"/>
      <c r="AJ903" s="43"/>
      <c r="AK903" s="43"/>
      <c r="AL903" s="43"/>
      <c r="AM903" s="43"/>
      <c r="AN903" s="43"/>
      <c r="AO903" s="43"/>
      <c r="AP903" s="42"/>
      <c r="AQ903" s="37"/>
      <c r="AR903" s="37"/>
      <c r="AS903" s="37"/>
      <c r="AT903" s="37"/>
      <c r="AU903" s="37"/>
      <c r="AV903" s="37"/>
      <c r="AW903" s="37"/>
      <c r="AX903" s="37"/>
      <c r="AY903" s="37"/>
      <c r="AZ903" s="37"/>
      <c r="BA903" s="37"/>
    </row>
    <row r="904" spans="1:53">
      <c r="A904" s="37"/>
      <c r="B904" s="37"/>
      <c r="C904" s="37"/>
      <c r="D904" s="35"/>
      <c r="E904" s="39"/>
      <c r="F904" s="39"/>
      <c r="G904" s="41"/>
      <c r="H904" s="41"/>
      <c r="I904" s="36"/>
      <c r="J904" s="36"/>
      <c r="K904" s="36"/>
      <c r="L904" s="36"/>
      <c r="M904" s="36" t="str">
        <f ca="1">IFERROR(__xludf.DUMMYFUNCTION("IFERROR(TEXTJOIN("", "", TRUE, FILTER('Hưởng lương Tết'!D:D, ('Hưởng lương Tết'!A:A=B899) * ('Hưởng lương Tết'!B:B=C899))), """")"),"")</f>
        <v/>
      </c>
      <c r="N904" s="36"/>
      <c r="O904" s="36"/>
      <c r="P904" s="36"/>
      <c r="Q904" s="36"/>
      <c r="R904" s="36"/>
      <c r="S904" s="36"/>
      <c r="T904" s="36"/>
      <c r="U904" s="36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4"/>
      <c r="AG904" s="43"/>
      <c r="AH904" s="43"/>
      <c r="AI904" s="36"/>
      <c r="AJ904" s="43"/>
      <c r="AK904" s="43"/>
      <c r="AL904" s="43"/>
      <c r="AM904" s="43"/>
      <c r="AN904" s="43"/>
      <c r="AO904" s="43"/>
      <c r="AP904" s="42"/>
      <c r="AQ904" s="37"/>
      <c r="AR904" s="37"/>
      <c r="AS904" s="37"/>
      <c r="AT904" s="37"/>
      <c r="AU904" s="37"/>
      <c r="AV904" s="37"/>
      <c r="AW904" s="37"/>
      <c r="AX904" s="37"/>
      <c r="AY904" s="37"/>
      <c r="AZ904" s="37"/>
      <c r="BA904" s="37"/>
    </row>
    <row r="905" spans="1:53">
      <c r="A905" s="37"/>
      <c r="B905" s="37"/>
      <c r="C905" s="37"/>
      <c r="D905" s="35"/>
      <c r="E905" s="39"/>
      <c r="F905" s="39"/>
      <c r="G905" s="41"/>
      <c r="H905" s="41"/>
      <c r="I905" s="36"/>
      <c r="J905" s="36"/>
      <c r="K905" s="36"/>
      <c r="L905" s="36"/>
      <c r="M905" s="36" t="str">
        <f ca="1">IFERROR(__xludf.DUMMYFUNCTION("IFERROR(TEXTJOIN("", "", TRUE, FILTER('Hưởng lương Tết'!D:D, ('Hưởng lương Tết'!A:A=B900) * ('Hưởng lương Tết'!B:B=C900))), """")"),"")</f>
        <v/>
      </c>
      <c r="N905" s="36"/>
      <c r="O905" s="36"/>
      <c r="P905" s="36"/>
      <c r="Q905" s="36"/>
      <c r="R905" s="36"/>
      <c r="S905" s="36"/>
      <c r="T905" s="36"/>
      <c r="U905" s="36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4"/>
      <c r="AG905" s="43"/>
      <c r="AH905" s="43"/>
      <c r="AI905" s="36"/>
      <c r="AJ905" s="43"/>
      <c r="AK905" s="43"/>
      <c r="AL905" s="43"/>
      <c r="AM905" s="43"/>
      <c r="AN905" s="43"/>
      <c r="AO905" s="43"/>
      <c r="AP905" s="42"/>
      <c r="AQ905" s="37"/>
      <c r="AR905" s="37"/>
      <c r="AS905" s="37"/>
      <c r="AT905" s="37"/>
      <c r="AU905" s="37"/>
      <c r="AV905" s="37"/>
      <c r="AW905" s="37"/>
      <c r="AX905" s="37"/>
      <c r="AY905" s="37"/>
      <c r="AZ905" s="37"/>
      <c r="BA905" s="37"/>
    </row>
    <row r="906" spans="1:53">
      <c r="A906" s="37"/>
      <c r="B906" s="37"/>
      <c r="C906" s="37"/>
      <c r="D906" s="35"/>
      <c r="E906" s="39"/>
      <c r="F906" s="39"/>
      <c r="G906" s="41"/>
      <c r="H906" s="41"/>
      <c r="I906" s="36"/>
      <c r="J906" s="36"/>
      <c r="K906" s="36"/>
      <c r="L906" s="36"/>
      <c r="M906" s="36" t="str">
        <f ca="1">IFERROR(__xludf.DUMMYFUNCTION("IFERROR(TEXTJOIN("", "", TRUE, FILTER('Hưởng lương Tết'!D:D, ('Hưởng lương Tết'!A:A=B901) * ('Hưởng lương Tết'!B:B=C901))), """")"),"")</f>
        <v/>
      </c>
      <c r="N906" s="36"/>
      <c r="O906" s="36"/>
      <c r="P906" s="36"/>
      <c r="Q906" s="36"/>
      <c r="R906" s="36"/>
      <c r="S906" s="36"/>
      <c r="T906" s="36"/>
      <c r="U906" s="36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4"/>
      <c r="AG906" s="43"/>
      <c r="AH906" s="43"/>
      <c r="AI906" s="36"/>
      <c r="AJ906" s="43"/>
      <c r="AK906" s="43"/>
      <c r="AL906" s="43"/>
      <c r="AM906" s="43"/>
      <c r="AN906" s="43"/>
      <c r="AO906" s="43"/>
      <c r="AP906" s="42"/>
      <c r="AQ906" s="37"/>
      <c r="AR906" s="37"/>
      <c r="AS906" s="37"/>
      <c r="AT906" s="37"/>
      <c r="AU906" s="37"/>
      <c r="AV906" s="37"/>
      <c r="AW906" s="37"/>
      <c r="AX906" s="37"/>
      <c r="AY906" s="37"/>
      <c r="AZ906" s="37"/>
      <c r="BA906" s="37"/>
    </row>
    <row r="907" spans="1:53">
      <c r="A907" s="37"/>
      <c r="B907" s="37"/>
      <c r="C907" s="37"/>
      <c r="D907" s="35"/>
      <c r="E907" s="39"/>
      <c r="F907" s="39"/>
      <c r="G907" s="41"/>
      <c r="H907" s="41"/>
      <c r="I907" s="36"/>
      <c r="J907" s="36"/>
      <c r="K907" s="36"/>
      <c r="L907" s="36"/>
      <c r="M907" s="36" t="str">
        <f ca="1">IFERROR(__xludf.DUMMYFUNCTION("IFERROR(TEXTJOIN("", "", TRUE, FILTER('Hưởng lương Tết'!D:D, ('Hưởng lương Tết'!A:A=B902) * ('Hưởng lương Tết'!B:B=C902))), """")"),"")</f>
        <v/>
      </c>
      <c r="N907" s="36"/>
      <c r="O907" s="36"/>
      <c r="P907" s="36"/>
      <c r="Q907" s="36"/>
      <c r="R907" s="36"/>
      <c r="S907" s="36"/>
      <c r="T907" s="36"/>
      <c r="U907" s="36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4"/>
      <c r="AG907" s="43"/>
      <c r="AH907" s="43"/>
      <c r="AI907" s="36"/>
      <c r="AJ907" s="43"/>
      <c r="AK907" s="43"/>
      <c r="AL907" s="43"/>
      <c r="AM907" s="43"/>
      <c r="AN907" s="43"/>
      <c r="AO907" s="43"/>
      <c r="AP907" s="42"/>
      <c r="AQ907" s="37"/>
      <c r="AR907" s="37"/>
      <c r="AS907" s="37"/>
      <c r="AT907" s="37"/>
      <c r="AU907" s="37"/>
      <c r="AV907" s="37"/>
      <c r="AW907" s="37"/>
      <c r="AX907" s="37"/>
      <c r="AY907" s="37"/>
      <c r="AZ907" s="37"/>
      <c r="BA907" s="37"/>
    </row>
    <row r="908" spans="1:53">
      <c r="A908" s="37"/>
      <c r="B908" s="37"/>
      <c r="C908" s="37"/>
      <c r="D908" s="35"/>
      <c r="E908" s="39"/>
      <c r="F908" s="39"/>
      <c r="G908" s="41"/>
      <c r="H908" s="41"/>
      <c r="I908" s="36"/>
      <c r="J908" s="36"/>
      <c r="K908" s="36"/>
      <c r="L908" s="36"/>
      <c r="M908" s="36" t="str">
        <f ca="1">IFERROR(__xludf.DUMMYFUNCTION("IFERROR(TEXTJOIN("", "", TRUE, FILTER('Hưởng lương Tết'!D:D, ('Hưởng lương Tết'!A:A=B903) * ('Hưởng lương Tết'!B:B=C903))), """")"),"")</f>
        <v/>
      </c>
      <c r="N908" s="36"/>
      <c r="O908" s="36"/>
      <c r="P908" s="36"/>
      <c r="Q908" s="36"/>
      <c r="R908" s="36"/>
      <c r="S908" s="36"/>
      <c r="T908" s="36"/>
      <c r="U908" s="36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4"/>
      <c r="AG908" s="43"/>
      <c r="AH908" s="43"/>
      <c r="AI908" s="36"/>
      <c r="AJ908" s="43"/>
      <c r="AK908" s="43"/>
      <c r="AL908" s="43"/>
      <c r="AM908" s="43"/>
      <c r="AN908" s="43"/>
      <c r="AO908" s="43"/>
      <c r="AP908" s="42"/>
      <c r="AQ908" s="37"/>
      <c r="AR908" s="37"/>
      <c r="AS908" s="37"/>
      <c r="AT908" s="37"/>
      <c r="AU908" s="37"/>
      <c r="AV908" s="37"/>
      <c r="AW908" s="37"/>
      <c r="AX908" s="37"/>
      <c r="AY908" s="37"/>
      <c r="AZ908" s="37"/>
      <c r="BA908" s="37"/>
    </row>
    <row r="909" spans="1:53">
      <c r="A909" s="37"/>
      <c r="B909" s="37"/>
      <c r="C909" s="37"/>
      <c r="D909" s="35"/>
      <c r="E909" s="39"/>
      <c r="F909" s="39"/>
      <c r="G909" s="41"/>
      <c r="H909" s="41"/>
      <c r="I909" s="36"/>
      <c r="J909" s="36"/>
      <c r="K909" s="36"/>
      <c r="L909" s="36"/>
      <c r="M909" s="36" t="str">
        <f ca="1">IFERROR(__xludf.DUMMYFUNCTION("IFERROR(TEXTJOIN("", "", TRUE, FILTER('Hưởng lương Tết'!D:D, ('Hưởng lương Tết'!A:A=B904) * ('Hưởng lương Tết'!B:B=C904))), """")"),"")</f>
        <v/>
      </c>
      <c r="N909" s="36"/>
      <c r="O909" s="36"/>
      <c r="P909" s="36"/>
      <c r="Q909" s="36"/>
      <c r="R909" s="36"/>
      <c r="S909" s="36"/>
      <c r="T909" s="36"/>
      <c r="U909" s="36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4"/>
      <c r="AG909" s="43"/>
      <c r="AH909" s="43"/>
      <c r="AI909" s="36"/>
      <c r="AJ909" s="43"/>
      <c r="AK909" s="43"/>
      <c r="AL909" s="43"/>
      <c r="AM909" s="43"/>
      <c r="AN909" s="43"/>
      <c r="AO909" s="43"/>
      <c r="AP909" s="42"/>
      <c r="AQ909" s="37"/>
      <c r="AR909" s="37"/>
      <c r="AS909" s="37"/>
      <c r="AT909" s="37"/>
      <c r="AU909" s="37"/>
      <c r="AV909" s="37"/>
      <c r="AW909" s="37"/>
      <c r="AX909" s="37"/>
      <c r="AY909" s="37"/>
      <c r="AZ909" s="37"/>
      <c r="BA909" s="37"/>
    </row>
    <row r="910" spans="1:53">
      <c r="A910" s="37"/>
      <c r="B910" s="37"/>
      <c r="C910" s="37"/>
      <c r="D910" s="35"/>
      <c r="E910" s="39"/>
      <c r="F910" s="39"/>
      <c r="G910" s="41"/>
      <c r="H910" s="41"/>
      <c r="I910" s="36"/>
      <c r="J910" s="36"/>
      <c r="K910" s="36"/>
      <c r="L910" s="36"/>
      <c r="M910" s="36" t="str">
        <f ca="1">IFERROR(__xludf.DUMMYFUNCTION("IFERROR(TEXTJOIN("", "", TRUE, FILTER('Hưởng lương Tết'!D:D, ('Hưởng lương Tết'!A:A=B905) * ('Hưởng lương Tết'!B:B=C905))), """")"),"")</f>
        <v/>
      </c>
      <c r="N910" s="36"/>
      <c r="O910" s="36"/>
      <c r="P910" s="36"/>
      <c r="Q910" s="36"/>
      <c r="R910" s="36"/>
      <c r="S910" s="36"/>
      <c r="T910" s="36"/>
      <c r="U910" s="36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4"/>
      <c r="AG910" s="43"/>
      <c r="AH910" s="43"/>
      <c r="AI910" s="36"/>
      <c r="AJ910" s="43"/>
      <c r="AK910" s="43"/>
      <c r="AL910" s="43"/>
      <c r="AM910" s="43"/>
      <c r="AN910" s="43"/>
      <c r="AO910" s="43"/>
      <c r="AP910" s="42"/>
      <c r="AQ910" s="37"/>
      <c r="AR910" s="37"/>
      <c r="AS910" s="37"/>
      <c r="AT910" s="37"/>
      <c r="AU910" s="37"/>
      <c r="AV910" s="37"/>
      <c r="AW910" s="37"/>
      <c r="AX910" s="37"/>
      <c r="AY910" s="37"/>
      <c r="AZ910" s="37"/>
      <c r="BA910" s="37"/>
    </row>
    <row r="911" spans="1:53">
      <c r="A911" s="37"/>
      <c r="B911" s="37"/>
      <c r="C911" s="37"/>
      <c r="D911" s="35"/>
      <c r="E911" s="39"/>
      <c r="F911" s="39"/>
      <c r="G911" s="41"/>
      <c r="H911" s="41"/>
      <c r="I911" s="36"/>
      <c r="J911" s="36"/>
      <c r="K911" s="36"/>
      <c r="L911" s="36"/>
      <c r="M911" s="36" t="str">
        <f ca="1">IFERROR(__xludf.DUMMYFUNCTION("IFERROR(TEXTJOIN("", "", TRUE, FILTER('Hưởng lương Tết'!D:D, ('Hưởng lương Tết'!A:A=B906) * ('Hưởng lương Tết'!B:B=C906))), """")"),"")</f>
        <v/>
      </c>
      <c r="N911" s="36"/>
      <c r="O911" s="36"/>
      <c r="P911" s="36"/>
      <c r="Q911" s="36"/>
      <c r="R911" s="36"/>
      <c r="S911" s="36"/>
      <c r="T911" s="36"/>
      <c r="U911" s="36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4"/>
      <c r="AG911" s="43"/>
      <c r="AH911" s="43"/>
      <c r="AI911" s="36"/>
      <c r="AJ911" s="43"/>
      <c r="AK911" s="43"/>
      <c r="AL911" s="43"/>
      <c r="AM911" s="43"/>
      <c r="AN911" s="43"/>
      <c r="AO911" s="43"/>
      <c r="AP911" s="42"/>
      <c r="AQ911" s="37"/>
      <c r="AR911" s="37"/>
      <c r="AS911" s="37"/>
      <c r="AT911" s="37"/>
      <c r="AU911" s="37"/>
      <c r="AV911" s="37"/>
      <c r="AW911" s="37"/>
      <c r="AX911" s="37"/>
      <c r="AY911" s="37"/>
      <c r="AZ911" s="37"/>
      <c r="BA911" s="37"/>
    </row>
    <row r="912" spans="1:53">
      <c r="A912" s="37"/>
      <c r="B912" s="37"/>
      <c r="C912" s="37"/>
      <c r="D912" s="35"/>
      <c r="E912" s="39"/>
      <c r="F912" s="39"/>
      <c r="G912" s="41"/>
      <c r="H912" s="41"/>
      <c r="I912" s="36"/>
      <c r="J912" s="36"/>
      <c r="K912" s="36"/>
      <c r="L912" s="36"/>
      <c r="M912" s="36" t="str">
        <f ca="1">IFERROR(__xludf.DUMMYFUNCTION("IFERROR(TEXTJOIN("", "", TRUE, FILTER('Hưởng lương Tết'!D:D, ('Hưởng lương Tết'!A:A=B907) * ('Hưởng lương Tết'!B:B=C907))), """")"),"")</f>
        <v/>
      </c>
      <c r="N912" s="36"/>
      <c r="O912" s="36"/>
      <c r="P912" s="36"/>
      <c r="Q912" s="36"/>
      <c r="R912" s="36"/>
      <c r="S912" s="36"/>
      <c r="T912" s="36"/>
      <c r="U912" s="36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4"/>
      <c r="AG912" s="43"/>
      <c r="AH912" s="43"/>
      <c r="AI912" s="36"/>
      <c r="AJ912" s="43"/>
      <c r="AK912" s="43"/>
      <c r="AL912" s="43"/>
      <c r="AM912" s="43"/>
      <c r="AN912" s="43"/>
      <c r="AO912" s="43"/>
      <c r="AP912" s="42"/>
      <c r="AQ912" s="37"/>
      <c r="AR912" s="37"/>
      <c r="AS912" s="37"/>
      <c r="AT912" s="37"/>
      <c r="AU912" s="37"/>
      <c r="AV912" s="37"/>
      <c r="AW912" s="37"/>
      <c r="AX912" s="37"/>
      <c r="AY912" s="37"/>
      <c r="AZ912" s="37"/>
      <c r="BA912" s="37"/>
    </row>
    <row r="913" spans="1:53">
      <c r="A913" s="37"/>
      <c r="B913" s="37"/>
      <c r="C913" s="37"/>
      <c r="D913" s="35"/>
      <c r="E913" s="39"/>
      <c r="F913" s="39"/>
      <c r="G913" s="41"/>
      <c r="H913" s="41"/>
      <c r="I913" s="36"/>
      <c r="J913" s="36"/>
      <c r="K913" s="36"/>
      <c r="L913" s="36"/>
      <c r="M913" s="36" t="str">
        <f ca="1">IFERROR(__xludf.DUMMYFUNCTION("IFERROR(TEXTJOIN("", "", TRUE, FILTER('Hưởng lương Tết'!D:D, ('Hưởng lương Tết'!A:A=B908) * ('Hưởng lương Tết'!B:B=C908))), """")"),"")</f>
        <v/>
      </c>
      <c r="N913" s="36"/>
      <c r="O913" s="36"/>
      <c r="P913" s="36"/>
      <c r="Q913" s="36"/>
      <c r="R913" s="36"/>
      <c r="S913" s="36"/>
      <c r="T913" s="36"/>
      <c r="U913" s="36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4"/>
      <c r="AG913" s="43"/>
      <c r="AH913" s="43"/>
      <c r="AI913" s="36"/>
      <c r="AJ913" s="43"/>
      <c r="AK913" s="43"/>
      <c r="AL913" s="43"/>
      <c r="AM913" s="43"/>
      <c r="AN913" s="43"/>
      <c r="AO913" s="43"/>
      <c r="AP913" s="42"/>
      <c r="AQ913" s="37"/>
      <c r="AR913" s="37"/>
      <c r="AS913" s="37"/>
      <c r="AT913" s="37"/>
      <c r="AU913" s="37"/>
      <c r="AV913" s="37"/>
      <c r="AW913" s="37"/>
      <c r="AX913" s="37"/>
      <c r="AY913" s="37"/>
      <c r="AZ913" s="37"/>
      <c r="BA913" s="37"/>
    </row>
    <row r="914" spans="1:53">
      <c r="A914" s="37"/>
      <c r="B914" s="37"/>
      <c r="C914" s="37"/>
      <c r="D914" s="35"/>
      <c r="E914" s="39"/>
      <c r="F914" s="39"/>
      <c r="G914" s="41"/>
      <c r="H914" s="41"/>
      <c r="I914" s="36"/>
      <c r="J914" s="36"/>
      <c r="K914" s="36"/>
      <c r="L914" s="36"/>
      <c r="M914" s="36" t="str">
        <f ca="1">IFERROR(__xludf.DUMMYFUNCTION("IFERROR(TEXTJOIN("", "", TRUE, FILTER('Hưởng lương Tết'!D:D, ('Hưởng lương Tết'!A:A=B909) * ('Hưởng lương Tết'!B:B=C909))), """")"),"")</f>
        <v/>
      </c>
      <c r="N914" s="36"/>
      <c r="O914" s="36"/>
      <c r="P914" s="36"/>
      <c r="Q914" s="36"/>
      <c r="R914" s="36"/>
      <c r="S914" s="36"/>
      <c r="T914" s="36"/>
      <c r="U914" s="36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4"/>
      <c r="AG914" s="43"/>
      <c r="AH914" s="43"/>
      <c r="AI914" s="36"/>
      <c r="AJ914" s="43"/>
      <c r="AK914" s="43"/>
      <c r="AL914" s="43"/>
      <c r="AM914" s="43"/>
      <c r="AN914" s="43"/>
      <c r="AO914" s="43"/>
      <c r="AP914" s="42"/>
      <c r="AQ914" s="37"/>
      <c r="AR914" s="37"/>
      <c r="AS914" s="37"/>
      <c r="AT914" s="37"/>
      <c r="AU914" s="37"/>
      <c r="AV914" s="37"/>
      <c r="AW914" s="37"/>
      <c r="AX914" s="37"/>
      <c r="AY914" s="37"/>
      <c r="AZ914" s="37"/>
      <c r="BA914" s="37"/>
    </row>
    <row r="915" spans="1:53">
      <c r="A915" s="37"/>
      <c r="B915" s="37"/>
      <c r="C915" s="37"/>
      <c r="D915" s="35"/>
      <c r="E915" s="39"/>
      <c r="F915" s="39"/>
      <c r="G915" s="41"/>
      <c r="H915" s="41"/>
      <c r="I915" s="36"/>
      <c r="J915" s="36"/>
      <c r="K915" s="36"/>
      <c r="L915" s="36"/>
      <c r="M915" s="36" t="str">
        <f ca="1">IFERROR(__xludf.DUMMYFUNCTION("IFERROR(TEXTJOIN("", "", TRUE, FILTER('Hưởng lương Tết'!D:D, ('Hưởng lương Tết'!A:A=B910) * ('Hưởng lương Tết'!B:B=C910))), """")"),"")</f>
        <v/>
      </c>
      <c r="N915" s="36"/>
      <c r="O915" s="36"/>
      <c r="P915" s="36"/>
      <c r="Q915" s="36"/>
      <c r="R915" s="36"/>
      <c r="S915" s="36"/>
      <c r="T915" s="36"/>
      <c r="U915" s="36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4"/>
      <c r="AG915" s="43"/>
      <c r="AH915" s="43"/>
      <c r="AI915" s="36"/>
      <c r="AJ915" s="43"/>
      <c r="AK915" s="43"/>
      <c r="AL915" s="43"/>
      <c r="AM915" s="43"/>
      <c r="AN915" s="43"/>
      <c r="AO915" s="43"/>
      <c r="AP915" s="42"/>
      <c r="AQ915" s="37"/>
      <c r="AR915" s="37"/>
      <c r="AS915" s="37"/>
      <c r="AT915" s="37"/>
      <c r="AU915" s="37"/>
      <c r="AV915" s="37"/>
      <c r="AW915" s="37"/>
      <c r="AX915" s="37"/>
      <c r="AY915" s="37"/>
      <c r="AZ915" s="37"/>
      <c r="BA915" s="37"/>
    </row>
    <row r="916" spans="1:53">
      <c r="A916" s="37"/>
      <c r="B916" s="37"/>
      <c r="C916" s="37"/>
      <c r="D916" s="35"/>
      <c r="E916" s="39"/>
      <c r="F916" s="39"/>
      <c r="G916" s="41"/>
      <c r="H916" s="41"/>
      <c r="I916" s="36"/>
      <c r="J916" s="36"/>
      <c r="K916" s="36"/>
      <c r="L916" s="36"/>
      <c r="M916" s="36" t="str">
        <f ca="1">IFERROR(__xludf.DUMMYFUNCTION("IFERROR(TEXTJOIN("", "", TRUE, FILTER('Hưởng lương Tết'!D:D, ('Hưởng lương Tết'!A:A=B911) * ('Hưởng lương Tết'!B:B=C911))), """")"),"")</f>
        <v/>
      </c>
      <c r="N916" s="36"/>
      <c r="O916" s="36"/>
      <c r="P916" s="36"/>
      <c r="Q916" s="36"/>
      <c r="R916" s="36"/>
      <c r="S916" s="36"/>
      <c r="T916" s="36"/>
      <c r="U916" s="36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4"/>
      <c r="AG916" s="43"/>
      <c r="AH916" s="43"/>
      <c r="AI916" s="36"/>
      <c r="AJ916" s="43"/>
      <c r="AK916" s="43"/>
      <c r="AL916" s="43"/>
      <c r="AM916" s="43"/>
      <c r="AN916" s="43"/>
      <c r="AO916" s="43"/>
      <c r="AP916" s="42"/>
      <c r="AQ916" s="37"/>
      <c r="AR916" s="37"/>
      <c r="AS916" s="37"/>
      <c r="AT916" s="37"/>
      <c r="AU916" s="37"/>
      <c r="AV916" s="37"/>
      <c r="AW916" s="37"/>
      <c r="AX916" s="37"/>
      <c r="AY916" s="37"/>
      <c r="AZ916" s="37"/>
      <c r="BA916" s="37"/>
    </row>
    <row r="917" spans="1:53">
      <c r="A917" s="37"/>
      <c r="B917" s="37"/>
      <c r="C917" s="37"/>
      <c r="D917" s="35"/>
      <c r="E917" s="39"/>
      <c r="F917" s="39"/>
      <c r="G917" s="41"/>
      <c r="H917" s="41"/>
      <c r="I917" s="36"/>
      <c r="J917" s="36"/>
      <c r="K917" s="36"/>
      <c r="L917" s="36"/>
      <c r="M917" s="36" t="str">
        <f ca="1">IFERROR(__xludf.DUMMYFUNCTION("IFERROR(TEXTJOIN("", "", TRUE, FILTER('Hưởng lương Tết'!D:D, ('Hưởng lương Tết'!A:A=B912) * ('Hưởng lương Tết'!B:B=C912))), """")"),"")</f>
        <v/>
      </c>
      <c r="N917" s="36"/>
      <c r="O917" s="36"/>
      <c r="P917" s="36"/>
      <c r="Q917" s="36"/>
      <c r="R917" s="36"/>
      <c r="S917" s="36"/>
      <c r="T917" s="36"/>
      <c r="U917" s="36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4"/>
      <c r="AG917" s="43"/>
      <c r="AH917" s="43"/>
      <c r="AI917" s="36"/>
      <c r="AJ917" s="43"/>
      <c r="AK917" s="43"/>
      <c r="AL917" s="43"/>
      <c r="AM917" s="43"/>
      <c r="AN917" s="43"/>
      <c r="AO917" s="43"/>
      <c r="AP917" s="42"/>
      <c r="AQ917" s="37"/>
      <c r="AR917" s="37"/>
      <c r="AS917" s="37"/>
      <c r="AT917" s="37"/>
      <c r="AU917" s="37"/>
      <c r="AV917" s="37"/>
      <c r="AW917" s="37"/>
      <c r="AX917" s="37"/>
      <c r="AY917" s="37"/>
      <c r="AZ917" s="37"/>
      <c r="BA917" s="37"/>
    </row>
    <row r="918" spans="1:53">
      <c r="A918" s="37"/>
      <c r="B918" s="37"/>
      <c r="C918" s="37"/>
      <c r="D918" s="35"/>
      <c r="E918" s="39"/>
      <c r="F918" s="39"/>
      <c r="G918" s="41"/>
      <c r="H918" s="41"/>
      <c r="I918" s="36"/>
      <c r="J918" s="36"/>
      <c r="K918" s="36"/>
      <c r="L918" s="36"/>
      <c r="M918" s="36" t="str">
        <f ca="1">IFERROR(__xludf.DUMMYFUNCTION("IFERROR(TEXTJOIN("", "", TRUE, FILTER('Hưởng lương Tết'!D:D, ('Hưởng lương Tết'!A:A=B913) * ('Hưởng lương Tết'!B:B=C913))), """")"),"")</f>
        <v/>
      </c>
      <c r="N918" s="36"/>
      <c r="O918" s="36"/>
      <c r="P918" s="36"/>
      <c r="Q918" s="36"/>
      <c r="R918" s="36"/>
      <c r="S918" s="36"/>
      <c r="T918" s="36"/>
      <c r="U918" s="36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4"/>
      <c r="AG918" s="43"/>
      <c r="AH918" s="43"/>
      <c r="AI918" s="36"/>
      <c r="AJ918" s="43"/>
      <c r="AK918" s="43"/>
      <c r="AL918" s="43"/>
      <c r="AM918" s="43"/>
      <c r="AN918" s="43"/>
      <c r="AO918" s="43"/>
      <c r="AP918" s="42"/>
      <c r="AQ918" s="37"/>
      <c r="AR918" s="37"/>
      <c r="AS918" s="37"/>
      <c r="AT918" s="37"/>
      <c r="AU918" s="37"/>
      <c r="AV918" s="37"/>
      <c r="AW918" s="37"/>
      <c r="AX918" s="37"/>
      <c r="AY918" s="37"/>
      <c r="AZ918" s="37"/>
      <c r="BA918" s="37"/>
    </row>
    <row r="919" spans="1:53">
      <c r="A919" s="37"/>
      <c r="B919" s="37"/>
      <c r="C919" s="37"/>
      <c r="D919" s="35"/>
      <c r="E919" s="39"/>
      <c r="F919" s="39"/>
      <c r="G919" s="41"/>
      <c r="H919" s="41"/>
      <c r="I919" s="36"/>
      <c r="J919" s="36"/>
      <c r="K919" s="36"/>
      <c r="L919" s="36"/>
      <c r="M919" s="36" t="str">
        <f ca="1">IFERROR(__xludf.DUMMYFUNCTION("IFERROR(TEXTJOIN("", "", TRUE, FILTER('Hưởng lương Tết'!D:D, ('Hưởng lương Tết'!A:A=B914) * ('Hưởng lương Tết'!B:B=C914))), """")"),"")</f>
        <v/>
      </c>
      <c r="N919" s="36"/>
      <c r="O919" s="36"/>
      <c r="P919" s="36"/>
      <c r="Q919" s="36"/>
      <c r="R919" s="36"/>
      <c r="S919" s="36"/>
      <c r="T919" s="36"/>
      <c r="U919" s="36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4"/>
      <c r="AG919" s="43"/>
      <c r="AH919" s="43"/>
      <c r="AI919" s="36"/>
      <c r="AJ919" s="43"/>
      <c r="AK919" s="43"/>
      <c r="AL919" s="43"/>
      <c r="AM919" s="43"/>
      <c r="AN919" s="43"/>
      <c r="AO919" s="43"/>
      <c r="AP919" s="42"/>
      <c r="AQ919" s="37"/>
      <c r="AR919" s="37"/>
      <c r="AS919" s="37"/>
      <c r="AT919" s="37"/>
      <c r="AU919" s="37"/>
      <c r="AV919" s="37"/>
      <c r="AW919" s="37"/>
      <c r="AX919" s="37"/>
      <c r="AY919" s="37"/>
      <c r="AZ919" s="37"/>
      <c r="BA919" s="37"/>
    </row>
    <row r="920" spans="1:53">
      <c r="A920" s="37"/>
      <c r="B920" s="37"/>
      <c r="C920" s="37"/>
      <c r="D920" s="35"/>
      <c r="E920" s="39"/>
      <c r="F920" s="39"/>
      <c r="G920" s="41"/>
      <c r="H920" s="41"/>
      <c r="I920" s="36"/>
      <c r="J920" s="36"/>
      <c r="K920" s="36"/>
      <c r="L920" s="36"/>
      <c r="M920" s="36" t="str">
        <f ca="1">IFERROR(__xludf.DUMMYFUNCTION("IFERROR(TEXTJOIN("", "", TRUE, FILTER('Hưởng lương Tết'!D:D, ('Hưởng lương Tết'!A:A=B915) * ('Hưởng lương Tết'!B:B=C915))), """")"),"")</f>
        <v/>
      </c>
      <c r="N920" s="36"/>
      <c r="O920" s="36"/>
      <c r="P920" s="36"/>
      <c r="Q920" s="36"/>
      <c r="R920" s="36"/>
      <c r="S920" s="36"/>
      <c r="T920" s="36"/>
      <c r="U920" s="36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4"/>
      <c r="AG920" s="43"/>
      <c r="AH920" s="43"/>
      <c r="AI920" s="36"/>
      <c r="AJ920" s="43"/>
      <c r="AK920" s="43"/>
      <c r="AL920" s="43"/>
      <c r="AM920" s="43"/>
      <c r="AN920" s="43"/>
      <c r="AO920" s="43"/>
      <c r="AP920" s="42"/>
      <c r="AQ920" s="37"/>
      <c r="AR920" s="37"/>
      <c r="AS920" s="37"/>
      <c r="AT920" s="37"/>
      <c r="AU920" s="37"/>
      <c r="AV920" s="37"/>
      <c r="AW920" s="37"/>
      <c r="AX920" s="37"/>
      <c r="AY920" s="37"/>
      <c r="AZ920" s="37"/>
      <c r="BA920" s="37"/>
    </row>
    <row r="921" spans="1:53">
      <c r="A921" s="37"/>
      <c r="B921" s="37"/>
      <c r="C921" s="37"/>
      <c r="D921" s="35"/>
      <c r="E921" s="39"/>
      <c r="F921" s="39"/>
      <c r="G921" s="41"/>
      <c r="H921" s="41"/>
      <c r="I921" s="36"/>
      <c r="J921" s="36"/>
      <c r="K921" s="36"/>
      <c r="L921" s="36"/>
      <c r="M921" s="36" t="str">
        <f ca="1">IFERROR(__xludf.DUMMYFUNCTION("IFERROR(TEXTJOIN("", "", TRUE, FILTER('Hưởng lương Tết'!D:D, ('Hưởng lương Tết'!A:A=B916) * ('Hưởng lương Tết'!B:B=C916))), """")"),"")</f>
        <v/>
      </c>
      <c r="N921" s="36"/>
      <c r="O921" s="36"/>
      <c r="P921" s="36"/>
      <c r="Q921" s="36"/>
      <c r="R921" s="36"/>
      <c r="S921" s="36"/>
      <c r="T921" s="36"/>
      <c r="U921" s="36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4"/>
      <c r="AG921" s="43"/>
      <c r="AH921" s="43"/>
      <c r="AI921" s="36"/>
      <c r="AJ921" s="43"/>
      <c r="AK921" s="43"/>
      <c r="AL921" s="43"/>
      <c r="AM921" s="43"/>
      <c r="AN921" s="43"/>
      <c r="AO921" s="43"/>
      <c r="AP921" s="42"/>
      <c r="AQ921" s="37"/>
      <c r="AR921" s="37"/>
      <c r="AS921" s="37"/>
      <c r="AT921" s="37"/>
      <c r="AU921" s="37"/>
      <c r="AV921" s="37"/>
      <c r="AW921" s="37"/>
      <c r="AX921" s="37"/>
      <c r="AY921" s="37"/>
      <c r="AZ921" s="37"/>
      <c r="BA921" s="37"/>
    </row>
    <row r="922" spans="1:53">
      <c r="A922" s="37"/>
      <c r="B922" s="37"/>
      <c r="C922" s="37"/>
      <c r="D922" s="35"/>
      <c r="E922" s="39"/>
      <c r="F922" s="39"/>
      <c r="G922" s="41"/>
      <c r="H922" s="41"/>
      <c r="I922" s="36"/>
      <c r="J922" s="36"/>
      <c r="K922" s="36"/>
      <c r="L922" s="36"/>
      <c r="M922" s="36" t="str">
        <f ca="1">IFERROR(__xludf.DUMMYFUNCTION("IFERROR(TEXTJOIN("", "", TRUE, FILTER('Hưởng lương Tết'!D:D, ('Hưởng lương Tết'!A:A=B917) * ('Hưởng lương Tết'!B:B=C917))), """")"),"")</f>
        <v/>
      </c>
      <c r="N922" s="36"/>
      <c r="O922" s="36"/>
      <c r="P922" s="36"/>
      <c r="Q922" s="36"/>
      <c r="R922" s="36"/>
      <c r="S922" s="36"/>
      <c r="T922" s="36"/>
      <c r="U922" s="36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4"/>
      <c r="AG922" s="43"/>
      <c r="AH922" s="43"/>
      <c r="AI922" s="36"/>
      <c r="AJ922" s="43"/>
      <c r="AK922" s="43"/>
      <c r="AL922" s="43"/>
      <c r="AM922" s="43"/>
      <c r="AN922" s="43"/>
      <c r="AO922" s="43"/>
      <c r="AP922" s="42"/>
      <c r="AQ922" s="37"/>
      <c r="AR922" s="37"/>
      <c r="AS922" s="37"/>
      <c r="AT922" s="37"/>
      <c r="AU922" s="37"/>
      <c r="AV922" s="37"/>
      <c r="AW922" s="37"/>
      <c r="AX922" s="37"/>
      <c r="AY922" s="37"/>
      <c r="AZ922" s="37"/>
      <c r="BA922" s="37"/>
    </row>
    <row r="923" spans="1:53">
      <c r="A923" s="37"/>
      <c r="B923" s="37"/>
      <c r="C923" s="37"/>
      <c r="D923" s="35"/>
      <c r="E923" s="39"/>
      <c r="F923" s="39"/>
      <c r="G923" s="41"/>
      <c r="H923" s="41"/>
      <c r="I923" s="36"/>
      <c r="J923" s="36"/>
      <c r="K923" s="36"/>
      <c r="L923" s="36"/>
      <c r="M923" s="36" t="str">
        <f ca="1">IFERROR(__xludf.DUMMYFUNCTION("IFERROR(TEXTJOIN("", "", TRUE, FILTER('Hưởng lương Tết'!D:D, ('Hưởng lương Tết'!A:A=B918) * ('Hưởng lương Tết'!B:B=C918))), """")"),"")</f>
        <v/>
      </c>
      <c r="N923" s="36"/>
      <c r="O923" s="36"/>
      <c r="P923" s="36"/>
      <c r="Q923" s="36"/>
      <c r="R923" s="36"/>
      <c r="S923" s="36"/>
      <c r="T923" s="36"/>
      <c r="U923" s="36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4"/>
      <c r="AG923" s="43"/>
      <c r="AH923" s="43"/>
      <c r="AI923" s="36"/>
      <c r="AJ923" s="43"/>
      <c r="AK923" s="43"/>
      <c r="AL923" s="43"/>
      <c r="AM923" s="43"/>
      <c r="AN923" s="43"/>
      <c r="AO923" s="43"/>
      <c r="AP923" s="42"/>
      <c r="AQ923" s="37"/>
      <c r="AR923" s="37"/>
      <c r="AS923" s="37"/>
      <c r="AT923" s="37"/>
      <c r="AU923" s="37"/>
      <c r="AV923" s="37"/>
      <c r="AW923" s="37"/>
      <c r="AX923" s="37"/>
      <c r="AY923" s="37"/>
      <c r="AZ923" s="37"/>
      <c r="BA923" s="37"/>
    </row>
    <row r="924" spans="1:53">
      <c r="A924" s="37"/>
      <c r="B924" s="37"/>
      <c r="C924" s="37"/>
      <c r="D924" s="35"/>
      <c r="E924" s="39"/>
      <c r="F924" s="39"/>
      <c r="G924" s="41"/>
      <c r="H924" s="41"/>
      <c r="I924" s="36"/>
      <c r="J924" s="36"/>
      <c r="K924" s="36"/>
      <c r="L924" s="36"/>
      <c r="M924" s="36" t="str">
        <f ca="1">IFERROR(__xludf.DUMMYFUNCTION("IFERROR(TEXTJOIN("", "", TRUE, FILTER('Hưởng lương Tết'!D:D, ('Hưởng lương Tết'!A:A=B919) * ('Hưởng lương Tết'!B:B=C919))), """")"),"")</f>
        <v/>
      </c>
      <c r="N924" s="36"/>
      <c r="O924" s="36"/>
      <c r="P924" s="36"/>
      <c r="Q924" s="36"/>
      <c r="R924" s="36"/>
      <c r="S924" s="36"/>
      <c r="T924" s="36"/>
      <c r="U924" s="36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4"/>
      <c r="AG924" s="43"/>
      <c r="AH924" s="43"/>
      <c r="AI924" s="36"/>
      <c r="AJ924" s="43"/>
      <c r="AK924" s="43"/>
      <c r="AL924" s="43"/>
      <c r="AM924" s="43"/>
      <c r="AN924" s="43"/>
      <c r="AO924" s="43"/>
      <c r="AP924" s="42"/>
      <c r="AQ924" s="37"/>
      <c r="AR924" s="37"/>
      <c r="AS924" s="37"/>
      <c r="AT924" s="37"/>
      <c r="AU924" s="37"/>
      <c r="AV924" s="37"/>
      <c r="AW924" s="37"/>
      <c r="AX924" s="37"/>
      <c r="AY924" s="37"/>
      <c r="AZ924" s="37"/>
      <c r="BA924" s="37"/>
    </row>
    <row r="925" spans="1:53">
      <c r="A925" s="37"/>
      <c r="B925" s="37"/>
      <c r="C925" s="37"/>
      <c r="D925" s="35"/>
      <c r="E925" s="39"/>
      <c r="F925" s="39"/>
      <c r="G925" s="41"/>
      <c r="H925" s="41"/>
      <c r="I925" s="36"/>
      <c r="J925" s="36"/>
      <c r="K925" s="36"/>
      <c r="L925" s="36"/>
      <c r="M925" s="36" t="str">
        <f ca="1">IFERROR(__xludf.DUMMYFUNCTION("IFERROR(TEXTJOIN("", "", TRUE, FILTER('Hưởng lương Tết'!D:D, ('Hưởng lương Tết'!A:A=B920) * ('Hưởng lương Tết'!B:B=C920))), """")"),"")</f>
        <v/>
      </c>
      <c r="N925" s="36"/>
      <c r="O925" s="36"/>
      <c r="P925" s="36"/>
      <c r="Q925" s="36"/>
      <c r="R925" s="36"/>
      <c r="S925" s="36"/>
      <c r="T925" s="36"/>
      <c r="U925" s="36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4"/>
      <c r="AG925" s="43"/>
      <c r="AH925" s="43"/>
      <c r="AI925" s="36"/>
      <c r="AJ925" s="43"/>
      <c r="AK925" s="43"/>
      <c r="AL925" s="43"/>
      <c r="AM925" s="43"/>
      <c r="AN925" s="43"/>
      <c r="AO925" s="43"/>
      <c r="AP925" s="42"/>
      <c r="AQ925" s="37"/>
      <c r="AR925" s="37"/>
      <c r="AS925" s="37"/>
      <c r="AT925" s="37"/>
      <c r="AU925" s="37"/>
      <c r="AV925" s="37"/>
      <c r="AW925" s="37"/>
      <c r="AX925" s="37"/>
      <c r="AY925" s="37"/>
      <c r="AZ925" s="37"/>
      <c r="BA925" s="37"/>
    </row>
    <row r="926" spans="1:53">
      <c r="A926" s="37"/>
      <c r="B926" s="37"/>
      <c r="C926" s="37"/>
      <c r="D926" s="35"/>
      <c r="E926" s="39"/>
      <c r="F926" s="39"/>
      <c r="G926" s="41"/>
      <c r="H926" s="41"/>
      <c r="I926" s="36"/>
      <c r="J926" s="36"/>
      <c r="K926" s="36"/>
      <c r="L926" s="36"/>
      <c r="M926" s="36" t="str">
        <f ca="1">IFERROR(__xludf.DUMMYFUNCTION("IFERROR(TEXTJOIN("", "", TRUE, FILTER('Hưởng lương Tết'!D:D, ('Hưởng lương Tết'!A:A=B921) * ('Hưởng lương Tết'!B:B=C921))), """")"),"")</f>
        <v/>
      </c>
      <c r="N926" s="36"/>
      <c r="O926" s="36"/>
      <c r="P926" s="36"/>
      <c r="Q926" s="36"/>
      <c r="R926" s="36"/>
      <c r="S926" s="36"/>
      <c r="T926" s="36"/>
      <c r="U926" s="36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4"/>
      <c r="AG926" s="43"/>
      <c r="AH926" s="43"/>
      <c r="AI926" s="36"/>
      <c r="AJ926" s="43"/>
      <c r="AK926" s="43"/>
      <c r="AL926" s="43"/>
      <c r="AM926" s="43"/>
      <c r="AN926" s="43"/>
      <c r="AO926" s="43"/>
      <c r="AP926" s="42"/>
      <c r="AQ926" s="37"/>
      <c r="AR926" s="37"/>
      <c r="AS926" s="37"/>
      <c r="AT926" s="37"/>
      <c r="AU926" s="37"/>
      <c r="AV926" s="37"/>
      <c r="AW926" s="37"/>
      <c r="AX926" s="37"/>
      <c r="AY926" s="37"/>
      <c r="AZ926" s="37"/>
      <c r="BA926" s="37"/>
    </row>
    <row r="927" spans="1:53">
      <c r="A927" s="37"/>
      <c r="B927" s="37"/>
      <c r="C927" s="37"/>
      <c r="D927" s="35"/>
      <c r="E927" s="39"/>
      <c r="F927" s="39"/>
      <c r="G927" s="41"/>
      <c r="H927" s="41"/>
      <c r="I927" s="36"/>
      <c r="J927" s="36"/>
      <c r="K927" s="36"/>
      <c r="L927" s="36"/>
      <c r="M927" s="36" t="str">
        <f ca="1">IFERROR(__xludf.DUMMYFUNCTION("IFERROR(TEXTJOIN("", "", TRUE, FILTER('Hưởng lương Tết'!D:D, ('Hưởng lương Tết'!A:A=B922) * ('Hưởng lương Tết'!B:B=C922))), """")"),"")</f>
        <v/>
      </c>
      <c r="N927" s="36"/>
      <c r="O927" s="36"/>
      <c r="P927" s="36"/>
      <c r="Q927" s="36"/>
      <c r="R927" s="36"/>
      <c r="S927" s="36"/>
      <c r="T927" s="36"/>
      <c r="U927" s="36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4"/>
      <c r="AG927" s="43"/>
      <c r="AH927" s="43"/>
      <c r="AI927" s="36"/>
      <c r="AJ927" s="43"/>
      <c r="AK927" s="43"/>
      <c r="AL927" s="43"/>
      <c r="AM927" s="43"/>
      <c r="AN927" s="43"/>
      <c r="AO927" s="43"/>
      <c r="AP927" s="42"/>
      <c r="AQ927" s="37"/>
      <c r="AR927" s="37"/>
      <c r="AS927" s="37"/>
      <c r="AT927" s="37"/>
      <c r="AU927" s="37"/>
      <c r="AV927" s="37"/>
      <c r="AW927" s="37"/>
      <c r="AX927" s="37"/>
      <c r="AY927" s="37"/>
      <c r="AZ927" s="37"/>
      <c r="BA927" s="37"/>
    </row>
    <row r="928" spans="1:53">
      <c r="A928" s="37"/>
      <c r="B928" s="37"/>
      <c r="C928" s="37"/>
      <c r="D928" s="35"/>
      <c r="E928" s="39"/>
      <c r="F928" s="39"/>
      <c r="G928" s="41"/>
      <c r="H928" s="41"/>
      <c r="I928" s="36"/>
      <c r="J928" s="36"/>
      <c r="K928" s="36"/>
      <c r="L928" s="36"/>
      <c r="M928" s="36" t="str">
        <f ca="1">IFERROR(__xludf.DUMMYFUNCTION("IFERROR(TEXTJOIN("", "", TRUE, FILTER('Hưởng lương Tết'!D:D, ('Hưởng lương Tết'!A:A=B923) * ('Hưởng lương Tết'!B:B=C923))), """")"),"")</f>
        <v/>
      </c>
      <c r="N928" s="36"/>
      <c r="O928" s="36"/>
      <c r="P928" s="36"/>
      <c r="Q928" s="36"/>
      <c r="R928" s="36"/>
      <c r="S928" s="36"/>
      <c r="T928" s="36"/>
      <c r="U928" s="36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4"/>
      <c r="AG928" s="43"/>
      <c r="AH928" s="43"/>
      <c r="AI928" s="36"/>
      <c r="AJ928" s="43"/>
      <c r="AK928" s="43"/>
      <c r="AL928" s="43"/>
      <c r="AM928" s="43"/>
      <c r="AN928" s="43"/>
      <c r="AO928" s="43"/>
      <c r="AP928" s="42"/>
      <c r="AQ928" s="37"/>
      <c r="AR928" s="37"/>
      <c r="AS928" s="37"/>
      <c r="AT928" s="37"/>
      <c r="AU928" s="37"/>
      <c r="AV928" s="37"/>
      <c r="AW928" s="37"/>
      <c r="AX928" s="37"/>
      <c r="AY928" s="37"/>
      <c r="AZ928" s="37"/>
      <c r="BA928" s="37"/>
    </row>
    <row r="929" spans="1:53">
      <c r="A929" s="37"/>
      <c r="B929" s="37"/>
      <c r="C929" s="37"/>
      <c r="D929" s="35"/>
      <c r="E929" s="39"/>
      <c r="F929" s="39"/>
      <c r="G929" s="41"/>
      <c r="H929" s="41"/>
      <c r="I929" s="36"/>
      <c r="J929" s="36"/>
      <c r="K929" s="36"/>
      <c r="L929" s="36"/>
      <c r="M929" s="36" t="str">
        <f ca="1">IFERROR(__xludf.DUMMYFUNCTION("IFERROR(TEXTJOIN("", "", TRUE, FILTER('Hưởng lương Tết'!D:D, ('Hưởng lương Tết'!A:A=B924) * ('Hưởng lương Tết'!B:B=C924))), """")"),"")</f>
        <v/>
      </c>
      <c r="N929" s="36"/>
      <c r="O929" s="36"/>
      <c r="P929" s="36"/>
      <c r="Q929" s="36"/>
      <c r="R929" s="36"/>
      <c r="S929" s="36"/>
      <c r="T929" s="36"/>
      <c r="U929" s="36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4"/>
      <c r="AG929" s="43"/>
      <c r="AH929" s="43"/>
      <c r="AI929" s="36"/>
      <c r="AJ929" s="43"/>
      <c r="AK929" s="43"/>
      <c r="AL929" s="43"/>
      <c r="AM929" s="43"/>
      <c r="AN929" s="43"/>
      <c r="AO929" s="43"/>
      <c r="AP929" s="42"/>
      <c r="AQ929" s="37"/>
      <c r="AR929" s="37"/>
      <c r="AS929" s="37"/>
      <c r="AT929" s="37"/>
      <c r="AU929" s="37"/>
      <c r="AV929" s="37"/>
      <c r="AW929" s="37"/>
      <c r="AX929" s="37"/>
      <c r="AY929" s="37"/>
      <c r="AZ929" s="37"/>
      <c r="BA929" s="37"/>
    </row>
    <row r="930" spans="1:53">
      <c r="A930" s="37"/>
      <c r="B930" s="37"/>
      <c r="C930" s="37"/>
      <c r="D930" s="35"/>
      <c r="E930" s="39"/>
      <c r="F930" s="39"/>
      <c r="G930" s="41"/>
      <c r="H930" s="41"/>
      <c r="I930" s="36"/>
      <c r="J930" s="36"/>
      <c r="K930" s="36"/>
      <c r="L930" s="36"/>
      <c r="M930" s="36" t="str">
        <f ca="1">IFERROR(__xludf.DUMMYFUNCTION("IFERROR(TEXTJOIN("", "", TRUE, FILTER('Hưởng lương Tết'!D:D, ('Hưởng lương Tết'!A:A=B925) * ('Hưởng lương Tết'!B:B=C925))), """")"),"")</f>
        <v/>
      </c>
      <c r="N930" s="36"/>
      <c r="O930" s="36"/>
      <c r="P930" s="36"/>
      <c r="Q930" s="36"/>
      <c r="R930" s="36"/>
      <c r="S930" s="36"/>
      <c r="T930" s="36"/>
      <c r="U930" s="36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4"/>
      <c r="AG930" s="43"/>
      <c r="AH930" s="43"/>
      <c r="AI930" s="36"/>
      <c r="AJ930" s="43"/>
      <c r="AK930" s="43"/>
      <c r="AL930" s="43"/>
      <c r="AM930" s="43"/>
      <c r="AN930" s="43"/>
      <c r="AO930" s="43"/>
      <c r="AP930" s="42"/>
      <c r="AQ930" s="37"/>
      <c r="AR930" s="37"/>
      <c r="AS930" s="37"/>
      <c r="AT930" s="37"/>
      <c r="AU930" s="37"/>
      <c r="AV930" s="37"/>
      <c r="AW930" s="37"/>
      <c r="AX930" s="37"/>
      <c r="AY930" s="37"/>
      <c r="AZ930" s="37"/>
      <c r="BA930" s="37"/>
    </row>
    <row r="931" spans="1:53">
      <c r="A931" s="37"/>
      <c r="B931" s="37"/>
      <c r="C931" s="37"/>
      <c r="D931" s="35"/>
      <c r="E931" s="39"/>
      <c r="F931" s="39"/>
      <c r="G931" s="41"/>
      <c r="H931" s="41"/>
      <c r="I931" s="36"/>
      <c r="J931" s="36"/>
      <c r="K931" s="36"/>
      <c r="L931" s="36"/>
      <c r="M931" s="36" t="str">
        <f ca="1">IFERROR(__xludf.DUMMYFUNCTION("IFERROR(TEXTJOIN("", "", TRUE, FILTER('Hưởng lương Tết'!D:D, ('Hưởng lương Tết'!A:A=B926) * ('Hưởng lương Tết'!B:B=C926))), """")"),"")</f>
        <v/>
      </c>
      <c r="N931" s="36"/>
      <c r="O931" s="36"/>
      <c r="P931" s="36"/>
      <c r="Q931" s="36"/>
      <c r="R931" s="36"/>
      <c r="S931" s="36"/>
      <c r="T931" s="36"/>
      <c r="U931" s="36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4"/>
      <c r="AG931" s="43"/>
      <c r="AH931" s="43"/>
      <c r="AI931" s="36"/>
      <c r="AJ931" s="43"/>
      <c r="AK931" s="43"/>
      <c r="AL931" s="43"/>
      <c r="AM931" s="43"/>
      <c r="AN931" s="43"/>
      <c r="AO931" s="43"/>
      <c r="AP931" s="42"/>
      <c r="AQ931" s="37"/>
      <c r="AR931" s="37"/>
      <c r="AS931" s="37"/>
      <c r="AT931" s="37"/>
      <c r="AU931" s="37"/>
      <c r="AV931" s="37"/>
      <c r="AW931" s="37"/>
      <c r="AX931" s="37"/>
      <c r="AY931" s="37"/>
      <c r="AZ931" s="37"/>
      <c r="BA931" s="37"/>
    </row>
    <row r="932" spans="1:53">
      <c r="A932" s="37"/>
      <c r="B932" s="37"/>
      <c r="C932" s="37"/>
      <c r="D932" s="35"/>
      <c r="E932" s="39"/>
      <c r="F932" s="39"/>
      <c r="G932" s="41"/>
      <c r="H932" s="41"/>
      <c r="I932" s="36"/>
      <c r="J932" s="36"/>
      <c r="K932" s="36"/>
      <c r="L932" s="36"/>
      <c r="M932" s="36" t="str">
        <f ca="1">IFERROR(__xludf.DUMMYFUNCTION("IFERROR(TEXTJOIN("", "", TRUE, FILTER('Hưởng lương Tết'!D:D, ('Hưởng lương Tết'!A:A=B927) * ('Hưởng lương Tết'!B:B=C927))), """")"),"")</f>
        <v/>
      </c>
      <c r="N932" s="36"/>
      <c r="O932" s="36"/>
      <c r="P932" s="36"/>
      <c r="Q932" s="36"/>
      <c r="R932" s="36"/>
      <c r="S932" s="36"/>
      <c r="T932" s="36"/>
      <c r="U932" s="36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4"/>
      <c r="AG932" s="43"/>
      <c r="AH932" s="43"/>
      <c r="AI932" s="36"/>
      <c r="AJ932" s="43"/>
      <c r="AK932" s="43"/>
      <c r="AL932" s="43"/>
      <c r="AM932" s="43"/>
      <c r="AN932" s="43"/>
      <c r="AO932" s="43"/>
      <c r="AP932" s="42"/>
      <c r="AQ932" s="37"/>
      <c r="AR932" s="37"/>
      <c r="AS932" s="37"/>
      <c r="AT932" s="37"/>
      <c r="AU932" s="37"/>
      <c r="AV932" s="37"/>
      <c r="AW932" s="37"/>
      <c r="AX932" s="37"/>
      <c r="AY932" s="37"/>
      <c r="AZ932" s="37"/>
      <c r="BA932" s="37"/>
    </row>
    <row r="933" spans="1:53">
      <c r="A933" s="37"/>
      <c r="B933" s="37"/>
      <c r="C933" s="37"/>
      <c r="D933" s="35"/>
      <c r="E933" s="39"/>
      <c r="F933" s="39"/>
      <c r="G933" s="41"/>
      <c r="H933" s="41"/>
      <c r="I933" s="36"/>
      <c r="J933" s="36"/>
      <c r="K933" s="36"/>
      <c r="L933" s="36"/>
      <c r="M933" s="36" t="str">
        <f ca="1">IFERROR(__xludf.DUMMYFUNCTION("IFERROR(TEXTJOIN("", "", TRUE, FILTER('Hưởng lương Tết'!D:D, ('Hưởng lương Tết'!A:A=B928) * ('Hưởng lương Tết'!B:B=C928))), """")"),"")</f>
        <v/>
      </c>
      <c r="N933" s="36"/>
      <c r="O933" s="36"/>
      <c r="P933" s="36"/>
      <c r="Q933" s="36"/>
      <c r="R933" s="36"/>
      <c r="S933" s="36"/>
      <c r="T933" s="36"/>
      <c r="U933" s="36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4"/>
      <c r="AG933" s="43"/>
      <c r="AH933" s="43"/>
      <c r="AI933" s="36"/>
      <c r="AJ933" s="43"/>
      <c r="AK933" s="43"/>
      <c r="AL933" s="43"/>
      <c r="AM933" s="43"/>
      <c r="AN933" s="43"/>
      <c r="AO933" s="43"/>
      <c r="AP933" s="42"/>
      <c r="AQ933" s="37"/>
      <c r="AR933" s="37"/>
      <c r="AS933" s="37"/>
      <c r="AT933" s="37"/>
      <c r="AU933" s="37"/>
      <c r="AV933" s="37"/>
      <c r="AW933" s="37"/>
      <c r="AX933" s="37"/>
      <c r="AY933" s="37"/>
      <c r="AZ933" s="37"/>
      <c r="BA933" s="37"/>
    </row>
    <row r="934" spans="1:53">
      <c r="A934" s="37"/>
      <c r="B934" s="37"/>
      <c r="C934" s="37"/>
      <c r="D934" s="35"/>
      <c r="E934" s="39"/>
      <c r="F934" s="39"/>
      <c r="G934" s="41"/>
      <c r="H934" s="41"/>
      <c r="I934" s="36"/>
      <c r="J934" s="36"/>
      <c r="K934" s="36"/>
      <c r="L934" s="36"/>
      <c r="M934" s="36" t="str">
        <f ca="1">IFERROR(__xludf.DUMMYFUNCTION("IFERROR(TEXTJOIN("", "", TRUE, FILTER('Hưởng lương Tết'!D:D, ('Hưởng lương Tết'!A:A=B929) * ('Hưởng lương Tết'!B:B=C929))), """")"),"")</f>
        <v/>
      </c>
      <c r="N934" s="36"/>
      <c r="O934" s="36"/>
      <c r="P934" s="36"/>
      <c r="Q934" s="36"/>
      <c r="R934" s="36"/>
      <c r="S934" s="36"/>
      <c r="T934" s="36"/>
      <c r="U934" s="36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4"/>
      <c r="AG934" s="43"/>
      <c r="AH934" s="43"/>
      <c r="AI934" s="36"/>
      <c r="AJ934" s="43"/>
      <c r="AK934" s="43"/>
      <c r="AL934" s="43"/>
      <c r="AM934" s="43"/>
      <c r="AN934" s="43"/>
      <c r="AO934" s="43"/>
      <c r="AP934" s="42"/>
      <c r="AQ934" s="37"/>
      <c r="AR934" s="37"/>
      <c r="AS934" s="37"/>
      <c r="AT934" s="37"/>
      <c r="AU934" s="37"/>
      <c r="AV934" s="37"/>
      <c r="AW934" s="37"/>
      <c r="AX934" s="37"/>
      <c r="AY934" s="37"/>
      <c r="AZ934" s="37"/>
      <c r="BA934" s="37"/>
    </row>
    <row r="935" spans="1:53">
      <c r="A935" s="37"/>
      <c r="B935" s="37"/>
      <c r="C935" s="37"/>
      <c r="D935" s="35"/>
      <c r="E935" s="39"/>
      <c r="F935" s="39"/>
      <c r="G935" s="41"/>
      <c r="H935" s="41"/>
      <c r="I935" s="36"/>
      <c r="J935" s="36"/>
      <c r="K935" s="36"/>
      <c r="L935" s="36"/>
      <c r="M935" s="36" t="str">
        <f ca="1">IFERROR(__xludf.DUMMYFUNCTION("IFERROR(TEXTJOIN("", "", TRUE, FILTER('Hưởng lương Tết'!D:D, ('Hưởng lương Tết'!A:A=B930) * ('Hưởng lương Tết'!B:B=C930))), """")"),"")</f>
        <v/>
      </c>
      <c r="N935" s="36"/>
      <c r="O935" s="36"/>
      <c r="P935" s="36"/>
      <c r="Q935" s="36"/>
      <c r="R935" s="36"/>
      <c r="S935" s="36"/>
      <c r="T935" s="36"/>
      <c r="U935" s="36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4"/>
      <c r="AG935" s="43"/>
      <c r="AH935" s="43"/>
      <c r="AI935" s="36"/>
      <c r="AJ935" s="43"/>
      <c r="AK935" s="43"/>
      <c r="AL935" s="43"/>
      <c r="AM935" s="43"/>
      <c r="AN935" s="43"/>
      <c r="AO935" s="43"/>
      <c r="AP935" s="42"/>
      <c r="AQ935" s="37"/>
      <c r="AR935" s="37"/>
      <c r="AS935" s="37"/>
      <c r="AT935" s="37"/>
      <c r="AU935" s="37"/>
      <c r="AV935" s="37"/>
      <c r="AW935" s="37"/>
      <c r="AX935" s="37"/>
      <c r="AY935" s="37"/>
      <c r="AZ935" s="37"/>
      <c r="BA935" s="37"/>
    </row>
    <row r="936" spans="1:53">
      <c r="A936" s="37"/>
      <c r="B936" s="37"/>
      <c r="C936" s="37"/>
      <c r="D936" s="35"/>
      <c r="E936" s="39"/>
      <c r="F936" s="39"/>
      <c r="G936" s="41"/>
      <c r="H936" s="41"/>
      <c r="I936" s="36"/>
      <c r="J936" s="36"/>
      <c r="K936" s="36"/>
      <c r="L936" s="36"/>
      <c r="M936" s="36" t="str">
        <f ca="1">IFERROR(__xludf.DUMMYFUNCTION("IFERROR(TEXTJOIN("", "", TRUE, FILTER('Hưởng lương Tết'!D:D, ('Hưởng lương Tết'!A:A=B931) * ('Hưởng lương Tết'!B:B=C931))), """")"),"")</f>
        <v/>
      </c>
      <c r="N936" s="36"/>
      <c r="O936" s="36"/>
      <c r="P936" s="36"/>
      <c r="Q936" s="36"/>
      <c r="R936" s="36"/>
      <c r="S936" s="36"/>
      <c r="T936" s="36"/>
      <c r="U936" s="36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4"/>
      <c r="AG936" s="43"/>
      <c r="AH936" s="43"/>
      <c r="AI936" s="36"/>
      <c r="AJ936" s="43"/>
      <c r="AK936" s="43"/>
      <c r="AL936" s="43"/>
      <c r="AM936" s="43"/>
      <c r="AN936" s="43"/>
      <c r="AO936" s="43"/>
      <c r="AP936" s="42"/>
      <c r="AQ936" s="37"/>
      <c r="AR936" s="37"/>
      <c r="AS936" s="37"/>
      <c r="AT936" s="37"/>
      <c r="AU936" s="37"/>
      <c r="AV936" s="37"/>
      <c r="AW936" s="37"/>
      <c r="AX936" s="37"/>
      <c r="AY936" s="37"/>
      <c r="AZ936" s="37"/>
      <c r="BA936" s="37"/>
    </row>
    <row r="937" spans="1:53">
      <c r="A937" s="37"/>
      <c r="B937" s="37"/>
      <c r="C937" s="37"/>
      <c r="D937" s="35"/>
      <c r="E937" s="39"/>
      <c r="F937" s="39"/>
      <c r="G937" s="41"/>
      <c r="H937" s="41"/>
      <c r="I937" s="36"/>
      <c r="J937" s="36"/>
      <c r="K937" s="36"/>
      <c r="L937" s="36"/>
      <c r="M937" s="36" t="str">
        <f ca="1">IFERROR(__xludf.DUMMYFUNCTION("IFERROR(TEXTJOIN("", "", TRUE, FILTER('Hưởng lương Tết'!D:D, ('Hưởng lương Tết'!A:A=B932) * ('Hưởng lương Tết'!B:B=C932))), """")"),"")</f>
        <v/>
      </c>
      <c r="N937" s="36"/>
      <c r="O937" s="36"/>
      <c r="P937" s="36"/>
      <c r="Q937" s="36"/>
      <c r="R937" s="36"/>
      <c r="S937" s="36"/>
      <c r="T937" s="36"/>
      <c r="U937" s="36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4"/>
      <c r="AG937" s="43"/>
      <c r="AH937" s="43"/>
      <c r="AI937" s="36"/>
      <c r="AJ937" s="43"/>
      <c r="AK937" s="43"/>
      <c r="AL937" s="43"/>
      <c r="AM937" s="43"/>
      <c r="AN937" s="43"/>
      <c r="AO937" s="43"/>
      <c r="AP937" s="42"/>
      <c r="AQ937" s="37"/>
      <c r="AR937" s="37"/>
      <c r="AS937" s="37"/>
      <c r="AT937" s="37"/>
      <c r="AU937" s="37"/>
      <c r="AV937" s="37"/>
      <c r="AW937" s="37"/>
      <c r="AX937" s="37"/>
      <c r="AY937" s="37"/>
      <c r="AZ937" s="37"/>
      <c r="BA937" s="37"/>
    </row>
    <row r="938" spans="1:53">
      <c r="A938" s="37"/>
      <c r="B938" s="37"/>
      <c r="C938" s="37"/>
      <c r="D938" s="35"/>
      <c r="E938" s="39"/>
      <c r="F938" s="39"/>
      <c r="G938" s="41"/>
      <c r="H938" s="41"/>
      <c r="I938" s="36"/>
      <c r="J938" s="36"/>
      <c r="K938" s="36"/>
      <c r="L938" s="36"/>
      <c r="M938" s="36" t="str">
        <f ca="1">IFERROR(__xludf.DUMMYFUNCTION("IFERROR(TEXTJOIN("", "", TRUE, FILTER('Hưởng lương Tết'!D:D, ('Hưởng lương Tết'!A:A=B933) * ('Hưởng lương Tết'!B:B=C933))), """")"),"")</f>
        <v/>
      </c>
      <c r="N938" s="36"/>
      <c r="O938" s="36"/>
      <c r="P938" s="36"/>
      <c r="Q938" s="36"/>
      <c r="R938" s="36"/>
      <c r="S938" s="36"/>
      <c r="T938" s="36"/>
      <c r="U938" s="36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4"/>
      <c r="AG938" s="43"/>
      <c r="AH938" s="43"/>
      <c r="AI938" s="36"/>
      <c r="AJ938" s="43"/>
      <c r="AK938" s="43"/>
      <c r="AL938" s="43"/>
      <c r="AM938" s="43"/>
      <c r="AN938" s="43"/>
      <c r="AO938" s="43"/>
      <c r="AP938" s="42"/>
      <c r="AQ938" s="37"/>
      <c r="AR938" s="37"/>
      <c r="AS938" s="37"/>
      <c r="AT938" s="37"/>
      <c r="AU938" s="37"/>
      <c r="AV938" s="37"/>
      <c r="AW938" s="37"/>
      <c r="AX938" s="37"/>
      <c r="AY938" s="37"/>
      <c r="AZ938" s="37"/>
      <c r="BA938" s="37"/>
    </row>
    <row r="939" spans="1:53">
      <c r="A939" s="37"/>
      <c r="B939" s="37"/>
      <c r="C939" s="37"/>
      <c r="D939" s="35"/>
      <c r="E939" s="39"/>
      <c r="F939" s="39"/>
      <c r="G939" s="41"/>
      <c r="H939" s="41"/>
      <c r="I939" s="36"/>
      <c r="J939" s="36"/>
      <c r="K939" s="36"/>
      <c r="L939" s="36"/>
      <c r="M939" s="36" t="str">
        <f ca="1">IFERROR(__xludf.DUMMYFUNCTION("IFERROR(TEXTJOIN("", "", TRUE, FILTER('Hưởng lương Tết'!D:D, ('Hưởng lương Tết'!A:A=B934) * ('Hưởng lương Tết'!B:B=C934))), """")"),"")</f>
        <v/>
      </c>
      <c r="N939" s="36"/>
      <c r="O939" s="36"/>
      <c r="P939" s="36"/>
      <c r="Q939" s="36"/>
      <c r="R939" s="36"/>
      <c r="S939" s="36"/>
      <c r="T939" s="36"/>
      <c r="U939" s="36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4"/>
      <c r="AG939" s="43"/>
      <c r="AH939" s="43"/>
      <c r="AI939" s="36"/>
      <c r="AJ939" s="43"/>
      <c r="AK939" s="43"/>
      <c r="AL939" s="43"/>
      <c r="AM939" s="43"/>
      <c r="AN939" s="43"/>
      <c r="AO939" s="43"/>
      <c r="AP939" s="42"/>
      <c r="AQ939" s="37"/>
      <c r="AR939" s="37"/>
      <c r="AS939" s="37"/>
      <c r="AT939" s="37"/>
      <c r="AU939" s="37"/>
      <c r="AV939" s="37"/>
      <c r="AW939" s="37"/>
      <c r="AX939" s="37"/>
      <c r="AY939" s="37"/>
      <c r="AZ939" s="37"/>
      <c r="BA939" s="37"/>
    </row>
    <row r="940" spans="1:53">
      <c r="A940" s="37"/>
      <c r="B940" s="37"/>
      <c r="C940" s="37"/>
      <c r="D940" s="35"/>
      <c r="E940" s="39"/>
      <c r="F940" s="39"/>
      <c r="G940" s="41"/>
      <c r="H940" s="41"/>
      <c r="I940" s="36"/>
      <c r="J940" s="36"/>
      <c r="K940" s="36"/>
      <c r="L940" s="36"/>
      <c r="M940" s="36" t="str">
        <f ca="1">IFERROR(__xludf.DUMMYFUNCTION("IFERROR(TEXTJOIN("", "", TRUE, FILTER('Hưởng lương Tết'!D:D, ('Hưởng lương Tết'!A:A=B935) * ('Hưởng lương Tết'!B:B=C935))), """")"),"")</f>
        <v/>
      </c>
      <c r="N940" s="36"/>
      <c r="O940" s="36"/>
      <c r="P940" s="36"/>
      <c r="Q940" s="36"/>
      <c r="R940" s="36"/>
      <c r="S940" s="36"/>
      <c r="T940" s="36"/>
      <c r="U940" s="36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4"/>
      <c r="AG940" s="43"/>
      <c r="AH940" s="43"/>
      <c r="AI940" s="36"/>
      <c r="AJ940" s="43"/>
      <c r="AK940" s="43"/>
      <c r="AL940" s="43"/>
      <c r="AM940" s="43"/>
      <c r="AN940" s="43"/>
      <c r="AO940" s="43"/>
      <c r="AP940" s="42"/>
      <c r="AQ940" s="37"/>
      <c r="AR940" s="37"/>
      <c r="AS940" s="37"/>
      <c r="AT940" s="37"/>
      <c r="AU940" s="37"/>
      <c r="AV940" s="37"/>
      <c r="AW940" s="37"/>
      <c r="AX940" s="37"/>
      <c r="AY940" s="37"/>
      <c r="AZ940" s="37"/>
      <c r="BA940" s="37"/>
    </row>
    <row r="941" spans="1:53">
      <c r="A941" s="37"/>
      <c r="B941" s="37"/>
      <c r="C941" s="37"/>
      <c r="D941" s="35"/>
      <c r="E941" s="39"/>
      <c r="F941" s="39"/>
      <c r="G941" s="41"/>
      <c r="H941" s="41"/>
      <c r="I941" s="36"/>
      <c r="J941" s="36"/>
      <c r="K941" s="36"/>
      <c r="L941" s="36"/>
      <c r="M941" s="36" t="str">
        <f ca="1">IFERROR(__xludf.DUMMYFUNCTION("IFERROR(TEXTJOIN("", "", TRUE, FILTER('Hưởng lương Tết'!D:D, ('Hưởng lương Tết'!A:A=B936) * ('Hưởng lương Tết'!B:B=C936))), """")"),"")</f>
        <v/>
      </c>
      <c r="N941" s="36"/>
      <c r="O941" s="36"/>
      <c r="P941" s="36"/>
      <c r="Q941" s="36"/>
      <c r="R941" s="36"/>
      <c r="S941" s="36"/>
      <c r="T941" s="36"/>
      <c r="U941" s="36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4"/>
      <c r="AG941" s="43"/>
      <c r="AH941" s="43"/>
      <c r="AI941" s="36"/>
      <c r="AJ941" s="43"/>
      <c r="AK941" s="43"/>
      <c r="AL941" s="43"/>
      <c r="AM941" s="43"/>
      <c r="AN941" s="43"/>
      <c r="AO941" s="43"/>
      <c r="AP941" s="42"/>
      <c r="AQ941" s="37"/>
      <c r="AR941" s="37"/>
      <c r="AS941" s="37"/>
      <c r="AT941" s="37"/>
      <c r="AU941" s="37"/>
      <c r="AV941" s="37"/>
      <c r="AW941" s="37"/>
      <c r="AX941" s="37"/>
      <c r="AY941" s="37"/>
      <c r="AZ941" s="37"/>
      <c r="BA941" s="37"/>
    </row>
    <row r="942" spans="1:53">
      <c r="A942" s="37"/>
      <c r="B942" s="37"/>
      <c r="C942" s="37"/>
      <c r="D942" s="35"/>
      <c r="E942" s="39"/>
      <c r="F942" s="39"/>
      <c r="G942" s="41"/>
      <c r="H942" s="41"/>
      <c r="I942" s="36"/>
      <c r="J942" s="36"/>
      <c r="K942" s="36"/>
      <c r="L942" s="36"/>
      <c r="M942" s="36" t="str">
        <f ca="1">IFERROR(__xludf.DUMMYFUNCTION("IFERROR(TEXTJOIN("", "", TRUE, FILTER('Hưởng lương Tết'!D:D, ('Hưởng lương Tết'!A:A=B937) * ('Hưởng lương Tết'!B:B=C937))), """")"),"")</f>
        <v/>
      </c>
      <c r="N942" s="36"/>
      <c r="O942" s="36"/>
      <c r="P942" s="36"/>
      <c r="Q942" s="36"/>
      <c r="R942" s="36"/>
      <c r="S942" s="36"/>
      <c r="T942" s="36"/>
      <c r="U942" s="36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4"/>
      <c r="AG942" s="43"/>
      <c r="AH942" s="43"/>
      <c r="AI942" s="36"/>
      <c r="AJ942" s="43"/>
      <c r="AK942" s="43"/>
      <c r="AL942" s="43"/>
      <c r="AM942" s="43"/>
      <c r="AN942" s="43"/>
      <c r="AO942" s="43"/>
      <c r="AP942" s="42"/>
      <c r="AQ942" s="37"/>
      <c r="AR942" s="37"/>
      <c r="AS942" s="37"/>
      <c r="AT942" s="37"/>
      <c r="AU942" s="37"/>
      <c r="AV942" s="37"/>
      <c r="AW942" s="37"/>
      <c r="AX942" s="37"/>
      <c r="AY942" s="37"/>
      <c r="AZ942" s="37"/>
      <c r="BA942" s="37"/>
    </row>
    <row r="943" spans="1:53">
      <c r="A943" s="37"/>
      <c r="B943" s="37"/>
      <c r="C943" s="37"/>
      <c r="D943" s="35"/>
      <c r="E943" s="39"/>
      <c r="F943" s="39"/>
      <c r="G943" s="41"/>
      <c r="H943" s="41"/>
      <c r="I943" s="36"/>
      <c r="J943" s="36"/>
      <c r="K943" s="36"/>
      <c r="L943" s="36"/>
      <c r="M943" s="36" t="str">
        <f ca="1">IFERROR(__xludf.DUMMYFUNCTION("IFERROR(TEXTJOIN("", "", TRUE, FILTER('Hưởng lương Tết'!D:D, ('Hưởng lương Tết'!A:A=B938) * ('Hưởng lương Tết'!B:B=C938))), """")"),"")</f>
        <v/>
      </c>
      <c r="N943" s="36"/>
      <c r="O943" s="36"/>
      <c r="P943" s="36"/>
      <c r="Q943" s="36"/>
      <c r="R943" s="36"/>
      <c r="S943" s="36"/>
      <c r="T943" s="36"/>
      <c r="U943" s="36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4"/>
      <c r="AG943" s="43"/>
      <c r="AH943" s="43"/>
      <c r="AI943" s="36"/>
      <c r="AJ943" s="43"/>
      <c r="AK943" s="43"/>
      <c r="AL943" s="43"/>
      <c r="AM943" s="43"/>
      <c r="AN943" s="43"/>
      <c r="AO943" s="43"/>
      <c r="AP943" s="42"/>
      <c r="AQ943" s="37"/>
      <c r="AR943" s="37"/>
      <c r="AS943" s="37"/>
      <c r="AT943" s="37"/>
      <c r="AU943" s="37"/>
      <c r="AV943" s="37"/>
      <c r="AW943" s="37"/>
      <c r="AX943" s="37"/>
      <c r="AY943" s="37"/>
      <c r="AZ943" s="37"/>
      <c r="BA943" s="37"/>
    </row>
    <row r="944" spans="1:53">
      <c r="A944" s="37"/>
      <c r="B944" s="37"/>
      <c r="C944" s="37"/>
      <c r="D944" s="35"/>
      <c r="E944" s="39"/>
      <c r="F944" s="39"/>
      <c r="G944" s="41"/>
      <c r="H944" s="41"/>
      <c r="I944" s="36"/>
      <c r="J944" s="36"/>
      <c r="K944" s="36"/>
      <c r="L944" s="36"/>
      <c r="M944" s="36" t="str">
        <f ca="1">IFERROR(__xludf.DUMMYFUNCTION("IFERROR(TEXTJOIN("", "", TRUE, FILTER('Hưởng lương Tết'!D:D, ('Hưởng lương Tết'!A:A=B939) * ('Hưởng lương Tết'!B:B=C939))), """")"),"")</f>
        <v/>
      </c>
      <c r="N944" s="36"/>
      <c r="O944" s="36"/>
      <c r="P944" s="36"/>
      <c r="Q944" s="36"/>
      <c r="R944" s="36"/>
      <c r="S944" s="36"/>
      <c r="T944" s="36"/>
      <c r="U944" s="36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4"/>
      <c r="AG944" s="43"/>
      <c r="AH944" s="43"/>
      <c r="AI944" s="36"/>
      <c r="AJ944" s="43"/>
      <c r="AK944" s="43"/>
      <c r="AL944" s="43"/>
      <c r="AM944" s="43"/>
      <c r="AN944" s="43"/>
      <c r="AO944" s="43"/>
      <c r="AP944" s="42"/>
      <c r="AQ944" s="37"/>
      <c r="AR944" s="37"/>
      <c r="AS944" s="37"/>
      <c r="AT944" s="37"/>
      <c r="AU944" s="37"/>
      <c r="AV944" s="37"/>
      <c r="AW944" s="37"/>
      <c r="AX944" s="37"/>
      <c r="AY944" s="37"/>
      <c r="AZ944" s="37"/>
      <c r="BA944" s="37"/>
    </row>
    <row r="945" spans="1:53">
      <c r="A945" s="37"/>
      <c r="B945" s="37"/>
      <c r="C945" s="37"/>
      <c r="D945" s="35"/>
      <c r="E945" s="39"/>
      <c r="F945" s="39"/>
      <c r="G945" s="41"/>
      <c r="H945" s="41"/>
      <c r="I945" s="36"/>
      <c r="J945" s="36"/>
      <c r="K945" s="36"/>
      <c r="L945" s="36"/>
      <c r="M945" s="36" t="str">
        <f ca="1">IFERROR(__xludf.DUMMYFUNCTION("IFERROR(TEXTJOIN("", "", TRUE, FILTER('Hưởng lương Tết'!D:D, ('Hưởng lương Tết'!A:A=B940) * ('Hưởng lương Tết'!B:B=C940))), """")"),"")</f>
        <v/>
      </c>
      <c r="N945" s="36"/>
      <c r="O945" s="36"/>
      <c r="P945" s="36"/>
      <c r="Q945" s="36"/>
      <c r="R945" s="36"/>
      <c r="S945" s="36"/>
      <c r="T945" s="36"/>
      <c r="U945" s="36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4"/>
      <c r="AG945" s="43"/>
      <c r="AH945" s="43"/>
      <c r="AI945" s="36"/>
      <c r="AJ945" s="43"/>
      <c r="AK945" s="43"/>
      <c r="AL945" s="43"/>
      <c r="AM945" s="43"/>
      <c r="AN945" s="43"/>
      <c r="AO945" s="43"/>
      <c r="AP945" s="42"/>
      <c r="AQ945" s="37"/>
      <c r="AR945" s="37"/>
      <c r="AS945" s="37"/>
      <c r="AT945" s="37"/>
      <c r="AU945" s="37"/>
      <c r="AV945" s="37"/>
      <c r="AW945" s="37"/>
      <c r="AX945" s="37"/>
      <c r="AY945" s="37"/>
      <c r="AZ945" s="37"/>
      <c r="BA945" s="37"/>
    </row>
    <row r="946" spans="1:53">
      <c r="A946" s="37"/>
      <c r="B946" s="37"/>
      <c r="C946" s="37"/>
      <c r="D946" s="35"/>
      <c r="E946" s="39"/>
      <c r="F946" s="39"/>
      <c r="G946" s="41"/>
      <c r="H946" s="41"/>
      <c r="I946" s="36"/>
      <c r="J946" s="36"/>
      <c r="K946" s="36"/>
      <c r="L946" s="36"/>
      <c r="M946" s="36" t="str">
        <f ca="1">IFERROR(__xludf.DUMMYFUNCTION("IFERROR(TEXTJOIN("", "", TRUE, FILTER('Hưởng lương Tết'!D:D, ('Hưởng lương Tết'!A:A=B941) * ('Hưởng lương Tết'!B:B=C941))), """")"),"")</f>
        <v/>
      </c>
      <c r="N946" s="36"/>
      <c r="O946" s="36"/>
      <c r="P946" s="36"/>
      <c r="Q946" s="36"/>
      <c r="R946" s="36"/>
      <c r="S946" s="36"/>
      <c r="T946" s="36"/>
      <c r="U946" s="36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4"/>
      <c r="AG946" s="43"/>
      <c r="AH946" s="43"/>
      <c r="AI946" s="36"/>
      <c r="AJ946" s="43"/>
      <c r="AK946" s="43"/>
      <c r="AL946" s="43"/>
      <c r="AM946" s="43"/>
      <c r="AN946" s="43"/>
      <c r="AO946" s="43"/>
      <c r="AP946" s="42"/>
      <c r="AQ946" s="37"/>
      <c r="AR946" s="37"/>
      <c r="AS946" s="37"/>
      <c r="AT946" s="37"/>
      <c r="AU946" s="37"/>
      <c r="AV946" s="37"/>
      <c r="AW946" s="37"/>
      <c r="AX946" s="37"/>
      <c r="AY946" s="37"/>
      <c r="AZ946" s="37"/>
      <c r="BA946" s="37"/>
    </row>
    <row r="947" spans="1:53">
      <c r="A947" s="37"/>
      <c r="B947" s="37"/>
      <c r="C947" s="37"/>
      <c r="D947" s="35"/>
      <c r="E947" s="39"/>
      <c r="F947" s="39"/>
      <c r="G947" s="41"/>
      <c r="H947" s="41"/>
      <c r="I947" s="36"/>
      <c r="J947" s="36"/>
      <c r="K947" s="36"/>
      <c r="L947" s="36"/>
      <c r="M947" s="36" t="str">
        <f ca="1">IFERROR(__xludf.DUMMYFUNCTION("IFERROR(TEXTJOIN("", "", TRUE, FILTER('Hưởng lương Tết'!D:D, ('Hưởng lương Tết'!A:A=B942) * ('Hưởng lương Tết'!B:B=C942))), """")"),"")</f>
        <v/>
      </c>
      <c r="N947" s="36"/>
      <c r="O947" s="36"/>
      <c r="P947" s="36"/>
      <c r="Q947" s="36"/>
      <c r="R947" s="36"/>
      <c r="S947" s="36"/>
      <c r="T947" s="36"/>
      <c r="U947" s="36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4"/>
      <c r="AG947" s="43"/>
      <c r="AH947" s="43"/>
      <c r="AI947" s="36"/>
      <c r="AJ947" s="43"/>
      <c r="AK947" s="43"/>
      <c r="AL947" s="43"/>
      <c r="AM947" s="43"/>
      <c r="AN947" s="43"/>
      <c r="AO947" s="43"/>
      <c r="AP947" s="42"/>
      <c r="AQ947" s="37"/>
      <c r="AR947" s="37"/>
      <c r="AS947" s="37"/>
      <c r="AT947" s="37"/>
      <c r="AU947" s="37"/>
      <c r="AV947" s="37"/>
      <c r="AW947" s="37"/>
      <c r="AX947" s="37"/>
      <c r="AY947" s="37"/>
      <c r="AZ947" s="37"/>
      <c r="BA947" s="37"/>
    </row>
    <row r="948" spans="1:53">
      <c r="A948" s="37"/>
      <c r="B948" s="37"/>
      <c r="C948" s="37"/>
      <c r="D948" s="35"/>
      <c r="E948" s="39"/>
      <c r="F948" s="39"/>
      <c r="G948" s="41"/>
      <c r="H948" s="41"/>
      <c r="I948" s="36"/>
      <c r="J948" s="36"/>
      <c r="K948" s="36"/>
      <c r="L948" s="36"/>
      <c r="M948" s="36" t="str">
        <f ca="1">IFERROR(__xludf.DUMMYFUNCTION("IFERROR(TEXTJOIN("", "", TRUE, FILTER('Hưởng lương Tết'!D:D, ('Hưởng lương Tết'!A:A=B943) * ('Hưởng lương Tết'!B:B=C943))), """")"),"")</f>
        <v/>
      </c>
      <c r="N948" s="36"/>
      <c r="O948" s="36"/>
      <c r="P948" s="36"/>
      <c r="Q948" s="36"/>
      <c r="R948" s="36"/>
      <c r="S948" s="36"/>
      <c r="T948" s="36"/>
      <c r="U948" s="36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4"/>
      <c r="AG948" s="43"/>
      <c r="AH948" s="43"/>
      <c r="AI948" s="36"/>
      <c r="AJ948" s="43"/>
      <c r="AK948" s="43"/>
      <c r="AL948" s="43"/>
      <c r="AM948" s="43"/>
      <c r="AN948" s="43"/>
      <c r="AO948" s="43"/>
      <c r="AP948" s="42"/>
      <c r="AQ948" s="37"/>
      <c r="AR948" s="37"/>
      <c r="AS948" s="37"/>
      <c r="AT948" s="37"/>
      <c r="AU948" s="37"/>
      <c r="AV948" s="37"/>
      <c r="AW948" s="37"/>
      <c r="AX948" s="37"/>
      <c r="AY948" s="37"/>
      <c r="AZ948" s="37"/>
      <c r="BA948" s="37"/>
    </row>
    <row r="949" spans="1:53">
      <c r="A949" s="37"/>
      <c r="B949" s="37"/>
      <c r="C949" s="37"/>
      <c r="D949" s="35"/>
      <c r="E949" s="39"/>
      <c r="F949" s="39"/>
      <c r="G949" s="41"/>
      <c r="H949" s="41"/>
      <c r="I949" s="36"/>
      <c r="J949" s="36"/>
      <c r="K949" s="36"/>
      <c r="L949" s="36"/>
      <c r="M949" s="36" t="str">
        <f ca="1">IFERROR(__xludf.DUMMYFUNCTION("IFERROR(TEXTJOIN("", "", TRUE, FILTER('Hưởng lương Tết'!D:D, ('Hưởng lương Tết'!A:A=B944) * ('Hưởng lương Tết'!B:B=C944))), """")"),"")</f>
        <v/>
      </c>
      <c r="N949" s="36"/>
      <c r="O949" s="36"/>
      <c r="P949" s="36"/>
      <c r="Q949" s="36"/>
      <c r="R949" s="36"/>
      <c r="S949" s="36"/>
      <c r="T949" s="36"/>
      <c r="U949" s="36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4"/>
      <c r="AG949" s="43"/>
      <c r="AH949" s="43"/>
      <c r="AI949" s="36"/>
      <c r="AJ949" s="43"/>
      <c r="AK949" s="43"/>
      <c r="AL949" s="43"/>
      <c r="AM949" s="43"/>
      <c r="AN949" s="43"/>
      <c r="AO949" s="43"/>
      <c r="AP949" s="42"/>
      <c r="AQ949" s="37"/>
      <c r="AR949" s="37"/>
      <c r="AS949" s="37"/>
      <c r="AT949" s="37"/>
      <c r="AU949" s="37"/>
      <c r="AV949" s="37"/>
      <c r="AW949" s="37"/>
      <c r="AX949" s="37"/>
      <c r="AY949" s="37"/>
      <c r="AZ949" s="37"/>
      <c r="BA949" s="37"/>
    </row>
    <row r="950" spans="1:53">
      <c r="A950" s="37"/>
      <c r="B950" s="37"/>
      <c r="C950" s="37"/>
      <c r="D950" s="35"/>
      <c r="E950" s="39"/>
      <c r="F950" s="39"/>
      <c r="G950" s="41"/>
      <c r="H950" s="41"/>
      <c r="I950" s="36"/>
      <c r="J950" s="36"/>
      <c r="K950" s="36"/>
      <c r="L950" s="36"/>
      <c r="M950" s="36" t="str">
        <f ca="1">IFERROR(__xludf.DUMMYFUNCTION("IFERROR(TEXTJOIN("", "", TRUE, FILTER('Hưởng lương Tết'!D:D, ('Hưởng lương Tết'!A:A=B945) * ('Hưởng lương Tết'!B:B=C945))), """")"),"")</f>
        <v/>
      </c>
      <c r="N950" s="36"/>
      <c r="O950" s="36"/>
      <c r="P950" s="36"/>
      <c r="Q950" s="36"/>
      <c r="R950" s="36"/>
      <c r="S950" s="36"/>
      <c r="T950" s="36"/>
      <c r="U950" s="36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4"/>
      <c r="AG950" s="43"/>
      <c r="AH950" s="43"/>
      <c r="AI950" s="36"/>
      <c r="AJ950" s="43"/>
      <c r="AK950" s="43"/>
      <c r="AL950" s="43"/>
      <c r="AM950" s="43"/>
      <c r="AN950" s="43"/>
      <c r="AO950" s="43"/>
      <c r="AP950" s="42"/>
      <c r="AQ950" s="37"/>
      <c r="AR950" s="37"/>
      <c r="AS950" s="37"/>
      <c r="AT950" s="37"/>
      <c r="AU950" s="37"/>
      <c r="AV950" s="37"/>
      <c r="AW950" s="37"/>
      <c r="AX950" s="37"/>
      <c r="AY950" s="37"/>
      <c r="AZ950" s="37"/>
      <c r="BA950" s="37"/>
    </row>
    <row r="951" spans="1:53">
      <c r="A951" s="37"/>
      <c r="B951" s="37"/>
      <c r="C951" s="37"/>
      <c r="D951" s="35"/>
      <c r="E951" s="39"/>
      <c r="F951" s="39"/>
      <c r="G951" s="41"/>
      <c r="H951" s="41"/>
      <c r="I951" s="36"/>
      <c r="J951" s="36"/>
      <c r="K951" s="36"/>
      <c r="L951" s="36"/>
      <c r="M951" s="36" t="str">
        <f ca="1">IFERROR(__xludf.DUMMYFUNCTION("IFERROR(TEXTJOIN("", "", TRUE, FILTER('Hưởng lương Tết'!D:D, ('Hưởng lương Tết'!A:A=B946) * ('Hưởng lương Tết'!B:B=C946))), """")"),"")</f>
        <v/>
      </c>
      <c r="N951" s="36"/>
      <c r="O951" s="36"/>
      <c r="P951" s="36"/>
      <c r="Q951" s="36"/>
      <c r="R951" s="36"/>
      <c r="S951" s="36"/>
      <c r="T951" s="36"/>
      <c r="U951" s="36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4"/>
      <c r="AG951" s="43"/>
      <c r="AH951" s="43"/>
      <c r="AI951" s="36"/>
      <c r="AJ951" s="43"/>
      <c r="AK951" s="43"/>
      <c r="AL951" s="43"/>
      <c r="AM951" s="43"/>
      <c r="AN951" s="43"/>
      <c r="AO951" s="43"/>
      <c r="AP951" s="42"/>
      <c r="AQ951" s="37"/>
      <c r="AR951" s="37"/>
      <c r="AS951" s="37"/>
      <c r="AT951" s="37"/>
      <c r="AU951" s="37"/>
      <c r="AV951" s="37"/>
      <c r="AW951" s="37"/>
      <c r="AX951" s="37"/>
      <c r="AY951" s="37"/>
      <c r="AZ951" s="37"/>
      <c r="BA951" s="37"/>
    </row>
    <row r="952" spans="1:53">
      <c r="A952" s="37"/>
      <c r="B952" s="37"/>
      <c r="C952" s="37"/>
      <c r="D952" s="35"/>
      <c r="E952" s="39"/>
      <c r="F952" s="39"/>
      <c r="G952" s="41"/>
      <c r="H952" s="41"/>
      <c r="I952" s="36"/>
      <c r="J952" s="36"/>
      <c r="K952" s="36"/>
      <c r="L952" s="36"/>
      <c r="M952" s="36" t="str">
        <f ca="1">IFERROR(__xludf.DUMMYFUNCTION("IFERROR(TEXTJOIN("", "", TRUE, FILTER('Hưởng lương Tết'!D:D, ('Hưởng lương Tết'!A:A=B947) * ('Hưởng lương Tết'!B:B=C947))), """")"),"")</f>
        <v/>
      </c>
      <c r="N952" s="36"/>
      <c r="O952" s="36"/>
      <c r="P952" s="36"/>
      <c r="Q952" s="36"/>
      <c r="R952" s="36"/>
      <c r="S952" s="36"/>
      <c r="T952" s="36"/>
      <c r="U952" s="36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4"/>
      <c r="AG952" s="43"/>
      <c r="AH952" s="43"/>
      <c r="AI952" s="36"/>
      <c r="AJ952" s="43"/>
      <c r="AK952" s="43"/>
      <c r="AL952" s="43"/>
      <c r="AM952" s="43"/>
      <c r="AN952" s="43"/>
      <c r="AO952" s="43"/>
      <c r="AP952" s="42"/>
      <c r="AQ952" s="37"/>
      <c r="AR952" s="37"/>
      <c r="AS952" s="37"/>
      <c r="AT952" s="37"/>
      <c r="AU952" s="37"/>
      <c r="AV952" s="37"/>
      <c r="AW952" s="37"/>
      <c r="AX952" s="37"/>
      <c r="AY952" s="37"/>
      <c r="AZ952" s="37"/>
      <c r="BA952" s="37"/>
    </row>
    <row r="953" spans="1:53">
      <c r="A953" s="37"/>
      <c r="B953" s="37"/>
      <c r="C953" s="37"/>
      <c r="D953" s="35"/>
      <c r="E953" s="39"/>
      <c r="F953" s="39"/>
      <c r="G953" s="41"/>
      <c r="H953" s="41"/>
      <c r="I953" s="36"/>
      <c r="J953" s="36"/>
      <c r="K953" s="36"/>
      <c r="L953" s="36"/>
      <c r="M953" s="36" t="str">
        <f ca="1">IFERROR(__xludf.DUMMYFUNCTION("IFERROR(TEXTJOIN("", "", TRUE, FILTER('Hưởng lương Tết'!D:D, ('Hưởng lương Tết'!A:A=B948) * ('Hưởng lương Tết'!B:B=C948))), """")"),"")</f>
        <v/>
      </c>
      <c r="N953" s="36"/>
      <c r="O953" s="36"/>
      <c r="P953" s="36"/>
      <c r="Q953" s="36"/>
      <c r="R953" s="36"/>
      <c r="S953" s="36"/>
      <c r="T953" s="36"/>
      <c r="U953" s="36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4"/>
      <c r="AG953" s="43"/>
      <c r="AH953" s="43"/>
      <c r="AI953" s="36"/>
      <c r="AJ953" s="43"/>
      <c r="AK953" s="43"/>
      <c r="AL953" s="43"/>
      <c r="AM953" s="43"/>
      <c r="AN953" s="43"/>
      <c r="AO953" s="43"/>
      <c r="AP953" s="42"/>
      <c r="AQ953" s="37"/>
      <c r="AR953" s="37"/>
      <c r="AS953" s="37"/>
      <c r="AT953" s="37"/>
      <c r="AU953" s="37"/>
      <c r="AV953" s="37"/>
      <c r="AW953" s="37"/>
      <c r="AX953" s="37"/>
      <c r="AY953" s="37"/>
      <c r="AZ953" s="37"/>
      <c r="BA953" s="37"/>
    </row>
    <row r="954" spans="1:53">
      <c r="A954" s="37"/>
      <c r="B954" s="37"/>
      <c r="C954" s="37"/>
      <c r="D954" s="35"/>
      <c r="E954" s="39"/>
      <c r="F954" s="39"/>
      <c r="G954" s="41"/>
      <c r="H954" s="41"/>
      <c r="I954" s="36"/>
      <c r="J954" s="36"/>
      <c r="K954" s="36"/>
      <c r="L954" s="36"/>
      <c r="M954" s="36" t="str">
        <f ca="1">IFERROR(__xludf.DUMMYFUNCTION("IFERROR(TEXTJOIN("", "", TRUE, FILTER('Hưởng lương Tết'!D:D, ('Hưởng lương Tết'!A:A=B949) * ('Hưởng lương Tết'!B:B=C949))), """")"),"")</f>
        <v/>
      </c>
      <c r="N954" s="36"/>
      <c r="O954" s="36"/>
      <c r="P954" s="36"/>
      <c r="Q954" s="36"/>
      <c r="R954" s="36"/>
      <c r="S954" s="36"/>
      <c r="T954" s="36"/>
      <c r="U954" s="36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4"/>
      <c r="AG954" s="43"/>
      <c r="AH954" s="43"/>
      <c r="AI954" s="36"/>
      <c r="AJ954" s="43"/>
      <c r="AK954" s="43"/>
      <c r="AL954" s="43"/>
      <c r="AM954" s="43"/>
      <c r="AN954" s="43"/>
      <c r="AO954" s="43"/>
      <c r="AP954" s="42"/>
      <c r="AQ954" s="37"/>
      <c r="AR954" s="37"/>
      <c r="AS954" s="37"/>
      <c r="AT954" s="37"/>
      <c r="AU954" s="37"/>
      <c r="AV954" s="37"/>
      <c r="AW954" s="37"/>
      <c r="AX954" s="37"/>
      <c r="AY954" s="37"/>
      <c r="AZ954" s="37"/>
      <c r="BA954" s="37"/>
    </row>
    <row r="955" spans="1:53">
      <c r="A955" s="37"/>
      <c r="B955" s="37"/>
      <c r="C955" s="37"/>
      <c r="D955" s="35"/>
      <c r="E955" s="39"/>
      <c r="F955" s="39"/>
      <c r="G955" s="41"/>
      <c r="H955" s="41"/>
      <c r="I955" s="36"/>
      <c r="J955" s="36"/>
      <c r="K955" s="36"/>
      <c r="L955" s="36"/>
      <c r="M955" s="36" t="str">
        <f ca="1">IFERROR(__xludf.DUMMYFUNCTION("IFERROR(TEXTJOIN("", "", TRUE, FILTER('Hưởng lương Tết'!D:D, ('Hưởng lương Tết'!A:A=B950) * ('Hưởng lương Tết'!B:B=C950))), """")"),"")</f>
        <v/>
      </c>
      <c r="N955" s="36"/>
      <c r="O955" s="36"/>
      <c r="P955" s="36"/>
      <c r="Q955" s="36"/>
      <c r="R955" s="36"/>
      <c r="S955" s="36"/>
      <c r="T955" s="36"/>
      <c r="U955" s="36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4"/>
      <c r="AG955" s="43"/>
      <c r="AH955" s="43"/>
      <c r="AI955" s="36"/>
      <c r="AJ955" s="43"/>
      <c r="AK955" s="43"/>
      <c r="AL955" s="43"/>
      <c r="AM955" s="43"/>
      <c r="AN955" s="43"/>
      <c r="AO955" s="43"/>
      <c r="AP955" s="42"/>
      <c r="AQ955" s="37"/>
      <c r="AR955" s="37"/>
      <c r="AS955" s="37"/>
      <c r="AT955" s="37"/>
      <c r="AU955" s="37"/>
      <c r="AV955" s="37"/>
      <c r="AW955" s="37"/>
      <c r="AX955" s="37"/>
      <c r="AY955" s="37"/>
      <c r="AZ955" s="37"/>
      <c r="BA955" s="37"/>
    </row>
    <row r="956" spans="1:53">
      <c r="A956" s="37"/>
      <c r="B956" s="37"/>
      <c r="C956" s="37"/>
      <c r="D956" s="35"/>
      <c r="E956" s="39"/>
      <c r="F956" s="39"/>
      <c r="G956" s="41"/>
      <c r="H956" s="41"/>
      <c r="I956" s="36"/>
      <c r="J956" s="36"/>
      <c r="K956" s="36"/>
      <c r="L956" s="36"/>
      <c r="M956" s="36" t="str">
        <f ca="1">IFERROR(__xludf.DUMMYFUNCTION("IFERROR(TEXTJOIN("", "", TRUE, FILTER('Hưởng lương Tết'!D:D, ('Hưởng lương Tết'!A:A=B951) * ('Hưởng lương Tết'!B:B=C951))), """")"),"")</f>
        <v/>
      </c>
      <c r="N956" s="36"/>
      <c r="O956" s="36"/>
      <c r="P956" s="36"/>
      <c r="Q956" s="36"/>
      <c r="R956" s="36"/>
      <c r="S956" s="36"/>
      <c r="T956" s="36"/>
      <c r="U956" s="36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4"/>
      <c r="AG956" s="43"/>
      <c r="AH956" s="43"/>
      <c r="AI956" s="36"/>
      <c r="AJ956" s="43"/>
      <c r="AK956" s="43"/>
      <c r="AL956" s="43"/>
      <c r="AM956" s="43"/>
      <c r="AN956" s="43"/>
      <c r="AO956" s="43"/>
      <c r="AP956" s="42"/>
      <c r="AQ956" s="37"/>
      <c r="AR956" s="37"/>
      <c r="AS956" s="37"/>
      <c r="AT956" s="37"/>
      <c r="AU956" s="37"/>
      <c r="AV956" s="37"/>
      <c r="AW956" s="37"/>
      <c r="AX956" s="37"/>
      <c r="AY956" s="37"/>
      <c r="AZ956" s="37"/>
      <c r="BA956" s="37"/>
    </row>
    <row r="957" spans="1:53">
      <c r="A957" s="37"/>
      <c r="B957" s="37"/>
      <c r="C957" s="37"/>
      <c r="D957" s="35"/>
      <c r="E957" s="39"/>
      <c r="F957" s="39"/>
      <c r="G957" s="41"/>
      <c r="H957" s="41"/>
      <c r="I957" s="36"/>
      <c r="J957" s="36"/>
      <c r="K957" s="36"/>
      <c r="L957" s="36"/>
      <c r="M957" s="36" t="str">
        <f ca="1">IFERROR(__xludf.DUMMYFUNCTION("IFERROR(TEXTJOIN("", "", TRUE, FILTER('Hưởng lương Tết'!D:D, ('Hưởng lương Tết'!A:A=B952) * ('Hưởng lương Tết'!B:B=C952))), """")"),"")</f>
        <v/>
      </c>
      <c r="N957" s="36"/>
      <c r="O957" s="36"/>
      <c r="P957" s="36"/>
      <c r="Q957" s="36"/>
      <c r="R957" s="36"/>
      <c r="S957" s="36"/>
      <c r="T957" s="36"/>
      <c r="U957" s="36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4"/>
      <c r="AG957" s="43"/>
      <c r="AH957" s="43"/>
      <c r="AI957" s="36"/>
      <c r="AJ957" s="43"/>
      <c r="AK957" s="43"/>
      <c r="AL957" s="43"/>
      <c r="AM957" s="43"/>
      <c r="AN957" s="43"/>
      <c r="AO957" s="43"/>
      <c r="AP957" s="42"/>
      <c r="AQ957" s="37"/>
      <c r="AR957" s="37"/>
      <c r="AS957" s="37"/>
      <c r="AT957" s="37"/>
      <c r="AU957" s="37"/>
      <c r="AV957" s="37"/>
      <c r="AW957" s="37"/>
      <c r="AX957" s="37"/>
      <c r="AY957" s="37"/>
      <c r="AZ957" s="37"/>
      <c r="BA957" s="37"/>
    </row>
    <row r="958" spans="1:53">
      <c r="A958" s="37"/>
      <c r="B958" s="37"/>
      <c r="C958" s="37"/>
      <c r="D958" s="35"/>
      <c r="E958" s="39"/>
      <c r="F958" s="39"/>
      <c r="G958" s="41"/>
      <c r="H958" s="41"/>
      <c r="I958" s="36"/>
      <c r="J958" s="36"/>
      <c r="K958" s="36"/>
      <c r="L958" s="36"/>
      <c r="M958" s="36" t="str">
        <f ca="1">IFERROR(__xludf.DUMMYFUNCTION("IFERROR(TEXTJOIN("", "", TRUE, FILTER('Hưởng lương Tết'!D:D, ('Hưởng lương Tết'!A:A=B953) * ('Hưởng lương Tết'!B:B=C953))), """")"),"")</f>
        <v/>
      </c>
      <c r="N958" s="36"/>
      <c r="O958" s="36"/>
      <c r="P958" s="36"/>
      <c r="Q958" s="36"/>
      <c r="R958" s="36"/>
      <c r="S958" s="36"/>
      <c r="T958" s="36"/>
      <c r="U958" s="36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4"/>
      <c r="AG958" s="43"/>
      <c r="AH958" s="43"/>
      <c r="AI958" s="36"/>
      <c r="AJ958" s="43"/>
      <c r="AK958" s="43"/>
      <c r="AL958" s="43"/>
      <c r="AM958" s="43"/>
      <c r="AN958" s="43"/>
      <c r="AO958" s="43"/>
      <c r="AP958" s="42"/>
      <c r="AQ958" s="37"/>
      <c r="AR958" s="37"/>
      <c r="AS958" s="37"/>
      <c r="AT958" s="37"/>
      <c r="AU958" s="37"/>
      <c r="AV958" s="37"/>
      <c r="AW958" s="37"/>
      <c r="AX958" s="37"/>
      <c r="AY958" s="37"/>
      <c r="AZ958" s="37"/>
      <c r="BA958" s="37"/>
    </row>
    <row r="959" spans="1:53">
      <c r="A959" s="37"/>
      <c r="B959" s="37"/>
      <c r="C959" s="37"/>
      <c r="D959" s="35"/>
      <c r="E959" s="39"/>
      <c r="F959" s="39"/>
      <c r="G959" s="41"/>
      <c r="H959" s="41"/>
      <c r="I959" s="36"/>
      <c r="J959" s="36"/>
      <c r="K959" s="36"/>
      <c r="L959" s="36"/>
      <c r="M959" s="36" t="str">
        <f ca="1">IFERROR(__xludf.DUMMYFUNCTION("IFERROR(TEXTJOIN("", "", TRUE, FILTER('Hưởng lương Tết'!D:D, ('Hưởng lương Tết'!A:A=B954) * ('Hưởng lương Tết'!B:B=C954))), """")"),"")</f>
        <v/>
      </c>
      <c r="N959" s="36"/>
      <c r="O959" s="36"/>
      <c r="P959" s="36"/>
      <c r="Q959" s="36"/>
      <c r="R959" s="36"/>
      <c r="S959" s="36"/>
      <c r="T959" s="36"/>
      <c r="U959" s="36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4"/>
      <c r="AG959" s="43"/>
      <c r="AH959" s="43"/>
      <c r="AI959" s="36"/>
      <c r="AJ959" s="43"/>
      <c r="AK959" s="43"/>
      <c r="AL959" s="43"/>
      <c r="AM959" s="43"/>
      <c r="AN959" s="43"/>
      <c r="AO959" s="43"/>
      <c r="AP959" s="42"/>
      <c r="AQ959" s="37"/>
      <c r="AR959" s="37"/>
      <c r="AS959" s="37"/>
      <c r="AT959" s="37"/>
      <c r="AU959" s="37"/>
      <c r="AV959" s="37"/>
      <c r="AW959" s="37"/>
      <c r="AX959" s="37"/>
      <c r="AY959" s="37"/>
      <c r="AZ959" s="37"/>
      <c r="BA959" s="37"/>
    </row>
    <row r="960" spans="1:53">
      <c r="A960" s="37"/>
      <c r="B960" s="37"/>
      <c r="C960" s="37"/>
      <c r="D960" s="35"/>
      <c r="E960" s="39"/>
      <c r="F960" s="39"/>
      <c r="G960" s="41"/>
      <c r="H960" s="41"/>
      <c r="I960" s="36"/>
      <c r="J960" s="36"/>
      <c r="K960" s="36"/>
      <c r="L960" s="36"/>
      <c r="M960" s="36" t="str">
        <f ca="1">IFERROR(__xludf.DUMMYFUNCTION("IFERROR(TEXTJOIN("", "", TRUE, FILTER('Hưởng lương Tết'!D:D, ('Hưởng lương Tết'!A:A=B955) * ('Hưởng lương Tết'!B:B=C955))), """")"),"")</f>
        <v/>
      </c>
      <c r="N960" s="36"/>
      <c r="O960" s="36"/>
      <c r="P960" s="36"/>
      <c r="Q960" s="36"/>
      <c r="R960" s="36"/>
      <c r="S960" s="36"/>
      <c r="T960" s="36"/>
      <c r="U960" s="36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4"/>
      <c r="AG960" s="43"/>
      <c r="AH960" s="43"/>
      <c r="AI960" s="36"/>
      <c r="AJ960" s="43"/>
      <c r="AK960" s="43"/>
      <c r="AL960" s="43"/>
      <c r="AM960" s="43"/>
      <c r="AN960" s="43"/>
      <c r="AO960" s="43"/>
      <c r="AP960" s="42"/>
      <c r="AQ960" s="37"/>
      <c r="AR960" s="37"/>
      <c r="AS960" s="37"/>
      <c r="AT960" s="37"/>
      <c r="AU960" s="37"/>
      <c r="AV960" s="37"/>
      <c r="AW960" s="37"/>
      <c r="AX960" s="37"/>
      <c r="AY960" s="37"/>
      <c r="AZ960" s="37"/>
      <c r="BA960" s="37"/>
    </row>
    <row r="961" spans="1:53">
      <c r="A961" s="37"/>
      <c r="B961" s="37"/>
      <c r="C961" s="37"/>
      <c r="D961" s="35"/>
      <c r="E961" s="39"/>
      <c r="F961" s="39"/>
      <c r="G961" s="41"/>
      <c r="H961" s="41"/>
      <c r="I961" s="36"/>
      <c r="J961" s="36"/>
      <c r="K961" s="36"/>
      <c r="L961" s="36"/>
      <c r="M961" s="36" t="str">
        <f ca="1">IFERROR(__xludf.DUMMYFUNCTION("IFERROR(TEXTJOIN("", "", TRUE, FILTER('Hưởng lương Tết'!D:D, ('Hưởng lương Tết'!A:A=B956) * ('Hưởng lương Tết'!B:B=C956))), """")"),"")</f>
        <v/>
      </c>
      <c r="N961" s="36"/>
      <c r="O961" s="36"/>
      <c r="P961" s="36"/>
      <c r="Q961" s="36"/>
      <c r="R961" s="36"/>
      <c r="S961" s="36"/>
      <c r="T961" s="36"/>
      <c r="U961" s="36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4"/>
      <c r="AG961" s="43"/>
      <c r="AH961" s="43"/>
      <c r="AI961" s="36"/>
      <c r="AJ961" s="43"/>
      <c r="AK961" s="43"/>
      <c r="AL961" s="43"/>
      <c r="AM961" s="43"/>
      <c r="AN961" s="43"/>
      <c r="AO961" s="43"/>
      <c r="AP961" s="42"/>
      <c r="AQ961" s="37"/>
      <c r="AR961" s="37"/>
      <c r="AS961" s="37"/>
      <c r="AT961" s="37"/>
      <c r="AU961" s="37"/>
      <c r="AV961" s="37"/>
      <c r="AW961" s="37"/>
      <c r="AX961" s="37"/>
      <c r="AY961" s="37"/>
      <c r="AZ961" s="37"/>
      <c r="BA961" s="37"/>
    </row>
    <row r="962" spans="1:53">
      <c r="A962" s="37"/>
      <c r="B962" s="37"/>
      <c r="C962" s="37"/>
      <c r="D962" s="35"/>
      <c r="E962" s="39"/>
      <c r="F962" s="39"/>
      <c r="G962" s="41"/>
      <c r="H962" s="41"/>
      <c r="I962" s="36"/>
      <c r="J962" s="36"/>
      <c r="K962" s="36"/>
      <c r="L962" s="36"/>
      <c r="M962" s="36" t="str">
        <f ca="1">IFERROR(__xludf.DUMMYFUNCTION("IFERROR(TEXTJOIN("", "", TRUE, FILTER('Hưởng lương Tết'!D:D, ('Hưởng lương Tết'!A:A=B957) * ('Hưởng lương Tết'!B:B=C957))), """")"),"")</f>
        <v/>
      </c>
      <c r="N962" s="36"/>
      <c r="O962" s="36"/>
      <c r="P962" s="36"/>
      <c r="Q962" s="36"/>
      <c r="R962" s="36"/>
      <c r="S962" s="36"/>
      <c r="T962" s="36"/>
      <c r="U962" s="36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4"/>
      <c r="AG962" s="43"/>
      <c r="AH962" s="43"/>
      <c r="AI962" s="36"/>
      <c r="AJ962" s="43"/>
      <c r="AK962" s="43"/>
      <c r="AL962" s="43"/>
      <c r="AM962" s="43"/>
      <c r="AN962" s="43"/>
      <c r="AO962" s="43"/>
      <c r="AP962" s="42"/>
      <c r="AQ962" s="37"/>
      <c r="AR962" s="37"/>
      <c r="AS962" s="37"/>
      <c r="AT962" s="37"/>
      <c r="AU962" s="37"/>
      <c r="AV962" s="37"/>
      <c r="AW962" s="37"/>
      <c r="AX962" s="37"/>
      <c r="AY962" s="37"/>
      <c r="AZ962" s="37"/>
      <c r="BA962" s="37"/>
    </row>
    <row r="963" spans="1:53">
      <c r="A963" s="37"/>
      <c r="B963" s="37"/>
      <c r="C963" s="37"/>
      <c r="D963" s="35"/>
      <c r="E963" s="39"/>
      <c r="F963" s="39"/>
      <c r="G963" s="41"/>
      <c r="H963" s="41"/>
      <c r="I963" s="36"/>
      <c r="J963" s="36"/>
      <c r="K963" s="36"/>
      <c r="L963" s="36"/>
      <c r="M963" s="36" t="str">
        <f ca="1">IFERROR(__xludf.DUMMYFUNCTION("IFERROR(TEXTJOIN("", "", TRUE, FILTER('Hưởng lương Tết'!D:D, ('Hưởng lương Tết'!A:A=B958) * ('Hưởng lương Tết'!B:B=C958))), """")"),"")</f>
        <v/>
      </c>
      <c r="N963" s="36"/>
      <c r="O963" s="36"/>
      <c r="P963" s="36"/>
      <c r="Q963" s="36"/>
      <c r="R963" s="36"/>
      <c r="S963" s="36"/>
      <c r="T963" s="36"/>
      <c r="U963" s="36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4"/>
      <c r="AG963" s="43"/>
      <c r="AH963" s="43"/>
      <c r="AI963" s="36"/>
      <c r="AJ963" s="43"/>
      <c r="AK963" s="43"/>
      <c r="AL963" s="43"/>
      <c r="AM963" s="43"/>
      <c r="AN963" s="43"/>
      <c r="AO963" s="43"/>
      <c r="AP963" s="42"/>
      <c r="AQ963" s="37"/>
      <c r="AR963" s="37"/>
      <c r="AS963" s="37"/>
      <c r="AT963" s="37"/>
      <c r="AU963" s="37"/>
      <c r="AV963" s="37"/>
      <c r="AW963" s="37"/>
      <c r="AX963" s="37"/>
      <c r="AY963" s="37"/>
      <c r="AZ963" s="37"/>
      <c r="BA963" s="37"/>
    </row>
    <row r="964" spans="1:53">
      <c r="A964" s="37"/>
      <c r="B964" s="37"/>
      <c r="C964" s="37"/>
      <c r="D964" s="35"/>
      <c r="E964" s="39"/>
      <c r="F964" s="39"/>
      <c r="G964" s="41"/>
      <c r="H964" s="41"/>
      <c r="I964" s="36"/>
      <c r="J964" s="36"/>
      <c r="K964" s="36"/>
      <c r="L964" s="36"/>
      <c r="M964" s="36" t="str">
        <f ca="1">IFERROR(__xludf.DUMMYFUNCTION("IFERROR(TEXTJOIN("", "", TRUE, FILTER('Hưởng lương Tết'!D:D, ('Hưởng lương Tết'!A:A=B959) * ('Hưởng lương Tết'!B:B=C959))), """")"),"")</f>
        <v/>
      </c>
      <c r="N964" s="36"/>
      <c r="O964" s="36"/>
      <c r="P964" s="36"/>
      <c r="Q964" s="36"/>
      <c r="R964" s="36"/>
      <c r="S964" s="36"/>
      <c r="T964" s="36"/>
      <c r="U964" s="36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4"/>
      <c r="AG964" s="43"/>
      <c r="AH964" s="43"/>
      <c r="AI964" s="36"/>
      <c r="AJ964" s="43"/>
      <c r="AK964" s="43"/>
      <c r="AL964" s="43"/>
      <c r="AM964" s="43"/>
      <c r="AN964" s="43"/>
      <c r="AO964" s="43"/>
      <c r="AP964" s="42"/>
      <c r="AQ964" s="37"/>
      <c r="AR964" s="37"/>
      <c r="AS964" s="37"/>
      <c r="AT964" s="37"/>
      <c r="AU964" s="37"/>
      <c r="AV964" s="37"/>
      <c r="AW964" s="37"/>
      <c r="AX964" s="37"/>
      <c r="AY964" s="37"/>
      <c r="AZ964" s="37"/>
      <c r="BA964" s="37"/>
    </row>
    <row r="965" spans="1:53">
      <c r="A965" s="37"/>
      <c r="B965" s="37"/>
      <c r="C965" s="37"/>
      <c r="D965" s="35"/>
      <c r="E965" s="39"/>
      <c r="F965" s="39"/>
      <c r="G965" s="41"/>
      <c r="H965" s="41"/>
      <c r="I965" s="36"/>
      <c r="J965" s="36"/>
      <c r="K965" s="36"/>
      <c r="L965" s="36"/>
      <c r="M965" s="36" t="str">
        <f ca="1">IFERROR(__xludf.DUMMYFUNCTION("IFERROR(TEXTJOIN("", "", TRUE, FILTER('Hưởng lương Tết'!D:D, ('Hưởng lương Tết'!A:A=B960) * ('Hưởng lương Tết'!B:B=C960))), """")"),"")</f>
        <v/>
      </c>
      <c r="N965" s="36"/>
      <c r="O965" s="36"/>
      <c r="P965" s="36"/>
      <c r="Q965" s="36"/>
      <c r="R965" s="36"/>
      <c r="S965" s="36"/>
      <c r="T965" s="36"/>
      <c r="U965" s="36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4"/>
      <c r="AG965" s="43"/>
      <c r="AH965" s="43"/>
      <c r="AI965" s="36"/>
      <c r="AJ965" s="43"/>
      <c r="AK965" s="43"/>
      <c r="AL965" s="43"/>
      <c r="AM965" s="43"/>
      <c r="AN965" s="43"/>
      <c r="AO965" s="43"/>
      <c r="AP965" s="42"/>
      <c r="AQ965" s="37"/>
      <c r="AR965" s="37"/>
      <c r="AS965" s="37"/>
      <c r="AT965" s="37"/>
      <c r="AU965" s="37"/>
      <c r="AV965" s="37"/>
      <c r="AW965" s="37"/>
      <c r="AX965" s="37"/>
      <c r="AY965" s="37"/>
      <c r="AZ965" s="37"/>
      <c r="BA965" s="37"/>
    </row>
    <row r="966" spans="1:53">
      <c r="A966" s="37"/>
      <c r="B966" s="37"/>
      <c r="C966" s="37"/>
      <c r="D966" s="35"/>
      <c r="E966" s="39"/>
      <c r="F966" s="39"/>
      <c r="G966" s="41"/>
      <c r="H966" s="41"/>
      <c r="I966" s="36"/>
      <c r="J966" s="36"/>
      <c r="K966" s="36"/>
      <c r="L966" s="36"/>
      <c r="M966" s="36" t="str">
        <f ca="1">IFERROR(__xludf.DUMMYFUNCTION("IFERROR(TEXTJOIN("", "", TRUE, FILTER('Hưởng lương Tết'!D:D, ('Hưởng lương Tết'!A:A=B961) * ('Hưởng lương Tết'!B:B=C961))), """")"),"")</f>
        <v/>
      </c>
      <c r="N966" s="36"/>
      <c r="O966" s="36"/>
      <c r="P966" s="36"/>
      <c r="Q966" s="36"/>
      <c r="R966" s="36"/>
      <c r="S966" s="36"/>
      <c r="T966" s="36"/>
      <c r="U966" s="36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4"/>
      <c r="AG966" s="43"/>
      <c r="AH966" s="43"/>
      <c r="AI966" s="36"/>
      <c r="AJ966" s="43"/>
      <c r="AK966" s="43"/>
      <c r="AL966" s="43"/>
      <c r="AM966" s="43"/>
      <c r="AN966" s="43"/>
      <c r="AO966" s="43"/>
      <c r="AP966" s="42"/>
      <c r="AQ966" s="37"/>
      <c r="AR966" s="37"/>
      <c r="AS966" s="37"/>
      <c r="AT966" s="37"/>
      <c r="AU966" s="37"/>
      <c r="AV966" s="37"/>
      <c r="AW966" s="37"/>
      <c r="AX966" s="37"/>
      <c r="AY966" s="37"/>
      <c r="AZ966" s="37"/>
      <c r="BA966" s="37"/>
    </row>
    <row r="967" spans="1:53">
      <c r="A967" s="37"/>
      <c r="B967" s="37"/>
      <c r="C967" s="37"/>
      <c r="D967" s="35"/>
      <c r="E967" s="39"/>
      <c r="F967" s="39"/>
      <c r="G967" s="41"/>
      <c r="H967" s="41"/>
      <c r="I967" s="36"/>
      <c r="J967" s="36"/>
      <c r="K967" s="36"/>
      <c r="L967" s="36"/>
      <c r="M967" s="36" t="str">
        <f ca="1">IFERROR(__xludf.DUMMYFUNCTION("IFERROR(TEXTJOIN("", "", TRUE, FILTER('Hưởng lương Tết'!D:D, ('Hưởng lương Tết'!A:A=B962) * ('Hưởng lương Tết'!B:B=C962))), """")"),"")</f>
        <v/>
      </c>
      <c r="N967" s="36"/>
      <c r="O967" s="36"/>
      <c r="P967" s="36"/>
      <c r="Q967" s="36"/>
      <c r="R967" s="36"/>
      <c r="S967" s="36"/>
      <c r="T967" s="36"/>
      <c r="U967" s="36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4"/>
      <c r="AG967" s="43"/>
      <c r="AH967" s="43"/>
      <c r="AI967" s="36"/>
      <c r="AJ967" s="43"/>
      <c r="AK967" s="43"/>
      <c r="AL967" s="43"/>
      <c r="AM967" s="43"/>
      <c r="AN967" s="43"/>
      <c r="AO967" s="43"/>
      <c r="AP967" s="42"/>
      <c r="AQ967" s="37"/>
      <c r="AR967" s="37"/>
      <c r="AS967" s="37"/>
      <c r="AT967" s="37"/>
      <c r="AU967" s="37"/>
      <c r="AV967" s="37"/>
      <c r="AW967" s="37"/>
      <c r="AX967" s="37"/>
      <c r="AY967" s="37"/>
      <c r="AZ967" s="37"/>
      <c r="BA967" s="37"/>
    </row>
    <row r="968" spans="1:53">
      <c r="A968" s="37"/>
      <c r="B968" s="37"/>
      <c r="C968" s="37"/>
      <c r="D968" s="35"/>
      <c r="E968" s="39"/>
      <c r="F968" s="39"/>
      <c r="G968" s="41"/>
      <c r="H968" s="41"/>
      <c r="I968" s="36"/>
      <c r="J968" s="36"/>
      <c r="K968" s="36"/>
      <c r="L968" s="36"/>
      <c r="M968" s="36" t="str">
        <f ca="1">IFERROR(__xludf.DUMMYFUNCTION("IFERROR(TEXTJOIN("", "", TRUE, FILTER('Hưởng lương Tết'!D:D, ('Hưởng lương Tết'!A:A=B963) * ('Hưởng lương Tết'!B:B=C963))), """")"),"")</f>
        <v/>
      </c>
      <c r="N968" s="36"/>
      <c r="O968" s="36"/>
      <c r="P968" s="36"/>
      <c r="Q968" s="36"/>
      <c r="R968" s="36"/>
      <c r="S968" s="36"/>
      <c r="T968" s="36"/>
      <c r="U968" s="36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4"/>
      <c r="AG968" s="43"/>
      <c r="AH968" s="43"/>
      <c r="AI968" s="36"/>
      <c r="AJ968" s="43"/>
      <c r="AK968" s="43"/>
      <c r="AL968" s="43"/>
      <c r="AM968" s="43"/>
      <c r="AN968" s="43"/>
      <c r="AO968" s="43"/>
      <c r="AP968" s="42"/>
      <c r="AQ968" s="37"/>
      <c r="AR968" s="37"/>
      <c r="AS968" s="37"/>
      <c r="AT968" s="37"/>
      <c r="AU968" s="37"/>
      <c r="AV968" s="37"/>
      <c r="AW968" s="37"/>
      <c r="AX968" s="37"/>
      <c r="AY968" s="37"/>
      <c r="AZ968" s="37"/>
      <c r="BA968" s="37"/>
    </row>
    <row r="969" spans="1:53">
      <c r="A969" s="37"/>
      <c r="B969" s="37"/>
      <c r="C969" s="37"/>
      <c r="D969" s="35"/>
      <c r="E969" s="39"/>
      <c r="F969" s="39"/>
      <c r="G969" s="41"/>
      <c r="H969" s="41"/>
      <c r="I969" s="36"/>
      <c r="J969" s="36"/>
      <c r="K969" s="36"/>
      <c r="L969" s="36"/>
      <c r="M969" s="36" t="str">
        <f ca="1">IFERROR(__xludf.DUMMYFUNCTION("IFERROR(TEXTJOIN("", "", TRUE, FILTER('Hưởng lương Tết'!D:D, ('Hưởng lương Tết'!A:A=B964) * ('Hưởng lương Tết'!B:B=C964))), """")"),"")</f>
        <v/>
      </c>
      <c r="N969" s="36"/>
      <c r="O969" s="36"/>
      <c r="P969" s="36"/>
      <c r="Q969" s="36"/>
      <c r="R969" s="36"/>
      <c r="S969" s="36"/>
      <c r="T969" s="36"/>
      <c r="U969" s="36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4"/>
      <c r="AG969" s="43"/>
      <c r="AH969" s="43"/>
      <c r="AI969" s="36"/>
      <c r="AJ969" s="43"/>
      <c r="AK969" s="43"/>
      <c r="AL969" s="43"/>
      <c r="AM969" s="43"/>
      <c r="AN969" s="43"/>
      <c r="AO969" s="43"/>
      <c r="AP969" s="42"/>
      <c r="AQ969" s="37"/>
      <c r="AR969" s="37"/>
      <c r="AS969" s="37"/>
      <c r="AT969" s="37"/>
      <c r="AU969" s="37"/>
      <c r="AV969" s="37"/>
      <c r="AW969" s="37"/>
      <c r="AX969" s="37"/>
      <c r="AY969" s="37"/>
      <c r="AZ969" s="37"/>
      <c r="BA969" s="37"/>
    </row>
    <row r="970" spans="1:53">
      <c r="A970" s="37"/>
      <c r="B970" s="37"/>
      <c r="C970" s="37"/>
      <c r="D970" s="35"/>
      <c r="E970" s="39"/>
      <c r="F970" s="39"/>
      <c r="G970" s="41"/>
      <c r="H970" s="41"/>
      <c r="I970" s="36"/>
      <c r="J970" s="36"/>
      <c r="K970" s="36"/>
      <c r="L970" s="36"/>
      <c r="M970" s="36" t="str">
        <f ca="1">IFERROR(__xludf.DUMMYFUNCTION("IFERROR(TEXTJOIN("", "", TRUE, FILTER('Hưởng lương Tết'!D:D, ('Hưởng lương Tết'!A:A=B965) * ('Hưởng lương Tết'!B:B=C965))), """")"),"")</f>
        <v/>
      </c>
      <c r="N970" s="36"/>
      <c r="O970" s="36"/>
      <c r="P970" s="36"/>
      <c r="Q970" s="36"/>
      <c r="R970" s="36"/>
      <c r="S970" s="36"/>
      <c r="T970" s="36"/>
      <c r="U970" s="36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4"/>
      <c r="AG970" s="43"/>
      <c r="AH970" s="43"/>
      <c r="AI970" s="36"/>
      <c r="AJ970" s="43"/>
      <c r="AK970" s="43"/>
      <c r="AL970" s="43"/>
      <c r="AM970" s="43"/>
      <c r="AN970" s="43"/>
      <c r="AO970" s="43"/>
      <c r="AP970" s="42"/>
      <c r="AQ970" s="37"/>
      <c r="AR970" s="37"/>
      <c r="AS970" s="37"/>
      <c r="AT970" s="37"/>
      <c r="AU970" s="37"/>
      <c r="AV970" s="37"/>
      <c r="AW970" s="37"/>
      <c r="AX970" s="37"/>
      <c r="AY970" s="37"/>
      <c r="AZ970" s="37"/>
      <c r="BA970" s="37"/>
    </row>
    <row r="971" spans="1:53">
      <c r="A971" s="37"/>
      <c r="B971" s="37"/>
      <c r="C971" s="37"/>
      <c r="D971" s="35"/>
      <c r="E971" s="39"/>
      <c r="F971" s="39"/>
      <c r="G971" s="41"/>
      <c r="H971" s="41"/>
      <c r="I971" s="36"/>
      <c r="J971" s="36"/>
      <c r="K971" s="36"/>
      <c r="L971" s="36"/>
      <c r="M971" s="36" t="str">
        <f ca="1">IFERROR(__xludf.DUMMYFUNCTION("IFERROR(TEXTJOIN("", "", TRUE, FILTER('Hưởng lương Tết'!D:D, ('Hưởng lương Tết'!A:A=B966) * ('Hưởng lương Tết'!B:B=C966))), """")"),"")</f>
        <v/>
      </c>
      <c r="N971" s="36"/>
      <c r="O971" s="36"/>
      <c r="P971" s="36"/>
      <c r="Q971" s="36"/>
      <c r="R971" s="36"/>
      <c r="S971" s="36"/>
      <c r="T971" s="36"/>
      <c r="U971" s="36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4"/>
      <c r="AG971" s="43"/>
      <c r="AH971" s="43"/>
      <c r="AI971" s="36"/>
      <c r="AJ971" s="43"/>
      <c r="AK971" s="43"/>
      <c r="AL971" s="43"/>
      <c r="AM971" s="43"/>
      <c r="AN971" s="43"/>
      <c r="AO971" s="43"/>
      <c r="AP971" s="42"/>
      <c r="AQ971" s="37"/>
      <c r="AR971" s="37"/>
      <c r="AS971" s="37"/>
      <c r="AT971" s="37"/>
      <c r="AU971" s="37"/>
      <c r="AV971" s="37"/>
      <c r="AW971" s="37"/>
      <c r="AX971" s="37"/>
      <c r="AY971" s="37"/>
      <c r="AZ971" s="37"/>
      <c r="BA971" s="37"/>
    </row>
    <row r="972" spans="1:53">
      <c r="A972" s="37"/>
      <c r="B972" s="37"/>
      <c r="C972" s="37"/>
      <c r="D972" s="35"/>
      <c r="E972" s="39"/>
      <c r="F972" s="39"/>
      <c r="G972" s="41"/>
      <c r="H972" s="41"/>
      <c r="I972" s="36"/>
      <c r="J972" s="36"/>
      <c r="K972" s="36"/>
      <c r="L972" s="36"/>
      <c r="M972" s="36" t="str">
        <f ca="1">IFERROR(__xludf.DUMMYFUNCTION("IFERROR(TEXTJOIN("", "", TRUE, FILTER('Hưởng lương Tết'!D:D, ('Hưởng lương Tết'!A:A=B967) * ('Hưởng lương Tết'!B:B=C967))), """")"),"")</f>
        <v/>
      </c>
      <c r="N972" s="36"/>
      <c r="O972" s="36"/>
      <c r="P972" s="36"/>
      <c r="Q972" s="36"/>
      <c r="R972" s="36"/>
      <c r="S972" s="36"/>
      <c r="T972" s="36"/>
      <c r="U972" s="36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4"/>
      <c r="AG972" s="43"/>
      <c r="AH972" s="43"/>
      <c r="AI972" s="36"/>
      <c r="AJ972" s="43"/>
      <c r="AK972" s="43"/>
      <c r="AL972" s="43"/>
      <c r="AM972" s="43"/>
      <c r="AN972" s="43"/>
      <c r="AO972" s="43"/>
      <c r="AP972" s="42"/>
      <c r="AQ972" s="37"/>
      <c r="AR972" s="37"/>
      <c r="AS972" s="37"/>
      <c r="AT972" s="37"/>
      <c r="AU972" s="37"/>
      <c r="AV972" s="37"/>
      <c r="AW972" s="37"/>
      <c r="AX972" s="37"/>
      <c r="AY972" s="37"/>
      <c r="AZ972" s="37"/>
      <c r="BA972" s="37"/>
    </row>
    <row r="973" spans="1:53">
      <c r="A973" s="37"/>
      <c r="B973" s="37"/>
      <c r="C973" s="37"/>
      <c r="D973" s="35"/>
      <c r="E973" s="39"/>
      <c r="F973" s="39"/>
      <c r="G973" s="41"/>
      <c r="H973" s="41"/>
      <c r="I973" s="36"/>
      <c r="J973" s="36"/>
      <c r="K973" s="36"/>
      <c r="L973" s="36"/>
      <c r="M973" s="36" t="str">
        <f ca="1">IFERROR(__xludf.DUMMYFUNCTION("IFERROR(TEXTJOIN("", "", TRUE, FILTER('Hưởng lương Tết'!D:D, ('Hưởng lương Tết'!A:A=B968) * ('Hưởng lương Tết'!B:B=C968))), """")"),"")</f>
        <v/>
      </c>
      <c r="N973" s="36"/>
      <c r="O973" s="36"/>
      <c r="P973" s="36"/>
      <c r="Q973" s="36"/>
      <c r="R973" s="36"/>
      <c r="S973" s="36"/>
      <c r="T973" s="36"/>
      <c r="U973" s="36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4"/>
      <c r="AG973" s="43"/>
      <c r="AH973" s="43"/>
      <c r="AI973" s="36"/>
      <c r="AJ973" s="43"/>
      <c r="AK973" s="43"/>
      <c r="AL973" s="43"/>
      <c r="AM973" s="43"/>
      <c r="AN973" s="43"/>
      <c r="AO973" s="43"/>
      <c r="AP973" s="42"/>
      <c r="AQ973" s="37"/>
      <c r="AR973" s="37"/>
      <c r="AS973" s="37"/>
      <c r="AT973" s="37"/>
      <c r="AU973" s="37"/>
      <c r="AV973" s="37"/>
      <c r="AW973" s="37"/>
      <c r="AX973" s="37"/>
      <c r="AY973" s="37"/>
      <c r="AZ973" s="37"/>
      <c r="BA973" s="37"/>
    </row>
    <row r="974" spans="1:53">
      <c r="A974" s="37"/>
      <c r="B974" s="37"/>
      <c r="C974" s="37"/>
      <c r="D974" s="35"/>
      <c r="E974" s="39"/>
      <c r="F974" s="39"/>
      <c r="G974" s="41"/>
      <c r="H974" s="41"/>
      <c r="I974" s="36"/>
      <c r="J974" s="36"/>
      <c r="K974" s="36"/>
      <c r="L974" s="36"/>
      <c r="M974" s="36" t="str">
        <f ca="1">IFERROR(__xludf.DUMMYFUNCTION("IFERROR(TEXTJOIN("", "", TRUE, FILTER('Hưởng lương Tết'!D:D, ('Hưởng lương Tết'!A:A=B969) * ('Hưởng lương Tết'!B:B=C969))), """")"),"")</f>
        <v/>
      </c>
      <c r="N974" s="36"/>
      <c r="O974" s="36"/>
      <c r="P974" s="36"/>
      <c r="Q974" s="36"/>
      <c r="R974" s="36"/>
      <c r="S974" s="36"/>
      <c r="T974" s="36"/>
      <c r="U974" s="36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4"/>
      <c r="AG974" s="43"/>
      <c r="AH974" s="43"/>
      <c r="AI974" s="36"/>
      <c r="AJ974" s="43"/>
      <c r="AK974" s="43"/>
      <c r="AL974" s="43"/>
      <c r="AM974" s="43"/>
      <c r="AN974" s="43"/>
      <c r="AO974" s="43"/>
      <c r="AP974" s="42"/>
      <c r="AQ974" s="37"/>
      <c r="AR974" s="37"/>
      <c r="AS974" s="37"/>
      <c r="AT974" s="37"/>
      <c r="AU974" s="37"/>
      <c r="AV974" s="37"/>
      <c r="AW974" s="37"/>
      <c r="AX974" s="37"/>
      <c r="AY974" s="37"/>
      <c r="AZ974" s="37"/>
      <c r="BA974" s="37"/>
    </row>
    <row r="975" spans="1:53">
      <c r="A975" s="37"/>
      <c r="B975" s="37"/>
      <c r="C975" s="37"/>
      <c r="D975" s="35"/>
      <c r="E975" s="39"/>
      <c r="F975" s="39"/>
      <c r="G975" s="41"/>
      <c r="H975" s="41"/>
      <c r="I975" s="36"/>
      <c r="J975" s="36"/>
      <c r="K975" s="36"/>
      <c r="L975" s="36"/>
      <c r="M975" s="36" t="str">
        <f ca="1">IFERROR(__xludf.DUMMYFUNCTION("IFERROR(TEXTJOIN("", "", TRUE, FILTER('Hưởng lương Tết'!D:D, ('Hưởng lương Tết'!A:A=B970) * ('Hưởng lương Tết'!B:B=C970))), """")"),"")</f>
        <v/>
      </c>
      <c r="N975" s="36"/>
      <c r="O975" s="36"/>
      <c r="P975" s="36"/>
      <c r="Q975" s="36"/>
      <c r="R975" s="36"/>
      <c r="S975" s="36"/>
      <c r="T975" s="36"/>
      <c r="U975" s="36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4"/>
      <c r="AG975" s="43"/>
      <c r="AH975" s="43"/>
      <c r="AI975" s="36"/>
      <c r="AJ975" s="43"/>
      <c r="AK975" s="43"/>
      <c r="AL975" s="43"/>
      <c r="AM975" s="43"/>
      <c r="AN975" s="43"/>
      <c r="AO975" s="43"/>
      <c r="AP975" s="42"/>
      <c r="AQ975" s="37"/>
      <c r="AR975" s="37"/>
      <c r="AS975" s="37"/>
      <c r="AT975" s="37"/>
      <c r="AU975" s="37"/>
      <c r="AV975" s="37"/>
      <c r="AW975" s="37"/>
      <c r="AX975" s="37"/>
      <c r="AY975" s="37"/>
      <c r="AZ975" s="37"/>
      <c r="BA975" s="37"/>
    </row>
    <row r="976" spans="1:53">
      <c r="A976" s="37"/>
      <c r="B976" s="37"/>
      <c r="C976" s="37"/>
      <c r="D976" s="35"/>
      <c r="E976" s="39"/>
      <c r="F976" s="39"/>
      <c r="G976" s="41"/>
      <c r="H976" s="41"/>
      <c r="I976" s="36"/>
      <c r="J976" s="36"/>
      <c r="K976" s="36"/>
      <c r="L976" s="36"/>
      <c r="M976" s="36" t="str">
        <f ca="1">IFERROR(__xludf.DUMMYFUNCTION("IFERROR(TEXTJOIN("", "", TRUE, FILTER('Hưởng lương Tết'!D:D, ('Hưởng lương Tết'!A:A=B971) * ('Hưởng lương Tết'!B:B=C971))), """")"),"")</f>
        <v/>
      </c>
      <c r="N976" s="36"/>
      <c r="O976" s="36"/>
      <c r="P976" s="36"/>
      <c r="Q976" s="36"/>
      <c r="R976" s="36"/>
      <c r="S976" s="36"/>
      <c r="T976" s="36"/>
      <c r="U976" s="36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4"/>
      <c r="AG976" s="43"/>
      <c r="AH976" s="43"/>
      <c r="AI976" s="36"/>
      <c r="AJ976" s="43"/>
      <c r="AK976" s="43"/>
      <c r="AL976" s="43"/>
      <c r="AM976" s="43"/>
      <c r="AN976" s="43"/>
      <c r="AO976" s="43"/>
      <c r="AP976" s="42"/>
      <c r="AQ976" s="37"/>
      <c r="AR976" s="37"/>
      <c r="AS976" s="37"/>
      <c r="AT976" s="37"/>
      <c r="AU976" s="37"/>
      <c r="AV976" s="37"/>
      <c r="AW976" s="37"/>
      <c r="AX976" s="37"/>
      <c r="AY976" s="37"/>
      <c r="AZ976" s="37"/>
      <c r="BA976" s="37"/>
    </row>
    <row r="977" spans="1:53">
      <c r="A977" s="37"/>
      <c r="B977" s="37"/>
      <c r="C977" s="37"/>
      <c r="D977" s="35"/>
      <c r="E977" s="39"/>
      <c r="F977" s="39"/>
      <c r="G977" s="41"/>
      <c r="H977" s="41"/>
      <c r="I977" s="36"/>
      <c r="J977" s="36"/>
      <c r="K977" s="36"/>
      <c r="L977" s="36"/>
      <c r="M977" s="36" t="str">
        <f ca="1">IFERROR(__xludf.DUMMYFUNCTION("IFERROR(TEXTJOIN("", "", TRUE, FILTER('Hưởng lương Tết'!D:D, ('Hưởng lương Tết'!A:A=B972) * ('Hưởng lương Tết'!B:B=C972))), """")"),"")</f>
        <v/>
      </c>
      <c r="N977" s="36"/>
      <c r="O977" s="36"/>
      <c r="P977" s="36"/>
      <c r="Q977" s="36"/>
      <c r="R977" s="36"/>
      <c r="S977" s="36"/>
      <c r="T977" s="36"/>
      <c r="U977" s="36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4"/>
      <c r="AG977" s="43"/>
      <c r="AH977" s="43"/>
      <c r="AI977" s="36"/>
      <c r="AJ977" s="43"/>
      <c r="AK977" s="43"/>
      <c r="AL977" s="43"/>
      <c r="AM977" s="43"/>
      <c r="AN977" s="43"/>
      <c r="AO977" s="43"/>
      <c r="AP977" s="42"/>
      <c r="AQ977" s="37"/>
      <c r="AR977" s="37"/>
      <c r="AS977" s="37"/>
      <c r="AT977" s="37"/>
      <c r="AU977" s="37"/>
      <c r="AV977" s="37"/>
      <c r="AW977" s="37"/>
      <c r="AX977" s="37"/>
      <c r="AY977" s="37"/>
      <c r="AZ977" s="37"/>
      <c r="BA977" s="37"/>
    </row>
    <row r="978" spans="1:53">
      <c r="A978" s="37"/>
      <c r="B978" s="37"/>
      <c r="C978" s="37"/>
      <c r="D978" s="35"/>
      <c r="E978" s="39"/>
      <c r="F978" s="39"/>
      <c r="G978" s="41"/>
      <c r="H978" s="41"/>
      <c r="I978" s="36"/>
      <c r="J978" s="36"/>
      <c r="K978" s="36"/>
      <c r="L978" s="36"/>
      <c r="M978" s="36" t="str">
        <f ca="1">IFERROR(__xludf.DUMMYFUNCTION("IFERROR(TEXTJOIN("", "", TRUE, FILTER('Hưởng lương Tết'!D:D, ('Hưởng lương Tết'!A:A=B973) * ('Hưởng lương Tết'!B:B=C973))), """")"),"")</f>
        <v/>
      </c>
      <c r="N978" s="36"/>
      <c r="O978" s="36"/>
      <c r="P978" s="36"/>
      <c r="Q978" s="36"/>
      <c r="R978" s="36"/>
      <c r="S978" s="36"/>
      <c r="T978" s="36"/>
      <c r="U978" s="36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4"/>
      <c r="AG978" s="43"/>
      <c r="AH978" s="43"/>
      <c r="AI978" s="36"/>
      <c r="AJ978" s="43"/>
      <c r="AK978" s="43"/>
      <c r="AL978" s="43"/>
      <c r="AM978" s="43"/>
      <c r="AN978" s="43"/>
      <c r="AO978" s="43"/>
      <c r="AP978" s="42"/>
      <c r="AQ978" s="37"/>
      <c r="AR978" s="37"/>
      <c r="AS978" s="37"/>
      <c r="AT978" s="37"/>
      <c r="AU978" s="37"/>
      <c r="AV978" s="37"/>
      <c r="AW978" s="37"/>
      <c r="AX978" s="37"/>
      <c r="AY978" s="37"/>
      <c r="AZ978" s="37"/>
      <c r="BA978" s="37"/>
    </row>
    <row r="979" spans="1:53">
      <c r="A979" s="37"/>
      <c r="B979" s="37"/>
      <c r="C979" s="37"/>
      <c r="D979" s="35"/>
      <c r="E979" s="39"/>
      <c r="F979" s="39"/>
      <c r="G979" s="41"/>
      <c r="H979" s="41"/>
      <c r="I979" s="36"/>
      <c r="J979" s="36"/>
      <c r="K979" s="36"/>
      <c r="L979" s="36"/>
      <c r="M979" s="36" t="str">
        <f ca="1">IFERROR(__xludf.DUMMYFUNCTION("IFERROR(TEXTJOIN("", "", TRUE, FILTER('Hưởng lương Tết'!D:D, ('Hưởng lương Tết'!A:A=B974) * ('Hưởng lương Tết'!B:B=C974))), """")"),"")</f>
        <v/>
      </c>
      <c r="N979" s="36"/>
      <c r="O979" s="36"/>
      <c r="P979" s="36"/>
      <c r="Q979" s="36"/>
      <c r="R979" s="36"/>
      <c r="S979" s="36"/>
      <c r="T979" s="36"/>
      <c r="U979" s="36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4"/>
      <c r="AG979" s="43"/>
      <c r="AH979" s="43"/>
      <c r="AI979" s="36"/>
      <c r="AJ979" s="43"/>
      <c r="AK979" s="43"/>
      <c r="AL979" s="43"/>
      <c r="AM979" s="43"/>
      <c r="AN979" s="43"/>
      <c r="AO979" s="43"/>
      <c r="AP979" s="42"/>
      <c r="AQ979" s="37"/>
      <c r="AR979" s="37"/>
      <c r="AS979" s="37"/>
      <c r="AT979" s="37"/>
      <c r="AU979" s="37"/>
      <c r="AV979" s="37"/>
      <c r="AW979" s="37"/>
      <c r="AX979" s="37"/>
      <c r="AY979" s="37"/>
      <c r="AZ979" s="37"/>
      <c r="BA979" s="37"/>
    </row>
    <row r="980" spans="1:53">
      <c r="A980" s="37"/>
      <c r="B980" s="37"/>
      <c r="C980" s="37"/>
      <c r="D980" s="35"/>
      <c r="E980" s="39"/>
      <c r="F980" s="39"/>
      <c r="G980" s="41"/>
      <c r="H980" s="41"/>
      <c r="I980" s="36"/>
      <c r="J980" s="36"/>
      <c r="K980" s="36"/>
      <c r="L980" s="36"/>
      <c r="M980" s="36" t="str">
        <f ca="1">IFERROR(__xludf.DUMMYFUNCTION("IFERROR(TEXTJOIN("", "", TRUE, FILTER('Hưởng lương Tết'!D:D, ('Hưởng lương Tết'!A:A=B975) * ('Hưởng lương Tết'!B:B=C975))), """")"),"")</f>
        <v/>
      </c>
      <c r="N980" s="36"/>
      <c r="O980" s="36"/>
      <c r="P980" s="36"/>
      <c r="Q980" s="36"/>
      <c r="R980" s="36"/>
      <c r="S980" s="36"/>
      <c r="T980" s="36"/>
      <c r="U980" s="36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4"/>
      <c r="AG980" s="43"/>
      <c r="AH980" s="43"/>
      <c r="AI980" s="36"/>
      <c r="AJ980" s="43"/>
      <c r="AK980" s="43"/>
      <c r="AL980" s="43"/>
      <c r="AM980" s="43"/>
      <c r="AN980" s="43"/>
      <c r="AO980" s="43"/>
      <c r="AP980" s="42"/>
      <c r="AQ980" s="37"/>
      <c r="AR980" s="37"/>
      <c r="AS980" s="37"/>
      <c r="AT980" s="37"/>
      <c r="AU980" s="37"/>
      <c r="AV980" s="37"/>
      <c r="AW980" s="37"/>
      <c r="AX980" s="37"/>
      <c r="AY980" s="37"/>
      <c r="AZ980" s="37"/>
      <c r="BA980" s="37"/>
    </row>
    <row r="981" spans="1:53">
      <c r="A981" s="37"/>
      <c r="B981" s="37"/>
      <c r="C981" s="37"/>
      <c r="D981" s="35"/>
      <c r="E981" s="39"/>
      <c r="F981" s="39"/>
      <c r="G981" s="41"/>
      <c r="H981" s="41"/>
      <c r="I981" s="36"/>
      <c r="J981" s="36"/>
      <c r="K981" s="36"/>
      <c r="L981" s="36"/>
      <c r="M981" s="36" t="str">
        <f ca="1">IFERROR(__xludf.DUMMYFUNCTION("IFERROR(TEXTJOIN("", "", TRUE, FILTER('Hưởng lương Tết'!D:D, ('Hưởng lương Tết'!A:A=B976) * ('Hưởng lương Tết'!B:B=C976))), """")"),"")</f>
        <v/>
      </c>
      <c r="N981" s="36"/>
      <c r="O981" s="36"/>
      <c r="P981" s="36"/>
      <c r="Q981" s="36"/>
      <c r="R981" s="36"/>
      <c r="S981" s="36"/>
      <c r="T981" s="36"/>
      <c r="U981" s="36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4"/>
      <c r="AG981" s="43"/>
      <c r="AH981" s="43"/>
      <c r="AI981" s="36"/>
      <c r="AJ981" s="43"/>
      <c r="AK981" s="43"/>
      <c r="AL981" s="43"/>
      <c r="AM981" s="43"/>
      <c r="AN981" s="43"/>
      <c r="AO981" s="43"/>
      <c r="AP981" s="42"/>
      <c r="AQ981" s="37"/>
      <c r="AR981" s="37"/>
      <c r="AS981" s="37"/>
      <c r="AT981" s="37"/>
      <c r="AU981" s="37"/>
      <c r="AV981" s="37"/>
      <c r="AW981" s="37"/>
      <c r="AX981" s="37"/>
      <c r="AY981" s="37"/>
      <c r="AZ981" s="37"/>
      <c r="BA981" s="37"/>
    </row>
    <row r="982" spans="1:53">
      <c r="A982" s="37"/>
      <c r="B982" s="37"/>
      <c r="C982" s="37"/>
      <c r="D982" s="35"/>
      <c r="E982" s="39"/>
      <c r="F982" s="39"/>
      <c r="G982" s="41"/>
      <c r="H982" s="41"/>
      <c r="I982" s="36"/>
      <c r="J982" s="36"/>
      <c r="K982" s="36"/>
      <c r="L982" s="36"/>
      <c r="M982" s="36" t="str">
        <f ca="1">IFERROR(__xludf.DUMMYFUNCTION("IFERROR(TEXTJOIN("", "", TRUE, FILTER('Hưởng lương Tết'!D:D, ('Hưởng lương Tết'!A:A=B977) * ('Hưởng lương Tết'!B:B=C977))), """")"),"")</f>
        <v/>
      </c>
      <c r="N982" s="36"/>
      <c r="O982" s="36"/>
      <c r="P982" s="36"/>
      <c r="Q982" s="36"/>
      <c r="R982" s="36"/>
      <c r="S982" s="36"/>
      <c r="T982" s="36"/>
      <c r="U982" s="36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4"/>
      <c r="AG982" s="43"/>
      <c r="AH982" s="43"/>
      <c r="AI982" s="36"/>
      <c r="AJ982" s="43"/>
      <c r="AK982" s="43"/>
      <c r="AL982" s="43"/>
      <c r="AM982" s="43"/>
      <c r="AN982" s="43"/>
      <c r="AO982" s="43"/>
      <c r="AP982" s="42"/>
      <c r="AQ982" s="37"/>
      <c r="AR982" s="37"/>
      <c r="AS982" s="37"/>
      <c r="AT982" s="37"/>
      <c r="AU982" s="37"/>
      <c r="AV982" s="37"/>
      <c r="AW982" s="37"/>
      <c r="AX982" s="37"/>
      <c r="AY982" s="37"/>
      <c r="AZ982" s="37"/>
      <c r="BA982" s="37"/>
    </row>
    <row r="983" spans="1:53">
      <c r="A983" s="37"/>
      <c r="B983" s="37"/>
      <c r="C983" s="37"/>
      <c r="D983" s="35"/>
      <c r="E983" s="39"/>
      <c r="F983" s="39"/>
      <c r="G983" s="41"/>
      <c r="H983" s="41"/>
      <c r="I983" s="36"/>
      <c r="J983" s="36"/>
      <c r="K983" s="36"/>
      <c r="L983" s="36"/>
      <c r="M983" s="36" t="str">
        <f ca="1">IFERROR(__xludf.DUMMYFUNCTION("IFERROR(TEXTJOIN("", "", TRUE, FILTER('Hưởng lương Tết'!D:D, ('Hưởng lương Tết'!A:A=B978) * ('Hưởng lương Tết'!B:B=C978))), """")"),"")</f>
        <v/>
      </c>
      <c r="N983" s="36"/>
      <c r="O983" s="36"/>
      <c r="P983" s="36"/>
      <c r="Q983" s="36"/>
      <c r="R983" s="36"/>
      <c r="S983" s="36"/>
      <c r="T983" s="36"/>
      <c r="U983" s="36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4"/>
      <c r="AG983" s="43"/>
      <c r="AH983" s="43"/>
      <c r="AI983" s="36"/>
      <c r="AJ983" s="43"/>
      <c r="AK983" s="43"/>
      <c r="AL983" s="43"/>
      <c r="AM983" s="43"/>
      <c r="AN983" s="43"/>
      <c r="AO983" s="43"/>
      <c r="AP983" s="42"/>
      <c r="AQ983" s="37"/>
      <c r="AR983" s="37"/>
      <c r="AS983" s="37"/>
      <c r="AT983" s="37"/>
      <c r="AU983" s="37"/>
      <c r="AV983" s="37"/>
      <c r="AW983" s="37"/>
      <c r="AX983" s="37"/>
      <c r="AY983" s="37"/>
      <c r="AZ983" s="37"/>
      <c r="BA983" s="37"/>
    </row>
    <row r="984" spans="1:53">
      <c r="A984" s="37"/>
      <c r="B984" s="37"/>
      <c r="C984" s="37"/>
      <c r="D984" s="35"/>
      <c r="E984" s="39"/>
      <c r="F984" s="39"/>
      <c r="G984" s="41"/>
      <c r="H984" s="41"/>
      <c r="I984" s="36"/>
      <c r="J984" s="36"/>
      <c r="K984" s="36"/>
      <c r="L984" s="36"/>
      <c r="M984" s="36" t="str">
        <f ca="1">IFERROR(__xludf.DUMMYFUNCTION("IFERROR(TEXTJOIN("", "", TRUE, FILTER('Hưởng lương Tết'!D:D, ('Hưởng lương Tết'!A:A=B979) * ('Hưởng lương Tết'!B:B=C979))), """")"),"")</f>
        <v/>
      </c>
      <c r="N984" s="36"/>
      <c r="O984" s="36"/>
      <c r="P984" s="36"/>
      <c r="Q984" s="36"/>
      <c r="R984" s="36"/>
      <c r="S984" s="36"/>
      <c r="T984" s="36"/>
      <c r="U984" s="36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4"/>
      <c r="AG984" s="43"/>
      <c r="AH984" s="43"/>
      <c r="AI984" s="36"/>
      <c r="AJ984" s="43"/>
      <c r="AK984" s="43"/>
      <c r="AL984" s="43"/>
      <c r="AM984" s="43"/>
      <c r="AN984" s="43"/>
      <c r="AO984" s="43"/>
      <c r="AP984" s="42"/>
      <c r="AQ984" s="37"/>
      <c r="AR984" s="37"/>
      <c r="AS984" s="37"/>
      <c r="AT984" s="37"/>
      <c r="AU984" s="37"/>
      <c r="AV984" s="37"/>
      <c r="AW984" s="37"/>
      <c r="AX984" s="37"/>
      <c r="AY984" s="37"/>
      <c r="AZ984" s="37"/>
      <c r="BA984" s="37"/>
    </row>
    <row r="985" spans="1:53">
      <c r="A985" s="37"/>
      <c r="B985" s="37"/>
      <c r="C985" s="37"/>
      <c r="D985" s="35"/>
      <c r="E985" s="39"/>
      <c r="F985" s="39"/>
      <c r="G985" s="41"/>
      <c r="H985" s="41"/>
      <c r="I985" s="36"/>
      <c r="J985" s="36"/>
      <c r="K985" s="36"/>
      <c r="L985" s="36"/>
      <c r="M985" s="36" t="str">
        <f ca="1">IFERROR(__xludf.DUMMYFUNCTION("IFERROR(TEXTJOIN("", "", TRUE, FILTER('Hưởng lương Tết'!D:D, ('Hưởng lương Tết'!A:A=B980) * ('Hưởng lương Tết'!B:B=C980))), """")"),"")</f>
        <v/>
      </c>
      <c r="N985" s="36"/>
      <c r="O985" s="36"/>
      <c r="P985" s="36"/>
      <c r="Q985" s="36"/>
      <c r="R985" s="36"/>
      <c r="S985" s="36"/>
      <c r="T985" s="36"/>
      <c r="U985" s="36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4"/>
      <c r="AG985" s="43"/>
      <c r="AH985" s="43"/>
      <c r="AI985" s="36"/>
      <c r="AJ985" s="43"/>
      <c r="AK985" s="43"/>
      <c r="AL985" s="43"/>
      <c r="AM985" s="43"/>
      <c r="AN985" s="43"/>
      <c r="AO985" s="43"/>
      <c r="AP985" s="42"/>
      <c r="AQ985" s="37"/>
      <c r="AR985" s="37"/>
      <c r="AS985" s="37"/>
      <c r="AT985" s="37"/>
      <c r="AU985" s="37"/>
      <c r="AV985" s="37"/>
      <c r="AW985" s="37"/>
      <c r="AX985" s="37"/>
      <c r="AY985" s="37"/>
      <c r="AZ985" s="37"/>
      <c r="BA985" s="37"/>
    </row>
    <row r="986" spans="1:53">
      <c r="A986" s="37"/>
      <c r="B986" s="37"/>
      <c r="C986" s="37"/>
      <c r="D986" s="35"/>
      <c r="E986" s="39"/>
      <c r="F986" s="39"/>
      <c r="G986" s="41"/>
      <c r="H986" s="41"/>
      <c r="I986" s="36"/>
      <c r="J986" s="36"/>
      <c r="K986" s="36"/>
      <c r="L986" s="36"/>
      <c r="M986" s="36" t="str">
        <f ca="1">IFERROR(__xludf.DUMMYFUNCTION("IFERROR(TEXTJOIN("", "", TRUE, FILTER('Hưởng lương Tết'!D:D, ('Hưởng lương Tết'!A:A=B981) * ('Hưởng lương Tết'!B:B=C981))), """")"),"")</f>
        <v/>
      </c>
      <c r="N986" s="36"/>
      <c r="O986" s="36"/>
      <c r="P986" s="36"/>
      <c r="Q986" s="36"/>
      <c r="R986" s="36"/>
      <c r="S986" s="36"/>
      <c r="T986" s="36"/>
      <c r="U986" s="36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4"/>
      <c r="AG986" s="43"/>
      <c r="AH986" s="43"/>
      <c r="AI986" s="36"/>
      <c r="AJ986" s="43"/>
      <c r="AK986" s="43"/>
      <c r="AL986" s="43"/>
      <c r="AM986" s="43"/>
      <c r="AN986" s="43"/>
      <c r="AO986" s="43"/>
      <c r="AP986" s="42"/>
      <c r="AQ986" s="37"/>
      <c r="AR986" s="37"/>
      <c r="AS986" s="37"/>
      <c r="AT986" s="37"/>
      <c r="AU986" s="37"/>
      <c r="AV986" s="37"/>
      <c r="AW986" s="37"/>
      <c r="AX986" s="37"/>
      <c r="AY986" s="37"/>
      <c r="AZ986" s="37"/>
      <c r="BA986" s="37"/>
    </row>
    <row r="987" spans="1:53">
      <c r="A987" s="37"/>
      <c r="B987" s="37"/>
      <c r="C987" s="37"/>
      <c r="D987" s="35"/>
      <c r="E987" s="39"/>
      <c r="F987" s="39"/>
      <c r="G987" s="41"/>
      <c r="H987" s="41"/>
      <c r="I987" s="36"/>
      <c r="J987" s="36"/>
      <c r="K987" s="36"/>
      <c r="L987" s="36"/>
      <c r="M987" s="36" t="str">
        <f ca="1">IFERROR(__xludf.DUMMYFUNCTION("IFERROR(TEXTJOIN("", "", TRUE, FILTER('Hưởng lương Tết'!D:D, ('Hưởng lương Tết'!A:A=B982) * ('Hưởng lương Tết'!B:B=C982))), """")"),"")</f>
        <v/>
      </c>
      <c r="N987" s="36"/>
      <c r="O987" s="36"/>
      <c r="P987" s="36"/>
      <c r="Q987" s="36"/>
      <c r="R987" s="36"/>
      <c r="S987" s="36"/>
      <c r="T987" s="36"/>
      <c r="U987" s="36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4"/>
      <c r="AG987" s="43"/>
      <c r="AH987" s="43"/>
      <c r="AI987" s="36"/>
      <c r="AJ987" s="43"/>
      <c r="AK987" s="43"/>
      <c r="AL987" s="43"/>
      <c r="AM987" s="43"/>
      <c r="AN987" s="43"/>
      <c r="AO987" s="43"/>
      <c r="AP987" s="42"/>
      <c r="AQ987" s="37"/>
      <c r="AR987" s="37"/>
      <c r="AS987" s="37"/>
      <c r="AT987" s="37"/>
      <c r="AU987" s="37"/>
      <c r="AV987" s="37"/>
      <c r="AW987" s="37"/>
      <c r="AX987" s="37"/>
      <c r="AY987" s="37"/>
      <c r="AZ987" s="37"/>
      <c r="BA987" s="37"/>
    </row>
    <row r="988" spans="1:53">
      <c r="A988" s="37"/>
      <c r="B988" s="37"/>
      <c r="C988" s="37"/>
      <c r="D988" s="35"/>
      <c r="E988" s="39"/>
      <c r="F988" s="39"/>
      <c r="G988" s="41"/>
      <c r="H988" s="41"/>
      <c r="I988" s="36"/>
      <c r="J988" s="36"/>
      <c r="K988" s="36"/>
      <c r="L988" s="36"/>
      <c r="M988" s="36" t="str">
        <f ca="1">IFERROR(__xludf.DUMMYFUNCTION("IFERROR(TEXTJOIN("", "", TRUE, FILTER('Hưởng lương Tết'!D:D, ('Hưởng lương Tết'!A:A=B983) * ('Hưởng lương Tết'!B:B=C983))), """")"),"")</f>
        <v/>
      </c>
      <c r="N988" s="36"/>
      <c r="O988" s="36"/>
      <c r="P988" s="36"/>
      <c r="Q988" s="36"/>
      <c r="R988" s="36"/>
      <c r="S988" s="36"/>
      <c r="T988" s="36"/>
      <c r="U988" s="36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4"/>
      <c r="AG988" s="43"/>
      <c r="AH988" s="43"/>
      <c r="AI988" s="36"/>
      <c r="AJ988" s="43"/>
      <c r="AK988" s="43"/>
      <c r="AL988" s="43"/>
      <c r="AM988" s="43"/>
      <c r="AN988" s="43"/>
      <c r="AO988" s="43"/>
      <c r="AP988" s="42"/>
      <c r="AQ988" s="37"/>
      <c r="AR988" s="37"/>
      <c r="AS988" s="37"/>
      <c r="AT988" s="37"/>
      <c r="AU988" s="37"/>
      <c r="AV988" s="37"/>
      <c r="AW988" s="37"/>
      <c r="AX988" s="37"/>
      <c r="AY988" s="37"/>
      <c r="AZ988" s="37"/>
      <c r="BA988" s="37"/>
    </row>
    <row r="989" spans="1:53">
      <c r="A989" s="37"/>
      <c r="B989" s="37"/>
      <c r="C989" s="37"/>
      <c r="D989" s="35"/>
      <c r="E989" s="39"/>
      <c r="F989" s="39"/>
      <c r="G989" s="41"/>
      <c r="H989" s="41"/>
      <c r="I989" s="36"/>
      <c r="J989" s="36"/>
      <c r="K989" s="36"/>
      <c r="L989" s="36"/>
      <c r="M989" s="36" t="str">
        <f ca="1">IFERROR(__xludf.DUMMYFUNCTION("IFERROR(TEXTJOIN("", "", TRUE, FILTER('Hưởng lương Tết'!D:D, ('Hưởng lương Tết'!A:A=B984) * ('Hưởng lương Tết'!B:B=C984))), """")"),"")</f>
        <v/>
      </c>
      <c r="N989" s="36"/>
      <c r="O989" s="36"/>
      <c r="P989" s="36"/>
      <c r="Q989" s="36"/>
      <c r="R989" s="36"/>
      <c r="S989" s="36"/>
      <c r="T989" s="36"/>
      <c r="U989" s="36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4"/>
      <c r="AG989" s="43"/>
      <c r="AH989" s="43"/>
      <c r="AI989" s="36"/>
      <c r="AJ989" s="43"/>
      <c r="AK989" s="43"/>
      <c r="AL989" s="43"/>
      <c r="AM989" s="43"/>
      <c r="AN989" s="43"/>
      <c r="AO989" s="43"/>
      <c r="AP989" s="42"/>
      <c r="AQ989" s="37"/>
      <c r="AR989" s="37"/>
      <c r="AS989" s="37"/>
      <c r="AT989" s="37"/>
      <c r="AU989" s="37"/>
      <c r="AV989" s="37"/>
      <c r="AW989" s="37"/>
      <c r="AX989" s="37"/>
      <c r="AY989" s="37"/>
      <c r="AZ989" s="37"/>
      <c r="BA989" s="37"/>
    </row>
    <row r="990" spans="1:53">
      <c r="A990" s="37"/>
      <c r="B990" s="37"/>
      <c r="C990" s="37"/>
      <c r="D990" s="35"/>
      <c r="E990" s="39"/>
      <c r="F990" s="39"/>
      <c r="G990" s="41"/>
      <c r="H990" s="41"/>
      <c r="I990" s="36"/>
      <c r="J990" s="36"/>
      <c r="K990" s="36"/>
      <c r="L990" s="36"/>
      <c r="M990" s="36" t="str">
        <f ca="1">IFERROR(__xludf.DUMMYFUNCTION("IFERROR(TEXTJOIN("", "", TRUE, FILTER('Hưởng lương Tết'!D:D, ('Hưởng lương Tết'!A:A=B985) * ('Hưởng lương Tết'!B:B=C985))), """")"),"")</f>
        <v/>
      </c>
      <c r="N990" s="36"/>
      <c r="O990" s="36"/>
      <c r="P990" s="36"/>
      <c r="Q990" s="36"/>
      <c r="R990" s="36"/>
      <c r="S990" s="36"/>
      <c r="T990" s="36"/>
      <c r="U990" s="36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4"/>
      <c r="AG990" s="43"/>
      <c r="AH990" s="43"/>
      <c r="AI990" s="36"/>
      <c r="AJ990" s="43"/>
      <c r="AK990" s="43"/>
      <c r="AL990" s="43"/>
      <c r="AM990" s="43"/>
      <c r="AN990" s="43"/>
      <c r="AO990" s="43"/>
      <c r="AP990" s="42"/>
      <c r="AQ990" s="37"/>
      <c r="AR990" s="37"/>
      <c r="AS990" s="37"/>
      <c r="AT990" s="37"/>
      <c r="AU990" s="37"/>
      <c r="AV990" s="37"/>
      <c r="AW990" s="37"/>
      <c r="AX990" s="37"/>
      <c r="AY990" s="37"/>
      <c r="AZ990" s="37"/>
      <c r="BA990" s="37"/>
    </row>
    <row r="991" spans="1:53">
      <c r="A991" s="37"/>
      <c r="B991" s="37"/>
      <c r="C991" s="37"/>
      <c r="D991" s="35"/>
      <c r="E991" s="39"/>
      <c r="F991" s="39"/>
      <c r="G991" s="41"/>
      <c r="H991" s="41"/>
      <c r="I991" s="36"/>
      <c r="J991" s="36"/>
      <c r="K991" s="36"/>
      <c r="L991" s="36"/>
      <c r="M991" s="36" t="str">
        <f ca="1">IFERROR(__xludf.DUMMYFUNCTION("IFERROR(TEXTJOIN("", "", TRUE, FILTER('Hưởng lương Tết'!D:D, ('Hưởng lương Tết'!A:A=B986) * ('Hưởng lương Tết'!B:B=C986))), """")"),"")</f>
        <v/>
      </c>
      <c r="N991" s="36"/>
      <c r="O991" s="36"/>
      <c r="P991" s="36"/>
      <c r="Q991" s="36"/>
      <c r="R991" s="36"/>
      <c r="S991" s="36"/>
      <c r="T991" s="36"/>
      <c r="U991" s="36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4"/>
      <c r="AG991" s="43"/>
      <c r="AH991" s="43"/>
      <c r="AI991" s="36"/>
      <c r="AJ991" s="43"/>
      <c r="AK991" s="43"/>
      <c r="AL991" s="43"/>
      <c r="AM991" s="43"/>
      <c r="AN991" s="43"/>
      <c r="AO991" s="43"/>
      <c r="AP991" s="42"/>
      <c r="AQ991" s="37"/>
      <c r="AR991" s="37"/>
      <c r="AS991" s="37"/>
      <c r="AT991" s="37"/>
      <c r="AU991" s="37"/>
      <c r="AV991" s="37"/>
      <c r="AW991" s="37"/>
      <c r="AX991" s="37"/>
      <c r="AY991" s="37"/>
      <c r="AZ991" s="37"/>
      <c r="BA991" s="37"/>
    </row>
    <row r="992" spans="1:53">
      <c r="A992" s="37"/>
      <c r="B992" s="37"/>
      <c r="C992" s="37"/>
      <c r="D992" s="35"/>
      <c r="E992" s="39"/>
      <c r="F992" s="39"/>
      <c r="G992" s="41"/>
      <c r="H992" s="41"/>
      <c r="I992" s="36"/>
      <c r="J992" s="36"/>
      <c r="K992" s="36"/>
      <c r="L992" s="36"/>
      <c r="M992" s="36" t="str">
        <f ca="1">IFERROR(__xludf.DUMMYFUNCTION("IFERROR(TEXTJOIN("", "", TRUE, FILTER('Hưởng lương Tết'!D:D, ('Hưởng lương Tết'!A:A=B987) * ('Hưởng lương Tết'!B:B=C987))), """")"),"")</f>
        <v/>
      </c>
      <c r="N992" s="36"/>
      <c r="O992" s="36"/>
      <c r="P992" s="36"/>
      <c r="Q992" s="36"/>
      <c r="R992" s="36"/>
      <c r="S992" s="36"/>
      <c r="T992" s="36"/>
      <c r="U992" s="36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4"/>
      <c r="AG992" s="43"/>
      <c r="AH992" s="43"/>
      <c r="AI992" s="36"/>
      <c r="AJ992" s="43"/>
      <c r="AK992" s="43"/>
      <c r="AL992" s="43"/>
      <c r="AM992" s="43"/>
      <c r="AN992" s="43"/>
      <c r="AO992" s="43"/>
      <c r="AP992" s="42"/>
      <c r="AQ992" s="37"/>
      <c r="AR992" s="37"/>
      <c r="AS992" s="37"/>
      <c r="AT992" s="37"/>
      <c r="AU992" s="37"/>
      <c r="AV992" s="37"/>
      <c r="AW992" s="37"/>
      <c r="AX992" s="37"/>
      <c r="AY992" s="37"/>
      <c r="AZ992" s="37"/>
      <c r="BA992" s="37"/>
    </row>
    <row r="993" spans="1:53">
      <c r="A993" s="37"/>
      <c r="B993" s="37"/>
      <c r="C993" s="37"/>
      <c r="D993" s="35"/>
      <c r="E993" s="39"/>
      <c r="F993" s="39"/>
      <c r="G993" s="41"/>
      <c r="H993" s="41"/>
      <c r="I993" s="36"/>
      <c r="J993" s="36"/>
      <c r="K993" s="36"/>
      <c r="L993" s="36"/>
      <c r="M993" s="36" t="str">
        <f ca="1">IFERROR(__xludf.DUMMYFUNCTION("IFERROR(TEXTJOIN("", "", TRUE, FILTER('Hưởng lương Tết'!D:D, ('Hưởng lương Tết'!A:A=B988) * ('Hưởng lương Tết'!B:B=C988))), """")"),"")</f>
        <v/>
      </c>
      <c r="N993" s="36"/>
      <c r="O993" s="36"/>
      <c r="P993" s="36"/>
      <c r="Q993" s="36"/>
      <c r="R993" s="36"/>
      <c r="S993" s="36"/>
      <c r="T993" s="36"/>
      <c r="U993" s="36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4"/>
      <c r="AG993" s="43"/>
      <c r="AH993" s="43"/>
      <c r="AI993" s="36"/>
      <c r="AJ993" s="43"/>
      <c r="AK993" s="43"/>
      <c r="AL993" s="43"/>
      <c r="AM993" s="43"/>
      <c r="AN993" s="43"/>
      <c r="AO993" s="43"/>
      <c r="AP993" s="42"/>
      <c r="AQ993" s="37"/>
      <c r="AR993" s="37"/>
      <c r="AS993" s="37"/>
      <c r="AT993" s="37"/>
      <c r="AU993" s="37"/>
      <c r="AV993" s="37"/>
      <c r="AW993" s="37"/>
      <c r="AX993" s="37"/>
      <c r="AY993" s="37"/>
      <c r="AZ993" s="37"/>
      <c r="BA993" s="37"/>
    </row>
    <row r="994" spans="1:53">
      <c r="A994" s="37"/>
      <c r="B994" s="37"/>
      <c r="C994" s="37"/>
      <c r="D994" s="35"/>
      <c r="E994" s="39"/>
      <c r="F994" s="39"/>
      <c r="G994" s="41"/>
      <c r="H994" s="41"/>
      <c r="I994" s="36"/>
      <c r="J994" s="36"/>
      <c r="K994" s="36"/>
      <c r="L994" s="36"/>
      <c r="M994" s="36" t="str">
        <f ca="1">IFERROR(__xludf.DUMMYFUNCTION("IFERROR(TEXTJOIN("", "", TRUE, FILTER('Hưởng lương Tết'!D:D, ('Hưởng lương Tết'!A:A=B989) * ('Hưởng lương Tết'!B:B=C989))), """")"),"")</f>
        <v/>
      </c>
      <c r="N994" s="36"/>
      <c r="O994" s="36"/>
      <c r="P994" s="36"/>
      <c r="Q994" s="36"/>
      <c r="R994" s="36"/>
      <c r="S994" s="36"/>
      <c r="T994" s="36"/>
      <c r="U994" s="36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4"/>
      <c r="AG994" s="43"/>
      <c r="AH994" s="43"/>
      <c r="AI994" s="36"/>
      <c r="AJ994" s="43"/>
      <c r="AK994" s="43"/>
      <c r="AL994" s="43"/>
      <c r="AM994" s="43"/>
      <c r="AN994" s="43"/>
      <c r="AO994" s="43"/>
      <c r="AP994" s="42"/>
      <c r="AQ994" s="37"/>
      <c r="AR994" s="37"/>
      <c r="AS994" s="37"/>
      <c r="AT994" s="37"/>
      <c r="AU994" s="37"/>
      <c r="AV994" s="37"/>
      <c r="AW994" s="37"/>
      <c r="AX994" s="37"/>
      <c r="AY994" s="37"/>
      <c r="AZ994" s="37"/>
      <c r="BA994" s="37"/>
    </row>
    <row r="995" spans="1:53">
      <c r="A995" s="37"/>
      <c r="B995" s="37"/>
      <c r="C995" s="37"/>
      <c r="D995" s="35"/>
      <c r="E995" s="39"/>
      <c r="F995" s="39"/>
      <c r="G995" s="41"/>
      <c r="H995" s="41"/>
      <c r="I995" s="36"/>
      <c r="J995" s="36"/>
      <c r="K995" s="36"/>
      <c r="L995" s="36"/>
      <c r="M995" s="36" t="str">
        <f ca="1">IFERROR(__xludf.DUMMYFUNCTION("IFERROR(TEXTJOIN("", "", TRUE, FILTER('Hưởng lương Tết'!D:D, ('Hưởng lương Tết'!A:A=B990) * ('Hưởng lương Tết'!B:B=C990))), """")"),"")</f>
        <v/>
      </c>
      <c r="N995" s="36"/>
      <c r="O995" s="36"/>
      <c r="P995" s="36"/>
      <c r="Q995" s="36"/>
      <c r="R995" s="36"/>
      <c r="S995" s="36"/>
      <c r="T995" s="36"/>
      <c r="U995" s="36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4"/>
      <c r="AG995" s="43"/>
      <c r="AH995" s="43"/>
      <c r="AI995" s="36"/>
      <c r="AJ995" s="43"/>
      <c r="AK995" s="43"/>
      <c r="AL995" s="43"/>
      <c r="AM995" s="43"/>
      <c r="AN995" s="43"/>
      <c r="AO995" s="43"/>
      <c r="AP995" s="42"/>
      <c r="AQ995" s="37"/>
      <c r="AR995" s="37"/>
      <c r="AS995" s="37"/>
      <c r="AT995" s="37"/>
      <c r="AU995" s="37"/>
      <c r="AV995" s="37"/>
      <c r="AW995" s="37"/>
      <c r="AX995" s="37"/>
      <c r="AY995" s="37"/>
      <c r="AZ995" s="37"/>
      <c r="BA995" s="37"/>
    </row>
    <row r="996" spans="1:53">
      <c r="A996" s="37"/>
      <c r="B996" s="37"/>
      <c r="C996" s="37"/>
      <c r="D996" s="35"/>
      <c r="E996" s="39"/>
      <c r="F996" s="39"/>
      <c r="G996" s="41"/>
      <c r="H996" s="41"/>
      <c r="I996" s="36"/>
      <c r="J996" s="36"/>
      <c r="K996" s="36"/>
      <c r="L996" s="36"/>
      <c r="M996" s="36" t="str">
        <f ca="1">IFERROR(__xludf.DUMMYFUNCTION("IFERROR(TEXTJOIN("", "", TRUE, FILTER('Hưởng lương Tết'!D:D, ('Hưởng lương Tết'!A:A=B991) * ('Hưởng lương Tết'!B:B=C991))), """")"),"")</f>
        <v/>
      </c>
      <c r="N996" s="36"/>
      <c r="O996" s="36"/>
      <c r="P996" s="36"/>
      <c r="Q996" s="36"/>
      <c r="R996" s="36"/>
      <c r="S996" s="36"/>
      <c r="T996" s="36"/>
      <c r="U996" s="36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4"/>
      <c r="AG996" s="43"/>
      <c r="AH996" s="43"/>
      <c r="AI996" s="36"/>
      <c r="AJ996" s="43"/>
      <c r="AK996" s="43"/>
      <c r="AL996" s="43"/>
      <c r="AM996" s="43"/>
      <c r="AN996" s="43"/>
      <c r="AO996" s="43"/>
      <c r="AP996" s="42"/>
      <c r="AQ996" s="37"/>
      <c r="AR996" s="37"/>
      <c r="AS996" s="37"/>
      <c r="AT996" s="37"/>
      <c r="AU996" s="37"/>
      <c r="AV996" s="37"/>
      <c r="AW996" s="37"/>
      <c r="AX996" s="37"/>
      <c r="AY996" s="37"/>
      <c r="AZ996" s="37"/>
      <c r="BA996" s="37"/>
    </row>
    <row r="997" spans="1:53">
      <c r="A997" s="37"/>
      <c r="B997" s="37"/>
      <c r="C997" s="37"/>
      <c r="D997" s="35"/>
      <c r="E997" s="39"/>
      <c r="F997" s="39"/>
      <c r="G997" s="41"/>
      <c r="H997" s="41"/>
      <c r="I997" s="36"/>
      <c r="J997" s="36"/>
      <c r="K997" s="36"/>
      <c r="L997" s="36"/>
      <c r="M997" s="36" t="str">
        <f ca="1">IFERROR(__xludf.DUMMYFUNCTION("IFERROR(TEXTJOIN("", "", TRUE, FILTER('Hưởng lương Tết'!D:D, ('Hưởng lương Tết'!A:A=B992) * ('Hưởng lương Tết'!B:B=C992))), """")"),"")</f>
        <v/>
      </c>
      <c r="N997" s="36"/>
      <c r="O997" s="36"/>
      <c r="P997" s="36"/>
      <c r="Q997" s="36"/>
      <c r="R997" s="36"/>
      <c r="S997" s="36"/>
      <c r="T997" s="36"/>
      <c r="U997" s="36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4"/>
      <c r="AG997" s="43"/>
      <c r="AH997" s="43"/>
      <c r="AI997" s="36"/>
      <c r="AJ997" s="43"/>
      <c r="AK997" s="43"/>
      <c r="AL997" s="43"/>
      <c r="AM997" s="43"/>
      <c r="AN997" s="43"/>
      <c r="AO997" s="43"/>
      <c r="AP997" s="42"/>
      <c r="AQ997" s="37"/>
      <c r="AR997" s="37"/>
      <c r="AS997" s="37"/>
      <c r="AT997" s="37"/>
      <c r="AU997" s="37"/>
      <c r="AV997" s="37"/>
      <c r="AW997" s="37"/>
      <c r="AX997" s="37"/>
      <c r="AY997" s="37"/>
      <c r="AZ997" s="37"/>
      <c r="BA997" s="37"/>
    </row>
    <row r="998" spans="1:53">
      <c r="A998" s="37"/>
      <c r="B998" s="37"/>
      <c r="C998" s="37"/>
      <c r="D998" s="35"/>
      <c r="E998" s="39"/>
      <c r="F998" s="39"/>
      <c r="G998" s="41"/>
      <c r="H998" s="41"/>
      <c r="I998" s="36"/>
      <c r="J998" s="36"/>
      <c r="K998" s="36"/>
      <c r="L998" s="36"/>
      <c r="M998" s="36" t="str">
        <f ca="1">IFERROR(__xludf.DUMMYFUNCTION("IFERROR(TEXTJOIN("", "", TRUE, FILTER('Hưởng lương Tết'!D:D, ('Hưởng lương Tết'!A:A=B993) * ('Hưởng lương Tết'!B:B=C993))), """")"),"")</f>
        <v/>
      </c>
      <c r="N998" s="36"/>
      <c r="O998" s="36"/>
      <c r="P998" s="36"/>
      <c r="Q998" s="36"/>
      <c r="R998" s="36"/>
      <c r="S998" s="36"/>
      <c r="T998" s="36"/>
      <c r="U998" s="36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4"/>
      <c r="AG998" s="43"/>
      <c r="AH998" s="43"/>
      <c r="AI998" s="36"/>
      <c r="AJ998" s="43"/>
      <c r="AK998" s="43"/>
      <c r="AL998" s="43"/>
      <c r="AM998" s="43"/>
      <c r="AN998" s="43"/>
      <c r="AO998" s="43"/>
      <c r="AP998" s="42"/>
      <c r="AQ998" s="37"/>
      <c r="AR998" s="37"/>
      <c r="AS998" s="37"/>
      <c r="AT998" s="37"/>
      <c r="AU998" s="37"/>
      <c r="AV998" s="37"/>
      <c r="AW998" s="37"/>
      <c r="AX998" s="37"/>
      <c r="AY998" s="37"/>
      <c r="AZ998" s="37"/>
      <c r="BA998" s="37"/>
    </row>
    <row r="999" spans="1:53">
      <c r="A999" s="37"/>
      <c r="B999" s="37"/>
      <c r="C999" s="37"/>
      <c r="D999" s="35"/>
      <c r="E999" s="39"/>
      <c r="F999" s="39"/>
      <c r="G999" s="41"/>
      <c r="H999" s="41"/>
      <c r="I999" s="36"/>
      <c r="J999" s="36"/>
      <c r="K999" s="36"/>
      <c r="L999" s="36"/>
      <c r="M999" s="36" t="str">
        <f ca="1">IFERROR(__xludf.DUMMYFUNCTION("IFERROR(TEXTJOIN("", "", TRUE, FILTER('Hưởng lương Tết'!D:D, ('Hưởng lương Tết'!A:A=B994) * ('Hưởng lương Tết'!B:B=C994))), """")"),"")</f>
        <v/>
      </c>
      <c r="N999" s="36"/>
      <c r="O999" s="36"/>
      <c r="P999" s="36"/>
      <c r="Q999" s="36"/>
      <c r="R999" s="36"/>
      <c r="S999" s="36"/>
      <c r="T999" s="36"/>
      <c r="U999" s="36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4"/>
      <c r="AG999" s="43"/>
      <c r="AH999" s="43"/>
      <c r="AI999" s="36"/>
      <c r="AJ999" s="43"/>
      <c r="AK999" s="43"/>
      <c r="AL999" s="43"/>
      <c r="AM999" s="43"/>
      <c r="AN999" s="43"/>
      <c r="AO999" s="43"/>
      <c r="AP999" s="42"/>
      <c r="AQ999" s="37"/>
      <c r="AR999" s="37"/>
      <c r="AS999" s="37"/>
      <c r="AT999" s="37"/>
      <c r="AU999" s="37"/>
      <c r="AV999" s="37"/>
      <c r="AW999" s="37"/>
      <c r="AX999" s="37"/>
      <c r="AY999" s="37"/>
      <c r="AZ999" s="37"/>
      <c r="BA999" s="37"/>
    </row>
    <row r="1000" spans="1:53">
      <c r="A1000" s="37"/>
      <c r="B1000" s="37"/>
      <c r="C1000" s="37"/>
      <c r="D1000" s="35"/>
      <c r="E1000" s="39"/>
      <c r="F1000" s="39"/>
      <c r="G1000" s="41"/>
      <c r="H1000" s="41"/>
      <c r="I1000" s="36"/>
      <c r="J1000" s="36"/>
      <c r="K1000" s="36"/>
      <c r="L1000" s="36"/>
      <c r="M1000" s="36" t="str">
        <f ca="1">IFERROR(__xludf.DUMMYFUNCTION("IFERROR(TEXTJOIN("", "", TRUE, FILTER('Hưởng lương Tết'!D:D, ('Hưởng lương Tết'!A:A=B995) * ('Hưởng lương Tết'!B:B=C995))), """")"),"")</f>
        <v/>
      </c>
      <c r="N1000" s="36"/>
      <c r="O1000" s="36"/>
      <c r="P1000" s="36"/>
      <c r="Q1000" s="36"/>
      <c r="R1000" s="36"/>
      <c r="S1000" s="36"/>
      <c r="T1000" s="36"/>
      <c r="U1000" s="36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4"/>
      <c r="AG1000" s="43"/>
      <c r="AH1000" s="43"/>
      <c r="AI1000" s="36"/>
      <c r="AJ1000" s="43"/>
      <c r="AK1000" s="43"/>
      <c r="AL1000" s="43"/>
      <c r="AM1000" s="43"/>
      <c r="AN1000" s="43"/>
      <c r="AO1000" s="43"/>
      <c r="AP1000" s="42"/>
      <c r="AQ1000" s="37"/>
      <c r="AR1000" s="37"/>
      <c r="AS1000" s="37"/>
      <c r="AT1000" s="37"/>
      <c r="AU1000" s="37"/>
      <c r="AV1000" s="37"/>
      <c r="AW1000" s="37"/>
      <c r="AX1000" s="37"/>
      <c r="AY1000" s="37"/>
      <c r="AZ1000" s="37"/>
      <c r="BA1000" s="37"/>
    </row>
    <row r="1001" spans="1:53">
      <c r="A1001" s="37"/>
      <c r="B1001" s="37"/>
      <c r="C1001" s="37"/>
      <c r="D1001" s="35"/>
      <c r="E1001" s="39"/>
      <c r="F1001" s="39"/>
      <c r="G1001" s="41"/>
      <c r="H1001" s="41"/>
      <c r="I1001" s="36"/>
      <c r="J1001" s="36"/>
      <c r="K1001" s="36"/>
      <c r="L1001" s="36"/>
      <c r="M1001" s="36" t="str">
        <f ca="1">IFERROR(__xludf.DUMMYFUNCTION("IFERROR(TEXTJOIN("", "", TRUE, FILTER('Hưởng lương Tết'!D:D, ('Hưởng lương Tết'!A:A=B996) * ('Hưởng lương Tết'!B:B=C996))), """")"),"")</f>
        <v/>
      </c>
      <c r="N1001" s="36"/>
      <c r="O1001" s="36"/>
      <c r="P1001" s="36"/>
      <c r="Q1001" s="36"/>
      <c r="R1001" s="36"/>
      <c r="S1001" s="36"/>
      <c r="T1001" s="36"/>
      <c r="U1001" s="36"/>
      <c r="V1001" s="43"/>
      <c r="W1001" s="43"/>
      <c r="X1001" s="43"/>
      <c r="Y1001" s="43"/>
      <c r="Z1001" s="43"/>
      <c r="AA1001" s="43"/>
      <c r="AB1001" s="43"/>
      <c r="AC1001" s="43"/>
      <c r="AD1001" s="43"/>
      <c r="AE1001" s="43"/>
      <c r="AF1001" s="44"/>
      <c r="AG1001" s="43"/>
      <c r="AH1001" s="43"/>
      <c r="AI1001" s="36"/>
      <c r="AJ1001" s="43"/>
      <c r="AK1001" s="43"/>
      <c r="AL1001" s="43"/>
      <c r="AM1001" s="43"/>
      <c r="AN1001" s="43"/>
      <c r="AO1001" s="43"/>
      <c r="AP1001" s="42"/>
      <c r="AQ1001" s="37"/>
      <c r="AR1001" s="37"/>
      <c r="AS1001" s="37"/>
      <c r="AT1001" s="37"/>
      <c r="AU1001" s="37"/>
      <c r="AV1001" s="37"/>
      <c r="AW1001" s="37"/>
      <c r="AX1001" s="37"/>
      <c r="AY1001" s="37"/>
      <c r="AZ1001" s="37"/>
      <c r="BA1001" s="37"/>
    </row>
    <row r="1002" spans="1:53">
      <c r="A1002" s="37"/>
      <c r="B1002" s="37"/>
      <c r="C1002" s="37"/>
      <c r="D1002" s="35"/>
      <c r="E1002" s="39"/>
      <c r="F1002" s="39"/>
      <c r="G1002" s="41"/>
      <c r="H1002" s="41"/>
      <c r="I1002" s="36"/>
      <c r="J1002" s="36"/>
      <c r="K1002" s="36"/>
      <c r="L1002" s="36"/>
      <c r="M1002" s="36" t="str">
        <f ca="1">IFERROR(__xludf.DUMMYFUNCTION("IFERROR(TEXTJOIN("", "", TRUE, FILTER('Hưởng lương Tết'!D:D, ('Hưởng lương Tết'!A:A=B997) * ('Hưởng lương Tết'!B:B=C997))), """")"),"")</f>
        <v/>
      </c>
      <c r="N1002" s="36"/>
      <c r="O1002" s="36"/>
      <c r="P1002" s="36"/>
      <c r="Q1002" s="36"/>
      <c r="R1002" s="36"/>
      <c r="S1002" s="36"/>
      <c r="T1002" s="36"/>
      <c r="U1002" s="36"/>
      <c r="V1002" s="43"/>
      <c r="W1002" s="43"/>
      <c r="X1002" s="43"/>
      <c r="Y1002" s="43"/>
      <c r="Z1002" s="43"/>
      <c r="AA1002" s="43"/>
      <c r="AB1002" s="43"/>
      <c r="AC1002" s="43"/>
      <c r="AD1002" s="43"/>
      <c r="AE1002" s="43"/>
      <c r="AF1002" s="44"/>
      <c r="AG1002" s="43"/>
      <c r="AH1002" s="43"/>
      <c r="AI1002" s="36"/>
      <c r="AJ1002" s="43"/>
      <c r="AK1002" s="43"/>
      <c r="AL1002" s="43"/>
      <c r="AM1002" s="43"/>
      <c r="AN1002" s="43"/>
      <c r="AO1002" s="43"/>
      <c r="AP1002" s="42"/>
      <c r="AQ1002" s="37"/>
      <c r="AR1002" s="37"/>
      <c r="AS1002" s="37"/>
      <c r="AT1002" s="37"/>
      <c r="AU1002" s="37"/>
      <c r="AV1002" s="37"/>
      <c r="AW1002" s="37"/>
      <c r="AX1002" s="37"/>
      <c r="AY1002" s="37"/>
      <c r="AZ1002" s="37"/>
      <c r="BA1002" s="37"/>
    </row>
    <row r="1003" spans="1:53">
      <c r="A1003" s="37"/>
      <c r="B1003" s="37"/>
      <c r="C1003" s="37"/>
      <c r="D1003" s="35"/>
      <c r="E1003" s="39"/>
      <c r="F1003" s="39"/>
      <c r="G1003" s="41"/>
      <c r="H1003" s="41"/>
      <c r="I1003" s="36"/>
      <c r="J1003" s="36"/>
      <c r="K1003" s="36"/>
      <c r="L1003" s="36"/>
      <c r="M1003" s="36" t="str">
        <f ca="1">IFERROR(__xludf.DUMMYFUNCTION("IFERROR(TEXTJOIN("", "", TRUE, FILTER('Hưởng lương Tết'!D:D, ('Hưởng lương Tết'!A:A=B998) * ('Hưởng lương Tết'!B:B=C998))), """")"),"")</f>
        <v/>
      </c>
      <c r="N1003" s="36"/>
      <c r="O1003" s="36"/>
      <c r="P1003" s="36"/>
      <c r="Q1003" s="36"/>
      <c r="R1003" s="36"/>
      <c r="S1003" s="36"/>
      <c r="T1003" s="36"/>
      <c r="U1003" s="36"/>
      <c r="V1003" s="43"/>
      <c r="W1003" s="43"/>
      <c r="X1003" s="43"/>
      <c r="Y1003" s="43"/>
      <c r="Z1003" s="43"/>
      <c r="AA1003" s="43"/>
      <c r="AB1003" s="43"/>
      <c r="AC1003" s="43"/>
      <c r="AD1003" s="43"/>
      <c r="AE1003" s="43"/>
      <c r="AF1003" s="44"/>
      <c r="AG1003" s="43"/>
      <c r="AH1003" s="43"/>
      <c r="AI1003" s="36"/>
      <c r="AJ1003" s="43"/>
      <c r="AK1003" s="43"/>
      <c r="AL1003" s="43"/>
      <c r="AM1003" s="43"/>
      <c r="AN1003" s="43"/>
      <c r="AO1003" s="43"/>
      <c r="AP1003" s="42"/>
      <c r="AQ1003" s="37"/>
      <c r="AR1003" s="37"/>
      <c r="AS1003" s="37"/>
      <c r="AT1003" s="37"/>
      <c r="AU1003" s="37"/>
      <c r="AV1003" s="37"/>
      <c r="AW1003" s="37"/>
      <c r="AX1003" s="37"/>
      <c r="AY1003" s="37"/>
      <c r="AZ1003" s="37"/>
      <c r="BA1003" s="37"/>
    </row>
    <row r="1004" spans="1:53">
      <c r="A1004" s="37"/>
      <c r="B1004" s="37"/>
      <c r="C1004" s="37"/>
      <c r="D1004" s="35"/>
      <c r="E1004" s="39"/>
      <c r="F1004" s="39"/>
      <c r="G1004" s="41"/>
      <c r="H1004" s="41"/>
      <c r="I1004" s="36"/>
      <c r="J1004" s="36"/>
      <c r="K1004" s="36"/>
      <c r="L1004" s="36"/>
      <c r="M1004" s="36" t="str">
        <f ca="1">IFERROR(__xludf.DUMMYFUNCTION("IFERROR(TEXTJOIN("", "", TRUE, FILTER('Hưởng lương Tết'!D:D, ('Hưởng lương Tết'!A:A=B999) * ('Hưởng lương Tết'!B:B=C999))), """")"),"")</f>
        <v/>
      </c>
      <c r="N1004" s="36"/>
      <c r="O1004" s="36"/>
      <c r="P1004" s="36"/>
      <c r="Q1004" s="36"/>
      <c r="R1004" s="36"/>
      <c r="S1004" s="36"/>
      <c r="T1004" s="36"/>
      <c r="U1004" s="36"/>
      <c r="V1004" s="43"/>
      <c r="W1004" s="43"/>
      <c r="X1004" s="43"/>
      <c r="Y1004" s="43"/>
      <c r="Z1004" s="43"/>
      <c r="AA1004" s="43"/>
      <c r="AB1004" s="43"/>
      <c r="AC1004" s="43"/>
      <c r="AD1004" s="43"/>
      <c r="AE1004" s="43"/>
      <c r="AF1004" s="44"/>
      <c r="AG1004" s="43"/>
      <c r="AH1004" s="43"/>
      <c r="AI1004" s="36"/>
      <c r="AJ1004" s="43"/>
      <c r="AK1004" s="43"/>
      <c r="AL1004" s="43"/>
      <c r="AM1004" s="43"/>
      <c r="AN1004" s="43"/>
      <c r="AO1004" s="43"/>
      <c r="AP1004" s="42"/>
      <c r="AQ1004" s="37"/>
      <c r="AR1004" s="37"/>
      <c r="AS1004" s="37"/>
      <c r="AT1004" s="37"/>
      <c r="AU1004" s="37"/>
      <c r="AV1004" s="37"/>
      <c r="AW1004" s="37"/>
      <c r="AX1004" s="37"/>
      <c r="AY1004" s="37"/>
      <c r="AZ1004" s="37"/>
      <c r="BA1004" s="37"/>
    </row>
    <row r="1005" spans="1:53">
      <c r="A1005" s="37"/>
      <c r="B1005" s="37"/>
      <c r="C1005" s="37"/>
      <c r="D1005" s="35"/>
      <c r="E1005" s="39"/>
      <c r="F1005" s="39"/>
      <c r="G1005" s="41"/>
      <c r="H1005" s="41"/>
      <c r="I1005" s="36"/>
      <c r="J1005" s="36"/>
      <c r="K1005" s="36"/>
      <c r="L1005" s="36"/>
      <c r="M1005" s="36" t="str">
        <f ca="1">IFERROR(__xludf.DUMMYFUNCTION("IFERROR(TEXTJOIN("", "", TRUE, FILTER('Hưởng lương Tết'!D:D, ('Hưởng lương Tết'!A:A=B1000) * ('Hưởng lương Tết'!B:B=C1000))), """")"),"")</f>
        <v/>
      </c>
      <c r="N1005" s="36"/>
      <c r="O1005" s="36"/>
      <c r="P1005" s="36"/>
      <c r="Q1005" s="36"/>
      <c r="R1005" s="36"/>
      <c r="S1005" s="36"/>
      <c r="T1005" s="36"/>
      <c r="U1005" s="36"/>
      <c r="V1005" s="43"/>
      <c r="W1005" s="43"/>
      <c r="X1005" s="43"/>
      <c r="Y1005" s="43"/>
      <c r="Z1005" s="43"/>
      <c r="AA1005" s="43"/>
      <c r="AB1005" s="43"/>
      <c r="AC1005" s="43"/>
      <c r="AD1005" s="43"/>
      <c r="AE1005" s="43"/>
      <c r="AF1005" s="44"/>
      <c r="AG1005" s="43"/>
      <c r="AH1005" s="43"/>
      <c r="AI1005" s="36"/>
      <c r="AJ1005" s="43"/>
      <c r="AK1005" s="43"/>
      <c r="AL1005" s="43"/>
      <c r="AM1005" s="43"/>
      <c r="AN1005" s="43"/>
      <c r="AO1005" s="43"/>
      <c r="AP1005" s="42"/>
      <c r="AQ1005" s="37"/>
      <c r="AR1005" s="37"/>
      <c r="AS1005" s="37"/>
      <c r="AT1005" s="37"/>
      <c r="AU1005" s="37"/>
      <c r="AV1005" s="37"/>
      <c r="AW1005" s="37"/>
      <c r="AX1005" s="37"/>
      <c r="AY1005" s="37"/>
      <c r="AZ1005" s="37"/>
      <c r="BA1005" s="37"/>
    </row>
    <row r="1006" spans="1:53">
      <c r="A1006" s="37"/>
      <c r="B1006" s="37"/>
      <c r="C1006" s="37"/>
      <c r="D1006" s="35"/>
      <c r="E1006" s="39"/>
      <c r="F1006" s="39"/>
      <c r="G1006" s="41"/>
      <c r="H1006" s="41"/>
      <c r="I1006" s="36"/>
      <c r="J1006" s="36"/>
      <c r="K1006" s="36"/>
      <c r="L1006" s="36"/>
      <c r="M1006" s="36" t="str">
        <f ca="1">IFERROR(__xludf.DUMMYFUNCTION("IFERROR(TEXTJOIN("", "", TRUE, FILTER('Hưởng lương Tết'!D:D, ('Hưởng lương Tết'!A:A=B1001) * ('Hưởng lương Tết'!B:B=C1001))), """")"),"")</f>
        <v/>
      </c>
      <c r="N1006" s="36"/>
      <c r="O1006" s="36"/>
      <c r="P1006" s="36"/>
      <c r="Q1006" s="36"/>
      <c r="R1006" s="36"/>
      <c r="S1006" s="36"/>
      <c r="T1006" s="36"/>
      <c r="U1006" s="36"/>
      <c r="V1006" s="43"/>
      <c r="W1006" s="43"/>
      <c r="X1006" s="43"/>
      <c r="Y1006" s="43"/>
      <c r="Z1006" s="43"/>
      <c r="AA1006" s="43"/>
      <c r="AB1006" s="43"/>
      <c r="AC1006" s="43"/>
      <c r="AD1006" s="43"/>
      <c r="AE1006" s="43"/>
      <c r="AF1006" s="44"/>
      <c r="AG1006" s="43"/>
      <c r="AH1006" s="43"/>
      <c r="AI1006" s="36"/>
      <c r="AJ1006" s="43"/>
      <c r="AK1006" s="43"/>
      <c r="AL1006" s="43"/>
      <c r="AM1006" s="43"/>
      <c r="AN1006" s="43"/>
      <c r="AO1006" s="43"/>
      <c r="AP1006" s="42"/>
      <c r="AQ1006" s="37"/>
      <c r="AR1006" s="37"/>
      <c r="AS1006" s="37"/>
      <c r="AT1006" s="37"/>
      <c r="AU1006" s="37"/>
      <c r="AV1006" s="37"/>
      <c r="AW1006" s="37"/>
      <c r="AX1006" s="37"/>
      <c r="AY1006" s="37"/>
      <c r="AZ1006" s="37"/>
      <c r="BA1006" s="37"/>
    </row>
    <row r="1007" spans="1:53">
      <c r="A1007" s="37"/>
      <c r="B1007" s="37"/>
      <c r="C1007" s="37"/>
      <c r="D1007" s="35"/>
      <c r="E1007" s="39"/>
      <c r="F1007" s="39"/>
      <c r="G1007" s="41"/>
      <c r="H1007" s="41"/>
      <c r="I1007" s="36"/>
      <c r="J1007" s="36"/>
      <c r="K1007" s="36"/>
      <c r="L1007" s="36"/>
      <c r="M1007" s="36" t="str">
        <f ca="1">IFERROR(__xludf.DUMMYFUNCTION("IFERROR(TEXTJOIN("", "", TRUE, FILTER('Hưởng lương Tết'!D:D, ('Hưởng lương Tết'!A:A=B1002) * ('Hưởng lương Tết'!B:B=C1002))), """")"),"")</f>
        <v/>
      </c>
      <c r="N1007" s="36"/>
      <c r="O1007" s="36"/>
      <c r="P1007" s="36"/>
      <c r="Q1007" s="36"/>
      <c r="R1007" s="36"/>
      <c r="S1007" s="36"/>
      <c r="T1007" s="36"/>
      <c r="U1007" s="36"/>
      <c r="V1007" s="43"/>
      <c r="W1007" s="43"/>
      <c r="X1007" s="43"/>
      <c r="Y1007" s="43"/>
      <c r="Z1007" s="43"/>
      <c r="AA1007" s="43"/>
      <c r="AB1007" s="43"/>
      <c r="AC1007" s="43"/>
      <c r="AD1007" s="43"/>
      <c r="AE1007" s="43"/>
      <c r="AF1007" s="44"/>
      <c r="AG1007" s="43"/>
      <c r="AH1007" s="43"/>
      <c r="AI1007" s="36"/>
      <c r="AJ1007" s="43"/>
      <c r="AK1007" s="43"/>
      <c r="AL1007" s="43"/>
      <c r="AM1007" s="43"/>
      <c r="AN1007" s="43"/>
      <c r="AO1007" s="43"/>
      <c r="AP1007" s="42"/>
      <c r="AQ1007" s="37"/>
      <c r="AR1007" s="37"/>
      <c r="AS1007" s="37"/>
      <c r="AT1007" s="37"/>
      <c r="AU1007" s="37"/>
      <c r="AV1007" s="37"/>
      <c r="AW1007" s="37"/>
      <c r="AX1007" s="37"/>
      <c r="AY1007" s="37"/>
      <c r="AZ1007" s="37"/>
      <c r="BA1007" s="37"/>
    </row>
    <row r="1008" spans="1:53">
      <c r="A1008" s="37"/>
      <c r="B1008" s="37"/>
      <c r="C1008" s="37"/>
      <c r="D1008" s="35"/>
      <c r="E1008" s="39"/>
      <c r="F1008" s="39"/>
      <c r="G1008" s="41"/>
      <c r="H1008" s="41"/>
      <c r="I1008" s="36"/>
      <c r="J1008" s="36"/>
      <c r="K1008" s="36"/>
      <c r="L1008" s="36"/>
      <c r="M1008" s="36" t="str">
        <f ca="1">IFERROR(__xludf.DUMMYFUNCTION("IFERROR(TEXTJOIN("", "", TRUE, FILTER('Hưởng lương Tết'!D:D, ('Hưởng lương Tết'!A:A=B1003) * ('Hưởng lương Tết'!B:B=C1003))), """")"),"")</f>
        <v/>
      </c>
      <c r="N1008" s="36"/>
      <c r="O1008" s="36"/>
      <c r="P1008" s="36"/>
      <c r="Q1008" s="36"/>
      <c r="R1008" s="36"/>
      <c r="S1008" s="36"/>
      <c r="T1008" s="36"/>
      <c r="U1008" s="36"/>
      <c r="V1008" s="43"/>
      <c r="W1008" s="43"/>
      <c r="X1008" s="43"/>
      <c r="Y1008" s="43"/>
      <c r="Z1008" s="43"/>
      <c r="AA1008" s="43"/>
      <c r="AB1008" s="43"/>
      <c r="AC1008" s="43"/>
      <c r="AD1008" s="43"/>
      <c r="AE1008" s="43"/>
      <c r="AF1008" s="44"/>
      <c r="AG1008" s="43"/>
      <c r="AH1008" s="43"/>
      <c r="AI1008" s="36"/>
      <c r="AJ1008" s="43"/>
      <c r="AK1008" s="43"/>
      <c r="AL1008" s="43"/>
      <c r="AM1008" s="43"/>
      <c r="AN1008" s="43"/>
      <c r="AO1008" s="43"/>
      <c r="AP1008" s="42"/>
      <c r="AQ1008" s="37"/>
      <c r="AR1008" s="37"/>
      <c r="AS1008" s="37"/>
      <c r="AT1008" s="37"/>
      <c r="AU1008" s="37"/>
      <c r="AV1008" s="37"/>
      <c r="AW1008" s="37"/>
      <c r="AX1008" s="37"/>
      <c r="AY1008" s="37"/>
      <c r="AZ1008" s="37"/>
      <c r="BA1008" s="37"/>
    </row>
    <row r="1009" spans="1:53">
      <c r="A1009" s="37"/>
      <c r="B1009" s="37"/>
      <c r="C1009" s="37"/>
      <c r="D1009" s="35"/>
      <c r="E1009" s="39"/>
      <c r="F1009" s="39"/>
      <c r="G1009" s="41"/>
      <c r="H1009" s="41"/>
      <c r="I1009" s="36"/>
      <c r="J1009" s="36"/>
      <c r="K1009" s="36"/>
      <c r="L1009" s="36"/>
      <c r="M1009" s="36" t="str">
        <f ca="1">IFERROR(__xludf.DUMMYFUNCTION("IFERROR(TEXTJOIN("", "", TRUE, FILTER('Hưởng lương Tết'!D:D, ('Hưởng lương Tết'!A:A=B1004) * ('Hưởng lương Tết'!B:B=C1004))), """")"),"")</f>
        <v/>
      </c>
      <c r="N1009" s="36"/>
      <c r="O1009" s="36"/>
      <c r="P1009" s="36"/>
      <c r="Q1009" s="36"/>
      <c r="R1009" s="36"/>
      <c r="S1009" s="36"/>
      <c r="T1009" s="36"/>
      <c r="U1009" s="36"/>
      <c r="V1009" s="43"/>
      <c r="W1009" s="43"/>
      <c r="X1009" s="43"/>
      <c r="Y1009" s="43"/>
      <c r="Z1009" s="43"/>
      <c r="AA1009" s="43"/>
      <c r="AB1009" s="43"/>
      <c r="AC1009" s="43"/>
      <c r="AD1009" s="43"/>
      <c r="AE1009" s="43"/>
      <c r="AF1009" s="44"/>
      <c r="AG1009" s="43"/>
      <c r="AH1009" s="43"/>
      <c r="AI1009" s="36"/>
      <c r="AJ1009" s="43"/>
      <c r="AK1009" s="43"/>
      <c r="AL1009" s="43"/>
      <c r="AM1009" s="43"/>
      <c r="AN1009" s="43"/>
      <c r="AO1009" s="43"/>
      <c r="AP1009" s="42"/>
      <c r="AQ1009" s="37"/>
      <c r="AR1009" s="37"/>
      <c r="AS1009" s="37"/>
      <c r="AT1009" s="37"/>
      <c r="AU1009" s="37"/>
      <c r="AV1009" s="37"/>
      <c r="AW1009" s="37"/>
      <c r="AX1009" s="37"/>
      <c r="AY1009" s="37"/>
      <c r="AZ1009" s="37"/>
      <c r="BA1009" s="37"/>
    </row>
    <row r="1010" spans="1:53">
      <c r="A1010" s="37"/>
      <c r="B1010" s="37"/>
      <c r="C1010" s="37"/>
      <c r="D1010" s="35"/>
      <c r="E1010" s="39"/>
      <c r="F1010" s="39"/>
      <c r="G1010" s="41"/>
      <c r="H1010" s="41"/>
      <c r="I1010" s="36"/>
      <c r="J1010" s="36"/>
      <c r="K1010" s="36"/>
      <c r="L1010" s="36"/>
      <c r="M1010" s="36" t="str">
        <f ca="1">IFERROR(__xludf.DUMMYFUNCTION("IFERROR(TEXTJOIN("", "", TRUE, FILTER('Hưởng lương Tết'!D:D, ('Hưởng lương Tết'!A:A=B1005) * ('Hưởng lương Tết'!B:B=C1005))), """")"),"")</f>
        <v/>
      </c>
      <c r="N1010" s="36"/>
      <c r="O1010" s="36"/>
      <c r="P1010" s="36"/>
      <c r="Q1010" s="36"/>
      <c r="R1010" s="36"/>
      <c r="S1010" s="36"/>
      <c r="T1010" s="36"/>
      <c r="U1010" s="36"/>
      <c r="V1010" s="43"/>
      <c r="W1010" s="43"/>
      <c r="X1010" s="43"/>
      <c r="Y1010" s="43"/>
      <c r="Z1010" s="43"/>
      <c r="AA1010" s="43"/>
      <c r="AB1010" s="43"/>
      <c r="AC1010" s="43"/>
      <c r="AD1010" s="43"/>
      <c r="AE1010" s="43"/>
      <c r="AF1010" s="44"/>
      <c r="AG1010" s="43"/>
      <c r="AH1010" s="43"/>
      <c r="AI1010" s="36"/>
      <c r="AJ1010" s="43"/>
      <c r="AK1010" s="43"/>
      <c r="AL1010" s="43"/>
      <c r="AM1010" s="43"/>
      <c r="AN1010" s="43"/>
      <c r="AO1010" s="43"/>
      <c r="AP1010" s="42"/>
      <c r="AQ1010" s="37"/>
      <c r="AR1010" s="37"/>
      <c r="AS1010" s="37"/>
      <c r="AT1010" s="37"/>
      <c r="AU1010" s="37"/>
      <c r="AV1010" s="37"/>
      <c r="AW1010" s="37"/>
      <c r="AX1010" s="37"/>
      <c r="AY1010" s="37"/>
      <c r="AZ1010" s="37"/>
      <c r="BA1010" s="37"/>
    </row>
    <row r="1011" spans="1:53">
      <c r="A1011" s="37"/>
      <c r="B1011" s="37"/>
      <c r="C1011" s="37"/>
      <c r="D1011" s="35"/>
      <c r="E1011" s="39"/>
      <c r="F1011" s="39"/>
      <c r="G1011" s="41"/>
      <c r="H1011" s="41"/>
      <c r="I1011" s="36"/>
      <c r="J1011" s="36"/>
      <c r="K1011" s="36"/>
      <c r="L1011" s="36"/>
      <c r="M1011" s="36" t="str">
        <f ca="1">IFERROR(__xludf.DUMMYFUNCTION("IFERROR(TEXTJOIN("", "", TRUE, FILTER('Hưởng lương Tết'!D:D, ('Hưởng lương Tết'!A:A=B1006) * ('Hưởng lương Tết'!B:B=C1006))), """")"),"")</f>
        <v/>
      </c>
      <c r="N1011" s="36"/>
      <c r="O1011" s="36"/>
      <c r="P1011" s="36"/>
      <c r="Q1011" s="36"/>
      <c r="R1011" s="36"/>
      <c r="S1011" s="36"/>
      <c r="T1011" s="36"/>
      <c r="U1011" s="36"/>
      <c r="V1011" s="43"/>
      <c r="W1011" s="43"/>
      <c r="X1011" s="43"/>
      <c r="Y1011" s="43"/>
      <c r="Z1011" s="43"/>
      <c r="AA1011" s="43"/>
      <c r="AB1011" s="43"/>
      <c r="AC1011" s="43"/>
      <c r="AD1011" s="43"/>
      <c r="AE1011" s="43"/>
      <c r="AF1011" s="44"/>
      <c r="AG1011" s="43"/>
      <c r="AH1011" s="43"/>
      <c r="AI1011" s="36"/>
      <c r="AJ1011" s="43"/>
      <c r="AK1011" s="43"/>
      <c r="AL1011" s="43"/>
      <c r="AM1011" s="43"/>
      <c r="AN1011" s="43"/>
      <c r="AO1011" s="43"/>
      <c r="AP1011" s="42"/>
      <c r="AQ1011" s="37"/>
      <c r="AR1011" s="37"/>
      <c r="AS1011" s="37"/>
      <c r="AT1011" s="37"/>
      <c r="AU1011" s="37"/>
      <c r="AV1011" s="37"/>
      <c r="AW1011" s="37"/>
      <c r="AX1011" s="37"/>
      <c r="AY1011" s="37"/>
      <c r="AZ1011" s="37"/>
      <c r="BA1011" s="37"/>
    </row>
    <row r="1012" spans="1:53">
      <c r="A1012" s="37"/>
      <c r="B1012" s="37"/>
      <c r="C1012" s="37"/>
      <c r="D1012" s="35"/>
      <c r="E1012" s="39"/>
      <c r="F1012" s="39"/>
      <c r="G1012" s="41"/>
      <c r="H1012" s="41"/>
      <c r="I1012" s="36"/>
      <c r="J1012" s="36"/>
      <c r="K1012" s="36"/>
      <c r="L1012" s="36"/>
      <c r="M1012" s="36" t="str">
        <f ca="1">IFERROR(__xludf.DUMMYFUNCTION("IFERROR(TEXTJOIN("", "", TRUE, FILTER('Hưởng lương Tết'!D:D, ('Hưởng lương Tết'!A:A=B1007) * ('Hưởng lương Tết'!B:B=C1007))), """")"),"")</f>
        <v/>
      </c>
      <c r="N1012" s="36"/>
      <c r="O1012" s="36"/>
      <c r="P1012" s="36"/>
      <c r="Q1012" s="36"/>
      <c r="R1012" s="36"/>
      <c r="S1012" s="36"/>
      <c r="T1012" s="36"/>
      <c r="U1012" s="36"/>
      <c r="V1012" s="43"/>
      <c r="W1012" s="43"/>
      <c r="X1012" s="43"/>
      <c r="Y1012" s="43"/>
      <c r="Z1012" s="43"/>
      <c r="AA1012" s="43"/>
      <c r="AB1012" s="43"/>
      <c r="AC1012" s="43"/>
      <c r="AD1012" s="43"/>
      <c r="AE1012" s="43"/>
      <c r="AF1012" s="44"/>
      <c r="AG1012" s="43"/>
      <c r="AH1012" s="43"/>
      <c r="AI1012" s="36"/>
      <c r="AJ1012" s="43"/>
      <c r="AK1012" s="43"/>
      <c r="AL1012" s="43"/>
      <c r="AM1012" s="43"/>
      <c r="AN1012" s="43"/>
      <c r="AO1012" s="43"/>
      <c r="AP1012" s="42"/>
      <c r="AQ1012" s="37"/>
      <c r="AR1012" s="37"/>
      <c r="AS1012" s="37"/>
      <c r="AT1012" s="37"/>
      <c r="AU1012" s="37"/>
      <c r="AV1012" s="37"/>
      <c r="AW1012" s="37"/>
      <c r="AX1012" s="37"/>
      <c r="AY1012" s="37"/>
      <c r="AZ1012" s="37"/>
      <c r="BA1012" s="37"/>
    </row>
    <row r="1013" spans="1:53">
      <c r="A1013" s="37"/>
      <c r="B1013" s="37"/>
      <c r="C1013" s="37"/>
      <c r="D1013" s="35"/>
      <c r="E1013" s="39"/>
      <c r="F1013" s="39"/>
      <c r="G1013" s="41"/>
      <c r="H1013" s="41"/>
      <c r="I1013" s="36"/>
      <c r="J1013" s="36"/>
      <c r="K1013" s="36"/>
      <c r="L1013" s="36"/>
      <c r="M1013" s="36" t="str">
        <f ca="1">IFERROR(__xludf.DUMMYFUNCTION("IFERROR(TEXTJOIN("", "", TRUE, FILTER('Hưởng lương Tết'!D:D, ('Hưởng lương Tết'!A:A=B1008) * ('Hưởng lương Tết'!B:B=C1008))), """")"),"")</f>
        <v/>
      </c>
      <c r="N1013" s="36"/>
      <c r="O1013" s="36"/>
      <c r="P1013" s="36"/>
      <c r="Q1013" s="36"/>
      <c r="R1013" s="36"/>
      <c r="S1013" s="36"/>
      <c r="T1013" s="36"/>
      <c r="U1013" s="36"/>
      <c r="V1013" s="43"/>
      <c r="W1013" s="43"/>
      <c r="X1013" s="43"/>
      <c r="Y1013" s="43"/>
      <c r="Z1013" s="43"/>
      <c r="AA1013" s="43"/>
      <c r="AB1013" s="43"/>
      <c r="AC1013" s="43"/>
      <c r="AD1013" s="43"/>
      <c r="AE1013" s="43"/>
      <c r="AF1013" s="44"/>
      <c r="AG1013" s="43"/>
      <c r="AH1013" s="43"/>
      <c r="AI1013" s="36"/>
      <c r="AJ1013" s="43"/>
      <c r="AK1013" s="43"/>
      <c r="AL1013" s="43"/>
      <c r="AM1013" s="43"/>
      <c r="AN1013" s="43"/>
      <c r="AO1013" s="43"/>
      <c r="AP1013" s="42"/>
      <c r="AQ1013" s="37"/>
      <c r="AR1013" s="37"/>
      <c r="AS1013" s="37"/>
      <c r="AT1013" s="37"/>
      <c r="AU1013" s="37"/>
      <c r="AV1013" s="37"/>
      <c r="AW1013" s="37"/>
      <c r="AX1013" s="37"/>
      <c r="AY1013" s="37"/>
      <c r="AZ1013" s="37"/>
      <c r="BA1013" s="37"/>
    </row>
    <row r="1014" spans="1:53">
      <c r="A1014" s="37"/>
      <c r="B1014" s="37"/>
      <c r="C1014" s="37"/>
      <c r="D1014" s="35"/>
      <c r="E1014" s="39"/>
      <c r="F1014" s="39"/>
      <c r="G1014" s="41"/>
      <c r="H1014" s="41"/>
      <c r="I1014" s="36"/>
      <c r="J1014" s="36"/>
      <c r="K1014" s="36"/>
      <c r="L1014" s="36"/>
      <c r="M1014" s="36" t="str">
        <f ca="1">IFERROR(__xludf.DUMMYFUNCTION("IFERROR(TEXTJOIN("", "", TRUE, FILTER('Hưởng lương Tết'!D:D, ('Hưởng lương Tết'!A:A=B1009) * ('Hưởng lương Tết'!B:B=C1009))), """")"),"")</f>
        <v/>
      </c>
      <c r="N1014" s="36"/>
      <c r="O1014" s="36"/>
      <c r="P1014" s="36"/>
      <c r="Q1014" s="36"/>
      <c r="R1014" s="36"/>
      <c r="S1014" s="36"/>
      <c r="T1014" s="36"/>
      <c r="U1014" s="36"/>
      <c r="V1014" s="43"/>
      <c r="W1014" s="43"/>
      <c r="X1014" s="43"/>
      <c r="Y1014" s="43"/>
      <c r="Z1014" s="43"/>
      <c r="AA1014" s="43"/>
      <c r="AB1014" s="43"/>
      <c r="AC1014" s="43"/>
      <c r="AD1014" s="43"/>
      <c r="AE1014" s="43"/>
      <c r="AF1014" s="44"/>
      <c r="AG1014" s="43"/>
      <c r="AH1014" s="43"/>
      <c r="AI1014" s="36"/>
      <c r="AJ1014" s="43"/>
      <c r="AK1014" s="43"/>
      <c r="AL1014" s="43"/>
      <c r="AM1014" s="43"/>
      <c r="AN1014" s="43"/>
      <c r="AO1014" s="43"/>
      <c r="AP1014" s="42"/>
      <c r="AQ1014" s="37"/>
      <c r="AR1014" s="37"/>
      <c r="AS1014" s="37"/>
      <c r="AT1014" s="37"/>
      <c r="AU1014" s="37"/>
      <c r="AV1014" s="37"/>
      <c r="AW1014" s="37"/>
      <c r="AX1014" s="37"/>
      <c r="AY1014" s="37"/>
      <c r="AZ1014" s="37"/>
      <c r="BA1014" s="37"/>
    </row>
    <row r="1015" spans="1:53">
      <c r="A1015" s="37"/>
      <c r="B1015" s="37"/>
      <c r="C1015" s="37"/>
      <c r="D1015" s="35"/>
      <c r="E1015" s="39"/>
      <c r="F1015" s="39"/>
      <c r="G1015" s="41"/>
      <c r="H1015" s="41"/>
      <c r="I1015" s="36"/>
      <c r="J1015" s="36"/>
      <c r="K1015" s="36"/>
      <c r="L1015" s="36"/>
      <c r="M1015" s="36" t="str">
        <f ca="1">IFERROR(__xludf.DUMMYFUNCTION("IFERROR(TEXTJOIN("", "", TRUE, FILTER('Hưởng lương Tết'!D:D, ('Hưởng lương Tết'!A:A=B1010) * ('Hưởng lương Tết'!B:B=C1010))), """")"),"")</f>
        <v/>
      </c>
      <c r="N1015" s="36"/>
      <c r="O1015" s="36"/>
      <c r="P1015" s="36"/>
      <c r="Q1015" s="36"/>
      <c r="R1015" s="36"/>
      <c r="S1015" s="36"/>
      <c r="T1015" s="36"/>
      <c r="U1015" s="36"/>
      <c r="V1015" s="43"/>
      <c r="W1015" s="43"/>
      <c r="X1015" s="43"/>
      <c r="Y1015" s="43"/>
      <c r="Z1015" s="43"/>
      <c r="AA1015" s="43"/>
      <c r="AB1015" s="43"/>
      <c r="AC1015" s="43"/>
      <c r="AD1015" s="43"/>
      <c r="AE1015" s="43"/>
      <c r="AF1015" s="44"/>
      <c r="AG1015" s="43"/>
      <c r="AH1015" s="43"/>
      <c r="AI1015" s="36"/>
      <c r="AJ1015" s="43"/>
      <c r="AK1015" s="43"/>
      <c r="AL1015" s="43"/>
      <c r="AM1015" s="43"/>
      <c r="AN1015" s="43"/>
      <c r="AO1015" s="43"/>
      <c r="AP1015" s="42"/>
      <c r="AQ1015" s="37"/>
      <c r="AR1015" s="37"/>
      <c r="AS1015" s="37"/>
      <c r="AT1015" s="37"/>
      <c r="AU1015" s="37"/>
      <c r="AV1015" s="37"/>
      <c r="AW1015" s="37"/>
      <c r="AX1015" s="37"/>
      <c r="AY1015" s="37"/>
      <c r="AZ1015" s="37"/>
      <c r="BA1015" s="37"/>
    </row>
    <row r="1016" spans="1:53">
      <c r="A1016" s="37"/>
      <c r="B1016" s="37"/>
      <c r="C1016" s="37"/>
      <c r="D1016" s="35"/>
      <c r="E1016" s="39"/>
      <c r="F1016" s="39"/>
      <c r="G1016" s="41"/>
      <c r="H1016" s="41"/>
      <c r="I1016" s="36"/>
      <c r="J1016" s="36"/>
      <c r="K1016" s="36"/>
      <c r="L1016" s="36"/>
      <c r="M1016" s="36" t="str">
        <f ca="1">IFERROR(__xludf.DUMMYFUNCTION("IFERROR(TEXTJOIN("", "", TRUE, FILTER('Hưởng lương Tết'!D:D, ('Hưởng lương Tết'!A:A=B1011) * ('Hưởng lương Tết'!B:B=C1011))), """")"),"")</f>
        <v/>
      </c>
      <c r="N1016" s="36"/>
      <c r="O1016" s="36"/>
      <c r="P1016" s="36"/>
      <c r="Q1016" s="36"/>
      <c r="R1016" s="36"/>
      <c r="S1016" s="36"/>
      <c r="T1016" s="36"/>
      <c r="U1016" s="36"/>
      <c r="V1016" s="43"/>
      <c r="W1016" s="43"/>
      <c r="X1016" s="43"/>
      <c r="Y1016" s="43"/>
      <c r="Z1016" s="43"/>
      <c r="AA1016" s="43"/>
      <c r="AB1016" s="43"/>
      <c r="AC1016" s="43"/>
      <c r="AD1016" s="43"/>
      <c r="AE1016" s="43"/>
      <c r="AF1016" s="44"/>
      <c r="AG1016" s="43"/>
      <c r="AH1016" s="43"/>
      <c r="AI1016" s="36"/>
      <c r="AJ1016" s="43"/>
      <c r="AK1016" s="43"/>
      <c r="AL1016" s="43"/>
      <c r="AM1016" s="43"/>
      <c r="AN1016" s="43"/>
      <c r="AO1016" s="43"/>
      <c r="AP1016" s="42"/>
      <c r="AQ1016" s="37"/>
      <c r="AR1016" s="37"/>
      <c r="AS1016" s="37"/>
      <c r="AT1016" s="37"/>
      <c r="AU1016" s="37"/>
      <c r="AV1016" s="37"/>
      <c r="AW1016" s="37"/>
      <c r="AX1016" s="37"/>
      <c r="AY1016" s="37"/>
      <c r="AZ1016" s="37"/>
      <c r="BA1016" s="37"/>
    </row>
    <row r="1017" spans="1:53">
      <c r="A1017" s="37"/>
      <c r="B1017" s="37"/>
      <c r="C1017" s="37"/>
      <c r="D1017" s="35"/>
      <c r="E1017" s="39"/>
      <c r="F1017" s="39"/>
      <c r="G1017" s="41"/>
      <c r="H1017" s="41"/>
      <c r="I1017" s="36"/>
      <c r="J1017" s="36"/>
      <c r="K1017" s="36"/>
      <c r="L1017" s="36"/>
      <c r="M1017" s="36" t="str">
        <f ca="1">IFERROR(__xludf.DUMMYFUNCTION("IFERROR(TEXTJOIN("", "", TRUE, FILTER('Hưởng lương Tết'!D:D, ('Hưởng lương Tết'!A:A=B1012) * ('Hưởng lương Tết'!B:B=C1012))), """")"),"")</f>
        <v/>
      </c>
      <c r="N1017" s="36"/>
      <c r="O1017" s="36"/>
      <c r="P1017" s="36"/>
      <c r="Q1017" s="36"/>
      <c r="R1017" s="36"/>
      <c r="S1017" s="36"/>
      <c r="T1017" s="36"/>
      <c r="U1017" s="36"/>
      <c r="V1017" s="43"/>
      <c r="W1017" s="43"/>
      <c r="X1017" s="43"/>
      <c r="Y1017" s="43"/>
      <c r="Z1017" s="43"/>
      <c r="AA1017" s="43"/>
      <c r="AB1017" s="43"/>
      <c r="AC1017" s="43"/>
      <c r="AD1017" s="43"/>
      <c r="AE1017" s="43"/>
      <c r="AF1017" s="44"/>
      <c r="AG1017" s="43"/>
      <c r="AH1017" s="43"/>
      <c r="AI1017" s="36"/>
      <c r="AJ1017" s="43"/>
      <c r="AK1017" s="43"/>
      <c r="AL1017" s="43"/>
      <c r="AM1017" s="43"/>
      <c r="AN1017" s="43"/>
      <c r="AO1017" s="43"/>
      <c r="AP1017" s="42"/>
      <c r="AQ1017" s="37"/>
      <c r="AR1017" s="37"/>
      <c r="AS1017" s="37"/>
      <c r="AT1017" s="37"/>
      <c r="AU1017" s="37"/>
      <c r="AV1017" s="37"/>
      <c r="AW1017" s="37"/>
      <c r="AX1017" s="37"/>
      <c r="AY1017" s="37"/>
      <c r="AZ1017" s="37"/>
      <c r="BA1017" s="37"/>
    </row>
    <row r="1018" spans="1:53">
      <c r="A1018" s="37"/>
      <c r="B1018" s="37"/>
      <c r="C1018" s="37"/>
      <c r="D1018" s="35"/>
      <c r="E1018" s="39"/>
      <c r="F1018" s="39"/>
      <c r="G1018" s="41"/>
      <c r="H1018" s="41"/>
      <c r="I1018" s="36"/>
      <c r="J1018" s="36"/>
      <c r="K1018" s="36"/>
      <c r="L1018" s="36"/>
      <c r="M1018" s="36" t="str">
        <f ca="1">IFERROR(__xludf.DUMMYFUNCTION("IFERROR(TEXTJOIN("", "", TRUE, FILTER('Hưởng lương Tết'!D:D, ('Hưởng lương Tết'!A:A=B1013) * ('Hưởng lương Tết'!B:B=C1013))), """")"),"")</f>
        <v/>
      </c>
      <c r="N1018" s="36"/>
      <c r="O1018" s="36"/>
      <c r="P1018" s="36"/>
      <c r="Q1018" s="36"/>
      <c r="R1018" s="36"/>
      <c r="S1018" s="36"/>
      <c r="T1018" s="36"/>
      <c r="U1018" s="36"/>
      <c r="V1018" s="43"/>
      <c r="W1018" s="43"/>
      <c r="X1018" s="43"/>
      <c r="Y1018" s="43"/>
      <c r="Z1018" s="43"/>
      <c r="AA1018" s="43"/>
      <c r="AB1018" s="43"/>
      <c r="AC1018" s="43"/>
      <c r="AD1018" s="43"/>
      <c r="AE1018" s="43"/>
      <c r="AF1018" s="44"/>
      <c r="AG1018" s="43"/>
      <c r="AH1018" s="43"/>
      <c r="AI1018" s="36"/>
      <c r="AJ1018" s="43"/>
      <c r="AK1018" s="43"/>
      <c r="AL1018" s="43"/>
      <c r="AM1018" s="43"/>
      <c r="AN1018" s="43"/>
      <c r="AO1018" s="43"/>
      <c r="AP1018" s="42"/>
      <c r="AQ1018" s="37"/>
      <c r="AR1018" s="37"/>
      <c r="AS1018" s="37"/>
      <c r="AT1018" s="37"/>
      <c r="AU1018" s="37"/>
      <c r="AV1018" s="37"/>
      <c r="AW1018" s="37"/>
      <c r="AX1018" s="37"/>
      <c r="AY1018" s="37"/>
      <c r="AZ1018" s="37"/>
      <c r="BA1018" s="37"/>
    </row>
    <row r="1019" spans="1:53">
      <c r="A1019" s="37"/>
      <c r="B1019" s="37"/>
      <c r="C1019" s="37"/>
      <c r="D1019" s="35"/>
      <c r="E1019" s="39"/>
      <c r="F1019" s="39"/>
      <c r="G1019" s="41"/>
      <c r="H1019" s="41"/>
      <c r="I1019" s="36"/>
      <c r="J1019" s="36"/>
      <c r="K1019" s="36"/>
      <c r="L1019" s="36"/>
      <c r="M1019" s="36" t="str">
        <f ca="1">IFERROR(__xludf.DUMMYFUNCTION("IFERROR(TEXTJOIN("", "", TRUE, FILTER('Hưởng lương Tết'!D:D, ('Hưởng lương Tết'!A:A=B1014) * ('Hưởng lương Tết'!B:B=C1014))), """")"),"")</f>
        <v/>
      </c>
      <c r="N1019" s="36"/>
      <c r="O1019" s="36"/>
      <c r="P1019" s="36"/>
      <c r="Q1019" s="36"/>
      <c r="R1019" s="36"/>
      <c r="S1019" s="36"/>
      <c r="T1019" s="36"/>
      <c r="U1019" s="36"/>
      <c r="V1019" s="43"/>
      <c r="W1019" s="43"/>
      <c r="X1019" s="43"/>
      <c r="Y1019" s="43"/>
      <c r="Z1019" s="43"/>
      <c r="AA1019" s="43"/>
      <c r="AB1019" s="43"/>
      <c r="AC1019" s="43"/>
      <c r="AD1019" s="43"/>
      <c r="AE1019" s="43"/>
      <c r="AF1019" s="44"/>
      <c r="AG1019" s="43"/>
      <c r="AH1019" s="43"/>
      <c r="AI1019" s="36"/>
      <c r="AJ1019" s="43"/>
      <c r="AK1019" s="43"/>
      <c r="AL1019" s="43"/>
      <c r="AM1019" s="43"/>
      <c r="AN1019" s="43"/>
      <c r="AO1019" s="43"/>
      <c r="AP1019" s="42"/>
      <c r="AQ1019" s="37"/>
      <c r="AR1019" s="37"/>
      <c r="AS1019" s="37"/>
      <c r="AT1019" s="37"/>
      <c r="AU1019" s="37"/>
      <c r="AV1019" s="37"/>
      <c r="AW1019" s="37"/>
      <c r="AX1019" s="37"/>
      <c r="AY1019" s="37"/>
      <c r="AZ1019" s="37"/>
      <c r="BA1019" s="37"/>
    </row>
    <row r="1020" spans="1:53">
      <c r="A1020" s="37"/>
      <c r="B1020" s="37"/>
      <c r="C1020" s="37"/>
      <c r="D1020" s="35"/>
      <c r="E1020" s="39"/>
      <c r="F1020" s="39"/>
      <c r="G1020" s="41"/>
      <c r="H1020" s="41"/>
      <c r="I1020" s="36"/>
      <c r="J1020" s="36"/>
      <c r="K1020" s="36"/>
      <c r="L1020" s="36"/>
      <c r="M1020" s="36" t="str">
        <f ca="1">IFERROR(__xludf.DUMMYFUNCTION("IFERROR(TEXTJOIN("", "", TRUE, FILTER('Hưởng lương Tết'!D:D, ('Hưởng lương Tết'!A:A=B1015) * ('Hưởng lương Tết'!B:B=C1015))), """")"),"")</f>
        <v/>
      </c>
      <c r="N1020" s="36"/>
      <c r="O1020" s="36"/>
      <c r="P1020" s="36"/>
      <c r="Q1020" s="36"/>
      <c r="R1020" s="36"/>
      <c r="S1020" s="36"/>
      <c r="T1020" s="36"/>
      <c r="U1020" s="36"/>
      <c r="V1020" s="43"/>
      <c r="W1020" s="43"/>
      <c r="X1020" s="43"/>
      <c r="Y1020" s="43"/>
      <c r="Z1020" s="43"/>
      <c r="AA1020" s="43"/>
      <c r="AB1020" s="43"/>
      <c r="AC1020" s="43"/>
      <c r="AD1020" s="43"/>
      <c r="AE1020" s="43"/>
      <c r="AF1020" s="44"/>
      <c r="AG1020" s="43"/>
      <c r="AH1020" s="43"/>
      <c r="AI1020" s="36"/>
      <c r="AJ1020" s="43"/>
      <c r="AK1020" s="43"/>
      <c r="AL1020" s="43"/>
      <c r="AM1020" s="43"/>
      <c r="AN1020" s="43"/>
      <c r="AO1020" s="43"/>
      <c r="AP1020" s="42"/>
      <c r="AQ1020" s="37"/>
      <c r="AR1020" s="37"/>
      <c r="AS1020" s="37"/>
      <c r="AT1020" s="37"/>
      <c r="AU1020" s="37"/>
      <c r="AV1020" s="37"/>
      <c r="AW1020" s="37"/>
      <c r="AX1020" s="37"/>
      <c r="AY1020" s="37"/>
      <c r="AZ1020" s="37"/>
      <c r="BA1020" s="37"/>
    </row>
    <row r="1021" spans="1:53">
      <c r="A1021" s="37"/>
      <c r="B1021" s="37"/>
      <c r="C1021" s="37"/>
      <c r="D1021" s="35"/>
      <c r="E1021" s="39"/>
      <c r="F1021" s="39"/>
      <c r="G1021" s="41"/>
      <c r="H1021" s="41"/>
      <c r="I1021" s="36"/>
      <c r="J1021" s="36"/>
      <c r="K1021" s="36"/>
      <c r="L1021" s="36"/>
      <c r="M1021" s="36" t="str">
        <f ca="1">IFERROR(__xludf.DUMMYFUNCTION("IFERROR(TEXTJOIN("", "", TRUE, FILTER('Hưởng lương Tết'!D:D, ('Hưởng lương Tết'!A:A=B1016) * ('Hưởng lương Tết'!B:B=C1016))), """")"),"")</f>
        <v/>
      </c>
      <c r="N1021" s="36"/>
      <c r="O1021" s="36"/>
      <c r="P1021" s="36"/>
      <c r="Q1021" s="36"/>
      <c r="R1021" s="36"/>
      <c r="S1021" s="36"/>
      <c r="T1021" s="36"/>
      <c r="U1021" s="36"/>
      <c r="V1021" s="43"/>
      <c r="W1021" s="43"/>
      <c r="X1021" s="43"/>
      <c r="Y1021" s="43"/>
      <c r="Z1021" s="43"/>
      <c r="AA1021" s="43"/>
      <c r="AB1021" s="43"/>
      <c r="AC1021" s="43"/>
      <c r="AD1021" s="43"/>
      <c r="AE1021" s="43"/>
      <c r="AF1021" s="44"/>
      <c r="AG1021" s="43"/>
      <c r="AH1021" s="43"/>
      <c r="AI1021" s="36"/>
      <c r="AJ1021" s="43"/>
      <c r="AK1021" s="43"/>
      <c r="AL1021" s="43"/>
      <c r="AM1021" s="43"/>
      <c r="AN1021" s="43"/>
      <c r="AO1021" s="43"/>
      <c r="AP1021" s="42"/>
      <c r="AQ1021" s="37"/>
      <c r="AR1021" s="37"/>
      <c r="AS1021" s="37"/>
      <c r="AT1021" s="37"/>
      <c r="AU1021" s="37"/>
      <c r="AV1021" s="37"/>
      <c r="AW1021" s="37"/>
      <c r="AX1021" s="37"/>
      <c r="AY1021" s="37"/>
      <c r="AZ1021" s="37"/>
      <c r="BA1021" s="37"/>
    </row>
    <row r="1022" spans="1:53">
      <c r="A1022" s="37"/>
      <c r="B1022" s="37"/>
      <c r="C1022" s="37"/>
      <c r="D1022" s="35"/>
      <c r="E1022" s="39"/>
      <c r="F1022" s="39"/>
      <c r="G1022" s="41"/>
      <c r="H1022" s="41"/>
      <c r="I1022" s="36"/>
      <c r="J1022" s="36"/>
      <c r="K1022" s="36"/>
      <c r="L1022" s="36"/>
      <c r="M1022" s="36" t="str">
        <f ca="1">IFERROR(__xludf.DUMMYFUNCTION("IFERROR(TEXTJOIN("", "", TRUE, FILTER('Hưởng lương Tết'!D:D, ('Hưởng lương Tết'!A:A=B1017) * ('Hưởng lương Tết'!B:B=C1017))), """")"),"")</f>
        <v/>
      </c>
      <c r="N1022" s="36"/>
      <c r="O1022" s="36"/>
      <c r="P1022" s="36"/>
      <c r="Q1022" s="36"/>
      <c r="R1022" s="36"/>
      <c r="S1022" s="36"/>
      <c r="T1022" s="36"/>
      <c r="U1022" s="36"/>
      <c r="V1022" s="43"/>
      <c r="W1022" s="43"/>
      <c r="X1022" s="43"/>
      <c r="Y1022" s="43"/>
      <c r="Z1022" s="43"/>
      <c r="AA1022" s="43"/>
      <c r="AB1022" s="43"/>
      <c r="AC1022" s="43"/>
      <c r="AD1022" s="43"/>
      <c r="AE1022" s="43"/>
      <c r="AF1022" s="44"/>
      <c r="AG1022" s="43"/>
      <c r="AH1022" s="43"/>
      <c r="AI1022" s="36"/>
      <c r="AJ1022" s="43"/>
      <c r="AK1022" s="43"/>
      <c r="AL1022" s="43"/>
      <c r="AM1022" s="43"/>
      <c r="AN1022" s="43"/>
      <c r="AO1022" s="43"/>
      <c r="AP1022" s="42"/>
      <c r="AQ1022" s="37"/>
      <c r="AR1022" s="37"/>
      <c r="AS1022" s="37"/>
      <c r="AT1022" s="37"/>
      <c r="AU1022" s="37"/>
      <c r="AV1022" s="37"/>
      <c r="AW1022" s="37"/>
      <c r="AX1022" s="37"/>
      <c r="AY1022" s="37"/>
      <c r="AZ1022" s="37"/>
      <c r="BA1022" s="37"/>
    </row>
    <row r="1023" spans="1:53">
      <c r="A1023" s="37"/>
      <c r="B1023" s="37"/>
      <c r="C1023" s="37"/>
      <c r="D1023" s="35"/>
      <c r="E1023" s="39"/>
      <c r="F1023" s="39"/>
      <c r="G1023" s="41"/>
      <c r="H1023" s="41"/>
      <c r="I1023" s="36"/>
      <c r="J1023" s="36"/>
      <c r="K1023" s="36"/>
      <c r="L1023" s="36"/>
      <c r="M1023" s="36" t="str">
        <f ca="1">IFERROR(__xludf.DUMMYFUNCTION("IFERROR(TEXTJOIN("", "", TRUE, FILTER('Hưởng lương Tết'!D:D, ('Hưởng lương Tết'!A:A=B1018) * ('Hưởng lương Tết'!B:B=C1018))), """")"),"")</f>
        <v/>
      </c>
      <c r="N1023" s="36"/>
      <c r="O1023" s="36"/>
      <c r="P1023" s="36"/>
      <c r="Q1023" s="36"/>
      <c r="R1023" s="36"/>
      <c r="S1023" s="36"/>
      <c r="T1023" s="36"/>
      <c r="U1023" s="36"/>
      <c r="V1023" s="43"/>
      <c r="W1023" s="43"/>
      <c r="X1023" s="43"/>
      <c r="Y1023" s="43"/>
      <c r="Z1023" s="43"/>
      <c r="AA1023" s="43"/>
      <c r="AB1023" s="43"/>
      <c r="AC1023" s="43"/>
      <c r="AD1023" s="43"/>
      <c r="AE1023" s="43"/>
      <c r="AF1023" s="44"/>
      <c r="AG1023" s="43"/>
      <c r="AH1023" s="43"/>
      <c r="AI1023" s="36"/>
      <c r="AJ1023" s="43"/>
      <c r="AK1023" s="43"/>
      <c r="AL1023" s="43"/>
      <c r="AM1023" s="43"/>
      <c r="AN1023" s="43"/>
      <c r="AO1023" s="43"/>
      <c r="AP1023" s="42"/>
      <c r="AQ1023" s="37"/>
      <c r="AR1023" s="37"/>
      <c r="AS1023" s="37"/>
      <c r="AT1023" s="37"/>
      <c r="AU1023" s="37"/>
      <c r="AV1023" s="37"/>
      <c r="AW1023" s="37"/>
      <c r="AX1023" s="37"/>
      <c r="AY1023" s="37"/>
      <c r="AZ1023" s="37"/>
      <c r="BA1023" s="37"/>
    </row>
    <row r="1024" spans="1:53">
      <c r="A1024" s="37"/>
      <c r="B1024" s="37"/>
      <c r="C1024" s="37"/>
      <c r="D1024" s="35"/>
      <c r="E1024" s="39"/>
      <c r="F1024" s="39"/>
      <c r="G1024" s="41"/>
      <c r="H1024" s="41"/>
      <c r="I1024" s="36"/>
      <c r="J1024" s="36"/>
      <c r="K1024" s="36"/>
      <c r="L1024" s="36"/>
      <c r="M1024" s="36" t="str">
        <f ca="1">IFERROR(__xludf.DUMMYFUNCTION("IFERROR(TEXTJOIN("", "", TRUE, FILTER('Hưởng lương Tết'!D:D, ('Hưởng lương Tết'!A:A=B1019) * ('Hưởng lương Tết'!B:B=C1019))), """")"),"")</f>
        <v/>
      </c>
      <c r="N1024" s="36"/>
      <c r="O1024" s="36"/>
      <c r="P1024" s="36"/>
      <c r="Q1024" s="36"/>
      <c r="R1024" s="36"/>
      <c r="S1024" s="36"/>
      <c r="T1024" s="36"/>
      <c r="U1024" s="36"/>
      <c r="V1024" s="43"/>
      <c r="W1024" s="43"/>
      <c r="X1024" s="43"/>
      <c r="Y1024" s="43"/>
      <c r="Z1024" s="43"/>
      <c r="AA1024" s="43"/>
      <c r="AB1024" s="43"/>
      <c r="AC1024" s="43"/>
      <c r="AD1024" s="43"/>
      <c r="AE1024" s="43"/>
      <c r="AF1024" s="44"/>
      <c r="AG1024" s="43"/>
      <c r="AH1024" s="43"/>
      <c r="AI1024" s="36"/>
      <c r="AJ1024" s="43"/>
      <c r="AK1024" s="43"/>
      <c r="AL1024" s="43"/>
      <c r="AM1024" s="43"/>
      <c r="AN1024" s="43"/>
      <c r="AO1024" s="43"/>
      <c r="AP1024" s="42"/>
      <c r="AQ1024" s="37"/>
      <c r="AR1024" s="37"/>
      <c r="AS1024" s="37"/>
      <c r="AT1024" s="37"/>
      <c r="AU1024" s="37"/>
      <c r="AV1024" s="37"/>
      <c r="AW1024" s="37"/>
      <c r="AX1024" s="37"/>
      <c r="AY1024" s="37"/>
      <c r="AZ1024" s="37"/>
      <c r="BA1024" s="37"/>
    </row>
    <row r="1025" spans="1:53">
      <c r="A1025" s="37"/>
      <c r="B1025" s="37"/>
      <c r="C1025" s="37"/>
      <c r="D1025" s="35"/>
      <c r="E1025" s="39"/>
      <c r="F1025" s="39"/>
      <c r="G1025" s="41"/>
      <c r="H1025" s="41"/>
      <c r="I1025" s="36"/>
      <c r="J1025" s="36"/>
      <c r="K1025" s="36"/>
      <c r="L1025" s="36"/>
      <c r="M1025" s="36" t="str">
        <f ca="1">IFERROR(__xludf.DUMMYFUNCTION("IFERROR(TEXTJOIN("", "", TRUE, FILTER('Hưởng lương Tết'!D:D, ('Hưởng lương Tết'!A:A=B1020) * ('Hưởng lương Tết'!B:B=C1020))), """")"),"")</f>
        <v/>
      </c>
      <c r="N1025" s="36"/>
      <c r="O1025" s="36"/>
      <c r="P1025" s="36"/>
      <c r="Q1025" s="36"/>
      <c r="R1025" s="36"/>
      <c r="S1025" s="36"/>
      <c r="T1025" s="36"/>
      <c r="U1025" s="36"/>
      <c r="V1025" s="43"/>
      <c r="W1025" s="43"/>
      <c r="X1025" s="43"/>
      <c r="Y1025" s="43"/>
      <c r="Z1025" s="43"/>
      <c r="AA1025" s="43"/>
      <c r="AB1025" s="43"/>
      <c r="AC1025" s="43"/>
      <c r="AD1025" s="43"/>
      <c r="AE1025" s="43"/>
      <c r="AF1025" s="44"/>
      <c r="AG1025" s="43"/>
      <c r="AH1025" s="43"/>
      <c r="AI1025" s="36"/>
      <c r="AJ1025" s="43"/>
      <c r="AK1025" s="43"/>
      <c r="AL1025" s="43"/>
      <c r="AM1025" s="43"/>
      <c r="AN1025" s="43"/>
      <c r="AO1025" s="43"/>
      <c r="AP1025" s="42"/>
      <c r="AQ1025" s="37"/>
      <c r="AR1025" s="37"/>
      <c r="AS1025" s="37"/>
      <c r="AT1025" s="37"/>
      <c r="AU1025" s="37"/>
      <c r="AV1025" s="37"/>
      <c r="AW1025" s="37"/>
      <c r="AX1025" s="37"/>
      <c r="AY1025" s="37"/>
      <c r="AZ1025" s="37"/>
      <c r="BA1025" s="37"/>
    </row>
    <row r="1026" spans="1:53">
      <c r="A1026" s="37"/>
      <c r="B1026" s="37"/>
      <c r="C1026" s="37"/>
      <c r="D1026" s="35"/>
      <c r="E1026" s="39"/>
      <c r="F1026" s="39"/>
      <c r="G1026" s="41"/>
      <c r="H1026" s="41"/>
      <c r="I1026" s="36"/>
      <c r="J1026" s="36"/>
      <c r="K1026" s="36"/>
      <c r="L1026" s="36"/>
      <c r="M1026" s="36" t="str">
        <f ca="1">IFERROR(__xludf.DUMMYFUNCTION("IFERROR(TEXTJOIN("", "", TRUE, FILTER('Hưởng lương Tết'!D:D, ('Hưởng lương Tết'!A:A=B1021) * ('Hưởng lương Tết'!B:B=C1021))), """")"),"")</f>
        <v/>
      </c>
      <c r="N1026" s="36"/>
      <c r="O1026" s="36"/>
      <c r="P1026" s="36"/>
      <c r="Q1026" s="36"/>
      <c r="R1026" s="36"/>
      <c r="S1026" s="36"/>
      <c r="T1026" s="36"/>
      <c r="U1026" s="36"/>
      <c r="V1026" s="43"/>
      <c r="W1026" s="43"/>
      <c r="X1026" s="43"/>
      <c r="Y1026" s="43"/>
      <c r="Z1026" s="43"/>
      <c r="AA1026" s="43"/>
      <c r="AB1026" s="43"/>
      <c r="AC1026" s="43"/>
      <c r="AD1026" s="43"/>
      <c r="AE1026" s="43"/>
      <c r="AF1026" s="44"/>
      <c r="AG1026" s="43"/>
      <c r="AH1026" s="43"/>
      <c r="AI1026" s="36"/>
      <c r="AJ1026" s="43"/>
      <c r="AK1026" s="43"/>
      <c r="AL1026" s="43"/>
      <c r="AM1026" s="43"/>
      <c r="AN1026" s="43"/>
      <c r="AO1026" s="43"/>
      <c r="AP1026" s="42"/>
      <c r="AQ1026" s="37"/>
      <c r="AR1026" s="37"/>
      <c r="AS1026" s="37"/>
      <c r="AT1026" s="37"/>
      <c r="AU1026" s="37"/>
      <c r="AV1026" s="37"/>
      <c r="AW1026" s="37"/>
      <c r="AX1026" s="37"/>
      <c r="AY1026" s="37"/>
      <c r="AZ1026" s="37"/>
      <c r="BA1026" s="37"/>
    </row>
    <row r="1027" spans="1:53">
      <c r="A1027" s="37"/>
      <c r="B1027" s="37"/>
      <c r="C1027" s="37"/>
      <c r="D1027" s="35"/>
      <c r="E1027" s="39"/>
      <c r="F1027" s="39"/>
      <c r="G1027" s="41"/>
      <c r="H1027" s="41"/>
      <c r="I1027" s="36"/>
      <c r="J1027" s="36"/>
      <c r="K1027" s="36"/>
      <c r="L1027" s="36"/>
      <c r="M1027" s="36" t="str">
        <f ca="1">IFERROR(__xludf.DUMMYFUNCTION("IFERROR(TEXTJOIN("", "", TRUE, FILTER('Hưởng lương Tết'!D:D, ('Hưởng lương Tết'!A:A=B1022) * ('Hưởng lương Tết'!B:B=C1022))), """")"),"")</f>
        <v/>
      </c>
      <c r="N1027" s="36"/>
      <c r="O1027" s="36"/>
      <c r="P1027" s="36"/>
      <c r="Q1027" s="36"/>
      <c r="R1027" s="36"/>
      <c r="S1027" s="36"/>
      <c r="T1027" s="36"/>
      <c r="U1027" s="36"/>
      <c r="V1027" s="43"/>
      <c r="W1027" s="43"/>
      <c r="X1027" s="43"/>
      <c r="Y1027" s="43"/>
      <c r="Z1027" s="43"/>
      <c r="AA1027" s="43"/>
      <c r="AB1027" s="43"/>
      <c r="AC1027" s="43"/>
      <c r="AD1027" s="43"/>
      <c r="AE1027" s="43"/>
      <c r="AF1027" s="44"/>
      <c r="AG1027" s="43"/>
      <c r="AH1027" s="43"/>
      <c r="AI1027" s="36"/>
      <c r="AJ1027" s="43"/>
      <c r="AK1027" s="43"/>
      <c r="AL1027" s="43"/>
      <c r="AM1027" s="43"/>
      <c r="AN1027" s="43"/>
      <c r="AO1027" s="43"/>
      <c r="AP1027" s="42"/>
      <c r="AQ1027" s="37"/>
      <c r="AR1027" s="37"/>
      <c r="AS1027" s="37"/>
      <c r="AT1027" s="37"/>
      <c r="AU1027" s="37"/>
      <c r="AV1027" s="37"/>
      <c r="AW1027" s="37"/>
      <c r="AX1027" s="37"/>
      <c r="AY1027" s="37"/>
      <c r="AZ1027" s="37"/>
      <c r="BA1027" s="37"/>
    </row>
    <row r="1028" spans="1:53">
      <c r="A1028" s="37"/>
      <c r="B1028" s="37"/>
      <c r="C1028" s="37"/>
      <c r="D1028" s="35"/>
      <c r="E1028" s="39"/>
      <c r="F1028" s="39"/>
      <c r="G1028" s="41"/>
      <c r="H1028" s="41"/>
      <c r="I1028" s="36"/>
      <c r="J1028" s="36"/>
      <c r="K1028" s="36"/>
      <c r="L1028" s="36"/>
      <c r="M1028" s="36" t="str">
        <f ca="1">IFERROR(__xludf.DUMMYFUNCTION("IFERROR(TEXTJOIN("", "", TRUE, FILTER('Hưởng lương Tết'!D:D, ('Hưởng lương Tết'!A:A=B1023) * ('Hưởng lương Tết'!B:B=C1023))), """")"),"")</f>
        <v/>
      </c>
      <c r="N1028" s="36"/>
      <c r="O1028" s="36"/>
      <c r="P1028" s="36"/>
      <c r="Q1028" s="36"/>
      <c r="R1028" s="36"/>
      <c r="S1028" s="36"/>
      <c r="T1028" s="36"/>
      <c r="U1028" s="36"/>
      <c r="V1028" s="43"/>
      <c r="W1028" s="43"/>
      <c r="X1028" s="43"/>
      <c r="Y1028" s="43"/>
      <c r="Z1028" s="43"/>
      <c r="AA1028" s="43"/>
      <c r="AB1028" s="43"/>
      <c r="AC1028" s="43"/>
      <c r="AD1028" s="43"/>
      <c r="AE1028" s="43"/>
      <c r="AF1028" s="44"/>
      <c r="AG1028" s="43"/>
      <c r="AH1028" s="43"/>
      <c r="AI1028" s="36"/>
      <c r="AJ1028" s="43"/>
      <c r="AK1028" s="43"/>
      <c r="AL1028" s="43"/>
      <c r="AM1028" s="43"/>
      <c r="AN1028" s="43"/>
      <c r="AO1028" s="43"/>
      <c r="AP1028" s="42"/>
      <c r="AQ1028" s="37"/>
      <c r="AR1028" s="37"/>
      <c r="AS1028" s="37"/>
      <c r="AT1028" s="37"/>
      <c r="AU1028" s="37"/>
      <c r="AV1028" s="37"/>
      <c r="AW1028" s="37"/>
      <c r="AX1028" s="37"/>
      <c r="AY1028" s="37"/>
      <c r="AZ1028" s="37"/>
      <c r="BA1028" s="37"/>
    </row>
    <row r="1029" spans="1:53">
      <c r="A1029" s="37"/>
      <c r="B1029" s="37"/>
      <c r="C1029" s="37"/>
      <c r="D1029" s="35"/>
      <c r="E1029" s="39"/>
      <c r="F1029" s="39"/>
      <c r="G1029" s="41"/>
      <c r="H1029" s="41"/>
      <c r="I1029" s="36"/>
      <c r="J1029" s="36"/>
      <c r="K1029" s="36"/>
      <c r="L1029" s="36"/>
      <c r="M1029" s="36" t="str">
        <f ca="1">IFERROR(__xludf.DUMMYFUNCTION("IFERROR(TEXTJOIN("", "", TRUE, FILTER('Hưởng lương Tết'!D:D, ('Hưởng lương Tết'!A:A=B1024) * ('Hưởng lương Tết'!B:B=C1024))), """")"),"")</f>
        <v/>
      </c>
      <c r="N1029" s="36"/>
      <c r="O1029" s="36"/>
      <c r="P1029" s="36"/>
      <c r="Q1029" s="36"/>
      <c r="R1029" s="36"/>
      <c r="S1029" s="36"/>
      <c r="T1029" s="36"/>
      <c r="U1029" s="36"/>
      <c r="V1029" s="43"/>
      <c r="W1029" s="43"/>
      <c r="X1029" s="43"/>
      <c r="Y1029" s="43"/>
      <c r="Z1029" s="43"/>
      <c r="AA1029" s="43"/>
      <c r="AB1029" s="43"/>
      <c r="AC1029" s="43"/>
      <c r="AD1029" s="43"/>
      <c r="AE1029" s="43"/>
      <c r="AF1029" s="44"/>
      <c r="AG1029" s="43"/>
      <c r="AH1029" s="43"/>
      <c r="AI1029" s="36"/>
      <c r="AJ1029" s="43"/>
      <c r="AK1029" s="43"/>
      <c r="AL1029" s="43"/>
      <c r="AM1029" s="43"/>
      <c r="AN1029" s="43"/>
      <c r="AO1029" s="43"/>
      <c r="AP1029" s="42"/>
      <c r="AQ1029" s="37"/>
      <c r="AR1029" s="37"/>
      <c r="AS1029" s="37"/>
      <c r="AT1029" s="37"/>
      <c r="AU1029" s="37"/>
      <c r="AV1029" s="37"/>
      <c r="AW1029" s="37"/>
      <c r="AX1029" s="37"/>
      <c r="AY1029" s="37"/>
      <c r="AZ1029" s="37"/>
      <c r="BA1029" s="37"/>
    </row>
    <row r="1030" spans="1:53">
      <c r="A1030" s="37"/>
      <c r="B1030" s="37"/>
      <c r="C1030" s="37"/>
      <c r="D1030" s="35"/>
      <c r="E1030" s="39"/>
      <c r="F1030" s="39"/>
      <c r="G1030" s="41"/>
      <c r="H1030" s="41"/>
      <c r="I1030" s="36"/>
      <c r="J1030" s="36"/>
      <c r="K1030" s="36"/>
      <c r="L1030" s="36"/>
      <c r="M1030" s="36" t="str">
        <f ca="1">IFERROR(__xludf.DUMMYFUNCTION("IFERROR(TEXTJOIN("", "", TRUE, FILTER('Hưởng lương Tết'!D:D, ('Hưởng lương Tết'!A:A=B1025) * ('Hưởng lương Tết'!B:B=C1025))), """")"),"")</f>
        <v/>
      </c>
      <c r="N1030" s="36"/>
      <c r="O1030" s="36"/>
      <c r="P1030" s="36"/>
      <c r="Q1030" s="36"/>
      <c r="R1030" s="36"/>
      <c r="S1030" s="36"/>
      <c r="T1030" s="36"/>
      <c r="U1030" s="36"/>
      <c r="V1030" s="43"/>
      <c r="W1030" s="43"/>
      <c r="X1030" s="43"/>
      <c r="Y1030" s="43"/>
      <c r="Z1030" s="43"/>
      <c r="AA1030" s="43"/>
      <c r="AB1030" s="43"/>
      <c r="AC1030" s="43"/>
      <c r="AD1030" s="43"/>
      <c r="AE1030" s="43"/>
      <c r="AF1030" s="44"/>
      <c r="AG1030" s="43"/>
      <c r="AH1030" s="43"/>
      <c r="AI1030" s="36"/>
      <c r="AJ1030" s="43"/>
      <c r="AK1030" s="43"/>
      <c r="AL1030" s="43"/>
      <c r="AM1030" s="43"/>
      <c r="AN1030" s="43"/>
      <c r="AO1030" s="43"/>
      <c r="AP1030" s="42"/>
      <c r="AQ1030" s="37"/>
      <c r="AR1030" s="37"/>
      <c r="AS1030" s="37"/>
      <c r="AT1030" s="37"/>
      <c r="AU1030" s="37"/>
      <c r="AV1030" s="37"/>
      <c r="AW1030" s="37"/>
      <c r="AX1030" s="37"/>
      <c r="AY1030" s="37"/>
      <c r="AZ1030" s="37"/>
      <c r="BA1030" s="37"/>
    </row>
    <row r="1031" spans="1:53">
      <c r="A1031" s="37"/>
      <c r="B1031" s="37"/>
      <c r="C1031" s="37"/>
      <c r="D1031" s="35"/>
      <c r="E1031" s="39"/>
      <c r="F1031" s="39"/>
      <c r="G1031" s="41"/>
      <c r="H1031" s="41"/>
      <c r="I1031" s="36"/>
      <c r="J1031" s="36"/>
      <c r="K1031" s="36"/>
      <c r="L1031" s="36"/>
      <c r="M1031" s="36" t="str">
        <f ca="1">IFERROR(__xludf.DUMMYFUNCTION("IFERROR(TEXTJOIN("", "", TRUE, FILTER('Hưởng lương Tết'!D:D, ('Hưởng lương Tết'!A:A=B1026) * ('Hưởng lương Tết'!B:B=C1026))), """")"),"")</f>
        <v/>
      </c>
      <c r="N1031" s="36"/>
      <c r="O1031" s="36"/>
      <c r="P1031" s="36"/>
      <c r="Q1031" s="36"/>
      <c r="R1031" s="36"/>
      <c r="S1031" s="36"/>
      <c r="T1031" s="36"/>
      <c r="U1031" s="36"/>
      <c r="V1031" s="43"/>
      <c r="W1031" s="43"/>
      <c r="X1031" s="43"/>
      <c r="Y1031" s="43"/>
      <c r="Z1031" s="43"/>
      <c r="AA1031" s="43"/>
      <c r="AB1031" s="43"/>
      <c r="AC1031" s="43"/>
      <c r="AD1031" s="43"/>
      <c r="AE1031" s="43"/>
      <c r="AF1031" s="44"/>
      <c r="AG1031" s="43"/>
      <c r="AH1031" s="43"/>
      <c r="AI1031" s="36"/>
      <c r="AJ1031" s="43"/>
      <c r="AK1031" s="43"/>
      <c r="AL1031" s="43"/>
      <c r="AM1031" s="43"/>
      <c r="AN1031" s="43"/>
      <c r="AO1031" s="43"/>
      <c r="AP1031" s="42"/>
      <c r="AQ1031" s="37"/>
      <c r="AR1031" s="37"/>
      <c r="AS1031" s="37"/>
      <c r="AT1031" s="37"/>
      <c r="AU1031" s="37"/>
      <c r="AV1031" s="37"/>
      <c r="AW1031" s="37"/>
      <c r="AX1031" s="37"/>
      <c r="AY1031" s="37"/>
      <c r="AZ1031" s="37"/>
      <c r="BA1031" s="37"/>
    </row>
    <row r="1032" spans="1:53">
      <c r="A1032" s="37"/>
      <c r="B1032" s="37"/>
      <c r="C1032" s="37"/>
      <c r="D1032" s="35"/>
      <c r="E1032" s="39"/>
      <c r="F1032" s="39"/>
      <c r="G1032" s="41"/>
      <c r="H1032" s="41"/>
      <c r="I1032" s="36"/>
      <c r="J1032" s="36"/>
      <c r="K1032" s="36"/>
      <c r="L1032" s="36"/>
      <c r="M1032" s="36" t="str">
        <f ca="1">IFERROR(__xludf.DUMMYFUNCTION("IFERROR(TEXTJOIN("", "", TRUE, FILTER('Hưởng lương Tết'!D:D, ('Hưởng lương Tết'!A:A=B1027) * ('Hưởng lương Tết'!B:B=C1027))), """")"),"")</f>
        <v/>
      </c>
      <c r="N1032" s="36"/>
      <c r="O1032" s="36"/>
      <c r="P1032" s="36"/>
      <c r="Q1032" s="36"/>
      <c r="R1032" s="36"/>
      <c r="S1032" s="36"/>
      <c r="T1032" s="36"/>
      <c r="U1032" s="36"/>
      <c r="V1032" s="43"/>
      <c r="W1032" s="43"/>
      <c r="X1032" s="43"/>
      <c r="Y1032" s="43"/>
      <c r="Z1032" s="43"/>
      <c r="AA1032" s="43"/>
      <c r="AB1032" s="43"/>
      <c r="AC1032" s="43"/>
      <c r="AD1032" s="43"/>
      <c r="AE1032" s="43"/>
      <c r="AF1032" s="44"/>
      <c r="AG1032" s="43"/>
      <c r="AH1032" s="43"/>
      <c r="AI1032" s="36"/>
      <c r="AJ1032" s="43"/>
      <c r="AK1032" s="43"/>
      <c r="AL1032" s="43"/>
      <c r="AM1032" s="43"/>
      <c r="AN1032" s="43"/>
      <c r="AO1032" s="43"/>
      <c r="AP1032" s="42"/>
      <c r="AQ1032" s="37"/>
      <c r="AR1032" s="37"/>
      <c r="AS1032" s="37"/>
      <c r="AT1032" s="37"/>
      <c r="AU1032" s="37"/>
      <c r="AV1032" s="37"/>
      <c r="AW1032" s="37"/>
      <c r="AX1032" s="37"/>
      <c r="AY1032" s="37"/>
      <c r="AZ1032" s="37"/>
      <c r="BA1032" s="37"/>
    </row>
    <row r="1033" spans="1:53">
      <c r="A1033" s="37"/>
      <c r="B1033" s="37"/>
      <c r="C1033" s="37"/>
      <c r="D1033" s="35"/>
      <c r="E1033" s="39"/>
      <c r="F1033" s="39"/>
      <c r="G1033" s="41"/>
      <c r="H1033" s="41"/>
      <c r="I1033" s="36"/>
      <c r="J1033" s="36"/>
      <c r="K1033" s="36"/>
      <c r="L1033" s="36"/>
      <c r="M1033" s="36" t="str">
        <f ca="1">IFERROR(__xludf.DUMMYFUNCTION("IFERROR(TEXTJOIN("", "", TRUE, FILTER('Hưởng lương Tết'!D:D, ('Hưởng lương Tết'!A:A=B1028) * ('Hưởng lương Tết'!B:B=C1028))), """")"),"")</f>
        <v/>
      </c>
      <c r="N1033" s="36"/>
      <c r="O1033" s="36"/>
      <c r="P1033" s="36"/>
      <c r="Q1033" s="36"/>
      <c r="R1033" s="36"/>
      <c r="S1033" s="36"/>
      <c r="T1033" s="36"/>
      <c r="U1033" s="36"/>
      <c r="V1033" s="43"/>
      <c r="W1033" s="43"/>
      <c r="X1033" s="43"/>
      <c r="Y1033" s="43"/>
      <c r="Z1033" s="43"/>
      <c r="AA1033" s="43"/>
      <c r="AB1033" s="43"/>
      <c r="AC1033" s="43"/>
      <c r="AD1033" s="43"/>
      <c r="AE1033" s="43"/>
      <c r="AF1033" s="44"/>
      <c r="AG1033" s="43"/>
      <c r="AH1033" s="43"/>
      <c r="AI1033" s="36"/>
      <c r="AJ1033" s="43"/>
      <c r="AK1033" s="43"/>
      <c r="AL1033" s="43"/>
      <c r="AM1033" s="43"/>
      <c r="AN1033" s="43"/>
      <c r="AO1033" s="43"/>
      <c r="AP1033" s="42"/>
      <c r="AQ1033" s="37"/>
      <c r="AR1033" s="37"/>
      <c r="AS1033" s="37"/>
      <c r="AT1033" s="37"/>
      <c r="AU1033" s="37"/>
      <c r="AV1033" s="37"/>
      <c r="AW1033" s="37"/>
      <c r="AX1033" s="37"/>
      <c r="AY1033" s="37"/>
      <c r="AZ1033" s="37"/>
      <c r="BA1033" s="37"/>
    </row>
    <row r="1034" spans="1:53">
      <c r="A1034" s="37"/>
      <c r="B1034" s="37"/>
      <c r="C1034" s="37"/>
      <c r="D1034" s="35"/>
      <c r="E1034" s="39"/>
      <c r="F1034" s="39"/>
      <c r="G1034" s="41"/>
      <c r="H1034" s="41"/>
      <c r="I1034" s="36"/>
      <c r="J1034" s="36"/>
      <c r="K1034" s="36"/>
      <c r="L1034" s="36"/>
      <c r="M1034" s="36" t="str">
        <f ca="1">IFERROR(__xludf.DUMMYFUNCTION("IFERROR(TEXTJOIN("", "", TRUE, FILTER('Hưởng lương Tết'!D:D, ('Hưởng lương Tết'!A:A=B1029) * ('Hưởng lương Tết'!B:B=C1029))), """")"),"")</f>
        <v/>
      </c>
      <c r="N1034" s="36"/>
      <c r="O1034" s="36"/>
      <c r="P1034" s="36"/>
      <c r="Q1034" s="36"/>
      <c r="R1034" s="36"/>
      <c r="S1034" s="36"/>
      <c r="T1034" s="36"/>
      <c r="U1034" s="36"/>
      <c r="V1034" s="43"/>
      <c r="W1034" s="43"/>
      <c r="X1034" s="43"/>
      <c r="Y1034" s="43"/>
      <c r="Z1034" s="43"/>
      <c r="AA1034" s="43"/>
      <c r="AB1034" s="43"/>
      <c r="AC1034" s="43"/>
      <c r="AD1034" s="43"/>
      <c r="AE1034" s="43"/>
      <c r="AF1034" s="44"/>
      <c r="AG1034" s="43"/>
      <c r="AH1034" s="43"/>
      <c r="AI1034" s="36"/>
      <c r="AJ1034" s="43"/>
      <c r="AK1034" s="43"/>
      <c r="AL1034" s="43"/>
      <c r="AM1034" s="43"/>
      <c r="AN1034" s="43"/>
      <c r="AO1034" s="43"/>
      <c r="AP1034" s="42"/>
      <c r="AQ1034" s="37"/>
      <c r="AR1034" s="37"/>
      <c r="AS1034" s="37"/>
      <c r="AT1034" s="37"/>
      <c r="AU1034" s="37"/>
      <c r="AV1034" s="37"/>
      <c r="AW1034" s="37"/>
      <c r="AX1034" s="37"/>
      <c r="AY1034" s="37"/>
      <c r="AZ1034" s="37"/>
      <c r="BA1034" s="37"/>
    </row>
    <row r="1035" spans="1:53">
      <c r="A1035" s="37"/>
      <c r="B1035" s="37"/>
      <c r="C1035" s="37"/>
      <c r="D1035" s="35"/>
      <c r="E1035" s="39"/>
      <c r="F1035" s="39"/>
      <c r="G1035" s="41"/>
      <c r="H1035" s="41"/>
      <c r="I1035" s="36"/>
      <c r="J1035" s="36"/>
      <c r="K1035" s="36"/>
      <c r="L1035" s="36"/>
      <c r="M1035" s="36" t="str">
        <f ca="1">IFERROR(__xludf.DUMMYFUNCTION("IFERROR(TEXTJOIN("", "", TRUE, FILTER('Hưởng lương Tết'!D:D, ('Hưởng lương Tết'!A:A=B1030) * ('Hưởng lương Tết'!B:B=C1030))), """")"),"")</f>
        <v/>
      </c>
      <c r="N1035" s="36"/>
      <c r="O1035" s="36"/>
      <c r="P1035" s="36"/>
      <c r="Q1035" s="36"/>
      <c r="R1035" s="36"/>
      <c r="S1035" s="36"/>
      <c r="T1035" s="36"/>
      <c r="U1035" s="36"/>
      <c r="V1035" s="43"/>
      <c r="W1035" s="43"/>
      <c r="X1035" s="43"/>
      <c r="Y1035" s="43"/>
      <c r="Z1035" s="43"/>
      <c r="AA1035" s="43"/>
      <c r="AB1035" s="43"/>
      <c r="AC1035" s="43"/>
      <c r="AD1035" s="43"/>
      <c r="AE1035" s="43"/>
      <c r="AF1035" s="44"/>
      <c r="AG1035" s="43"/>
      <c r="AH1035" s="43"/>
      <c r="AI1035" s="36"/>
      <c r="AJ1035" s="43"/>
      <c r="AK1035" s="43"/>
      <c r="AL1035" s="43"/>
      <c r="AM1035" s="43"/>
      <c r="AN1035" s="43"/>
      <c r="AO1035" s="43"/>
      <c r="AP1035" s="42"/>
      <c r="AQ1035" s="37"/>
      <c r="AR1035" s="37"/>
      <c r="AS1035" s="37"/>
      <c r="AT1035" s="37"/>
      <c r="AU1035" s="37"/>
      <c r="AV1035" s="37"/>
      <c r="AW1035" s="37"/>
      <c r="AX1035" s="37"/>
      <c r="AY1035" s="37"/>
      <c r="AZ1035" s="37"/>
      <c r="BA1035" s="37"/>
    </row>
    <row r="1036" spans="1:53">
      <c r="A1036" s="37"/>
      <c r="B1036" s="37"/>
      <c r="C1036" s="37"/>
      <c r="D1036" s="35"/>
      <c r="E1036" s="39"/>
      <c r="F1036" s="39"/>
      <c r="G1036" s="41"/>
      <c r="H1036" s="41"/>
      <c r="I1036" s="36"/>
      <c r="J1036" s="36"/>
      <c r="K1036" s="36"/>
      <c r="L1036" s="36"/>
      <c r="M1036" s="36" t="str">
        <f ca="1">IFERROR(__xludf.DUMMYFUNCTION("IFERROR(TEXTJOIN("", "", TRUE, FILTER('Hưởng lương Tết'!D:D, ('Hưởng lương Tết'!A:A=B1031) * ('Hưởng lương Tết'!B:B=C1031))), """")"),"")</f>
        <v/>
      </c>
      <c r="N1036" s="36"/>
      <c r="O1036" s="36"/>
      <c r="P1036" s="36"/>
      <c r="Q1036" s="36"/>
      <c r="R1036" s="36"/>
      <c r="S1036" s="36"/>
      <c r="T1036" s="36"/>
      <c r="U1036" s="36"/>
      <c r="V1036" s="43"/>
      <c r="W1036" s="43"/>
      <c r="X1036" s="43"/>
      <c r="Y1036" s="43"/>
      <c r="Z1036" s="43"/>
      <c r="AA1036" s="43"/>
      <c r="AB1036" s="43"/>
      <c r="AC1036" s="43"/>
      <c r="AD1036" s="43"/>
      <c r="AE1036" s="43"/>
      <c r="AF1036" s="44"/>
      <c r="AG1036" s="43"/>
      <c r="AH1036" s="43"/>
      <c r="AI1036" s="36"/>
      <c r="AJ1036" s="43"/>
      <c r="AK1036" s="43"/>
      <c r="AL1036" s="43"/>
      <c r="AM1036" s="43"/>
      <c r="AN1036" s="43"/>
      <c r="AO1036" s="43"/>
      <c r="AP1036" s="42"/>
      <c r="AQ1036" s="37"/>
      <c r="AR1036" s="37"/>
      <c r="AS1036" s="37"/>
      <c r="AT1036" s="37"/>
      <c r="AU1036" s="37"/>
      <c r="AV1036" s="37"/>
      <c r="AW1036" s="37"/>
      <c r="AX1036" s="37"/>
      <c r="AY1036" s="37"/>
      <c r="AZ1036" s="37"/>
      <c r="BA1036" s="37"/>
    </row>
    <row r="1037" spans="1:53">
      <c r="A1037" s="37"/>
      <c r="B1037" s="37"/>
      <c r="C1037" s="37"/>
      <c r="D1037" s="35"/>
      <c r="E1037" s="39"/>
      <c r="F1037" s="39"/>
      <c r="G1037" s="41"/>
      <c r="H1037" s="41"/>
      <c r="I1037" s="36"/>
      <c r="J1037" s="36"/>
      <c r="K1037" s="36"/>
      <c r="L1037" s="36"/>
      <c r="M1037" s="36" t="str">
        <f ca="1">IFERROR(__xludf.DUMMYFUNCTION("IFERROR(TEXTJOIN("", "", TRUE, FILTER('Hưởng lương Tết'!D:D, ('Hưởng lương Tết'!A:A=B1032) * ('Hưởng lương Tết'!B:B=C1032))), """")"),"")</f>
        <v/>
      </c>
      <c r="N1037" s="36"/>
      <c r="O1037" s="36"/>
      <c r="P1037" s="36"/>
      <c r="Q1037" s="36"/>
      <c r="R1037" s="36"/>
      <c r="S1037" s="36"/>
      <c r="T1037" s="36"/>
      <c r="U1037" s="36"/>
      <c r="V1037" s="43"/>
      <c r="W1037" s="43"/>
      <c r="X1037" s="43"/>
      <c r="Y1037" s="43"/>
      <c r="Z1037" s="43"/>
      <c r="AA1037" s="43"/>
      <c r="AB1037" s="43"/>
      <c r="AC1037" s="43"/>
      <c r="AD1037" s="43"/>
      <c r="AE1037" s="43"/>
      <c r="AF1037" s="44"/>
      <c r="AG1037" s="43"/>
      <c r="AH1037" s="43"/>
      <c r="AI1037" s="36"/>
      <c r="AJ1037" s="43"/>
      <c r="AK1037" s="43"/>
      <c r="AL1037" s="43"/>
      <c r="AM1037" s="43"/>
      <c r="AN1037" s="43"/>
      <c r="AO1037" s="43"/>
      <c r="AP1037" s="42"/>
      <c r="AQ1037" s="37"/>
      <c r="AR1037" s="37"/>
      <c r="AS1037" s="37"/>
      <c r="AT1037" s="37"/>
      <c r="AU1037" s="37"/>
      <c r="AV1037" s="37"/>
      <c r="AW1037" s="37"/>
      <c r="AX1037" s="37"/>
      <c r="AY1037" s="37"/>
      <c r="AZ1037" s="37"/>
      <c r="BA1037" s="37"/>
    </row>
    <row r="1038" spans="1:53">
      <c r="A1038" s="37"/>
      <c r="B1038" s="37"/>
      <c r="C1038" s="37"/>
      <c r="D1038" s="35"/>
      <c r="E1038" s="39"/>
      <c r="F1038" s="39"/>
      <c r="G1038" s="41"/>
      <c r="H1038" s="41"/>
      <c r="I1038" s="36"/>
      <c r="J1038" s="36"/>
      <c r="K1038" s="36"/>
      <c r="L1038" s="36"/>
      <c r="M1038" s="36" t="str">
        <f ca="1">IFERROR(__xludf.DUMMYFUNCTION("IFERROR(TEXTJOIN("", "", TRUE, FILTER('Hưởng lương Tết'!D:D, ('Hưởng lương Tết'!A:A=B1033) * ('Hưởng lương Tết'!B:B=C1033))), """")"),"")</f>
        <v/>
      </c>
      <c r="N1038" s="36"/>
      <c r="O1038" s="36"/>
      <c r="P1038" s="36"/>
      <c r="Q1038" s="36"/>
      <c r="R1038" s="36"/>
      <c r="S1038" s="36"/>
      <c r="T1038" s="36"/>
      <c r="U1038" s="36"/>
      <c r="V1038" s="43"/>
      <c r="W1038" s="43"/>
      <c r="X1038" s="43"/>
      <c r="Y1038" s="43"/>
      <c r="Z1038" s="43"/>
      <c r="AA1038" s="43"/>
      <c r="AB1038" s="43"/>
      <c r="AC1038" s="43"/>
      <c r="AD1038" s="43"/>
      <c r="AE1038" s="43"/>
      <c r="AF1038" s="44"/>
      <c r="AG1038" s="43"/>
      <c r="AH1038" s="43"/>
      <c r="AI1038" s="36"/>
      <c r="AJ1038" s="43"/>
      <c r="AK1038" s="43"/>
      <c r="AL1038" s="43"/>
      <c r="AM1038" s="43"/>
      <c r="AN1038" s="43"/>
      <c r="AO1038" s="43"/>
      <c r="AP1038" s="42"/>
      <c r="AQ1038" s="37"/>
      <c r="AR1038" s="37"/>
      <c r="AS1038" s="37"/>
      <c r="AT1038" s="37"/>
      <c r="AU1038" s="37"/>
      <c r="AV1038" s="37"/>
      <c r="AW1038" s="37"/>
      <c r="AX1038" s="37"/>
      <c r="AY1038" s="37"/>
      <c r="AZ1038" s="37"/>
      <c r="BA1038" s="37"/>
    </row>
    <row r="1039" spans="1:53">
      <c r="A1039" s="37"/>
      <c r="B1039" s="37"/>
      <c r="C1039" s="37"/>
      <c r="D1039" s="35"/>
      <c r="E1039" s="39"/>
      <c r="F1039" s="39"/>
      <c r="G1039" s="41"/>
      <c r="H1039" s="41"/>
      <c r="I1039" s="36"/>
      <c r="J1039" s="36"/>
      <c r="K1039" s="36"/>
      <c r="L1039" s="36"/>
      <c r="M1039" s="36" t="str">
        <f ca="1">IFERROR(__xludf.DUMMYFUNCTION("IFERROR(TEXTJOIN("", "", TRUE, FILTER('Hưởng lương Tết'!D:D, ('Hưởng lương Tết'!A:A=B1034) * ('Hưởng lương Tết'!B:B=C1034))), """")"),"")</f>
        <v/>
      </c>
      <c r="N1039" s="36"/>
      <c r="O1039" s="36"/>
      <c r="P1039" s="36"/>
      <c r="Q1039" s="36"/>
      <c r="R1039" s="36"/>
      <c r="S1039" s="36"/>
      <c r="T1039" s="36"/>
      <c r="U1039" s="36"/>
      <c r="V1039" s="43"/>
      <c r="W1039" s="43"/>
      <c r="X1039" s="43"/>
      <c r="Y1039" s="43"/>
      <c r="Z1039" s="43"/>
      <c r="AA1039" s="43"/>
      <c r="AB1039" s="43"/>
      <c r="AC1039" s="43"/>
      <c r="AD1039" s="43"/>
      <c r="AE1039" s="43"/>
      <c r="AF1039" s="44"/>
      <c r="AG1039" s="43"/>
      <c r="AH1039" s="43"/>
      <c r="AI1039" s="36"/>
      <c r="AJ1039" s="43"/>
      <c r="AK1039" s="43"/>
      <c r="AL1039" s="43"/>
      <c r="AM1039" s="43"/>
      <c r="AN1039" s="43"/>
      <c r="AO1039" s="43"/>
      <c r="AP1039" s="42"/>
      <c r="AQ1039" s="37"/>
      <c r="AR1039" s="37"/>
      <c r="AS1039" s="37"/>
      <c r="AT1039" s="37"/>
      <c r="AU1039" s="37"/>
      <c r="AV1039" s="37"/>
      <c r="AW1039" s="37"/>
      <c r="AX1039" s="37"/>
      <c r="AY1039" s="37"/>
      <c r="AZ1039" s="37"/>
      <c r="BA1039" s="37"/>
    </row>
    <row r="1040" spans="1:53">
      <c r="A1040" s="37"/>
      <c r="B1040" s="37"/>
      <c r="C1040" s="37"/>
      <c r="D1040" s="35"/>
      <c r="E1040" s="39"/>
      <c r="F1040" s="39"/>
      <c r="G1040" s="41"/>
      <c r="H1040" s="41"/>
      <c r="I1040" s="36"/>
      <c r="J1040" s="36"/>
      <c r="K1040" s="36"/>
      <c r="L1040" s="36"/>
      <c r="M1040" s="36" t="str">
        <f ca="1">IFERROR(__xludf.DUMMYFUNCTION("IFERROR(TEXTJOIN("", "", TRUE, FILTER('Hưởng lương Tết'!D:D, ('Hưởng lương Tết'!A:A=B1035) * ('Hưởng lương Tết'!B:B=C1035))), """")"),"")</f>
        <v/>
      </c>
      <c r="N1040" s="36"/>
      <c r="O1040" s="36"/>
      <c r="P1040" s="36"/>
      <c r="Q1040" s="36"/>
      <c r="R1040" s="36"/>
      <c r="S1040" s="36"/>
      <c r="T1040" s="36"/>
      <c r="U1040" s="36"/>
      <c r="V1040" s="43"/>
      <c r="W1040" s="43"/>
      <c r="X1040" s="43"/>
      <c r="Y1040" s="43"/>
      <c r="Z1040" s="43"/>
      <c r="AA1040" s="43"/>
      <c r="AB1040" s="43"/>
      <c r="AC1040" s="43"/>
      <c r="AD1040" s="43"/>
      <c r="AE1040" s="43"/>
      <c r="AF1040" s="44"/>
      <c r="AG1040" s="43"/>
      <c r="AH1040" s="43"/>
      <c r="AI1040" s="36"/>
      <c r="AJ1040" s="43"/>
      <c r="AK1040" s="43"/>
      <c r="AL1040" s="43"/>
      <c r="AM1040" s="43"/>
      <c r="AN1040" s="43"/>
      <c r="AO1040" s="43"/>
      <c r="AP1040" s="42"/>
      <c r="AQ1040" s="37"/>
      <c r="AR1040" s="37"/>
      <c r="AS1040" s="37"/>
      <c r="AT1040" s="37"/>
      <c r="AU1040" s="37"/>
      <c r="AV1040" s="37"/>
      <c r="AW1040" s="37"/>
      <c r="AX1040" s="37"/>
      <c r="AY1040" s="37"/>
      <c r="AZ1040" s="37"/>
      <c r="BA1040" s="37"/>
    </row>
    <row r="1041" spans="1:53">
      <c r="A1041" s="37"/>
      <c r="B1041" s="37"/>
      <c r="C1041" s="37"/>
      <c r="D1041" s="35"/>
      <c r="E1041" s="39"/>
      <c r="F1041" s="39"/>
      <c r="G1041" s="41"/>
      <c r="H1041" s="41"/>
      <c r="I1041" s="36"/>
      <c r="J1041" s="36"/>
      <c r="K1041" s="36"/>
      <c r="L1041" s="36"/>
      <c r="M1041" s="36" t="str">
        <f ca="1">IFERROR(__xludf.DUMMYFUNCTION("IFERROR(TEXTJOIN("", "", TRUE, FILTER('Hưởng lương Tết'!D:D, ('Hưởng lương Tết'!A:A=B1036) * ('Hưởng lương Tết'!B:B=C1036))), """")"),"")</f>
        <v/>
      </c>
      <c r="N1041" s="36"/>
      <c r="O1041" s="36"/>
      <c r="P1041" s="36"/>
      <c r="Q1041" s="36"/>
      <c r="R1041" s="36"/>
      <c r="S1041" s="36"/>
      <c r="T1041" s="36"/>
      <c r="U1041" s="36"/>
      <c r="V1041" s="43"/>
      <c r="W1041" s="43"/>
      <c r="X1041" s="43"/>
      <c r="Y1041" s="43"/>
      <c r="Z1041" s="43"/>
      <c r="AA1041" s="43"/>
      <c r="AB1041" s="43"/>
      <c r="AC1041" s="43"/>
      <c r="AD1041" s="43"/>
      <c r="AE1041" s="43"/>
      <c r="AF1041" s="44"/>
      <c r="AG1041" s="43"/>
      <c r="AH1041" s="43"/>
      <c r="AI1041" s="36"/>
      <c r="AJ1041" s="43"/>
      <c r="AK1041" s="43"/>
      <c r="AL1041" s="43"/>
      <c r="AM1041" s="43"/>
      <c r="AN1041" s="43"/>
      <c r="AO1041" s="43"/>
      <c r="AP1041" s="42"/>
      <c r="AQ1041" s="37"/>
      <c r="AR1041" s="37"/>
      <c r="AS1041" s="37"/>
      <c r="AT1041" s="37"/>
      <c r="AU1041" s="37"/>
      <c r="AV1041" s="37"/>
      <c r="AW1041" s="37"/>
      <c r="AX1041" s="37"/>
      <c r="AY1041" s="37"/>
      <c r="AZ1041" s="37"/>
      <c r="BA1041" s="37"/>
    </row>
    <row r="1042" spans="1:53">
      <c r="A1042" s="37"/>
      <c r="B1042" s="37"/>
      <c r="C1042" s="37"/>
      <c r="D1042" s="35"/>
      <c r="E1042" s="39"/>
      <c r="F1042" s="39"/>
      <c r="G1042" s="41"/>
      <c r="H1042" s="41"/>
      <c r="I1042" s="36"/>
      <c r="J1042" s="36"/>
      <c r="K1042" s="36"/>
      <c r="L1042" s="36"/>
      <c r="M1042" s="36" t="str">
        <f ca="1">IFERROR(__xludf.DUMMYFUNCTION("IFERROR(TEXTJOIN("", "", TRUE, FILTER('Hưởng lương Tết'!D:D, ('Hưởng lương Tết'!A:A=B1037) * ('Hưởng lương Tết'!B:B=C1037))), """")"),"")</f>
        <v/>
      </c>
      <c r="N1042" s="36"/>
      <c r="O1042" s="36"/>
      <c r="P1042" s="36"/>
      <c r="Q1042" s="36"/>
      <c r="R1042" s="36"/>
      <c r="S1042" s="36"/>
      <c r="T1042" s="36"/>
      <c r="U1042" s="36"/>
      <c r="V1042" s="43"/>
      <c r="W1042" s="43"/>
      <c r="X1042" s="43"/>
      <c r="Y1042" s="43"/>
      <c r="Z1042" s="43"/>
      <c r="AA1042" s="43"/>
      <c r="AB1042" s="43"/>
      <c r="AC1042" s="43"/>
      <c r="AD1042" s="43"/>
      <c r="AE1042" s="43"/>
      <c r="AF1042" s="44"/>
      <c r="AG1042" s="43"/>
      <c r="AH1042" s="43"/>
      <c r="AI1042" s="36"/>
      <c r="AJ1042" s="43"/>
      <c r="AK1042" s="43"/>
      <c r="AL1042" s="43"/>
      <c r="AM1042" s="43"/>
      <c r="AN1042" s="43"/>
      <c r="AO1042" s="43"/>
      <c r="AP1042" s="42"/>
      <c r="AQ1042" s="37"/>
      <c r="AR1042" s="37"/>
      <c r="AS1042" s="37"/>
      <c r="AT1042" s="37"/>
      <c r="AU1042" s="37"/>
      <c r="AV1042" s="37"/>
      <c r="AW1042" s="37"/>
      <c r="AX1042" s="37"/>
      <c r="AY1042" s="37"/>
      <c r="AZ1042" s="37"/>
      <c r="BA1042" s="37"/>
    </row>
    <row r="1043" spans="1:53">
      <c r="A1043" s="37"/>
      <c r="B1043" s="37"/>
      <c r="C1043" s="37"/>
      <c r="D1043" s="35"/>
      <c r="E1043" s="39"/>
      <c r="F1043" s="39"/>
      <c r="G1043" s="41"/>
      <c r="H1043" s="41"/>
      <c r="I1043" s="36"/>
      <c r="J1043" s="36"/>
      <c r="K1043" s="36"/>
      <c r="L1043" s="36"/>
      <c r="M1043" s="36" t="str">
        <f ca="1">IFERROR(__xludf.DUMMYFUNCTION("IFERROR(TEXTJOIN("", "", TRUE, FILTER('Hưởng lương Tết'!D:D, ('Hưởng lương Tết'!A:A=B1038) * ('Hưởng lương Tết'!B:B=C1038))), """")"),"")</f>
        <v/>
      </c>
      <c r="N1043" s="36"/>
      <c r="O1043" s="36"/>
      <c r="P1043" s="36"/>
      <c r="Q1043" s="36"/>
      <c r="R1043" s="36"/>
      <c r="S1043" s="36"/>
      <c r="T1043" s="36"/>
      <c r="U1043" s="36"/>
      <c r="V1043" s="43"/>
      <c r="W1043" s="43"/>
      <c r="X1043" s="43"/>
      <c r="Y1043" s="43"/>
      <c r="Z1043" s="43"/>
      <c r="AA1043" s="43"/>
      <c r="AB1043" s="43"/>
      <c r="AC1043" s="43"/>
      <c r="AD1043" s="43"/>
      <c r="AE1043" s="43"/>
      <c r="AF1043" s="44"/>
      <c r="AG1043" s="43"/>
      <c r="AH1043" s="43"/>
      <c r="AI1043" s="36"/>
      <c r="AJ1043" s="43"/>
      <c r="AK1043" s="43"/>
      <c r="AL1043" s="43"/>
      <c r="AM1043" s="43"/>
      <c r="AN1043" s="43"/>
      <c r="AO1043" s="43"/>
      <c r="AP1043" s="42"/>
      <c r="AQ1043" s="37"/>
      <c r="AR1043" s="37"/>
      <c r="AS1043" s="37"/>
      <c r="AT1043" s="37"/>
      <c r="AU1043" s="37"/>
      <c r="AV1043" s="37"/>
      <c r="AW1043" s="37"/>
      <c r="AX1043" s="37"/>
      <c r="AY1043" s="37"/>
      <c r="AZ1043" s="37"/>
      <c r="BA1043" s="37"/>
    </row>
  </sheetData>
  <autoFilter ref="A2:AP80" xr:uid="{00000000-0009-0000-0000-000001000000}"/>
  <mergeCells count="4">
    <mergeCell ref="G1:Q1"/>
    <mergeCell ref="AK1:AO1"/>
    <mergeCell ref="R1:AI1"/>
    <mergeCell ref="E1:F1"/>
  </mergeCells>
  <conditionalFormatting sqref="C1:C1043">
    <cfRule type="expression" dxfId="1334" priority="123">
      <formula>COUNTIF($C$1:$C$1038, C1) &gt; 1</formula>
    </cfRule>
  </conditionalFormatting>
  <conditionalFormatting sqref="C3:C9">
    <cfRule type="expression" dxfId="1333" priority="113">
      <formula>C3=#REF!</formula>
    </cfRule>
  </conditionalFormatting>
  <conditionalFormatting sqref="C3:C20 C22:C41">
    <cfRule type="expression" dxfId="1332" priority="38">
      <formula>COUNTIF($B$2:$B$988, C3) &gt; 1</formula>
    </cfRule>
    <cfRule type="expression" dxfId="1331" priority="39">
      <formula>COUNTIF($B$2:$B$989, C3) &gt; 1</formula>
    </cfRule>
  </conditionalFormatting>
  <conditionalFormatting sqref="C3:C20">
    <cfRule type="expression" dxfId="1330" priority="16">
      <formula>COUNTIF($B$2:$B$947, C3) &gt; 1</formula>
    </cfRule>
    <cfRule type="expression" dxfId="1329" priority="9">
      <formula>COUNTIF($C$1:$C$967, C3) &gt; 1</formula>
    </cfRule>
    <cfRule type="expression" dxfId="1328" priority="10">
      <formula>COUNTIF($B$2:$B$948, C3) &gt; 1</formula>
    </cfRule>
    <cfRule type="expression" dxfId="1327" priority="11">
      <formula>COUNTIF($C$1:$C$968, C3) &gt; 1</formula>
    </cfRule>
    <cfRule type="expression" dxfId="1326" priority="12">
      <formula>COUNTIF($B$2:$B$949, C3) &gt; 1</formula>
    </cfRule>
    <cfRule type="expression" dxfId="1325" priority="13">
      <formula>COUNTIF($C$1:$C$965, C3) &gt; 1</formula>
    </cfRule>
    <cfRule type="expression" dxfId="1324" priority="14">
      <formula>COUNTIF($B$2:$B$946, C3) &gt; 1</formula>
    </cfRule>
  </conditionalFormatting>
  <conditionalFormatting sqref="C3:C21">
    <cfRule type="expression" dxfId="1323" priority="3">
      <formula>COUNTIF($C$1:$C$970, C3) &gt; 1</formula>
    </cfRule>
    <cfRule type="expression" dxfId="1322" priority="15">
      <formula>COUNTIF($C$1:$C$966, C3) &gt; 1</formula>
    </cfRule>
  </conditionalFormatting>
  <conditionalFormatting sqref="C3:C22">
    <cfRule type="expression" dxfId="1321" priority="21">
      <formula>COUNTIF($C$1:$C$971, C3) &gt; 1</formula>
    </cfRule>
    <cfRule type="expression" dxfId="1320" priority="22">
      <formula>COUNTIF($B$2:$B$952, C3) &gt; 1</formula>
    </cfRule>
    <cfRule type="expression" dxfId="1319" priority="23">
      <formula>COUNTIF($B$2:$B$953, C3) &gt; 1</formula>
    </cfRule>
  </conditionalFormatting>
  <conditionalFormatting sqref="C3:C23">
    <cfRule type="expression" dxfId="1318" priority="6">
      <formula>COUNTIF($C$1:$C$975, C3) &gt; 1</formula>
    </cfRule>
    <cfRule type="expression" dxfId="1317" priority="17">
      <formula>COUNTIF($C$1:$C$973, C3) &gt; 1</formula>
    </cfRule>
    <cfRule type="expression" dxfId="1316" priority="18">
      <formula>COUNTIF($B$2:$B$954, C3) &gt; 1</formula>
    </cfRule>
    <cfRule type="expression" dxfId="1315" priority="19">
      <formula>COUNTIF($C$1:$C$974, C3) &gt; 1</formula>
    </cfRule>
    <cfRule type="expression" dxfId="1314" priority="20">
      <formula>COUNTIF($B$2:$B$955, C3) &gt; 1</formula>
    </cfRule>
  </conditionalFormatting>
  <conditionalFormatting sqref="C3:C25">
    <cfRule type="expression" dxfId="1313" priority="27">
      <formula>COUNTIF($C$1:$C$972, C3) &gt; 1</formula>
    </cfRule>
  </conditionalFormatting>
  <conditionalFormatting sqref="C3:C26">
    <cfRule type="expression" dxfId="1312" priority="85">
      <formula>COUNTIF($B$2:$B$959, C3) &gt; 1</formula>
    </cfRule>
    <cfRule type="expression" dxfId="1311" priority="78">
      <formula>COUNTIF($C$1:$C$979, C3) &gt; 1</formula>
    </cfRule>
    <cfRule type="expression" dxfId="1310" priority="79">
      <formula>COUNTIF($B$2:$B$960, C3) &gt; 1</formula>
    </cfRule>
    <cfRule type="expression" dxfId="1309" priority="80">
      <formula>COUNTIF($C$1:$C$980, C3) &gt; 1</formula>
    </cfRule>
    <cfRule type="expression" dxfId="1308" priority="81">
      <formula>COUNTIF($B$2:$B$961, C3) &gt; 1</formula>
    </cfRule>
    <cfRule type="expression" dxfId="1307" priority="82">
      <formula>COUNTIF($C$1:$C$977, C3) &gt; 1</formula>
    </cfRule>
    <cfRule type="expression" dxfId="1306" priority="83">
      <formula>COUNTIF($B$2:$B$958, C3) &gt; 1</formula>
    </cfRule>
  </conditionalFormatting>
  <conditionalFormatting sqref="C3:C27">
    <cfRule type="expression" dxfId="1305" priority="68">
      <formula>COUNTIF($C$1:$C$982, C3) &gt; 1</formula>
    </cfRule>
    <cfRule type="expression" dxfId="1304" priority="84">
      <formula>COUNTIF($C$1:$C$978, C3) &gt; 1</formula>
    </cfRule>
  </conditionalFormatting>
  <conditionalFormatting sqref="C3:C28">
    <cfRule type="expression" dxfId="1303" priority="90">
      <formula>COUNTIF($C$1:$C$983, C3) &gt; 1</formula>
    </cfRule>
    <cfRule type="expression" dxfId="1302" priority="92">
      <formula>COUNTIF($B$2:$B$965, C3) &gt; 1</formula>
    </cfRule>
    <cfRule type="expression" dxfId="1301" priority="7">
      <formula>COUNTIF($B$1:$B$975, C3) &gt; 1</formula>
    </cfRule>
    <cfRule type="expression" dxfId="1300" priority="91">
      <formula>COUNTIF($B$2:$B$964, C3) &gt; 1</formula>
    </cfRule>
  </conditionalFormatting>
  <conditionalFormatting sqref="C3:C29">
    <cfRule type="expression" dxfId="1299" priority="2">
      <formula>COUNTIF($B$1:$B$966, C3) &gt; 1</formula>
    </cfRule>
    <cfRule type="expression" dxfId="1298" priority="5">
      <formula>COUNTIF($B$1:$B$970, C3) &gt; 1</formula>
    </cfRule>
    <cfRule type="expression" dxfId="1297" priority="89">
      <formula>COUNTIF($B$2:$B$967, C3) &gt; 1</formula>
    </cfRule>
    <cfRule type="expression" dxfId="1296" priority="35">
      <formula>COUNTIF($B$2:$B$969, C3) &gt; 1</formula>
    </cfRule>
    <cfRule type="expression" dxfId="1295" priority="34">
      <formula>COUNTIF($C$1:$C$988, C3) &gt; 1</formula>
    </cfRule>
    <cfRule type="expression" dxfId="1294" priority="87">
      <formula>COUNTIF($B$2:$B$966, C3) &gt; 1</formula>
    </cfRule>
    <cfRule type="expression" dxfId="1293" priority="86">
      <formula>COUNTIF($C$1:$C$985, C3) &gt; 1</formula>
    </cfRule>
    <cfRule type="expression" dxfId="1292" priority="33">
      <formula>COUNTIF($B$2:$B$968, C3) &gt; 1</formula>
    </cfRule>
    <cfRule type="expression" dxfId="1291" priority="88">
      <formula>COUNTIF($C$1:$C$986, C3) &gt; 1</formula>
    </cfRule>
    <cfRule type="expression" dxfId="1290" priority="72">
      <formula>COUNTIF($C$1:$C$987, C3) &gt; 1</formula>
    </cfRule>
    <cfRule type="expression" dxfId="1289" priority="50">
      <formula>COUNTIF($B$2:$B$975, C3) &gt; 1</formula>
    </cfRule>
    <cfRule type="expression" dxfId="1288" priority="51">
      <formula>COUNTIF($B$2:$B$976, C3) &gt; 1</formula>
    </cfRule>
    <cfRule type="expression" dxfId="1287" priority="52">
      <formula>COUNTIF($B$2:$B$974, C3) &gt; 1</formula>
    </cfRule>
    <cfRule type="expression" dxfId="1286" priority="8">
      <formula>COUNTIF($B$1:$B$988, C3) &gt; 1</formula>
    </cfRule>
  </conditionalFormatting>
  <conditionalFormatting sqref="C3:C31">
    <cfRule type="expression" dxfId="1285" priority="1">
      <formula>COUNTIF($M$2:$M$73, C3) &gt; 1</formula>
    </cfRule>
    <cfRule type="expression" dxfId="1284" priority="25">
      <formula>COUNTIF($L$2:$L$73, C3) &gt; 1</formula>
    </cfRule>
    <cfRule type="expression" dxfId="1283" priority="24">
      <formula>COUNTIF($C$1:$C$996, C3) &gt; 1</formula>
    </cfRule>
    <cfRule type="expression" dxfId="1282" priority="26">
      <formula>COUNTIF($B$2:$B$74, C3) &gt; 1</formula>
    </cfRule>
  </conditionalFormatting>
  <conditionalFormatting sqref="C3:C32">
    <cfRule type="expression" dxfId="1281" priority="104">
      <formula>COUNTIF($C$1:$C$990, C3) &gt; 1</formula>
    </cfRule>
    <cfRule type="expression" dxfId="1280" priority="99">
      <formula>COUNTIF($B$2:$B$972, C3) &gt; 1</formula>
    </cfRule>
    <cfRule type="expression" dxfId="1279" priority="100">
      <formula>COUNTIF($C$1:$C$992, C3) &gt; 1</formula>
    </cfRule>
    <cfRule type="expression" dxfId="1278" priority="101">
      <formula>COUNTIF($B$2:$B$973, C3) &gt; 1</formula>
    </cfRule>
    <cfRule type="expression" dxfId="1277" priority="102">
      <formula>COUNTIF($C$1:$C$989, C3) &gt; 1</formula>
    </cfRule>
    <cfRule type="expression" dxfId="1276" priority="103">
      <formula>COUNTIF($B$2:$B$970, C3) &gt; 1</formula>
    </cfRule>
    <cfRule type="expression" dxfId="1275" priority="105">
      <formula>COUNTIF($B$2:$B$971, C3) &gt; 1</formula>
    </cfRule>
    <cfRule type="expression" dxfId="1274" priority="69">
      <formula>COUNTIF($C$1:$C$993, C3) &gt; 1</formula>
    </cfRule>
    <cfRule type="expression" dxfId="1273" priority="118">
      <formula>COUNTIF($C$1:$C$984, C3) &gt; 1</formula>
    </cfRule>
  </conditionalFormatting>
  <conditionalFormatting sqref="C3:C33">
    <cfRule type="expression" dxfId="1272" priority="117">
      <formula>COUNTIF($C$1:$C$991, C3) &gt; 1</formula>
    </cfRule>
    <cfRule type="expression" dxfId="1271" priority="71">
      <formula>COUNTIF($C$1:$C$994, C3) &gt; 1</formula>
    </cfRule>
  </conditionalFormatting>
  <conditionalFormatting sqref="C3:C34">
    <cfRule type="expression" dxfId="1270" priority="119">
      <formula>COUNTIF($C$1:$C$995, C3) &gt; 1</formula>
    </cfRule>
  </conditionalFormatting>
  <conditionalFormatting sqref="C3:C35">
    <cfRule type="expression" dxfId="1269" priority="54">
      <formula>COUNTIF($B$2:$B$982, C3) &gt; 1</formula>
    </cfRule>
  </conditionalFormatting>
  <conditionalFormatting sqref="C3:C37">
    <cfRule type="expression" dxfId="1268" priority="73">
      <formula>COUNTIF($B$1:$B$987, C3) &gt; 1</formula>
    </cfRule>
    <cfRule type="expression" dxfId="1267" priority="109">
      <formula>COUNTIF($C$1:$C$997, C3) &gt; 1</formula>
    </cfRule>
    <cfRule type="expression" dxfId="1266" priority="110">
      <formula>COUNTIF($B$2:$B$978, C3) &gt; 1</formula>
    </cfRule>
    <cfRule type="expression" dxfId="1265" priority="111">
      <formula>COUNTIF($C$1:$C$998, C3) &gt; 1</formula>
    </cfRule>
    <cfRule type="expression" dxfId="1264" priority="112">
      <formula>COUNTIF($B$2:$B$979, C3) &gt; 1</formula>
    </cfRule>
    <cfRule type="expression" dxfId="1263" priority="31">
      <formula>COUNTIF($B$1:$B$998, C3) &gt; 1</formula>
    </cfRule>
  </conditionalFormatting>
  <conditionalFormatting sqref="C3:C38">
    <cfRule type="expression" dxfId="1262" priority="106">
      <formula>COUNTIF($B$2:$B$980, C3) &gt; 1</formula>
    </cfRule>
    <cfRule type="expression" dxfId="1261" priority="107">
      <formula>COUNTIF($C$1:$C$1000, C3) &gt; 1</formula>
    </cfRule>
    <cfRule type="expression" dxfId="1260" priority="76">
      <formula>COUNTIF($B$1:$B$1000, C3) &gt; 1</formula>
    </cfRule>
    <cfRule type="expression" dxfId="1259" priority="30">
      <formula>COUNTIF($B$1:$B$995, C3) &gt; 1</formula>
    </cfRule>
    <cfRule type="expression" dxfId="1258" priority="40">
      <formula>COUNTIF($B$2:$B$986, C3) &gt; 1</formula>
    </cfRule>
    <cfRule type="expression" dxfId="1257" priority="41">
      <formula>COUNTIF($C$1:$C$1006, C3) &gt; 1</formula>
    </cfRule>
    <cfRule type="expression" dxfId="1256" priority="42">
      <formula>COUNTIF($B$2:$B$987, C3) &gt; 1</formula>
    </cfRule>
    <cfRule type="expression" dxfId="1255" priority="116">
      <formula>COUNTIF($C$1:$C$999, C3) &gt; 1</formula>
    </cfRule>
    <cfRule type="expression" dxfId="1254" priority="108">
      <formula>COUNTIF($B$2:$B$981, C3) &gt; 1</formula>
    </cfRule>
    <cfRule type="expression" dxfId="1253" priority="67">
      <formula>COUNTIF($B$1:$B$978, C3) &gt; 1</formula>
    </cfRule>
    <cfRule type="expression" dxfId="1252" priority="70">
      <formula>COUNTIF($B$1:$B$982, C3) &gt; 1</formula>
    </cfRule>
  </conditionalFormatting>
  <conditionalFormatting sqref="C3:C39">
    <cfRule type="expression" dxfId="1251" priority="29">
      <formula>COUNTIF($B$1:$B$986, C3) &gt; 1</formula>
    </cfRule>
    <cfRule type="expression" dxfId="1250" priority="77">
      <formula>COUNTIF($C$1:$C$1002, C3) &gt; 1</formula>
    </cfRule>
    <cfRule type="expression" dxfId="1249" priority="97">
      <formula>COUNTIF($C$1:$C$1001, C3) &gt; 1</formula>
    </cfRule>
  </conditionalFormatting>
  <conditionalFormatting sqref="C3:C41">
    <cfRule type="expression" dxfId="1248" priority="32">
      <formula>COUNTIF($B$1:$B$1008, C3) &gt; 1</formula>
    </cfRule>
    <cfRule type="expression" dxfId="1247" priority="95">
      <formula>COUNTIF($M$2:$M$85, C3) &gt; 1</formula>
    </cfRule>
    <cfRule type="expression" dxfId="1246" priority="96">
      <formula>COUNTIF($C$1:$C$1007, C3) &gt; 1</formula>
    </cfRule>
    <cfRule type="expression" dxfId="1245" priority="98">
      <formula>COUNTIF($B$2:$B$86, C3) &gt; 1</formula>
    </cfRule>
  </conditionalFormatting>
  <conditionalFormatting sqref="C3:C42">
    <cfRule type="expression" dxfId="1244" priority="93">
      <formula>COUNTIF($C$1:$C$1004, C3) &gt; 1</formula>
    </cfRule>
    <cfRule type="expression" dxfId="1243" priority="114">
      <formula>COUNTIF($C$1:$C$1005, C3) &gt; 1</formula>
    </cfRule>
    <cfRule type="expression" dxfId="1242" priority="74">
      <formula>COUNTIF($B$1:$B$990, C3) &gt; 1</formula>
    </cfRule>
    <cfRule type="expression" dxfId="1241" priority="94">
      <formula>COUNTIF($C$1:$C$1008, C3) &gt; 1</formula>
    </cfRule>
    <cfRule type="expression" dxfId="1240" priority="115">
      <formula>COUNTIF($C$1:$C$1003, C3) &gt; 1</formula>
    </cfRule>
  </conditionalFormatting>
  <conditionalFormatting sqref="C3:C43">
    <cfRule type="expression" dxfId="1239" priority="45">
      <formula>COUNTIF($C$1:$C$1009, C3) &gt; 1</formula>
    </cfRule>
    <cfRule type="expression" dxfId="1238" priority="53">
      <formula>COUNTIF($C$1:$C$1010, C3) &gt; 1</formula>
    </cfRule>
  </conditionalFormatting>
  <conditionalFormatting sqref="C3:C44">
    <cfRule type="expression" dxfId="1237" priority="75">
      <formula>COUNTIF($C$1:$C$1011, C3) &gt; 1</formula>
    </cfRule>
    <cfRule type="expression" dxfId="1236" priority="37">
      <formula>COUNTIF($B$2:$B$94, C3) &gt; 1</formula>
    </cfRule>
    <cfRule type="expression" dxfId="1235" priority="36">
      <formula>COUNTIF($L$2:$L$93, C3) &gt; 1</formula>
    </cfRule>
  </conditionalFormatting>
  <conditionalFormatting sqref="C3:C45">
    <cfRule type="expression" dxfId="1234" priority="46">
      <formula>COUNTIF($B$1:$B$1002, C3) &gt; 1</formula>
    </cfRule>
    <cfRule type="expression" dxfId="1233" priority="57">
      <formula>COUNTIF($C$1:$C$1012, C3) &gt; 1</formula>
    </cfRule>
    <cfRule type="expression" dxfId="1232" priority="47">
      <formula>COUNTIF($B$1:$B$1005, C3) &gt; 1</formula>
    </cfRule>
  </conditionalFormatting>
  <conditionalFormatting sqref="C3:C46">
    <cfRule type="expression" dxfId="1231" priority="44">
      <formula>COUNTIF($B$1:$B$997, C3) &gt; 1</formula>
    </cfRule>
    <cfRule type="expression" dxfId="1230" priority="43">
      <formula>COUNTIF($B$1:$B$993, C3) &gt; 1</formula>
    </cfRule>
    <cfRule type="expression" dxfId="1229" priority="28">
      <formula>COUNTIF($B$1:$B$972, C3) &gt; 1</formula>
    </cfRule>
    <cfRule type="expression" dxfId="1228" priority="64">
      <formula>COUNTIF($B$2:$B$101, C3) &gt; 1</formula>
    </cfRule>
    <cfRule type="expression" dxfId="1227" priority="58">
      <formula>COUNTIF($C$1:$C$1023, C3) &gt; 1</formula>
    </cfRule>
    <cfRule type="expression" dxfId="1226" priority="60">
      <formula>COUNTIF($H$2:$H$100, C3) &gt; 1</formula>
    </cfRule>
    <cfRule type="expression" dxfId="1225" priority="65">
      <formula>COUNTIF($C$1:$C$1026, C3) &gt; 1</formula>
    </cfRule>
    <cfRule type="expression" dxfId="1224" priority="62">
      <formula>COUNTIF($C$1:$C$1014, C3) &gt; 1</formula>
    </cfRule>
    <cfRule type="expression" dxfId="1223" priority="56">
      <formula>COUNTIF($C$1:$C$1018, C3) &gt; 1</formula>
    </cfRule>
    <cfRule type="expression" dxfId="1222" priority="55">
      <formula>COUNTIF($C$1:$C$1019, C3) &gt; 1</formula>
    </cfRule>
    <cfRule type="expression" dxfId="1221" priority="61">
      <formula>COUNTIF($C$1:$C$1022, C3) &gt; 1</formula>
    </cfRule>
    <cfRule type="expression" dxfId="1220" priority="63">
      <formula>COUNTIF($C$1:$C$1016, C3) &gt; 1</formula>
    </cfRule>
    <cfRule type="expression" dxfId="1219" priority="66">
      <formula>COUNTIF($C$1:$C$1028, C3) &gt; 1</formula>
    </cfRule>
    <cfRule type="expression" dxfId="1218" priority="49">
      <formula>COUNTIF($C$1:$C$1017, C3) &gt; 1</formula>
    </cfRule>
    <cfRule type="expression" dxfId="1217" priority="48">
      <formula>COUNTIF($B$1:$B$1015, C3) &gt; 1</formula>
    </cfRule>
    <cfRule type="expression" dxfId="1216" priority="120">
      <formula>COUNTIF($B$1:$B$984, C3) &gt; 1</formula>
    </cfRule>
    <cfRule type="expression" dxfId="1215" priority="59">
      <formula>COUNTIF($C$1:$C$1015, C3) &gt; 1</formula>
    </cfRule>
  </conditionalFormatting>
  <conditionalFormatting sqref="C12">
    <cfRule type="expression" dxfId="1214" priority="4">
      <formula>COUNTIF($C$1:$C$981, C12) &gt; 1</formula>
    </cfRule>
  </conditionalFormatting>
  <conditionalFormatting sqref="V3:V50 V52:V81 W77 Y77:Z77 AE77:AO77 V83:V1043">
    <cfRule type="expression" dxfId="1213" priority="121">
      <formula>D3="CHT"</formula>
    </cfRule>
    <cfRule type="expression" dxfId="1212" priority="122">
      <formula>D3="Q.CHT"</formula>
    </cfRule>
  </conditionalFormatting>
  <dataValidations count="2">
    <dataValidation type="list" allowBlank="1" showErrorMessage="1" sqref="B3:B80" xr:uid="{00000000-0002-0000-0100-000000000000}">
      <formula1>"24H,Minh Châu,Nguyễn Chí Thanh,Rạch Bùng Binh,Nguyễn Thị Thập,Nguyễn Văn Quá,Đỗ Quang Đẩu,Hàng Bông,Đường Láng,Nam Hòa,Lê Bình"</formula1>
    </dataValidation>
    <dataValidation type="list" allowBlank="1" showErrorMessage="1" sqref="D3:D80" xr:uid="{00000000-0002-0000-0100-000001000000}">
      <formula1>"CHT,DSBC,DSTV,PT,DSHV,Q.CHT,DSCD"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U1000"/>
  <sheetViews>
    <sheetView workbookViewId="0"/>
  </sheetViews>
  <sheetFormatPr defaultColWidth="14.42578125" defaultRowHeight="15.75" customHeight="1"/>
  <cols>
    <col min="1" max="1" width="28.5703125" customWidth="1"/>
    <col min="2" max="2" width="17" customWidth="1"/>
    <col min="3" max="3" width="16.42578125" customWidth="1"/>
    <col min="4" max="4" width="18" customWidth="1"/>
    <col min="5" max="5" width="24.42578125" customWidth="1"/>
    <col min="6" max="6" width="21" customWidth="1"/>
    <col min="7" max="7" width="16.42578125" customWidth="1"/>
    <col min="8" max="9" width="20.5703125" customWidth="1"/>
    <col min="10" max="10" width="21.85546875" customWidth="1"/>
    <col min="11" max="13" width="28" customWidth="1"/>
    <col min="14" max="14" width="17.85546875" customWidth="1"/>
    <col min="15" max="15" width="24.140625" customWidth="1"/>
    <col min="16" max="16" width="16.7109375" customWidth="1"/>
    <col min="17" max="17" width="23.85546875" customWidth="1"/>
    <col min="18" max="18" width="21.7109375" customWidth="1"/>
    <col min="19" max="19" width="20" customWidth="1"/>
    <col min="20" max="20" width="20.42578125" customWidth="1"/>
    <col min="21" max="21" width="18.28515625" customWidth="1"/>
  </cols>
  <sheetData>
    <row r="1" spans="1:21">
      <c r="A1" s="4" t="s">
        <v>139</v>
      </c>
      <c r="B1" s="4" t="s">
        <v>140</v>
      </c>
      <c r="C1" s="4" t="s">
        <v>141</v>
      </c>
      <c r="D1" s="4" t="s">
        <v>142</v>
      </c>
      <c r="E1" s="4" t="s">
        <v>143</v>
      </c>
      <c r="F1" s="4" t="s">
        <v>144</v>
      </c>
      <c r="G1" s="4" t="s">
        <v>145</v>
      </c>
      <c r="H1" s="4" t="s">
        <v>146</v>
      </c>
      <c r="I1" s="4" t="s">
        <v>147</v>
      </c>
      <c r="J1" s="4" t="s">
        <v>148</v>
      </c>
      <c r="K1" s="6"/>
      <c r="L1" s="6"/>
      <c r="M1" s="4" t="s">
        <v>0</v>
      </c>
      <c r="N1" s="4" t="s">
        <v>141</v>
      </c>
      <c r="O1" s="4" t="s">
        <v>149</v>
      </c>
      <c r="P1" s="4" t="s">
        <v>150</v>
      </c>
      <c r="Q1" s="4" t="s">
        <v>151</v>
      </c>
      <c r="R1" s="4" t="s">
        <v>152</v>
      </c>
      <c r="S1" s="4" t="s">
        <v>143</v>
      </c>
      <c r="T1" s="4" t="s">
        <v>147</v>
      </c>
      <c r="U1" s="4" t="s">
        <v>153</v>
      </c>
    </row>
    <row r="2" spans="1:21">
      <c r="A2" s="8" t="s">
        <v>136</v>
      </c>
      <c r="B2" s="10">
        <v>0</v>
      </c>
      <c r="C2" s="10">
        <v>4</v>
      </c>
      <c r="D2" s="10">
        <v>5</v>
      </c>
      <c r="E2" s="11">
        <v>1045000</v>
      </c>
      <c r="F2" s="11">
        <v>1800000</v>
      </c>
      <c r="G2" s="10">
        <v>0</v>
      </c>
      <c r="H2" s="10">
        <v>0</v>
      </c>
      <c r="I2" s="10">
        <v>0</v>
      </c>
      <c r="J2" s="10">
        <v>0</v>
      </c>
      <c r="K2" s="12"/>
      <c r="L2" s="12"/>
      <c r="M2" s="8" t="s">
        <v>154</v>
      </c>
      <c r="N2" s="10">
        <v>3</v>
      </c>
      <c r="O2" s="10">
        <v>16</v>
      </c>
      <c r="P2" s="10">
        <v>0</v>
      </c>
      <c r="Q2" s="10">
        <v>0</v>
      </c>
      <c r="R2" s="10">
        <v>0</v>
      </c>
      <c r="S2" s="11">
        <v>4912000</v>
      </c>
      <c r="T2" s="10">
        <v>0</v>
      </c>
      <c r="U2" s="10">
        <v>0</v>
      </c>
    </row>
    <row r="3" spans="1:21">
      <c r="A3" s="8" t="s">
        <v>131</v>
      </c>
      <c r="B3" s="10">
        <v>0</v>
      </c>
      <c r="C3" s="10">
        <v>2</v>
      </c>
      <c r="D3" s="11">
        <v>11</v>
      </c>
      <c r="E3" s="11">
        <v>2019000</v>
      </c>
      <c r="F3" s="11">
        <v>1320000</v>
      </c>
      <c r="G3" s="11">
        <v>0</v>
      </c>
      <c r="H3" s="11">
        <v>0</v>
      </c>
      <c r="I3" s="11">
        <v>0</v>
      </c>
      <c r="J3" s="11">
        <v>0</v>
      </c>
      <c r="K3" s="12"/>
      <c r="L3" s="12"/>
      <c r="M3" s="8" t="s">
        <v>155</v>
      </c>
      <c r="N3" s="10">
        <v>11</v>
      </c>
      <c r="O3" s="10">
        <v>2</v>
      </c>
      <c r="P3" s="10">
        <v>0</v>
      </c>
      <c r="Q3" s="10">
        <v>0</v>
      </c>
      <c r="R3" s="10">
        <v>0</v>
      </c>
      <c r="S3" s="11">
        <v>2726000</v>
      </c>
      <c r="T3" s="10">
        <v>0</v>
      </c>
      <c r="U3" s="10">
        <v>0</v>
      </c>
    </row>
    <row r="4" spans="1:21">
      <c r="A4" s="8" t="s">
        <v>130</v>
      </c>
      <c r="B4" s="10">
        <v>8</v>
      </c>
      <c r="C4" s="10">
        <v>0</v>
      </c>
      <c r="D4" s="10">
        <v>4</v>
      </c>
      <c r="E4" s="11">
        <v>596000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2"/>
      <c r="L4" s="12"/>
      <c r="M4" s="12"/>
      <c r="N4" s="16"/>
      <c r="O4" s="16"/>
      <c r="P4" s="16"/>
      <c r="Q4" s="16"/>
      <c r="R4" s="16"/>
      <c r="S4" s="17"/>
      <c r="T4" s="16"/>
      <c r="U4" s="16"/>
    </row>
    <row r="5" spans="1:21">
      <c r="A5" s="8" t="s">
        <v>133</v>
      </c>
      <c r="B5" s="10">
        <v>3</v>
      </c>
      <c r="C5" s="10">
        <v>0</v>
      </c>
      <c r="D5" s="10">
        <v>3</v>
      </c>
      <c r="E5" s="11">
        <v>597000</v>
      </c>
      <c r="F5" s="11">
        <v>0</v>
      </c>
      <c r="G5" s="10">
        <v>0</v>
      </c>
      <c r="H5" s="10">
        <v>0</v>
      </c>
      <c r="I5" s="10">
        <v>0</v>
      </c>
      <c r="J5" s="10">
        <v>0</v>
      </c>
      <c r="K5" s="12"/>
      <c r="L5" s="12"/>
      <c r="M5" s="12"/>
      <c r="N5" s="16"/>
      <c r="O5" s="16"/>
      <c r="P5" s="16"/>
      <c r="Q5" s="16"/>
      <c r="R5" s="16"/>
      <c r="S5" s="17"/>
      <c r="T5" s="16"/>
      <c r="U5" s="16"/>
    </row>
    <row r="6" spans="1:21">
      <c r="A6" s="8" t="s">
        <v>156</v>
      </c>
      <c r="B6" s="10">
        <v>0</v>
      </c>
      <c r="C6" s="10">
        <v>0</v>
      </c>
      <c r="D6" s="10">
        <v>0</v>
      </c>
      <c r="E6" s="10">
        <v>0</v>
      </c>
      <c r="F6" s="11">
        <v>0</v>
      </c>
      <c r="G6" s="10">
        <v>0</v>
      </c>
      <c r="H6" s="10">
        <v>0</v>
      </c>
      <c r="I6" s="10">
        <v>0</v>
      </c>
      <c r="J6" s="10">
        <v>0</v>
      </c>
      <c r="K6" s="12"/>
      <c r="L6" s="12"/>
      <c r="M6" s="12"/>
      <c r="N6" s="16"/>
      <c r="O6" s="16"/>
      <c r="P6" s="16"/>
      <c r="Q6" s="16"/>
      <c r="R6" s="16"/>
      <c r="S6" s="17"/>
      <c r="T6" s="16"/>
      <c r="U6" s="16"/>
    </row>
    <row r="7" spans="1:21">
      <c r="A7" s="8" t="s">
        <v>129</v>
      </c>
      <c r="B7" s="10">
        <v>1</v>
      </c>
      <c r="C7" s="10">
        <v>0</v>
      </c>
      <c r="D7" s="10">
        <v>5</v>
      </c>
      <c r="E7" s="10">
        <v>825000</v>
      </c>
      <c r="F7" s="11">
        <v>0</v>
      </c>
      <c r="G7" s="10">
        <v>0</v>
      </c>
      <c r="H7" s="10">
        <v>0</v>
      </c>
      <c r="I7" s="10">
        <v>0</v>
      </c>
      <c r="J7" s="10">
        <v>0</v>
      </c>
      <c r="K7" s="12"/>
      <c r="L7" s="12"/>
      <c r="M7" s="12"/>
      <c r="N7" s="16"/>
      <c r="O7" s="16"/>
      <c r="P7" s="16"/>
      <c r="Q7" s="16"/>
      <c r="R7" s="16"/>
      <c r="S7" s="17"/>
      <c r="T7" s="16"/>
      <c r="U7" s="16"/>
    </row>
    <row r="8" spans="1:21">
      <c r="A8" s="8" t="s">
        <v>134</v>
      </c>
      <c r="B8" s="10">
        <v>0</v>
      </c>
      <c r="C8" s="10">
        <v>0</v>
      </c>
      <c r="D8" s="10">
        <v>3</v>
      </c>
      <c r="E8" s="11">
        <v>567000</v>
      </c>
      <c r="F8" s="11">
        <v>0</v>
      </c>
      <c r="G8" s="10">
        <v>0</v>
      </c>
      <c r="H8" s="10">
        <v>0</v>
      </c>
      <c r="I8" s="10">
        <v>0</v>
      </c>
      <c r="J8" s="10">
        <v>0</v>
      </c>
      <c r="K8" s="12"/>
      <c r="L8" s="12"/>
      <c r="M8" s="12"/>
      <c r="N8" s="16"/>
      <c r="O8" s="16"/>
      <c r="P8" s="16"/>
      <c r="Q8" s="16"/>
      <c r="R8" s="16"/>
      <c r="S8" s="17"/>
      <c r="T8" s="16"/>
      <c r="U8" s="16"/>
    </row>
    <row r="9" spans="1:21">
      <c r="A9" s="8" t="s">
        <v>132</v>
      </c>
      <c r="B9" s="10">
        <v>4</v>
      </c>
      <c r="C9" s="10">
        <v>1</v>
      </c>
      <c r="D9" s="10">
        <v>7</v>
      </c>
      <c r="E9" s="10">
        <v>1213000</v>
      </c>
      <c r="F9" s="11">
        <v>660000</v>
      </c>
      <c r="G9" s="10">
        <v>0</v>
      </c>
      <c r="H9" s="11">
        <v>0</v>
      </c>
      <c r="I9" s="10">
        <v>0</v>
      </c>
      <c r="J9" s="11">
        <v>0</v>
      </c>
      <c r="K9" s="12"/>
      <c r="L9" s="12"/>
      <c r="M9" s="12"/>
      <c r="N9" s="16"/>
      <c r="O9" s="16"/>
      <c r="P9" s="16"/>
      <c r="Q9" s="16"/>
      <c r="R9" s="16"/>
      <c r="S9" s="17"/>
      <c r="T9" s="16"/>
      <c r="U9" s="16"/>
    </row>
    <row r="10" spans="1:21">
      <c r="A10" s="8" t="s">
        <v>137</v>
      </c>
      <c r="B10" s="10">
        <v>2</v>
      </c>
      <c r="C10" s="10">
        <v>7</v>
      </c>
      <c r="D10" s="10">
        <v>1</v>
      </c>
      <c r="E10" s="11">
        <v>209000</v>
      </c>
      <c r="F10" s="11">
        <v>3600000</v>
      </c>
      <c r="G10" s="10">
        <v>0</v>
      </c>
      <c r="H10" s="10">
        <v>0</v>
      </c>
      <c r="I10" s="10">
        <v>0</v>
      </c>
      <c r="J10" s="10">
        <v>0</v>
      </c>
      <c r="K10" s="12"/>
      <c r="L10" s="12"/>
      <c r="M10" s="12"/>
      <c r="N10" s="16"/>
      <c r="O10" s="16"/>
      <c r="P10" s="16"/>
      <c r="Q10" s="16"/>
      <c r="R10" s="16"/>
      <c r="S10" s="16"/>
      <c r="T10" s="16"/>
      <c r="U10" s="16"/>
    </row>
    <row r="11" spans="1:21">
      <c r="A11" s="8" t="s">
        <v>135</v>
      </c>
      <c r="B11" s="10">
        <v>0</v>
      </c>
      <c r="C11" s="10">
        <v>0</v>
      </c>
      <c r="D11" s="10">
        <v>3</v>
      </c>
      <c r="E11" s="11">
        <v>567000</v>
      </c>
      <c r="F11" s="11">
        <v>0</v>
      </c>
      <c r="G11" s="10">
        <v>0</v>
      </c>
      <c r="H11" s="10">
        <v>0</v>
      </c>
      <c r="I11" s="10">
        <v>0</v>
      </c>
      <c r="J11" s="10">
        <v>0</v>
      </c>
      <c r="K11" s="12"/>
      <c r="L11" s="12"/>
      <c r="M11" s="12"/>
      <c r="N11" s="16"/>
      <c r="O11" s="16"/>
      <c r="P11" s="16"/>
      <c r="Q11" s="16"/>
      <c r="R11" s="16"/>
      <c r="S11" s="16"/>
      <c r="T11" s="16"/>
      <c r="U11" s="16"/>
    </row>
    <row r="12" spans="1:21">
      <c r="A12" s="12"/>
      <c r="B12" s="16"/>
      <c r="C12" s="16"/>
      <c r="D12" s="16"/>
      <c r="E12" s="17"/>
      <c r="F12" s="17"/>
      <c r="G12" s="16"/>
      <c r="H12" s="16"/>
      <c r="I12" s="16"/>
      <c r="J12" s="16"/>
      <c r="K12" s="12"/>
      <c r="L12" s="12"/>
      <c r="M12" s="12"/>
      <c r="N12" s="16"/>
      <c r="O12" s="16"/>
      <c r="P12" s="16"/>
      <c r="Q12" s="16"/>
      <c r="R12" s="16"/>
      <c r="S12" s="16"/>
      <c r="T12" s="16"/>
      <c r="U12" s="16"/>
    </row>
    <row r="13" spans="1:21">
      <c r="A13" s="12"/>
      <c r="B13" s="16"/>
      <c r="C13" s="16"/>
      <c r="D13" s="16"/>
      <c r="E13" s="16"/>
      <c r="F13" s="16"/>
      <c r="G13" s="16"/>
      <c r="H13" s="16"/>
      <c r="I13" s="16"/>
      <c r="J13" s="16"/>
      <c r="N13" s="25"/>
      <c r="O13" s="25"/>
      <c r="P13" s="25"/>
      <c r="Q13" s="25"/>
      <c r="R13" s="25"/>
      <c r="S13" s="25"/>
      <c r="T13" s="25"/>
      <c r="U13" s="16"/>
    </row>
    <row r="14" spans="1:21">
      <c r="A14" s="12"/>
      <c r="B14" s="16"/>
      <c r="C14" s="16"/>
      <c r="D14" s="16"/>
      <c r="E14" s="17"/>
      <c r="F14" s="17"/>
      <c r="G14" s="16"/>
      <c r="H14" s="16"/>
      <c r="I14" s="16"/>
      <c r="J14" s="16"/>
      <c r="N14" s="25"/>
      <c r="O14" s="25"/>
      <c r="P14" s="25"/>
      <c r="Q14" s="25"/>
      <c r="R14" s="25"/>
      <c r="S14" s="25"/>
      <c r="T14" s="25"/>
      <c r="U14" s="16"/>
    </row>
    <row r="15" spans="1:21">
      <c r="A15" s="12"/>
      <c r="B15" s="16"/>
      <c r="C15" s="16"/>
      <c r="D15" s="16"/>
      <c r="E15" s="16"/>
      <c r="F15" s="17"/>
      <c r="G15" s="16"/>
      <c r="H15" s="16"/>
      <c r="I15" s="16"/>
      <c r="J15" s="16"/>
      <c r="N15" s="25"/>
      <c r="O15" s="25"/>
      <c r="P15" s="25"/>
      <c r="Q15" s="25"/>
      <c r="R15" s="25"/>
      <c r="S15" s="25"/>
      <c r="T15" s="25"/>
      <c r="U15" s="16"/>
    </row>
    <row r="16" spans="1:21">
      <c r="A16" s="12"/>
      <c r="B16" s="16"/>
      <c r="C16" s="16"/>
      <c r="D16" s="16"/>
      <c r="E16" s="17"/>
      <c r="F16" s="17"/>
      <c r="G16" s="16"/>
      <c r="H16" s="16"/>
      <c r="I16" s="16"/>
      <c r="J16" s="16"/>
      <c r="N16" s="25"/>
      <c r="O16" s="25"/>
      <c r="P16" s="25"/>
      <c r="Q16" s="25"/>
      <c r="R16" s="25"/>
      <c r="S16" s="25"/>
      <c r="T16" s="25"/>
      <c r="U16" s="16"/>
    </row>
    <row r="17" spans="1:21">
      <c r="A17" s="12"/>
      <c r="B17" s="16"/>
      <c r="C17" s="16"/>
      <c r="D17" s="16"/>
      <c r="E17" s="17"/>
      <c r="F17" s="17"/>
      <c r="G17" s="16"/>
      <c r="H17" s="16"/>
      <c r="I17" s="16"/>
      <c r="J17" s="16"/>
      <c r="N17" s="25"/>
      <c r="O17" s="25"/>
      <c r="P17" s="25"/>
      <c r="Q17" s="25"/>
      <c r="R17" s="25"/>
      <c r="S17" s="25"/>
      <c r="T17" s="25"/>
      <c r="U17" s="16"/>
    </row>
    <row r="18" spans="1:21">
      <c r="A18" s="12"/>
      <c r="B18" s="16"/>
      <c r="C18" s="16"/>
      <c r="D18" s="16"/>
      <c r="E18" s="17"/>
      <c r="F18" s="17"/>
      <c r="G18" s="16"/>
      <c r="H18" s="16"/>
      <c r="I18" s="16"/>
      <c r="J18" s="16"/>
      <c r="N18" s="25"/>
      <c r="O18" s="25"/>
      <c r="P18" s="25"/>
      <c r="Q18" s="25"/>
      <c r="R18" s="25"/>
      <c r="S18" s="25"/>
      <c r="T18" s="25"/>
      <c r="U18" s="16"/>
    </row>
    <row r="19" spans="1:21">
      <c r="A19" s="12"/>
      <c r="B19" s="16"/>
      <c r="C19" s="16"/>
      <c r="D19" s="16"/>
      <c r="E19" s="16"/>
      <c r="F19" s="17"/>
      <c r="G19" s="16"/>
      <c r="H19" s="16"/>
      <c r="I19" s="16"/>
      <c r="J19" s="16"/>
      <c r="N19" s="25"/>
      <c r="O19" s="25"/>
      <c r="P19" s="25"/>
      <c r="Q19" s="25"/>
      <c r="R19" s="25"/>
      <c r="S19" s="25"/>
      <c r="T19" s="25"/>
      <c r="U19" s="16"/>
    </row>
    <row r="20" spans="1:21">
      <c r="A20" s="12"/>
      <c r="B20" s="16"/>
      <c r="C20" s="16"/>
      <c r="D20" s="17"/>
      <c r="E20" s="17"/>
      <c r="F20" s="16"/>
      <c r="G20" s="17"/>
      <c r="H20" s="17"/>
      <c r="I20" s="17"/>
      <c r="J20" s="16"/>
      <c r="N20" s="25"/>
      <c r="O20" s="25"/>
      <c r="P20" s="25"/>
      <c r="Q20" s="25"/>
      <c r="R20" s="25"/>
      <c r="S20" s="25"/>
      <c r="T20" s="25"/>
      <c r="U20" s="16"/>
    </row>
    <row r="21" spans="1:21">
      <c r="A21" s="12"/>
      <c r="B21" s="16"/>
      <c r="C21" s="16"/>
      <c r="D21" s="16"/>
      <c r="E21" s="17"/>
      <c r="F21" s="17"/>
      <c r="G21" s="16"/>
      <c r="H21" s="16"/>
      <c r="I21" s="16"/>
      <c r="J21" s="16"/>
      <c r="N21" s="25"/>
      <c r="O21" s="25"/>
      <c r="P21" s="25"/>
      <c r="Q21" s="25"/>
      <c r="R21" s="25"/>
      <c r="S21" s="25"/>
      <c r="T21" s="25"/>
      <c r="U21" s="16"/>
    </row>
    <row r="22" spans="1:21">
      <c r="A22" s="12"/>
      <c r="B22" s="16"/>
      <c r="C22" s="16"/>
      <c r="D22" s="16"/>
      <c r="E22" s="17"/>
      <c r="F22" s="17"/>
      <c r="G22" s="17"/>
      <c r="H22" s="16"/>
      <c r="I22" s="16"/>
      <c r="J22" s="17"/>
      <c r="N22" s="25"/>
      <c r="O22" s="25"/>
      <c r="P22" s="25"/>
      <c r="Q22" s="25"/>
      <c r="R22" s="25"/>
      <c r="S22" s="25"/>
      <c r="T22" s="25"/>
      <c r="U22" s="16"/>
    </row>
    <row r="23" spans="1:21">
      <c r="A23" s="12"/>
      <c r="B23" s="16"/>
      <c r="C23" s="16"/>
      <c r="D23" s="16"/>
      <c r="E23" s="17"/>
      <c r="F23" s="17"/>
      <c r="G23" s="16"/>
      <c r="H23" s="16"/>
      <c r="I23" s="16"/>
      <c r="J23" s="16"/>
      <c r="N23" s="25"/>
      <c r="O23" s="25"/>
      <c r="P23" s="25"/>
      <c r="Q23" s="25"/>
      <c r="R23" s="25"/>
      <c r="S23" s="25"/>
      <c r="T23" s="25"/>
      <c r="U23" s="16"/>
    </row>
    <row r="24" spans="1:21">
      <c r="A24" s="12"/>
      <c r="B24" s="16"/>
      <c r="C24" s="16"/>
      <c r="D24" s="16"/>
      <c r="E24" s="16"/>
      <c r="F24" s="17"/>
      <c r="G24" s="16"/>
      <c r="H24" s="16"/>
      <c r="I24" s="16"/>
      <c r="J24" s="16"/>
      <c r="N24" s="25"/>
      <c r="O24" s="25"/>
      <c r="P24" s="25"/>
      <c r="Q24" s="25"/>
      <c r="R24" s="25"/>
      <c r="S24" s="25"/>
      <c r="T24" s="25"/>
      <c r="U24" s="16"/>
    </row>
    <row r="25" spans="1:21">
      <c r="A25" s="12"/>
      <c r="B25" s="16"/>
      <c r="C25" s="16"/>
      <c r="D25" s="16"/>
      <c r="E25" s="16"/>
      <c r="F25" s="16"/>
      <c r="G25" s="16"/>
      <c r="H25" s="16"/>
      <c r="I25" s="16"/>
      <c r="J25" s="16"/>
      <c r="N25" s="25"/>
      <c r="O25" s="25"/>
      <c r="P25" s="25"/>
      <c r="Q25" s="25"/>
      <c r="R25" s="25"/>
      <c r="S25" s="25"/>
      <c r="T25" s="25"/>
      <c r="U25" s="16"/>
    </row>
    <row r="26" spans="1:21">
      <c r="A26" s="12"/>
      <c r="B26" s="16"/>
      <c r="C26" s="16"/>
      <c r="D26" s="16"/>
      <c r="E26" s="17"/>
      <c r="F26" s="17"/>
      <c r="G26" s="16"/>
      <c r="H26" s="16"/>
      <c r="I26" s="16"/>
      <c r="J26" s="16"/>
      <c r="N26" s="25"/>
      <c r="O26" s="25"/>
      <c r="P26" s="25"/>
      <c r="Q26" s="25"/>
      <c r="R26" s="25"/>
      <c r="S26" s="25"/>
      <c r="T26" s="25"/>
      <c r="U26" s="16"/>
    </row>
    <row r="27" spans="1:21">
      <c r="A27" s="12"/>
      <c r="B27" s="16"/>
      <c r="C27" s="16"/>
      <c r="D27" s="16"/>
      <c r="E27" s="16"/>
      <c r="F27" s="17"/>
      <c r="G27" s="16"/>
      <c r="H27" s="16"/>
      <c r="I27" s="16"/>
      <c r="J27" s="16"/>
      <c r="N27" s="25"/>
      <c r="O27" s="25"/>
      <c r="P27" s="25"/>
      <c r="Q27" s="25"/>
      <c r="R27" s="25"/>
      <c r="S27" s="25"/>
      <c r="T27" s="25"/>
      <c r="U27" s="16"/>
    </row>
    <row r="28" spans="1:21">
      <c r="A28" s="12"/>
      <c r="B28" s="16"/>
      <c r="C28" s="16"/>
      <c r="D28" s="16"/>
      <c r="E28" s="16"/>
      <c r="F28" s="17"/>
      <c r="G28" s="16"/>
      <c r="H28" s="16"/>
      <c r="I28" s="16"/>
      <c r="J28" s="16"/>
      <c r="N28" s="25"/>
      <c r="O28" s="25"/>
      <c r="P28" s="25"/>
      <c r="Q28" s="25"/>
      <c r="R28" s="25"/>
      <c r="S28" s="25"/>
      <c r="T28" s="25"/>
      <c r="U28" s="16"/>
    </row>
    <row r="29" spans="1:21">
      <c r="A29" s="12"/>
      <c r="B29" s="16"/>
      <c r="C29" s="16"/>
      <c r="D29" s="16"/>
      <c r="E29" s="16"/>
      <c r="F29" s="17"/>
      <c r="G29" s="16"/>
      <c r="H29" s="16"/>
      <c r="I29" s="16"/>
      <c r="J29" s="16"/>
      <c r="N29" s="25"/>
      <c r="O29" s="25"/>
      <c r="P29" s="25"/>
      <c r="Q29" s="25"/>
      <c r="R29" s="25"/>
      <c r="S29" s="25"/>
      <c r="T29" s="25"/>
      <c r="U29" s="16"/>
    </row>
    <row r="30" spans="1:21">
      <c r="A30" s="12"/>
      <c r="B30" s="16"/>
      <c r="C30" s="16"/>
      <c r="D30" s="16"/>
      <c r="E30" s="17"/>
      <c r="F30" s="17"/>
      <c r="G30" s="16"/>
      <c r="H30" s="16"/>
      <c r="I30" s="16"/>
      <c r="J30" s="16"/>
      <c r="N30" s="25"/>
      <c r="O30" s="25"/>
      <c r="P30" s="25"/>
      <c r="Q30" s="25"/>
      <c r="R30" s="25"/>
      <c r="S30" s="25"/>
      <c r="T30" s="25"/>
      <c r="U30" s="16"/>
    </row>
    <row r="31" spans="1:21">
      <c r="A31" s="12"/>
      <c r="B31" s="16"/>
      <c r="C31" s="16"/>
      <c r="D31" s="16"/>
      <c r="E31" s="16"/>
      <c r="F31" s="16"/>
      <c r="G31" s="16"/>
      <c r="H31" s="16"/>
      <c r="I31" s="16"/>
      <c r="J31" s="16"/>
      <c r="N31" s="25"/>
      <c r="O31" s="25"/>
      <c r="P31" s="25"/>
      <c r="Q31" s="25"/>
      <c r="R31" s="25"/>
      <c r="S31" s="25"/>
      <c r="T31" s="25"/>
      <c r="U31" s="16"/>
    </row>
    <row r="32" spans="1:21">
      <c r="A32" s="12"/>
      <c r="B32" s="16"/>
      <c r="C32" s="16"/>
      <c r="D32" s="16"/>
      <c r="E32" s="16"/>
      <c r="F32" s="17"/>
      <c r="G32" s="16"/>
      <c r="H32" s="16"/>
      <c r="I32" s="16"/>
      <c r="J32" s="16"/>
      <c r="N32" s="25"/>
      <c r="O32" s="25"/>
      <c r="P32" s="25"/>
      <c r="Q32" s="25"/>
      <c r="R32" s="25"/>
      <c r="S32" s="25"/>
      <c r="T32" s="25"/>
      <c r="U32" s="16"/>
    </row>
    <row r="33" spans="1:21">
      <c r="A33" s="12"/>
      <c r="B33" s="16"/>
      <c r="C33" s="16"/>
      <c r="D33" s="16"/>
      <c r="E33" s="17"/>
      <c r="F33" s="17"/>
      <c r="G33" s="16"/>
      <c r="H33" s="16"/>
      <c r="I33" s="16"/>
      <c r="J33" s="16"/>
      <c r="N33" s="25"/>
      <c r="O33" s="25"/>
      <c r="P33" s="25"/>
      <c r="Q33" s="25"/>
      <c r="R33" s="25"/>
      <c r="S33" s="25"/>
      <c r="T33" s="25"/>
      <c r="U33" s="16"/>
    </row>
    <row r="34" spans="1:21">
      <c r="A34" s="12"/>
      <c r="B34" s="16"/>
      <c r="C34" s="16"/>
      <c r="D34" s="16"/>
      <c r="E34" s="17"/>
      <c r="F34" s="17"/>
      <c r="G34" s="16"/>
      <c r="H34" s="16"/>
      <c r="I34" s="16"/>
      <c r="J34" s="16"/>
      <c r="N34" s="25"/>
      <c r="O34" s="25"/>
      <c r="P34" s="25"/>
      <c r="Q34" s="25"/>
      <c r="R34" s="25"/>
      <c r="S34" s="25"/>
      <c r="T34" s="25"/>
      <c r="U34" s="16"/>
    </row>
    <row r="35" spans="1:21">
      <c r="A35" s="12"/>
      <c r="B35" s="16"/>
      <c r="C35" s="16"/>
      <c r="D35" s="16"/>
      <c r="E35" s="17"/>
      <c r="F35" s="16"/>
      <c r="G35" s="16"/>
      <c r="H35" s="16"/>
      <c r="I35" s="16"/>
      <c r="J35" s="16"/>
      <c r="N35" s="25"/>
      <c r="O35" s="25"/>
      <c r="P35" s="25"/>
      <c r="Q35" s="25"/>
      <c r="R35" s="25"/>
      <c r="S35" s="25"/>
      <c r="T35" s="25"/>
      <c r="U35" s="16"/>
    </row>
    <row r="36" spans="1:21">
      <c r="A36" s="12"/>
      <c r="B36" s="16"/>
      <c r="C36" s="16"/>
      <c r="D36" s="16"/>
      <c r="E36" s="16"/>
      <c r="F36" s="16"/>
      <c r="G36" s="16"/>
      <c r="H36" s="16"/>
      <c r="I36" s="16"/>
      <c r="J36" s="16"/>
      <c r="N36" s="25"/>
      <c r="O36" s="25"/>
      <c r="P36" s="25"/>
      <c r="Q36" s="25"/>
      <c r="R36" s="25"/>
      <c r="S36" s="25"/>
      <c r="T36" s="25"/>
      <c r="U36" s="16"/>
    </row>
    <row r="37" spans="1:21">
      <c r="A37" s="12"/>
      <c r="B37" s="16"/>
      <c r="C37" s="16"/>
      <c r="D37" s="16"/>
      <c r="E37" s="16"/>
      <c r="F37" s="16"/>
      <c r="G37" s="16"/>
      <c r="H37" s="16"/>
      <c r="I37" s="16"/>
      <c r="J37" s="16"/>
      <c r="N37" s="25"/>
      <c r="O37" s="25"/>
      <c r="P37" s="25"/>
      <c r="Q37" s="25"/>
      <c r="R37" s="25"/>
      <c r="S37" s="25"/>
      <c r="T37" s="25"/>
      <c r="U37" s="16"/>
    </row>
    <row r="38" spans="1:21">
      <c r="A38" s="12"/>
      <c r="B38" s="16"/>
      <c r="C38" s="16"/>
      <c r="D38" s="17"/>
      <c r="E38" s="17"/>
      <c r="F38" s="17"/>
      <c r="G38" s="16"/>
      <c r="H38" s="17"/>
      <c r="I38" s="17"/>
      <c r="J38" s="16"/>
      <c r="N38" s="25"/>
      <c r="O38" s="25"/>
      <c r="P38" s="25"/>
      <c r="Q38" s="25"/>
      <c r="R38" s="25"/>
      <c r="S38" s="25"/>
      <c r="T38" s="25"/>
      <c r="U38" s="16"/>
    </row>
    <row r="39" spans="1:21">
      <c r="A39" s="12"/>
      <c r="B39" s="16"/>
      <c r="C39" s="16"/>
      <c r="D39" s="16"/>
      <c r="E39" s="16"/>
      <c r="F39" s="16"/>
      <c r="G39" s="16"/>
      <c r="H39" s="16"/>
      <c r="I39" s="16"/>
      <c r="J39" s="16"/>
      <c r="N39" s="25"/>
      <c r="O39" s="25"/>
      <c r="P39" s="25"/>
      <c r="Q39" s="25"/>
      <c r="R39" s="25"/>
      <c r="S39" s="25"/>
      <c r="T39" s="25"/>
      <c r="U39" s="16"/>
    </row>
    <row r="40" spans="1:21">
      <c r="A40" s="12"/>
      <c r="B40" s="16"/>
      <c r="C40" s="16"/>
      <c r="D40" s="17"/>
      <c r="E40" s="17"/>
      <c r="F40" s="17"/>
      <c r="G40" s="16"/>
      <c r="H40" s="17"/>
      <c r="I40" s="17"/>
      <c r="J40" s="16"/>
      <c r="N40" s="25"/>
      <c r="O40" s="25"/>
      <c r="P40" s="25"/>
      <c r="Q40" s="25"/>
      <c r="R40" s="25"/>
      <c r="S40" s="25"/>
      <c r="T40" s="25"/>
      <c r="U40" s="16"/>
    </row>
    <row r="41" spans="1:21">
      <c r="A41" s="12"/>
      <c r="B41" s="16"/>
      <c r="C41" s="16"/>
      <c r="D41" s="16"/>
      <c r="E41" s="16"/>
      <c r="F41" s="16"/>
      <c r="G41" s="16"/>
      <c r="H41" s="16"/>
      <c r="I41" s="16"/>
      <c r="J41" s="16"/>
      <c r="N41" s="25"/>
      <c r="O41" s="25"/>
      <c r="P41" s="25"/>
      <c r="Q41" s="25"/>
      <c r="R41" s="25"/>
      <c r="S41" s="25"/>
      <c r="T41" s="25"/>
      <c r="U41" s="16"/>
    </row>
    <row r="42" spans="1:21">
      <c r="A42" s="12"/>
      <c r="B42" s="16"/>
      <c r="C42" s="16"/>
      <c r="D42" s="16"/>
      <c r="E42" s="16"/>
      <c r="F42" s="16"/>
      <c r="G42" s="16"/>
      <c r="H42" s="16"/>
      <c r="I42" s="16"/>
      <c r="J42" s="16"/>
      <c r="N42" s="25"/>
      <c r="O42" s="25"/>
      <c r="P42" s="25"/>
      <c r="Q42" s="25"/>
      <c r="R42" s="25"/>
      <c r="S42" s="25"/>
      <c r="T42" s="25"/>
      <c r="U42" s="16"/>
    </row>
    <row r="43" spans="1:21">
      <c r="A43" s="12"/>
      <c r="B43" s="16"/>
      <c r="C43" s="16"/>
      <c r="D43" s="16"/>
      <c r="E43" s="16"/>
      <c r="F43" s="16"/>
      <c r="G43" s="16"/>
      <c r="H43" s="16"/>
      <c r="I43" s="16"/>
      <c r="J43" s="16"/>
      <c r="N43" s="25"/>
      <c r="O43" s="25"/>
      <c r="P43" s="25"/>
      <c r="Q43" s="25"/>
      <c r="R43" s="25"/>
      <c r="S43" s="25"/>
      <c r="T43" s="25"/>
      <c r="U43" s="16"/>
    </row>
    <row r="44" spans="1:21">
      <c r="A44" s="12"/>
      <c r="B44" s="16"/>
      <c r="C44" s="16"/>
      <c r="D44" s="16"/>
      <c r="E44" s="16"/>
      <c r="F44" s="16"/>
      <c r="G44" s="16"/>
      <c r="H44" s="16"/>
      <c r="I44" s="16"/>
      <c r="J44" s="16"/>
      <c r="N44" s="25"/>
      <c r="O44" s="25"/>
      <c r="P44" s="25"/>
      <c r="Q44" s="25"/>
      <c r="R44" s="25"/>
      <c r="S44" s="25"/>
      <c r="T44" s="25"/>
      <c r="U44" s="16"/>
    </row>
    <row r="45" spans="1:21">
      <c r="A45" s="12"/>
      <c r="B45" s="16"/>
      <c r="C45" s="16"/>
      <c r="D45" s="16"/>
      <c r="E45" s="16"/>
      <c r="F45" s="16"/>
      <c r="G45" s="16"/>
      <c r="H45" s="16"/>
      <c r="I45" s="16"/>
      <c r="J45" s="16"/>
      <c r="N45" s="25"/>
      <c r="O45" s="25"/>
      <c r="P45" s="25"/>
      <c r="Q45" s="25"/>
      <c r="R45" s="25"/>
      <c r="S45" s="25"/>
      <c r="T45" s="25"/>
      <c r="U45" s="16"/>
    </row>
    <row r="46" spans="1:21">
      <c r="A46" s="12"/>
      <c r="B46" s="16"/>
      <c r="C46" s="16"/>
      <c r="D46" s="16"/>
      <c r="E46" s="16"/>
      <c r="F46" s="16"/>
      <c r="G46" s="16"/>
      <c r="H46" s="16"/>
      <c r="I46" s="16"/>
      <c r="J46" s="16"/>
      <c r="N46" s="25"/>
      <c r="O46" s="25"/>
      <c r="P46" s="25"/>
      <c r="Q46" s="25"/>
      <c r="R46" s="25"/>
      <c r="S46" s="25"/>
      <c r="T46" s="25"/>
      <c r="U46" s="16"/>
    </row>
    <row r="47" spans="1:21">
      <c r="A47" s="12"/>
      <c r="B47" s="16"/>
      <c r="C47" s="16"/>
      <c r="D47" s="16"/>
      <c r="E47" s="16"/>
      <c r="F47" s="16"/>
      <c r="G47" s="16"/>
      <c r="H47" s="16"/>
      <c r="I47" s="16"/>
      <c r="J47" s="16"/>
      <c r="N47" s="25"/>
      <c r="O47" s="25"/>
      <c r="P47" s="25"/>
      <c r="Q47" s="25"/>
      <c r="R47" s="25"/>
      <c r="S47" s="25"/>
      <c r="T47" s="25"/>
      <c r="U47" s="16"/>
    </row>
    <row r="48" spans="1:21">
      <c r="A48" s="12"/>
      <c r="B48" s="16"/>
      <c r="C48" s="16"/>
      <c r="D48" s="16"/>
      <c r="E48" s="16"/>
      <c r="F48" s="16"/>
      <c r="G48" s="16"/>
      <c r="H48" s="16"/>
      <c r="I48" s="16"/>
      <c r="J48" s="16"/>
      <c r="N48" s="25"/>
      <c r="O48" s="25"/>
      <c r="P48" s="25"/>
      <c r="Q48" s="25"/>
      <c r="R48" s="25"/>
      <c r="S48" s="25"/>
      <c r="T48" s="25"/>
      <c r="U48" s="16"/>
    </row>
    <row r="49" spans="1:21">
      <c r="A49" s="12"/>
      <c r="B49" s="16"/>
      <c r="C49" s="16"/>
      <c r="D49" s="16"/>
      <c r="E49" s="16"/>
      <c r="F49" s="16"/>
      <c r="G49" s="16"/>
      <c r="H49" s="16"/>
      <c r="I49" s="16"/>
      <c r="J49" s="16"/>
      <c r="N49" s="25"/>
      <c r="O49" s="25"/>
      <c r="P49" s="25"/>
      <c r="Q49" s="25"/>
      <c r="R49" s="25"/>
      <c r="S49" s="25"/>
      <c r="T49" s="25"/>
      <c r="U49" s="16"/>
    </row>
    <row r="50" spans="1:21">
      <c r="A50" s="12"/>
      <c r="B50" s="16"/>
      <c r="C50" s="16"/>
      <c r="D50" s="16"/>
      <c r="E50" s="16"/>
      <c r="F50" s="16"/>
      <c r="G50" s="16"/>
      <c r="H50" s="16"/>
      <c r="I50" s="16"/>
      <c r="J50" s="16"/>
      <c r="N50" s="25"/>
      <c r="O50" s="25"/>
      <c r="P50" s="25"/>
      <c r="Q50" s="25"/>
      <c r="R50" s="25"/>
      <c r="S50" s="25"/>
      <c r="T50" s="25"/>
      <c r="U50" s="16"/>
    </row>
    <row r="51" spans="1:21">
      <c r="A51" s="12"/>
      <c r="B51" s="16"/>
      <c r="C51" s="16"/>
      <c r="D51" s="16"/>
      <c r="E51" s="16"/>
      <c r="F51" s="16"/>
      <c r="G51" s="16"/>
      <c r="H51" s="16"/>
      <c r="I51" s="16"/>
      <c r="J51" s="16"/>
      <c r="N51" s="25"/>
      <c r="O51" s="25"/>
      <c r="P51" s="25"/>
      <c r="Q51" s="25"/>
      <c r="R51" s="25"/>
      <c r="S51" s="25"/>
      <c r="T51" s="25"/>
      <c r="U51" s="16"/>
    </row>
    <row r="52" spans="1:21">
      <c r="A52" s="12"/>
      <c r="B52" s="16"/>
      <c r="C52" s="16"/>
      <c r="D52" s="16"/>
      <c r="E52" s="16"/>
      <c r="F52" s="16"/>
      <c r="G52" s="16"/>
      <c r="H52" s="16"/>
      <c r="I52" s="16"/>
      <c r="J52" s="16"/>
      <c r="N52" s="25"/>
      <c r="O52" s="25"/>
      <c r="P52" s="25"/>
      <c r="Q52" s="25"/>
      <c r="R52" s="25"/>
      <c r="S52" s="25"/>
      <c r="T52" s="25"/>
      <c r="U52" s="16"/>
    </row>
    <row r="53" spans="1:21">
      <c r="A53" s="12"/>
      <c r="B53" s="16"/>
      <c r="C53" s="16"/>
      <c r="D53" s="16"/>
      <c r="E53" s="16"/>
      <c r="F53" s="16"/>
      <c r="G53" s="16"/>
      <c r="H53" s="16"/>
      <c r="I53" s="16"/>
      <c r="J53" s="16"/>
      <c r="N53" s="25"/>
      <c r="O53" s="25"/>
      <c r="P53" s="25"/>
      <c r="Q53" s="25"/>
      <c r="R53" s="25"/>
      <c r="S53" s="25"/>
      <c r="T53" s="25"/>
      <c r="U53" s="16"/>
    </row>
    <row r="54" spans="1:21">
      <c r="A54" s="12"/>
      <c r="B54" s="16"/>
      <c r="C54" s="16"/>
      <c r="D54" s="16"/>
      <c r="E54" s="16"/>
      <c r="F54" s="16"/>
      <c r="G54" s="16"/>
      <c r="H54" s="16"/>
      <c r="I54" s="16"/>
      <c r="J54" s="16"/>
      <c r="N54" s="25"/>
      <c r="O54" s="25"/>
      <c r="P54" s="25"/>
      <c r="Q54" s="25"/>
      <c r="R54" s="25"/>
      <c r="S54" s="25"/>
      <c r="T54" s="25"/>
      <c r="U54" s="16"/>
    </row>
    <row r="55" spans="1:21">
      <c r="A55" s="12"/>
      <c r="B55" s="16"/>
      <c r="C55" s="16"/>
      <c r="D55" s="16"/>
      <c r="E55" s="16"/>
      <c r="F55" s="16"/>
      <c r="G55" s="16"/>
      <c r="H55" s="16"/>
      <c r="I55" s="16"/>
      <c r="J55" s="16"/>
      <c r="N55" s="25"/>
      <c r="O55" s="25"/>
      <c r="P55" s="25"/>
      <c r="Q55" s="25"/>
      <c r="R55" s="25"/>
      <c r="S55" s="25"/>
      <c r="T55" s="25"/>
      <c r="U55" s="16"/>
    </row>
    <row r="56" spans="1:21">
      <c r="A56" s="12"/>
      <c r="B56" s="16"/>
      <c r="C56" s="16"/>
      <c r="D56" s="16"/>
      <c r="E56" s="16"/>
      <c r="F56" s="16"/>
      <c r="G56" s="16"/>
      <c r="H56" s="16"/>
      <c r="I56" s="16"/>
      <c r="J56" s="16"/>
      <c r="N56" s="25"/>
      <c r="O56" s="25"/>
      <c r="P56" s="25"/>
      <c r="Q56" s="25"/>
      <c r="R56" s="25"/>
      <c r="S56" s="25"/>
      <c r="T56" s="25"/>
      <c r="U56" s="16"/>
    </row>
    <row r="57" spans="1:21">
      <c r="A57" s="12"/>
      <c r="B57" s="16"/>
      <c r="C57" s="16"/>
      <c r="D57" s="16"/>
      <c r="E57" s="16"/>
      <c r="F57" s="16"/>
      <c r="G57" s="16"/>
      <c r="H57" s="16"/>
      <c r="I57" s="16"/>
      <c r="J57" s="16"/>
      <c r="N57" s="25"/>
      <c r="O57" s="25"/>
      <c r="P57" s="25"/>
      <c r="Q57" s="25"/>
      <c r="R57" s="25"/>
      <c r="S57" s="25"/>
      <c r="T57" s="25"/>
      <c r="U57" s="16"/>
    </row>
    <row r="58" spans="1:21">
      <c r="A58" s="12"/>
      <c r="B58" s="16"/>
      <c r="C58" s="16"/>
      <c r="D58" s="16"/>
      <c r="E58" s="16"/>
      <c r="F58" s="16"/>
      <c r="G58" s="16"/>
      <c r="H58" s="16"/>
      <c r="I58" s="16"/>
      <c r="J58" s="16"/>
      <c r="N58" s="25"/>
      <c r="O58" s="25"/>
      <c r="P58" s="25"/>
      <c r="Q58" s="25"/>
      <c r="R58" s="25"/>
      <c r="S58" s="25"/>
      <c r="T58" s="25"/>
      <c r="U58" s="16"/>
    </row>
    <row r="59" spans="1:21">
      <c r="A59" s="12"/>
      <c r="B59" s="16"/>
      <c r="C59" s="16"/>
      <c r="D59" s="16"/>
      <c r="E59" s="16"/>
      <c r="F59" s="16"/>
      <c r="G59" s="16"/>
      <c r="H59" s="16"/>
      <c r="I59" s="16"/>
      <c r="J59" s="16"/>
      <c r="N59" s="25"/>
      <c r="O59" s="25"/>
      <c r="P59" s="25"/>
      <c r="Q59" s="25"/>
      <c r="R59" s="25"/>
      <c r="S59" s="25"/>
      <c r="T59" s="25"/>
      <c r="U59" s="16"/>
    </row>
    <row r="60" spans="1:21">
      <c r="A60" s="12"/>
      <c r="B60" s="16"/>
      <c r="C60" s="16"/>
      <c r="D60" s="16"/>
      <c r="E60" s="16"/>
      <c r="F60" s="16"/>
      <c r="G60" s="16"/>
      <c r="H60" s="16"/>
      <c r="I60" s="16"/>
      <c r="J60" s="16"/>
      <c r="N60" s="25"/>
      <c r="O60" s="25"/>
      <c r="P60" s="25"/>
      <c r="Q60" s="25"/>
      <c r="R60" s="25"/>
      <c r="S60" s="25"/>
      <c r="T60" s="25"/>
      <c r="U60" s="16"/>
    </row>
    <row r="61" spans="1:21">
      <c r="A61" s="12"/>
      <c r="B61" s="16"/>
      <c r="C61" s="16"/>
      <c r="D61" s="16"/>
      <c r="E61" s="16"/>
      <c r="F61" s="16"/>
      <c r="G61" s="16"/>
      <c r="H61" s="16"/>
      <c r="I61" s="16"/>
      <c r="J61" s="16"/>
      <c r="N61" s="25"/>
      <c r="O61" s="25"/>
      <c r="P61" s="25"/>
      <c r="Q61" s="25"/>
      <c r="R61" s="25"/>
      <c r="S61" s="25"/>
      <c r="T61" s="25"/>
      <c r="U61" s="16"/>
    </row>
    <row r="62" spans="1:21">
      <c r="A62" s="12"/>
      <c r="B62" s="16"/>
      <c r="C62" s="16"/>
      <c r="D62" s="16"/>
      <c r="E62" s="16"/>
      <c r="F62" s="16"/>
      <c r="G62" s="16"/>
      <c r="H62" s="16"/>
      <c r="I62" s="16"/>
      <c r="J62" s="16"/>
      <c r="N62" s="25"/>
      <c r="O62" s="25"/>
      <c r="P62" s="25"/>
      <c r="Q62" s="25"/>
      <c r="R62" s="25"/>
      <c r="S62" s="25"/>
      <c r="T62" s="25"/>
      <c r="U62" s="16"/>
    </row>
    <row r="63" spans="1:21">
      <c r="A63" s="12"/>
      <c r="B63" s="16"/>
      <c r="C63" s="16"/>
      <c r="D63" s="16"/>
      <c r="E63" s="16"/>
      <c r="F63" s="16"/>
      <c r="G63" s="16"/>
      <c r="H63" s="16"/>
      <c r="I63" s="16"/>
      <c r="J63" s="16"/>
      <c r="N63" s="25"/>
      <c r="O63" s="25"/>
      <c r="P63" s="25"/>
      <c r="Q63" s="25"/>
      <c r="R63" s="25"/>
      <c r="S63" s="25"/>
      <c r="T63" s="25"/>
      <c r="U63" s="16"/>
    </row>
    <row r="64" spans="1:21">
      <c r="A64" s="12"/>
      <c r="B64" s="16"/>
      <c r="C64" s="16"/>
      <c r="D64" s="16"/>
      <c r="E64" s="16"/>
      <c r="F64" s="16"/>
      <c r="G64" s="16"/>
      <c r="H64" s="16"/>
      <c r="I64" s="16"/>
      <c r="J64" s="16"/>
      <c r="N64" s="25"/>
      <c r="O64" s="25"/>
      <c r="P64" s="25"/>
      <c r="Q64" s="25"/>
      <c r="R64" s="25"/>
      <c r="S64" s="25"/>
      <c r="T64" s="25"/>
      <c r="U64" s="16"/>
    </row>
    <row r="65" spans="1:21">
      <c r="A65" s="12"/>
      <c r="B65" s="16"/>
      <c r="C65" s="16"/>
      <c r="D65" s="16"/>
      <c r="E65" s="16"/>
      <c r="F65" s="16"/>
      <c r="G65" s="16"/>
      <c r="H65" s="16"/>
      <c r="I65" s="16"/>
      <c r="J65" s="16"/>
      <c r="N65" s="25"/>
      <c r="O65" s="25"/>
      <c r="P65" s="25"/>
      <c r="Q65" s="25"/>
      <c r="R65" s="25"/>
      <c r="S65" s="25"/>
      <c r="T65" s="25"/>
      <c r="U65" s="16"/>
    </row>
    <row r="66" spans="1:21">
      <c r="A66" s="12"/>
      <c r="B66" s="16"/>
      <c r="C66" s="16"/>
      <c r="D66" s="16"/>
      <c r="E66" s="16"/>
      <c r="F66" s="16"/>
      <c r="G66" s="16"/>
      <c r="H66" s="16"/>
      <c r="I66" s="16"/>
      <c r="J66" s="16"/>
      <c r="N66" s="25"/>
      <c r="O66" s="25"/>
      <c r="P66" s="25"/>
      <c r="Q66" s="25"/>
      <c r="R66" s="25"/>
      <c r="S66" s="25"/>
      <c r="T66" s="25"/>
      <c r="U66" s="16"/>
    </row>
    <row r="67" spans="1:21">
      <c r="A67" s="12"/>
      <c r="B67" s="16"/>
      <c r="C67" s="16"/>
      <c r="D67" s="16"/>
      <c r="E67" s="16"/>
      <c r="F67" s="16"/>
      <c r="G67" s="16"/>
      <c r="H67" s="16"/>
      <c r="I67" s="16"/>
      <c r="J67" s="16"/>
      <c r="N67" s="25"/>
      <c r="O67" s="25"/>
      <c r="P67" s="25"/>
      <c r="Q67" s="25"/>
      <c r="R67" s="25"/>
      <c r="S67" s="25"/>
      <c r="T67" s="25"/>
      <c r="U67" s="16"/>
    </row>
    <row r="68" spans="1:21">
      <c r="A68" s="12"/>
      <c r="B68" s="16"/>
      <c r="C68" s="16"/>
      <c r="D68" s="16"/>
      <c r="E68" s="16"/>
      <c r="F68" s="16"/>
      <c r="G68" s="16"/>
      <c r="H68" s="16"/>
      <c r="I68" s="16"/>
      <c r="J68" s="16"/>
      <c r="N68" s="25"/>
      <c r="O68" s="25"/>
      <c r="P68" s="25"/>
      <c r="Q68" s="25"/>
      <c r="R68" s="25"/>
      <c r="S68" s="25"/>
      <c r="T68" s="25"/>
      <c r="U68" s="16"/>
    </row>
    <row r="69" spans="1:21">
      <c r="A69" s="12"/>
      <c r="B69" s="16"/>
      <c r="C69" s="16"/>
      <c r="D69" s="16"/>
      <c r="E69" s="16"/>
      <c r="F69" s="16"/>
      <c r="G69" s="16"/>
      <c r="H69" s="16"/>
      <c r="I69" s="16"/>
      <c r="J69" s="16"/>
      <c r="N69" s="25"/>
      <c r="O69" s="25"/>
      <c r="P69" s="25"/>
      <c r="Q69" s="25"/>
      <c r="R69" s="25"/>
      <c r="S69" s="25"/>
      <c r="T69" s="25"/>
      <c r="U69" s="16"/>
    </row>
    <row r="70" spans="1:21">
      <c r="A70" s="12"/>
      <c r="B70" s="16"/>
      <c r="C70" s="16"/>
      <c r="D70" s="16"/>
      <c r="E70" s="16"/>
      <c r="F70" s="16"/>
      <c r="G70" s="16"/>
      <c r="H70" s="16"/>
      <c r="I70" s="16"/>
      <c r="J70" s="16"/>
      <c r="N70" s="25"/>
      <c r="O70" s="25"/>
      <c r="P70" s="25"/>
      <c r="Q70" s="25"/>
      <c r="R70" s="25"/>
      <c r="S70" s="25"/>
      <c r="T70" s="25"/>
      <c r="U70" s="16"/>
    </row>
    <row r="71" spans="1:21">
      <c r="A71" s="12"/>
      <c r="B71" s="16"/>
      <c r="C71" s="16"/>
      <c r="D71" s="16"/>
      <c r="E71" s="16"/>
      <c r="F71" s="16"/>
      <c r="G71" s="16"/>
      <c r="H71" s="16"/>
      <c r="I71" s="16"/>
      <c r="J71" s="16"/>
      <c r="N71" s="25"/>
      <c r="O71" s="25"/>
      <c r="P71" s="25"/>
      <c r="Q71" s="25"/>
      <c r="R71" s="25"/>
      <c r="S71" s="25"/>
      <c r="T71" s="25"/>
      <c r="U71" s="16"/>
    </row>
    <row r="72" spans="1:21">
      <c r="A72" s="12"/>
      <c r="B72" s="16"/>
      <c r="C72" s="16"/>
      <c r="D72" s="16"/>
      <c r="E72" s="16"/>
      <c r="F72" s="16"/>
      <c r="G72" s="16"/>
      <c r="H72" s="16"/>
      <c r="I72" s="16"/>
      <c r="J72" s="16"/>
      <c r="N72" s="25"/>
      <c r="O72" s="25"/>
      <c r="P72" s="25"/>
      <c r="Q72" s="25"/>
      <c r="R72" s="25"/>
      <c r="S72" s="25"/>
      <c r="T72" s="25"/>
      <c r="U72" s="16"/>
    </row>
    <row r="73" spans="1:21">
      <c r="A73" s="12"/>
      <c r="B73" s="16"/>
      <c r="C73" s="16"/>
      <c r="D73" s="16"/>
      <c r="E73" s="16"/>
      <c r="F73" s="16"/>
      <c r="G73" s="16"/>
      <c r="H73" s="16"/>
      <c r="I73" s="16"/>
      <c r="J73" s="16"/>
      <c r="N73" s="25"/>
      <c r="O73" s="25"/>
      <c r="P73" s="25"/>
      <c r="Q73" s="25"/>
      <c r="R73" s="25"/>
      <c r="S73" s="25"/>
      <c r="T73" s="25"/>
      <c r="U73" s="16"/>
    </row>
    <row r="74" spans="1:21">
      <c r="A74" s="12"/>
      <c r="B74" s="16"/>
      <c r="C74" s="16"/>
      <c r="D74" s="16"/>
      <c r="E74" s="16"/>
      <c r="F74" s="16"/>
      <c r="G74" s="16"/>
      <c r="H74" s="16"/>
      <c r="I74" s="16"/>
      <c r="J74" s="16"/>
      <c r="N74" s="25"/>
      <c r="O74" s="25"/>
      <c r="P74" s="25"/>
      <c r="Q74" s="25"/>
      <c r="R74" s="25"/>
      <c r="S74" s="25"/>
      <c r="T74" s="25"/>
      <c r="U74" s="16"/>
    </row>
    <row r="75" spans="1:21">
      <c r="A75" s="12"/>
      <c r="B75" s="16"/>
      <c r="C75" s="16"/>
      <c r="D75" s="16"/>
      <c r="E75" s="16"/>
      <c r="F75" s="16"/>
      <c r="G75" s="16"/>
      <c r="H75" s="16"/>
      <c r="I75" s="16"/>
      <c r="J75" s="16"/>
      <c r="N75" s="25"/>
      <c r="O75" s="25"/>
      <c r="P75" s="25"/>
      <c r="Q75" s="25"/>
      <c r="R75" s="25"/>
      <c r="S75" s="25"/>
      <c r="T75" s="25"/>
      <c r="U75" s="16"/>
    </row>
    <row r="76" spans="1:21">
      <c r="A76" s="12"/>
      <c r="B76" s="16"/>
      <c r="C76" s="16"/>
      <c r="D76" s="16"/>
      <c r="E76" s="16"/>
      <c r="F76" s="16"/>
      <c r="G76" s="16"/>
      <c r="H76" s="16"/>
      <c r="I76" s="16"/>
      <c r="J76" s="16"/>
      <c r="N76" s="25"/>
      <c r="O76" s="25"/>
      <c r="P76" s="25"/>
      <c r="Q76" s="25"/>
      <c r="R76" s="25"/>
      <c r="S76" s="25"/>
      <c r="T76" s="25"/>
      <c r="U76" s="16"/>
    </row>
    <row r="77" spans="1:21">
      <c r="A77" s="12"/>
      <c r="B77" s="16"/>
      <c r="C77" s="16"/>
      <c r="D77" s="16"/>
      <c r="E77" s="16"/>
      <c r="F77" s="16"/>
      <c r="G77" s="16"/>
      <c r="H77" s="16"/>
      <c r="I77" s="16"/>
      <c r="J77" s="16"/>
      <c r="N77" s="25"/>
      <c r="O77" s="25"/>
      <c r="P77" s="25"/>
      <c r="Q77" s="25"/>
      <c r="R77" s="25"/>
      <c r="S77" s="25"/>
      <c r="T77" s="25"/>
      <c r="U77" s="16"/>
    </row>
    <row r="78" spans="1:21">
      <c r="A78" s="12"/>
      <c r="B78" s="16"/>
      <c r="C78" s="16"/>
      <c r="D78" s="16"/>
      <c r="E78" s="16"/>
      <c r="F78" s="16"/>
      <c r="G78" s="16"/>
      <c r="H78" s="16"/>
      <c r="I78" s="16"/>
      <c r="J78" s="16"/>
      <c r="N78" s="25"/>
      <c r="O78" s="25"/>
      <c r="P78" s="25"/>
      <c r="Q78" s="25"/>
      <c r="R78" s="25"/>
      <c r="S78" s="25"/>
      <c r="T78" s="25"/>
      <c r="U78" s="16"/>
    </row>
    <row r="79" spans="1:21">
      <c r="A79" s="12"/>
      <c r="B79" s="16"/>
      <c r="C79" s="16"/>
      <c r="D79" s="16"/>
      <c r="E79" s="16"/>
      <c r="F79" s="16"/>
      <c r="G79" s="16"/>
      <c r="H79" s="16"/>
      <c r="I79" s="16"/>
      <c r="J79" s="16"/>
      <c r="N79" s="25"/>
      <c r="O79" s="25"/>
      <c r="P79" s="25"/>
      <c r="Q79" s="25"/>
      <c r="R79" s="25"/>
      <c r="S79" s="25"/>
      <c r="T79" s="25"/>
      <c r="U79" s="16"/>
    </row>
    <row r="80" spans="1:21">
      <c r="A80" s="12"/>
      <c r="B80" s="16"/>
      <c r="C80" s="16"/>
      <c r="D80" s="16"/>
      <c r="E80" s="16"/>
      <c r="F80" s="16"/>
      <c r="G80" s="16"/>
      <c r="H80" s="16"/>
      <c r="I80" s="16"/>
      <c r="J80" s="16"/>
      <c r="N80" s="25"/>
      <c r="O80" s="25"/>
      <c r="P80" s="25"/>
      <c r="Q80" s="25"/>
      <c r="R80" s="25"/>
      <c r="S80" s="25"/>
      <c r="T80" s="25"/>
      <c r="U80" s="16"/>
    </row>
    <row r="81" spans="1:21">
      <c r="A81" s="12"/>
      <c r="B81" s="16"/>
      <c r="C81" s="16"/>
      <c r="D81" s="16"/>
      <c r="E81" s="16"/>
      <c r="F81" s="16"/>
      <c r="G81" s="16"/>
      <c r="H81" s="16"/>
      <c r="I81" s="16"/>
      <c r="J81" s="16"/>
      <c r="N81" s="25"/>
      <c r="O81" s="25"/>
      <c r="P81" s="25"/>
      <c r="Q81" s="25"/>
      <c r="R81" s="25"/>
      <c r="S81" s="25"/>
      <c r="T81" s="25"/>
      <c r="U81" s="16"/>
    </row>
    <row r="82" spans="1:21">
      <c r="A82" s="12"/>
      <c r="B82" s="16"/>
      <c r="C82" s="16"/>
      <c r="D82" s="16"/>
      <c r="E82" s="16"/>
      <c r="F82" s="16"/>
      <c r="G82" s="16"/>
      <c r="H82" s="16"/>
      <c r="I82" s="16"/>
      <c r="J82" s="16"/>
      <c r="N82" s="25"/>
      <c r="O82" s="25"/>
      <c r="P82" s="25"/>
      <c r="Q82" s="25"/>
      <c r="R82" s="25"/>
      <c r="S82" s="25"/>
      <c r="T82" s="25"/>
      <c r="U82" s="16"/>
    </row>
    <row r="83" spans="1:21">
      <c r="A83" s="12"/>
      <c r="B83" s="16"/>
      <c r="C83" s="16"/>
      <c r="D83" s="16"/>
      <c r="E83" s="16"/>
      <c r="F83" s="16"/>
      <c r="G83" s="16"/>
      <c r="H83" s="16"/>
      <c r="I83" s="16"/>
      <c r="J83" s="16"/>
      <c r="N83" s="25"/>
      <c r="O83" s="25"/>
      <c r="P83" s="25"/>
      <c r="Q83" s="25"/>
      <c r="R83" s="25"/>
      <c r="S83" s="25"/>
      <c r="T83" s="25"/>
      <c r="U83" s="16"/>
    </row>
    <row r="84" spans="1:21">
      <c r="A84" s="12"/>
      <c r="B84" s="16"/>
      <c r="C84" s="16"/>
      <c r="D84" s="16"/>
      <c r="E84" s="16"/>
      <c r="F84" s="16"/>
      <c r="G84" s="16"/>
      <c r="H84" s="16"/>
      <c r="I84" s="16"/>
      <c r="J84" s="16"/>
      <c r="N84" s="25"/>
      <c r="O84" s="25"/>
      <c r="P84" s="25"/>
      <c r="Q84" s="25"/>
      <c r="R84" s="25"/>
      <c r="S84" s="25"/>
      <c r="T84" s="25"/>
      <c r="U84" s="16"/>
    </row>
    <row r="85" spans="1:21">
      <c r="A85" s="12"/>
      <c r="B85" s="16"/>
      <c r="C85" s="16"/>
      <c r="D85" s="16"/>
      <c r="E85" s="16"/>
      <c r="F85" s="16"/>
      <c r="G85" s="16"/>
      <c r="H85" s="16"/>
      <c r="I85" s="16"/>
      <c r="J85" s="16"/>
      <c r="N85" s="25"/>
      <c r="O85" s="25"/>
      <c r="P85" s="25"/>
      <c r="Q85" s="25"/>
      <c r="R85" s="25"/>
      <c r="S85" s="25"/>
      <c r="T85" s="25"/>
      <c r="U85" s="16"/>
    </row>
    <row r="86" spans="1:21">
      <c r="A86" s="12"/>
      <c r="B86" s="16"/>
      <c r="C86" s="16"/>
      <c r="D86" s="16"/>
      <c r="E86" s="16"/>
      <c r="F86" s="16"/>
      <c r="G86" s="16"/>
      <c r="H86" s="16"/>
      <c r="I86" s="16"/>
      <c r="J86" s="16"/>
      <c r="N86" s="25"/>
      <c r="O86" s="25"/>
      <c r="P86" s="25"/>
      <c r="Q86" s="25"/>
      <c r="R86" s="25"/>
      <c r="S86" s="25"/>
      <c r="T86" s="25"/>
      <c r="U86" s="16"/>
    </row>
    <row r="87" spans="1:21">
      <c r="A87" s="12"/>
      <c r="B87" s="16"/>
      <c r="C87" s="16"/>
      <c r="D87" s="16"/>
      <c r="E87" s="16"/>
      <c r="F87" s="16"/>
      <c r="G87" s="16"/>
      <c r="H87" s="16"/>
      <c r="I87" s="16"/>
      <c r="J87" s="16"/>
      <c r="N87" s="25"/>
      <c r="O87" s="25"/>
      <c r="P87" s="25"/>
      <c r="Q87" s="25"/>
      <c r="R87" s="25"/>
      <c r="S87" s="25"/>
      <c r="T87" s="25"/>
      <c r="U87" s="16"/>
    </row>
    <row r="88" spans="1:21">
      <c r="A88" s="12"/>
      <c r="B88" s="16"/>
      <c r="C88" s="16"/>
      <c r="D88" s="16"/>
      <c r="E88" s="16"/>
      <c r="F88" s="16"/>
      <c r="G88" s="16"/>
      <c r="H88" s="16"/>
      <c r="I88" s="16"/>
      <c r="J88" s="16"/>
      <c r="N88" s="25"/>
      <c r="O88" s="25"/>
      <c r="P88" s="25"/>
      <c r="Q88" s="25"/>
      <c r="R88" s="25"/>
      <c r="S88" s="25"/>
      <c r="T88" s="25"/>
      <c r="U88" s="16"/>
    </row>
    <row r="89" spans="1:21">
      <c r="A89" s="12"/>
      <c r="B89" s="16"/>
      <c r="C89" s="16"/>
      <c r="D89" s="16"/>
      <c r="E89" s="16"/>
      <c r="F89" s="16"/>
      <c r="G89" s="16"/>
      <c r="H89" s="16"/>
      <c r="I89" s="16"/>
      <c r="J89" s="16"/>
      <c r="N89" s="25"/>
      <c r="O89" s="25"/>
      <c r="P89" s="25"/>
      <c r="Q89" s="25"/>
      <c r="R89" s="25"/>
      <c r="S89" s="25"/>
      <c r="T89" s="25"/>
      <c r="U89" s="16"/>
    </row>
    <row r="90" spans="1:21">
      <c r="A90" s="12"/>
      <c r="B90" s="16"/>
      <c r="C90" s="16"/>
      <c r="D90" s="16"/>
      <c r="E90" s="16"/>
      <c r="F90" s="16"/>
      <c r="G90" s="16"/>
      <c r="H90" s="16"/>
      <c r="I90" s="16"/>
      <c r="J90" s="16"/>
      <c r="N90" s="25"/>
      <c r="O90" s="25"/>
      <c r="P90" s="25"/>
      <c r="Q90" s="25"/>
      <c r="R90" s="25"/>
      <c r="S90" s="25"/>
      <c r="T90" s="25"/>
      <c r="U90" s="16"/>
    </row>
    <row r="91" spans="1:21">
      <c r="A91" s="12"/>
      <c r="B91" s="16"/>
      <c r="C91" s="16"/>
      <c r="D91" s="16"/>
      <c r="E91" s="16"/>
      <c r="F91" s="16"/>
      <c r="G91" s="16"/>
      <c r="H91" s="16"/>
      <c r="I91" s="16"/>
      <c r="J91" s="16"/>
      <c r="N91" s="25"/>
      <c r="O91" s="25"/>
      <c r="P91" s="25"/>
      <c r="Q91" s="25"/>
      <c r="R91" s="25"/>
      <c r="S91" s="25"/>
      <c r="T91" s="25"/>
      <c r="U91" s="16"/>
    </row>
    <row r="92" spans="1:21">
      <c r="A92" s="12"/>
      <c r="B92" s="16"/>
      <c r="C92" s="16"/>
      <c r="D92" s="16"/>
      <c r="E92" s="16"/>
      <c r="F92" s="16"/>
      <c r="G92" s="16"/>
      <c r="H92" s="16"/>
      <c r="I92" s="16"/>
      <c r="J92" s="16"/>
      <c r="N92" s="25"/>
      <c r="O92" s="25"/>
      <c r="P92" s="25"/>
      <c r="Q92" s="25"/>
      <c r="R92" s="25"/>
      <c r="S92" s="25"/>
      <c r="T92" s="25"/>
      <c r="U92" s="16"/>
    </row>
    <row r="93" spans="1:21">
      <c r="A93" s="12"/>
      <c r="B93" s="16"/>
      <c r="C93" s="16"/>
      <c r="D93" s="16"/>
      <c r="E93" s="16"/>
      <c r="F93" s="16"/>
      <c r="G93" s="16"/>
      <c r="H93" s="16"/>
      <c r="I93" s="16"/>
      <c r="J93" s="16"/>
      <c r="N93" s="25"/>
      <c r="O93" s="25"/>
      <c r="P93" s="25"/>
      <c r="Q93" s="25"/>
      <c r="R93" s="25"/>
      <c r="S93" s="25"/>
      <c r="T93" s="25"/>
      <c r="U93" s="16"/>
    </row>
    <row r="94" spans="1:21">
      <c r="A94" s="12"/>
      <c r="B94" s="16"/>
      <c r="C94" s="16"/>
      <c r="D94" s="16"/>
      <c r="E94" s="16"/>
      <c r="F94" s="16"/>
      <c r="G94" s="16"/>
      <c r="H94" s="16"/>
      <c r="I94" s="16"/>
      <c r="J94" s="16"/>
      <c r="N94" s="25"/>
      <c r="O94" s="25"/>
      <c r="P94" s="25"/>
      <c r="Q94" s="25"/>
      <c r="R94" s="25"/>
      <c r="S94" s="25"/>
      <c r="T94" s="25"/>
      <c r="U94" s="16"/>
    </row>
    <row r="95" spans="1:21">
      <c r="A95" s="12"/>
      <c r="B95" s="16"/>
      <c r="C95" s="16"/>
      <c r="D95" s="16"/>
      <c r="E95" s="16"/>
      <c r="F95" s="16"/>
      <c r="G95" s="16"/>
      <c r="H95" s="16"/>
      <c r="I95" s="16"/>
      <c r="J95" s="16"/>
      <c r="N95" s="25"/>
      <c r="O95" s="25"/>
      <c r="P95" s="25"/>
      <c r="Q95" s="25"/>
      <c r="R95" s="25"/>
      <c r="S95" s="25"/>
      <c r="T95" s="25"/>
      <c r="U95" s="16"/>
    </row>
    <row r="96" spans="1:21">
      <c r="A96" s="12"/>
      <c r="B96" s="16"/>
      <c r="C96" s="16"/>
      <c r="D96" s="16"/>
      <c r="E96" s="16"/>
      <c r="F96" s="16"/>
      <c r="G96" s="16"/>
      <c r="H96" s="16"/>
      <c r="I96" s="16"/>
      <c r="J96" s="16"/>
      <c r="N96" s="25"/>
      <c r="O96" s="25"/>
      <c r="P96" s="25"/>
      <c r="Q96" s="25"/>
      <c r="R96" s="25"/>
      <c r="S96" s="25"/>
      <c r="T96" s="25"/>
      <c r="U96" s="16"/>
    </row>
    <row r="97" spans="1:21">
      <c r="A97" s="12"/>
      <c r="B97" s="16"/>
      <c r="C97" s="16"/>
      <c r="D97" s="16"/>
      <c r="E97" s="16"/>
      <c r="F97" s="16"/>
      <c r="G97" s="16"/>
      <c r="H97" s="16"/>
      <c r="I97" s="16"/>
      <c r="J97" s="16"/>
      <c r="N97" s="25"/>
      <c r="O97" s="25"/>
      <c r="P97" s="25"/>
      <c r="Q97" s="25"/>
      <c r="R97" s="25"/>
      <c r="S97" s="25"/>
      <c r="T97" s="25"/>
      <c r="U97" s="16"/>
    </row>
    <row r="98" spans="1:21">
      <c r="A98" s="12"/>
      <c r="B98" s="16"/>
      <c r="C98" s="16"/>
      <c r="D98" s="16"/>
      <c r="E98" s="16"/>
      <c r="F98" s="16"/>
      <c r="G98" s="16"/>
      <c r="H98" s="16"/>
      <c r="I98" s="16"/>
      <c r="J98" s="16"/>
      <c r="N98" s="25"/>
      <c r="O98" s="25"/>
      <c r="P98" s="25"/>
      <c r="Q98" s="25"/>
      <c r="R98" s="25"/>
      <c r="S98" s="25"/>
      <c r="T98" s="25"/>
      <c r="U98" s="16"/>
    </row>
    <row r="99" spans="1:21">
      <c r="A99" s="12"/>
      <c r="B99" s="16"/>
      <c r="C99" s="16"/>
      <c r="D99" s="16"/>
      <c r="E99" s="16"/>
      <c r="F99" s="16"/>
      <c r="G99" s="16"/>
      <c r="H99" s="16"/>
      <c r="I99" s="16"/>
      <c r="J99" s="16"/>
      <c r="N99" s="25"/>
      <c r="O99" s="25"/>
      <c r="P99" s="25"/>
      <c r="Q99" s="25"/>
      <c r="R99" s="25"/>
      <c r="S99" s="25"/>
      <c r="T99" s="25"/>
      <c r="U99" s="16"/>
    </row>
    <row r="100" spans="1:21">
      <c r="A100" s="12"/>
      <c r="B100" s="16"/>
      <c r="C100" s="16"/>
      <c r="D100" s="16"/>
      <c r="E100" s="16"/>
      <c r="F100" s="16"/>
      <c r="G100" s="16"/>
      <c r="H100" s="16"/>
      <c r="I100" s="16"/>
      <c r="J100" s="16"/>
      <c r="N100" s="25"/>
      <c r="O100" s="25"/>
      <c r="P100" s="25"/>
      <c r="Q100" s="25"/>
      <c r="R100" s="25"/>
      <c r="S100" s="25"/>
      <c r="T100" s="25"/>
      <c r="U100" s="16"/>
    </row>
    <row r="101" spans="1:21">
      <c r="A101" s="12"/>
      <c r="B101" s="16"/>
      <c r="C101" s="16"/>
      <c r="D101" s="16"/>
      <c r="E101" s="16"/>
      <c r="F101" s="16"/>
      <c r="G101" s="16"/>
      <c r="H101" s="16"/>
      <c r="I101" s="16"/>
      <c r="J101" s="16"/>
      <c r="N101" s="25"/>
      <c r="O101" s="25"/>
      <c r="P101" s="25"/>
      <c r="Q101" s="25"/>
      <c r="R101" s="25"/>
      <c r="S101" s="25"/>
      <c r="T101" s="25"/>
      <c r="U101" s="16"/>
    </row>
    <row r="102" spans="1:21">
      <c r="A102" s="12"/>
      <c r="B102" s="16"/>
      <c r="C102" s="16"/>
      <c r="D102" s="16"/>
      <c r="E102" s="16"/>
      <c r="F102" s="16"/>
      <c r="G102" s="16"/>
      <c r="H102" s="16"/>
      <c r="I102" s="16"/>
      <c r="J102" s="16"/>
      <c r="N102" s="25"/>
      <c r="O102" s="25"/>
      <c r="P102" s="25"/>
      <c r="Q102" s="25"/>
      <c r="R102" s="25"/>
      <c r="S102" s="25"/>
      <c r="T102" s="25"/>
      <c r="U102" s="16"/>
    </row>
    <row r="103" spans="1:21">
      <c r="A103" s="12"/>
      <c r="B103" s="16"/>
      <c r="C103" s="16"/>
      <c r="D103" s="16"/>
      <c r="E103" s="16"/>
      <c r="F103" s="16"/>
      <c r="G103" s="16"/>
      <c r="H103" s="16"/>
      <c r="I103" s="16"/>
      <c r="J103" s="16"/>
      <c r="N103" s="25"/>
      <c r="O103" s="25"/>
      <c r="P103" s="25"/>
      <c r="Q103" s="25"/>
      <c r="R103" s="25"/>
      <c r="S103" s="25"/>
      <c r="T103" s="25"/>
      <c r="U103" s="16"/>
    </row>
    <row r="104" spans="1:21">
      <c r="A104" s="12"/>
      <c r="B104" s="16"/>
      <c r="C104" s="16"/>
      <c r="D104" s="16"/>
      <c r="E104" s="16"/>
      <c r="F104" s="16"/>
      <c r="G104" s="16"/>
      <c r="H104" s="16"/>
      <c r="I104" s="16"/>
      <c r="J104" s="16"/>
      <c r="N104" s="25"/>
      <c r="O104" s="25"/>
      <c r="P104" s="25"/>
      <c r="Q104" s="25"/>
      <c r="R104" s="25"/>
      <c r="S104" s="25"/>
      <c r="T104" s="25"/>
      <c r="U104" s="16"/>
    </row>
    <row r="105" spans="1:21">
      <c r="A105" s="12"/>
      <c r="B105" s="16"/>
      <c r="C105" s="16"/>
      <c r="D105" s="16"/>
      <c r="E105" s="16"/>
      <c r="F105" s="16"/>
      <c r="G105" s="16"/>
      <c r="H105" s="16"/>
      <c r="I105" s="16"/>
      <c r="J105" s="16"/>
      <c r="N105" s="25"/>
      <c r="O105" s="25"/>
      <c r="P105" s="25"/>
      <c r="Q105" s="25"/>
      <c r="R105" s="25"/>
      <c r="S105" s="25"/>
      <c r="T105" s="25"/>
      <c r="U105" s="16"/>
    </row>
    <row r="106" spans="1:21">
      <c r="A106" s="12"/>
      <c r="B106" s="16"/>
      <c r="C106" s="16"/>
      <c r="D106" s="16"/>
      <c r="E106" s="16"/>
      <c r="F106" s="16"/>
      <c r="G106" s="16"/>
      <c r="H106" s="16"/>
      <c r="I106" s="16"/>
      <c r="J106" s="16"/>
      <c r="N106" s="25"/>
      <c r="O106" s="25"/>
      <c r="P106" s="25"/>
      <c r="Q106" s="25"/>
      <c r="R106" s="25"/>
      <c r="S106" s="25"/>
      <c r="T106" s="25"/>
      <c r="U106" s="16"/>
    </row>
    <row r="107" spans="1:21">
      <c r="A107" s="12"/>
      <c r="B107" s="16"/>
      <c r="C107" s="16"/>
      <c r="D107" s="16"/>
      <c r="E107" s="16"/>
      <c r="F107" s="16"/>
      <c r="G107" s="16"/>
      <c r="H107" s="16"/>
      <c r="I107" s="16"/>
      <c r="J107" s="16"/>
      <c r="N107" s="25"/>
      <c r="O107" s="25"/>
      <c r="P107" s="25"/>
      <c r="Q107" s="25"/>
      <c r="R107" s="25"/>
      <c r="S107" s="25"/>
      <c r="T107" s="25"/>
      <c r="U107" s="16"/>
    </row>
    <row r="108" spans="1:21">
      <c r="A108" s="12"/>
      <c r="B108" s="16"/>
      <c r="C108" s="16"/>
      <c r="D108" s="16"/>
      <c r="E108" s="16"/>
      <c r="F108" s="16"/>
      <c r="G108" s="16"/>
      <c r="H108" s="16"/>
      <c r="I108" s="16"/>
      <c r="J108" s="16"/>
      <c r="N108" s="25"/>
      <c r="O108" s="25"/>
      <c r="P108" s="25"/>
      <c r="Q108" s="25"/>
      <c r="R108" s="25"/>
      <c r="S108" s="25"/>
      <c r="T108" s="25"/>
      <c r="U108" s="16"/>
    </row>
    <row r="109" spans="1:21">
      <c r="A109" s="12"/>
      <c r="B109" s="16"/>
      <c r="C109" s="16"/>
      <c r="D109" s="16"/>
      <c r="E109" s="16"/>
      <c r="F109" s="16"/>
      <c r="G109" s="16"/>
      <c r="H109" s="16"/>
      <c r="I109" s="16"/>
      <c r="J109" s="16"/>
      <c r="N109" s="25"/>
      <c r="O109" s="25"/>
      <c r="P109" s="25"/>
      <c r="Q109" s="25"/>
      <c r="R109" s="25"/>
      <c r="S109" s="25"/>
      <c r="T109" s="25"/>
      <c r="U109" s="16"/>
    </row>
    <row r="110" spans="1:21">
      <c r="A110" s="12"/>
      <c r="B110" s="16"/>
      <c r="C110" s="16"/>
      <c r="D110" s="16"/>
      <c r="E110" s="16"/>
      <c r="F110" s="16"/>
      <c r="G110" s="16"/>
      <c r="H110" s="16"/>
      <c r="I110" s="16"/>
      <c r="J110" s="16"/>
      <c r="N110" s="25"/>
      <c r="O110" s="25"/>
      <c r="P110" s="25"/>
      <c r="Q110" s="25"/>
      <c r="R110" s="25"/>
      <c r="S110" s="25"/>
      <c r="T110" s="25"/>
      <c r="U110" s="16"/>
    </row>
    <row r="111" spans="1:21">
      <c r="A111" s="12"/>
      <c r="B111" s="16"/>
      <c r="C111" s="16"/>
      <c r="D111" s="16"/>
      <c r="E111" s="16"/>
      <c r="F111" s="16"/>
      <c r="G111" s="16"/>
      <c r="H111" s="16"/>
      <c r="I111" s="16"/>
      <c r="J111" s="16"/>
      <c r="N111" s="25"/>
      <c r="O111" s="25"/>
      <c r="P111" s="25"/>
      <c r="Q111" s="25"/>
      <c r="R111" s="25"/>
      <c r="S111" s="25"/>
      <c r="T111" s="25"/>
      <c r="U111" s="16"/>
    </row>
    <row r="112" spans="1:21">
      <c r="A112" s="12"/>
      <c r="B112" s="16"/>
      <c r="C112" s="16"/>
      <c r="D112" s="16"/>
      <c r="E112" s="16"/>
      <c r="F112" s="16"/>
      <c r="G112" s="16"/>
      <c r="H112" s="16"/>
      <c r="I112" s="16"/>
      <c r="J112" s="16"/>
      <c r="N112" s="25"/>
      <c r="O112" s="25"/>
      <c r="P112" s="25"/>
      <c r="Q112" s="25"/>
      <c r="R112" s="25"/>
      <c r="S112" s="25"/>
      <c r="T112" s="25"/>
      <c r="U112" s="16"/>
    </row>
    <row r="113" spans="1:21">
      <c r="A113" s="12"/>
      <c r="B113" s="16"/>
      <c r="C113" s="16"/>
      <c r="D113" s="16"/>
      <c r="E113" s="16"/>
      <c r="F113" s="16"/>
      <c r="G113" s="16"/>
      <c r="H113" s="16"/>
      <c r="I113" s="16"/>
      <c r="J113" s="16"/>
      <c r="N113" s="25"/>
      <c r="O113" s="25"/>
      <c r="P113" s="25"/>
      <c r="Q113" s="25"/>
      <c r="R113" s="25"/>
      <c r="S113" s="25"/>
      <c r="T113" s="25"/>
      <c r="U113" s="16"/>
    </row>
    <row r="114" spans="1:21">
      <c r="A114" s="12"/>
      <c r="B114" s="16"/>
      <c r="C114" s="16"/>
      <c r="D114" s="16"/>
      <c r="E114" s="16"/>
      <c r="F114" s="16"/>
      <c r="G114" s="16"/>
      <c r="H114" s="16"/>
      <c r="I114" s="16"/>
      <c r="J114" s="16"/>
      <c r="N114" s="25"/>
      <c r="O114" s="25"/>
      <c r="P114" s="25"/>
      <c r="Q114" s="25"/>
      <c r="R114" s="25"/>
      <c r="S114" s="25"/>
      <c r="T114" s="25"/>
      <c r="U114" s="16"/>
    </row>
    <row r="115" spans="1:21">
      <c r="A115" s="12"/>
      <c r="B115" s="16"/>
      <c r="C115" s="16"/>
      <c r="D115" s="16"/>
      <c r="E115" s="16"/>
      <c r="F115" s="16"/>
      <c r="G115" s="16"/>
      <c r="H115" s="16"/>
      <c r="I115" s="16"/>
      <c r="J115" s="16"/>
      <c r="N115" s="25"/>
      <c r="O115" s="25"/>
      <c r="P115" s="25"/>
      <c r="Q115" s="25"/>
      <c r="R115" s="25"/>
      <c r="S115" s="25"/>
      <c r="T115" s="25"/>
      <c r="U115" s="16"/>
    </row>
    <row r="116" spans="1:21">
      <c r="A116" s="12"/>
      <c r="B116" s="16"/>
      <c r="C116" s="16"/>
      <c r="D116" s="16"/>
      <c r="E116" s="16"/>
      <c r="F116" s="16"/>
      <c r="G116" s="16"/>
      <c r="H116" s="16"/>
      <c r="I116" s="16"/>
      <c r="J116" s="16"/>
      <c r="N116" s="25"/>
      <c r="O116" s="25"/>
      <c r="P116" s="25"/>
      <c r="Q116" s="25"/>
      <c r="R116" s="25"/>
      <c r="S116" s="25"/>
      <c r="T116" s="25"/>
      <c r="U116" s="16"/>
    </row>
    <row r="117" spans="1:21">
      <c r="A117" s="12"/>
      <c r="B117" s="16"/>
      <c r="C117" s="16"/>
      <c r="D117" s="16"/>
      <c r="E117" s="16"/>
      <c r="F117" s="16"/>
      <c r="G117" s="16"/>
      <c r="H117" s="16"/>
      <c r="I117" s="16"/>
      <c r="J117" s="16"/>
      <c r="N117" s="25"/>
      <c r="O117" s="25"/>
      <c r="P117" s="25"/>
      <c r="Q117" s="25"/>
      <c r="R117" s="25"/>
      <c r="S117" s="25"/>
      <c r="T117" s="25"/>
      <c r="U117" s="16"/>
    </row>
    <row r="118" spans="1:21">
      <c r="A118" s="12"/>
      <c r="B118" s="16"/>
      <c r="C118" s="16"/>
      <c r="D118" s="16"/>
      <c r="E118" s="16"/>
      <c r="F118" s="16"/>
      <c r="G118" s="16"/>
      <c r="H118" s="16"/>
      <c r="I118" s="16"/>
      <c r="J118" s="16"/>
      <c r="N118" s="25"/>
      <c r="O118" s="25"/>
      <c r="P118" s="25"/>
      <c r="Q118" s="25"/>
      <c r="R118" s="25"/>
      <c r="S118" s="25"/>
      <c r="T118" s="25"/>
      <c r="U118" s="16"/>
    </row>
    <row r="119" spans="1:21">
      <c r="A119" s="12"/>
      <c r="B119" s="16"/>
      <c r="C119" s="16"/>
      <c r="D119" s="16"/>
      <c r="E119" s="16"/>
      <c r="F119" s="16"/>
      <c r="G119" s="16"/>
      <c r="H119" s="16"/>
      <c r="I119" s="16"/>
      <c r="J119" s="16"/>
      <c r="N119" s="25"/>
      <c r="O119" s="25"/>
      <c r="P119" s="25"/>
      <c r="Q119" s="25"/>
      <c r="R119" s="25"/>
      <c r="S119" s="25"/>
      <c r="T119" s="25"/>
      <c r="U119" s="16"/>
    </row>
    <row r="120" spans="1:21">
      <c r="A120" s="12"/>
      <c r="B120" s="16"/>
      <c r="C120" s="16"/>
      <c r="D120" s="16"/>
      <c r="E120" s="16"/>
      <c r="F120" s="16"/>
      <c r="G120" s="16"/>
      <c r="H120" s="16"/>
      <c r="I120" s="16"/>
      <c r="J120" s="16"/>
      <c r="N120" s="25"/>
      <c r="O120" s="25"/>
      <c r="P120" s="25"/>
      <c r="Q120" s="25"/>
      <c r="R120" s="25"/>
      <c r="S120" s="25"/>
      <c r="T120" s="25"/>
      <c r="U120" s="16"/>
    </row>
    <row r="121" spans="1:21">
      <c r="A121" s="12"/>
      <c r="B121" s="16"/>
      <c r="C121" s="16"/>
      <c r="D121" s="16"/>
      <c r="E121" s="16"/>
      <c r="F121" s="16"/>
      <c r="G121" s="16"/>
      <c r="H121" s="16"/>
      <c r="I121" s="16"/>
      <c r="J121" s="16"/>
      <c r="N121" s="25"/>
      <c r="O121" s="25"/>
      <c r="P121" s="25"/>
      <c r="Q121" s="25"/>
      <c r="R121" s="25"/>
      <c r="S121" s="25"/>
      <c r="T121" s="25"/>
      <c r="U121" s="16"/>
    </row>
    <row r="122" spans="1:21">
      <c r="A122" s="12"/>
      <c r="B122" s="16"/>
      <c r="C122" s="16"/>
      <c r="D122" s="16"/>
      <c r="E122" s="16"/>
      <c r="F122" s="16"/>
      <c r="G122" s="16"/>
      <c r="H122" s="16"/>
      <c r="I122" s="16"/>
      <c r="J122" s="16"/>
      <c r="N122" s="25"/>
      <c r="O122" s="25"/>
      <c r="P122" s="25"/>
      <c r="Q122" s="25"/>
      <c r="R122" s="25"/>
      <c r="S122" s="25"/>
      <c r="T122" s="25"/>
      <c r="U122" s="16"/>
    </row>
    <row r="123" spans="1:21">
      <c r="A123" s="12"/>
      <c r="B123" s="16"/>
      <c r="C123" s="16"/>
      <c r="D123" s="16"/>
      <c r="E123" s="16"/>
      <c r="F123" s="16"/>
      <c r="G123" s="16"/>
      <c r="H123" s="16"/>
      <c r="I123" s="16"/>
      <c r="J123" s="16"/>
      <c r="N123" s="25"/>
      <c r="O123" s="25"/>
      <c r="P123" s="25"/>
      <c r="Q123" s="25"/>
      <c r="R123" s="25"/>
      <c r="S123" s="25"/>
      <c r="T123" s="25"/>
      <c r="U123" s="16"/>
    </row>
    <row r="124" spans="1:21">
      <c r="A124" s="12"/>
      <c r="B124" s="16"/>
      <c r="C124" s="16"/>
      <c r="D124" s="16"/>
      <c r="E124" s="16"/>
      <c r="F124" s="16"/>
      <c r="G124" s="16"/>
      <c r="H124" s="16"/>
      <c r="I124" s="16"/>
      <c r="J124" s="16"/>
      <c r="N124" s="25"/>
      <c r="O124" s="25"/>
      <c r="P124" s="25"/>
      <c r="Q124" s="25"/>
      <c r="R124" s="25"/>
      <c r="S124" s="25"/>
      <c r="T124" s="25"/>
      <c r="U124" s="16"/>
    </row>
    <row r="125" spans="1:21">
      <c r="A125" s="12"/>
      <c r="B125" s="16"/>
      <c r="C125" s="16"/>
      <c r="D125" s="16"/>
      <c r="E125" s="16"/>
      <c r="F125" s="16"/>
      <c r="G125" s="16"/>
      <c r="H125" s="16"/>
      <c r="I125" s="16"/>
      <c r="J125" s="16"/>
      <c r="N125" s="25"/>
      <c r="O125" s="25"/>
      <c r="P125" s="25"/>
      <c r="Q125" s="25"/>
      <c r="R125" s="25"/>
      <c r="S125" s="25"/>
      <c r="T125" s="25"/>
      <c r="U125" s="16"/>
    </row>
    <row r="126" spans="1:21">
      <c r="A126" s="12"/>
      <c r="B126" s="16"/>
      <c r="C126" s="16"/>
      <c r="D126" s="16"/>
      <c r="E126" s="16"/>
      <c r="F126" s="16"/>
      <c r="G126" s="16"/>
      <c r="H126" s="16"/>
      <c r="I126" s="16"/>
      <c r="J126" s="16"/>
      <c r="N126" s="25"/>
      <c r="O126" s="25"/>
      <c r="P126" s="25"/>
      <c r="Q126" s="25"/>
      <c r="R126" s="25"/>
      <c r="S126" s="25"/>
      <c r="T126" s="25"/>
      <c r="U126" s="16"/>
    </row>
    <row r="127" spans="1:21">
      <c r="A127" s="12"/>
      <c r="B127" s="16"/>
      <c r="C127" s="16"/>
      <c r="D127" s="16"/>
      <c r="E127" s="16"/>
      <c r="F127" s="16"/>
      <c r="G127" s="16"/>
      <c r="H127" s="16"/>
      <c r="I127" s="16"/>
      <c r="J127" s="16"/>
      <c r="N127" s="25"/>
      <c r="O127" s="25"/>
      <c r="P127" s="25"/>
      <c r="Q127" s="25"/>
      <c r="R127" s="25"/>
      <c r="S127" s="25"/>
      <c r="T127" s="25"/>
      <c r="U127" s="16"/>
    </row>
    <row r="128" spans="1:21">
      <c r="A128" s="12"/>
      <c r="B128" s="16"/>
      <c r="C128" s="16"/>
      <c r="D128" s="16"/>
      <c r="E128" s="16"/>
      <c r="F128" s="16"/>
      <c r="G128" s="16"/>
      <c r="H128" s="16"/>
      <c r="I128" s="16"/>
      <c r="J128" s="16"/>
      <c r="N128" s="25"/>
      <c r="O128" s="25"/>
      <c r="P128" s="25"/>
      <c r="Q128" s="25"/>
      <c r="R128" s="25"/>
      <c r="S128" s="25"/>
      <c r="T128" s="25"/>
      <c r="U128" s="16"/>
    </row>
    <row r="129" spans="1:21">
      <c r="A129" s="12"/>
      <c r="B129" s="16"/>
      <c r="C129" s="16"/>
      <c r="D129" s="16"/>
      <c r="E129" s="16"/>
      <c r="F129" s="16"/>
      <c r="G129" s="16"/>
      <c r="H129" s="16"/>
      <c r="I129" s="16"/>
      <c r="J129" s="16"/>
      <c r="N129" s="25"/>
      <c r="O129" s="25"/>
      <c r="P129" s="25"/>
      <c r="Q129" s="25"/>
      <c r="R129" s="25"/>
      <c r="S129" s="25"/>
      <c r="T129" s="25"/>
      <c r="U129" s="16"/>
    </row>
    <row r="130" spans="1:21">
      <c r="A130" s="12"/>
      <c r="B130" s="16"/>
      <c r="C130" s="16"/>
      <c r="D130" s="16"/>
      <c r="E130" s="16"/>
      <c r="F130" s="16"/>
      <c r="G130" s="16"/>
      <c r="H130" s="16"/>
      <c r="I130" s="16"/>
      <c r="J130" s="16"/>
      <c r="N130" s="25"/>
      <c r="O130" s="25"/>
      <c r="P130" s="25"/>
      <c r="Q130" s="25"/>
      <c r="R130" s="25"/>
      <c r="S130" s="25"/>
      <c r="T130" s="25"/>
      <c r="U130" s="16"/>
    </row>
    <row r="131" spans="1:21">
      <c r="A131" s="12"/>
      <c r="B131" s="16"/>
      <c r="C131" s="16"/>
      <c r="D131" s="16"/>
      <c r="E131" s="16"/>
      <c r="F131" s="16"/>
      <c r="G131" s="16"/>
      <c r="H131" s="16"/>
      <c r="I131" s="16"/>
      <c r="J131" s="16"/>
      <c r="N131" s="25"/>
      <c r="O131" s="25"/>
      <c r="P131" s="25"/>
      <c r="Q131" s="25"/>
      <c r="R131" s="25"/>
      <c r="S131" s="25"/>
      <c r="T131" s="25"/>
      <c r="U131" s="16"/>
    </row>
    <row r="132" spans="1:21">
      <c r="A132" s="12"/>
      <c r="B132" s="16"/>
      <c r="C132" s="16"/>
      <c r="D132" s="16"/>
      <c r="E132" s="16"/>
      <c r="F132" s="16"/>
      <c r="G132" s="16"/>
      <c r="H132" s="16"/>
      <c r="I132" s="16"/>
      <c r="J132" s="16"/>
      <c r="N132" s="25"/>
      <c r="O132" s="25"/>
      <c r="P132" s="25"/>
      <c r="Q132" s="25"/>
      <c r="R132" s="25"/>
      <c r="S132" s="25"/>
      <c r="T132" s="25"/>
      <c r="U132" s="16"/>
    </row>
    <row r="133" spans="1:21">
      <c r="A133" s="12"/>
      <c r="B133" s="16"/>
      <c r="C133" s="16"/>
      <c r="D133" s="16"/>
      <c r="E133" s="16"/>
      <c r="F133" s="16"/>
      <c r="G133" s="16"/>
      <c r="H133" s="16"/>
      <c r="I133" s="16"/>
      <c r="J133" s="16"/>
      <c r="N133" s="25"/>
      <c r="O133" s="25"/>
      <c r="P133" s="25"/>
      <c r="Q133" s="25"/>
      <c r="R133" s="25"/>
      <c r="S133" s="25"/>
      <c r="T133" s="25"/>
      <c r="U133" s="16"/>
    </row>
    <row r="134" spans="1:21">
      <c r="A134" s="12"/>
      <c r="B134" s="16"/>
      <c r="C134" s="16"/>
      <c r="D134" s="16"/>
      <c r="E134" s="16"/>
      <c r="F134" s="16"/>
      <c r="G134" s="16"/>
      <c r="H134" s="16"/>
      <c r="I134" s="16"/>
      <c r="J134" s="16"/>
      <c r="N134" s="25"/>
      <c r="O134" s="25"/>
      <c r="P134" s="25"/>
      <c r="Q134" s="25"/>
      <c r="R134" s="25"/>
      <c r="S134" s="25"/>
      <c r="T134" s="25"/>
      <c r="U134" s="16"/>
    </row>
    <row r="135" spans="1:21">
      <c r="A135" s="12"/>
      <c r="B135" s="16"/>
      <c r="C135" s="16"/>
      <c r="D135" s="16"/>
      <c r="E135" s="16"/>
      <c r="F135" s="16"/>
      <c r="G135" s="16"/>
      <c r="H135" s="16"/>
      <c r="I135" s="16"/>
      <c r="J135" s="16"/>
      <c r="N135" s="25"/>
      <c r="O135" s="25"/>
      <c r="P135" s="25"/>
      <c r="Q135" s="25"/>
      <c r="R135" s="25"/>
      <c r="S135" s="25"/>
      <c r="T135" s="25"/>
      <c r="U135" s="16"/>
    </row>
    <row r="136" spans="1:21">
      <c r="A136" s="12"/>
      <c r="B136" s="16"/>
      <c r="C136" s="16"/>
      <c r="D136" s="16"/>
      <c r="E136" s="16"/>
      <c r="F136" s="16"/>
      <c r="G136" s="16"/>
      <c r="H136" s="16"/>
      <c r="I136" s="16"/>
      <c r="J136" s="16"/>
      <c r="N136" s="25"/>
      <c r="O136" s="25"/>
      <c r="P136" s="25"/>
      <c r="Q136" s="25"/>
      <c r="R136" s="25"/>
      <c r="S136" s="25"/>
      <c r="T136" s="25"/>
      <c r="U136" s="16"/>
    </row>
    <row r="137" spans="1:21">
      <c r="A137" s="12"/>
      <c r="B137" s="16"/>
      <c r="C137" s="16"/>
      <c r="D137" s="16"/>
      <c r="E137" s="16"/>
      <c r="F137" s="16"/>
      <c r="G137" s="16"/>
      <c r="H137" s="16"/>
      <c r="I137" s="16"/>
      <c r="J137" s="16"/>
      <c r="N137" s="25"/>
      <c r="O137" s="25"/>
      <c r="P137" s="25"/>
      <c r="Q137" s="25"/>
      <c r="R137" s="25"/>
      <c r="S137" s="25"/>
      <c r="T137" s="25"/>
      <c r="U137" s="16"/>
    </row>
    <row r="138" spans="1:21">
      <c r="A138" s="12"/>
      <c r="B138" s="16"/>
      <c r="C138" s="16"/>
      <c r="D138" s="16"/>
      <c r="E138" s="16"/>
      <c r="F138" s="16"/>
      <c r="G138" s="16"/>
      <c r="H138" s="16"/>
      <c r="I138" s="16"/>
      <c r="J138" s="16"/>
      <c r="N138" s="25"/>
      <c r="O138" s="25"/>
      <c r="P138" s="25"/>
      <c r="Q138" s="25"/>
      <c r="R138" s="25"/>
      <c r="S138" s="25"/>
      <c r="T138" s="25"/>
      <c r="U138" s="16"/>
    </row>
    <row r="139" spans="1:21">
      <c r="A139" s="12"/>
      <c r="B139" s="16"/>
      <c r="C139" s="16"/>
      <c r="D139" s="16"/>
      <c r="E139" s="16"/>
      <c r="F139" s="16"/>
      <c r="G139" s="16"/>
      <c r="H139" s="16"/>
      <c r="I139" s="16"/>
      <c r="J139" s="16"/>
      <c r="N139" s="25"/>
      <c r="O139" s="25"/>
      <c r="P139" s="25"/>
      <c r="Q139" s="25"/>
      <c r="R139" s="25"/>
      <c r="S139" s="25"/>
      <c r="T139" s="25"/>
      <c r="U139" s="16"/>
    </row>
    <row r="140" spans="1:21">
      <c r="A140" s="12"/>
      <c r="B140" s="16"/>
      <c r="C140" s="16"/>
      <c r="D140" s="16"/>
      <c r="E140" s="16"/>
      <c r="F140" s="16"/>
      <c r="G140" s="16"/>
      <c r="H140" s="16"/>
      <c r="I140" s="16"/>
      <c r="J140" s="16"/>
      <c r="N140" s="25"/>
      <c r="O140" s="25"/>
      <c r="P140" s="25"/>
      <c r="Q140" s="25"/>
      <c r="R140" s="25"/>
      <c r="S140" s="25"/>
      <c r="T140" s="25"/>
      <c r="U140" s="16"/>
    </row>
    <row r="141" spans="1:21">
      <c r="A141" s="12"/>
      <c r="B141" s="16"/>
      <c r="C141" s="16"/>
      <c r="D141" s="16"/>
      <c r="E141" s="16"/>
      <c r="F141" s="16"/>
      <c r="G141" s="16"/>
      <c r="H141" s="16"/>
      <c r="I141" s="16"/>
      <c r="J141" s="16"/>
      <c r="N141" s="25"/>
      <c r="O141" s="25"/>
      <c r="P141" s="25"/>
      <c r="Q141" s="25"/>
      <c r="R141" s="25"/>
      <c r="S141" s="25"/>
      <c r="T141" s="25"/>
      <c r="U141" s="16"/>
    </row>
    <row r="142" spans="1:21">
      <c r="A142" s="12"/>
      <c r="B142" s="16"/>
      <c r="C142" s="16"/>
      <c r="D142" s="16"/>
      <c r="E142" s="16"/>
      <c r="F142" s="16"/>
      <c r="G142" s="16"/>
      <c r="H142" s="16"/>
      <c r="I142" s="16"/>
      <c r="J142" s="16"/>
      <c r="N142" s="25"/>
      <c r="O142" s="25"/>
      <c r="P142" s="25"/>
      <c r="Q142" s="25"/>
      <c r="R142" s="25"/>
      <c r="S142" s="25"/>
      <c r="T142" s="25"/>
      <c r="U142" s="16"/>
    </row>
    <row r="143" spans="1:21">
      <c r="A143" s="12"/>
      <c r="B143" s="16"/>
      <c r="C143" s="16"/>
      <c r="D143" s="16"/>
      <c r="E143" s="16"/>
      <c r="F143" s="16"/>
      <c r="G143" s="16"/>
      <c r="H143" s="16"/>
      <c r="I143" s="16"/>
      <c r="J143" s="16"/>
      <c r="N143" s="25"/>
      <c r="O143" s="25"/>
      <c r="P143" s="25"/>
      <c r="Q143" s="25"/>
      <c r="R143" s="25"/>
      <c r="S143" s="25"/>
      <c r="T143" s="25"/>
      <c r="U143" s="16"/>
    </row>
    <row r="144" spans="1:21">
      <c r="A144" s="12"/>
      <c r="B144" s="16"/>
      <c r="C144" s="16"/>
      <c r="D144" s="16"/>
      <c r="E144" s="16"/>
      <c r="F144" s="16"/>
      <c r="G144" s="16"/>
      <c r="H144" s="16"/>
      <c r="I144" s="16"/>
      <c r="J144" s="16"/>
      <c r="N144" s="25"/>
      <c r="O144" s="25"/>
      <c r="P144" s="25"/>
      <c r="Q144" s="25"/>
      <c r="R144" s="25"/>
      <c r="S144" s="25"/>
      <c r="T144" s="25"/>
      <c r="U144" s="16"/>
    </row>
    <row r="145" spans="1:21">
      <c r="A145" s="12"/>
      <c r="B145" s="16"/>
      <c r="C145" s="16"/>
      <c r="D145" s="16"/>
      <c r="E145" s="16"/>
      <c r="F145" s="16"/>
      <c r="G145" s="16"/>
      <c r="H145" s="16"/>
      <c r="I145" s="16"/>
      <c r="J145" s="16"/>
      <c r="N145" s="25"/>
      <c r="O145" s="25"/>
      <c r="P145" s="25"/>
      <c r="Q145" s="25"/>
      <c r="R145" s="25"/>
      <c r="S145" s="25"/>
      <c r="T145" s="25"/>
      <c r="U145" s="16"/>
    </row>
    <row r="146" spans="1:21">
      <c r="A146" s="12"/>
      <c r="B146" s="16"/>
      <c r="C146" s="16"/>
      <c r="D146" s="16"/>
      <c r="E146" s="16"/>
      <c r="F146" s="16"/>
      <c r="G146" s="16"/>
      <c r="H146" s="16"/>
      <c r="I146" s="16"/>
      <c r="J146" s="16"/>
      <c r="N146" s="25"/>
      <c r="O146" s="25"/>
      <c r="P146" s="25"/>
      <c r="Q146" s="25"/>
      <c r="R146" s="25"/>
      <c r="S146" s="25"/>
      <c r="T146" s="25"/>
      <c r="U146" s="16"/>
    </row>
    <row r="147" spans="1:21">
      <c r="A147" s="12"/>
      <c r="B147" s="16"/>
      <c r="C147" s="16"/>
      <c r="D147" s="16"/>
      <c r="E147" s="16"/>
      <c r="F147" s="16"/>
      <c r="G147" s="16"/>
      <c r="H147" s="16"/>
      <c r="I147" s="16"/>
      <c r="J147" s="16"/>
      <c r="N147" s="25"/>
      <c r="O147" s="25"/>
      <c r="P147" s="25"/>
      <c r="Q147" s="25"/>
      <c r="R147" s="25"/>
      <c r="S147" s="25"/>
      <c r="T147" s="25"/>
      <c r="U147" s="16"/>
    </row>
    <row r="148" spans="1:21">
      <c r="A148" s="12"/>
      <c r="B148" s="16"/>
      <c r="C148" s="16"/>
      <c r="D148" s="16"/>
      <c r="E148" s="16"/>
      <c r="F148" s="16"/>
      <c r="G148" s="16"/>
      <c r="H148" s="16"/>
      <c r="I148" s="16"/>
      <c r="J148" s="16"/>
      <c r="N148" s="25"/>
      <c r="O148" s="25"/>
      <c r="P148" s="25"/>
      <c r="Q148" s="25"/>
      <c r="R148" s="25"/>
      <c r="S148" s="25"/>
      <c r="T148" s="25"/>
      <c r="U148" s="16"/>
    </row>
    <row r="149" spans="1:21">
      <c r="A149" s="12"/>
      <c r="B149" s="16"/>
      <c r="C149" s="16"/>
      <c r="D149" s="16"/>
      <c r="E149" s="16"/>
      <c r="F149" s="16"/>
      <c r="G149" s="16"/>
      <c r="H149" s="16"/>
      <c r="I149" s="16"/>
      <c r="J149" s="16"/>
      <c r="N149" s="25"/>
      <c r="O149" s="25"/>
      <c r="P149" s="25"/>
      <c r="Q149" s="25"/>
      <c r="R149" s="25"/>
      <c r="S149" s="25"/>
      <c r="T149" s="25"/>
      <c r="U149" s="16"/>
    </row>
    <row r="150" spans="1:21">
      <c r="A150" s="12"/>
      <c r="B150" s="16"/>
      <c r="C150" s="16"/>
      <c r="D150" s="16"/>
      <c r="E150" s="16"/>
      <c r="F150" s="16"/>
      <c r="G150" s="16"/>
      <c r="H150" s="16"/>
      <c r="I150" s="16"/>
      <c r="J150" s="16"/>
      <c r="N150" s="25"/>
      <c r="O150" s="25"/>
      <c r="P150" s="25"/>
      <c r="Q150" s="25"/>
      <c r="R150" s="25"/>
      <c r="S150" s="25"/>
      <c r="T150" s="25"/>
      <c r="U150" s="16"/>
    </row>
    <row r="151" spans="1:21">
      <c r="A151" s="12"/>
      <c r="B151" s="16"/>
      <c r="C151" s="16"/>
      <c r="D151" s="16"/>
      <c r="E151" s="16"/>
      <c r="F151" s="16"/>
      <c r="G151" s="16"/>
      <c r="H151" s="16"/>
      <c r="I151" s="16"/>
      <c r="J151" s="16"/>
      <c r="N151" s="25"/>
      <c r="O151" s="25"/>
      <c r="P151" s="25"/>
      <c r="Q151" s="25"/>
      <c r="R151" s="25"/>
      <c r="S151" s="25"/>
      <c r="T151" s="25"/>
      <c r="U151" s="16"/>
    </row>
    <row r="152" spans="1:21">
      <c r="A152" s="12"/>
      <c r="B152" s="16"/>
      <c r="C152" s="16"/>
      <c r="D152" s="16"/>
      <c r="E152" s="16"/>
      <c r="F152" s="16"/>
      <c r="G152" s="16"/>
      <c r="H152" s="16"/>
      <c r="I152" s="16"/>
      <c r="J152" s="16"/>
      <c r="N152" s="25"/>
      <c r="O152" s="25"/>
      <c r="P152" s="25"/>
      <c r="Q152" s="25"/>
      <c r="R152" s="25"/>
      <c r="S152" s="25"/>
      <c r="T152" s="25"/>
      <c r="U152" s="16"/>
    </row>
    <row r="153" spans="1:21">
      <c r="A153" s="12"/>
      <c r="B153" s="16"/>
      <c r="C153" s="16"/>
      <c r="D153" s="16"/>
      <c r="E153" s="16"/>
      <c r="F153" s="16"/>
      <c r="G153" s="16"/>
      <c r="H153" s="16"/>
      <c r="I153" s="16"/>
      <c r="J153" s="16"/>
      <c r="N153" s="25"/>
      <c r="O153" s="25"/>
      <c r="P153" s="25"/>
      <c r="Q153" s="25"/>
      <c r="R153" s="25"/>
      <c r="S153" s="25"/>
      <c r="T153" s="25"/>
      <c r="U153" s="16"/>
    </row>
    <row r="154" spans="1:21">
      <c r="A154" s="12"/>
      <c r="B154" s="16"/>
      <c r="C154" s="16"/>
      <c r="D154" s="16"/>
      <c r="E154" s="16"/>
      <c r="F154" s="16"/>
      <c r="G154" s="16"/>
      <c r="H154" s="16"/>
      <c r="I154" s="16"/>
      <c r="J154" s="16"/>
      <c r="N154" s="25"/>
      <c r="O154" s="25"/>
      <c r="P154" s="25"/>
      <c r="Q154" s="25"/>
      <c r="R154" s="25"/>
      <c r="S154" s="25"/>
      <c r="T154" s="25"/>
      <c r="U154" s="16"/>
    </row>
    <row r="155" spans="1:21">
      <c r="A155" s="12"/>
      <c r="B155" s="16"/>
      <c r="C155" s="16"/>
      <c r="D155" s="16"/>
      <c r="E155" s="16"/>
      <c r="F155" s="16"/>
      <c r="G155" s="16"/>
      <c r="H155" s="16"/>
      <c r="I155" s="16"/>
      <c r="J155" s="16"/>
      <c r="N155" s="25"/>
      <c r="O155" s="25"/>
      <c r="P155" s="25"/>
      <c r="Q155" s="25"/>
      <c r="R155" s="25"/>
      <c r="S155" s="25"/>
      <c r="T155" s="25"/>
      <c r="U155" s="16"/>
    </row>
    <row r="156" spans="1:21">
      <c r="A156" s="12"/>
      <c r="B156" s="16"/>
      <c r="C156" s="16"/>
      <c r="D156" s="16"/>
      <c r="E156" s="16"/>
      <c r="F156" s="16"/>
      <c r="G156" s="16"/>
      <c r="H156" s="16"/>
      <c r="I156" s="16"/>
      <c r="J156" s="16"/>
      <c r="N156" s="25"/>
      <c r="O156" s="25"/>
      <c r="P156" s="25"/>
      <c r="Q156" s="25"/>
      <c r="R156" s="25"/>
      <c r="S156" s="25"/>
      <c r="T156" s="25"/>
      <c r="U156" s="16"/>
    </row>
    <row r="157" spans="1:21">
      <c r="A157" s="12"/>
      <c r="B157" s="16"/>
      <c r="C157" s="16"/>
      <c r="D157" s="16"/>
      <c r="E157" s="16"/>
      <c r="F157" s="16"/>
      <c r="G157" s="16"/>
      <c r="H157" s="16"/>
      <c r="I157" s="16"/>
      <c r="J157" s="16"/>
      <c r="N157" s="25"/>
      <c r="O157" s="25"/>
      <c r="P157" s="25"/>
      <c r="Q157" s="25"/>
      <c r="R157" s="25"/>
      <c r="S157" s="25"/>
      <c r="T157" s="25"/>
      <c r="U157" s="16"/>
    </row>
    <row r="158" spans="1:21">
      <c r="A158" s="12"/>
      <c r="B158" s="16"/>
      <c r="C158" s="16"/>
      <c r="D158" s="16"/>
      <c r="E158" s="16"/>
      <c r="F158" s="16"/>
      <c r="G158" s="16"/>
      <c r="H158" s="16"/>
      <c r="I158" s="16"/>
      <c r="J158" s="16"/>
      <c r="N158" s="25"/>
      <c r="O158" s="25"/>
      <c r="P158" s="25"/>
      <c r="Q158" s="25"/>
      <c r="R158" s="25"/>
      <c r="S158" s="25"/>
      <c r="T158" s="25"/>
      <c r="U158" s="16"/>
    </row>
    <row r="159" spans="1:21">
      <c r="A159" s="12"/>
      <c r="B159" s="16"/>
      <c r="C159" s="16"/>
      <c r="D159" s="16"/>
      <c r="E159" s="16"/>
      <c r="F159" s="16"/>
      <c r="G159" s="16"/>
      <c r="H159" s="16"/>
      <c r="I159" s="16"/>
      <c r="J159" s="16"/>
      <c r="N159" s="25"/>
      <c r="O159" s="25"/>
      <c r="P159" s="25"/>
      <c r="Q159" s="25"/>
      <c r="R159" s="25"/>
      <c r="S159" s="25"/>
      <c r="T159" s="25"/>
      <c r="U159" s="16"/>
    </row>
    <row r="160" spans="1:21">
      <c r="A160" s="12"/>
      <c r="B160" s="16"/>
      <c r="C160" s="16"/>
      <c r="D160" s="16"/>
      <c r="E160" s="16"/>
      <c r="F160" s="16"/>
      <c r="G160" s="16"/>
      <c r="H160" s="16"/>
      <c r="I160" s="16"/>
      <c r="J160" s="16"/>
      <c r="N160" s="25"/>
      <c r="O160" s="25"/>
      <c r="P160" s="25"/>
      <c r="Q160" s="25"/>
      <c r="R160" s="25"/>
      <c r="S160" s="25"/>
      <c r="T160" s="25"/>
      <c r="U160" s="16"/>
    </row>
    <row r="161" spans="1:21">
      <c r="A161" s="12"/>
      <c r="B161" s="16"/>
      <c r="C161" s="16"/>
      <c r="D161" s="16"/>
      <c r="E161" s="16"/>
      <c r="F161" s="16"/>
      <c r="G161" s="16"/>
      <c r="H161" s="16"/>
      <c r="I161" s="16"/>
      <c r="J161" s="16"/>
      <c r="N161" s="25"/>
      <c r="O161" s="25"/>
      <c r="P161" s="25"/>
      <c r="Q161" s="25"/>
      <c r="R161" s="25"/>
      <c r="S161" s="25"/>
      <c r="T161" s="25"/>
      <c r="U161" s="16"/>
    </row>
    <row r="162" spans="1:21">
      <c r="A162" s="12"/>
      <c r="B162" s="16"/>
      <c r="C162" s="16"/>
      <c r="D162" s="16"/>
      <c r="E162" s="16"/>
      <c r="F162" s="16"/>
      <c r="G162" s="16"/>
      <c r="H162" s="16"/>
      <c r="I162" s="16"/>
      <c r="J162" s="16"/>
      <c r="N162" s="25"/>
      <c r="O162" s="25"/>
      <c r="P162" s="25"/>
      <c r="Q162" s="25"/>
      <c r="R162" s="25"/>
      <c r="S162" s="25"/>
      <c r="T162" s="25"/>
      <c r="U162" s="16"/>
    </row>
    <row r="163" spans="1:21">
      <c r="A163" s="12"/>
      <c r="B163" s="16"/>
      <c r="C163" s="16"/>
      <c r="D163" s="16"/>
      <c r="E163" s="16"/>
      <c r="F163" s="16"/>
      <c r="G163" s="16"/>
      <c r="H163" s="16"/>
      <c r="I163" s="16"/>
      <c r="J163" s="16"/>
      <c r="N163" s="25"/>
      <c r="O163" s="25"/>
      <c r="P163" s="25"/>
      <c r="Q163" s="25"/>
      <c r="R163" s="25"/>
      <c r="S163" s="25"/>
      <c r="T163" s="25"/>
      <c r="U163" s="16"/>
    </row>
    <row r="164" spans="1:21">
      <c r="A164" s="12"/>
      <c r="B164" s="16"/>
      <c r="C164" s="16"/>
      <c r="D164" s="16"/>
      <c r="E164" s="16"/>
      <c r="F164" s="16"/>
      <c r="G164" s="16"/>
      <c r="H164" s="16"/>
      <c r="I164" s="16"/>
      <c r="J164" s="16"/>
      <c r="N164" s="25"/>
      <c r="O164" s="25"/>
      <c r="P164" s="25"/>
      <c r="Q164" s="25"/>
      <c r="R164" s="25"/>
      <c r="S164" s="25"/>
      <c r="T164" s="25"/>
      <c r="U164" s="16"/>
    </row>
    <row r="165" spans="1:21">
      <c r="A165" s="12"/>
      <c r="B165" s="16"/>
      <c r="C165" s="16"/>
      <c r="D165" s="16"/>
      <c r="E165" s="16"/>
      <c r="F165" s="16"/>
      <c r="G165" s="16"/>
      <c r="H165" s="16"/>
      <c r="I165" s="16"/>
      <c r="J165" s="16"/>
      <c r="N165" s="25"/>
      <c r="O165" s="25"/>
      <c r="P165" s="25"/>
      <c r="Q165" s="25"/>
      <c r="R165" s="25"/>
      <c r="S165" s="25"/>
      <c r="T165" s="25"/>
      <c r="U165" s="16"/>
    </row>
    <row r="166" spans="1:21">
      <c r="A166" s="12"/>
      <c r="B166" s="16"/>
      <c r="C166" s="16"/>
      <c r="D166" s="16"/>
      <c r="E166" s="16"/>
      <c r="F166" s="16"/>
      <c r="G166" s="16"/>
      <c r="H166" s="16"/>
      <c r="I166" s="16"/>
      <c r="J166" s="16"/>
      <c r="N166" s="25"/>
      <c r="O166" s="25"/>
      <c r="P166" s="25"/>
      <c r="Q166" s="25"/>
      <c r="R166" s="25"/>
      <c r="S166" s="25"/>
      <c r="T166" s="25"/>
      <c r="U166" s="16"/>
    </row>
    <row r="167" spans="1:21">
      <c r="A167" s="12"/>
      <c r="B167" s="16"/>
      <c r="C167" s="16"/>
      <c r="D167" s="16"/>
      <c r="E167" s="16"/>
      <c r="F167" s="16"/>
      <c r="G167" s="16"/>
      <c r="H167" s="16"/>
      <c r="I167" s="16"/>
      <c r="J167" s="16"/>
      <c r="N167" s="25"/>
      <c r="O167" s="25"/>
      <c r="P167" s="25"/>
      <c r="Q167" s="25"/>
      <c r="R167" s="25"/>
      <c r="S167" s="25"/>
      <c r="T167" s="25"/>
      <c r="U167" s="16"/>
    </row>
    <row r="168" spans="1:21">
      <c r="A168" s="12"/>
      <c r="B168" s="16"/>
      <c r="C168" s="16"/>
      <c r="D168" s="16"/>
      <c r="E168" s="16"/>
      <c r="F168" s="16"/>
      <c r="G168" s="16"/>
      <c r="H168" s="16"/>
      <c r="I168" s="16"/>
      <c r="J168" s="16"/>
      <c r="N168" s="25"/>
      <c r="O168" s="25"/>
      <c r="P168" s="25"/>
      <c r="Q168" s="25"/>
      <c r="R168" s="25"/>
      <c r="S168" s="25"/>
      <c r="T168" s="25"/>
      <c r="U168" s="16"/>
    </row>
    <row r="169" spans="1:21">
      <c r="A169" s="12"/>
      <c r="B169" s="16"/>
      <c r="C169" s="16"/>
      <c r="D169" s="16"/>
      <c r="E169" s="16"/>
      <c r="F169" s="16"/>
      <c r="G169" s="16"/>
      <c r="H169" s="16"/>
      <c r="I169" s="16"/>
      <c r="J169" s="16"/>
      <c r="N169" s="25"/>
      <c r="O169" s="25"/>
      <c r="P169" s="25"/>
      <c r="Q169" s="25"/>
      <c r="R169" s="25"/>
      <c r="S169" s="25"/>
      <c r="T169" s="25"/>
      <c r="U169" s="16"/>
    </row>
    <row r="170" spans="1:21">
      <c r="A170" s="12"/>
      <c r="B170" s="16"/>
      <c r="C170" s="16"/>
      <c r="D170" s="16"/>
      <c r="E170" s="16"/>
      <c r="F170" s="16"/>
      <c r="G170" s="16"/>
      <c r="H170" s="16"/>
      <c r="I170" s="16"/>
      <c r="J170" s="16"/>
      <c r="N170" s="25"/>
      <c r="O170" s="25"/>
      <c r="P170" s="25"/>
      <c r="Q170" s="25"/>
      <c r="R170" s="25"/>
      <c r="S170" s="25"/>
      <c r="T170" s="25"/>
      <c r="U170" s="16"/>
    </row>
    <row r="171" spans="1:21">
      <c r="A171" s="12"/>
      <c r="B171" s="16"/>
      <c r="C171" s="16"/>
      <c r="D171" s="16"/>
      <c r="E171" s="16"/>
      <c r="F171" s="16"/>
      <c r="G171" s="16"/>
      <c r="H171" s="16"/>
      <c r="I171" s="16"/>
      <c r="J171" s="16"/>
      <c r="N171" s="25"/>
      <c r="O171" s="25"/>
      <c r="P171" s="25"/>
      <c r="Q171" s="25"/>
      <c r="R171" s="25"/>
      <c r="S171" s="25"/>
      <c r="T171" s="25"/>
      <c r="U171" s="16"/>
    </row>
    <row r="172" spans="1:21">
      <c r="A172" s="12"/>
      <c r="B172" s="16"/>
      <c r="C172" s="16"/>
      <c r="D172" s="16"/>
      <c r="E172" s="16"/>
      <c r="F172" s="16"/>
      <c r="G172" s="16"/>
      <c r="H172" s="16"/>
      <c r="I172" s="16"/>
      <c r="J172" s="16"/>
      <c r="N172" s="25"/>
      <c r="O172" s="25"/>
      <c r="P172" s="25"/>
      <c r="Q172" s="25"/>
      <c r="R172" s="25"/>
      <c r="S172" s="25"/>
      <c r="T172" s="25"/>
      <c r="U172" s="16"/>
    </row>
    <row r="173" spans="1:21">
      <c r="A173" s="12"/>
      <c r="B173" s="16"/>
      <c r="C173" s="16"/>
      <c r="D173" s="16"/>
      <c r="E173" s="16"/>
      <c r="F173" s="16"/>
      <c r="G173" s="16"/>
      <c r="H173" s="16"/>
      <c r="I173" s="16"/>
      <c r="J173" s="16"/>
      <c r="N173" s="25"/>
      <c r="O173" s="25"/>
      <c r="P173" s="25"/>
      <c r="Q173" s="25"/>
      <c r="R173" s="25"/>
      <c r="S173" s="25"/>
      <c r="T173" s="25"/>
      <c r="U173" s="16"/>
    </row>
    <row r="174" spans="1:21">
      <c r="A174" s="12"/>
      <c r="B174" s="16"/>
      <c r="C174" s="16"/>
      <c r="D174" s="16"/>
      <c r="E174" s="16"/>
      <c r="F174" s="16"/>
      <c r="G174" s="16"/>
      <c r="H174" s="16"/>
      <c r="I174" s="16"/>
      <c r="J174" s="16"/>
      <c r="N174" s="25"/>
      <c r="O174" s="25"/>
      <c r="P174" s="25"/>
      <c r="Q174" s="25"/>
      <c r="R174" s="25"/>
      <c r="S174" s="25"/>
      <c r="T174" s="25"/>
      <c r="U174" s="16"/>
    </row>
    <row r="175" spans="1:21">
      <c r="A175" s="12"/>
      <c r="B175" s="16"/>
      <c r="C175" s="16"/>
      <c r="D175" s="16"/>
      <c r="E175" s="16"/>
      <c r="F175" s="16"/>
      <c r="G175" s="16"/>
      <c r="H175" s="16"/>
      <c r="I175" s="16"/>
      <c r="J175" s="16"/>
      <c r="N175" s="25"/>
      <c r="O175" s="25"/>
      <c r="P175" s="25"/>
      <c r="Q175" s="25"/>
      <c r="R175" s="25"/>
      <c r="S175" s="25"/>
      <c r="T175" s="25"/>
      <c r="U175" s="16"/>
    </row>
    <row r="176" spans="1:21">
      <c r="A176" s="12"/>
      <c r="B176" s="16"/>
      <c r="C176" s="16"/>
      <c r="D176" s="16"/>
      <c r="E176" s="16"/>
      <c r="F176" s="16"/>
      <c r="G176" s="16"/>
      <c r="H176" s="16"/>
      <c r="I176" s="16"/>
      <c r="J176" s="16"/>
      <c r="N176" s="25"/>
      <c r="O176" s="25"/>
      <c r="P176" s="25"/>
      <c r="Q176" s="25"/>
      <c r="R176" s="25"/>
      <c r="S176" s="25"/>
      <c r="T176" s="25"/>
      <c r="U176" s="16"/>
    </row>
    <row r="177" spans="1:21">
      <c r="A177" s="12"/>
      <c r="B177" s="16"/>
      <c r="C177" s="16"/>
      <c r="D177" s="16"/>
      <c r="E177" s="16"/>
      <c r="F177" s="16"/>
      <c r="G177" s="16"/>
      <c r="H177" s="16"/>
      <c r="I177" s="16"/>
      <c r="J177" s="16"/>
      <c r="N177" s="25"/>
      <c r="O177" s="25"/>
      <c r="P177" s="25"/>
      <c r="Q177" s="25"/>
      <c r="R177" s="25"/>
      <c r="S177" s="25"/>
      <c r="T177" s="25"/>
      <c r="U177" s="16"/>
    </row>
    <row r="178" spans="1:21">
      <c r="A178" s="12"/>
      <c r="B178" s="16"/>
      <c r="C178" s="16"/>
      <c r="D178" s="16"/>
      <c r="E178" s="16"/>
      <c r="F178" s="16"/>
      <c r="G178" s="16"/>
      <c r="H178" s="16"/>
      <c r="I178" s="16"/>
      <c r="J178" s="16"/>
      <c r="N178" s="25"/>
      <c r="O178" s="25"/>
      <c r="P178" s="25"/>
      <c r="Q178" s="25"/>
      <c r="R178" s="25"/>
      <c r="S178" s="25"/>
      <c r="T178" s="25"/>
      <c r="U178" s="16"/>
    </row>
    <row r="179" spans="1:21">
      <c r="A179" s="12"/>
      <c r="B179" s="16"/>
      <c r="C179" s="16"/>
      <c r="D179" s="16"/>
      <c r="E179" s="16"/>
      <c r="F179" s="16"/>
      <c r="G179" s="16"/>
      <c r="H179" s="16"/>
      <c r="I179" s="16"/>
      <c r="J179" s="16"/>
      <c r="N179" s="25"/>
      <c r="O179" s="25"/>
      <c r="P179" s="25"/>
      <c r="Q179" s="25"/>
      <c r="R179" s="25"/>
      <c r="S179" s="25"/>
      <c r="T179" s="25"/>
      <c r="U179" s="16"/>
    </row>
    <row r="180" spans="1:21">
      <c r="A180" s="12"/>
      <c r="B180" s="16"/>
      <c r="C180" s="16"/>
      <c r="D180" s="16"/>
      <c r="E180" s="16"/>
      <c r="F180" s="16"/>
      <c r="G180" s="16"/>
      <c r="H180" s="16"/>
      <c r="I180" s="16"/>
      <c r="J180" s="16"/>
      <c r="N180" s="25"/>
      <c r="O180" s="25"/>
      <c r="P180" s="25"/>
      <c r="Q180" s="25"/>
      <c r="R180" s="25"/>
      <c r="S180" s="25"/>
      <c r="T180" s="25"/>
      <c r="U180" s="16"/>
    </row>
    <row r="181" spans="1:21">
      <c r="A181" s="12"/>
      <c r="B181" s="16"/>
      <c r="C181" s="16"/>
      <c r="D181" s="16"/>
      <c r="E181" s="16"/>
      <c r="F181" s="16"/>
      <c r="G181" s="16"/>
      <c r="H181" s="16"/>
      <c r="I181" s="16"/>
      <c r="J181" s="16"/>
      <c r="N181" s="25"/>
      <c r="O181" s="25"/>
      <c r="P181" s="25"/>
      <c r="Q181" s="25"/>
      <c r="R181" s="25"/>
      <c r="S181" s="25"/>
      <c r="T181" s="25"/>
      <c r="U181" s="16"/>
    </row>
    <row r="182" spans="1:21">
      <c r="A182" s="12"/>
      <c r="B182" s="16"/>
      <c r="C182" s="16"/>
      <c r="D182" s="16"/>
      <c r="E182" s="16"/>
      <c r="F182" s="16"/>
      <c r="G182" s="16"/>
      <c r="H182" s="16"/>
      <c r="I182" s="16"/>
      <c r="J182" s="16"/>
      <c r="N182" s="25"/>
      <c r="O182" s="25"/>
      <c r="P182" s="25"/>
      <c r="Q182" s="25"/>
      <c r="R182" s="25"/>
      <c r="S182" s="25"/>
      <c r="T182" s="25"/>
      <c r="U182" s="16"/>
    </row>
    <row r="183" spans="1:21">
      <c r="A183" s="12"/>
      <c r="B183" s="16"/>
      <c r="C183" s="16"/>
      <c r="D183" s="16"/>
      <c r="E183" s="16"/>
      <c r="F183" s="16"/>
      <c r="G183" s="16"/>
      <c r="H183" s="16"/>
      <c r="I183" s="16"/>
      <c r="J183" s="16"/>
      <c r="N183" s="25"/>
      <c r="O183" s="25"/>
      <c r="P183" s="25"/>
      <c r="Q183" s="25"/>
      <c r="R183" s="25"/>
      <c r="S183" s="25"/>
      <c r="T183" s="25"/>
      <c r="U183" s="16"/>
    </row>
    <row r="184" spans="1:21">
      <c r="A184" s="12"/>
      <c r="B184" s="16"/>
      <c r="C184" s="16"/>
      <c r="D184" s="16"/>
      <c r="E184" s="16"/>
      <c r="F184" s="16"/>
      <c r="G184" s="16"/>
      <c r="H184" s="16"/>
      <c r="I184" s="16"/>
      <c r="J184" s="16"/>
      <c r="N184" s="25"/>
      <c r="O184" s="25"/>
      <c r="P184" s="25"/>
      <c r="Q184" s="25"/>
      <c r="R184" s="25"/>
      <c r="S184" s="25"/>
      <c r="T184" s="25"/>
      <c r="U184" s="16"/>
    </row>
    <row r="185" spans="1:21">
      <c r="A185" s="12"/>
      <c r="B185" s="16"/>
      <c r="C185" s="16"/>
      <c r="D185" s="16"/>
      <c r="E185" s="16"/>
      <c r="F185" s="16"/>
      <c r="G185" s="16"/>
      <c r="H185" s="16"/>
      <c r="I185" s="16"/>
      <c r="J185" s="16"/>
      <c r="N185" s="25"/>
      <c r="O185" s="25"/>
      <c r="P185" s="25"/>
      <c r="Q185" s="25"/>
      <c r="R185" s="25"/>
      <c r="S185" s="25"/>
      <c r="T185" s="25"/>
      <c r="U185" s="16"/>
    </row>
    <row r="186" spans="1:21">
      <c r="A186" s="12"/>
      <c r="B186" s="16"/>
      <c r="C186" s="16"/>
      <c r="D186" s="16"/>
      <c r="E186" s="16"/>
      <c r="F186" s="16"/>
      <c r="G186" s="16"/>
      <c r="H186" s="16"/>
      <c r="I186" s="16"/>
      <c r="J186" s="16"/>
      <c r="N186" s="25"/>
      <c r="O186" s="25"/>
      <c r="P186" s="25"/>
      <c r="Q186" s="25"/>
      <c r="R186" s="25"/>
      <c r="S186" s="25"/>
      <c r="T186" s="25"/>
      <c r="U186" s="16"/>
    </row>
    <row r="187" spans="1:21">
      <c r="A187" s="12"/>
      <c r="B187" s="16"/>
      <c r="C187" s="16"/>
      <c r="D187" s="16"/>
      <c r="E187" s="16"/>
      <c r="F187" s="16"/>
      <c r="G187" s="16"/>
      <c r="H187" s="16"/>
      <c r="I187" s="16"/>
      <c r="J187" s="16"/>
      <c r="N187" s="25"/>
      <c r="O187" s="25"/>
      <c r="P187" s="25"/>
      <c r="Q187" s="25"/>
      <c r="R187" s="25"/>
      <c r="S187" s="25"/>
      <c r="T187" s="25"/>
      <c r="U187" s="16"/>
    </row>
    <row r="188" spans="1:21">
      <c r="A188" s="12"/>
      <c r="B188" s="16"/>
      <c r="C188" s="16"/>
      <c r="D188" s="16"/>
      <c r="E188" s="16"/>
      <c r="F188" s="16"/>
      <c r="G188" s="16"/>
      <c r="H188" s="16"/>
      <c r="I188" s="16"/>
      <c r="J188" s="16"/>
      <c r="N188" s="25"/>
      <c r="O188" s="25"/>
      <c r="P188" s="25"/>
      <c r="Q188" s="25"/>
      <c r="R188" s="25"/>
      <c r="S188" s="25"/>
      <c r="T188" s="25"/>
      <c r="U188" s="16"/>
    </row>
    <row r="189" spans="1:21">
      <c r="A189" s="12"/>
      <c r="B189" s="16"/>
      <c r="C189" s="16"/>
      <c r="D189" s="16"/>
      <c r="E189" s="16"/>
      <c r="F189" s="16"/>
      <c r="G189" s="16"/>
      <c r="H189" s="16"/>
      <c r="I189" s="16"/>
      <c r="J189" s="16"/>
      <c r="N189" s="25"/>
      <c r="O189" s="25"/>
      <c r="P189" s="25"/>
      <c r="Q189" s="25"/>
      <c r="R189" s="25"/>
      <c r="S189" s="25"/>
      <c r="T189" s="25"/>
      <c r="U189" s="16"/>
    </row>
    <row r="190" spans="1:21">
      <c r="A190" s="12"/>
      <c r="B190" s="16"/>
      <c r="C190" s="16"/>
      <c r="D190" s="16"/>
      <c r="E190" s="16"/>
      <c r="F190" s="16"/>
      <c r="G190" s="16"/>
      <c r="H190" s="16"/>
      <c r="I190" s="16"/>
      <c r="J190" s="16"/>
      <c r="N190" s="25"/>
      <c r="O190" s="25"/>
      <c r="P190" s="25"/>
      <c r="Q190" s="25"/>
      <c r="R190" s="25"/>
      <c r="S190" s="25"/>
      <c r="T190" s="25"/>
      <c r="U190" s="16"/>
    </row>
    <row r="191" spans="1:21">
      <c r="A191" s="12"/>
      <c r="B191" s="16"/>
      <c r="C191" s="16"/>
      <c r="D191" s="16"/>
      <c r="E191" s="16"/>
      <c r="F191" s="16"/>
      <c r="G191" s="16"/>
      <c r="H191" s="16"/>
      <c r="I191" s="16"/>
      <c r="J191" s="16"/>
      <c r="N191" s="25"/>
      <c r="O191" s="25"/>
      <c r="P191" s="25"/>
      <c r="Q191" s="25"/>
      <c r="R191" s="25"/>
      <c r="S191" s="25"/>
      <c r="T191" s="25"/>
      <c r="U191" s="16"/>
    </row>
    <row r="192" spans="1:21">
      <c r="A192" s="12"/>
      <c r="B192" s="16"/>
      <c r="C192" s="16"/>
      <c r="D192" s="16"/>
      <c r="E192" s="16"/>
      <c r="F192" s="16"/>
      <c r="G192" s="16"/>
      <c r="H192" s="16"/>
      <c r="I192" s="16"/>
      <c r="J192" s="16"/>
      <c r="N192" s="25"/>
      <c r="O192" s="25"/>
      <c r="P192" s="25"/>
      <c r="Q192" s="25"/>
      <c r="R192" s="25"/>
      <c r="S192" s="25"/>
      <c r="T192" s="25"/>
      <c r="U192" s="16"/>
    </row>
    <row r="193" spans="1:21">
      <c r="A193" s="12"/>
      <c r="B193" s="16"/>
      <c r="C193" s="16"/>
      <c r="D193" s="16"/>
      <c r="E193" s="16"/>
      <c r="F193" s="16"/>
      <c r="G193" s="16"/>
      <c r="H193" s="16"/>
      <c r="I193" s="16"/>
      <c r="J193" s="16"/>
      <c r="N193" s="25"/>
      <c r="O193" s="25"/>
      <c r="P193" s="25"/>
      <c r="Q193" s="25"/>
      <c r="R193" s="25"/>
      <c r="S193" s="25"/>
      <c r="T193" s="25"/>
      <c r="U193" s="16"/>
    </row>
    <row r="194" spans="1:21">
      <c r="A194" s="12"/>
      <c r="B194" s="16"/>
      <c r="C194" s="16"/>
      <c r="D194" s="16"/>
      <c r="E194" s="16"/>
      <c r="F194" s="16"/>
      <c r="G194" s="16"/>
      <c r="H194" s="16"/>
      <c r="I194" s="16"/>
      <c r="J194" s="16"/>
      <c r="N194" s="25"/>
      <c r="O194" s="25"/>
      <c r="P194" s="25"/>
      <c r="Q194" s="25"/>
      <c r="R194" s="25"/>
      <c r="S194" s="25"/>
      <c r="T194" s="25"/>
      <c r="U194" s="16"/>
    </row>
    <row r="195" spans="1:21">
      <c r="A195" s="12"/>
      <c r="B195" s="16"/>
      <c r="C195" s="16"/>
      <c r="D195" s="16"/>
      <c r="E195" s="16"/>
      <c r="F195" s="16"/>
      <c r="G195" s="16"/>
      <c r="H195" s="16"/>
      <c r="I195" s="16"/>
      <c r="J195" s="16"/>
      <c r="N195" s="25"/>
      <c r="O195" s="25"/>
      <c r="P195" s="25"/>
      <c r="Q195" s="25"/>
      <c r="R195" s="25"/>
      <c r="S195" s="25"/>
      <c r="T195" s="25"/>
      <c r="U195" s="16"/>
    </row>
    <row r="196" spans="1:21">
      <c r="A196" s="12"/>
      <c r="B196" s="16"/>
      <c r="C196" s="16"/>
      <c r="D196" s="16"/>
      <c r="E196" s="16"/>
      <c r="F196" s="16"/>
      <c r="G196" s="16"/>
      <c r="H196" s="16"/>
      <c r="I196" s="16"/>
      <c r="J196" s="16"/>
      <c r="N196" s="25"/>
      <c r="O196" s="25"/>
      <c r="P196" s="25"/>
      <c r="Q196" s="25"/>
      <c r="R196" s="25"/>
      <c r="S196" s="25"/>
      <c r="T196" s="25"/>
      <c r="U196" s="16"/>
    </row>
    <row r="197" spans="1:21">
      <c r="A197" s="12"/>
      <c r="B197" s="16"/>
      <c r="C197" s="16"/>
      <c r="D197" s="16"/>
      <c r="E197" s="16"/>
      <c r="F197" s="16"/>
      <c r="G197" s="16"/>
      <c r="H197" s="16"/>
      <c r="I197" s="16"/>
      <c r="J197" s="16"/>
      <c r="N197" s="25"/>
      <c r="O197" s="25"/>
      <c r="P197" s="25"/>
      <c r="Q197" s="25"/>
      <c r="R197" s="25"/>
      <c r="S197" s="25"/>
      <c r="T197" s="25"/>
      <c r="U197" s="16"/>
    </row>
    <row r="198" spans="1:21">
      <c r="A198" s="12"/>
      <c r="B198" s="16"/>
      <c r="C198" s="16"/>
      <c r="D198" s="16"/>
      <c r="E198" s="16"/>
      <c r="F198" s="16"/>
      <c r="G198" s="16"/>
      <c r="H198" s="16"/>
      <c r="I198" s="16"/>
      <c r="J198" s="16"/>
      <c r="N198" s="25"/>
      <c r="O198" s="25"/>
      <c r="P198" s="25"/>
      <c r="Q198" s="25"/>
      <c r="R198" s="25"/>
      <c r="S198" s="25"/>
      <c r="T198" s="25"/>
      <c r="U198" s="16"/>
    </row>
    <row r="199" spans="1:21">
      <c r="A199" s="12"/>
      <c r="B199" s="16"/>
      <c r="C199" s="16"/>
      <c r="D199" s="16"/>
      <c r="E199" s="16"/>
      <c r="F199" s="16"/>
      <c r="G199" s="16"/>
      <c r="H199" s="16"/>
      <c r="I199" s="16"/>
      <c r="J199" s="16"/>
      <c r="N199" s="25"/>
      <c r="O199" s="25"/>
      <c r="P199" s="25"/>
      <c r="Q199" s="25"/>
      <c r="R199" s="25"/>
      <c r="S199" s="25"/>
      <c r="T199" s="25"/>
      <c r="U199" s="16"/>
    </row>
    <row r="200" spans="1:21">
      <c r="A200" s="12"/>
      <c r="B200" s="16"/>
      <c r="C200" s="16"/>
      <c r="D200" s="16"/>
      <c r="E200" s="16"/>
      <c r="F200" s="16"/>
      <c r="G200" s="16"/>
      <c r="H200" s="16"/>
      <c r="I200" s="16"/>
      <c r="J200" s="16"/>
      <c r="N200" s="25"/>
      <c r="O200" s="25"/>
      <c r="P200" s="25"/>
      <c r="Q200" s="25"/>
      <c r="R200" s="25"/>
      <c r="S200" s="25"/>
      <c r="T200" s="25"/>
      <c r="U200" s="16"/>
    </row>
    <row r="201" spans="1:21">
      <c r="A201" s="12"/>
      <c r="B201" s="16"/>
      <c r="C201" s="16"/>
      <c r="D201" s="16"/>
      <c r="E201" s="16"/>
      <c r="F201" s="16"/>
      <c r="G201" s="16"/>
      <c r="H201" s="16"/>
      <c r="I201" s="16"/>
      <c r="J201" s="16"/>
      <c r="N201" s="25"/>
      <c r="O201" s="25"/>
      <c r="P201" s="25"/>
      <c r="Q201" s="25"/>
      <c r="R201" s="25"/>
      <c r="S201" s="25"/>
      <c r="T201" s="25"/>
      <c r="U201" s="16"/>
    </row>
    <row r="202" spans="1:21">
      <c r="A202" s="12"/>
      <c r="B202" s="16"/>
      <c r="C202" s="16"/>
      <c r="D202" s="16"/>
      <c r="E202" s="16"/>
      <c r="F202" s="16"/>
      <c r="G202" s="16"/>
      <c r="H202" s="16"/>
      <c r="I202" s="16"/>
      <c r="J202" s="16"/>
      <c r="N202" s="25"/>
      <c r="O202" s="25"/>
      <c r="P202" s="25"/>
      <c r="Q202" s="25"/>
      <c r="R202" s="25"/>
      <c r="S202" s="25"/>
      <c r="T202" s="25"/>
      <c r="U202" s="16"/>
    </row>
    <row r="203" spans="1:21">
      <c r="A203" s="12"/>
      <c r="B203" s="16"/>
      <c r="C203" s="16"/>
      <c r="D203" s="16"/>
      <c r="E203" s="16"/>
      <c r="F203" s="16"/>
      <c r="G203" s="16"/>
      <c r="H203" s="16"/>
      <c r="I203" s="16"/>
      <c r="J203" s="16"/>
      <c r="N203" s="25"/>
      <c r="O203" s="25"/>
      <c r="P203" s="25"/>
      <c r="Q203" s="25"/>
      <c r="R203" s="25"/>
      <c r="S203" s="25"/>
      <c r="T203" s="25"/>
      <c r="U203" s="16"/>
    </row>
    <row r="204" spans="1:21">
      <c r="A204" s="12"/>
      <c r="B204" s="16"/>
      <c r="C204" s="16"/>
      <c r="D204" s="16"/>
      <c r="E204" s="16"/>
      <c r="F204" s="16"/>
      <c r="G204" s="16"/>
      <c r="H204" s="16"/>
      <c r="I204" s="16"/>
      <c r="J204" s="16"/>
      <c r="N204" s="25"/>
      <c r="O204" s="25"/>
      <c r="P204" s="25"/>
      <c r="Q204" s="25"/>
      <c r="R204" s="25"/>
      <c r="S204" s="25"/>
      <c r="T204" s="25"/>
      <c r="U204" s="16"/>
    </row>
    <row r="205" spans="1:21">
      <c r="A205" s="12"/>
      <c r="B205" s="16"/>
      <c r="C205" s="16"/>
      <c r="D205" s="16"/>
      <c r="E205" s="16"/>
      <c r="F205" s="16"/>
      <c r="G205" s="16"/>
      <c r="H205" s="16"/>
      <c r="I205" s="16"/>
      <c r="J205" s="16"/>
      <c r="N205" s="25"/>
      <c r="O205" s="25"/>
      <c r="P205" s="25"/>
      <c r="Q205" s="25"/>
      <c r="R205" s="25"/>
      <c r="S205" s="25"/>
      <c r="T205" s="25"/>
      <c r="U205" s="16"/>
    </row>
    <row r="206" spans="1:21">
      <c r="A206" s="12"/>
      <c r="B206" s="16"/>
      <c r="C206" s="16"/>
      <c r="D206" s="16"/>
      <c r="E206" s="16"/>
      <c r="F206" s="16"/>
      <c r="G206" s="16"/>
      <c r="H206" s="16"/>
      <c r="I206" s="16"/>
      <c r="J206" s="16"/>
      <c r="N206" s="25"/>
      <c r="O206" s="25"/>
      <c r="P206" s="25"/>
      <c r="Q206" s="25"/>
      <c r="R206" s="25"/>
      <c r="S206" s="25"/>
      <c r="T206" s="25"/>
      <c r="U206" s="16"/>
    </row>
    <row r="207" spans="1:21">
      <c r="A207" s="12"/>
      <c r="B207" s="16"/>
      <c r="C207" s="16"/>
      <c r="D207" s="16"/>
      <c r="E207" s="16"/>
      <c r="F207" s="16"/>
      <c r="G207" s="16"/>
      <c r="H207" s="16"/>
      <c r="I207" s="16"/>
      <c r="J207" s="16"/>
      <c r="N207" s="25"/>
      <c r="O207" s="25"/>
      <c r="P207" s="25"/>
      <c r="Q207" s="25"/>
      <c r="R207" s="25"/>
      <c r="S207" s="25"/>
      <c r="T207" s="25"/>
      <c r="U207" s="16"/>
    </row>
    <row r="208" spans="1:21">
      <c r="A208" s="12"/>
      <c r="B208" s="16"/>
      <c r="C208" s="16"/>
      <c r="D208" s="16"/>
      <c r="E208" s="16"/>
      <c r="F208" s="16"/>
      <c r="G208" s="16"/>
      <c r="H208" s="16"/>
      <c r="I208" s="16"/>
      <c r="J208" s="16"/>
      <c r="N208" s="25"/>
      <c r="O208" s="25"/>
      <c r="P208" s="25"/>
      <c r="Q208" s="25"/>
      <c r="R208" s="25"/>
      <c r="S208" s="25"/>
      <c r="T208" s="25"/>
      <c r="U208" s="16"/>
    </row>
    <row r="209" spans="1:21">
      <c r="A209" s="12"/>
      <c r="B209" s="16"/>
      <c r="C209" s="16"/>
      <c r="D209" s="16"/>
      <c r="E209" s="16"/>
      <c r="F209" s="16"/>
      <c r="G209" s="16"/>
      <c r="H209" s="16"/>
      <c r="I209" s="16"/>
      <c r="J209" s="16"/>
      <c r="N209" s="25"/>
      <c r="O209" s="25"/>
      <c r="P209" s="25"/>
      <c r="Q209" s="25"/>
      <c r="R209" s="25"/>
      <c r="S209" s="25"/>
      <c r="T209" s="25"/>
      <c r="U209" s="16"/>
    </row>
    <row r="210" spans="1:21">
      <c r="A210" s="12"/>
      <c r="B210" s="16"/>
      <c r="C210" s="16"/>
      <c r="D210" s="16"/>
      <c r="E210" s="16"/>
      <c r="F210" s="16"/>
      <c r="G210" s="16"/>
      <c r="H210" s="16"/>
      <c r="I210" s="16"/>
      <c r="J210" s="16"/>
      <c r="N210" s="25"/>
      <c r="O210" s="25"/>
      <c r="P210" s="25"/>
      <c r="Q210" s="25"/>
      <c r="R210" s="25"/>
      <c r="S210" s="25"/>
      <c r="T210" s="25"/>
      <c r="U210" s="16"/>
    </row>
    <row r="211" spans="1:21">
      <c r="A211" s="12"/>
      <c r="B211" s="16"/>
      <c r="C211" s="16"/>
      <c r="D211" s="16"/>
      <c r="E211" s="16"/>
      <c r="F211" s="16"/>
      <c r="G211" s="16"/>
      <c r="H211" s="16"/>
      <c r="I211" s="16"/>
      <c r="J211" s="16"/>
      <c r="N211" s="25"/>
      <c r="O211" s="25"/>
      <c r="P211" s="25"/>
      <c r="Q211" s="25"/>
      <c r="R211" s="25"/>
      <c r="S211" s="25"/>
      <c r="T211" s="25"/>
      <c r="U211" s="16"/>
    </row>
    <row r="212" spans="1:21">
      <c r="A212" s="12"/>
      <c r="B212" s="16"/>
      <c r="C212" s="16"/>
      <c r="D212" s="16"/>
      <c r="E212" s="16"/>
      <c r="F212" s="16"/>
      <c r="G212" s="16"/>
      <c r="H212" s="16"/>
      <c r="I212" s="16"/>
      <c r="J212" s="16"/>
      <c r="N212" s="25"/>
      <c r="O212" s="25"/>
      <c r="P212" s="25"/>
      <c r="Q212" s="25"/>
      <c r="R212" s="25"/>
      <c r="S212" s="25"/>
      <c r="T212" s="25"/>
      <c r="U212" s="16"/>
    </row>
    <row r="213" spans="1:21">
      <c r="A213" s="12"/>
      <c r="B213" s="16"/>
      <c r="C213" s="16"/>
      <c r="D213" s="16"/>
      <c r="E213" s="16"/>
      <c r="F213" s="16"/>
      <c r="G213" s="16"/>
      <c r="H213" s="16"/>
      <c r="I213" s="16"/>
      <c r="J213" s="16"/>
      <c r="N213" s="25"/>
      <c r="O213" s="25"/>
      <c r="P213" s="25"/>
      <c r="Q213" s="25"/>
      <c r="R213" s="25"/>
      <c r="S213" s="25"/>
      <c r="T213" s="25"/>
      <c r="U213" s="16"/>
    </row>
    <row r="214" spans="1:21">
      <c r="A214" s="12"/>
      <c r="B214" s="16"/>
      <c r="C214" s="16"/>
      <c r="D214" s="16"/>
      <c r="E214" s="16"/>
      <c r="F214" s="16"/>
      <c r="G214" s="16"/>
      <c r="H214" s="16"/>
      <c r="I214" s="16"/>
      <c r="J214" s="16"/>
      <c r="N214" s="25"/>
      <c r="O214" s="25"/>
      <c r="P214" s="25"/>
      <c r="Q214" s="25"/>
      <c r="R214" s="25"/>
      <c r="S214" s="25"/>
      <c r="T214" s="25"/>
      <c r="U214" s="16"/>
    </row>
    <row r="215" spans="1:21">
      <c r="A215" s="12"/>
      <c r="B215" s="16"/>
      <c r="C215" s="16"/>
      <c r="D215" s="16"/>
      <c r="E215" s="16"/>
      <c r="F215" s="16"/>
      <c r="G215" s="16"/>
      <c r="H215" s="16"/>
      <c r="I215" s="16"/>
      <c r="J215" s="16"/>
      <c r="N215" s="25"/>
      <c r="O215" s="25"/>
      <c r="P215" s="25"/>
      <c r="Q215" s="25"/>
      <c r="R215" s="25"/>
      <c r="S215" s="25"/>
      <c r="T215" s="25"/>
      <c r="U215" s="16"/>
    </row>
    <row r="216" spans="1:21">
      <c r="A216" s="12"/>
      <c r="B216" s="16"/>
      <c r="C216" s="16"/>
      <c r="D216" s="16"/>
      <c r="E216" s="16"/>
      <c r="F216" s="16"/>
      <c r="G216" s="16"/>
      <c r="H216" s="16"/>
      <c r="I216" s="16"/>
      <c r="J216" s="16"/>
      <c r="N216" s="25"/>
      <c r="O216" s="25"/>
      <c r="P216" s="25"/>
      <c r="Q216" s="25"/>
      <c r="R216" s="25"/>
      <c r="S216" s="25"/>
      <c r="T216" s="25"/>
      <c r="U216" s="16"/>
    </row>
    <row r="217" spans="1:21">
      <c r="A217" s="12"/>
      <c r="B217" s="16"/>
      <c r="C217" s="16"/>
      <c r="D217" s="16"/>
      <c r="E217" s="16"/>
      <c r="F217" s="16"/>
      <c r="G217" s="16"/>
      <c r="H217" s="16"/>
      <c r="I217" s="16"/>
      <c r="J217" s="16"/>
      <c r="N217" s="25"/>
      <c r="O217" s="25"/>
      <c r="P217" s="25"/>
      <c r="Q217" s="25"/>
      <c r="R217" s="25"/>
      <c r="S217" s="25"/>
      <c r="T217" s="25"/>
      <c r="U217" s="16"/>
    </row>
    <row r="218" spans="1:21">
      <c r="A218" s="12"/>
      <c r="B218" s="16"/>
      <c r="C218" s="16"/>
      <c r="D218" s="16"/>
      <c r="E218" s="16"/>
      <c r="F218" s="16"/>
      <c r="G218" s="16"/>
      <c r="H218" s="16"/>
      <c r="I218" s="16"/>
      <c r="J218" s="16"/>
      <c r="N218" s="25"/>
      <c r="O218" s="25"/>
      <c r="P218" s="25"/>
      <c r="Q218" s="25"/>
      <c r="R218" s="25"/>
      <c r="S218" s="25"/>
      <c r="T218" s="25"/>
      <c r="U218" s="16"/>
    </row>
    <row r="219" spans="1:21">
      <c r="A219" s="12"/>
      <c r="B219" s="16"/>
      <c r="C219" s="16"/>
      <c r="D219" s="16"/>
      <c r="E219" s="16"/>
      <c r="F219" s="16"/>
      <c r="G219" s="16"/>
      <c r="H219" s="16"/>
      <c r="I219" s="16"/>
      <c r="J219" s="16"/>
      <c r="N219" s="25"/>
      <c r="O219" s="25"/>
      <c r="P219" s="25"/>
      <c r="Q219" s="25"/>
      <c r="R219" s="25"/>
      <c r="S219" s="25"/>
      <c r="T219" s="25"/>
      <c r="U219" s="16"/>
    </row>
    <row r="220" spans="1:21">
      <c r="A220" s="12"/>
      <c r="B220" s="16"/>
      <c r="C220" s="16"/>
      <c r="D220" s="16"/>
      <c r="E220" s="16"/>
      <c r="F220" s="16"/>
      <c r="G220" s="16"/>
      <c r="H220" s="16"/>
      <c r="I220" s="16"/>
      <c r="J220" s="16"/>
      <c r="N220" s="25"/>
      <c r="O220" s="25"/>
      <c r="P220" s="25"/>
      <c r="Q220" s="25"/>
      <c r="R220" s="25"/>
      <c r="S220" s="25"/>
      <c r="T220" s="25"/>
      <c r="U220" s="16"/>
    </row>
    <row r="221" spans="1:21">
      <c r="A221" s="12"/>
      <c r="B221" s="16"/>
      <c r="C221" s="16"/>
      <c r="D221" s="16"/>
      <c r="E221" s="16"/>
      <c r="F221" s="16"/>
      <c r="G221" s="16"/>
      <c r="H221" s="16"/>
      <c r="I221" s="16"/>
      <c r="J221" s="16"/>
      <c r="N221" s="25"/>
      <c r="O221" s="25"/>
      <c r="P221" s="25"/>
      <c r="Q221" s="25"/>
      <c r="R221" s="25"/>
      <c r="S221" s="25"/>
      <c r="T221" s="25"/>
      <c r="U221" s="16"/>
    </row>
    <row r="222" spans="1:21">
      <c r="A222" s="12"/>
      <c r="B222" s="16"/>
      <c r="C222" s="16"/>
      <c r="D222" s="16"/>
      <c r="E222" s="16"/>
      <c r="F222" s="16"/>
      <c r="G222" s="16"/>
      <c r="H222" s="16"/>
      <c r="I222" s="16"/>
      <c r="J222" s="16"/>
      <c r="N222" s="25"/>
      <c r="O222" s="25"/>
      <c r="P222" s="25"/>
      <c r="Q222" s="25"/>
      <c r="R222" s="25"/>
      <c r="S222" s="25"/>
      <c r="T222" s="25"/>
      <c r="U222" s="16"/>
    </row>
    <row r="223" spans="1:21">
      <c r="A223" s="12"/>
      <c r="B223" s="16"/>
      <c r="C223" s="16"/>
      <c r="D223" s="16"/>
      <c r="E223" s="16"/>
      <c r="F223" s="16"/>
      <c r="G223" s="16"/>
      <c r="H223" s="16"/>
      <c r="I223" s="16"/>
      <c r="J223" s="16"/>
      <c r="N223" s="25"/>
      <c r="O223" s="25"/>
      <c r="P223" s="25"/>
      <c r="Q223" s="25"/>
      <c r="R223" s="25"/>
      <c r="S223" s="25"/>
      <c r="T223" s="25"/>
      <c r="U223" s="16"/>
    </row>
    <row r="224" spans="1:21">
      <c r="A224" s="12"/>
      <c r="B224" s="16"/>
      <c r="C224" s="16"/>
      <c r="D224" s="16"/>
      <c r="E224" s="16"/>
      <c r="F224" s="16"/>
      <c r="G224" s="16"/>
      <c r="H224" s="16"/>
      <c r="I224" s="16"/>
      <c r="J224" s="16"/>
      <c r="N224" s="25"/>
      <c r="O224" s="25"/>
      <c r="P224" s="25"/>
      <c r="Q224" s="25"/>
      <c r="R224" s="25"/>
      <c r="S224" s="25"/>
      <c r="T224" s="25"/>
      <c r="U224" s="16"/>
    </row>
    <row r="225" spans="1:21">
      <c r="A225" s="12"/>
      <c r="B225" s="16"/>
      <c r="C225" s="16"/>
      <c r="D225" s="16"/>
      <c r="E225" s="16"/>
      <c r="F225" s="16"/>
      <c r="G225" s="16"/>
      <c r="H225" s="16"/>
      <c r="I225" s="16"/>
      <c r="J225" s="16"/>
      <c r="N225" s="25"/>
      <c r="O225" s="25"/>
      <c r="P225" s="25"/>
      <c r="Q225" s="25"/>
      <c r="R225" s="25"/>
      <c r="S225" s="25"/>
      <c r="T225" s="25"/>
      <c r="U225" s="16"/>
    </row>
    <row r="226" spans="1:21">
      <c r="A226" s="12"/>
      <c r="B226" s="16"/>
      <c r="C226" s="16"/>
      <c r="D226" s="16"/>
      <c r="E226" s="16"/>
      <c r="F226" s="16"/>
      <c r="G226" s="16"/>
      <c r="H226" s="16"/>
      <c r="I226" s="16"/>
      <c r="J226" s="16"/>
      <c r="N226" s="25"/>
      <c r="O226" s="25"/>
      <c r="P226" s="25"/>
      <c r="Q226" s="25"/>
      <c r="R226" s="25"/>
      <c r="S226" s="25"/>
      <c r="T226" s="25"/>
      <c r="U226" s="16"/>
    </row>
    <row r="227" spans="1:21">
      <c r="A227" s="12"/>
      <c r="B227" s="16"/>
      <c r="C227" s="16"/>
      <c r="D227" s="16"/>
      <c r="E227" s="16"/>
      <c r="F227" s="16"/>
      <c r="G227" s="16"/>
      <c r="H227" s="16"/>
      <c r="I227" s="16"/>
      <c r="J227" s="16"/>
      <c r="N227" s="25"/>
      <c r="O227" s="25"/>
      <c r="P227" s="25"/>
      <c r="Q227" s="25"/>
      <c r="R227" s="25"/>
      <c r="S227" s="25"/>
      <c r="T227" s="25"/>
      <c r="U227" s="16"/>
    </row>
    <row r="228" spans="1:21">
      <c r="A228" s="12"/>
      <c r="B228" s="16"/>
      <c r="C228" s="16"/>
      <c r="D228" s="16"/>
      <c r="E228" s="16"/>
      <c r="F228" s="16"/>
      <c r="G228" s="16"/>
      <c r="H228" s="16"/>
      <c r="I228" s="16"/>
      <c r="J228" s="16"/>
      <c r="N228" s="25"/>
      <c r="O228" s="25"/>
      <c r="P228" s="25"/>
      <c r="Q228" s="25"/>
      <c r="R228" s="25"/>
      <c r="S228" s="25"/>
      <c r="T228" s="25"/>
      <c r="U228" s="16"/>
    </row>
    <row r="229" spans="1:21">
      <c r="A229" s="12"/>
      <c r="B229" s="16"/>
      <c r="C229" s="16"/>
      <c r="D229" s="16"/>
      <c r="E229" s="16"/>
      <c r="F229" s="16"/>
      <c r="G229" s="16"/>
      <c r="H229" s="16"/>
      <c r="I229" s="16"/>
      <c r="J229" s="16"/>
      <c r="N229" s="25"/>
      <c r="O229" s="25"/>
      <c r="P229" s="25"/>
      <c r="Q229" s="25"/>
      <c r="R229" s="25"/>
      <c r="S229" s="25"/>
      <c r="T229" s="25"/>
      <c r="U229" s="16"/>
    </row>
    <row r="230" spans="1:21">
      <c r="A230" s="12"/>
      <c r="B230" s="16"/>
      <c r="C230" s="16"/>
      <c r="D230" s="16"/>
      <c r="E230" s="16"/>
      <c r="F230" s="16"/>
      <c r="G230" s="16"/>
      <c r="H230" s="16"/>
      <c r="I230" s="16"/>
      <c r="J230" s="16"/>
      <c r="N230" s="25"/>
      <c r="O230" s="25"/>
      <c r="P230" s="25"/>
      <c r="Q230" s="25"/>
      <c r="R230" s="25"/>
      <c r="S230" s="25"/>
      <c r="T230" s="25"/>
      <c r="U230" s="16"/>
    </row>
    <row r="231" spans="1:21">
      <c r="A231" s="12"/>
      <c r="B231" s="16"/>
      <c r="C231" s="16"/>
      <c r="D231" s="16"/>
      <c r="E231" s="16"/>
      <c r="F231" s="16"/>
      <c r="G231" s="16"/>
      <c r="H231" s="16"/>
      <c r="I231" s="16"/>
      <c r="J231" s="16"/>
      <c r="N231" s="25"/>
      <c r="O231" s="25"/>
      <c r="P231" s="25"/>
      <c r="Q231" s="25"/>
      <c r="R231" s="25"/>
      <c r="S231" s="25"/>
      <c r="T231" s="25"/>
      <c r="U231" s="16"/>
    </row>
    <row r="232" spans="1:21">
      <c r="A232" s="12"/>
      <c r="B232" s="16"/>
      <c r="C232" s="16"/>
      <c r="D232" s="16"/>
      <c r="E232" s="16"/>
      <c r="F232" s="16"/>
      <c r="G232" s="16"/>
      <c r="H232" s="16"/>
      <c r="I232" s="16"/>
      <c r="J232" s="16"/>
      <c r="N232" s="25"/>
      <c r="O232" s="25"/>
      <c r="P232" s="25"/>
      <c r="Q232" s="25"/>
      <c r="R232" s="25"/>
      <c r="S232" s="25"/>
      <c r="T232" s="25"/>
      <c r="U232" s="16"/>
    </row>
    <row r="233" spans="1:21">
      <c r="A233" s="12"/>
      <c r="B233" s="16"/>
      <c r="C233" s="16"/>
      <c r="D233" s="16"/>
      <c r="E233" s="16"/>
      <c r="F233" s="16"/>
      <c r="G233" s="16"/>
      <c r="H233" s="16"/>
      <c r="I233" s="16"/>
      <c r="J233" s="16"/>
      <c r="N233" s="25"/>
      <c r="O233" s="25"/>
      <c r="P233" s="25"/>
      <c r="Q233" s="25"/>
      <c r="R233" s="25"/>
      <c r="S233" s="25"/>
      <c r="T233" s="25"/>
      <c r="U233" s="16"/>
    </row>
    <row r="234" spans="1:21">
      <c r="A234" s="12"/>
      <c r="B234" s="16"/>
      <c r="C234" s="16"/>
      <c r="D234" s="16"/>
      <c r="E234" s="16"/>
      <c r="F234" s="16"/>
      <c r="G234" s="16"/>
      <c r="H234" s="16"/>
      <c r="I234" s="16"/>
      <c r="J234" s="16"/>
      <c r="N234" s="25"/>
      <c r="O234" s="25"/>
      <c r="P234" s="25"/>
      <c r="Q234" s="25"/>
      <c r="R234" s="25"/>
      <c r="S234" s="25"/>
      <c r="T234" s="25"/>
      <c r="U234" s="16"/>
    </row>
    <row r="235" spans="1:21">
      <c r="A235" s="12"/>
      <c r="B235" s="16"/>
      <c r="C235" s="16"/>
      <c r="D235" s="16"/>
      <c r="E235" s="16"/>
      <c r="F235" s="16"/>
      <c r="G235" s="16"/>
      <c r="H235" s="16"/>
      <c r="I235" s="16"/>
      <c r="J235" s="16"/>
      <c r="N235" s="25"/>
      <c r="O235" s="25"/>
      <c r="P235" s="25"/>
      <c r="Q235" s="25"/>
      <c r="R235" s="25"/>
      <c r="S235" s="25"/>
      <c r="T235" s="25"/>
      <c r="U235" s="16"/>
    </row>
    <row r="236" spans="1:21">
      <c r="A236" s="12"/>
      <c r="B236" s="16"/>
      <c r="C236" s="16"/>
      <c r="D236" s="16"/>
      <c r="E236" s="16"/>
      <c r="F236" s="16"/>
      <c r="G236" s="16"/>
      <c r="H236" s="16"/>
      <c r="I236" s="16"/>
      <c r="J236" s="16"/>
      <c r="N236" s="25"/>
      <c r="O236" s="25"/>
      <c r="P236" s="25"/>
      <c r="Q236" s="25"/>
      <c r="R236" s="25"/>
      <c r="S236" s="25"/>
      <c r="T236" s="25"/>
      <c r="U236" s="16"/>
    </row>
    <row r="237" spans="1:21">
      <c r="A237" s="12"/>
      <c r="B237" s="16"/>
      <c r="C237" s="16"/>
      <c r="D237" s="16"/>
      <c r="E237" s="16"/>
      <c r="F237" s="16"/>
      <c r="G237" s="16"/>
      <c r="H237" s="16"/>
      <c r="I237" s="16"/>
      <c r="J237" s="16"/>
      <c r="N237" s="25"/>
      <c r="O237" s="25"/>
      <c r="P237" s="25"/>
      <c r="Q237" s="25"/>
      <c r="R237" s="25"/>
      <c r="S237" s="25"/>
      <c r="T237" s="25"/>
      <c r="U237" s="16"/>
    </row>
    <row r="238" spans="1:21">
      <c r="A238" s="12"/>
      <c r="B238" s="16"/>
      <c r="C238" s="16"/>
      <c r="D238" s="16"/>
      <c r="E238" s="16"/>
      <c r="F238" s="16"/>
      <c r="G238" s="16"/>
      <c r="H238" s="16"/>
      <c r="I238" s="16"/>
      <c r="J238" s="16"/>
      <c r="N238" s="25"/>
      <c r="O238" s="25"/>
      <c r="P238" s="25"/>
      <c r="Q238" s="25"/>
      <c r="R238" s="25"/>
      <c r="S238" s="25"/>
      <c r="T238" s="25"/>
      <c r="U238" s="16"/>
    </row>
    <row r="239" spans="1:21">
      <c r="A239" s="12"/>
      <c r="B239" s="16"/>
      <c r="C239" s="16"/>
      <c r="D239" s="16"/>
      <c r="E239" s="16"/>
      <c r="F239" s="16"/>
      <c r="G239" s="16"/>
      <c r="H239" s="16"/>
      <c r="I239" s="16"/>
      <c r="J239" s="16"/>
      <c r="N239" s="25"/>
      <c r="O239" s="25"/>
      <c r="P239" s="25"/>
      <c r="Q239" s="25"/>
      <c r="R239" s="25"/>
      <c r="S239" s="25"/>
      <c r="T239" s="25"/>
      <c r="U239" s="16"/>
    </row>
    <row r="240" spans="1:21">
      <c r="A240" s="12"/>
      <c r="B240" s="16"/>
      <c r="C240" s="16"/>
      <c r="D240" s="16"/>
      <c r="E240" s="16"/>
      <c r="F240" s="16"/>
      <c r="G240" s="16"/>
      <c r="H240" s="16"/>
      <c r="I240" s="16"/>
      <c r="J240" s="16"/>
      <c r="N240" s="25"/>
      <c r="O240" s="25"/>
      <c r="P240" s="25"/>
      <c r="Q240" s="25"/>
      <c r="R240" s="25"/>
      <c r="S240" s="25"/>
      <c r="T240" s="25"/>
      <c r="U240" s="16"/>
    </row>
    <row r="241" spans="1:21">
      <c r="A241" s="12"/>
      <c r="B241" s="16"/>
      <c r="C241" s="16"/>
      <c r="D241" s="16"/>
      <c r="E241" s="16"/>
      <c r="F241" s="16"/>
      <c r="G241" s="16"/>
      <c r="H241" s="16"/>
      <c r="I241" s="16"/>
      <c r="J241" s="16"/>
      <c r="N241" s="25"/>
      <c r="O241" s="25"/>
      <c r="P241" s="25"/>
      <c r="Q241" s="25"/>
      <c r="R241" s="25"/>
      <c r="S241" s="25"/>
      <c r="T241" s="25"/>
      <c r="U241" s="16"/>
    </row>
    <row r="242" spans="1:21">
      <c r="A242" s="12"/>
      <c r="B242" s="16"/>
      <c r="C242" s="16"/>
      <c r="D242" s="16"/>
      <c r="E242" s="16"/>
      <c r="F242" s="16"/>
      <c r="G242" s="16"/>
      <c r="H242" s="16"/>
      <c r="I242" s="16"/>
      <c r="J242" s="16"/>
      <c r="N242" s="25"/>
      <c r="O242" s="25"/>
      <c r="P242" s="25"/>
      <c r="Q242" s="25"/>
      <c r="R242" s="25"/>
      <c r="S242" s="25"/>
      <c r="T242" s="25"/>
      <c r="U242" s="16"/>
    </row>
    <row r="243" spans="1:21">
      <c r="A243" s="12"/>
      <c r="B243" s="16"/>
      <c r="C243" s="16"/>
      <c r="D243" s="16"/>
      <c r="E243" s="16"/>
      <c r="F243" s="16"/>
      <c r="G243" s="16"/>
      <c r="H243" s="16"/>
      <c r="I243" s="16"/>
      <c r="J243" s="16"/>
      <c r="N243" s="25"/>
      <c r="O243" s="25"/>
      <c r="P243" s="25"/>
      <c r="Q243" s="25"/>
      <c r="R243" s="25"/>
      <c r="S243" s="25"/>
      <c r="T243" s="25"/>
      <c r="U243" s="16"/>
    </row>
    <row r="244" spans="1:21">
      <c r="A244" s="12"/>
      <c r="B244" s="16"/>
      <c r="C244" s="16"/>
      <c r="D244" s="16"/>
      <c r="E244" s="16"/>
      <c r="F244" s="16"/>
      <c r="G244" s="16"/>
      <c r="H244" s="16"/>
      <c r="I244" s="16"/>
      <c r="J244" s="16"/>
      <c r="N244" s="25"/>
      <c r="O244" s="25"/>
      <c r="P244" s="25"/>
      <c r="Q244" s="25"/>
      <c r="R244" s="25"/>
      <c r="S244" s="25"/>
      <c r="T244" s="25"/>
      <c r="U244" s="16"/>
    </row>
    <row r="245" spans="1:21">
      <c r="A245" s="12"/>
      <c r="B245" s="16"/>
      <c r="C245" s="16"/>
      <c r="D245" s="16"/>
      <c r="E245" s="16"/>
      <c r="F245" s="16"/>
      <c r="G245" s="16"/>
      <c r="H245" s="16"/>
      <c r="I245" s="16"/>
      <c r="J245" s="16"/>
      <c r="N245" s="25"/>
      <c r="O245" s="25"/>
      <c r="P245" s="25"/>
      <c r="Q245" s="25"/>
      <c r="R245" s="25"/>
      <c r="S245" s="25"/>
      <c r="T245" s="25"/>
      <c r="U245" s="16"/>
    </row>
    <row r="246" spans="1:21">
      <c r="A246" s="12"/>
      <c r="B246" s="16"/>
      <c r="C246" s="16"/>
      <c r="D246" s="16"/>
      <c r="E246" s="16"/>
      <c r="F246" s="16"/>
      <c r="G246" s="16"/>
      <c r="H246" s="16"/>
      <c r="I246" s="16"/>
      <c r="J246" s="16"/>
      <c r="N246" s="25"/>
      <c r="O246" s="25"/>
      <c r="P246" s="25"/>
      <c r="Q246" s="25"/>
      <c r="R246" s="25"/>
      <c r="S246" s="25"/>
      <c r="T246" s="25"/>
      <c r="U246" s="16"/>
    </row>
    <row r="247" spans="1:21">
      <c r="A247" s="12"/>
      <c r="B247" s="16"/>
      <c r="C247" s="16"/>
      <c r="D247" s="16"/>
      <c r="E247" s="16"/>
      <c r="F247" s="16"/>
      <c r="G247" s="16"/>
      <c r="H247" s="16"/>
      <c r="I247" s="16"/>
      <c r="J247" s="16"/>
      <c r="N247" s="25"/>
      <c r="O247" s="25"/>
      <c r="P247" s="25"/>
      <c r="Q247" s="25"/>
      <c r="R247" s="25"/>
      <c r="S247" s="25"/>
      <c r="T247" s="25"/>
      <c r="U247" s="16"/>
    </row>
    <row r="248" spans="1:21">
      <c r="A248" s="12"/>
      <c r="B248" s="16"/>
      <c r="C248" s="16"/>
      <c r="D248" s="16"/>
      <c r="E248" s="16"/>
      <c r="F248" s="16"/>
      <c r="G248" s="16"/>
      <c r="H248" s="16"/>
      <c r="I248" s="16"/>
      <c r="J248" s="16"/>
      <c r="N248" s="25"/>
      <c r="O248" s="25"/>
      <c r="P248" s="25"/>
      <c r="Q248" s="25"/>
      <c r="R248" s="25"/>
      <c r="S248" s="25"/>
      <c r="T248" s="25"/>
      <c r="U248" s="16"/>
    </row>
    <row r="249" spans="1:21">
      <c r="A249" s="12"/>
      <c r="B249" s="16"/>
      <c r="C249" s="16"/>
      <c r="D249" s="16"/>
      <c r="E249" s="16"/>
      <c r="F249" s="16"/>
      <c r="G249" s="16"/>
      <c r="H249" s="16"/>
      <c r="I249" s="16"/>
      <c r="J249" s="16"/>
      <c r="N249" s="25"/>
      <c r="O249" s="25"/>
      <c r="P249" s="25"/>
      <c r="Q249" s="25"/>
      <c r="R249" s="25"/>
      <c r="S249" s="25"/>
      <c r="T249" s="25"/>
      <c r="U249" s="16"/>
    </row>
    <row r="250" spans="1:21">
      <c r="A250" s="12"/>
      <c r="B250" s="16"/>
      <c r="C250" s="16"/>
      <c r="D250" s="16"/>
      <c r="E250" s="16"/>
      <c r="F250" s="16"/>
      <c r="G250" s="16"/>
      <c r="H250" s="16"/>
      <c r="I250" s="16"/>
      <c r="J250" s="16"/>
      <c r="N250" s="25"/>
      <c r="O250" s="25"/>
      <c r="P250" s="25"/>
      <c r="Q250" s="25"/>
      <c r="R250" s="25"/>
      <c r="S250" s="25"/>
      <c r="T250" s="25"/>
      <c r="U250" s="16"/>
    </row>
    <row r="251" spans="1:21">
      <c r="A251" s="12"/>
      <c r="B251" s="16"/>
      <c r="C251" s="16"/>
      <c r="D251" s="16"/>
      <c r="E251" s="16"/>
      <c r="F251" s="16"/>
      <c r="G251" s="16"/>
      <c r="H251" s="16"/>
      <c r="I251" s="16"/>
      <c r="J251" s="16"/>
      <c r="N251" s="25"/>
      <c r="O251" s="25"/>
      <c r="P251" s="25"/>
      <c r="Q251" s="25"/>
      <c r="R251" s="25"/>
      <c r="S251" s="25"/>
      <c r="T251" s="25"/>
      <c r="U251" s="16"/>
    </row>
    <row r="252" spans="1:21">
      <c r="A252" s="12"/>
      <c r="B252" s="16"/>
      <c r="C252" s="16"/>
      <c r="D252" s="16"/>
      <c r="E252" s="16"/>
      <c r="F252" s="16"/>
      <c r="G252" s="16"/>
      <c r="H252" s="16"/>
      <c r="I252" s="16"/>
      <c r="J252" s="16"/>
      <c r="N252" s="25"/>
      <c r="O252" s="25"/>
      <c r="P252" s="25"/>
      <c r="Q252" s="25"/>
      <c r="R252" s="25"/>
      <c r="S252" s="25"/>
      <c r="T252" s="25"/>
      <c r="U252" s="16"/>
    </row>
    <row r="253" spans="1:21">
      <c r="A253" s="12"/>
      <c r="B253" s="16"/>
      <c r="C253" s="16"/>
      <c r="D253" s="16"/>
      <c r="E253" s="16"/>
      <c r="F253" s="16"/>
      <c r="G253" s="16"/>
      <c r="H253" s="16"/>
      <c r="I253" s="16"/>
      <c r="J253" s="16"/>
      <c r="N253" s="25"/>
      <c r="O253" s="25"/>
      <c r="P253" s="25"/>
      <c r="Q253" s="25"/>
      <c r="R253" s="25"/>
      <c r="S253" s="25"/>
      <c r="T253" s="25"/>
      <c r="U253" s="16"/>
    </row>
    <row r="254" spans="1:21">
      <c r="A254" s="12"/>
      <c r="B254" s="16"/>
      <c r="C254" s="16"/>
      <c r="D254" s="16"/>
      <c r="E254" s="16"/>
      <c r="F254" s="16"/>
      <c r="G254" s="16"/>
      <c r="H254" s="16"/>
      <c r="I254" s="16"/>
      <c r="J254" s="16"/>
      <c r="N254" s="25"/>
      <c r="O254" s="25"/>
      <c r="P254" s="25"/>
      <c r="Q254" s="25"/>
      <c r="R254" s="25"/>
      <c r="S254" s="25"/>
      <c r="T254" s="25"/>
      <c r="U254" s="16"/>
    </row>
    <row r="255" spans="1:21">
      <c r="A255" s="12"/>
      <c r="B255" s="16"/>
      <c r="C255" s="16"/>
      <c r="D255" s="16"/>
      <c r="E255" s="16"/>
      <c r="F255" s="16"/>
      <c r="G255" s="16"/>
      <c r="H255" s="16"/>
      <c r="I255" s="16"/>
      <c r="J255" s="16"/>
      <c r="N255" s="25"/>
      <c r="O255" s="25"/>
      <c r="P255" s="25"/>
      <c r="Q255" s="25"/>
      <c r="R255" s="25"/>
      <c r="S255" s="25"/>
      <c r="T255" s="25"/>
      <c r="U255" s="16"/>
    </row>
    <row r="256" spans="1:21">
      <c r="A256" s="12"/>
      <c r="B256" s="16"/>
      <c r="C256" s="16"/>
      <c r="D256" s="16"/>
      <c r="E256" s="16"/>
      <c r="F256" s="16"/>
      <c r="G256" s="16"/>
      <c r="H256" s="16"/>
      <c r="I256" s="16"/>
      <c r="J256" s="16"/>
      <c r="N256" s="25"/>
      <c r="O256" s="25"/>
      <c r="P256" s="25"/>
      <c r="Q256" s="25"/>
      <c r="R256" s="25"/>
      <c r="S256" s="25"/>
      <c r="T256" s="25"/>
      <c r="U256" s="16"/>
    </row>
    <row r="257" spans="1:21">
      <c r="A257" s="12"/>
      <c r="B257" s="16"/>
      <c r="C257" s="16"/>
      <c r="D257" s="16"/>
      <c r="E257" s="16"/>
      <c r="F257" s="16"/>
      <c r="G257" s="16"/>
      <c r="H257" s="16"/>
      <c r="I257" s="16"/>
      <c r="J257" s="16"/>
      <c r="N257" s="25"/>
      <c r="O257" s="25"/>
      <c r="P257" s="25"/>
      <c r="Q257" s="25"/>
      <c r="R257" s="25"/>
      <c r="S257" s="25"/>
      <c r="T257" s="25"/>
      <c r="U257" s="16"/>
    </row>
    <row r="258" spans="1:21">
      <c r="A258" s="12"/>
      <c r="B258" s="16"/>
      <c r="C258" s="16"/>
      <c r="D258" s="16"/>
      <c r="E258" s="16"/>
      <c r="F258" s="16"/>
      <c r="G258" s="16"/>
      <c r="H258" s="16"/>
      <c r="I258" s="16"/>
      <c r="J258" s="16"/>
      <c r="N258" s="25"/>
      <c r="O258" s="25"/>
      <c r="P258" s="25"/>
      <c r="Q258" s="25"/>
      <c r="R258" s="25"/>
      <c r="S258" s="25"/>
      <c r="T258" s="25"/>
      <c r="U258" s="16"/>
    </row>
    <row r="259" spans="1:21">
      <c r="A259" s="12"/>
      <c r="B259" s="16"/>
      <c r="C259" s="16"/>
      <c r="D259" s="16"/>
      <c r="E259" s="16"/>
      <c r="F259" s="16"/>
      <c r="G259" s="16"/>
      <c r="H259" s="16"/>
      <c r="I259" s="16"/>
      <c r="J259" s="16"/>
      <c r="N259" s="25"/>
      <c r="O259" s="25"/>
      <c r="P259" s="25"/>
      <c r="Q259" s="25"/>
      <c r="R259" s="25"/>
      <c r="S259" s="25"/>
      <c r="T259" s="25"/>
      <c r="U259" s="16"/>
    </row>
    <row r="260" spans="1:21">
      <c r="A260" s="12"/>
      <c r="B260" s="16"/>
      <c r="C260" s="16"/>
      <c r="D260" s="16"/>
      <c r="E260" s="16"/>
      <c r="F260" s="16"/>
      <c r="G260" s="16"/>
      <c r="H260" s="16"/>
      <c r="I260" s="16"/>
      <c r="J260" s="16"/>
      <c r="N260" s="25"/>
      <c r="O260" s="25"/>
      <c r="P260" s="25"/>
      <c r="Q260" s="25"/>
      <c r="R260" s="25"/>
      <c r="S260" s="25"/>
      <c r="T260" s="25"/>
      <c r="U260" s="16"/>
    </row>
    <row r="261" spans="1:21">
      <c r="A261" s="12"/>
      <c r="B261" s="16"/>
      <c r="C261" s="16"/>
      <c r="D261" s="16"/>
      <c r="E261" s="16"/>
      <c r="F261" s="16"/>
      <c r="G261" s="16"/>
      <c r="H261" s="16"/>
      <c r="I261" s="16"/>
      <c r="J261" s="16"/>
      <c r="N261" s="25"/>
      <c r="O261" s="25"/>
      <c r="P261" s="25"/>
      <c r="Q261" s="25"/>
      <c r="R261" s="25"/>
      <c r="S261" s="25"/>
      <c r="T261" s="25"/>
      <c r="U261" s="16"/>
    </row>
    <row r="262" spans="1:21">
      <c r="A262" s="12"/>
      <c r="B262" s="16"/>
      <c r="C262" s="16"/>
      <c r="D262" s="16"/>
      <c r="E262" s="16"/>
      <c r="F262" s="16"/>
      <c r="G262" s="16"/>
      <c r="H262" s="16"/>
      <c r="I262" s="16"/>
      <c r="J262" s="16"/>
      <c r="N262" s="25"/>
      <c r="O262" s="25"/>
      <c r="P262" s="25"/>
      <c r="Q262" s="25"/>
      <c r="R262" s="25"/>
      <c r="S262" s="25"/>
      <c r="T262" s="25"/>
      <c r="U262" s="16"/>
    </row>
    <row r="263" spans="1:21">
      <c r="A263" s="12"/>
      <c r="B263" s="16"/>
      <c r="C263" s="16"/>
      <c r="D263" s="16"/>
      <c r="E263" s="16"/>
      <c r="F263" s="16"/>
      <c r="G263" s="16"/>
      <c r="H263" s="16"/>
      <c r="I263" s="16"/>
      <c r="J263" s="16"/>
      <c r="N263" s="25"/>
      <c r="O263" s="25"/>
      <c r="P263" s="25"/>
      <c r="Q263" s="25"/>
      <c r="R263" s="25"/>
      <c r="S263" s="25"/>
      <c r="T263" s="25"/>
      <c r="U263" s="16"/>
    </row>
    <row r="264" spans="1:21">
      <c r="A264" s="12"/>
      <c r="B264" s="16"/>
      <c r="C264" s="16"/>
      <c r="D264" s="16"/>
      <c r="E264" s="16"/>
      <c r="F264" s="16"/>
      <c r="G264" s="16"/>
      <c r="H264" s="16"/>
      <c r="I264" s="16"/>
      <c r="J264" s="16"/>
      <c r="N264" s="25"/>
      <c r="O264" s="25"/>
      <c r="P264" s="25"/>
      <c r="Q264" s="25"/>
      <c r="R264" s="25"/>
      <c r="S264" s="25"/>
      <c r="T264" s="25"/>
      <c r="U264" s="16"/>
    </row>
    <row r="265" spans="1:21">
      <c r="A265" s="12"/>
      <c r="B265" s="16"/>
      <c r="C265" s="16"/>
      <c r="D265" s="16"/>
      <c r="E265" s="16"/>
      <c r="F265" s="16"/>
      <c r="G265" s="16"/>
      <c r="H265" s="16"/>
      <c r="I265" s="16"/>
      <c r="J265" s="16"/>
      <c r="N265" s="25"/>
      <c r="O265" s="25"/>
      <c r="P265" s="25"/>
      <c r="Q265" s="25"/>
      <c r="R265" s="25"/>
      <c r="S265" s="25"/>
      <c r="T265" s="25"/>
      <c r="U265" s="16"/>
    </row>
    <row r="266" spans="1:21">
      <c r="A266" s="12"/>
      <c r="B266" s="16"/>
      <c r="C266" s="16"/>
      <c r="D266" s="16"/>
      <c r="E266" s="16"/>
      <c r="F266" s="16"/>
      <c r="G266" s="16"/>
      <c r="H266" s="16"/>
      <c r="I266" s="16"/>
      <c r="J266" s="16"/>
      <c r="N266" s="25"/>
      <c r="O266" s="25"/>
      <c r="P266" s="25"/>
      <c r="Q266" s="25"/>
      <c r="R266" s="25"/>
      <c r="S266" s="25"/>
      <c r="T266" s="25"/>
      <c r="U266" s="16"/>
    </row>
    <row r="267" spans="1:21">
      <c r="A267" s="12"/>
      <c r="B267" s="16"/>
      <c r="C267" s="16"/>
      <c r="D267" s="16"/>
      <c r="E267" s="16"/>
      <c r="F267" s="16"/>
      <c r="G267" s="16"/>
      <c r="H267" s="16"/>
      <c r="I267" s="16"/>
      <c r="J267" s="16"/>
      <c r="N267" s="25"/>
      <c r="O267" s="25"/>
      <c r="P267" s="25"/>
      <c r="Q267" s="25"/>
      <c r="R267" s="25"/>
      <c r="S267" s="25"/>
      <c r="T267" s="25"/>
      <c r="U267" s="16"/>
    </row>
    <row r="268" spans="1:21">
      <c r="A268" s="12"/>
      <c r="B268" s="16"/>
      <c r="C268" s="16"/>
      <c r="D268" s="16"/>
      <c r="E268" s="16"/>
      <c r="F268" s="16"/>
      <c r="G268" s="16"/>
      <c r="H268" s="16"/>
      <c r="I268" s="16"/>
      <c r="J268" s="16"/>
      <c r="N268" s="25"/>
      <c r="O268" s="25"/>
      <c r="P268" s="25"/>
      <c r="Q268" s="25"/>
      <c r="R268" s="25"/>
      <c r="S268" s="25"/>
      <c r="T268" s="25"/>
      <c r="U268" s="16"/>
    </row>
    <row r="269" spans="1:21">
      <c r="A269" s="12"/>
      <c r="B269" s="16"/>
      <c r="C269" s="16"/>
      <c r="D269" s="16"/>
      <c r="E269" s="16"/>
      <c r="F269" s="16"/>
      <c r="G269" s="16"/>
      <c r="H269" s="16"/>
      <c r="I269" s="16"/>
      <c r="J269" s="16"/>
      <c r="N269" s="25"/>
      <c r="O269" s="25"/>
      <c r="P269" s="25"/>
      <c r="Q269" s="25"/>
      <c r="R269" s="25"/>
      <c r="S269" s="25"/>
      <c r="T269" s="25"/>
      <c r="U269" s="16"/>
    </row>
    <row r="270" spans="1:21">
      <c r="A270" s="12"/>
      <c r="B270" s="16"/>
      <c r="C270" s="16"/>
      <c r="D270" s="16"/>
      <c r="E270" s="16"/>
      <c r="F270" s="16"/>
      <c r="G270" s="16"/>
      <c r="H270" s="16"/>
      <c r="I270" s="16"/>
      <c r="J270" s="16"/>
      <c r="N270" s="25"/>
      <c r="O270" s="25"/>
      <c r="P270" s="25"/>
      <c r="Q270" s="25"/>
      <c r="R270" s="25"/>
      <c r="S270" s="25"/>
      <c r="T270" s="25"/>
      <c r="U270" s="16"/>
    </row>
    <row r="271" spans="1:21">
      <c r="A271" s="12"/>
      <c r="B271" s="16"/>
      <c r="C271" s="16"/>
      <c r="D271" s="16"/>
      <c r="E271" s="16"/>
      <c r="F271" s="16"/>
      <c r="G271" s="16"/>
      <c r="H271" s="16"/>
      <c r="I271" s="16"/>
      <c r="J271" s="16"/>
      <c r="N271" s="25"/>
      <c r="O271" s="25"/>
      <c r="P271" s="25"/>
      <c r="Q271" s="25"/>
      <c r="R271" s="25"/>
      <c r="S271" s="25"/>
      <c r="T271" s="25"/>
      <c r="U271" s="16"/>
    </row>
    <row r="272" spans="1:21">
      <c r="A272" s="12"/>
      <c r="B272" s="16"/>
      <c r="C272" s="16"/>
      <c r="D272" s="16"/>
      <c r="E272" s="16"/>
      <c r="F272" s="16"/>
      <c r="G272" s="16"/>
      <c r="H272" s="16"/>
      <c r="I272" s="16"/>
      <c r="J272" s="16"/>
      <c r="N272" s="25"/>
      <c r="O272" s="25"/>
      <c r="P272" s="25"/>
      <c r="Q272" s="25"/>
      <c r="R272" s="25"/>
      <c r="S272" s="25"/>
      <c r="T272" s="25"/>
      <c r="U272" s="16"/>
    </row>
    <row r="273" spans="1:21">
      <c r="A273" s="12"/>
      <c r="B273" s="16"/>
      <c r="C273" s="16"/>
      <c r="D273" s="16"/>
      <c r="E273" s="16"/>
      <c r="F273" s="16"/>
      <c r="G273" s="16"/>
      <c r="H273" s="16"/>
      <c r="I273" s="16"/>
      <c r="J273" s="16"/>
      <c r="N273" s="25"/>
      <c r="O273" s="25"/>
      <c r="P273" s="25"/>
      <c r="Q273" s="25"/>
      <c r="R273" s="25"/>
      <c r="S273" s="25"/>
      <c r="T273" s="25"/>
      <c r="U273" s="16"/>
    </row>
    <row r="274" spans="1:21">
      <c r="A274" s="12"/>
      <c r="B274" s="16"/>
      <c r="C274" s="16"/>
      <c r="D274" s="16"/>
      <c r="E274" s="16"/>
      <c r="F274" s="16"/>
      <c r="G274" s="16"/>
      <c r="H274" s="16"/>
      <c r="I274" s="16"/>
      <c r="J274" s="16"/>
      <c r="N274" s="25"/>
      <c r="O274" s="25"/>
      <c r="P274" s="25"/>
      <c r="Q274" s="25"/>
      <c r="R274" s="25"/>
      <c r="S274" s="25"/>
      <c r="T274" s="25"/>
      <c r="U274" s="16"/>
    </row>
    <row r="275" spans="1:21">
      <c r="A275" s="12"/>
      <c r="B275" s="16"/>
      <c r="C275" s="16"/>
      <c r="D275" s="16"/>
      <c r="E275" s="16"/>
      <c r="F275" s="16"/>
      <c r="G275" s="16"/>
      <c r="H275" s="16"/>
      <c r="I275" s="16"/>
      <c r="J275" s="16"/>
      <c r="N275" s="25"/>
      <c r="O275" s="25"/>
      <c r="P275" s="25"/>
      <c r="Q275" s="25"/>
      <c r="R275" s="25"/>
      <c r="S275" s="25"/>
      <c r="T275" s="25"/>
      <c r="U275" s="16"/>
    </row>
    <row r="276" spans="1:21">
      <c r="A276" s="12"/>
      <c r="B276" s="16"/>
      <c r="C276" s="16"/>
      <c r="D276" s="16"/>
      <c r="E276" s="16"/>
      <c r="F276" s="16"/>
      <c r="G276" s="16"/>
      <c r="H276" s="16"/>
      <c r="I276" s="16"/>
      <c r="J276" s="16"/>
      <c r="N276" s="25"/>
      <c r="O276" s="25"/>
      <c r="P276" s="25"/>
      <c r="Q276" s="25"/>
      <c r="R276" s="25"/>
      <c r="S276" s="25"/>
      <c r="T276" s="25"/>
      <c r="U276" s="16"/>
    </row>
    <row r="277" spans="1:21">
      <c r="A277" s="12"/>
      <c r="B277" s="16"/>
      <c r="C277" s="16"/>
      <c r="D277" s="16"/>
      <c r="E277" s="16"/>
      <c r="F277" s="16"/>
      <c r="G277" s="16"/>
      <c r="H277" s="16"/>
      <c r="I277" s="16"/>
      <c r="J277" s="16"/>
      <c r="N277" s="25"/>
      <c r="O277" s="25"/>
      <c r="P277" s="25"/>
      <c r="Q277" s="25"/>
      <c r="R277" s="25"/>
      <c r="S277" s="25"/>
      <c r="T277" s="25"/>
      <c r="U277" s="16"/>
    </row>
    <row r="278" spans="1:21">
      <c r="A278" s="12"/>
      <c r="B278" s="16"/>
      <c r="C278" s="16"/>
      <c r="D278" s="16"/>
      <c r="E278" s="16"/>
      <c r="F278" s="16"/>
      <c r="G278" s="16"/>
      <c r="H278" s="16"/>
      <c r="I278" s="16"/>
      <c r="J278" s="16"/>
      <c r="N278" s="25"/>
      <c r="O278" s="25"/>
      <c r="P278" s="25"/>
      <c r="Q278" s="25"/>
      <c r="R278" s="25"/>
      <c r="S278" s="25"/>
      <c r="T278" s="25"/>
      <c r="U278" s="16"/>
    </row>
    <row r="279" spans="1:21">
      <c r="A279" s="12"/>
      <c r="B279" s="16"/>
      <c r="C279" s="16"/>
      <c r="D279" s="16"/>
      <c r="E279" s="16"/>
      <c r="F279" s="16"/>
      <c r="G279" s="16"/>
      <c r="H279" s="16"/>
      <c r="I279" s="16"/>
      <c r="J279" s="16"/>
      <c r="N279" s="25"/>
      <c r="O279" s="25"/>
      <c r="P279" s="25"/>
      <c r="Q279" s="25"/>
      <c r="R279" s="25"/>
      <c r="S279" s="25"/>
      <c r="T279" s="25"/>
      <c r="U279" s="16"/>
    </row>
    <row r="280" spans="1:21">
      <c r="A280" s="12"/>
      <c r="B280" s="16"/>
      <c r="C280" s="16"/>
      <c r="D280" s="16"/>
      <c r="E280" s="16"/>
      <c r="F280" s="16"/>
      <c r="G280" s="16"/>
      <c r="H280" s="16"/>
      <c r="I280" s="16"/>
      <c r="J280" s="16"/>
      <c r="N280" s="25"/>
      <c r="O280" s="25"/>
      <c r="P280" s="25"/>
      <c r="Q280" s="25"/>
      <c r="R280" s="25"/>
      <c r="S280" s="25"/>
      <c r="T280" s="25"/>
      <c r="U280" s="16"/>
    </row>
    <row r="281" spans="1:21">
      <c r="A281" s="12"/>
      <c r="B281" s="16"/>
      <c r="C281" s="16"/>
      <c r="D281" s="16"/>
      <c r="E281" s="16"/>
      <c r="F281" s="16"/>
      <c r="G281" s="16"/>
      <c r="H281" s="16"/>
      <c r="I281" s="16"/>
      <c r="J281" s="16"/>
      <c r="N281" s="25"/>
      <c r="O281" s="25"/>
      <c r="P281" s="25"/>
      <c r="Q281" s="25"/>
      <c r="R281" s="25"/>
      <c r="S281" s="25"/>
      <c r="T281" s="25"/>
      <c r="U281" s="16"/>
    </row>
    <row r="282" spans="1:21">
      <c r="A282" s="12"/>
      <c r="B282" s="16"/>
      <c r="C282" s="16"/>
      <c r="D282" s="16"/>
      <c r="E282" s="16"/>
      <c r="F282" s="16"/>
      <c r="G282" s="16"/>
      <c r="H282" s="16"/>
      <c r="I282" s="16"/>
      <c r="J282" s="16"/>
      <c r="N282" s="25"/>
      <c r="O282" s="25"/>
      <c r="P282" s="25"/>
      <c r="Q282" s="25"/>
      <c r="R282" s="25"/>
      <c r="S282" s="25"/>
      <c r="T282" s="25"/>
      <c r="U282" s="16"/>
    </row>
    <row r="283" spans="1:21">
      <c r="A283" s="12"/>
      <c r="B283" s="16"/>
      <c r="C283" s="16"/>
      <c r="D283" s="16"/>
      <c r="E283" s="16"/>
      <c r="F283" s="16"/>
      <c r="G283" s="16"/>
      <c r="H283" s="16"/>
      <c r="I283" s="16"/>
      <c r="J283" s="16"/>
      <c r="N283" s="25"/>
      <c r="O283" s="25"/>
      <c r="P283" s="25"/>
      <c r="Q283" s="25"/>
      <c r="R283" s="25"/>
      <c r="S283" s="25"/>
      <c r="T283" s="25"/>
      <c r="U283" s="16"/>
    </row>
    <row r="284" spans="1:21">
      <c r="A284" s="12"/>
      <c r="B284" s="16"/>
      <c r="C284" s="16"/>
      <c r="D284" s="16"/>
      <c r="E284" s="16"/>
      <c r="F284" s="16"/>
      <c r="G284" s="16"/>
      <c r="H284" s="16"/>
      <c r="I284" s="16"/>
      <c r="J284" s="16"/>
      <c r="N284" s="25"/>
      <c r="O284" s="25"/>
      <c r="P284" s="25"/>
      <c r="Q284" s="25"/>
      <c r="R284" s="25"/>
      <c r="S284" s="25"/>
      <c r="T284" s="25"/>
      <c r="U284" s="16"/>
    </row>
    <row r="285" spans="1:21">
      <c r="A285" s="12"/>
      <c r="B285" s="16"/>
      <c r="C285" s="16"/>
      <c r="D285" s="16"/>
      <c r="E285" s="16"/>
      <c r="F285" s="16"/>
      <c r="G285" s="16"/>
      <c r="H285" s="16"/>
      <c r="I285" s="16"/>
      <c r="J285" s="16"/>
      <c r="N285" s="25"/>
      <c r="O285" s="25"/>
      <c r="P285" s="25"/>
      <c r="Q285" s="25"/>
      <c r="R285" s="25"/>
      <c r="S285" s="25"/>
      <c r="T285" s="25"/>
      <c r="U285" s="16"/>
    </row>
    <row r="286" spans="1:21">
      <c r="A286" s="12"/>
      <c r="B286" s="16"/>
      <c r="C286" s="16"/>
      <c r="D286" s="16"/>
      <c r="E286" s="16"/>
      <c r="F286" s="16"/>
      <c r="G286" s="16"/>
      <c r="H286" s="16"/>
      <c r="I286" s="16"/>
      <c r="J286" s="16"/>
      <c r="N286" s="25"/>
      <c r="O286" s="25"/>
      <c r="P286" s="25"/>
      <c r="Q286" s="25"/>
      <c r="R286" s="25"/>
      <c r="S286" s="25"/>
      <c r="T286" s="25"/>
      <c r="U286" s="16"/>
    </row>
    <row r="287" spans="1:21">
      <c r="A287" s="12"/>
      <c r="B287" s="16"/>
      <c r="C287" s="16"/>
      <c r="D287" s="16"/>
      <c r="E287" s="16"/>
      <c r="F287" s="16"/>
      <c r="G287" s="16"/>
      <c r="H287" s="16"/>
      <c r="I287" s="16"/>
      <c r="J287" s="16"/>
      <c r="N287" s="25"/>
      <c r="O287" s="25"/>
      <c r="P287" s="25"/>
      <c r="Q287" s="25"/>
      <c r="R287" s="25"/>
      <c r="S287" s="25"/>
      <c r="T287" s="25"/>
      <c r="U287" s="16"/>
    </row>
    <row r="288" spans="1:21">
      <c r="A288" s="12"/>
      <c r="B288" s="16"/>
      <c r="C288" s="16"/>
      <c r="D288" s="16"/>
      <c r="E288" s="16"/>
      <c r="F288" s="16"/>
      <c r="G288" s="16"/>
      <c r="H288" s="16"/>
      <c r="I288" s="16"/>
      <c r="J288" s="16"/>
      <c r="N288" s="25"/>
      <c r="O288" s="25"/>
      <c r="P288" s="25"/>
      <c r="Q288" s="25"/>
      <c r="R288" s="25"/>
      <c r="S288" s="25"/>
      <c r="T288" s="25"/>
      <c r="U288" s="16"/>
    </row>
    <row r="289" spans="1:21">
      <c r="A289" s="12"/>
      <c r="B289" s="16"/>
      <c r="C289" s="16"/>
      <c r="D289" s="16"/>
      <c r="E289" s="16"/>
      <c r="F289" s="16"/>
      <c r="G289" s="16"/>
      <c r="H289" s="16"/>
      <c r="I289" s="16"/>
      <c r="J289" s="16"/>
      <c r="N289" s="25"/>
      <c r="O289" s="25"/>
      <c r="P289" s="25"/>
      <c r="Q289" s="25"/>
      <c r="R289" s="25"/>
      <c r="S289" s="25"/>
      <c r="T289" s="25"/>
      <c r="U289" s="16"/>
    </row>
    <row r="290" spans="1:21">
      <c r="A290" s="12"/>
      <c r="B290" s="16"/>
      <c r="C290" s="16"/>
      <c r="D290" s="16"/>
      <c r="E290" s="16"/>
      <c r="F290" s="16"/>
      <c r="G290" s="16"/>
      <c r="H290" s="16"/>
      <c r="I290" s="16"/>
      <c r="J290" s="16"/>
      <c r="N290" s="25"/>
      <c r="O290" s="25"/>
      <c r="P290" s="25"/>
      <c r="Q290" s="25"/>
      <c r="R290" s="25"/>
      <c r="S290" s="25"/>
      <c r="T290" s="25"/>
      <c r="U290" s="16"/>
    </row>
    <row r="291" spans="1:21">
      <c r="A291" s="12"/>
      <c r="B291" s="16"/>
      <c r="C291" s="16"/>
      <c r="D291" s="16"/>
      <c r="E291" s="16"/>
      <c r="F291" s="16"/>
      <c r="G291" s="16"/>
      <c r="H291" s="16"/>
      <c r="I291" s="16"/>
      <c r="J291" s="16"/>
      <c r="N291" s="25"/>
      <c r="O291" s="25"/>
      <c r="P291" s="25"/>
      <c r="Q291" s="25"/>
      <c r="R291" s="25"/>
      <c r="S291" s="25"/>
      <c r="T291" s="25"/>
      <c r="U291" s="16"/>
    </row>
    <row r="292" spans="1:21">
      <c r="A292" s="12"/>
      <c r="B292" s="16"/>
      <c r="C292" s="16"/>
      <c r="D292" s="16"/>
      <c r="E292" s="16"/>
      <c r="F292" s="16"/>
      <c r="G292" s="16"/>
      <c r="H292" s="16"/>
      <c r="I292" s="16"/>
      <c r="J292" s="16"/>
      <c r="N292" s="25"/>
      <c r="O292" s="25"/>
      <c r="P292" s="25"/>
      <c r="Q292" s="25"/>
      <c r="R292" s="25"/>
      <c r="S292" s="25"/>
      <c r="T292" s="25"/>
      <c r="U292" s="16"/>
    </row>
    <row r="293" spans="1:21">
      <c r="A293" s="12"/>
      <c r="B293" s="16"/>
      <c r="C293" s="16"/>
      <c r="D293" s="16"/>
      <c r="E293" s="16"/>
      <c r="F293" s="16"/>
      <c r="G293" s="16"/>
      <c r="H293" s="16"/>
      <c r="I293" s="16"/>
      <c r="J293" s="16"/>
      <c r="N293" s="25"/>
      <c r="O293" s="25"/>
      <c r="P293" s="25"/>
      <c r="Q293" s="25"/>
      <c r="R293" s="25"/>
      <c r="S293" s="25"/>
      <c r="T293" s="25"/>
      <c r="U293" s="16"/>
    </row>
    <row r="294" spans="1:21">
      <c r="A294" s="12"/>
      <c r="B294" s="16"/>
      <c r="C294" s="16"/>
      <c r="D294" s="16"/>
      <c r="E294" s="16"/>
      <c r="F294" s="16"/>
      <c r="G294" s="16"/>
      <c r="H294" s="16"/>
      <c r="I294" s="16"/>
      <c r="J294" s="16"/>
      <c r="N294" s="25"/>
      <c r="O294" s="25"/>
      <c r="P294" s="25"/>
      <c r="Q294" s="25"/>
      <c r="R294" s="25"/>
      <c r="S294" s="25"/>
      <c r="T294" s="25"/>
      <c r="U294" s="16"/>
    </row>
    <row r="295" spans="1:21">
      <c r="A295" s="12"/>
      <c r="B295" s="16"/>
      <c r="C295" s="16"/>
      <c r="D295" s="16"/>
      <c r="E295" s="16"/>
      <c r="F295" s="16"/>
      <c r="G295" s="16"/>
      <c r="H295" s="16"/>
      <c r="I295" s="16"/>
      <c r="J295" s="16"/>
      <c r="N295" s="25"/>
      <c r="O295" s="25"/>
      <c r="P295" s="25"/>
      <c r="Q295" s="25"/>
      <c r="R295" s="25"/>
      <c r="S295" s="25"/>
      <c r="T295" s="25"/>
      <c r="U295" s="16"/>
    </row>
    <row r="296" spans="1:21">
      <c r="A296" s="12"/>
      <c r="B296" s="16"/>
      <c r="C296" s="16"/>
      <c r="D296" s="16"/>
      <c r="E296" s="16"/>
      <c r="F296" s="16"/>
      <c r="G296" s="16"/>
      <c r="H296" s="16"/>
      <c r="I296" s="16"/>
      <c r="J296" s="16"/>
      <c r="N296" s="25"/>
      <c r="O296" s="25"/>
      <c r="P296" s="25"/>
      <c r="Q296" s="25"/>
      <c r="R296" s="25"/>
      <c r="S296" s="25"/>
      <c r="T296" s="25"/>
      <c r="U296" s="16"/>
    </row>
    <row r="297" spans="1:21">
      <c r="A297" s="12"/>
      <c r="B297" s="16"/>
      <c r="C297" s="16"/>
      <c r="D297" s="16"/>
      <c r="E297" s="16"/>
      <c r="F297" s="16"/>
      <c r="G297" s="16"/>
      <c r="H297" s="16"/>
      <c r="I297" s="16"/>
      <c r="J297" s="16"/>
      <c r="N297" s="25"/>
      <c r="O297" s="25"/>
      <c r="P297" s="25"/>
      <c r="Q297" s="25"/>
      <c r="R297" s="25"/>
      <c r="S297" s="25"/>
      <c r="T297" s="25"/>
      <c r="U297" s="16"/>
    </row>
    <row r="298" spans="1:21">
      <c r="A298" s="12"/>
      <c r="B298" s="16"/>
      <c r="C298" s="16"/>
      <c r="D298" s="16"/>
      <c r="E298" s="16"/>
      <c r="F298" s="16"/>
      <c r="G298" s="16"/>
      <c r="H298" s="16"/>
      <c r="I298" s="16"/>
      <c r="J298" s="16"/>
      <c r="N298" s="25"/>
      <c r="O298" s="25"/>
      <c r="P298" s="25"/>
      <c r="Q298" s="25"/>
      <c r="R298" s="25"/>
      <c r="S298" s="25"/>
      <c r="T298" s="25"/>
      <c r="U298" s="16"/>
    </row>
    <row r="299" spans="1:21">
      <c r="A299" s="12"/>
      <c r="B299" s="16"/>
      <c r="C299" s="16"/>
      <c r="D299" s="16"/>
      <c r="E299" s="16"/>
      <c r="F299" s="16"/>
      <c r="G299" s="16"/>
      <c r="H299" s="16"/>
      <c r="I299" s="16"/>
      <c r="J299" s="16"/>
      <c r="N299" s="25"/>
      <c r="O299" s="25"/>
      <c r="P299" s="25"/>
      <c r="Q299" s="25"/>
      <c r="R299" s="25"/>
      <c r="S299" s="25"/>
      <c r="T299" s="25"/>
      <c r="U299" s="16"/>
    </row>
    <row r="300" spans="1:21">
      <c r="A300" s="12"/>
      <c r="B300" s="16"/>
      <c r="C300" s="16"/>
      <c r="D300" s="16"/>
      <c r="E300" s="16"/>
      <c r="F300" s="16"/>
      <c r="G300" s="16"/>
      <c r="H300" s="16"/>
      <c r="I300" s="16"/>
      <c r="J300" s="16"/>
      <c r="N300" s="25"/>
      <c r="O300" s="25"/>
      <c r="P300" s="25"/>
      <c r="Q300" s="25"/>
      <c r="R300" s="25"/>
      <c r="S300" s="25"/>
      <c r="T300" s="25"/>
      <c r="U300" s="16"/>
    </row>
    <row r="301" spans="1:21">
      <c r="A301" s="12"/>
      <c r="B301" s="16"/>
      <c r="C301" s="16"/>
      <c r="D301" s="16"/>
      <c r="E301" s="16"/>
      <c r="F301" s="16"/>
      <c r="G301" s="16"/>
      <c r="H301" s="16"/>
      <c r="I301" s="16"/>
      <c r="J301" s="16"/>
      <c r="N301" s="25"/>
      <c r="O301" s="25"/>
      <c r="P301" s="25"/>
      <c r="Q301" s="25"/>
      <c r="R301" s="25"/>
      <c r="S301" s="25"/>
      <c r="T301" s="25"/>
      <c r="U301" s="16"/>
    </row>
    <row r="302" spans="1:21">
      <c r="A302" s="12"/>
      <c r="B302" s="16"/>
      <c r="C302" s="16"/>
      <c r="D302" s="16"/>
      <c r="E302" s="16"/>
      <c r="F302" s="16"/>
      <c r="G302" s="16"/>
      <c r="H302" s="16"/>
      <c r="I302" s="16"/>
      <c r="J302" s="16"/>
      <c r="N302" s="25"/>
      <c r="O302" s="25"/>
      <c r="P302" s="25"/>
      <c r="Q302" s="25"/>
      <c r="R302" s="25"/>
      <c r="S302" s="25"/>
      <c r="T302" s="25"/>
      <c r="U302" s="16"/>
    </row>
    <row r="303" spans="1:21">
      <c r="A303" s="12"/>
      <c r="B303" s="16"/>
      <c r="C303" s="16"/>
      <c r="D303" s="16"/>
      <c r="E303" s="16"/>
      <c r="F303" s="16"/>
      <c r="G303" s="16"/>
      <c r="H303" s="16"/>
      <c r="I303" s="16"/>
      <c r="J303" s="16"/>
      <c r="N303" s="25"/>
      <c r="O303" s="25"/>
      <c r="P303" s="25"/>
      <c r="Q303" s="25"/>
      <c r="R303" s="25"/>
      <c r="S303" s="25"/>
      <c r="T303" s="25"/>
      <c r="U303" s="16"/>
    </row>
    <row r="304" spans="1:21">
      <c r="A304" s="12"/>
      <c r="B304" s="16"/>
      <c r="C304" s="16"/>
      <c r="D304" s="16"/>
      <c r="E304" s="16"/>
      <c r="F304" s="16"/>
      <c r="G304" s="16"/>
      <c r="H304" s="16"/>
      <c r="I304" s="16"/>
      <c r="J304" s="16"/>
      <c r="N304" s="25"/>
      <c r="O304" s="25"/>
      <c r="P304" s="25"/>
      <c r="Q304" s="25"/>
      <c r="R304" s="25"/>
      <c r="S304" s="25"/>
      <c r="T304" s="25"/>
      <c r="U304" s="16"/>
    </row>
    <row r="305" spans="1:21">
      <c r="A305" s="12"/>
      <c r="B305" s="16"/>
      <c r="C305" s="16"/>
      <c r="D305" s="16"/>
      <c r="E305" s="16"/>
      <c r="F305" s="16"/>
      <c r="G305" s="16"/>
      <c r="H305" s="16"/>
      <c r="I305" s="16"/>
      <c r="J305" s="16"/>
      <c r="N305" s="25"/>
      <c r="O305" s="25"/>
      <c r="P305" s="25"/>
      <c r="Q305" s="25"/>
      <c r="R305" s="25"/>
      <c r="S305" s="25"/>
      <c r="T305" s="25"/>
      <c r="U305" s="16"/>
    </row>
    <row r="306" spans="1:21">
      <c r="A306" s="12"/>
      <c r="B306" s="16"/>
      <c r="C306" s="16"/>
      <c r="D306" s="16"/>
      <c r="E306" s="16"/>
      <c r="F306" s="16"/>
      <c r="G306" s="16"/>
      <c r="H306" s="16"/>
      <c r="I306" s="16"/>
      <c r="J306" s="16"/>
      <c r="N306" s="25"/>
      <c r="O306" s="25"/>
      <c r="P306" s="25"/>
      <c r="Q306" s="25"/>
      <c r="R306" s="25"/>
      <c r="S306" s="25"/>
      <c r="T306" s="25"/>
      <c r="U306" s="16"/>
    </row>
    <row r="307" spans="1:21">
      <c r="A307" s="12"/>
      <c r="B307" s="16"/>
      <c r="C307" s="16"/>
      <c r="D307" s="16"/>
      <c r="E307" s="16"/>
      <c r="F307" s="16"/>
      <c r="G307" s="16"/>
      <c r="H307" s="16"/>
      <c r="I307" s="16"/>
      <c r="J307" s="16"/>
      <c r="N307" s="25"/>
      <c r="O307" s="25"/>
      <c r="P307" s="25"/>
      <c r="Q307" s="25"/>
      <c r="R307" s="25"/>
      <c r="S307" s="25"/>
      <c r="T307" s="25"/>
      <c r="U307" s="16"/>
    </row>
    <row r="308" spans="1:21">
      <c r="A308" s="12"/>
      <c r="B308" s="16"/>
      <c r="C308" s="16"/>
      <c r="D308" s="16"/>
      <c r="E308" s="16"/>
      <c r="F308" s="16"/>
      <c r="G308" s="16"/>
      <c r="H308" s="16"/>
      <c r="I308" s="16"/>
      <c r="J308" s="16"/>
      <c r="N308" s="25"/>
      <c r="O308" s="25"/>
      <c r="P308" s="25"/>
      <c r="Q308" s="25"/>
      <c r="R308" s="25"/>
      <c r="S308" s="25"/>
      <c r="T308" s="25"/>
      <c r="U308" s="16"/>
    </row>
    <row r="309" spans="1:21">
      <c r="A309" s="12"/>
      <c r="B309" s="16"/>
      <c r="C309" s="16"/>
      <c r="D309" s="16"/>
      <c r="E309" s="16"/>
      <c r="F309" s="16"/>
      <c r="G309" s="16"/>
      <c r="H309" s="16"/>
      <c r="I309" s="16"/>
      <c r="J309" s="16"/>
      <c r="N309" s="25"/>
      <c r="O309" s="25"/>
      <c r="P309" s="25"/>
      <c r="Q309" s="25"/>
      <c r="R309" s="25"/>
      <c r="S309" s="25"/>
      <c r="T309" s="25"/>
      <c r="U309" s="16"/>
    </row>
    <row r="310" spans="1:21">
      <c r="A310" s="12"/>
      <c r="B310" s="16"/>
      <c r="C310" s="16"/>
      <c r="D310" s="16"/>
      <c r="E310" s="16"/>
      <c r="F310" s="16"/>
      <c r="G310" s="16"/>
      <c r="H310" s="16"/>
      <c r="I310" s="16"/>
      <c r="J310" s="16"/>
      <c r="N310" s="25"/>
      <c r="O310" s="25"/>
      <c r="P310" s="25"/>
      <c r="Q310" s="25"/>
      <c r="R310" s="25"/>
      <c r="S310" s="25"/>
      <c r="T310" s="25"/>
      <c r="U310" s="16"/>
    </row>
    <row r="311" spans="1:21">
      <c r="A311" s="12"/>
      <c r="B311" s="16"/>
      <c r="C311" s="16"/>
      <c r="D311" s="16"/>
      <c r="E311" s="16"/>
      <c r="F311" s="16"/>
      <c r="G311" s="16"/>
      <c r="H311" s="16"/>
      <c r="I311" s="16"/>
      <c r="J311" s="16"/>
      <c r="N311" s="25"/>
      <c r="O311" s="25"/>
      <c r="P311" s="25"/>
      <c r="Q311" s="25"/>
      <c r="R311" s="25"/>
      <c r="S311" s="25"/>
      <c r="T311" s="25"/>
      <c r="U311" s="16"/>
    </row>
    <row r="312" spans="1:21">
      <c r="A312" s="12"/>
      <c r="B312" s="16"/>
      <c r="C312" s="16"/>
      <c r="D312" s="16"/>
      <c r="E312" s="16"/>
      <c r="F312" s="16"/>
      <c r="G312" s="16"/>
      <c r="H312" s="16"/>
      <c r="I312" s="16"/>
      <c r="J312" s="16"/>
      <c r="N312" s="25"/>
      <c r="O312" s="25"/>
      <c r="P312" s="25"/>
      <c r="Q312" s="25"/>
      <c r="R312" s="25"/>
      <c r="S312" s="25"/>
      <c r="T312" s="25"/>
      <c r="U312" s="16"/>
    </row>
    <row r="313" spans="1:21">
      <c r="A313" s="12"/>
      <c r="B313" s="16"/>
      <c r="C313" s="16"/>
      <c r="D313" s="16"/>
      <c r="E313" s="16"/>
      <c r="F313" s="16"/>
      <c r="G313" s="16"/>
      <c r="H313" s="16"/>
      <c r="I313" s="16"/>
      <c r="J313" s="16"/>
      <c r="N313" s="25"/>
      <c r="O313" s="25"/>
      <c r="P313" s="25"/>
      <c r="Q313" s="25"/>
      <c r="R313" s="25"/>
      <c r="S313" s="25"/>
      <c r="T313" s="25"/>
      <c r="U313" s="16"/>
    </row>
    <row r="314" spans="1:21">
      <c r="A314" s="12"/>
      <c r="B314" s="16"/>
      <c r="C314" s="16"/>
      <c r="D314" s="16"/>
      <c r="E314" s="16"/>
      <c r="F314" s="16"/>
      <c r="G314" s="16"/>
      <c r="H314" s="16"/>
      <c r="I314" s="16"/>
      <c r="J314" s="16"/>
      <c r="N314" s="25"/>
      <c r="O314" s="25"/>
      <c r="P314" s="25"/>
      <c r="Q314" s="25"/>
      <c r="R314" s="25"/>
      <c r="S314" s="25"/>
      <c r="T314" s="25"/>
      <c r="U314" s="16"/>
    </row>
    <row r="315" spans="1:21">
      <c r="A315" s="12"/>
      <c r="B315" s="16"/>
      <c r="C315" s="16"/>
      <c r="D315" s="16"/>
      <c r="E315" s="16"/>
      <c r="F315" s="16"/>
      <c r="G315" s="16"/>
      <c r="H315" s="16"/>
      <c r="I315" s="16"/>
      <c r="J315" s="16"/>
      <c r="N315" s="25"/>
      <c r="O315" s="25"/>
      <c r="P315" s="25"/>
      <c r="Q315" s="25"/>
      <c r="R315" s="25"/>
      <c r="S315" s="25"/>
      <c r="T315" s="25"/>
      <c r="U315" s="16"/>
    </row>
    <row r="316" spans="1:21">
      <c r="A316" s="12"/>
      <c r="B316" s="16"/>
      <c r="C316" s="16"/>
      <c r="D316" s="16"/>
      <c r="E316" s="16"/>
      <c r="F316" s="16"/>
      <c r="G316" s="16"/>
      <c r="H316" s="16"/>
      <c r="I316" s="16"/>
      <c r="J316" s="16"/>
      <c r="N316" s="25"/>
      <c r="O316" s="25"/>
      <c r="P316" s="25"/>
      <c r="Q316" s="25"/>
      <c r="R316" s="25"/>
      <c r="S316" s="25"/>
      <c r="T316" s="25"/>
      <c r="U316" s="16"/>
    </row>
    <row r="317" spans="1:21">
      <c r="A317" s="12"/>
      <c r="B317" s="16"/>
      <c r="C317" s="16"/>
      <c r="D317" s="16"/>
      <c r="E317" s="16"/>
      <c r="F317" s="16"/>
      <c r="G317" s="16"/>
      <c r="H317" s="16"/>
      <c r="I317" s="16"/>
      <c r="J317" s="16"/>
      <c r="N317" s="25"/>
      <c r="O317" s="25"/>
      <c r="P317" s="25"/>
      <c r="Q317" s="25"/>
      <c r="R317" s="25"/>
      <c r="S317" s="25"/>
      <c r="T317" s="25"/>
      <c r="U317" s="16"/>
    </row>
    <row r="318" spans="1:21">
      <c r="A318" s="12"/>
      <c r="B318" s="16"/>
      <c r="C318" s="16"/>
      <c r="D318" s="16"/>
      <c r="E318" s="16"/>
      <c r="F318" s="16"/>
      <c r="G318" s="16"/>
      <c r="H318" s="16"/>
      <c r="I318" s="16"/>
      <c r="J318" s="16"/>
      <c r="N318" s="25"/>
      <c r="O318" s="25"/>
      <c r="P318" s="25"/>
      <c r="Q318" s="25"/>
      <c r="R318" s="25"/>
      <c r="S318" s="25"/>
      <c r="T318" s="25"/>
      <c r="U318" s="16"/>
    </row>
    <row r="319" spans="1:21">
      <c r="A319" s="12"/>
      <c r="B319" s="16"/>
      <c r="C319" s="16"/>
      <c r="D319" s="16"/>
      <c r="E319" s="16"/>
      <c r="F319" s="16"/>
      <c r="G319" s="16"/>
      <c r="H319" s="16"/>
      <c r="I319" s="16"/>
      <c r="J319" s="16"/>
      <c r="N319" s="25"/>
      <c r="O319" s="25"/>
      <c r="P319" s="25"/>
      <c r="Q319" s="25"/>
      <c r="R319" s="25"/>
      <c r="S319" s="25"/>
      <c r="T319" s="25"/>
      <c r="U319" s="16"/>
    </row>
    <row r="320" spans="1:21">
      <c r="A320" s="12"/>
      <c r="B320" s="16"/>
      <c r="C320" s="16"/>
      <c r="D320" s="16"/>
      <c r="E320" s="16"/>
      <c r="F320" s="16"/>
      <c r="G320" s="16"/>
      <c r="H320" s="16"/>
      <c r="I320" s="16"/>
      <c r="J320" s="16"/>
      <c r="N320" s="25"/>
      <c r="O320" s="25"/>
      <c r="P320" s="25"/>
      <c r="Q320" s="25"/>
      <c r="R320" s="25"/>
      <c r="S320" s="25"/>
      <c r="T320" s="25"/>
      <c r="U320" s="16"/>
    </row>
    <row r="321" spans="1:21">
      <c r="A321" s="12"/>
      <c r="B321" s="16"/>
      <c r="C321" s="16"/>
      <c r="D321" s="16"/>
      <c r="E321" s="16"/>
      <c r="F321" s="16"/>
      <c r="G321" s="16"/>
      <c r="H321" s="16"/>
      <c r="I321" s="16"/>
      <c r="J321" s="16"/>
      <c r="N321" s="25"/>
      <c r="O321" s="25"/>
      <c r="P321" s="25"/>
      <c r="Q321" s="25"/>
      <c r="R321" s="25"/>
      <c r="S321" s="25"/>
      <c r="T321" s="25"/>
      <c r="U321" s="16"/>
    </row>
    <row r="322" spans="1:21">
      <c r="A322" s="12"/>
      <c r="B322" s="16"/>
      <c r="C322" s="16"/>
      <c r="D322" s="16"/>
      <c r="E322" s="16"/>
      <c r="F322" s="16"/>
      <c r="G322" s="16"/>
      <c r="H322" s="16"/>
      <c r="I322" s="16"/>
      <c r="J322" s="16"/>
      <c r="N322" s="25"/>
      <c r="O322" s="25"/>
      <c r="P322" s="25"/>
      <c r="Q322" s="25"/>
      <c r="R322" s="25"/>
      <c r="S322" s="25"/>
      <c r="T322" s="25"/>
      <c r="U322" s="16"/>
    </row>
    <row r="323" spans="1:21">
      <c r="A323" s="12"/>
      <c r="B323" s="16"/>
      <c r="C323" s="16"/>
      <c r="D323" s="16"/>
      <c r="E323" s="16"/>
      <c r="F323" s="16"/>
      <c r="G323" s="16"/>
      <c r="H323" s="16"/>
      <c r="I323" s="16"/>
      <c r="J323" s="16"/>
      <c r="N323" s="25"/>
      <c r="O323" s="25"/>
      <c r="P323" s="25"/>
      <c r="Q323" s="25"/>
      <c r="R323" s="25"/>
      <c r="S323" s="25"/>
      <c r="T323" s="25"/>
      <c r="U323" s="16"/>
    </row>
    <row r="324" spans="1:21">
      <c r="A324" s="12"/>
      <c r="B324" s="16"/>
      <c r="C324" s="16"/>
      <c r="D324" s="16"/>
      <c r="E324" s="16"/>
      <c r="F324" s="16"/>
      <c r="G324" s="16"/>
      <c r="H324" s="16"/>
      <c r="I324" s="16"/>
      <c r="J324" s="16"/>
      <c r="N324" s="25"/>
      <c r="O324" s="25"/>
      <c r="P324" s="25"/>
      <c r="Q324" s="25"/>
      <c r="R324" s="25"/>
      <c r="S324" s="25"/>
      <c r="T324" s="25"/>
      <c r="U324" s="16"/>
    </row>
    <row r="325" spans="1:21">
      <c r="A325" s="12"/>
      <c r="B325" s="16"/>
      <c r="C325" s="16"/>
      <c r="D325" s="16"/>
      <c r="E325" s="16"/>
      <c r="F325" s="16"/>
      <c r="G325" s="16"/>
      <c r="H325" s="16"/>
      <c r="I325" s="16"/>
      <c r="J325" s="16"/>
      <c r="N325" s="25"/>
      <c r="O325" s="25"/>
      <c r="P325" s="25"/>
      <c r="Q325" s="25"/>
      <c r="R325" s="25"/>
      <c r="S325" s="25"/>
      <c r="T325" s="25"/>
      <c r="U325" s="16"/>
    </row>
    <row r="326" spans="1:21">
      <c r="A326" s="12"/>
      <c r="B326" s="16"/>
      <c r="C326" s="16"/>
      <c r="D326" s="16"/>
      <c r="E326" s="16"/>
      <c r="F326" s="16"/>
      <c r="G326" s="16"/>
      <c r="H326" s="16"/>
      <c r="I326" s="16"/>
      <c r="J326" s="16"/>
      <c r="N326" s="25"/>
      <c r="O326" s="25"/>
      <c r="P326" s="25"/>
      <c r="Q326" s="25"/>
      <c r="R326" s="25"/>
      <c r="S326" s="25"/>
      <c r="T326" s="25"/>
      <c r="U326" s="16"/>
    </row>
    <row r="327" spans="1:21">
      <c r="A327" s="12"/>
      <c r="B327" s="16"/>
      <c r="C327" s="16"/>
      <c r="D327" s="16"/>
      <c r="E327" s="16"/>
      <c r="F327" s="16"/>
      <c r="G327" s="16"/>
      <c r="H327" s="16"/>
      <c r="I327" s="16"/>
      <c r="J327" s="16"/>
      <c r="N327" s="25"/>
      <c r="O327" s="25"/>
      <c r="P327" s="25"/>
      <c r="Q327" s="25"/>
      <c r="R327" s="25"/>
      <c r="S327" s="25"/>
      <c r="T327" s="25"/>
      <c r="U327" s="16"/>
    </row>
    <row r="328" spans="1:21">
      <c r="A328" s="12"/>
      <c r="B328" s="16"/>
      <c r="C328" s="16"/>
      <c r="D328" s="16"/>
      <c r="E328" s="16"/>
      <c r="F328" s="16"/>
      <c r="G328" s="16"/>
      <c r="H328" s="16"/>
      <c r="I328" s="16"/>
      <c r="J328" s="16"/>
      <c r="N328" s="25"/>
      <c r="O328" s="25"/>
      <c r="P328" s="25"/>
      <c r="Q328" s="25"/>
      <c r="R328" s="25"/>
      <c r="S328" s="25"/>
      <c r="T328" s="25"/>
      <c r="U328" s="16"/>
    </row>
    <row r="329" spans="1:21">
      <c r="A329" s="12"/>
      <c r="B329" s="16"/>
      <c r="C329" s="16"/>
      <c r="D329" s="16"/>
      <c r="E329" s="16"/>
      <c r="F329" s="16"/>
      <c r="G329" s="16"/>
      <c r="H329" s="16"/>
      <c r="I329" s="16"/>
      <c r="J329" s="16"/>
      <c r="N329" s="25"/>
      <c r="O329" s="25"/>
      <c r="P329" s="25"/>
      <c r="Q329" s="25"/>
      <c r="R329" s="25"/>
      <c r="S329" s="25"/>
      <c r="T329" s="25"/>
      <c r="U329" s="16"/>
    </row>
    <row r="330" spans="1:21">
      <c r="A330" s="12"/>
      <c r="B330" s="16"/>
      <c r="C330" s="16"/>
      <c r="D330" s="16"/>
      <c r="E330" s="16"/>
      <c r="F330" s="16"/>
      <c r="G330" s="16"/>
      <c r="H330" s="16"/>
      <c r="I330" s="16"/>
      <c r="J330" s="16"/>
      <c r="N330" s="25"/>
      <c r="O330" s="25"/>
      <c r="P330" s="25"/>
      <c r="Q330" s="25"/>
      <c r="R330" s="25"/>
      <c r="S330" s="25"/>
      <c r="T330" s="25"/>
      <c r="U330" s="16"/>
    </row>
    <row r="331" spans="1:21">
      <c r="A331" s="12"/>
      <c r="B331" s="16"/>
      <c r="C331" s="16"/>
      <c r="D331" s="16"/>
      <c r="E331" s="16"/>
      <c r="F331" s="16"/>
      <c r="G331" s="16"/>
      <c r="H331" s="16"/>
      <c r="I331" s="16"/>
      <c r="J331" s="16"/>
      <c r="N331" s="25"/>
      <c r="O331" s="25"/>
      <c r="P331" s="25"/>
      <c r="Q331" s="25"/>
      <c r="R331" s="25"/>
      <c r="S331" s="25"/>
      <c r="T331" s="25"/>
      <c r="U331" s="16"/>
    </row>
    <row r="332" spans="1:21">
      <c r="A332" s="12"/>
      <c r="B332" s="16"/>
      <c r="C332" s="16"/>
      <c r="D332" s="16"/>
      <c r="E332" s="16"/>
      <c r="F332" s="16"/>
      <c r="G332" s="16"/>
      <c r="H332" s="16"/>
      <c r="I332" s="16"/>
      <c r="J332" s="16"/>
      <c r="N332" s="25"/>
      <c r="O332" s="25"/>
      <c r="P332" s="25"/>
      <c r="Q332" s="25"/>
      <c r="R332" s="25"/>
      <c r="S332" s="25"/>
      <c r="T332" s="25"/>
      <c r="U332" s="16"/>
    </row>
    <row r="333" spans="1:21">
      <c r="A333" s="12"/>
      <c r="B333" s="16"/>
      <c r="C333" s="16"/>
      <c r="D333" s="16"/>
      <c r="E333" s="16"/>
      <c r="F333" s="16"/>
      <c r="G333" s="16"/>
      <c r="H333" s="16"/>
      <c r="I333" s="16"/>
      <c r="J333" s="16"/>
      <c r="N333" s="25"/>
      <c r="O333" s="25"/>
      <c r="P333" s="25"/>
      <c r="Q333" s="25"/>
      <c r="R333" s="25"/>
      <c r="S333" s="25"/>
      <c r="T333" s="25"/>
      <c r="U333" s="16"/>
    </row>
    <row r="334" spans="1:21">
      <c r="A334" s="12"/>
      <c r="B334" s="16"/>
      <c r="C334" s="16"/>
      <c r="D334" s="16"/>
      <c r="E334" s="16"/>
      <c r="F334" s="16"/>
      <c r="G334" s="16"/>
      <c r="H334" s="16"/>
      <c r="I334" s="16"/>
      <c r="J334" s="16"/>
      <c r="N334" s="25"/>
      <c r="O334" s="25"/>
      <c r="P334" s="25"/>
      <c r="Q334" s="25"/>
      <c r="R334" s="25"/>
      <c r="S334" s="25"/>
      <c r="T334" s="25"/>
      <c r="U334" s="16"/>
    </row>
    <row r="335" spans="1:21">
      <c r="A335" s="12"/>
      <c r="B335" s="16"/>
      <c r="C335" s="16"/>
      <c r="D335" s="16"/>
      <c r="E335" s="16"/>
      <c r="F335" s="16"/>
      <c r="G335" s="16"/>
      <c r="H335" s="16"/>
      <c r="I335" s="16"/>
      <c r="J335" s="16"/>
      <c r="N335" s="25"/>
      <c r="O335" s="25"/>
      <c r="P335" s="25"/>
      <c r="Q335" s="25"/>
      <c r="R335" s="25"/>
      <c r="S335" s="25"/>
      <c r="T335" s="25"/>
      <c r="U335" s="16"/>
    </row>
    <row r="336" spans="1:21">
      <c r="A336" s="12"/>
      <c r="B336" s="16"/>
      <c r="C336" s="16"/>
      <c r="D336" s="16"/>
      <c r="E336" s="16"/>
      <c r="F336" s="16"/>
      <c r="G336" s="16"/>
      <c r="H336" s="16"/>
      <c r="I336" s="16"/>
      <c r="J336" s="16"/>
      <c r="N336" s="25"/>
      <c r="O336" s="25"/>
      <c r="P336" s="25"/>
      <c r="Q336" s="25"/>
      <c r="R336" s="25"/>
      <c r="S336" s="25"/>
      <c r="T336" s="25"/>
      <c r="U336" s="16"/>
    </row>
    <row r="337" spans="1:21">
      <c r="A337" s="12"/>
      <c r="B337" s="16"/>
      <c r="C337" s="16"/>
      <c r="D337" s="16"/>
      <c r="E337" s="16"/>
      <c r="F337" s="16"/>
      <c r="G337" s="16"/>
      <c r="H337" s="16"/>
      <c r="I337" s="16"/>
      <c r="J337" s="16"/>
      <c r="N337" s="25"/>
      <c r="O337" s="25"/>
      <c r="P337" s="25"/>
      <c r="Q337" s="25"/>
      <c r="R337" s="25"/>
      <c r="S337" s="25"/>
      <c r="T337" s="25"/>
      <c r="U337" s="16"/>
    </row>
    <row r="338" spans="1:21">
      <c r="A338" s="12"/>
      <c r="B338" s="16"/>
      <c r="C338" s="16"/>
      <c r="D338" s="16"/>
      <c r="E338" s="16"/>
      <c r="F338" s="16"/>
      <c r="G338" s="16"/>
      <c r="H338" s="16"/>
      <c r="I338" s="16"/>
      <c r="J338" s="16"/>
      <c r="N338" s="25"/>
      <c r="O338" s="25"/>
      <c r="P338" s="25"/>
      <c r="Q338" s="25"/>
      <c r="R338" s="25"/>
      <c r="S338" s="25"/>
      <c r="T338" s="25"/>
      <c r="U338" s="16"/>
    </row>
    <row r="339" spans="1:21">
      <c r="A339" s="12"/>
      <c r="B339" s="16"/>
      <c r="C339" s="16"/>
      <c r="D339" s="16"/>
      <c r="E339" s="16"/>
      <c r="F339" s="16"/>
      <c r="G339" s="16"/>
      <c r="H339" s="16"/>
      <c r="I339" s="16"/>
      <c r="J339" s="16"/>
      <c r="N339" s="25"/>
      <c r="O339" s="25"/>
      <c r="P339" s="25"/>
      <c r="Q339" s="25"/>
      <c r="R339" s="25"/>
      <c r="S339" s="25"/>
      <c r="T339" s="25"/>
      <c r="U339" s="16"/>
    </row>
    <row r="340" spans="1:21">
      <c r="A340" s="12"/>
      <c r="B340" s="16"/>
      <c r="C340" s="16"/>
      <c r="D340" s="16"/>
      <c r="E340" s="16"/>
      <c r="F340" s="16"/>
      <c r="G340" s="16"/>
      <c r="H340" s="16"/>
      <c r="I340" s="16"/>
      <c r="J340" s="16"/>
      <c r="N340" s="25"/>
      <c r="O340" s="25"/>
      <c r="P340" s="25"/>
      <c r="Q340" s="25"/>
      <c r="R340" s="25"/>
      <c r="S340" s="25"/>
      <c r="T340" s="25"/>
      <c r="U340" s="16"/>
    </row>
    <row r="341" spans="1:21">
      <c r="A341" s="12"/>
      <c r="B341" s="16"/>
      <c r="C341" s="16"/>
      <c r="D341" s="16"/>
      <c r="E341" s="16"/>
      <c r="F341" s="16"/>
      <c r="G341" s="16"/>
      <c r="H341" s="16"/>
      <c r="I341" s="16"/>
      <c r="J341" s="16"/>
      <c r="N341" s="25"/>
      <c r="O341" s="25"/>
      <c r="P341" s="25"/>
      <c r="Q341" s="25"/>
      <c r="R341" s="25"/>
      <c r="S341" s="25"/>
      <c r="T341" s="25"/>
      <c r="U341" s="16"/>
    </row>
    <row r="342" spans="1:21">
      <c r="A342" s="12"/>
      <c r="B342" s="16"/>
      <c r="C342" s="16"/>
      <c r="D342" s="16"/>
      <c r="E342" s="16"/>
      <c r="F342" s="16"/>
      <c r="G342" s="16"/>
      <c r="H342" s="16"/>
      <c r="I342" s="16"/>
      <c r="J342" s="16"/>
      <c r="N342" s="25"/>
      <c r="O342" s="25"/>
      <c r="P342" s="25"/>
      <c r="Q342" s="25"/>
      <c r="R342" s="25"/>
      <c r="S342" s="25"/>
      <c r="T342" s="25"/>
      <c r="U342" s="16"/>
    </row>
    <row r="343" spans="1:21">
      <c r="A343" s="12"/>
      <c r="B343" s="16"/>
      <c r="C343" s="16"/>
      <c r="D343" s="16"/>
      <c r="E343" s="16"/>
      <c r="F343" s="16"/>
      <c r="G343" s="16"/>
      <c r="H343" s="16"/>
      <c r="I343" s="16"/>
      <c r="J343" s="16"/>
      <c r="N343" s="25"/>
      <c r="O343" s="25"/>
      <c r="P343" s="25"/>
      <c r="Q343" s="25"/>
      <c r="R343" s="25"/>
      <c r="S343" s="25"/>
      <c r="T343" s="25"/>
      <c r="U343" s="16"/>
    </row>
    <row r="344" spans="1:21">
      <c r="A344" s="12"/>
      <c r="B344" s="16"/>
      <c r="C344" s="16"/>
      <c r="D344" s="16"/>
      <c r="E344" s="16"/>
      <c r="F344" s="16"/>
      <c r="G344" s="16"/>
      <c r="H344" s="16"/>
      <c r="I344" s="16"/>
      <c r="J344" s="16"/>
      <c r="N344" s="25"/>
      <c r="O344" s="25"/>
      <c r="P344" s="25"/>
      <c r="Q344" s="25"/>
      <c r="R344" s="25"/>
      <c r="S344" s="25"/>
      <c r="T344" s="25"/>
      <c r="U344" s="16"/>
    </row>
    <row r="345" spans="1:21">
      <c r="A345" s="12"/>
      <c r="B345" s="16"/>
      <c r="C345" s="16"/>
      <c r="D345" s="16"/>
      <c r="E345" s="16"/>
      <c r="F345" s="16"/>
      <c r="G345" s="16"/>
      <c r="H345" s="16"/>
      <c r="I345" s="16"/>
      <c r="J345" s="16"/>
      <c r="N345" s="25"/>
      <c r="O345" s="25"/>
      <c r="P345" s="25"/>
      <c r="Q345" s="25"/>
      <c r="R345" s="25"/>
      <c r="S345" s="25"/>
      <c r="T345" s="25"/>
      <c r="U345" s="16"/>
    </row>
    <row r="346" spans="1:21">
      <c r="A346" s="12"/>
      <c r="B346" s="16"/>
      <c r="C346" s="16"/>
      <c r="D346" s="16"/>
      <c r="E346" s="16"/>
      <c r="F346" s="16"/>
      <c r="G346" s="16"/>
      <c r="H346" s="16"/>
      <c r="I346" s="16"/>
      <c r="J346" s="16"/>
      <c r="N346" s="25"/>
      <c r="O346" s="25"/>
      <c r="P346" s="25"/>
      <c r="Q346" s="25"/>
      <c r="R346" s="25"/>
      <c r="S346" s="25"/>
      <c r="T346" s="25"/>
      <c r="U346" s="16"/>
    </row>
    <row r="347" spans="1:21">
      <c r="A347" s="12"/>
      <c r="B347" s="16"/>
      <c r="C347" s="16"/>
      <c r="D347" s="16"/>
      <c r="E347" s="16"/>
      <c r="F347" s="16"/>
      <c r="G347" s="16"/>
      <c r="H347" s="16"/>
      <c r="I347" s="16"/>
      <c r="J347" s="16"/>
      <c r="N347" s="25"/>
      <c r="O347" s="25"/>
      <c r="P347" s="25"/>
      <c r="Q347" s="25"/>
      <c r="R347" s="25"/>
      <c r="S347" s="25"/>
      <c r="T347" s="25"/>
      <c r="U347" s="16"/>
    </row>
    <row r="348" spans="1:21">
      <c r="A348" s="12"/>
      <c r="B348" s="16"/>
      <c r="C348" s="16"/>
      <c r="D348" s="16"/>
      <c r="E348" s="16"/>
      <c r="F348" s="16"/>
      <c r="G348" s="16"/>
      <c r="H348" s="16"/>
      <c r="I348" s="16"/>
      <c r="J348" s="16"/>
      <c r="N348" s="25"/>
      <c r="O348" s="25"/>
      <c r="P348" s="25"/>
      <c r="Q348" s="25"/>
      <c r="R348" s="25"/>
      <c r="S348" s="25"/>
      <c r="T348" s="25"/>
      <c r="U348" s="16"/>
    </row>
    <row r="349" spans="1:21">
      <c r="A349" s="12"/>
      <c r="B349" s="16"/>
      <c r="C349" s="16"/>
      <c r="D349" s="16"/>
      <c r="E349" s="16"/>
      <c r="F349" s="16"/>
      <c r="G349" s="16"/>
      <c r="H349" s="16"/>
      <c r="I349" s="16"/>
      <c r="J349" s="16"/>
      <c r="N349" s="25"/>
      <c r="O349" s="25"/>
      <c r="P349" s="25"/>
      <c r="Q349" s="25"/>
      <c r="R349" s="25"/>
      <c r="S349" s="25"/>
      <c r="T349" s="25"/>
      <c r="U349" s="16"/>
    </row>
    <row r="350" spans="1:21">
      <c r="A350" s="12"/>
      <c r="B350" s="16"/>
      <c r="C350" s="16"/>
      <c r="D350" s="16"/>
      <c r="E350" s="16"/>
      <c r="F350" s="16"/>
      <c r="G350" s="16"/>
      <c r="H350" s="16"/>
      <c r="I350" s="16"/>
      <c r="J350" s="16"/>
      <c r="N350" s="25"/>
      <c r="O350" s="25"/>
      <c r="P350" s="25"/>
      <c r="Q350" s="25"/>
      <c r="R350" s="25"/>
      <c r="S350" s="25"/>
      <c r="T350" s="25"/>
      <c r="U350" s="16"/>
    </row>
    <row r="351" spans="1:21">
      <c r="A351" s="12"/>
      <c r="B351" s="16"/>
      <c r="C351" s="16"/>
      <c r="D351" s="16"/>
      <c r="E351" s="16"/>
      <c r="F351" s="16"/>
      <c r="G351" s="16"/>
      <c r="H351" s="16"/>
      <c r="I351" s="16"/>
      <c r="J351" s="16"/>
      <c r="N351" s="25"/>
      <c r="O351" s="25"/>
      <c r="P351" s="25"/>
      <c r="Q351" s="25"/>
      <c r="R351" s="25"/>
      <c r="S351" s="25"/>
      <c r="T351" s="25"/>
      <c r="U351" s="16"/>
    </row>
    <row r="352" spans="1:21">
      <c r="A352" s="12"/>
      <c r="B352" s="16"/>
      <c r="C352" s="16"/>
      <c r="D352" s="16"/>
      <c r="E352" s="16"/>
      <c r="F352" s="16"/>
      <c r="G352" s="16"/>
      <c r="H352" s="16"/>
      <c r="I352" s="16"/>
      <c r="J352" s="16"/>
      <c r="N352" s="25"/>
      <c r="O352" s="25"/>
      <c r="P352" s="25"/>
      <c r="Q352" s="25"/>
      <c r="R352" s="25"/>
      <c r="S352" s="25"/>
      <c r="T352" s="25"/>
      <c r="U352" s="16"/>
    </row>
    <row r="353" spans="1:21">
      <c r="A353" s="12"/>
      <c r="B353" s="16"/>
      <c r="C353" s="16"/>
      <c r="D353" s="16"/>
      <c r="E353" s="16"/>
      <c r="F353" s="16"/>
      <c r="G353" s="16"/>
      <c r="H353" s="16"/>
      <c r="I353" s="16"/>
      <c r="J353" s="16"/>
      <c r="N353" s="25"/>
      <c r="O353" s="25"/>
      <c r="P353" s="25"/>
      <c r="Q353" s="25"/>
      <c r="R353" s="25"/>
      <c r="S353" s="25"/>
      <c r="T353" s="25"/>
      <c r="U353" s="16"/>
    </row>
    <row r="354" spans="1:21">
      <c r="A354" s="12"/>
      <c r="B354" s="16"/>
      <c r="C354" s="16"/>
      <c r="D354" s="16"/>
      <c r="E354" s="16"/>
      <c r="F354" s="16"/>
      <c r="G354" s="16"/>
      <c r="H354" s="16"/>
      <c r="I354" s="16"/>
      <c r="J354" s="16"/>
      <c r="N354" s="25"/>
      <c r="O354" s="25"/>
      <c r="P354" s="25"/>
      <c r="Q354" s="25"/>
      <c r="R354" s="25"/>
      <c r="S354" s="25"/>
      <c r="T354" s="25"/>
      <c r="U354" s="16"/>
    </row>
    <row r="355" spans="1:21">
      <c r="A355" s="12"/>
      <c r="B355" s="16"/>
      <c r="C355" s="16"/>
      <c r="D355" s="16"/>
      <c r="E355" s="16"/>
      <c r="F355" s="16"/>
      <c r="G355" s="16"/>
      <c r="H355" s="16"/>
      <c r="I355" s="16"/>
      <c r="J355" s="16"/>
      <c r="N355" s="25"/>
      <c r="O355" s="25"/>
      <c r="P355" s="25"/>
      <c r="Q355" s="25"/>
      <c r="R355" s="25"/>
      <c r="S355" s="25"/>
      <c r="T355" s="25"/>
      <c r="U355" s="16"/>
    </row>
    <row r="356" spans="1:21">
      <c r="A356" s="12"/>
      <c r="B356" s="16"/>
      <c r="C356" s="16"/>
      <c r="D356" s="16"/>
      <c r="E356" s="16"/>
      <c r="F356" s="16"/>
      <c r="G356" s="16"/>
      <c r="H356" s="16"/>
      <c r="I356" s="16"/>
      <c r="J356" s="16"/>
      <c r="N356" s="25"/>
      <c r="O356" s="25"/>
      <c r="P356" s="25"/>
      <c r="Q356" s="25"/>
      <c r="R356" s="25"/>
      <c r="S356" s="25"/>
      <c r="T356" s="25"/>
      <c r="U356" s="16"/>
    </row>
    <row r="357" spans="1:21">
      <c r="A357" s="12"/>
      <c r="B357" s="16"/>
      <c r="C357" s="16"/>
      <c r="D357" s="16"/>
      <c r="E357" s="16"/>
      <c r="F357" s="16"/>
      <c r="G357" s="16"/>
      <c r="H357" s="16"/>
      <c r="I357" s="16"/>
      <c r="J357" s="16"/>
      <c r="N357" s="25"/>
      <c r="O357" s="25"/>
      <c r="P357" s="25"/>
      <c r="Q357" s="25"/>
      <c r="R357" s="25"/>
      <c r="S357" s="25"/>
      <c r="T357" s="25"/>
      <c r="U357" s="16"/>
    </row>
    <row r="358" spans="1:21">
      <c r="A358" s="12"/>
      <c r="B358" s="16"/>
      <c r="C358" s="16"/>
      <c r="D358" s="16"/>
      <c r="E358" s="16"/>
      <c r="F358" s="16"/>
      <c r="G358" s="16"/>
      <c r="H358" s="16"/>
      <c r="I358" s="16"/>
      <c r="J358" s="16"/>
      <c r="N358" s="25"/>
      <c r="O358" s="25"/>
      <c r="P358" s="25"/>
      <c r="Q358" s="25"/>
      <c r="R358" s="25"/>
      <c r="S358" s="25"/>
      <c r="T358" s="25"/>
      <c r="U358" s="16"/>
    </row>
    <row r="359" spans="1:21">
      <c r="A359" s="12"/>
      <c r="B359" s="16"/>
      <c r="C359" s="16"/>
      <c r="D359" s="16"/>
      <c r="E359" s="16"/>
      <c r="F359" s="16"/>
      <c r="G359" s="16"/>
      <c r="H359" s="16"/>
      <c r="I359" s="16"/>
      <c r="J359" s="16"/>
      <c r="N359" s="25"/>
      <c r="O359" s="25"/>
      <c r="P359" s="25"/>
      <c r="Q359" s="25"/>
      <c r="R359" s="25"/>
      <c r="S359" s="25"/>
      <c r="T359" s="25"/>
      <c r="U359" s="16"/>
    </row>
    <row r="360" spans="1:21">
      <c r="A360" s="12"/>
      <c r="B360" s="16"/>
      <c r="C360" s="16"/>
      <c r="D360" s="16"/>
      <c r="E360" s="16"/>
      <c r="F360" s="16"/>
      <c r="G360" s="16"/>
      <c r="H360" s="16"/>
      <c r="I360" s="16"/>
      <c r="J360" s="16"/>
      <c r="N360" s="25"/>
      <c r="O360" s="25"/>
      <c r="P360" s="25"/>
      <c r="Q360" s="25"/>
      <c r="R360" s="25"/>
      <c r="S360" s="25"/>
      <c r="T360" s="25"/>
      <c r="U360" s="16"/>
    </row>
    <row r="361" spans="1:21">
      <c r="A361" s="12"/>
      <c r="B361" s="16"/>
      <c r="C361" s="16"/>
      <c r="D361" s="16"/>
      <c r="E361" s="16"/>
      <c r="F361" s="16"/>
      <c r="G361" s="16"/>
      <c r="H361" s="16"/>
      <c r="I361" s="16"/>
      <c r="J361" s="16"/>
      <c r="N361" s="25"/>
      <c r="O361" s="25"/>
      <c r="P361" s="25"/>
      <c r="Q361" s="25"/>
      <c r="R361" s="25"/>
      <c r="S361" s="25"/>
      <c r="T361" s="25"/>
      <c r="U361" s="16"/>
    </row>
    <row r="362" spans="1:21">
      <c r="A362" s="12"/>
      <c r="B362" s="16"/>
      <c r="C362" s="16"/>
      <c r="D362" s="16"/>
      <c r="E362" s="16"/>
      <c r="F362" s="16"/>
      <c r="G362" s="16"/>
      <c r="H362" s="16"/>
      <c r="I362" s="16"/>
      <c r="J362" s="16"/>
      <c r="N362" s="25"/>
      <c r="O362" s="25"/>
      <c r="P362" s="25"/>
      <c r="Q362" s="25"/>
      <c r="R362" s="25"/>
      <c r="S362" s="25"/>
      <c r="T362" s="25"/>
      <c r="U362" s="16"/>
    </row>
    <row r="363" spans="1:21">
      <c r="A363" s="12"/>
      <c r="B363" s="16"/>
      <c r="C363" s="16"/>
      <c r="D363" s="16"/>
      <c r="E363" s="16"/>
      <c r="F363" s="16"/>
      <c r="G363" s="16"/>
      <c r="H363" s="16"/>
      <c r="I363" s="16"/>
      <c r="J363" s="16"/>
      <c r="N363" s="25"/>
      <c r="O363" s="25"/>
      <c r="P363" s="25"/>
      <c r="Q363" s="25"/>
      <c r="R363" s="25"/>
      <c r="S363" s="25"/>
      <c r="T363" s="25"/>
      <c r="U363" s="16"/>
    </row>
    <row r="364" spans="1:21">
      <c r="A364" s="12"/>
      <c r="B364" s="16"/>
      <c r="C364" s="16"/>
      <c r="D364" s="16"/>
      <c r="E364" s="16"/>
      <c r="F364" s="16"/>
      <c r="G364" s="16"/>
      <c r="H364" s="16"/>
      <c r="I364" s="16"/>
      <c r="J364" s="16"/>
      <c r="N364" s="25"/>
      <c r="O364" s="25"/>
      <c r="P364" s="25"/>
      <c r="Q364" s="25"/>
      <c r="R364" s="25"/>
      <c r="S364" s="25"/>
      <c r="T364" s="25"/>
      <c r="U364" s="16"/>
    </row>
    <row r="365" spans="1:21">
      <c r="A365" s="12"/>
      <c r="B365" s="16"/>
      <c r="C365" s="16"/>
      <c r="D365" s="16"/>
      <c r="E365" s="16"/>
      <c r="F365" s="16"/>
      <c r="G365" s="16"/>
      <c r="H365" s="16"/>
      <c r="I365" s="16"/>
      <c r="J365" s="16"/>
      <c r="N365" s="25"/>
      <c r="O365" s="25"/>
      <c r="P365" s="25"/>
      <c r="Q365" s="25"/>
      <c r="R365" s="25"/>
      <c r="S365" s="25"/>
      <c r="T365" s="25"/>
      <c r="U365" s="16"/>
    </row>
    <row r="366" spans="1:21">
      <c r="A366" s="12"/>
      <c r="B366" s="16"/>
      <c r="C366" s="16"/>
      <c r="D366" s="16"/>
      <c r="E366" s="16"/>
      <c r="F366" s="16"/>
      <c r="G366" s="16"/>
      <c r="H366" s="16"/>
      <c r="I366" s="16"/>
      <c r="J366" s="16"/>
      <c r="N366" s="25"/>
      <c r="O366" s="25"/>
      <c r="P366" s="25"/>
      <c r="Q366" s="25"/>
      <c r="R366" s="25"/>
      <c r="S366" s="25"/>
      <c r="T366" s="25"/>
      <c r="U366" s="16"/>
    </row>
    <row r="367" spans="1:21">
      <c r="A367" s="12"/>
      <c r="B367" s="16"/>
      <c r="C367" s="16"/>
      <c r="D367" s="16"/>
      <c r="E367" s="16"/>
      <c r="F367" s="16"/>
      <c r="G367" s="16"/>
      <c r="H367" s="16"/>
      <c r="I367" s="16"/>
      <c r="J367" s="16"/>
      <c r="N367" s="25"/>
      <c r="O367" s="25"/>
      <c r="P367" s="25"/>
      <c r="Q367" s="25"/>
      <c r="R367" s="25"/>
      <c r="S367" s="25"/>
      <c r="T367" s="25"/>
      <c r="U367" s="16"/>
    </row>
    <row r="368" spans="1:21">
      <c r="A368" s="12"/>
      <c r="B368" s="16"/>
      <c r="C368" s="16"/>
      <c r="D368" s="16"/>
      <c r="E368" s="16"/>
      <c r="F368" s="16"/>
      <c r="G368" s="16"/>
      <c r="H368" s="16"/>
      <c r="I368" s="16"/>
      <c r="J368" s="16"/>
      <c r="N368" s="25"/>
      <c r="O368" s="25"/>
      <c r="P368" s="25"/>
      <c r="Q368" s="25"/>
      <c r="R368" s="25"/>
      <c r="S368" s="25"/>
      <c r="T368" s="25"/>
      <c r="U368" s="16"/>
    </row>
    <row r="369" spans="1:21">
      <c r="A369" s="12"/>
      <c r="B369" s="16"/>
      <c r="C369" s="16"/>
      <c r="D369" s="16"/>
      <c r="E369" s="16"/>
      <c r="F369" s="16"/>
      <c r="G369" s="16"/>
      <c r="H369" s="16"/>
      <c r="I369" s="16"/>
      <c r="J369" s="16"/>
      <c r="N369" s="25"/>
      <c r="O369" s="25"/>
      <c r="P369" s="25"/>
      <c r="Q369" s="25"/>
      <c r="R369" s="25"/>
      <c r="S369" s="25"/>
      <c r="T369" s="25"/>
      <c r="U369" s="16"/>
    </row>
    <row r="370" spans="1:21">
      <c r="A370" s="12"/>
      <c r="B370" s="16"/>
      <c r="C370" s="16"/>
      <c r="D370" s="16"/>
      <c r="E370" s="16"/>
      <c r="F370" s="16"/>
      <c r="G370" s="16"/>
      <c r="H370" s="16"/>
      <c r="I370" s="16"/>
      <c r="J370" s="16"/>
      <c r="N370" s="25"/>
      <c r="O370" s="25"/>
      <c r="P370" s="25"/>
      <c r="Q370" s="25"/>
      <c r="R370" s="25"/>
      <c r="S370" s="25"/>
      <c r="T370" s="25"/>
      <c r="U370" s="16"/>
    </row>
    <row r="371" spans="1:21">
      <c r="A371" s="12"/>
      <c r="B371" s="16"/>
      <c r="C371" s="16"/>
      <c r="D371" s="16"/>
      <c r="E371" s="16"/>
      <c r="F371" s="16"/>
      <c r="G371" s="16"/>
      <c r="H371" s="16"/>
      <c r="I371" s="16"/>
      <c r="J371" s="16"/>
      <c r="N371" s="25"/>
      <c r="O371" s="25"/>
      <c r="P371" s="25"/>
      <c r="Q371" s="25"/>
      <c r="R371" s="25"/>
      <c r="S371" s="25"/>
      <c r="T371" s="25"/>
      <c r="U371" s="16"/>
    </row>
    <row r="372" spans="1:21">
      <c r="A372" s="12"/>
      <c r="B372" s="16"/>
      <c r="C372" s="16"/>
      <c r="D372" s="16"/>
      <c r="E372" s="16"/>
      <c r="F372" s="16"/>
      <c r="G372" s="16"/>
      <c r="H372" s="16"/>
      <c r="I372" s="16"/>
      <c r="J372" s="16"/>
      <c r="N372" s="25"/>
      <c r="O372" s="25"/>
      <c r="P372" s="25"/>
      <c r="Q372" s="25"/>
      <c r="R372" s="25"/>
      <c r="S372" s="25"/>
      <c r="T372" s="25"/>
      <c r="U372" s="16"/>
    </row>
    <row r="373" spans="1:21">
      <c r="A373" s="12"/>
      <c r="B373" s="16"/>
      <c r="C373" s="16"/>
      <c r="D373" s="16"/>
      <c r="E373" s="16"/>
      <c r="F373" s="16"/>
      <c r="G373" s="16"/>
      <c r="H373" s="16"/>
      <c r="I373" s="16"/>
      <c r="J373" s="16"/>
      <c r="N373" s="25"/>
      <c r="O373" s="25"/>
      <c r="P373" s="25"/>
      <c r="Q373" s="25"/>
      <c r="R373" s="25"/>
      <c r="S373" s="25"/>
      <c r="T373" s="25"/>
      <c r="U373" s="16"/>
    </row>
    <row r="374" spans="1:21">
      <c r="A374" s="12"/>
      <c r="B374" s="16"/>
      <c r="C374" s="16"/>
      <c r="D374" s="16"/>
      <c r="E374" s="16"/>
      <c r="F374" s="16"/>
      <c r="G374" s="16"/>
      <c r="H374" s="16"/>
      <c r="I374" s="16"/>
      <c r="J374" s="16"/>
      <c r="N374" s="25"/>
      <c r="O374" s="25"/>
      <c r="P374" s="25"/>
      <c r="Q374" s="25"/>
      <c r="R374" s="25"/>
      <c r="S374" s="25"/>
      <c r="T374" s="25"/>
      <c r="U374" s="16"/>
    </row>
    <row r="375" spans="1:21">
      <c r="A375" s="12"/>
      <c r="B375" s="16"/>
      <c r="C375" s="16"/>
      <c r="D375" s="16"/>
      <c r="E375" s="16"/>
      <c r="F375" s="16"/>
      <c r="G375" s="16"/>
      <c r="H375" s="16"/>
      <c r="I375" s="16"/>
      <c r="J375" s="16"/>
      <c r="N375" s="25"/>
      <c r="O375" s="25"/>
      <c r="P375" s="25"/>
      <c r="Q375" s="25"/>
      <c r="R375" s="25"/>
      <c r="S375" s="25"/>
      <c r="T375" s="25"/>
      <c r="U375" s="16"/>
    </row>
    <row r="376" spans="1:21">
      <c r="A376" s="12"/>
      <c r="B376" s="16"/>
      <c r="C376" s="16"/>
      <c r="D376" s="16"/>
      <c r="E376" s="16"/>
      <c r="F376" s="16"/>
      <c r="G376" s="16"/>
      <c r="H376" s="16"/>
      <c r="I376" s="16"/>
      <c r="J376" s="16"/>
      <c r="N376" s="25"/>
      <c r="O376" s="25"/>
      <c r="P376" s="25"/>
      <c r="Q376" s="25"/>
      <c r="R376" s="25"/>
      <c r="S376" s="25"/>
      <c r="T376" s="25"/>
      <c r="U376" s="16"/>
    </row>
    <row r="377" spans="1:21">
      <c r="A377" s="12"/>
      <c r="B377" s="16"/>
      <c r="C377" s="16"/>
      <c r="D377" s="16"/>
      <c r="E377" s="16"/>
      <c r="F377" s="16"/>
      <c r="G377" s="16"/>
      <c r="H377" s="16"/>
      <c r="I377" s="16"/>
      <c r="J377" s="16"/>
      <c r="N377" s="25"/>
      <c r="O377" s="25"/>
      <c r="P377" s="25"/>
      <c r="Q377" s="25"/>
      <c r="R377" s="25"/>
      <c r="S377" s="25"/>
      <c r="T377" s="25"/>
      <c r="U377" s="16"/>
    </row>
    <row r="378" spans="1:21">
      <c r="A378" s="12"/>
      <c r="B378" s="16"/>
      <c r="C378" s="16"/>
      <c r="D378" s="16"/>
      <c r="E378" s="16"/>
      <c r="F378" s="16"/>
      <c r="G378" s="16"/>
      <c r="H378" s="16"/>
      <c r="I378" s="16"/>
      <c r="J378" s="16"/>
      <c r="N378" s="25"/>
      <c r="O378" s="25"/>
      <c r="P378" s="25"/>
      <c r="Q378" s="25"/>
      <c r="R378" s="25"/>
      <c r="S378" s="25"/>
      <c r="T378" s="25"/>
      <c r="U378" s="16"/>
    </row>
    <row r="379" spans="1:21">
      <c r="A379" s="12"/>
      <c r="B379" s="16"/>
      <c r="C379" s="16"/>
      <c r="D379" s="16"/>
      <c r="E379" s="16"/>
      <c r="F379" s="16"/>
      <c r="G379" s="16"/>
      <c r="H379" s="16"/>
      <c r="I379" s="16"/>
      <c r="J379" s="16"/>
      <c r="N379" s="25"/>
      <c r="O379" s="25"/>
      <c r="P379" s="25"/>
      <c r="Q379" s="25"/>
      <c r="R379" s="25"/>
      <c r="S379" s="25"/>
      <c r="T379" s="25"/>
      <c r="U379" s="16"/>
    </row>
    <row r="380" spans="1:21">
      <c r="A380" s="12"/>
      <c r="B380" s="16"/>
      <c r="C380" s="16"/>
      <c r="D380" s="16"/>
      <c r="E380" s="16"/>
      <c r="F380" s="16"/>
      <c r="G380" s="16"/>
      <c r="H380" s="16"/>
      <c r="I380" s="16"/>
      <c r="J380" s="16"/>
      <c r="N380" s="25"/>
      <c r="O380" s="25"/>
      <c r="P380" s="25"/>
      <c r="Q380" s="25"/>
      <c r="R380" s="25"/>
      <c r="S380" s="25"/>
      <c r="T380" s="25"/>
      <c r="U380" s="16"/>
    </row>
    <row r="381" spans="1:21">
      <c r="A381" s="12"/>
      <c r="B381" s="16"/>
      <c r="C381" s="16"/>
      <c r="D381" s="16"/>
      <c r="E381" s="16"/>
      <c r="F381" s="16"/>
      <c r="G381" s="16"/>
      <c r="H381" s="16"/>
      <c r="I381" s="16"/>
      <c r="J381" s="16"/>
      <c r="N381" s="25"/>
      <c r="O381" s="25"/>
      <c r="P381" s="25"/>
      <c r="Q381" s="25"/>
      <c r="R381" s="25"/>
      <c r="S381" s="25"/>
      <c r="T381" s="25"/>
      <c r="U381" s="16"/>
    </row>
    <row r="382" spans="1:21">
      <c r="A382" s="12"/>
      <c r="B382" s="16"/>
      <c r="C382" s="16"/>
      <c r="D382" s="16"/>
      <c r="E382" s="16"/>
      <c r="F382" s="16"/>
      <c r="G382" s="16"/>
      <c r="H382" s="16"/>
      <c r="I382" s="16"/>
      <c r="J382" s="16"/>
      <c r="N382" s="25"/>
      <c r="O382" s="25"/>
      <c r="P382" s="25"/>
      <c r="Q382" s="25"/>
      <c r="R382" s="25"/>
      <c r="S382" s="25"/>
      <c r="T382" s="25"/>
      <c r="U382" s="16"/>
    </row>
    <row r="383" spans="1:21">
      <c r="A383" s="12"/>
      <c r="B383" s="16"/>
      <c r="C383" s="16"/>
      <c r="D383" s="16"/>
      <c r="E383" s="16"/>
      <c r="F383" s="16"/>
      <c r="G383" s="16"/>
      <c r="H383" s="16"/>
      <c r="I383" s="16"/>
      <c r="J383" s="16"/>
      <c r="N383" s="25"/>
      <c r="O383" s="25"/>
      <c r="P383" s="25"/>
      <c r="Q383" s="25"/>
      <c r="R383" s="25"/>
      <c r="S383" s="25"/>
      <c r="T383" s="25"/>
      <c r="U383" s="16"/>
    </row>
    <row r="384" spans="1:21">
      <c r="A384" s="12"/>
      <c r="B384" s="16"/>
      <c r="C384" s="16"/>
      <c r="D384" s="16"/>
      <c r="E384" s="16"/>
      <c r="F384" s="16"/>
      <c r="G384" s="16"/>
      <c r="H384" s="16"/>
      <c r="I384" s="16"/>
      <c r="J384" s="16"/>
      <c r="N384" s="25"/>
      <c r="O384" s="25"/>
      <c r="P384" s="25"/>
      <c r="Q384" s="25"/>
      <c r="R384" s="25"/>
      <c r="S384" s="25"/>
      <c r="T384" s="25"/>
      <c r="U384" s="16"/>
    </row>
    <row r="385" spans="1:21">
      <c r="A385" s="12"/>
      <c r="B385" s="16"/>
      <c r="C385" s="16"/>
      <c r="D385" s="16"/>
      <c r="E385" s="16"/>
      <c r="F385" s="16"/>
      <c r="G385" s="16"/>
      <c r="H385" s="16"/>
      <c r="I385" s="16"/>
      <c r="J385" s="16"/>
      <c r="N385" s="25"/>
      <c r="O385" s="25"/>
      <c r="P385" s="25"/>
      <c r="Q385" s="25"/>
      <c r="R385" s="25"/>
      <c r="S385" s="25"/>
      <c r="T385" s="25"/>
      <c r="U385" s="16"/>
    </row>
    <row r="386" spans="1:21">
      <c r="A386" s="12"/>
      <c r="B386" s="16"/>
      <c r="C386" s="16"/>
      <c r="D386" s="16"/>
      <c r="E386" s="16"/>
      <c r="F386" s="16"/>
      <c r="G386" s="16"/>
      <c r="H386" s="16"/>
      <c r="I386" s="16"/>
      <c r="J386" s="16"/>
      <c r="N386" s="25"/>
      <c r="O386" s="25"/>
      <c r="P386" s="25"/>
      <c r="Q386" s="25"/>
      <c r="R386" s="25"/>
      <c r="S386" s="25"/>
      <c r="T386" s="25"/>
      <c r="U386" s="16"/>
    </row>
    <row r="387" spans="1:21">
      <c r="A387" s="12"/>
      <c r="B387" s="16"/>
      <c r="C387" s="16"/>
      <c r="D387" s="16"/>
      <c r="E387" s="16"/>
      <c r="F387" s="16"/>
      <c r="G387" s="16"/>
      <c r="H387" s="16"/>
      <c r="I387" s="16"/>
      <c r="J387" s="16"/>
      <c r="N387" s="25"/>
      <c r="O387" s="25"/>
      <c r="P387" s="25"/>
      <c r="Q387" s="25"/>
      <c r="R387" s="25"/>
      <c r="S387" s="25"/>
      <c r="T387" s="25"/>
      <c r="U387" s="16"/>
    </row>
    <row r="388" spans="1:21">
      <c r="A388" s="12"/>
      <c r="B388" s="16"/>
      <c r="C388" s="16"/>
      <c r="D388" s="16"/>
      <c r="E388" s="16"/>
      <c r="F388" s="16"/>
      <c r="G388" s="16"/>
      <c r="H388" s="16"/>
      <c r="I388" s="16"/>
      <c r="J388" s="16"/>
      <c r="N388" s="25"/>
      <c r="O388" s="25"/>
      <c r="P388" s="25"/>
      <c r="Q388" s="25"/>
      <c r="R388" s="25"/>
      <c r="S388" s="25"/>
      <c r="T388" s="25"/>
      <c r="U388" s="16"/>
    </row>
    <row r="389" spans="1:21">
      <c r="A389" s="12"/>
      <c r="B389" s="16"/>
      <c r="C389" s="16"/>
      <c r="D389" s="16"/>
      <c r="E389" s="16"/>
      <c r="F389" s="16"/>
      <c r="G389" s="16"/>
      <c r="H389" s="16"/>
      <c r="I389" s="16"/>
      <c r="J389" s="16"/>
      <c r="N389" s="25"/>
      <c r="O389" s="25"/>
      <c r="P389" s="25"/>
      <c r="Q389" s="25"/>
      <c r="R389" s="25"/>
      <c r="S389" s="25"/>
      <c r="T389" s="25"/>
      <c r="U389" s="16"/>
    </row>
    <row r="390" spans="1:21">
      <c r="A390" s="12"/>
      <c r="B390" s="16"/>
      <c r="C390" s="16"/>
      <c r="D390" s="16"/>
      <c r="E390" s="16"/>
      <c r="F390" s="16"/>
      <c r="G390" s="16"/>
      <c r="H390" s="16"/>
      <c r="I390" s="16"/>
      <c r="J390" s="16"/>
      <c r="N390" s="25"/>
      <c r="O390" s="25"/>
      <c r="P390" s="25"/>
      <c r="Q390" s="25"/>
      <c r="R390" s="25"/>
      <c r="S390" s="25"/>
      <c r="T390" s="25"/>
      <c r="U390" s="16"/>
    </row>
    <row r="391" spans="1:21">
      <c r="A391" s="12"/>
      <c r="B391" s="16"/>
      <c r="C391" s="16"/>
      <c r="D391" s="16"/>
      <c r="E391" s="16"/>
      <c r="F391" s="16"/>
      <c r="G391" s="16"/>
      <c r="H391" s="16"/>
      <c r="I391" s="16"/>
      <c r="J391" s="16"/>
      <c r="N391" s="25"/>
      <c r="O391" s="25"/>
      <c r="P391" s="25"/>
      <c r="Q391" s="25"/>
      <c r="R391" s="25"/>
      <c r="S391" s="25"/>
      <c r="T391" s="25"/>
      <c r="U391" s="16"/>
    </row>
    <row r="392" spans="1:21">
      <c r="A392" s="12"/>
      <c r="B392" s="16"/>
      <c r="C392" s="16"/>
      <c r="D392" s="16"/>
      <c r="E392" s="16"/>
      <c r="F392" s="16"/>
      <c r="G392" s="16"/>
      <c r="H392" s="16"/>
      <c r="I392" s="16"/>
      <c r="J392" s="16"/>
      <c r="N392" s="25"/>
      <c r="O392" s="25"/>
      <c r="P392" s="25"/>
      <c r="Q392" s="25"/>
      <c r="R392" s="25"/>
      <c r="S392" s="25"/>
      <c r="T392" s="25"/>
      <c r="U392" s="16"/>
    </row>
    <row r="393" spans="1:21">
      <c r="A393" s="12"/>
      <c r="B393" s="16"/>
      <c r="C393" s="16"/>
      <c r="D393" s="16"/>
      <c r="E393" s="16"/>
      <c r="F393" s="16"/>
      <c r="G393" s="16"/>
      <c r="H393" s="16"/>
      <c r="I393" s="16"/>
      <c r="J393" s="16"/>
      <c r="N393" s="25"/>
      <c r="O393" s="25"/>
      <c r="P393" s="25"/>
      <c r="Q393" s="25"/>
      <c r="R393" s="25"/>
      <c r="S393" s="25"/>
      <c r="T393" s="25"/>
      <c r="U393" s="16"/>
    </row>
    <row r="394" spans="1:21">
      <c r="A394" s="12"/>
      <c r="B394" s="16"/>
      <c r="C394" s="16"/>
      <c r="D394" s="16"/>
      <c r="E394" s="16"/>
      <c r="F394" s="16"/>
      <c r="G394" s="16"/>
      <c r="H394" s="16"/>
      <c r="I394" s="16"/>
      <c r="J394" s="16"/>
      <c r="N394" s="25"/>
      <c r="O394" s="25"/>
      <c r="P394" s="25"/>
      <c r="Q394" s="25"/>
      <c r="R394" s="25"/>
      <c r="S394" s="25"/>
      <c r="T394" s="25"/>
      <c r="U394" s="16"/>
    </row>
    <row r="395" spans="1:21">
      <c r="A395" s="12"/>
      <c r="B395" s="16"/>
      <c r="C395" s="16"/>
      <c r="D395" s="16"/>
      <c r="E395" s="16"/>
      <c r="F395" s="16"/>
      <c r="G395" s="16"/>
      <c r="H395" s="16"/>
      <c r="I395" s="16"/>
      <c r="J395" s="16"/>
      <c r="N395" s="25"/>
      <c r="O395" s="25"/>
      <c r="P395" s="25"/>
      <c r="Q395" s="25"/>
      <c r="R395" s="25"/>
      <c r="S395" s="25"/>
      <c r="T395" s="25"/>
      <c r="U395" s="16"/>
    </row>
    <row r="396" spans="1:21">
      <c r="A396" s="12"/>
      <c r="B396" s="16"/>
      <c r="C396" s="16"/>
      <c r="D396" s="16"/>
      <c r="E396" s="16"/>
      <c r="F396" s="16"/>
      <c r="G396" s="16"/>
      <c r="H396" s="16"/>
      <c r="I396" s="16"/>
      <c r="J396" s="16"/>
      <c r="N396" s="25"/>
      <c r="O396" s="25"/>
      <c r="P396" s="25"/>
      <c r="Q396" s="25"/>
      <c r="R396" s="25"/>
      <c r="S396" s="25"/>
      <c r="T396" s="25"/>
      <c r="U396" s="16"/>
    </row>
    <row r="397" spans="1:21">
      <c r="A397" s="12"/>
      <c r="B397" s="16"/>
      <c r="C397" s="16"/>
      <c r="D397" s="16"/>
      <c r="E397" s="16"/>
      <c r="F397" s="16"/>
      <c r="G397" s="16"/>
      <c r="H397" s="16"/>
      <c r="I397" s="16"/>
      <c r="J397" s="16"/>
      <c r="N397" s="25"/>
      <c r="O397" s="25"/>
      <c r="P397" s="25"/>
      <c r="Q397" s="25"/>
      <c r="R397" s="25"/>
      <c r="S397" s="25"/>
      <c r="T397" s="25"/>
      <c r="U397" s="16"/>
    </row>
    <row r="398" spans="1:21">
      <c r="A398" s="12"/>
      <c r="B398" s="16"/>
      <c r="C398" s="16"/>
      <c r="D398" s="16"/>
      <c r="E398" s="16"/>
      <c r="F398" s="16"/>
      <c r="G398" s="16"/>
      <c r="H398" s="16"/>
      <c r="I398" s="16"/>
      <c r="J398" s="16"/>
      <c r="N398" s="25"/>
      <c r="O398" s="25"/>
      <c r="P398" s="25"/>
      <c r="Q398" s="25"/>
      <c r="R398" s="25"/>
      <c r="S398" s="25"/>
      <c r="T398" s="25"/>
      <c r="U398" s="16"/>
    </row>
    <row r="399" spans="1:21">
      <c r="A399" s="12"/>
      <c r="B399" s="16"/>
      <c r="C399" s="16"/>
      <c r="D399" s="16"/>
      <c r="E399" s="16"/>
      <c r="F399" s="16"/>
      <c r="G399" s="16"/>
      <c r="H399" s="16"/>
      <c r="I399" s="16"/>
      <c r="J399" s="16"/>
      <c r="N399" s="25"/>
      <c r="O399" s="25"/>
      <c r="P399" s="25"/>
      <c r="Q399" s="25"/>
      <c r="R399" s="25"/>
      <c r="S399" s="25"/>
      <c r="T399" s="25"/>
      <c r="U399" s="16"/>
    </row>
    <row r="400" spans="1:21">
      <c r="A400" s="12"/>
      <c r="B400" s="16"/>
      <c r="C400" s="16"/>
      <c r="D400" s="16"/>
      <c r="E400" s="16"/>
      <c r="F400" s="16"/>
      <c r="G400" s="16"/>
      <c r="H400" s="16"/>
      <c r="I400" s="16"/>
      <c r="J400" s="16"/>
      <c r="N400" s="25"/>
      <c r="O400" s="25"/>
      <c r="P400" s="25"/>
      <c r="Q400" s="25"/>
      <c r="R400" s="25"/>
      <c r="S400" s="25"/>
      <c r="T400" s="25"/>
      <c r="U400" s="16"/>
    </row>
    <row r="401" spans="1:21">
      <c r="A401" s="12"/>
      <c r="B401" s="16"/>
      <c r="C401" s="16"/>
      <c r="D401" s="16"/>
      <c r="E401" s="16"/>
      <c r="F401" s="16"/>
      <c r="G401" s="16"/>
      <c r="H401" s="16"/>
      <c r="I401" s="16"/>
      <c r="J401" s="16"/>
      <c r="N401" s="25"/>
      <c r="O401" s="25"/>
      <c r="P401" s="25"/>
      <c r="Q401" s="25"/>
      <c r="R401" s="25"/>
      <c r="S401" s="25"/>
      <c r="T401" s="25"/>
      <c r="U401" s="16"/>
    </row>
    <row r="402" spans="1:21">
      <c r="A402" s="12"/>
      <c r="B402" s="16"/>
      <c r="C402" s="16"/>
      <c r="D402" s="16"/>
      <c r="E402" s="16"/>
      <c r="F402" s="16"/>
      <c r="G402" s="16"/>
      <c r="H402" s="16"/>
      <c r="I402" s="16"/>
      <c r="J402" s="16"/>
      <c r="N402" s="25"/>
      <c r="O402" s="25"/>
      <c r="P402" s="25"/>
      <c r="Q402" s="25"/>
      <c r="R402" s="25"/>
      <c r="S402" s="25"/>
      <c r="T402" s="25"/>
      <c r="U402" s="16"/>
    </row>
    <row r="403" spans="1:21">
      <c r="A403" s="12"/>
      <c r="B403" s="16"/>
      <c r="C403" s="16"/>
      <c r="D403" s="16"/>
      <c r="E403" s="16"/>
      <c r="F403" s="16"/>
      <c r="G403" s="16"/>
      <c r="H403" s="16"/>
      <c r="I403" s="16"/>
      <c r="J403" s="16"/>
      <c r="N403" s="25"/>
      <c r="O403" s="25"/>
      <c r="P403" s="25"/>
      <c r="Q403" s="25"/>
      <c r="R403" s="25"/>
      <c r="S403" s="25"/>
      <c r="T403" s="25"/>
      <c r="U403" s="16"/>
    </row>
    <row r="404" spans="1:21">
      <c r="A404" s="12"/>
      <c r="B404" s="16"/>
      <c r="C404" s="16"/>
      <c r="D404" s="16"/>
      <c r="E404" s="16"/>
      <c r="F404" s="16"/>
      <c r="G404" s="16"/>
      <c r="H404" s="16"/>
      <c r="I404" s="16"/>
      <c r="J404" s="16"/>
      <c r="N404" s="25"/>
      <c r="O404" s="25"/>
      <c r="P404" s="25"/>
      <c r="Q404" s="25"/>
      <c r="R404" s="25"/>
      <c r="S404" s="25"/>
      <c r="T404" s="25"/>
      <c r="U404" s="16"/>
    </row>
    <row r="405" spans="1:21">
      <c r="A405" s="12"/>
      <c r="B405" s="16"/>
      <c r="C405" s="16"/>
      <c r="D405" s="16"/>
      <c r="E405" s="16"/>
      <c r="F405" s="16"/>
      <c r="G405" s="16"/>
      <c r="H405" s="16"/>
      <c r="I405" s="16"/>
      <c r="J405" s="16"/>
      <c r="N405" s="25"/>
      <c r="O405" s="25"/>
      <c r="P405" s="25"/>
      <c r="Q405" s="25"/>
      <c r="R405" s="25"/>
      <c r="S405" s="25"/>
      <c r="T405" s="25"/>
      <c r="U405" s="16"/>
    </row>
    <row r="406" spans="1:21">
      <c r="A406" s="12"/>
      <c r="B406" s="16"/>
      <c r="C406" s="16"/>
      <c r="D406" s="16"/>
      <c r="E406" s="16"/>
      <c r="F406" s="16"/>
      <c r="G406" s="16"/>
      <c r="H406" s="16"/>
      <c r="I406" s="16"/>
      <c r="J406" s="16"/>
      <c r="N406" s="25"/>
      <c r="O406" s="25"/>
      <c r="P406" s="25"/>
      <c r="Q406" s="25"/>
      <c r="R406" s="25"/>
      <c r="S406" s="25"/>
      <c r="T406" s="25"/>
      <c r="U406" s="16"/>
    </row>
    <row r="407" spans="1:21">
      <c r="A407" s="12"/>
      <c r="B407" s="16"/>
      <c r="C407" s="16"/>
      <c r="D407" s="16"/>
      <c r="E407" s="16"/>
      <c r="F407" s="16"/>
      <c r="G407" s="16"/>
      <c r="H407" s="16"/>
      <c r="I407" s="16"/>
      <c r="J407" s="16"/>
      <c r="N407" s="25"/>
      <c r="O407" s="25"/>
      <c r="P407" s="25"/>
      <c r="Q407" s="25"/>
      <c r="R407" s="25"/>
      <c r="S407" s="25"/>
      <c r="T407" s="25"/>
      <c r="U407" s="16"/>
    </row>
    <row r="408" spans="1:21">
      <c r="A408" s="12"/>
      <c r="B408" s="16"/>
      <c r="C408" s="16"/>
      <c r="D408" s="16"/>
      <c r="E408" s="16"/>
      <c r="F408" s="16"/>
      <c r="G408" s="16"/>
      <c r="H408" s="16"/>
      <c r="I408" s="16"/>
      <c r="J408" s="16"/>
      <c r="N408" s="25"/>
      <c r="O408" s="25"/>
      <c r="P408" s="25"/>
      <c r="Q408" s="25"/>
      <c r="R408" s="25"/>
      <c r="S408" s="25"/>
      <c r="T408" s="25"/>
      <c r="U408" s="16"/>
    </row>
    <row r="409" spans="1:21">
      <c r="A409" s="12"/>
      <c r="B409" s="16"/>
      <c r="C409" s="16"/>
      <c r="D409" s="16"/>
      <c r="E409" s="16"/>
      <c r="F409" s="16"/>
      <c r="G409" s="16"/>
      <c r="H409" s="16"/>
      <c r="I409" s="16"/>
      <c r="J409" s="16"/>
      <c r="N409" s="25"/>
      <c r="O409" s="25"/>
      <c r="P409" s="25"/>
      <c r="Q409" s="25"/>
      <c r="R409" s="25"/>
      <c r="S409" s="25"/>
      <c r="T409" s="25"/>
      <c r="U409" s="16"/>
    </row>
    <row r="410" spans="1:21">
      <c r="A410" s="12"/>
      <c r="B410" s="16"/>
      <c r="C410" s="16"/>
      <c r="D410" s="16"/>
      <c r="E410" s="16"/>
      <c r="F410" s="16"/>
      <c r="G410" s="16"/>
      <c r="H410" s="16"/>
      <c r="I410" s="16"/>
      <c r="J410" s="16"/>
      <c r="N410" s="25"/>
      <c r="O410" s="25"/>
      <c r="P410" s="25"/>
      <c r="Q410" s="25"/>
      <c r="R410" s="25"/>
      <c r="S410" s="25"/>
      <c r="T410" s="25"/>
      <c r="U410" s="16"/>
    </row>
    <row r="411" spans="1:21">
      <c r="A411" s="12"/>
      <c r="B411" s="16"/>
      <c r="C411" s="16"/>
      <c r="D411" s="16"/>
      <c r="E411" s="16"/>
      <c r="F411" s="16"/>
      <c r="G411" s="16"/>
      <c r="H411" s="16"/>
      <c r="I411" s="16"/>
      <c r="J411" s="16"/>
      <c r="N411" s="25"/>
      <c r="O411" s="25"/>
      <c r="P411" s="25"/>
      <c r="Q411" s="25"/>
      <c r="R411" s="25"/>
      <c r="S411" s="25"/>
      <c r="T411" s="25"/>
      <c r="U411" s="16"/>
    </row>
    <row r="412" spans="1:21">
      <c r="A412" s="12"/>
      <c r="B412" s="16"/>
      <c r="C412" s="16"/>
      <c r="D412" s="16"/>
      <c r="E412" s="16"/>
      <c r="F412" s="16"/>
      <c r="G412" s="16"/>
      <c r="H412" s="16"/>
      <c r="I412" s="16"/>
      <c r="J412" s="16"/>
      <c r="N412" s="25"/>
      <c r="O412" s="25"/>
      <c r="P412" s="25"/>
      <c r="Q412" s="25"/>
      <c r="R412" s="25"/>
      <c r="S412" s="25"/>
      <c r="T412" s="25"/>
      <c r="U412" s="16"/>
    </row>
    <row r="413" spans="1:21">
      <c r="A413" s="12"/>
      <c r="B413" s="16"/>
      <c r="C413" s="16"/>
      <c r="D413" s="16"/>
      <c r="E413" s="16"/>
      <c r="F413" s="16"/>
      <c r="G413" s="16"/>
      <c r="H413" s="16"/>
      <c r="I413" s="16"/>
      <c r="J413" s="16"/>
      <c r="N413" s="25"/>
      <c r="O413" s="25"/>
      <c r="P413" s="25"/>
      <c r="Q413" s="25"/>
      <c r="R413" s="25"/>
      <c r="S413" s="25"/>
      <c r="T413" s="25"/>
      <c r="U413" s="16"/>
    </row>
    <row r="414" spans="1:21">
      <c r="A414" s="12"/>
      <c r="B414" s="16"/>
      <c r="C414" s="16"/>
      <c r="D414" s="16"/>
      <c r="E414" s="16"/>
      <c r="F414" s="16"/>
      <c r="G414" s="16"/>
      <c r="H414" s="16"/>
      <c r="I414" s="16"/>
      <c r="J414" s="16"/>
      <c r="N414" s="25"/>
      <c r="O414" s="25"/>
      <c r="P414" s="25"/>
      <c r="Q414" s="25"/>
      <c r="R414" s="25"/>
      <c r="S414" s="25"/>
      <c r="T414" s="25"/>
      <c r="U414" s="16"/>
    </row>
    <row r="415" spans="1:21">
      <c r="A415" s="12"/>
      <c r="B415" s="16"/>
      <c r="C415" s="16"/>
      <c r="D415" s="16"/>
      <c r="E415" s="16"/>
      <c r="F415" s="16"/>
      <c r="G415" s="16"/>
      <c r="H415" s="16"/>
      <c r="I415" s="16"/>
      <c r="J415" s="16"/>
      <c r="N415" s="25"/>
      <c r="O415" s="25"/>
      <c r="P415" s="25"/>
      <c r="Q415" s="25"/>
      <c r="R415" s="25"/>
      <c r="S415" s="25"/>
      <c r="T415" s="25"/>
      <c r="U415" s="16"/>
    </row>
    <row r="416" spans="1:21">
      <c r="A416" s="12"/>
      <c r="B416" s="16"/>
      <c r="C416" s="16"/>
      <c r="D416" s="16"/>
      <c r="E416" s="16"/>
      <c r="F416" s="16"/>
      <c r="G416" s="16"/>
      <c r="H416" s="16"/>
      <c r="I416" s="16"/>
      <c r="J416" s="16"/>
      <c r="N416" s="25"/>
      <c r="O416" s="25"/>
      <c r="P416" s="25"/>
      <c r="Q416" s="25"/>
      <c r="R416" s="25"/>
      <c r="S416" s="25"/>
      <c r="T416" s="25"/>
      <c r="U416" s="16"/>
    </row>
    <row r="417" spans="1:21">
      <c r="A417" s="12"/>
      <c r="B417" s="16"/>
      <c r="C417" s="16"/>
      <c r="D417" s="16"/>
      <c r="E417" s="16"/>
      <c r="F417" s="16"/>
      <c r="G417" s="16"/>
      <c r="H417" s="16"/>
      <c r="I417" s="16"/>
      <c r="J417" s="16"/>
      <c r="N417" s="25"/>
      <c r="O417" s="25"/>
      <c r="P417" s="25"/>
      <c r="Q417" s="25"/>
      <c r="R417" s="25"/>
      <c r="S417" s="25"/>
      <c r="T417" s="25"/>
      <c r="U417" s="16"/>
    </row>
    <row r="418" spans="1:21">
      <c r="A418" s="12"/>
      <c r="B418" s="16"/>
      <c r="C418" s="16"/>
      <c r="D418" s="16"/>
      <c r="E418" s="16"/>
      <c r="F418" s="16"/>
      <c r="G418" s="16"/>
      <c r="H418" s="16"/>
      <c r="I418" s="16"/>
      <c r="J418" s="16"/>
      <c r="N418" s="25"/>
      <c r="O418" s="25"/>
      <c r="P418" s="25"/>
      <c r="Q418" s="25"/>
      <c r="R418" s="25"/>
      <c r="S418" s="25"/>
      <c r="T418" s="25"/>
      <c r="U418" s="16"/>
    </row>
    <row r="419" spans="1:21">
      <c r="A419" s="12"/>
      <c r="B419" s="16"/>
      <c r="C419" s="16"/>
      <c r="D419" s="16"/>
      <c r="E419" s="16"/>
      <c r="F419" s="16"/>
      <c r="G419" s="16"/>
      <c r="H419" s="16"/>
      <c r="I419" s="16"/>
      <c r="J419" s="16"/>
      <c r="N419" s="25"/>
      <c r="O419" s="25"/>
      <c r="P419" s="25"/>
      <c r="Q419" s="25"/>
      <c r="R419" s="25"/>
      <c r="S419" s="25"/>
      <c r="T419" s="25"/>
      <c r="U419" s="16"/>
    </row>
    <row r="420" spans="1:21">
      <c r="A420" s="12"/>
      <c r="B420" s="16"/>
      <c r="C420" s="16"/>
      <c r="D420" s="16"/>
      <c r="E420" s="16"/>
      <c r="F420" s="16"/>
      <c r="G420" s="16"/>
      <c r="H420" s="16"/>
      <c r="I420" s="16"/>
      <c r="J420" s="16"/>
      <c r="N420" s="25"/>
      <c r="O420" s="25"/>
      <c r="P420" s="25"/>
      <c r="Q420" s="25"/>
      <c r="R420" s="25"/>
      <c r="S420" s="25"/>
      <c r="T420" s="25"/>
      <c r="U420" s="16"/>
    </row>
    <row r="421" spans="1:21">
      <c r="A421" s="12"/>
      <c r="B421" s="16"/>
      <c r="C421" s="16"/>
      <c r="D421" s="16"/>
      <c r="E421" s="16"/>
      <c r="F421" s="16"/>
      <c r="G421" s="16"/>
      <c r="H421" s="16"/>
      <c r="I421" s="16"/>
      <c r="J421" s="16"/>
      <c r="N421" s="25"/>
      <c r="O421" s="25"/>
      <c r="P421" s="25"/>
      <c r="Q421" s="25"/>
      <c r="R421" s="25"/>
      <c r="S421" s="25"/>
      <c r="T421" s="25"/>
      <c r="U421" s="16"/>
    </row>
    <row r="422" spans="1:21">
      <c r="A422" s="12"/>
      <c r="B422" s="16"/>
      <c r="C422" s="16"/>
      <c r="D422" s="16"/>
      <c r="E422" s="16"/>
      <c r="F422" s="16"/>
      <c r="G422" s="16"/>
      <c r="H422" s="16"/>
      <c r="I422" s="16"/>
      <c r="J422" s="16"/>
      <c r="N422" s="25"/>
      <c r="O422" s="25"/>
      <c r="P422" s="25"/>
      <c r="Q422" s="25"/>
      <c r="R422" s="25"/>
      <c r="S422" s="25"/>
      <c r="T422" s="25"/>
      <c r="U422" s="16"/>
    </row>
    <row r="423" spans="1:21">
      <c r="A423" s="12"/>
      <c r="B423" s="16"/>
      <c r="C423" s="16"/>
      <c r="D423" s="16"/>
      <c r="E423" s="16"/>
      <c r="F423" s="16"/>
      <c r="G423" s="16"/>
      <c r="H423" s="16"/>
      <c r="I423" s="16"/>
      <c r="J423" s="16"/>
      <c r="N423" s="25"/>
      <c r="O423" s="25"/>
      <c r="P423" s="25"/>
      <c r="Q423" s="25"/>
      <c r="R423" s="25"/>
      <c r="S423" s="25"/>
      <c r="T423" s="25"/>
      <c r="U423" s="16"/>
    </row>
    <row r="424" spans="1:21">
      <c r="A424" s="12"/>
      <c r="B424" s="16"/>
      <c r="C424" s="16"/>
      <c r="D424" s="16"/>
      <c r="E424" s="16"/>
      <c r="F424" s="16"/>
      <c r="G424" s="16"/>
      <c r="H424" s="16"/>
      <c r="I424" s="16"/>
      <c r="J424" s="16"/>
      <c r="N424" s="25"/>
      <c r="O424" s="25"/>
      <c r="P424" s="25"/>
      <c r="Q424" s="25"/>
      <c r="R424" s="25"/>
      <c r="S424" s="25"/>
      <c r="T424" s="25"/>
      <c r="U424" s="16"/>
    </row>
    <row r="425" spans="1:21">
      <c r="A425" s="12"/>
      <c r="B425" s="16"/>
      <c r="C425" s="16"/>
      <c r="D425" s="16"/>
      <c r="E425" s="16"/>
      <c r="F425" s="16"/>
      <c r="G425" s="16"/>
      <c r="H425" s="16"/>
      <c r="I425" s="16"/>
      <c r="J425" s="16"/>
      <c r="N425" s="25"/>
      <c r="O425" s="25"/>
      <c r="P425" s="25"/>
      <c r="Q425" s="25"/>
      <c r="R425" s="25"/>
      <c r="S425" s="25"/>
      <c r="T425" s="25"/>
      <c r="U425" s="16"/>
    </row>
    <row r="426" spans="1:21">
      <c r="A426" s="12"/>
      <c r="B426" s="16"/>
      <c r="C426" s="16"/>
      <c r="D426" s="16"/>
      <c r="E426" s="16"/>
      <c r="F426" s="16"/>
      <c r="G426" s="16"/>
      <c r="H426" s="16"/>
      <c r="I426" s="16"/>
      <c r="J426" s="16"/>
      <c r="N426" s="25"/>
      <c r="O426" s="25"/>
      <c r="P426" s="25"/>
      <c r="Q426" s="25"/>
      <c r="R426" s="25"/>
      <c r="S426" s="25"/>
      <c r="T426" s="25"/>
      <c r="U426" s="16"/>
    </row>
    <row r="427" spans="1:21">
      <c r="A427" s="12"/>
      <c r="B427" s="16"/>
      <c r="C427" s="16"/>
      <c r="D427" s="16"/>
      <c r="E427" s="16"/>
      <c r="F427" s="16"/>
      <c r="G427" s="16"/>
      <c r="H427" s="16"/>
      <c r="I427" s="16"/>
      <c r="J427" s="16"/>
      <c r="N427" s="25"/>
      <c r="O427" s="25"/>
      <c r="P427" s="25"/>
      <c r="Q427" s="25"/>
      <c r="R427" s="25"/>
      <c r="S427" s="25"/>
      <c r="T427" s="25"/>
      <c r="U427" s="16"/>
    </row>
    <row r="428" spans="1:21">
      <c r="A428" s="12"/>
      <c r="B428" s="16"/>
      <c r="C428" s="16"/>
      <c r="D428" s="16"/>
      <c r="E428" s="16"/>
      <c r="F428" s="16"/>
      <c r="G428" s="16"/>
      <c r="H428" s="16"/>
      <c r="I428" s="16"/>
      <c r="J428" s="16"/>
      <c r="N428" s="25"/>
      <c r="O428" s="25"/>
      <c r="P428" s="25"/>
      <c r="Q428" s="25"/>
      <c r="R428" s="25"/>
      <c r="S428" s="25"/>
      <c r="T428" s="25"/>
      <c r="U428" s="16"/>
    </row>
    <row r="429" spans="1:21">
      <c r="A429" s="12"/>
      <c r="B429" s="16"/>
      <c r="C429" s="16"/>
      <c r="D429" s="16"/>
      <c r="E429" s="16"/>
      <c r="F429" s="16"/>
      <c r="G429" s="16"/>
      <c r="H429" s="16"/>
      <c r="I429" s="16"/>
      <c r="J429" s="16"/>
      <c r="N429" s="25"/>
      <c r="O429" s="25"/>
      <c r="P429" s="25"/>
      <c r="Q429" s="25"/>
      <c r="R429" s="25"/>
      <c r="S429" s="25"/>
      <c r="T429" s="25"/>
      <c r="U429" s="16"/>
    </row>
    <row r="430" spans="1:21">
      <c r="A430" s="12"/>
      <c r="B430" s="16"/>
      <c r="C430" s="16"/>
      <c r="D430" s="16"/>
      <c r="E430" s="16"/>
      <c r="F430" s="16"/>
      <c r="G430" s="16"/>
      <c r="H430" s="16"/>
      <c r="I430" s="16"/>
      <c r="J430" s="16"/>
      <c r="N430" s="25"/>
      <c r="O430" s="25"/>
      <c r="P430" s="25"/>
      <c r="Q430" s="25"/>
      <c r="R430" s="25"/>
      <c r="S430" s="25"/>
      <c r="T430" s="25"/>
      <c r="U430" s="16"/>
    </row>
    <row r="431" spans="1:21">
      <c r="A431" s="12"/>
      <c r="B431" s="16"/>
      <c r="C431" s="16"/>
      <c r="D431" s="16"/>
      <c r="E431" s="16"/>
      <c r="F431" s="16"/>
      <c r="G431" s="16"/>
      <c r="H431" s="16"/>
      <c r="I431" s="16"/>
      <c r="J431" s="16"/>
      <c r="N431" s="25"/>
      <c r="O431" s="25"/>
      <c r="P431" s="25"/>
      <c r="Q431" s="25"/>
      <c r="R431" s="25"/>
      <c r="S431" s="25"/>
      <c r="T431" s="25"/>
      <c r="U431" s="16"/>
    </row>
    <row r="432" spans="1:21">
      <c r="A432" s="12"/>
      <c r="B432" s="16"/>
      <c r="C432" s="16"/>
      <c r="D432" s="16"/>
      <c r="E432" s="16"/>
      <c r="F432" s="16"/>
      <c r="G432" s="16"/>
      <c r="H432" s="16"/>
      <c r="I432" s="16"/>
      <c r="J432" s="16"/>
      <c r="N432" s="25"/>
      <c r="O432" s="25"/>
      <c r="P432" s="25"/>
      <c r="Q432" s="25"/>
      <c r="R432" s="25"/>
      <c r="S432" s="25"/>
      <c r="T432" s="25"/>
      <c r="U432" s="16"/>
    </row>
    <row r="433" spans="1:21">
      <c r="A433" s="12"/>
      <c r="B433" s="16"/>
      <c r="C433" s="16"/>
      <c r="D433" s="16"/>
      <c r="E433" s="16"/>
      <c r="F433" s="16"/>
      <c r="G433" s="16"/>
      <c r="H433" s="16"/>
      <c r="I433" s="16"/>
      <c r="J433" s="16"/>
      <c r="N433" s="25"/>
      <c r="O433" s="25"/>
      <c r="P433" s="25"/>
      <c r="Q433" s="25"/>
      <c r="R433" s="25"/>
      <c r="S433" s="25"/>
      <c r="T433" s="25"/>
      <c r="U433" s="16"/>
    </row>
    <row r="434" spans="1:21">
      <c r="A434" s="12"/>
      <c r="B434" s="16"/>
      <c r="C434" s="16"/>
      <c r="D434" s="16"/>
      <c r="E434" s="16"/>
      <c r="F434" s="16"/>
      <c r="G434" s="16"/>
      <c r="H434" s="16"/>
      <c r="I434" s="16"/>
      <c r="J434" s="16"/>
      <c r="N434" s="25"/>
      <c r="O434" s="25"/>
      <c r="P434" s="25"/>
      <c r="Q434" s="25"/>
      <c r="R434" s="25"/>
      <c r="S434" s="25"/>
      <c r="T434" s="25"/>
      <c r="U434" s="16"/>
    </row>
    <row r="435" spans="1:21">
      <c r="A435" s="12"/>
      <c r="B435" s="16"/>
      <c r="C435" s="16"/>
      <c r="D435" s="16"/>
      <c r="E435" s="16"/>
      <c r="F435" s="16"/>
      <c r="G435" s="16"/>
      <c r="H435" s="16"/>
      <c r="I435" s="16"/>
      <c r="J435" s="16"/>
      <c r="N435" s="25"/>
      <c r="O435" s="25"/>
      <c r="P435" s="25"/>
      <c r="Q435" s="25"/>
      <c r="R435" s="25"/>
      <c r="S435" s="25"/>
      <c r="T435" s="25"/>
      <c r="U435" s="16"/>
    </row>
    <row r="436" spans="1:21">
      <c r="A436" s="12"/>
      <c r="B436" s="16"/>
      <c r="C436" s="16"/>
      <c r="D436" s="16"/>
      <c r="E436" s="16"/>
      <c r="F436" s="16"/>
      <c r="G436" s="16"/>
      <c r="H436" s="16"/>
      <c r="I436" s="16"/>
      <c r="J436" s="16"/>
      <c r="N436" s="25"/>
      <c r="O436" s="25"/>
      <c r="P436" s="25"/>
      <c r="Q436" s="25"/>
      <c r="R436" s="25"/>
      <c r="S436" s="25"/>
      <c r="T436" s="25"/>
      <c r="U436" s="16"/>
    </row>
    <row r="437" spans="1:21">
      <c r="A437" s="12"/>
      <c r="B437" s="16"/>
      <c r="C437" s="16"/>
      <c r="D437" s="16"/>
      <c r="E437" s="16"/>
      <c r="F437" s="16"/>
      <c r="G437" s="16"/>
      <c r="H437" s="16"/>
      <c r="I437" s="16"/>
      <c r="J437" s="16"/>
      <c r="N437" s="25"/>
      <c r="O437" s="25"/>
      <c r="P437" s="25"/>
      <c r="Q437" s="25"/>
      <c r="R437" s="25"/>
      <c r="S437" s="25"/>
      <c r="T437" s="25"/>
      <c r="U437" s="16"/>
    </row>
    <row r="438" spans="1:21">
      <c r="A438" s="12"/>
      <c r="B438" s="16"/>
      <c r="C438" s="16"/>
      <c r="D438" s="16"/>
      <c r="E438" s="16"/>
      <c r="F438" s="16"/>
      <c r="G438" s="16"/>
      <c r="H438" s="16"/>
      <c r="I438" s="16"/>
      <c r="J438" s="16"/>
      <c r="N438" s="25"/>
      <c r="O438" s="25"/>
      <c r="P438" s="25"/>
      <c r="Q438" s="25"/>
      <c r="R438" s="25"/>
      <c r="S438" s="25"/>
      <c r="T438" s="25"/>
      <c r="U438" s="16"/>
    </row>
    <row r="439" spans="1:21">
      <c r="A439" s="12"/>
      <c r="B439" s="16"/>
      <c r="C439" s="16"/>
      <c r="D439" s="16"/>
      <c r="E439" s="16"/>
      <c r="F439" s="16"/>
      <c r="G439" s="16"/>
      <c r="H439" s="16"/>
      <c r="I439" s="16"/>
      <c r="J439" s="16"/>
      <c r="N439" s="25"/>
      <c r="O439" s="25"/>
      <c r="P439" s="25"/>
      <c r="Q439" s="25"/>
      <c r="R439" s="25"/>
      <c r="S439" s="25"/>
      <c r="T439" s="25"/>
      <c r="U439" s="16"/>
    </row>
    <row r="440" spans="1:21">
      <c r="A440" s="12"/>
      <c r="B440" s="16"/>
      <c r="C440" s="16"/>
      <c r="D440" s="16"/>
      <c r="E440" s="16"/>
      <c r="F440" s="16"/>
      <c r="G440" s="16"/>
      <c r="H440" s="16"/>
      <c r="I440" s="16"/>
      <c r="J440" s="16"/>
      <c r="N440" s="25"/>
      <c r="O440" s="25"/>
      <c r="P440" s="25"/>
      <c r="Q440" s="25"/>
      <c r="R440" s="25"/>
      <c r="S440" s="25"/>
      <c r="T440" s="25"/>
      <c r="U440" s="16"/>
    </row>
    <row r="441" spans="1:21">
      <c r="A441" s="12"/>
      <c r="B441" s="16"/>
      <c r="C441" s="16"/>
      <c r="D441" s="16"/>
      <c r="E441" s="16"/>
      <c r="F441" s="16"/>
      <c r="G441" s="16"/>
      <c r="H441" s="16"/>
      <c r="I441" s="16"/>
      <c r="J441" s="16"/>
      <c r="N441" s="25"/>
      <c r="O441" s="25"/>
      <c r="P441" s="25"/>
      <c r="Q441" s="25"/>
      <c r="R441" s="25"/>
      <c r="S441" s="25"/>
      <c r="T441" s="25"/>
      <c r="U441" s="16"/>
    </row>
    <row r="442" spans="1:21">
      <c r="A442" s="12"/>
      <c r="B442" s="16"/>
      <c r="C442" s="16"/>
      <c r="D442" s="16"/>
      <c r="E442" s="16"/>
      <c r="F442" s="16"/>
      <c r="G442" s="16"/>
      <c r="H442" s="16"/>
      <c r="I442" s="16"/>
      <c r="J442" s="16"/>
      <c r="N442" s="25"/>
      <c r="O442" s="25"/>
      <c r="P442" s="25"/>
      <c r="Q442" s="25"/>
      <c r="R442" s="25"/>
      <c r="S442" s="25"/>
      <c r="T442" s="25"/>
      <c r="U442" s="16"/>
    </row>
    <row r="443" spans="1:21">
      <c r="A443" s="12"/>
      <c r="B443" s="16"/>
      <c r="C443" s="16"/>
      <c r="D443" s="16"/>
      <c r="E443" s="16"/>
      <c r="F443" s="16"/>
      <c r="G443" s="16"/>
      <c r="H443" s="16"/>
      <c r="I443" s="16"/>
      <c r="J443" s="16"/>
      <c r="N443" s="25"/>
      <c r="O443" s="25"/>
      <c r="P443" s="25"/>
      <c r="Q443" s="25"/>
      <c r="R443" s="25"/>
      <c r="S443" s="25"/>
      <c r="T443" s="25"/>
      <c r="U443" s="16"/>
    </row>
    <row r="444" spans="1:21">
      <c r="A444" s="12"/>
      <c r="B444" s="16"/>
      <c r="C444" s="16"/>
      <c r="D444" s="16"/>
      <c r="E444" s="16"/>
      <c r="F444" s="16"/>
      <c r="G444" s="16"/>
      <c r="H444" s="16"/>
      <c r="I444" s="16"/>
      <c r="J444" s="16"/>
      <c r="N444" s="25"/>
      <c r="O444" s="25"/>
      <c r="P444" s="25"/>
      <c r="Q444" s="25"/>
      <c r="R444" s="25"/>
      <c r="S444" s="25"/>
      <c r="T444" s="25"/>
      <c r="U444" s="16"/>
    </row>
    <row r="445" spans="1:21">
      <c r="A445" s="12"/>
      <c r="B445" s="16"/>
      <c r="C445" s="16"/>
      <c r="D445" s="16"/>
      <c r="E445" s="16"/>
      <c r="F445" s="16"/>
      <c r="G445" s="16"/>
      <c r="H445" s="16"/>
      <c r="I445" s="16"/>
      <c r="J445" s="16"/>
      <c r="N445" s="25"/>
      <c r="O445" s="25"/>
      <c r="P445" s="25"/>
      <c r="Q445" s="25"/>
      <c r="R445" s="25"/>
      <c r="S445" s="25"/>
      <c r="T445" s="25"/>
      <c r="U445" s="16"/>
    </row>
    <row r="446" spans="1:21">
      <c r="A446" s="12"/>
      <c r="B446" s="16"/>
      <c r="C446" s="16"/>
      <c r="D446" s="16"/>
      <c r="E446" s="16"/>
      <c r="F446" s="16"/>
      <c r="G446" s="16"/>
      <c r="H446" s="16"/>
      <c r="I446" s="16"/>
      <c r="J446" s="16"/>
      <c r="N446" s="25"/>
      <c r="O446" s="25"/>
      <c r="P446" s="25"/>
      <c r="Q446" s="25"/>
      <c r="R446" s="25"/>
      <c r="S446" s="25"/>
      <c r="T446" s="25"/>
      <c r="U446" s="16"/>
    </row>
    <row r="447" spans="1:21">
      <c r="A447" s="12"/>
      <c r="B447" s="16"/>
      <c r="C447" s="16"/>
      <c r="D447" s="16"/>
      <c r="E447" s="16"/>
      <c r="F447" s="16"/>
      <c r="G447" s="16"/>
      <c r="H447" s="16"/>
      <c r="I447" s="16"/>
      <c r="J447" s="16"/>
      <c r="N447" s="25"/>
      <c r="O447" s="25"/>
      <c r="P447" s="25"/>
      <c r="Q447" s="25"/>
      <c r="R447" s="25"/>
      <c r="S447" s="25"/>
      <c r="T447" s="25"/>
      <c r="U447" s="16"/>
    </row>
    <row r="448" spans="1:21">
      <c r="A448" s="12"/>
      <c r="B448" s="16"/>
      <c r="C448" s="16"/>
      <c r="D448" s="16"/>
      <c r="E448" s="16"/>
      <c r="F448" s="16"/>
      <c r="G448" s="16"/>
      <c r="H448" s="16"/>
      <c r="I448" s="16"/>
      <c r="J448" s="16"/>
      <c r="N448" s="25"/>
      <c r="O448" s="25"/>
      <c r="P448" s="25"/>
      <c r="Q448" s="25"/>
      <c r="R448" s="25"/>
      <c r="S448" s="25"/>
      <c r="T448" s="25"/>
      <c r="U448" s="16"/>
    </row>
    <row r="449" spans="1:21">
      <c r="A449" s="12"/>
      <c r="B449" s="16"/>
      <c r="C449" s="16"/>
      <c r="D449" s="16"/>
      <c r="E449" s="16"/>
      <c r="F449" s="16"/>
      <c r="G449" s="16"/>
      <c r="H449" s="16"/>
      <c r="I449" s="16"/>
      <c r="J449" s="16"/>
      <c r="N449" s="25"/>
      <c r="O449" s="25"/>
      <c r="P449" s="25"/>
      <c r="Q449" s="25"/>
      <c r="R449" s="25"/>
      <c r="S449" s="25"/>
      <c r="T449" s="25"/>
      <c r="U449" s="16"/>
    </row>
    <row r="450" spans="1:21">
      <c r="A450" s="12"/>
      <c r="B450" s="16"/>
      <c r="C450" s="16"/>
      <c r="D450" s="16"/>
      <c r="E450" s="16"/>
      <c r="F450" s="16"/>
      <c r="G450" s="16"/>
      <c r="H450" s="16"/>
      <c r="I450" s="16"/>
      <c r="J450" s="16"/>
      <c r="N450" s="25"/>
      <c r="O450" s="25"/>
      <c r="P450" s="25"/>
      <c r="Q450" s="25"/>
      <c r="R450" s="25"/>
      <c r="S450" s="25"/>
      <c r="T450" s="25"/>
      <c r="U450" s="16"/>
    </row>
    <row r="451" spans="1:21">
      <c r="A451" s="12"/>
      <c r="B451" s="16"/>
      <c r="C451" s="16"/>
      <c r="D451" s="16"/>
      <c r="E451" s="16"/>
      <c r="F451" s="16"/>
      <c r="G451" s="16"/>
      <c r="H451" s="16"/>
      <c r="I451" s="16"/>
      <c r="J451" s="16"/>
      <c r="N451" s="25"/>
      <c r="O451" s="25"/>
      <c r="P451" s="25"/>
      <c r="Q451" s="25"/>
      <c r="R451" s="25"/>
      <c r="S451" s="25"/>
      <c r="T451" s="25"/>
      <c r="U451" s="16"/>
    </row>
    <row r="452" spans="1:21">
      <c r="A452" s="12"/>
      <c r="B452" s="16"/>
      <c r="C452" s="16"/>
      <c r="D452" s="16"/>
      <c r="E452" s="16"/>
      <c r="F452" s="16"/>
      <c r="G452" s="16"/>
      <c r="H452" s="16"/>
      <c r="I452" s="16"/>
      <c r="J452" s="16"/>
      <c r="N452" s="25"/>
      <c r="O452" s="25"/>
      <c r="P452" s="25"/>
      <c r="Q452" s="25"/>
      <c r="R452" s="25"/>
      <c r="S452" s="25"/>
      <c r="T452" s="25"/>
      <c r="U452" s="16"/>
    </row>
    <row r="453" spans="1:21">
      <c r="A453" s="12"/>
      <c r="B453" s="16"/>
      <c r="C453" s="16"/>
      <c r="D453" s="16"/>
      <c r="E453" s="16"/>
      <c r="F453" s="16"/>
      <c r="G453" s="16"/>
      <c r="H453" s="16"/>
      <c r="I453" s="16"/>
      <c r="J453" s="16"/>
      <c r="N453" s="25"/>
      <c r="O453" s="25"/>
      <c r="P453" s="25"/>
      <c r="Q453" s="25"/>
      <c r="R453" s="25"/>
      <c r="S453" s="25"/>
      <c r="T453" s="25"/>
      <c r="U453" s="16"/>
    </row>
    <row r="454" spans="1:21">
      <c r="A454" s="12"/>
      <c r="B454" s="16"/>
      <c r="C454" s="16"/>
      <c r="D454" s="16"/>
      <c r="E454" s="16"/>
      <c r="F454" s="16"/>
      <c r="G454" s="16"/>
      <c r="H454" s="16"/>
      <c r="I454" s="16"/>
      <c r="J454" s="16"/>
      <c r="N454" s="25"/>
      <c r="O454" s="25"/>
      <c r="P454" s="25"/>
      <c r="Q454" s="25"/>
      <c r="R454" s="25"/>
      <c r="S454" s="25"/>
      <c r="T454" s="25"/>
      <c r="U454" s="16"/>
    </row>
    <row r="455" spans="1:21">
      <c r="A455" s="12"/>
      <c r="B455" s="16"/>
      <c r="C455" s="16"/>
      <c r="D455" s="16"/>
      <c r="E455" s="16"/>
      <c r="F455" s="16"/>
      <c r="G455" s="16"/>
      <c r="H455" s="16"/>
      <c r="I455" s="16"/>
      <c r="J455" s="16"/>
      <c r="N455" s="25"/>
      <c r="O455" s="25"/>
      <c r="P455" s="25"/>
      <c r="Q455" s="25"/>
      <c r="R455" s="25"/>
      <c r="S455" s="25"/>
      <c r="T455" s="25"/>
      <c r="U455" s="16"/>
    </row>
    <row r="456" spans="1:21">
      <c r="A456" s="12"/>
      <c r="B456" s="16"/>
      <c r="C456" s="16"/>
      <c r="D456" s="16"/>
      <c r="E456" s="16"/>
      <c r="F456" s="16"/>
      <c r="G456" s="16"/>
      <c r="H456" s="16"/>
      <c r="I456" s="16"/>
      <c r="J456" s="16"/>
      <c r="N456" s="25"/>
      <c r="O456" s="25"/>
      <c r="P456" s="25"/>
      <c r="Q456" s="25"/>
      <c r="R456" s="25"/>
      <c r="S456" s="25"/>
      <c r="T456" s="25"/>
      <c r="U456" s="16"/>
    </row>
    <row r="457" spans="1:21">
      <c r="A457" s="12"/>
      <c r="B457" s="16"/>
      <c r="C457" s="16"/>
      <c r="D457" s="16"/>
      <c r="E457" s="16"/>
      <c r="F457" s="16"/>
      <c r="G457" s="16"/>
      <c r="H457" s="16"/>
      <c r="I457" s="16"/>
      <c r="J457" s="16"/>
      <c r="N457" s="25"/>
      <c r="O457" s="25"/>
      <c r="P457" s="25"/>
      <c r="Q457" s="25"/>
      <c r="R457" s="25"/>
      <c r="S457" s="25"/>
      <c r="T457" s="25"/>
      <c r="U457" s="16"/>
    </row>
    <row r="458" spans="1:21">
      <c r="A458" s="12"/>
      <c r="B458" s="16"/>
      <c r="C458" s="16"/>
      <c r="D458" s="16"/>
      <c r="E458" s="16"/>
      <c r="F458" s="16"/>
      <c r="G458" s="16"/>
      <c r="H458" s="16"/>
      <c r="I458" s="16"/>
      <c r="J458" s="16"/>
      <c r="N458" s="25"/>
      <c r="O458" s="25"/>
      <c r="P458" s="25"/>
      <c r="Q458" s="25"/>
      <c r="R458" s="25"/>
      <c r="S458" s="25"/>
      <c r="T458" s="25"/>
      <c r="U458" s="16"/>
    </row>
    <row r="459" spans="1:21">
      <c r="A459" s="12"/>
      <c r="B459" s="16"/>
      <c r="C459" s="16"/>
      <c r="D459" s="16"/>
      <c r="E459" s="16"/>
      <c r="F459" s="16"/>
      <c r="G459" s="16"/>
      <c r="H459" s="16"/>
      <c r="I459" s="16"/>
      <c r="J459" s="16"/>
      <c r="N459" s="25"/>
      <c r="O459" s="25"/>
      <c r="P459" s="25"/>
      <c r="Q459" s="25"/>
      <c r="R459" s="25"/>
      <c r="S459" s="25"/>
      <c r="T459" s="25"/>
      <c r="U459" s="16"/>
    </row>
    <row r="460" spans="1:21">
      <c r="A460" s="12"/>
      <c r="B460" s="16"/>
      <c r="C460" s="16"/>
      <c r="D460" s="16"/>
      <c r="E460" s="16"/>
      <c r="F460" s="16"/>
      <c r="G460" s="16"/>
      <c r="H460" s="16"/>
      <c r="I460" s="16"/>
      <c r="J460" s="16"/>
      <c r="N460" s="25"/>
      <c r="O460" s="25"/>
      <c r="P460" s="25"/>
      <c r="Q460" s="25"/>
      <c r="R460" s="25"/>
      <c r="S460" s="25"/>
      <c r="T460" s="25"/>
      <c r="U460" s="16"/>
    </row>
    <row r="461" spans="1:21">
      <c r="A461" s="12"/>
      <c r="B461" s="16"/>
      <c r="C461" s="16"/>
      <c r="D461" s="16"/>
      <c r="E461" s="16"/>
      <c r="F461" s="16"/>
      <c r="G461" s="16"/>
      <c r="H461" s="16"/>
      <c r="I461" s="16"/>
      <c r="J461" s="16"/>
      <c r="N461" s="25"/>
      <c r="O461" s="25"/>
      <c r="P461" s="25"/>
      <c r="Q461" s="25"/>
      <c r="R461" s="25"/>
      <c r="S461" s="25"/>
      <c r="T461" s="25"/>
      <c r="U461" s="16"/>
    </row>
    <row r="462" spans="1:21">
      <c r="A462" s="12"/>
      <c r="B462" s="16"/>
      <c r="C462" s="16"/>
      <c r="D462" s="16"/>
      <c r="E462" s="16"/>
      <c r="F462" s="16"/>
      <c r="G462" s="16"/>
      <c r="H462" s="16"/>
      <c r="I462" s="16"/>
      <c r="J462" s="16"/>
      <c r="N462" s="25"/>
      <c r="O462" s="25"/>
      <c r="P462" s="25"/>
      <c r="Q462" s="25"/>
      <c r="R462" s="25"/>
      <c r="S462" s="25"/>
      <c r="T462" s="25"/>
      <c r="U462" s="16"/>
    </row>
    <row r="463" spans="1:21">
      <c r="A463" s="12"/>
      <c r="B463" s="16"/>
      <c r="C463" s="16"/>
      <c r="D463" s="16"/>
      <c r="E463" s="16"/>
      <c r="F463" s="16"/>
      <c r="G463" s="16"/>
      <c r="H463" s="16"/>
      <c r="I463" s="16"/>
      <c r="J463" s="16"/>
      <c r="N463" s="25"/>
      <c r="O463" s="25"/>
      <c r="P463" s="25"/>
      <c r="Q463" s="25"/>
      <c r="R463" s="25"/>
      <c r="S463" s="25"/>
      <c r="T463" s="25"/>
      <c r="U463" s="16"/>
    </row>
    <row r="464" spans="1:21">
      <c r="A464" s="12"/>
      <c r="B464" s="16"/>
      <c r="C464" s="16"/>
      <c r="D464" s="16"/>
      <c r="E464" s="16"/>
      <c r="F464" s="16"/>
      <c r="G464" s="16"/>
      <c r="H464" s="16"/>
      <c r="I464" s="16"/>
      <c r="J464" s="16"/>
      <c r="N464" s="25"/>
      <c r="O464" s="25"/>
      <c r="P464" s="25"/>
      <c r="Q464" s="25"/>
      <c r="R464" s="25"/>
      <c r="S464" s="25"/>
      <c r="T464" s="25"/>
      <c r="U464" s="16"/>
    </row>
    <row r="465" spans="1:21">
      <c r="A465" s="12"/>
      <c r="B465" s="16"/>
      <c r="C465" s="16"/>
      <c r="D465" s="16"/>
      <c r="E465" s="16"/>
      <c r="F465" s="16"/>
      <c r="G465" s="16"/>
      <c r="H465" s="16"/>
      <c r="I465" s="16"/>
      <c r="J465" s="16"/>
      <c r="N465" s="25"/>
      <c r="O465" s="25"/>
      <c r="P465" s="25"/>
      <c r="Q465" s="25"/>
      <c r="R465" s="25"/>
      <c r="S465" s="25"/>
      <c r="T465" s="25"/>
      <c r="U465" s="16"/>
    </row>
    <row r="466" spans="1:21">
      <c r="A466" s="12"/>
      <c r="B466" s="16"/>
      <c r="C466" s="16"/>
      <c r="D466" s="16"/>
      <c r="E466" s="16"/>
      <c r="F466" s="16"/>
      <c r="G466" s="16"/>
      <c r="H466" s="16"/>
      <c r="I466" s="16"/>
      <c r="J466" s="16"/>
      <c r="N466" s="25"/>
      <c r="O466" s="25"/>
      <c r="P466" s="25"/>
      <c r="Q466" s="25"/>
      <c r="R466" s="25"/>
      <c r="S466" s="25"/>
      <c r="T466" s="25"/>
      <c r="U466" s="16"/>
    </row>
    <row r="467" spans="1:21">
      <c r="A467" s="12"/>
      <c r="B467" s="16"/>
      <c r="C467" s="16"/>
      <c r="D467" s="16"/>
      <c r="E467" s="16"/>
      <c r="F467" s="16"/>
      <c r="G467" s="16"/>
      <c r="H467" s="16"/>
      <c r="I467" s="16"/>
      <c r="J467" s="16"/>
      <c r="N467" s="25"/>
      <c r="O467" s="25"/>
      <c r="P467" s="25"/>
      <c r="Q467" s="25"/>
      <c r="R467" s="25"/>
      <c r="S467" s="25"/>
      <c r="T467" s="25"/>
      <c r="U467" s="16"/>
    </row>
    <row r="468" spans="1:21">
      <c r="A468" s="12"/>
      <c r="B468" s="16"/>
      <c r="C468" s="16"/>
      <c r="D468" s="16"/>
      <c r="E468" s="16"/>
      <c r="F468" s="16"/>
      <c r="G468" s="16"/>
      <c r="H468" s="16"/>
      <c r="I468" s="16"/>
      <c r="J468" s="16"/>
      <c r="N468" s="25"/>
      <c r="O468" s="25"/>
      <c r="P468" s="25"/>
      <c r="Q468" s="25"/>
      <c r="R468" s="25"/>
      <c r="S468" s="25"/>
      <c r="T468" s="25"/>
      <c r="U468" s="16"/>
    </row>
    <row r="469" spans="1:21">
      <c r="A469" s="12"/>
      <c r="B469" s="16"/>
      <c r="C469" s="16"/>
      <c r="D469" s="16"/>
      <c r="E469" s="16"/>
      <c r="F469" s="16"/>
      <c r="G469" s="16"/>
      <c r="H469" s="16"/>
      <c r="I469" s="16"/>
      <c r="J469" s="16"/>
      <c r="N469" s="25"/>
      <c r="O469" s="25"/>
      <c r="P469" s="25"/>
      <c r="Q469" s="25"/>
      <c r="R469" s="25"/>
      <c r="S469" s="25"/>
      <c r="T469" s="25"/>
      <c r="U469" s="16"/>
    </row>
    <row r="470" spans="1:21">
      <c r="A470" s="12"/>
      <c r="B470" s="16"/>
      <c r="C470" s="16"/>
      <c r="D470" s="16"/>
      <c r="E470" s="16"/>
      <c r="F470" s="16"/>
      <c r="G470" s="16"/>
      <c r="H470" s="16"/>
      <c r="I470" s="16"/>
      <c r="J470" s="16"/>
      <c r="N470" s="25"/>
      <c r="O470" s="25"/>
      <c r="P470" s="25"/>
      <c r="Q470" s="25"/>
      <c r="R470" s="25"/>
      <c r="S470" s="25"/>
      <c r="T470" s="25"/>
      <c r="U470" s="16"/>
    </row>
    <row r="471" spans="1:21">
      <c r="A471" s="12"/>
      <c r="B471" s="16"/>
      <c r="C471" s="16"/>
      <c r="D471" s="16"/>
      <c r="E471" s="16"/>
      <c r="F471" s="16"/>
      <c r="G471" s="16"/>
      <c r="H471" s="16"/>
      <c r="I471" s="16"/>
      <c r="J471" s="16"/>
      <c r="N471" s="25"/>
      <c r="O471" s="25"/>
      <c r="P471" s="25"/>
      <c r="Q471" s="25"/>
      <c r="R471" s="25"/>
      <c r="S471" s="25"/>
      <c r="T471" s="25"/>
      <c r="U471" s="16"/>
    </row>
    <row r="472" spans="1:21">
      <c r="A472" s="12"/>
      <c r="B472" s="16"/>
      <c r="C472" s="16"/>
      <c r="D472" s="16"/>
      <c r="E472" s="16"/>
      <c r="F472" s="16"/>
      <c r="G472" s="16"/>
      <c r="H472" s="16"/>
      <c r="I472" s="16"/>
      <c r="J472" s="16"/>
      <c r="N472" s="25"/>
      <c r="O472" s="25"/>
      <c r="P472" s="25"/>
      <c r="Q472" s="25"/>
      <c r="R472" s="25"/>
      <c r="S472" s="25"/>
      <c r="T472" s="25"/>
      <c r="U472" s="16"/>
    </row>
    <row r="473" spans="1:21">
      <c r="A473" s="12"/>
      <c r="B473" s="16"/>
      <c r="C473" s="16"/>
      <c r="D473" s="16"/>
      <c r="E473" s="16"/>
      <c r="F473" s="16"/>
      <c r="G473" s="16"/>
      <c r="H473" s="16"/>
      <c r="I473" s="16"/>
      <c r="J473" s="16"/>
      <c r="N473" s="25"/>
      <c r="O473" s="25"/>
      <c r="P473" s="25"/>
      <c r="Q473" s="25"/>
      <c r="R473" s="25"/>
      <c r="S473" s="25"/>
      <c r="T473" s="25"/>
      <c r="U473" s="16"/>
    </row>
    <row r="474" spans="1:21">
      <c r="A474" s="12"/>
      <c r="B474" s="16"/>
      <c r="C474" s="16"/>
      <c r="D474" s="16"/>
      <c r="E474" s="16"/>
      <c r="F474" s="16"/>
      <c r="G474" s="16"/>
      <c r="H474" s="16"/>
      <c r="I474" s="16"/>
      <c r="J474" s="16"/>
      <c r="N474" s="25"/>
      <c r="O474" s="25"/>
      <c r="P474" s="25"/>
      <c r="Q474" s="25"/>
      <c r="R474" s="25"/>
      <c r="S474" s="25"/>
      <c r="T474" s="25"/>
      <c r="U474" s="16"/>
    </row>
    <row r="475" spans="1:21">
      <c r="A475" s="12"/>
      <c r="B475" s="16"/>
      <c r="C475" s="16"/>
      <c r="D475" s="16"/>
      <c r="E475" s="16"/>
      <c r="F475" s="16"/>
      <c r="G475" s="16"/>
      <c r="H475" s="16"/>
      <c r="I475" s="16"/>
      <c r="J475" s="16"/>
      <c r="N475" s="25"/>
      <c r="O475" s="25"/>
      <c r="P475" s="25"/>
      <c r="Q475" s="25"/>
      <c r="R475" s="25"/>
      <c r="S475" s="25"/>
      <c r="T475" s="25"/>
      <c r="U475" s="16"/>
    </row>
    <row r="476" spans="1:21">
      <c r="A476" s="12"/>
      <c r="B476" s="16"/>
      <c r="C476" s="16"/>
      <c r="D476" s="16"/>
      <c r="E476" s="16"/>
      <c r="F476" s="16"/>
      <c r="G476" s="16"/>
      <c r="H476" s="16"/>
      <c r="I476" s="16"/>
      <c r="J476" s="16"/>
      <c r="N476" s="25"/>
      <c r="O476" s="25"/>
      <c r="P476" s="25"/>
      <c r="Q476" s="25"/>
      <c r="R476" s="25"/>
      <c r="S476" s="25"/>
      <c r="T476" s="25"/>
      <c r="U476" s="16"/>
    </row>
    <row r="477" spans="1:21">
      <c r="A477" s="12"/>
      <c r="B477" s="16"/>
      <c r="C477" s="16"/>
      <c r="D477" s="16"/>
      <c r="E477" s="16"/>
      <c r="F477" s="16"/>
      <c r="G477" s="16"/>
      <c r="H477" s="16"/>
      <c r="I477" s="16"/>
      <c r="J477" s="16"/>
      <c r="N477" s="25"/>
      <c r="O477" s="25"/>
      <c r="P477" s="25"/>
      <c r="Q477" s="25"/>
      <c r="R477" s="25"/>
      <c r="S477" s="25"/>
      <c r="T477" s="25"/>
      <c r="U477" s="16"/>
    </row>
    <row r="478" spans="1:21">
      <c r="A478" s="12"/>
      <c r="B478" s="16"/>
      <c r="C478" s="16"/>
      <c r="D478" s="16"/>
      <c r="E478" s="16"/>
      <c r="F478" s="16"/>
      <c r="G478" s="16"/>
      <c r="H478" s="16"/>
      <c r="I478" s="16"/>
      <c r="J478" s="16"/>
      <c r="N478" s="25"/>
      <c r="O478" s="25"/>
      <c r="P478" s="25"/>
      <c r="Q478" s="25"/>
      <c r="R478" s="25"/>
      <c r="S478" s="25"/>
      <c r="T478" s="25"/>
      <c r="U478" s="16"/>
    </row>
    <row r="479" spans="1:21">
      <c r="A479" s="12"/>
      <c r="B479" s="16"/>
      <c r="C479" s="16"/>
      <c r="D479" s="16"/>
      <c r="E479" s="16"/>
      <c r="F479" s="16"/>
      <c r="G479" s="16"/>
      <c r="H479" s="16"/>
      <c r="I479" s="16"/>
      <c r="J479" s="16"/>
      <c r="N479" s="25"/>
      <c r="O479" s="25"/>
      <c r="P479" s="25"/>
      <c r="Q479" s="25"/>
      <c r="R479" s="25"/>
      <c r="S479" s="25"/>
      <c r="T479" s="25"/>
      <c r="U479" s="16"/>
    </row>
    <row r="480" spans="1:21">
      <c r="A480" s="12"/>
      <c r="B480" s="16"/>
      <c r="C480" s="16"/>
      <c r="D480" s="16"/>
      <c r="E480" s="16"/>
      <c r="F480" s="16"/>
      <c r="G480" s="16"/>
      <c r="H480" s="16"/>
      <c r="I480" s="16"/>
      <c r="J480" s="16"/>
      <c r="N480" s="25"/>
      <c r="O480" s="25"/>
      <c r="P480" s="25"/>
      <c r="Q480" s="25"/>
      <c r="R480" s="25"/>
      <c r="S480" s="25"/>
      <c r="T480" s="25"/>
      <c r="U480" s="16"/>
    </row>
    <row r="481" spans="1:21">
      <c r="A481" s="12"/>
      <c r="B481" s="16"/>
      <c r="C481" s="16"/>
      <c r="D481" s="16"/>
      <c r="E481" s="16"/>
      <c r="F481" s="16"/>
      <c r="G481" s="16"/>
      <c r="H481" s="16"/>
      <c r="I481" s="16"/>
      <c r="J481" s="16"/>
      <c r="N481" s="25"/>
      <c r="O481" s="25"/>
      <c r="P481" s="25"/>
      <c r="Q481" s="25"/>
      <c r="R481" s="25"/>
      <c r="S481" s="25"/>
      <c r="T481" s="25"/>
      <c r="U481" s="16"/>
    </row>
    <row r="482" spans="1:21">
      <c r="A482" s="12"/>
      <c r="B482" s="16"/>
      <c r="C482" s="16"/>
      <c r="D482" s="16"/>
      <c r="E482" s="16"/>
      <c r="F482" s="16"/>
      <c r="G482" s="16"/>
      <c r="H482" s="16"/>
      <c r="I482" s="16"/>
      <c r="J482" s="16"/>
      <c r="N482" s="25"/>
      <c r="O482" s="25"/>
      <c r="P482" s="25"/>
      <c r="Q482" s="25"/>
      <c r="R482" s="25"/>
      <c r="S482" s="25"/>
      <c r="T482" s="25"/>
      <c r="U482" s="16"/>
    </row>
    <row r="483" spans="1:21">
      <c r="A483" s="12"/>
      <c r="B483" s="16"/>
      <c r="C483" s="16"/>
      <c r="D483" s="16"/>
      <c r="E483" s="16"/>
      <c r="F483" s="16"/>
      <c r="G483" s="16"/>
      <c r="H483" s="16"/>
      <c r="I483" s="16"/>
      <c r="J483" s="16"/>
      <c r="N483" s="25"/>
      <c r="O483" s="25"/>
      <c r="P483" s="25"/>
      <c r="Q483" s="25"/>
      <c r="R483" s="25"/>
      <c r="S483" s="25"/>
      <c r="T483" s="25"/>
      <c r="U483" s="16"/>
    </row>
    <row r="484" spans="1:21">
      <c r="A484" s="12"/>
      <c r="B484" s="16"/>
      <c r="C484" s="16"/>
      <c r="D484" s="16"/>
      <c r="E484" s="16"/>
      <c r="F484" s="16"/>
      <c r="G484" s="16"/>
      <c r="H484" s="16"/>
      <c r="I484" s="16"/>
      <c r="J484" s="16"/>
      <c r="N484" s="25"/>
      <c r="O484" s="25"/>
      <c r="P484" s="25"/>
      <c r="Q484" s="25"/>
      <c r="R484" s="25"/>
      <c r="S484" s="25"/>
      <c r="T484" s="25"/>
      <c r="U484" s="16"/>
    </row>
    <row r="485" spans="1:21">
      <c r="A485" s="12"/>
      <c r="B485" s="16"/>
      <c r="C485" s="16"/>
      <c r="D485" s="16"/>
      <c r="E485" s="16"/>
      <c r="F485" s="16"/>
      <c r="G485" s="16"/>
      <c r="H485" s="16"/>
      <c r="I485" s="16"/>
      <c r="J485" s="16"/>
      <c r="N485" s="25"/>
      <c r="O485" s="25"/>
      <c r="P485" s="25"/>
      <c r="Q485" s="25"/>
      <c r="R485" s="25"/>
      <c r="S485" s="25"/>
      <c r="T485" s="25"/>
      <c r="U485" s="16"/>
    </row>
    <row r="486" spans="1:21">
      <c r="A486" s="12"/>
      <c r="B486" s="16"/>
      <c r="C486" s="16"/>
      <c r="D486" s="16"/>
      <c r="E486" s="16"/>
      <c r="F486" s="16"/>
      <c r="G486" s="16"/>
      <c r="H486" s="16"/>
      <c r="I486" s="16"/>
      <c r="J486" s="16"/>
      <c r="N486" s="25"/>
      <c r="O486" s="25"/>
      <c r="P486" s="25"/>
      <c r="Q486" s="25"/>
      <c r="R486" s="25"/>
      <c r="S486" s="25"/>
      <c r="T486" s="25"/>
      <c r="U486" s="16"/>
    </row>
    <row r="487" spans="1:21">
      <c r="A487" s="12"/>
      <c r="B487" s="16"/>
      <c r="C487" s="16"/>
      <c r="D487" s="16"/>
      <c r="E487" s="16"/>
      <c r="F487" s="16"/>
      <c r="G487" s="16"/>
      <c r="H487" s="16"/>
      <c r="I487" s="16"/>
      <c r="J487" s="16"/>
      <c r="N487" s="25"/>
      <c r="O487" s="25"/>
      <c r="P487" s="25"/>
      <c r="Q487" s="25"/>
      <c r="R487" s="25"/>
      <c r="S487" s="25"/>
      <c r="T487" s="25"/>
      <c r="U487" s="16"/>
    </row>
    <row r="488" spans="1:21">
      <c r="A488" s="12"/>
      <c r="B488" s="16"/>
      <c r="C488" s="16"/>
      <c r="D488" s="16"/>
      <c r="E488" s="16"/>
      <c r="F488" s="16"/>
      <c r="G488" s="16"/>
      <c r="H488" s="16"/>
      <c r="I488" s="16"/>
      <c r="J488" s="16"/>
      <c r="N488" s="25"/>
      <c r="O488" s="25"/>
      <c r="P488" s="25"/>
      <c r="Q488" s="25"/>
      <c r="R488" s="25"/>
      <c r="S488" s="25"/>
      <c r="T488" s="25"/>
      <c r="U488" s="16"/>
    </row>
    <row r="489" spans="1:21">
      <c r="A489" s="12"/>
      <c r="B489" s="16"/>
      <c r="C489" s="16"/>
      <c r="D489" s="16"/>
      <c r="E489" s="16"/>
      <c r="F489" s="16"/>
      <c r="G489" s="16"/>
      <c r="H489" s="16"/>
      <c r="I489" s="16"/>
      <c r="J489" s="16"/>
      <c r="N489" s="25"/>
      <c r="O489" s="25"/>
      <c r="P489" s="25"/>
      <c r="Q489" s="25"/>
      <c r="R489" s="25"/>
      <c r="S489" s="25"/>
      <c r="T489" s="25"/>
      <c r="U489" s="16"/>
    </row>
    <row r="490" spans="1:21">
      <c r="A490" s="12"/>
      <c r="B490" s="16"/>
      <c r="C490" s="16"/>
      <c r="D490" s="16"/>
      <c r="E490" s="16"/>
      <c r="F490" s="16"/>
      <c r="G490" s="16"/>
      <c r="H490" s="16"/>
      <c r="I490" s="16"/>
      <c r="J490" s="16"/>
      <c r="N490" s="25"/>
      <c r="O490" s="25"/>
      <c r="P490" s="25"/>
      <c r="Q490" s="25"/>
      <c r="R490" s="25"/>
      <c r="S490" s="25"/>
      <c r="T490" s="25"/>
      <c r="U490" s="16"/>
    </row>
    <row r="491" spans="1:21">
      <c r="A491" s="12"/>
      <c r="B491" s="16"/>
      <c r="C491" s="16"/>
      <c r="D491" s="16"/>
      <c r="E491" s="16"/>
      <c r="F491" s="16"/>
      <c r="G491" s="16"/>
      <c r="H491" s="16"/>
      <c r="I491" s="16"/>
      <c r="J491" s="16"/>
      <c r="N491" s="25"/>
      <c r="O491" s="25"/>
      <c r="P491" s="25"/>
      <c r="Q491" s="25"/>
      <c r="R491" s="25"/>
      <c r="S491" s="25"/>
      <c r="T491" s="25"/>
      <c r="U491" s="16"/>
    </row>
    <row r="492" spans="1:21">
      <c r="A492" s="12"/>
      <c r="B492" s="16"/>
      <c r="C492" s="16"/>
      <c r="D492" s="16"/>
      <c r="E492" s="16"/>
      <c r="F492" s="16"/>
      <c r="G492" s="16"/>
      <c r="H492" s="16"/>
      <c r="I492" s="16"/>
      <c r="J492" s="16"/>
      <c r="N492" s="25"/>
      <c r="O492" s="25"/>
      <c r="P492" s="25"/>
      <c r="Q492" s="25"/>
      <c r="R492" s="25"/>
      <c r="S492" s="25"/>
      <c r="T492" s="25"/>
      <c r="U492" s="16"/>
    </row>
    <row r="493" spans="1:21">
      <c r="A493" s="12"/>
      <c r="B493" s="16"/>
      <c r="C493" s="16"/>
      <c r="D493" s="16"/>
      <c r="E493" s="16"/>
      <c r="F493" s="16"/>
      <c r="G493" s="16"/>
      <c r="H493" s="16"/>
      <c r="I493" s="16"/>
      <c r="J493" s="16"/>
      <c r="N493" s="25"/>
      <c r="O493" s="25"/>
      <c r="P493" s="25"/>
      <c r="Q493" s="25"/>
      <c r="R493" s="25"/>
      <c r="S493" s="25"/>
      <c r="T493" s="25"/>
      <c r="U493" s="16"/>
    </row>
    <row r="494" spans="1:21">
      <c r="A494" s="12"/>
      <c r="B494" s="16"/>
      <c r="C494" s="16"/>
      <c r="D494" s="16"/>
      <c r="E494" s="16"/>
      <c r="F494" s="16"/>
      <c r="G494" s="16"/>
      <c r="H494" s="16"/>
      <c r="I494" s="16"/>
      <c r="J494" s="16"/>
      <c r="N494" s="25"/>
      <c r="O494" s="25"/>
      <c r="P494" s="25"/>
      <c r="Q494" s="25"/>
      <c r="R494" s="25"/>
      <c r="S494" s="25"/>
      <c r="T494" s="25"/>
      <c r="U494" s="16"/>
    </row>
    <row r="495" spans="1:21">
      <c r="A495" s="12"/>
      <c r="B495" s="16"/>
      <c r="C495" s="16"/>
      <c r="D495" s="16"/>
      <c r="E495" s="16"/>
      <c r="F495" s="16"/>
      <c r="G495" s="16"/>
      <c r="H495" s="16"/>
      <c r="I495" s="16"/>
      <c r="J495" s="16"/>
      <c r="N495" s="25"/>
      <c r="O495" s="25"/>
      <c r="P495" s="25"/>
      <c r="Q495" s="25"/>
      <c r="R495" s="25"/>
      <c r="S495" s="25"/>
      <c r="T495" s="25"/>
      <c r="U495" s="16"/>
    </row>
    <row r="496" spans="1:21">
      <c r="A496" s="12"/>
      <c r="B496" s="16"/>
      <c r="C496" s="16"/>
      <c r="D496" s="16"/>
      <c r="E496" s="16"/>
      <c r="F496" s="16"/>
      <c r="G496" s="16"/>
      <c r="H496" s="16"/>
      <c r="I496" s="16"/>
      <c r="J496" s="16"/>
      <c r="N496" s="25"/>
      <c r="O496" s="25"/>
      <c r="P496" s="25"/>
      <c r="Q496" s="25"/>
      <c r="R496" s="25"/>
      <c r="S496" s="25"/>
      <c r="T496" s="25"/>
      <c r="U496" s="16"/>
    </row>
    <row r="497" spans="1:21">
      <c r="A497" s="12"/>
      <c r="B497" s="16"/>
      <c r="C497" s="16"/>
      <c r="D497" s="16"/>
      <c r="E497" s="16"/>
      <c r="F497" s="16"/>
      <c r="G497" s="16"/>
      <c r="H497" s="16"/>
      <c r="I497" s="16"/>
      <c r="J497" s="16"/>
      <c r="N497" s="25"/>
      <c r="O497" s="25"/>
      <c r="P497" s="25"/>
      <c r="Q497" s="25"/>
      <c r="R497" s="25"/>
      <c r="S497" s="25"/>
      <c r="T497" s="25"/>
      <c r="U497" s="16"/>
    </row>
    <row r="498" spans="1:21">
      <c r="A498" s="12"/>
      <c r="B498" s="16"/>
      <c r="C498" s="16"/>
      <c r="D498" s="16"/>
      <c r="E498" s="16"/>
      <c r="F498" s="16"/>
      <c r="G498" s="16"/>
      <c r="H498" s="16"/>
      <c r="I498" s="16"/>
      <c r="J498" s="16"/>
      <c r="N498" s="25"/>
      <c r="O498" s="25"/>
      <c r="P498" s="25"/>
      <c r="Q498" s="25"/>
      <c r="R498" s="25"/>
      <c r="S498" s="25"/>
      <c r="T498" s="25"/>
      <c r="U498" s="16"/>
    </row>
    <row r="499" spans="1:21">
      <c r="A499" s="12"/>
      <c r="B499" s="16"/>
      <c r="C499" s="16"/>
      <c r="D499" s="16"/>
      <c r="E499" s="16"/>
      <c r="F499" s="16"/>
      <c r="G499" s="16"/>
      <c r="H499" s="16"/>
      <c r="I499" s="16"/>
      <c r="J499" s="16"/>
      <c r="N499" s="25"/>
      <c r="O499" s="25"/>
      <c r="P499" s="25"/>
      <c r="Q499" s="25"/>
      <c r="R499" s="25"/>
      <c r="S499" s="25"/>
      <c r="T499" s="25"/>
      <c r="U499" s="16"/>
    </row>
    <row r="500" spans="1:21">
      <c r="A500" s="12"/>
      <c r="B500" s="16"/>
      <c r="C500" s="16"/>
      <c r="D500" s="16"/>
      <c r="E500" s="16"/>
      <c r="F500" s="16"/>
      <c r="G500" s="16"/>
      <c r="H500" s="16"/>
      <c r="I500" s="16"/>
      <c r="J500" s="16"/>
      <c r="N500" s="25"/>
      <c r="O500" s="25"/>
      <c r="P500" s="25"/>
      <c r="Q500" s="25"/>
      <c r="R500" s="25"/>
      <c r="S500" s="25"/>
      <c r="T500" s="25"/>
      <c r="U500" s="16"/>
    </row>
    <row r="501" spans="1:21">
      <c r="A501" s="12"/>
      <c r="B501" s="16"/>
      <c r="C501" s="16"/>
      <c r="D501" s="16"/>
      <c r="E501" s="16"/>
      <c r="F501" s="16"/>
      <c r="G501" s="16"/>
      <c r="H501" s="16"/>
      <c r="I501" s="16"/>
      <c r="J501" s="16"/>
      <c r="N501" s="25"/>
      <c r="O501" s="25"/>
      <c r="P501" s="25"/>
      <c r="Q501" s="25"/>
      <c r="R501" s="25"/>
      <c r="S501" s="25"/>
      <c r="T501" s="25"/>
      <c r="U501" s="16"/>
    </row>
    <row r="502" spans="1:21">
      <c r="A502" s="12"/>
      <c r="B502" s="16"/>
      <c r="C502" s="16"/>
      <c r="D502" s="16"/>
      <c r="E502" s="16"/>
      <c r="F502" s="16"/>
      <c r="G502" s="16"/>
      <c r="H502" s="16"/>
      <c r="I502" s="16"/>
      <c r="J502" s="16"/>
      <c r="N502" s="25"/>
      <c r="O502" s="25"/>
      <c r="P502" s="25"/>
      <c r="Q502" s="25"/>
      <c r="R502" s="25"/>
      <c r="S502" s="25"/>
      <c r="T502" s="25"/>
      <c r="U502" s="16"/>
    </row>
    <row r="503" spans="1:21">
      <c r="A503" s="12"/>
      <c r="B503" s="16"/>
      <c r="C503" s="16"/>
      <c r="D503" s="16"/>
      <c r="E503" s="16"/>
      <c r="F503" s="16"/>
      <c r="G503" s="16"/>
      <c r="H503" s="16"/>
      <c r="I503" s="16"/>
      <c r="J503" s="16"/>
      <c r="N503" s="25"/>
      <c r="O503" s="25"/>
      <c r="P503" s="25"/>
      <c r="Q503" s="25"/>
      <c r="R503" s="25"/>
      <c r="S503" s="25"/>
      <c r="T503" s="25"/>
      <c r="U503" s="16"/>
    </row>
    <row r="504" spans="1:21">
      <c r="A504" s="12"/>
      <c r="B504" s="16"/>
      <c r="C504" s="16"/>
      <c r="D504" s="16"/>
      <c r="E504" s="16"/>
      <c r="F504" s="16"/>
      <c r="G504" s="16"/>
      <c r="H504" s="16"/>
      <c r="I504" s="16"/>
      <c r="J504" s="16"/>
      <c r="N504" s="25"/>
      <c r="O504" s="25"/>
      <c r="P504" s="25"/>
      <c r="Q504" s="25"/>
      <c r="R504" s="25"/>
      <c r="S504" s="25"/>
      <c r="T504" s="25"/>
      <c r="U504" s="16"/>
    </row>
    <row r="505" spans="1:21">
      <c r="A505" s="12"/>
      <c r="B505" s="16"/>
      <c r="C505" s="16"/>
      <c r="D505" s="16"/>
      <c r="E505" s="16"/>
      <c r="F505" s="16"/>
      <c r="G505" s="16"/>
      <c r="H505" s="16"/>
      <c r="I505" s="16"/>
      <c r="J505" s="16"/>
      <c r="N505" s="25"/>
      <c r="O505" s="25"/>
      <c r="P505" s="25"/>
      <c r="Q505" s="25"/>
      <c r="R505" s="25"/>
      <c r="S505" s="25"/>
      <c r="T505" s="25"/>
      <c r="U505" s="16"/>
    </row>
    <row r="506" spans="1:21">
      <c r="A506" s="12"/>
      <c r="B506" s="16"/>
      <c r="C506" s="16"/>
      <c r="D506" s="16"/>
      <c r="E506" s="16"/>
      <c r="F506" s="16"/>
      <c r="G506" s="16"/>
      <c r="H506" s="16"/>
      <c r="I506" s="16"/>
      <c r="J506" s="16"/>
      <c r="N506" s="25"/>
      <c r="O506" s="25"/>
      <c r="P506" s="25"/>
      <c r="Q506" s="25"/>
      <c r="R506" s="25"/>
      <c r="S506" s="25"/>
      <c r="T506" s="25"/>
      <c r="U506" s="16"/>
    </row>
    <row r="507" spans="1:21">
      <c r="A507" s="12"/>
      <c r="B507" s="16"/>
      <c r="C507" s="16"/>
      <c r="D507" s="16"/>
      <c r="E507" s="16"/>
      <c r="F507" s="16"/>
      <c r="G507" s="16"/>
      <c r="H507" s="16"/>
      <c r="I507" s="16"/>
      <c r="J507" s="16"/>
      <c r="N507" s="25"/>
      <c r="O507" s="25"/>
      <c r="P507" s="25"/>
      <c r="Q507" s="25"/>
      <c r="R507" s="25"/>
      <c r="S507" s="25"/>
      <c r="T507" s="25"/>
      <c r="U507" s="16"/>
    </row>
    <row r="508" spans="1:21">
      <c r="A508" s="12"/>
      <c r="B508" s="16"/>
      <c r="C508" s="16"/>
      <c r="D508" s="16"/>
      <c r="E508" s="16"/>
      <c r="F508" s="16"/>
      <c r="G508" s="16"/>
      <c r="H508" s="16"/>
      <c r="I508" s="16"/>
      <c r="J508" s="16"/>
      <c r="N508" s="25"/>
      <c r="O508" s="25"/>
      <c r="P508" s="25"/>
      <c r="Q508" s="25"/>
      <c r="R508" s="25"/>
      <c r="S508" s="25"/>
      <c r="T508" s="25"/>
      <c r="U508" s="16"/>
    </row>
    <row r="509" spans="1:21">
      <c r="A509" s="12"/>
      <c r="B509" s="16"/>
      <c r="C509" s="16"/>
      <c r="D509" s="16"/>
      <c r="E509" s="16"/>
      <c r="F509" s="16"/>
      <c r="G509" s="16"/>
      <c r="H509" s="16"/>
      <c r="I509" s="16"/>
      <c r="J509" s="16"/>
      <c r="N509" s="25"/>
      <c r="O509" s="25"/>
      <c r="P509" s="25"/>
      <c r="Q509" s="25"/>
      <c r="R509" s="25"/>
      <c r="S509" s="25"/>
      <c r="T509" s="25"/>
      <c r="U509" s="16"/>
    </row>
    <row r="510" spans="1:21">
      <c r="A510" s="12"/>
      <c r="B510" s="16"/>
      <c r="C510" s="16"/>
      <c r="D510" s="16"/>
      <c r="E510" s="16"/>
      <c r="F510" s="16"/>
      <c r="G510" s="16"/>
      <c r="H510" s="16"/>
      <c r="I510" s="16"/>
      <c r="J510" s="16"/>
      <c r="N510" s="25"/>
      <c r="O510" s="25"/>
      <c r="P510" s="25"/>
      <c r="Q510" s="25"/>
      <c r="R510" s="25"/>
      <c r="S510" s="25"/>
      <c r="T510" s="25"/>
      <c r="U510" s="16"/>
    </row>
    <row r="511" spans="1:21">
      <c r="A511" s="12"/>
      <c r="B511" s="16"/>
      <c r="C511" s="16"/>
      <c r="D511" s="16"/>
      <c r="E511" s="16"/>
      <c r="F511" s="16"/>
      <c r="G511" s="16"/>
      <c r="H511" s="16"/>
      <c r="I511" s="16"/>
      <c r="J511" s="16"/>
      <c r="N511" s="25"/>
      <c r="O511" s="25"/>
      <c r="P511" s="25"/>
      <c r="Q511" s="25"/>
      <c r="R511" s="25"/>
      <c r="S511" s="25"/>
      <c r="T511" s="25"/>
      <c r="U511" s="16"/>
    </row>
    <row r="512" spans="1:21">
      <c r="A512" s="12"/>
      <c r="B512" s="16"/>
      <c r="C512" s="16"/>
      <c r="D512" s="16"/>
      <c r="E512" s="16"/>
      <c r="F512" s="16"/>
      <c r="G512" s="16"/>
      <c r="H512" s="16"/>
      <c r="I512" s="16"/>
      <c r="J512" s="16"/>
      <c r="N512" s="25"/>
      <c r="O512" s="25"/>
      <c r="P512" s="25"/>
      <c r="Q512" s="25"/>
      <c r="R512" s="25"/>
      <c r="S512" s="25"/>
      <c r="T512" s="25"/>
      <c r="U512" s="16"/>
    </row>
    <row r="513" spans="1:21">
      <c r="A513" s="12"/>
      <c r="B513" s="16"/>
      <c r="C513" s="16"/>
      <c r="D513" s="16"/>
      <c r="E513" s="16"/>
      <c r="F513" s="16"/>
      <c r="G513" s="16"/>
      <c r="H513" s="16"/>
      <c r="I513" s="16"/>
      <c r="J513" s="16"/>
      <c r="N513" s="25"/>
      <c r="O513" s="25"/>
      <c r="P513" s="25"/>
      <c r="Q513" s="25"/>
      <c r="R513" s="25"/>
      <c r="S513" s="25"/>
      <c r="T513" s="25"/>
      <c r="U513" s="16"/>
    </row>
    <row r="514" spans="1:21">
      <c r="A514" s="12"/>
      <c r="B514" s="16"/>
      <c r="C514" s="16"/>
      <c r="D514" s="16"/>
      <c r="E514" s="16"/>
      <c r="F514" s="16"/>
      <c r="G514" s="16"/>
      <c r="H514" s="16"/>
      <c r="I514" s="16"/>
      <c r="J514" s="16"/>
      <c r="N514" s="25"/>
      <c r="O514" s="25"/>
      <c r="P514" s="25"/>
      <c r="Q514" s="25"/>
      <c r="R514" s="25"/>
      <c r="S514" s="25"/>
      <c r="T514" s="25"/>
      <c r="U514" s="16"/>
    </row>
    <row r="515" spans="1:21">
      <c r="A515" s="12"/>
      <c r="B515" s="16"/>
      <c r="C515" s="16"/>
      <c r="D515" s="16"/>
      <c r="E515" s="16"/>
      <c r="F515" s="16"/>
      <c r="G515" s="16"/>
      <c r="H515" s="16"/>
      <c r="I515" s="16"/>
      <c r="J515" s="16"/>
      <c r="N515" s="25"/>
      <c r="O515" s="25"/>
      <c r="P515" s="25"/>
      <c r="Q515" s="25"/>
      <c r="R515" s="25"/>
      <c r="S515" s="25"/>
      <c r="T515" s="25"/>
      <c r="U515" s="16"/>
    </row>
    <row r="516" spans="1:21">
      <c r="A516" s="12"/>
      <c r="B516" s="16"/>
      <c r="C516" s="16"/>
      <c r="D516" s="16"/>
      <c r="E516" s="16"/>
      <c r="F516" s="16"/>
      <c r="G516" s="16"/>
      <c r="H516" s="16"/>
      <c r="I516" s="16"/>
      <c r="J516" s="16"/>
      <c r="N516" s="25"/>
      <c r="O516" s="25"/>
      <c r="P516" s="25"/>
      <c r="Q516" s="25"/>
      <c r="R516" s="25"/>
      <c r="S516" s="25"/>
      <c r="T516" s="25"/>
      <c r="U516" s="16"/>
    </row>
    <row r="517" spans="1:21">
      <c r="A517" s="12"/>
      <c r="B517" s="16"/>
      <c r="C517" s="16"/>
      <c r="D517" s="16"/>
      <c r="E517" s="16"/>
      <c r="F517" s="16"/>
      <c r="G517" s="16"/>
      <c r="H517" s="16"/>
      <c r="I517" s="16"/>
      <c r="J517" s="16"/>
      <c r="N517" s="25"/>
      <c r="O517" s="25"/>
      <c r="P517" s="25"/>
      <c r="Q517" s="25"/>
      <c r="R517" s="25"/>
      <c r="S517" s="25"/>
      <c r="T517" s="25"/>
      <c r="U517" s="16"/>
    </row>
    <row r="518" spans="1:21">
      <c r="A518" s="12"/>
      <c r="B518" s="16"/>
      <c r="C518" s="16"/>
      <c r="D518" s="16"/>
      <c r="E518" s="16"/>
      <c r="F518" s="16"/>
      <c r="G518" s="16"/>
      <c r="H518" s="16"/>
      <c r="I518" s="16"/>
      <c r="J518" s="16"/>
      <c r="N518" s="25"/>
      <c r="O518" s="25"/>
      <c r="P518" s="25"/>
      <c r="Q518" s="25"/>
      <c r="R518" s="25"/>
      <c r="S518" s="25"/>
      <c r="T518" s="25"/>
      <c r="U518" s="16"/>
    </row>
    <row r="519" spans="1:21">
      <c r="A519" s="12"/>
      <c r="B519" s="16"/>
      <c r="C519" s="16"/>
      <c r="D519" s="16"/>
      <c r="E519" s="16"/>
      <c r="F519" s="16"/>
      <c r="G519" s="16"/>
      <c r="H519" s="16"/>
      <c r="I519" s="16"/>
      <c r="J519" s="16"/>
      <c r="N519" s="25"/>
      <c r="O519" s="25"/>
      <c r="P519" s="25"/>
      <c r="Q519" s="25"/>
      <c r="R519" s="25"/>
      <c r="S519" s="25"/>
      <c r="T519" s="25"/>
      <c r="U519" s="16"/>
    </row>
    <row r="520" spans="1:21">
      <c r="A520" s="12"/>
      <c r="B520" s="16"/>
      <c r="C520" s="16"/>
      <c r="D520" s="16"/>
      <c r="E520" s="16"/>
      <c r="F520" s="16"/>
      <c r="G520" s="16"/>
      <c r="H520" s="16"/>
      <c r="I520" s="16"/>
      <c r="J520" s="16"/>
      <c r="N520" s="25"/>
      <c r="O520" s="25"/>
      <c r="P520" s="25"/>
      <c r="Q520" s="25"/>
      <c r="R520" s="25"/>
      <c r="S520" s="25"/>
      <c r="T520" s="25"/>
      <c r="U520" s="16"/>
    </row>
    <row r="521" spans="1:21">
      <c r="A521" s="12"/>
      <c r="B521" s="16"/>
      <c r="C521" s="16"/>
      <c r="D521" s="16"/>
      <c r="E521" s="16"/>
      <c r="F521" s="16"/>
      <c r="G521" s="16"/>
      <c r="H521" s="16"/>
      <c r="I521" s="16"/>
      <c r="J521" s="16"/>
      <c r="N521" s="25"/>
      <c r="O521" s="25"/>
      <c r="P521" s="25"/>
      <c r="Q521" s="25"/>
      <c r="R521" s="25"/>
      <c r="S521" s="25"/>
      <c r="T521" s="25"/>
      <c r="U521" s="16"/>
    </row>
    <row r="522" spans="1:21">
      <c r="A522" s="12"/>
      <c r="B522" s="16"/>
      <c r="C522" s="16"/>
      <c r="D522" s="16"/>
      <c r="E522" s="16"/>
      <c r="F522" s="16"/>
      <c r="G522" s="16"/>
      <c r="H522" s="16"/>
      <c r="I522" s="16"/>
      <c r="J522" s="16"/>
      <c r="N522" s="25"/>
      <c r="O522" s="25"/>
      <c r="P522" s="25"/>
      <c r="Q522" s="25"/>
      <c r="R522" s="25"/>
      <c r="S522" s="25"/>
      <c r="T522" s="25"/>
      <c r="U522" s="16"/>
    </row>
    <row r="523" spans="1:21">
      <c r="A523" s="12"/>
      <c r="B523" s="16"/>
      <c r="C523" s="16"/>
      <c r="D523" s="16"/>
      <c r="E523" s="16"/>
      <c r="F523" s="16"/>
      <c r="G523" s="16"/>
      <c r="H523" s="16"/>
      <c r="I523" s="16"/>
      <c r="J523" s="16"/>
      <c r="N523" s="25"/>
      <c r="O523" s="25"/>
      <c r="P523" s="25"/>
      <c r="Q523" s="25"/>
      <c r="R523" s="25"/>
      <c r="S523" s="25"/>
      <c r="T523" s="25"/>
      <c r="U523" s="16"/>
    </row>
    <row r="524" spans="1:21">
      <c r="A524" s="12"/>
      <c r="B524" s="16"/>
      <c r="C524" s="16"/>
      <c r="D524" s="16"/>
      <c r="E524" s="16"/>
      <c r="F524" s="16"/>
      <c r="G524" s="16"/>
      <c r="H524" s="16"/>
      <c r="I524" s="16"/>
      <c r="J524" s="16"/>
      <c r="N524" s="25"/>
      <c r="O524" s="25"/>
      <c r="P524" s="25"/>
      <c r="Q524" s="25"/>
      <c r="R524" s="25"/>
      <c r="S524" s="25"/>
      <c r="T524" s="25"/>
      <c r="U524" s="16"/>
    </row>
    <row r="525" spans="1:21">
      <c r="A525" s="12"/>
      <c r="B525" s="16"/>
      <c r="C525" s="16"/>
      <c r="D525" s="16"/>
      <c r="E525" s="16"/>
      <c r="F525" s="16"/>
      <c r="G525" s="16"/>
      <c r="H525" s="16"/>
      <c r="I525" s="16"/>
      <c r="J525" s="16"/>
      <c r="N525" s="25"/>
      <c r="O525" s="25"/>
      <c r="P525" s="25"/>
      <c r="Q525" s="25"/>
      <c r="R525" s="25"/>
      <c r="S525" s="25"/>
      <c r="T525" s="25"/>
      <c r="U525" s="16"/>
    </row>
    <row r="526" spans="1:21">
      <c r="A526" s="12"/>
      <c r="B526" s="16"/>
      <c r="C526" s="16"/>
      <c r="D526" s="16"/>
      <c r="E526" s="16"/>
      <c r="F526" s="16"/>
      <c r="G526" s="16"/>
      <c r="H526" s="16"/>
      <c r="I526" s="16"/>
      <c r="J526" s="16"/>
      <c r="N526" s="25"/>
      <c r="O526" s="25"/>
      <c r="P526" s="25"/>
      <c r="Q526" s="25"/>
      <c r="R526" s="25"/>
      <c r="S526" s="25"/>
      <c r="T526" s="25"/>
      <c r="U526" s="16"/>
    </row>
    <row r="527" spans="1:21">
      <c r="A527" s="12"/>
      <c r="B527" s="16"/>
      <c r="C527" s="16"/>
      <c r="D527" s="16"/>
      <c r="E527" s="16"/>
      <c r="F527" s="16"/>
      <c r="G527" s="16"/>
      <c r="H527" s="16"/>
      <c r="I527" s="16"/>
      <c r="J527" s="16"/>
      <c r="N527" s="25"/>
      <c r="O527" s="25"/>
      <c r="P527" s="25"/>
      <c r="Q527" s="25"/>
      <c r="R527" s="25"/>
      <c r="S527" s="25"/>
      <c r="T527" s="25"/>
      <c r="U527" s="16"/>
    </row>
    <row r="528" spans="1:21">
      <c r="A528" s="12"/>
      <c r="B528" s="16"/>
      <c r="C528" s="16"/>
      <c r="D528" s="16"/>
      <c r="E528" s="16"/>
      <c r="F528" s="16"/>
      <c r="G528" s="16"/>
      <c r="H528" s="16"/>
      <c r="I528" s="16"/>
      <c r="J528" s="16"/>
      <c r="N528" s="25"/>
      <c r="O528" s="25"/>
      <c r="P528" s="25"/>
      <c r="Q528" s="25"/>
      <c r="R528" s="25"/>
      <c r="S528" s="25"/>
      <c r="T528" s="25"/>
      <c r="U528" s="16"/>
    </row>
    <row r="529" spans="1:21">
      <c r="A529" s="12"/>
      <c r="B529" s="16"/>
      <c r="C529" s="16"/>
      <c r="D529" s="16"/>
      <c r="E529" s="16"/>
      <c r="F529" s="16"/>
      <c r="G529" s="16"/>
      <c r="H529" s="16"/>
      <c r="I529" s="16"/>
      <c r="J529" s="16"/>
      <c r="N529" s="25"/>
      <c r="O529" s="25"/>
      <c r="P529" s="25"/>
      <c r="Q529" s="25"/>
      <c r="R529" s="25"/>
      <c r="S529" s="25"/>
      <c r="T529" s="25"/>
      <c r="U529" s="16"/>
    </row>
    <row r="530" spans="1:21">
      <c r="A530" s="12"/>
      <c r="B530" s="16"/>
      <c r="C530" s="16"/>
      <c r="D530" s="16"/>
      <c r="E530" s="16"/>
      <c r="F530" s="16"/>
      <c r="G530" s="16"/>
      <c r="H530" s="16"/>
      <c r="I530" s="16"/>
      <c r="J530" s="16"/>
      <c r="N530" s="25"/>
      <c r="O530" s="25"/>
      <c r="P530" s="25"/>
      <c r="Q530" s="25"/>
      <c r="R530" s="25"/>
      <c r="S530" s="25"/>
      <c r="T530" s="25"/>
      <c r="U530" s="16"/>
    </row>
    <row r="531" spans="1:21">
      <c r="A531" s="12"/>
      <c r="B531" s="16"/>
      <c r="C531" s="16"/>
      <c r="D531" s="16"/>
      <c r="E531" s="16"/>
      <c r="F531" s="16"/>
      <c r="G531" s="16"/>
      <c r="H531" s="16"/>
      <c r="I531" s="16"/>
      <c r="J531" s="16"/>
      <c r="N531" s="25"/>
      <c r="O531" s="25"/>
      <c r="P531" s="25"/>
      <c r="Q531" s="25"/>
      <c r="R531" s="25"/>
      <c r="S531" s="25"/>
      <c r="T531" s="25"/>
      <c r="U531" s="16"/>
    </row>
    <row r="532" spans="1:21">
      <c r="A532" s="12"/>
      <c r="B532" s="16"/>
      <c r="C532" s="16"/>
      <c r="D532" s="16"/>
      <c r="E532" s="16"/>
      <c r="F532" s="16"/>
      <c r="G532" s="16"/>
      <c r="H532" s="16"/>
      <c r="I532" s="16"/>
      <c r="J532" s="16"/>
      <c r="N532" s="25"/>
      <c r="O532" s="25"/>
      <c r="P532" s="25"/>
      <c r="Q532" s="25"/>
      <c r="R532" s="25"/>
      <c r="S532" s="25"/>
      <c r="T532" s="25"/>
      <c r="U532" s="16"/>
    </row>
    <row r="533" spans="1:21">
      <c r="A533" s="12"/>
      <c r="B533" s="16"/>
      <c r="C533" s="16"/>
      <c r="D533" s="16"/>
      <c r="E533" s="16"/>
      <c r="F533" s="16"/>
      <c r="G533" s="16"/>
      <c r="H533" s="16"/>
      <c r="I533" s="16"/>
      <c r="J533" s="16"/>
      <c r="N533" s="25"/>
      <c r="O533" s="25"/>
      <c r="P533" s="25"/>
      <c r="Q533" s="25"/>
      <c r="R533" s="25"/>
      <c r="S533" s="25"/>
      <c r="T533" s="25"/>
      <c r="U533" s="16"/>
    </row>
    <row r="534" spans="1:21">
      <c r="A534" s="12"/>
      <c r="B534" s="16"/>
      <c r="C534" s="16"/>
      <c r="D534" s="16"/>
      <c r="E534" s="16"/>
      <c r="F534" s="16"/>
      <c r="G534" s="16"/>
      <c r="H534" s="16"/>
      <c r="I534" s="16"/>
      <c r="J534" s="16"/>
      <c r="N534" s="25"/>
      <c r="O534" s="25"/>
      <c r="P534" s="25"/>
      <c r="Q534" s="25"/>
      <c r="R534" s="25"/>
      <c r="S534" s="25"/>
      <c r="T534" s="25"/>
      <c r="U534" s="16"/>
    </row>
    <row r="535" spans="1:21">
      <c r="A535" s="12"/>
      <c r="B535" s="16"/>
      <c r="C535" s="16"/>
      <c r="D535" s="16"/>
      <c r="E535" s="16"/>
      <c r="F535" s="16"/>
      <c r="G535" s="16"/>
      <c r="H535" s="16"/>
      <c r="I535" s="16"/>
      <c r="J535" s="16"/>
      <c r="N535" s="25"/>
      <c r="O535" s="25"/>
      <c r="P535" s="25"/>
      <c r="Q535" s="25"/>
      <c r="R535" s="25"/>
      <c r="S535" s="25"/>
      <c r="T535" s="25"/>
      <c r="U535" s="16"/>
    </row>
    <row r="536" spans="1:21">
      <c r="A536" s="12"/>
      <c r="B536" s="16"/>
      <c r="C536" s="16"/>
      <c r="D536" s="16"/>
      <c r="E536" s="16"/>
      <c r="F536" s="16"/>
      <c r="G536" s="16"/>
      <c r="H536" s="16"/>
      <c r="I536" s="16"/>
      <c r="J536" s="16"/>
      <c r="N536" s="25"/>
      <c r="O536" s="25"/>
      <c r="P536" s="25"/>
      <c r="Q536" s="25"/>
      <c r="R536" s="25"/>
      <c r="S536" s="25"/>
      <c r="T536" s="25"/>
      <c r="U536" s="16"/>
    </row>
    <row r="537" spans="1:21">
      <c r="A537" s="12"/>
      <c r="B537" s="16"/>
      <c r="C537" s="16"/>
      <c r="D537" s="16"/>
      <c r="E537" s="16"/>
      <c r="F537" s="16"/>
      <c r="G537" s="16"/>
      <c r="H537" s="16"/>
      <c r="I537" s="16"/>
      <c r="J537" s="16"/>
      <c r="N537" s="25"/>
      <c r="O537" s="25"/>
      <c r="P537" s="25"/>
      <c r="Q537" s="25"/>
      <c r="R537" s="25"/>
      <c r="S537" s="25"/>
      <c r="T537" s="25"/>
      <c r="U537" s="16"/>
    </row>
    <row r="538" spans="1:21">
      <c r="A538" s="12"/>
      <c r="B538" s="16"/>
      <c r="C538" s="16"/>
      <c r="D538" s="16"/>
      <c r="E538" s="16"/>
      <c r="F538" s="16"/>
      <c r="G538" s="16"/>
      <c r="H538" s="16"/>
      <c r="I538" s="16"/>
      <c r="J538" s="16"/>
      <c r="N538" s="25"/>
      <c r="O538" s="25"/>
      <c r="P538" s="25"/>
      <c r="Q538" s="25"/>
      <c r="R538" s="25"/>
      <c r="S538" s="25"/>
      <c r="T538" s="25"/>
      <c r="U538" s="16"/>
    </row>
    <row r="539" spans="1:21">
      <c r="A539" s="12"/>
      <c r="B539" s="16"/>
      <c r="C539" s="16"/>
      <c r="D539" s="16"/>
      <c r="E539" s="16"/>
      <c r="F539" s="16"/>
      <c r="G539" s="16"/>
      <c r="H539" s="16"/>
      <c r="I539" s="16"/>
      <c r="J539" s="16"/>
      <c r="N539" s="25"/>
      <c r="O539" s="25"/>
      <c r="P539" s="25"/>
      <c r="Q539" s="25"/>
      <c r="R539" s="25"/>
      <c r="S539" s="25"/>
      <c r="T539" s="25"/>
      <c r="U539" s="16"/>
    </row>
    <row r="540" spans="1:21">
      <c r="A540" s="12"/>
      <c r="B540" s="16"/>
      <c r="C540" s="16"/>
      <c r="D540" s="16"/>
      <c r="E540" s="16"/>
      <c r="F540" s="16"/>
      <c r="G540" s="16"/>
      <c r="H540" s="16"/>
      <c r="I540" s="16"/>
      <c r="J540" s="16"/>
      <c r="N540" s="25"/>
      <c r="O540" s="25"/>
      <c r="P540" s="25"/>
      <c r="Q540" s="25"/>
      <c r="R540" s="25"/>
      <c r="S540" s="25"/>
      <c r="T540" s="25"/>
      <c r="U540" s="16"/>
    </row>
    <row r="541" spans="1:21">
      <c r="A541" s="12"/>
      <c r="B541" s="16"/>
      <c r="C541" s="16"/>
      <c r="D541" s="16"/>
      <c r="E541" s="16"/>
      <c r="F541" s="16"/>
      <c r="G541" s="16"/>
      <c r="H541" s="16"/>
      <c r="I541" s="16"/>
      <c r="J541" s="16"/>
      <c r="N541" s="25"/>
      <c r="O541" s="25"/>
      <c r="P541" s="25"/>
      <c r="Q541" s="25"/>
      <c r="R541" s="25"/>
      <c r="S541" s="25"/>
      <c r="T541" s="25"/>
      <c r="U541" s="16"/>
    </row>
    <row r="542" spans="1:21">
      <c r="A542" s="12"/>
      <c r="B542" s="16"/>
      <c r="C542" s="16"/>
      <c r="D542" s="16"/>
      <c r="E542" s="16"/>
      <c r="F542" s="16"/>
      <c r="G542" s="16"/>
      <c r="H542" s="16"/>
      <c r="I542" s="16"/>
      <c r="J542" s="16"/>
      <c r="N542" s="25"/>
      <c r="O542" s="25"/>
      <c r="P542" s="25"/>
      <c r="Q542" s="25"/>
      <c r="R542" s="25"/>
      <c r="S542" s="25"/>
      <c r="T542" s="25"/>
      <c r="U542" s="16"/>
    </row>
    <row r="543" spans="1:21">
      <c r="A543" s="12"/>
      <c r="B543" s="16"/>
      <c r="C543" s="16"/>
      <c r="D543" s="16"/>
      <c r="E543" s="16"/>
      <c r="F543" s="16"/>
      <c r="G543" s="16"/>
      <c r="H543" s="16"/>
      <c r="I543" s="16"/>
      <c r="J543" s="16"/>
      <c r="N543" s="25"/>
      <c r="O543" s="25"/>
      <c r="P543" s="25"/>
      <c r="Q543" s="25"/>
      <c r="R543" s="25"/>
      <c r="S543" s="25"/>
      <c r="T543" s="25"/>
      <c r="U543" s="16"/>
    </row>
    <row r="544" spans="1:21">
      <c r="A544" s="12"/>
      <c r="B544" s="16"/>
      <c r="C544" s="16"/>
      <c r="D544" s="16"/>
      <c r="E544" s="16"/>
      <c r="F544" s="16"/>
      <c r="G544" s="16"/>
      <c r="H544" s="16"/>
      <c r="I544" s="16"/>
      <c r="J544" s="16"/>
      <c r="N544" s="25"/>
      <c r="O544" s="25"/>
      <c r="P544" s="25"/>
      <c r="Q544" s="25"/>
      <c r="R544" s="25"/>
      <c r="S544" s="25"/>
      <c r="T544" s="25"/>
      <c r="U544" s="16"/>
    </row>
    <row r="545" spans="1:21">
      <c r="A545" s="12"/>
      <c r="B545" s="16"/>
      <c r="C545" s="16"/>
      <c r="D545" s="16"/>
      <c r="E545" s="16"/>
      <c r="F545" s="16"/>
      <c r="G545" s="16"/>
      <c r="H545" s="16"/>
      <c r="I545" s="16"/>
      <c r="J545" s="16"/>
      <c r="N545" s="25"/>
      <c r="O545" s="25"/>
      <c r="P545" s="25"/>
      <c r="Q545" s="25"/>
      <c r="R545" s="25"/>
      <c r="S545" s="25"/>
      <c r="T545" s="25"/>
      <c r="U545" s="16"/>
    </row>
    <row r="546" spans="1:21">
      <c r="A546" s="12"/>
      <c r="B546" s="16"/>
      <c r="C546" s="16"/>
      <c r="D546" s="16"/>
      <c r="E546" s="16"/>
      <c r="F546" s="16"/>
      <c r="G546" s="16"/>
      <c r="H546" s="16"/>
      <c r="I546" s="16"/>
      <c r="J546" s="16"/>
      <c r="N546" s="25"/>
      <c r="O546" s="25"/>
      <c r="P546" s="25"/>
      <c r="Q546" s="25"/>
      <c r="R546" s="25"/>
      <c r="S546" s="25"/>
      <c r="T546" s="25"/>
      <c r="U546" s="16"/>
    </row>
    <row r="547" spans="1:21">
      <c r="A547" s="12"/>
      <c r="B547" s="16"/>
      <c r="C547" s="16"/>
      <c r="D547" s="16"/>
      <c r="E547" s="16"/>
      <c r="F547" s="16"/>
      <c r="G547" s="16"/>
      <c r="H547" s="16"/>
      <c r="I547" s="16"/>
      <c r="J547" s="16"/>
      <c r="N547" s="25"/>
      <c r="O547" s="25"/>
      <c r="P547" s="25"/>
      <c r="Q547" s="25"/>
      <c r="R547" s="25"/>
      <c r="S547" s="25"/>
      <c r="T547" s="25"/>
      <c r="U547" s="16"/>
    </row>
    <row r="548" spans="1:21">
      <c r="A548" s="12"/>
      <c r="B548" s="16"/>
      <c r="C548" s="16"/>
      <c r="D548" s="16"/>
      <c r="E548" s="16"/>
      <c r="F548" s="16"/>
      <c r="G548" s="16"/>
      <c r="H548" s="16"/>
      <c r="I548" s="16"/>
      <c r="J548" s="16"/>
      <c r="N548" s="25"/>
      <c r="O548" s="25"/>
      <c r="P548" s="25"/>
      <c r="Q548" s="25"/>
      <c r="R548" s="25"/>
      <c r="S548" s="25"/>
      <c r="T548" s="25"/>
      <c r="U548" s="16"/>
    </row>
    <row r="549" spans="1:21">
      <c r="A549" s="12"/>
      <c r="B549" s="16"/>
      <c r="C549" s="16"/>
      <c r="D549" s="16"/>
      <c r="E549" s="16"/>
      <c r="F549" s="16"/>
      <c r="G549" s="16"/>
      <c r="H549" s="16"/>
      <c r="I549" s="16"/>
      <c r="J549" s="16"/>
      <c r="N549" s="25"/>
      <c r="O549" s="25"/>
      <c r="P549" s="25"/>
      <c r="Q549" s="25"/>
      <c r="R549" s="25"/>
      <c r="S549" s="25"/>
      <c r="T549" s="25"/>
      <c r="U549" s="16"/>
    </row>
    <row r="550" spans="1:21">
      <c r="A550" s="12"/>
      <c r="B550" s="16"/>
      <c r="C550" s="16"/>
      <c r="D550" s="16"/>
      <c r="E550" s="16"/>
      <c r="F550" s="16"/>
      <c r="G550" s="16"/>
      <c r="H550" s="16"/>
      <c r="I550" s="16"/>
      <c r="J550" s="16"/>
      <c r="N550" s="25"/>
      <c r="O550" s="25"/>
      <c r="P550" s="25"/>
      <c r="Q550" s="25"/>
      <c r="R550" s="25"/>
      <c r="S550" s="25"/>
      <c r="T550" s="25"/>
      <c r="U550" s="16"/>
    </row>
    <row r="551" spans="1:21">
      <c r="A551" s="12"/>
      <c r="B551" s="16"/>
      <c r="C551" s="16"/>
      <c r="D551" s="16"/>
      <c r="E551" s="16"/>
      <c r="F551" s="16"/>
      <c r="G551" s="16"/>
      <c r="H551" s="16"/>
      <c r="I551" s="16"/>
      <c r="J551" s="16"/>
      <c r="N551" s="25"/>
      <c r="O551" s="25"/>
      <c r="P551" s="25"/>
      <c r="Q551" s="25"/>
      <c r="R551" s="25"/>
      <c r="S551" s="25"/>
      <c r="T551" s="25"/>
      <c r="U551" s="16"/>
    </row>
    <row r="552" spans="1:21">
      <c r="A552" s="12"/>
      <c r="B552" s="16"/>
      <c r="C552" s="16"/>
      <c r="D552" s="16"/>
      <c r="E552" s="16"/>
      <c r="F552" s="16"/>
      <c r="G552" s="16"/>
      <c r="H552" s="16"/>
      <c r="I552" s="16"/>
      <c r="J552" s="16"/>
      <c r="N552" s="25"/>
      <c r="O552" s="25"/>
      <c r="P552" s="25"/>
      <c r="Q552" s="25"/>
      <c r="R552" s="25"/>
      <c r="S552" s="25"/>
      <c r="T552" s="25"/>
      <c r="U552" s="16"/>
    </row>
    <row r="553" spans="1:21">
      <c r="A553" s="12"/>
      <c r="B553" s="16"/>
      <c r="C553" s="16"/>
      <c r="D553" s="16"/>
      <c r="E553" s="16"/>
      <c r="F553" s="16"/>
      <c r="G553" s="16"/>
      <c r="H553" s="16"/>
      <c r="I553" s="16"/>
      <c r="J553" s="16"/>
      <c r="N553" s="25"/>
      <c r="O553" s="25"/>
      <c r="P553" s="25"/>
      <c r="Q553" s="25"/>
      <c r="R553" s="25"/>
      <c r="S553" s="25"/>
      <c r="T553" s="25"/>
      <c r="U553" s="16"/>
    </row>
    <row r="554" spans="1:21">
      <c r="A554" s="12"/>
      <c r="B554" s="16"/>
      <c r="C554" s="16"/>
      <c r="D554" s="16"/>
      <c r="E554" s="16"/>
      <c r="F554" s="16"/>
      <c r="G554" s="16"/>
      <c r="H554" s="16"/>
      <c r="I554" s="16"/>
      <c r="J554" s="16"/>
      <c r="N554" s="25"/>
      <c r="O554" s="25"/>
      <c r="P554" s="25"/>
      <c r="Q554" s="25"/>
      <c r="R554" s="25"/>
      <c r="S554" s="25"/>
      <c r="T554" s="25"/>
      <c r="U554" s="16"/>
    </row>
    <row r="555" spans="1:21">
      <c r="A555" s="12"/>
      <c r="B555" s="16"/>
      <c r="C555" s="16"/>
      <c r="D555" s="16"/>
      <c r="E555" s="16"/>
      <c r="F555" s="16"/>
      <c r="G555" s="16"/>
      <c r="H555" s="16"/>
      <c r="I555" s="16"/>
      <c r="J555" s="16"/>
      <c r="N555" s="25"/>
      <c r="O555" s="25"/>
      <c r="P555" s="25"/>
      <c r="Q555" s="25"/>
      <c r="R555" s="25"/>
      <c r="S555" s="25"/>
      <c r="T555" s="25"/>
      <c r="U555" s="16"/>
    </row>
    <row r="556" spans="1:21">
      <c r="A556" s="12"/>
      <c r="B556" s="16"/>
      <c r="C556" s="16"/>
      <c r="D556" s="16"/>
      <c r="E556" s="16"/>
      <c r="F556" s="16"/>
      <c r="G556" s="16"/>
      <c r="H556" s="16"/>
      <c r="I556" s="16"/>
      <c r="J556" s="16"/>
      <c r="N556" s="25"/>
      <c r="O556" s="25"/>
      <c r="P556" s="25"/>
      <c r="Q556" s="25"/>
      <c r="R556" s="25"/>
      <c r="S556" s="25"/>
      <c r="T556" s="25"/>
      <c r="U556" s="16"/>
    </row>
    <row r="557" spans="1:21">
      <c r="A557" s="12"/>
      <c r="B557" s="16"/>
      <c r="C557" s="16"/>
      <c r="D557" s="16"/>
      <c r="E557" s="16"/>
      <c r="F557" s="16"/>
      <c r="G557" s="16"/>
      <c r="H557" s="16"/>
      <c r="I557" s="16"/>
      <c r="J557" s="16"/>
      <c r="N557" s="25"/>
      <c r="O557" s="25"/>
      <c r="P557" s="25"/>
      <c r="Q557" s="25"/>
      <c r="R557" s="25"/>
      <c r="S557" s="25"/>
      <c r="T557" s="25"/>
      <c r="U557" s="16"/>
    </row>
    <row r="558" spans="1:21">
      <c r="A558" s="12"/>
      <c r="B558" s="16"/>
      <c r="C558" s="16"/>
      <c r="D558" s="16"/>
      <c r="E558" s="16"/>
      <c r="F558" s="16"/>
      <c r="G558" s="16"/>
      <c r="H558" s="16"/>
      <c r="I558" s="16"/>
      <c r="J558" s="16"/>
      <c r="N558" s="25"/>
      <c r="O558" s="25"/>
      <c r="P558" s="25"/>
      <c r="Q558" s="25"/>
      <c r="R558" s="25"/>
      <c r="S558" s="25"/>
      <c r="T558" s="25"/>
      <c r="U558" s="16"/>
    </row>
    <row r="559" spans="1:21">
      <c r="A559" s="12"/>
      <c r="B559" s="16"/>
      <c r="C559" s="16"/>
      <c r="D559" s="16"/>
      <c r="E559" s="16"/>
      <c r="F559" s="16"/>
      <c r="G559" s="16"/>
      <c r="H559" s="16"/>
      <c r="I559" s="16"/>
      <c r="J559" s="16"/>
      <c r="N559" s="25"/>
      <c r="O559" s="25"/>
      <c r="P559" s="25"/>
      <c r="Q559" s="25"/>
      <c r="R559" s="25"/>
      <c r="S559" s="25"/>
      <c r="T559" s="25"/>
      <c r="U559" s="16"/>
    </row>
    <row r="560" spans="1:21">
      <c r="A560" s="12"/>
      <c r="B560" s="16"/>
      <c r="C560" s="16"/>
      <c r="D560" s="16"/>
      <c r="E560" s="16"/>
      <c r="F560" s="16"/>
      <c r="G560" s="16"/>
      <c r="H560" s="16"/>
      <c r="I560" s="16"/>
      <c r="J560" s="16"/>
      <c r="N560" s="25"/>
      <c r="O560" s="25"/>
      <c r="P560" s="25"/>
      <c r="Q560" s="25"/>
      <c r="R560" s="25"/>
      <c r="S560" s="25"/>
      <c r="T560" s="25"/>
      <c r="U560" s="16"/>
    </row>
    <row r="561" spans="1:21">
      <c r="A561" s="12"/>
      <c r="B561" s="16"/>
      <c r="C561" s="16"/>
      <c r="D561" s="16"/>
      <c r="E561" s="16"/>
      <c r="F561" s="16"/>
      <c r="G561" s="16"/>
      <c r="H561" s="16"/>
      <c r="I561" s="16"/>
      <c r="J561" s="16"/>
      <c r="N561" s="25"/>
      <c r="O561" s="25"/>
      <c r="P561" s="25"/>
      <c r="Q561" s="25"/>
      <c r="R561" s="25"/>
      <c r="S561" s="25"/>
      <c r="T561" s="25"/>
      <c r="U561" s="16"/>
    </row>
    <row r="562" spans="1:21">
      <c r="A562" s="12"/>
      <c r="B562" s="16"/>
      <c r="C562" s="16"/>
      <c r="D562" s="16"/>
      <c r="E562" s="16"/>
      <c r="F562" s="16"/>
      <c r="G562" s="16"/>
      <c r="H562" s="16"/>
      <c r="I562" s="16"/>
      <c r="J562" s="16"/>
      <c r="N562" s="25"/>
      <c r="O562" s="25"/>
      <c r="P562" s="25"/>
      <c r="Q562" s="25"/>
      <c r="R562" s="25"/>
      <c r="S562" s="25"/>
      <c r="T562" s="25"/>
      <c r="U562" s="16"/>
    </row>
    <row r="563" spans="1:21">
      <c r="A563" s="12"/>
      <c r="B563" s="16"/>
      <c r="C563" s="16"/>
      <c r="D563" s="16"/>
      <c r="E563" s="16"/>
      <c r="F563" s="16"/>
      <c r="G563" s="16"/>
      <c r="H563" s="16"/>
      <c r="I563" s="16"/>
      <c r="J563" s="16"/>
      <c r="N563" s="25"/>
      <c r="O563" s="25"/>
      <c r="P563" s="25"/>
      <c r="Q563" s="25"/>
      <c r="R563" s="25"/>
      <c r="S563" s="25"/>
      <c r="T563" s="25"/>
      <c r="U563" s="16"/>
    </row>
    <row r="564" spans="1:21">
      <c r="A564" s="12"/>
      <c r="B564" s="16"/>
      <c r="C564" s="16"/>
      <c r="D564" s="16"/>
      <c r="E564" s="16"/>
      <c r="F564" s="16"/>
      <c r="G564" s="16"/>
      <c r="H564" s="16"/>
      <c r="I564" s="16"/>
      <c r="J564" s="16"/>
      <c r="N564" s="25"/>
      <c r="O564" s="25"/>
      <c r="P564" s="25"/>
      <c r="Q564" s="25"/>
      <c r="R564" s="25"/>
      <c r="S564" s="25"/>
      <c r="T564" s="25"/>
      <c r="U564" s="16"/>
    </row>
    <row r="565" spans="1:21">
      <c r="A565" s="12"/>
      <c r="B565" s="16"/>
      <c r="C565" s="16"/>
      <c r="D565" s="16"/>
      <c r="E565" s="16"/>
      <c r="F565" s="16"/>
      <c r="G565" s="16"/>
      <c r="H565" s="16"/>
      <c r="I565" s="16"/>
      <c r="J565" s="16"/>
      <c r="N565" s="25"/>
      <c r="O565" s="25"/>
      <c r="P565" s="25"/>
      <c r="Q565" s="25"/>
      <c r="R565" s="25"/>
      <c r="S565" s="25"/>
      <c r="T565" s="25"/>
      <c r="U565" s="16"/>
    </row>
    <row r="566" spans="1:21">
      <c r="A566" s="12"/>
      <c r="B566" s="16"/>
      <c r="C566" s="16"/>
      <c r="D566" s="16"/>
      <c r="E566" s="16"/>
      <c r="F566" s="16"/>
      <c r="G566" s="16"/>
      <c r="H566" s="16"/>
      <c r="I566" s="16"/>
      <c r="J566" s="16"/>
      <c r="N566" s="25"/>
      <c r="O566" s="25"/>
      <c r="P566" s="25"/>
      <c r="Q566" s="25"/>
      <c r="R566" s="25"/>
      <c r="S566" s="25"/>
      <c r="T566" s="25"/>
      <c r="U566" s="16"/>
    </row>
    <row r="567" spans="1:21">
      <c r="A567" s="12"/>
      <c r="B567" s="16"/>
      <c r="C567" s="16"/>
      <c r="D567" s="16"/>
      <c r="E567" s="16"/>
      <c r="F567" s="16"/>
      <c r="G567" s="16"/>
      <c r="H567" s="16"/>
      <c r="I567" s="16"/>
      <c r="J567" s="16"/>
      <c r="N567" s="25"/>
      <c r="O567" s="25"/>
      <c r="P567" s="25"/>
      <c r="Q567" s="25"/>
      <c r="R567" s="25"/>
      <c r="S567" s="25"/>
      <c r="T567" s="25"/>
      <c r="U567" s="16"/>
    </row>
    <row r="568" spans="1:21">
      <c r="A568" s="12"/>
      <c r="B568" s="16"/>
      <c r="C568" s="16"/>
      <c r="D568" s="16"/>
      <c r="E568" s="16"/>
      <c r="F568" s="16"/>
      <c r="G568" s="16"/>
      <c r="H568" s="16"/>
      <c r="I568" s="16"/>
      <c r="J568" s="16"/>
      <c r="N568" s="25"/>
      <c r="O568" s="25"/>
      <c r="P568" s="25"/>
      <c r="Q568" s="25"/>
      <c r="R568" s="25"/>
      <c r="S568" s="25"/>
      <c r="T568" s="25"/>
      <c r="U568" s="16"/>
    </row>
    <row r="569" spans="1:21">
      <c r="A569" s="12"/>
      <c r="B569" s="16"/>
      <c r="C569" s="16"/>
      <c r="D569" s="16"/>
      <c r="E569" s="16"/>
      <c r="F569" s="16"/>
      <c r="G569" s="16"/>
      <c r="H569" s="16"/>
      <c r="I569" s="16"/>
      <c r="J569" s="16"/>
      <c r="N569" s="25"/>
      <c r="O569" s="25"/>
      <c r="P569" s="25"/>
      <c r="Q569" s="25"/>
      <c r="R569" s="25"/>
      <c r="S569" s="25"/>
      <c r="T569" s="25"/>
      <c r="U569" s="16"/>
    </row>
    <row r="570" spans="1:21">
      <c r="A570" s="12"/>
      <c r="B570" s="16"/>
      <c r="C570" s="16"/>
      <c r="D570" s="16"/>
      <c r="E570" s="16"/>
      <c r="F570" s="16"/>
      <c r="G570" s="16"/>
      <c r="H570" s="16"/>
      <c r="I570" s="16"/>
      <c r="J570" s="16"/>
      <c r="N570" s="25"/>
      <c r="O570" s="25"/>
      <c r="P570" s="25"/>
      <c r="Q570" s="25"/>
      <c r="R570" s="25"/>
      <c r="S570" s="25"/>
      <c r="T570" s="25"/>
      <c r="U570" s="16"/>
    </row>
    <row r="571" spans="1:21">
      <c r="A571" s="12"/>
      <c r="B571" s="16"/>
      <c r="C571" s="16"/>
      <c r="D571" s="16"/>
      <c r="E571" s="16"/>
      <c r="F571" s="16"/>
      <c r="G571" s="16"/>
      <c r="H571" s="16"/>
      <c r="I571" s="16"/>
      <c r="J571" s="16"/>
      <c r="N571" s="25"/>
      <c r="O571" s="25"/>
      <c r="P571" s="25"/>
      <c r="Q571" s="25"/>
      <c r="R571" s="25"/>
      <c r="S571" s="25"/>
      <c r="T571" s="25"/>
      <c r="U571" s="16"/>
    </row>
    <row r="572" spans="1:21">
      <c r="A572" s="12"/>
      <c r="B572" s="16"/>
      <c r="C572" s="16"/>
      <c r="D572" s="16"/>
      <c r="E572" s="16"/>
      <c r="F572" s="16"/>
      <c r="G572" s="16"/>
      <c r="H572" s="16"/>
      <c r="I572" s="16"/>
      <c r="J572" s="16"/>
      <c r="N572" s="25"/>
      <c r="O572" s="25"/>
      <c r="P572" s="25"/>
      <c r="Q572" s="25"/>
      <c r="R572" s="25"/>
      <c r="S572" s="25"/>
      <c r="T572" s="25"/>
      <c r="U572" s="16"/>
    </row>
    <row r="573" spans="1:21">
      <c r="A573" s="12"/>
      <c r="B573" s="16"/>
      <c r="C573" s="16"/>
      <c r="D573" s="16"/>
      <c r="E573" s="16"/>
      <c r="F573" s="16"/>
      <c r="G573" s="16"/>
      <c r="H573" s="16"/>
      <c r="I573" s="16"/>
      <c r="J573" s="16"/>
      <c r="N573" s="25"/>
      <c r="O573" s="25"/>
      <c r="P573" s="25"/>
      <c r="Q573" s="25"/>
      <c r="R573" s="25"/>
      <c r="S573" s="25"/>
      <c r="T573" s="25"/>
      <c r="U573" s="16"/>
    </row>
    <row r="574" spans="1:21">
      <c r="A574" s="12"/>
      <c r="B574" s="16"/>
      <c r="C574" s="16"/>
      <c r="D574" s="16"/>
      <c r="E574" s="16"/>
      <c r="F574" s="16"/>
      <c r="G574" s="16"/>
      <c r="H574" s="16"/>
      <c r="I574" s="16"/>
      <c r="J574" s="16"/>
      <c r="N574" s="25"/>
      <c r="O574" s="25"/>
      <c r="P574" s="25"/>
      <c r="Q574" s="25"/>
      <c r="R574" s="25"/>
      <c r="S574" s="25"/>
      <c r="T574" s="25"/>
      <c r="U574" s="16"/>
    </row>
    <row r="575" spans="1:21">
      <c r="A575" s="12"/>
      <c r="B575" s="16"/>
      <c r="C575" s="16"/>
      <c r="D575" s="16"/>
      <c r="E575" s="16"/>
      <c r="F575" s="16"/>
      <c r="G575" s="16"/>
      <c r="H575" s="16"/>
      <c r="I575" s="16"/>
      <c r="J575" s="16"/>
      <c r="N575" s="25"/>
      <c r="O575" s="25"/>
      <c r="P575" s="25"/>
      <c r="Q575" s="25"/>
      <c r="R575" s="25"/>
      <c r="S575" s="25"/>
      <c r="T575" s="25"/>
      <c r="U575" s="16"/>
    </row>
    <row r="576" spans="1:21">
      <c r="A576" s="12"/>
      <c r="B576" s="16"/>
      <c r="C576" s="16"/>
      <c r="D576" s="16"/>
      <c r="E576" s="16"/>
      <c r="F576" s="16"/>
      <c r="G576" s="16"/>
      <c r="H576" s="16"/>
      <c r="I576" s="16"/>
      <c r="J576" s="16"/>
      <c r="N576" s="25"/>
      <c r="O576" s="25"/>
      <c r="P576" s="25"/>
      <c r="Q576" s="25"/>
      <c r="R576" s="25"/>
      <c r="S576" s="25"/>
      <c r="T576" s="25"/>
      <c r="U576" s="16"/>
    </row>
    <row r="577" spans="1:21">
      <c r="A577" s="12"/>
      <c r="B577" s="16"/>
      <c r="C577" s="16"/>
      <c r="D577" s="16"/>
      <c r="E577" s="16"/>
      <c r="F577" s="16"/>
      <c r="G577" s="16"/>
      <c r="H577" s="16"/>
      <c r="I577" s="16"/>
      <c r="J577" s="16"/>
      <c r="N577" s="25"/>
      <c r="O577" s="25"/>
      <c r="P577" s="25"/>
      <c r="Q577" s="25"/>
      <c r="R577" s="25"/>
      <c r="S577" s="25"/>
      <c r="T577" s="25"/>
      <c r="U577" s="16"/>
    </row>
    <row r="578" spans="1:21">
      <c r="A578" s="12"/>
      <c r="B578" s="16"/>
      <c r="C578" s="16"/>
      <c r="D578" s="16"/>
      <c r="E578" s="16"/>
      <c r="F578" s="16"/>
      <c r="G578" s="16"/>
      <c r="H578" s="16"/>
      <c r="I578" s="16"/>
      <c r="J578" s="16"/>
      <c r="N578" s="25"/>
      <c r="O578" s="25"/>
      <c r="P578" s="25"/>
      <c r="Q578" s="25"/>
      <c r="R578" s="25"/>
      <c r="S578" s="25"/>
      <c r="T578" s="25"/>
      <c r="U578" s="16"/>
    </row>
    <row r="579" spans="1:21">
      <c r="A579" s="12"/>
      <c r="B579" s="16"/>
      <c r="C579" s="16"/>
      <c r="D579" s="16"/>
      <c r="E579" s="16"/>
      <c r="F579" s="16"/>
      <c r="G579" s="16"/>
      <c r="H579" s="16"/>
      <c r="I579" s="16"/>
      <c r="J579" s="16"/>
      <c r="N579" s="25"/>
      <c r="O579" s="25"/>
      <c r="P579" s="25"/>
      <c r="Q579" s="25"/>
      <c r="R579" s="25"/>
      <c r="S579" s="25"/>
      <c r="T579" s="25"/>
      <c r="U579" s="16"/>
    </row>
    <row r="580" spans="1:21">
      <c r="A580" s="12"/>
      <c r="B580" s="16"/>
      <c r="C580" s="16"/>
      <c r="D580" s="16"/>
      <c r="E580" s="16"/>
      <c r="F580" s="16"/>
      <c r="G580" s="16"/>
      <c r="H580" s="16"/>
      <c r="I580" s="16"/>
      <c r="J580" s="16"/>
      <c r="N580" s="25"/>
      <c r="O580" s="25"/>
      <c r="P580" s="25"/>
      <c r="Q580" s="25"/>
      <c r="R580" s="25"/>
      <c r="S580" s="25"/>
      <c r="T580" s="25"/>
      <c r="U580" s="16"/>
    </row>
    <row r="581" spans="1:21">
      <c r="A581" s="12"/>
      <c r="B581" s="16"/>
      <c r="C581" s="16"/>
      <c r="D581" s="16"/>
      <c r="E581" s="16"/>
      <c r="F581" s="16"/>
      <c r="G581" s="16"/>
      <c r="H581" s="16"/>
      <c r="I581" s="16"/>
      <c r="J581" s="16"/>
      <c r="N581" s="25"/>
      <c r="O581" s="25"/>
      <c r="P581" s="25"/>
      <c r="Q581" s="25"/>
      <c r="R581" s="25"/>
      <c r="S581" s="25"/>
      <c r="T581" s="25"/>
      <c r="U581" s="16"/>
    </row>
    <row r="582" spans="1:21">
      <c r="A582" s="12"/>
      <c r="B582" s="16"/>
      <c r="C582" s="16"/>
      <c r="D582" s="16"/>
      <c r="E582" s="16"/>
      <c r="F582" s="16"/>
      <c r="G582" s="16"/>
      <c r="H582" s="16"/>
      <c r="I582" s="16"/>
      <c r="J582" s="16"/>
      <c r="N582" s="25"/>
      <c r="O582" s="25"/>
      <c r="P582" s="25"/>
      <c r="Q582" s="25"/>
      <c r="R582" s="25"/>
      <c r="S582" s="25"/>
      <c r="T582" s="25"/>
      <c r="U582" s="16"/>
    </row>
    <row r="583" spans="1:21">
      <c r="A583" s="12"/>
      <c r="B583" s="16"/>
      <c r="C583" s="16"/>
      <c r="D583" s="16"/>
      <c r="E583" s="16"/>
      <c r="F583" s="16"/>
      <c r="G583" s="16"/>
      <c r="H583" s="16"/>
      <c r="I583" s="16"/>
      <c r="J583" s="16"/>
      <c r="N583" s="25"/>
      <c r="O583" s="25"/>
      <c r="P583" s="25"/>
      <c r="Q583" s="25"/>
      <c r="R583" s="25"/>
      <c r="S583" s="25"/>
      <c r="T583" s="25"/>
      <c r="U583" s="16"/>
    </row>
    <row r="584" spans="1:21">
      <c r="A584" s="12"/>
      <c r="B584" s="16"/>
      <c r="C584" s="16"/>
      <c r="D584" s="16"/>
      <c r="E584" s="16"/>
      <c r="F584" s="16"/>
      <c r="G584" s="16"/>
      <c r="H584" s="16"/>
      <c r="I584" s="16"/>
      <c r="J584" s="16"/>
      <c r="N584" s="25"/>
      <c r="O584" s="25"/>
      <c r="P584" s="25"/>
      <c r="Q584" s="25"/>
      <c r="R584" s="25"/>
      <c r="S584" s="25"/>
      <c r="T584" s="25"/>
      <c r="U584" s="16"/>
    </row>
    <row r="585" spans="1:21">
      <c r="A585" s="12"/>
      <c r="B585" s="16"/>
      <c r="C585" s="16"/>
      <c r="D585" s="16"/>
      <c r="E585" s="16"/>
      <c r="F585" s="16"/>
      <c r="G585" s="16"/>
      <c r="H585" s="16"/>
      <c r="I585" s="16"/>
      <c r="J585" s="16"/>
      <c r="N585" s="25"/>
      <c r="O585" s="25"/>
      <c r="P585" s="25"/>
      <c r="Q585" s="25"/>
      <c r="R585" s="25"/>
      <c r="S585" s="25"/>
      <c r="T585" s="25"/>
      <c r="U585" s="16"/>
    </row>
    <row r="586" spans="1:21">
      <c r="A586" s="12"/>
      <c r="B586" s="16"/>
      <c r="C586" s="16"/>
      <c r="D586" s="16"/>
      <c r="E586" s="16"/>
      <c r="F586" s="16"/>
      <c r="G586" s="16"/>
      <c r="H586" s="16"/>
      <c r="I586" s="16"/>
      <c r="J586" s="16"/>
      <c r="N586" s="25"/>
      <c r="O586" s="25"/>
      <c r="P586" s="25"/>
      <c r="Q586" s="25"/>
      <c r="R586" s="25"/>
      <c r="S586" s="25"/>
      <c r="T586" s="25"/>
      <c r="U586" s="16"/>
    </row>
    <row r="587" spans="1:21">
      <c r="A587" s="12"/>
      <c r="B587" s="16"/>
      <c r="C587" s="16"/>
      <c r="D587" s="16"/>
      <c r="E587" s="16"/>
      <c r="F587" s="16"/>
      <c r="G587" s="16"/>
      <c r="H587" s="16"/>
      <c r="I587" s="16"/>
      <c r="J587" s="16"/>
      <c r="N587" s="25"/>
      <c r="O587" s="25"/>
      <c r="P587" s="25"/>
      <c r="Q587" s="25"/>
      <c r="R587" s="25"/>
      <c r="S587" s="25"/>
      <c r="T587" s="25"/>
      <c r="U587" s="16"/>
    </row>
    <row r="588" spans="1:21">
      <c r="A588" s="12"/>
      <c r="B588" s="16"/>
      <c r="C588" s="16"/>
      <c r="D588" s="16"/>
      <c r="E588" s="16"/>
      <c r="F588" s="16"/>
      <c r="G588" s="16"/>
      <c r="H588" s="16"/>
      <c r="I588" s="16"/>
      <c r="J588" s="16"/>
      <c r="N588" s="25"/>
      <c r="O588" s="25"/>
      <c r="P588" s="25"/>
      <c r="Q588" s="25"/>
      <c r="R588" s="25"/>
      <c r="S588" s="25"/>
      <c r="T588" s="25"/>
      <c r="U588" s="16"/>
    </row>
    <row r="589" spans="1:21">
      <c r="A589" s="12"/>
      <c r="B589" s="16"/>
      <c r="C589" s="16"/>
      <c r="D589" s="16"/>
      <c r="E589" s="16"/>
      <c r="F589" s="16"/>
      <c r="G589" s="16"/>
      <c r="H589" s="16"/>
      <c r="I589" s="16"/>
      <c r="J589" s="16"/>
      <c r="N589" s="25"/>
      <c r="O589" s="25"/>
      <c r="P589" s="25"/>
      <c r="Q589" s="25"/>
      <c r="R589" s="25"/>
      <c r="S589" s="25"/>
      <c r="T589" s="25"/>
      <c r="U589" s="16"/>
    </row>
    <row r="590" spans="1:21">
      <c r="A590" s="12"/>
      <c r="B590" s="16"/>
      <c r="C590" s="16"/>
      <c r="D590" s="16"/>
      <c r="E590" s="16"/>
      <c r="F590" s="16"/>
      <c r="G590" s="16"/>
      <c r="H590" s="16"/>
      <c r="I590" s="16"/>
      <c r="J590" s="16"/>
      <c r="N590" s="25"/>
      <c r="O590" s="25"/>
      <c r="P590" s="25"/>
      <c r="Q590" s="25"/>
      <c r="R590" s="25"/>
      <c r="S590" s="25"/>
      <c r="T590" s="25"/>
      <c r="U590" s="16"/>
    </row>
    <row r="591" spans="1:21">
      <c r="A591" s="12"/>
      <c r="B591" s="16"/>
      <c r="C591" s="16"/>
      <c r="D591" s="16"/>
      <c r="E591" s="16"/>
      <c r="F591" s="16"/>
      <c r="G591" s="16"/>
      <c r="H591" s="16"/>
      <c r="I591" s="16"/>
      <c r="J591" s="16"/>
      <c r="N591" s="25"/>
      <c r="O591" s="25"/>
      <c r="P591" s="25"/>
      <c r="Q591" s="25"/>
      <c r="R591" s="25"/>
      <c r="S591" s="25"/>
      <c r="T591" s="25"/>
      <c r="U591" s="16"/>
    </row>
    <row r="592" spans="1:21">
      <c r="A592" s="12"/>
      <c r="B592" s="16"/>
      <c r="C592" s="16"/>
      <c r="D592" s="16"/>
      <c r="E592" s="16"/>
      <c r="F592" s="16"/>
      <c r="G592" s="16"/>
      <c r="H592" s="16"/>
      <c r="I592" s="16"/>
      <c r="J592" s="16"/>
      <c r="N592" s="25"/>
      <c r="O592" s="25"/>
      <c r="P592" s="25"/>
      <c r="Q592" s="25"/>
      <c r="R592" s="25"/>
      <c r="S592" s="25"/>
      <c r="T592" s="25"/>
      <c r="U592" s="16"/>
    </row>
    <row r="593" spans="1:21">
      <c r="A593" s="12"/>
      <c r="B593" s="16"/>
      <c r="C593" s="16"/>
      <c r="D593" s="16"/>
      <c r="E593" s="16"/>
      <c r="F593" s="16"/>
      <c r="G593" s="16"/>
      <c r="H593" s="16"/>
      <c r="I593" s="16"/>
      <c r="J593" s="16"/>
      <c r="N593" s="25"/>
      <c r="O593" s="25"/>
      <c r="P593" s="25"/>
      <c r="Q593" s="25"/>
      <c r="R593" s="25"/>
      <c r="S593" s="25"/>
      <c r="T593" s="25"/>
      <c r="U593" s="16"/>
    </row>
    <row r="594" spans="1:21">
      <c r="A594" s="12"/>
      <c r="B594" s="16"/>
      <c r="C594" s="16"/>
      <c r="D594" s="16"/>
      <c r="E594" s="16"/>
      <c r="F594" s="16"/>
      <c r="G594" s="16"/>
      <c r="H594" s="16"/>
      <c r="I594" s="16"/>
      <c r="J594" s="16"/>
      <c r="N594" s="25"/>
      <c r="O594" s="25"/>
      <c r="P594" s="25"/>
      <c r="Q594" s="25"/>
      <c r="R594" s="25"/>
      <c r="S594" s="25"/>
      <c r="T594" s="25"/>
      <c r="U594" s="16"/>
    </row>
    <row r="595" spans="1:21">
      <c r="A595" s="12"/>
      <c r="B595" s="16"/>
      <c r="C595" s="16"/>
      <c r="D595" s="16"/>
      <c r="E595" s="16"/>
      <c r="F595" s="16"/>
      <c r="G595" s="16"/>
      <c r="H595" s="16"/>
      <c r="I595" s="16"/>
      <c r="J595" s="16"/>
      <c r="N595" s="25"/>
      <c r="O595" s="25"/>
      <c r="P595" s="25"/>
      <c r="Q595" s="25"/>
      <c r="R595" s="25"/>
      <c r="S595" s="25"/>
      <c r="T595" s="25"/>
      <c r="U595" s="16"/>
    </row>
    <row r="596" spans="1:21">
      <c r="A596" s="12"/>
      <c r="B596" s="16"/>
      <c r="C596" s="16"/>
      <c r="D596" s="16"/>
      <c r="E596" s="16"/>
      <c r="F596" s="16"/>
      <c r="G596" s="16"/>
      <c r="H596" s="16"/>
      <c r="I596" s="16"/>
      <c r="J596" s="16"/>
      <c r="N596" s="25"/>
      <c r="O596" s="25"/>
      <c r="P596" s="25"/>
      <c r="Q596" s="25"/>
      <c r="R596" s="25"/>
      <c r="S596" s="25"/>
      <c r="T596" s="25"/>
      <c r="U596" s="16"/>
    </row>
    <row r="597" spans="1:21">
      <c r="A597" s="12"/>
      <c r="B597" s="16"/>
      <c r="C597" s="16"/>
      <c r="D597" s="16"/>
      <c r="E597" s="16"/>
      <c r="F597" s="16"/>
      <c r="G597" s="16"/>
      <c r="H597" s="16"/>
      <c r="I597" s="16"/>
      <c r="J597" s="16"/>
      <c r="N597" s="25"/>
      <c r="O597" s="25"/>
      <c r="P597" s="25"/>
      <c r="Q597" s="25"/>
      <c r="R597" s="25"/>
      <c r="S597" s="25"/>
      <c r="T597" s="25"/>
      <c r="U597" s="16"/>
    </row>
    <row r="598" spans="1:21">
      <c r="A598" s="12"/>
      <c r="B598" s="16"/>
      <c r="C598" s="16"/>
      <c r="D598" s="16"/>
      <c r="E598" s="16"/>
      <c r="F598" s="16"/>
      <c r="G598" s="16"/>
      <c r="H598" s="16"/>
      <c r="I598" s="16"/>
      <c r="J598" s="16"/>
      <c r="N598" s="25"/>
      <c r="O598" s="25"/>
      <c r="P598" s="25"/>
      <c r="Q598" s="25"/>
      <c r="R598" s="25"/>
      <c r="S598" s="25"/>
      <c r="T598" s="25"/>
      <c r="U598" s="16"/>
    </row>
    <row r="599" spans="1:21">
      <c r="A599" s="12"/>
      <c r="B599" s="16"/>
      <c r="C599" s="16"/>
      <c r="D599" s="16"/>
      <c r="E599" s="16"/>
      <c r="F599" s="16"/>
      <c r="G599" s="16"/>
      <c r="H599" s="16"/>
      <c r="I599" s="16"/>
      <c r="J599" s="16"/>
      <c r="N599" s="25"/>
      <c r="O599" s="25"/>
      <c r="P599" s="25"/>
      <c r="Q599" s="25"/>
      <c r="R599" s="25"/>
      <c r="S599" s="25"/>
      <c r="T599" s="25"/>
      <c r="U599" s="16"/>
    </row>
    <row r="600" spans="1:21">
      <c r="A600" s="12"/>
      <c r="B600" s="16"/>
      <c r="C600" s="16"/>
      <c r="D600" s="16"/>
      <c r="E600" s="16"/>
      <c r="F600" s="16"/>
      <c r="G600" s="16"/>
      <c r="H600" s="16"/>
      <c r="I600" s="16"/>
      <c r="J600" s="16"/>
      <c r="N600" s="25"/>
      <c r="O600" s="25"/>
      <c r="P600" s="25"/>
      <c r="Q600" s="25"/>
      <c r="R600" s="25"/>
      <c r="S600" s="25"/>
      <c r="T600" s="25"/>
      <c r="U600" s="16"/>
    </row>
    <row r="601" spans="1:21">
      <c r="A601" s="12"/>
      <c r="B601" s="16"/>
      <c r="C601" s="16"/>
      <c r="D601" s="16"/>
      <c r="E601" s="16"/>
      <c r="F601" s="16"/>
      <c r="G601" s="16"/>
      <c r="H601" s="16"/>
      <c r="I601" s="16"/>
      <c r="J601" s="16"/>
      <c r="N601" s="25"/>
      <c r="O601" s="25"/>
      <c r="P601" s="25"/>
      <c r="Q601" s="25"/>
      <c r="R601" s="25"/>
      <c r="S601" s="25"/>
      <c r="T601" s="25"/>
      <c r="U601" s="16"/>
    </row>
    <row r="602" spans="1:21">
      <c r="A602" s="12"/>
      <c r="B602" s="16"/>
      <c r="C602" s="16"/>
      <c r="D602" s="16"/>
      <c r="E602" s="16"/>
      <c r="F602" s="16"/>
      <c r="G602" s="16"/>
      <c r="H602" s="16"/>
      <c r="I602" s="16"/>
      <c r="J602" s="16"/>
      <c r="N602" s="25"/>
      <c r="O602" s="25"/>
      <c r="P602" s="25"/>
      <c r="Q602" s="25"/>
      <c r="R602" s="25"/>
      <c r="S602" s="25"/>
      <c r="T602" s="25"/>
      <c r="U602" s="16"/>
    </row>
    <row r="603" spans="1:21">
      <c r="A603" s="12"/>
      <c r="B603" s="16"/>
      <c r="C603" s="16"/>
      <c r="D603" s="16"/>
      <c r="E603" s="16"/>
      <c r="F603" s="16"/>
      <c r="G603" s="16"/>
      <c r="H603" s="16"/>
      <c r="I603" s="16"/>
      <c r="J603" s="16"/>
      <c r="N603" s="25"/>
      <c r="O603" s="25"/>
      <c r="P603" s="25"/>
      <c r="Q603" s="25"/>
      <c r="R603" s="25"/>
      <c r="S603" s="25"/>
      <c r="T603" s="25"/>
      <c r="U603" s="16"/>
    </row>
    <row r="604" spans="1:21">
      <c r="A604" s="12"/>
      <c r="B604" s="16"/>
      <c r="C604" s="16"/>
      <c r="D604" s="16"/>
      <c r="E604" s="16"/>
      <c r="F604" s="16"/>
      <c r="G604" s="16"/>
      <c r="H604" s="16"/>
      <c r="I604" s="16"/>
      <c r="J604" s="16"/>
      <c r="N604" s="25"/>
      <c r="O604" s="25"/>
      <c r="P604" s="25"/>
      <c r="Q604" s="25"/>
      <c r="R604" s="25"/>
      <c r="S604" s="25"/>
      <c r="T604" s="25"/>
      <c r="U604" s="16"/>
    </row>
    <row r="605" spans="1:21">
      <c r="A605" s="12"/>
      <c r="B605" s="16"/>
      <c r="C605" s="16"/>
      <c r="D605" s="16"/>
      <c r="E605" s="16"/>
      <c r="F605" s="16"/>
      <c r="G605" s="16"/>
      <c r="H605" s="16"/>
      <c r="I605" s="16"/>
      <c r="J605" s="16"/>
      <c r="N605" s="25"/>
      <c r="O605" s="25"/>
      <c r="P605" s="25"/>
      <c r="Q605" s="25"/>
      <c r="R605" s="25"/>
      <c r="S605" s="25"/>
      <c r="T605" s="25"/>
      <c r="U605" s="16"/>
    </row>
    <row r="606" spans="1:21">
      <c r="A606" s="12"/>
      <c r="B606" s="16"/>
      <c r="C606" s="16"/>
      <c r="D606" s="16"/>
      <c r="E606" s="16"/>
      <c r="F606" s="16"/>
      <c r="G606" s="16"/>
      <c r="H606" s="16"/>
      <c r="I606" s="16"/>
      <c r="J606" s="16"/>
      <c r="N606" s="25"/>
      <c r="O606" s="25"/>
      <c r="P606" s="25"/>
      <c r="Q606" s="25"/>
      <c r="R606" s="25"/>
      <c r="S606" s="25"/>
      <c r="T606" s="25"/>
      <c r="U606" s="16"/>
    </row>
    <row r="607" spans="1:21">
      <c r="A607" s="12"/>
      <c r="B607" s="16"/>
      <c r="C607" s="16"/>
      <c r="D607" s="16"/>
      <c r="E607" s="16"/>
      <c r="F607" s="16"/>
      <c r="G607" s="16"/>
      <c r="H607" s="16"/>
      <c r="I607" s="16"/>
      <c r="J607" s="16"/>
      <c r="N607" s="25"/>
      <c r="O607" s="25"/>
      <c r="P607" s="25"/>
      <c r="Q607" s="25"/>
      <c r="R607" s="25"/>
      <c r="S607" s="25"/>
      <c r="T607" s="25"/>
      <c r="U607" s="16"/>
    </row>
    <row r="608" spans="1:21">
      <c r="A608" s="12"/>
      <c r="B608" s="16"/>
      <c r="C608" s="16"/>
      <c r="D608" s="16"/>
      <c r="E608" s="16"/>
      <c r="F608" s="16"/>
      <c r="G608" s="16"/>
      <c r="H608" s="16"/>
      <c r="I608" s="16"/>
      <c r="J608" s="16"/>
      <c r="N608" s="25"/>
      <c r="O608" s="25"/>
      <c r="P608" s="25"/>
      <c r="Q608" s="25"/>
      <c r="R608" s="25"/>
      <c r="S608" s="25"/>
      <c r="T608" s="25"/>
      <c r="U608" s="16"/>
    </row>
    <row r="609" spans="1:21">
      <c r="A609" s="12"/>
      <c r="B609" s="16"/>
      <c r="C609" s="16"/>
      <c r="D609" s="16"/>
      <c r="E609" s="16"/>
      <c r="F609" s="16"/>
      <c r="G609" s="16"/>
      <c r="H609" s="16"/>
      <c r="I609" s="16"/>
      <c r="J609" s="16"/>
      <c r="N609" s="25"/>
      <c r="O609" s="25"/>
      <c r="P609" s="25"/>
      <c r="Q609" s="25"/>
      <c r="R609" s="25"/>
      <c r="S609" s="25"/>
      <c r="T609" s="25"/>
      <c r="U609" s="16"/>
    </row>
    <row r="610" spans="1:21">
      <c r="A610" s="12"/>
      <c r="B610" s="16"/>
      <c r="C610" s="16"/>
      <c r="D610" s="16"/>
      <c r="E610" s="16"/>
      <c r="F610" s="16"/>
      <c r="G610" s="16"/>
      <c r="H610" s="16"/>
      <c r="I610" s="16"/>
      <c r="J610" s="16"/>
      <c r="N610" s="25"/>
      <c r="O610" s="25"/>
      <c r="P610" s="25"/>
      <c r="Q610" s="25"/>
      <c r="R610" s="25"/>
      <c r="S610" s="25"/>
      <c r="T610" s="25"/>
      <c r="U610" s="16"/>
    </row>
    <row r="611" spans="1:21">
      <c r="A611" s="12"/>
      <c r="B611" s="16"/>
      <c r="C611" s="16"/>
      <c r="D611" s="16"/>
      <c r="E611" s="16"/>
      <c r="F611" s="16"/>
      <c r="G611" s="16"/>
      <c r="H611" s="16"/>
      <c r="I611" s="16"/>
      <c r="J611" s="16"/>
      <c r="N611" s="25"/>
      <c r="O611" s="25"/>
      <c r="P611" s="25"/>
      <c r="Q611" s="25"/>
      <c r="R611" s="25"/>
      <c r="S611" s="25"/>
      <c r="T611" s="25"/>
      <c r="U611" s="16"/>
    </row>
    <row r="612" spans="1:21">
      <c r="A612" s="12"/>
      <c r="B612" s="16"/>
      <c r="C612" s="16"/>
      <c r="D612" s="16"/>
      <c r="E612" s="16"/>
      <c r="F612" s="16"/>
      <c r="G612" s="16"/>
      <c r="H612" s="16"/>
      <c r="I612" s="16"/>
      <c r="J612" s="16"/>
      <c r="N612" s="25"/>
      <c r="O612" s="25"/>
      <c r="P612" s="25"/>
      <c r="Q612" s="25"/>
      <c r="R612" s="25"/>
      <c r="S612" s="25"/>
      <c r="T612" s="25"/>
      <c r="U612" s="16"/>
    </row>
    <row r="613" spans="1:21">
      <c r="A613" s="12"/>
      <c r="B613" s="16"/>
      <c r="C613" s="16"/>
      <c r="D613" s="16"/>
      <c r="E613" s="16"/>
      <c r="F613" s="16"/>
      <c r="G613" s="16"/>
      <c r="H613" s="16"/>
      <c r="I613" s="16"/>
      <c r="J613" s="16"/>
      <c r="N613" s="25"/>
      <c r="O613" s="25"/>
      <c r="P613" s="25"/>
      <c r="Q613" s="25"/>
      <c r="R613" s="25"/>
      <c r="S613" s="25"/>
      <c r="T613" s="25"/>
      <c r="U613" s="16"/>
    </row>
    <row r="614" spans="1:21">
      <c r="A614" s="12"/>
      <c r="B614" s="16"/>
      <c r="C614" s="16"/>
      <c r="D614" s="16"/>
      <c r="E614" s="16"/>
      <c r="F614" s="16"/>
      <c r="G614" s="16"/>
      <c r="H614" s="16"/>
      <c r="I614" s="16"/>
      <c r="J614" s="16"/>
      <c r="N614" s="25"/>
      <c r="O614" s="25"/>
      <c r="P614" s="25"/>
      <c r="Q614" s="25"/>
      <c r="R614" s="25"/>
      <c r="S614" s="25"/>
      <c r="T614" s="25"/>
      <c r="U614" s="16"/>
    </row>
    <row r="615" spans="1:21">
      <c r="A615" s="12"/>
      <c r="B615" s="16"/>
      <c r="C615" s="16"/>
      <c r="D615" s="16"/>
      <c r="E615" s="16"/>
      <c r="F615" s="16"/>
      <c r="G615" s="16"/>
      <c r="H615" s="16"/>
      <c r="I615" s="16"/>
      <c r="J615" s="16"/>
      <c r="N615" s="25"/>
      <c r="O615" s="25"/>
      <c r="P615" s="25"/>
      <c r="Q615" s="25"/>
      <c r="R615" s="25"/>
      <c r="S615" s="25"/>
      <c r="T615" s="25"/>
      <c r="U615" s="16"/>
    </row>
    <row r="616" spans="1:21">
      <c r="A616" s="12"/>
      <c r="B616" s="16"/>
      <c r="C616" s="16"/>
      <c r="D616" s="16"/>
      <c r="E616" s="16"/>
      <c r="F616" s="16"/>
      <c r="G616" s="16"/>
      <c r="H616" s="16"/>
      <c r="I616" s="16"/>
      <c r="J616" s="16"/>
      <c r="N616" s="25"/>
      <c r="O616" s="25"/>
      <c r="P616" s="25"/>
      <c r="Q616" s="25"/>
      <c r="R616" s="25"/>
      <c r="S616" s="25"/>
      <c r="T616" s="25"/>
      <c r="U616" s="16"/>
    </row>
    <row r="617" spans="1:21">
      <c r="A617" s="12"/>
      <c r="B617" s="16"/>
      <c r="C617" s="16"/>
      <c r="D617" s="16"/>
      <c r="E617" s="16"/>
      <c r="F617" s="16"/>
      <c r="G617" s="16"/>
      <c r="H617" s="16"/>
      <c r="I617" s="16"/>
      <c r="J617" s="16"/>
      <c r="N617" s="25"/>
      <c r="O617" s="25"/>
      <c r="P617" s="25"/>
      <c r="Q617" s="25"/>
      <c r="R617" s="25"/>
      <c r="S617" s="25"/>
      <c r="T617" s="25"/>
      <c r="U617" s="16"/>
    </row>
    <row r="618" spans="1:21">
      <c r="A618" s="12"/>
      <c r="B618" s="16"/>
      <c r="C618" s="16"/>
      <c r="D618" s="16"/>
      <c r="E618" s="16"/>
      <c r="F618" s="16"/>
      <c r="G618" s="16"/>
      <c r="H618" s="16"/>
      <c r="I618" s="16"/>
      <c r="J618" s="16"/>
      <c r="N618" s="25"/>
      <c r="O618" s="25"/>
      <c r="P618" s="25"/>
      <c r="Q618" s="25"/>
      <c r="R618" s="25"/>
      <c r="S618" s="25"/>
      <c r="T618" s="25"/>
      <c r="U618" s="16"/>
    </row>
    <row r="619" spans="1:21">
      <c r="A619" s="12"/>
      <c r="B619" s="16"/>
      <c r="C619" s="16"/>
      <c r="D619" s="16"/>
      <c r="E619" s="16"/>
      <c r="F619" s="16"/>
      <c r="G619" s="16"/>
      <c r="H619" s="16"/>
      <c r="I619" s="16"/>
      <c r="J619" s="16"/>
      <c r="N619" s="25"/>
      <c r="O619" s="25"/>
      <c r="P619" s="25"/>
      <c r="Q619" s="25"/>
      <c r="R619" s="25"/>
      <c r="S619" s="25"/>
      <c r="T619" s="25"/>
      <c r="U619" s="16"/>
    </row>
    <row r="620" spans="1:21">
      <c r="A620" s="12"/>
      <c r="B620" s="16"/>
      <c r="C620" s="16"/>
      <c r="D620" s="16"/>
      <c r="E620" s="16"/>
      <c r="F620" s="16"/>
      <c r="G620" s="16"/>
      <c r="H620" s="16"/>
      <c r="I620" s="16"/>
      <c r="J620" s="16"/>
      <c r="N620" s="25"/>
      <c r="O620" s="25"/>
      <c r="P620" s="25"/>
      <c r="Q620" s="25"/>
      <c r="R620" s="25"/>
      <c r="S620" s="25"/>
      <c r="T620" s="25"/>
      <c r="U620" s="16"/>
    </row>
    <row r="621" spans="1:21">
      <c r="A621" s="12"/>
      <c r="B621" s="16"/>
      <c r="C621" s="16"/>
      <c r="D621" s="16"/>
      <c r="E621" s="16"/>
      <c r="F621" s="16"/>
      <c r="G621" s="16"/>
      <c r="H621" s="16"/>
      <c r="I621" s="16"/>
      <c r="J621" s="16"/>
      <c r="N621" s="25"/>
      <c r="O621" s="25"/>
      <c r="P621" s="25"/>
      <c r="Q621" s="25"/>
      <c r="R621" s="25"/>
      <c r="S621" s="25"/>
      <c r="T621" s="25"/>
      <c r="U621" s="16"/>
    </row>
    <row r="622" spans="1:21">
      <c r="A622" s="12"/>
      <c r="B622" s="16"/>
      <c r="C622" s="16"/>
      <c r="D622" s="16"/>
      <c r="E622" s="16"/>
      <c r="F622" s="16"/>
      <c r="G622" s="16"/>
      <c r="H622" s="16"/>
      <c r="I622" s="16"/>
      <c r="J622" s="16"/>
      <c r="N622" s="25"/>
      <c r="O622" s="25"/>
      <c r="P622" s="25"/>
      <c r="Q622" s="25"/>
      <c r="R622" s="25"/>
      <c r="S622" s="25"/>
      <c r="T622" s="25"/>
      <c r="U622" s="16"/>
    </row>
    <row r="623" spans="1:21">
      <c r="A623" s="12"/>
      <c r="B623" s="16"/>
      <c r="C623" s="16"/>
      <c r="D623" s="16"/>
      <c r="E623" s="16"/>
      <c r="F623" s="16"/>
      <c r="G623" s="16"/>
      <c r="H623" s="16"/>
      <c r="I623" s="16"/>
      <c r="J623" s="16"/>
      <c r="N623" s="25"/>
      <c r="O623" s="25"/>
      <c r="P623" s="25"/>
      <c r="Q623" s="25"/>
      <c r="R623" s="25"/>
      <c r="S623" s="25"/>
      <c r="T623" s="25"/>
      <c r="U623" s="16"/>
    </row>
    <row r="624" spans="1:21">
      <c r="A624" s="12"/>
      <c r="B624" s="16"/>
      <c r="C624" s="16"/>
      <c r="D624" s="16"/>
      <c r="E624" s="16"/>
      <c r="F624" s="16"/>
      <c r="G624" s="16"/>
      <c r="H624" s="16"/>
      <c r="I624" s="16"/>
      <c r="J624" s="16"/>
      <c r="N624" s="25"/>
      <c r="O624" s="25"/>
      <c r="P624" s="25"/>
      <c r="Q624" s="25"/>
      <c r="R624" s="25"/>
      <c r="S624" s="25"/>
      <c r="T624" s="25"/>
      <c r="U624" s="16"/>
    </row>
    <row r="625" spans="1:21">
      <c r="A625" s="12"/>
      <c r="B625" s="16"/>
      <c r="C625" s="16"/>
      <c r="D625" s="16"/>
      <c r="E625" s="16"/>
      <c r="F625" s="16"/>
      <c r="G625" s="16"/>
      <c r="H625" s="16"/>
      <c r="I625" s="16"/>
      <c r="J625" s="16"/>
      <c r="N625" s="25"/>
      <c r="O625" s="25"/>
      <c r="P625" s="25"/>
      <c r="Q625" s="25"/>
      <c r="R625" s="25"/>
      <c r="S625" s="25"/>
      <c r="T625" s="25"/>
      <c r="U625" s="16"/>
    </row>
    <row r="626" spans="1:21">
      <c r="A626" s="12"/>
      <c r="B626" s="16"/>
      <c r="C626" s="16"/>
      <c r="D626" s="16"/>
      <c r="E626" s="16"/>
      <c r="F626" s="16"/>
      <c r="G626" s="16"/>
      <c r="H626" s="16"/>
      <c r="I626" s="16"/>
      <c r="J626" s="16"/>
      <c r="N626" s="25"/>
      <c r="O626" s="25"/>
      <c r="P626" s="25"/>
      <c r="Q626" s="25"/>
      <c r="R626" s="25"/>
      <c r="S626" s="25"/>
      <c r="T626" s="25"/>
      <c r="U626" s="16"/>
    </row>
    <row r="627" spans="1:21">
      <c r="A627" s="12"/>
      <c r="B627" s="16"/>
      <c r="C627" s="16"/>
      <c r="D627" s="16"/>
      <c r="E627" s="16"/>
      <c r="F627" s="16"/>
      <c r="G627" s="16"/>
      <c r="H627" s="16"/>
      <c r="I627" s="16"/>
      <c r="J627" s="16"/>
      <c r="N627" s="25"/>
      <c r="O627" s="25"/>
      <c r="P627" s="25"/>
      <c r="Q627" s="25"/>
      <c r="R627" s="25"/>
      <c r="S627" s="25"/>
      <c r="T627" s="25"/>
      <c r="U627" s="16"/>
    </row>
    <row r="628" spans="1:21">
      <c r="A628" s="12"/>
      <c r="B628" s="16"/>
      <c r="C628" s="16"/>
      <c r="D628" s="16"/>
      <c r="E628" s="16"/>
      <c r="F628" s="16"/>
      <c r="G628" s="16"/>
      <c r="H628" s="16"/>
      <c r="I628" s="16"/>
      <c r="J628" s="16"/>
      <c r="N628" s="25"/>
      <c r="O628" s="25"/>
      <c r="P628" s="25"/>
      <c r="Q628" s="25"/>
      <c r="R628" s="25"/>
      <c r="S628" s="25"/>
      <c r="T628" s="25"/>
      <c r="U628" s="16"/>
    </row>
    <row r="629" spans="1:21">
      <c r="A629" s="12"/>
      <c r="B629" s="16"/>
      <c r="C629" s="16"/>
      <c r="D629" s="16"/>
      <c r="E629" s="16"/>
      <c r="F629" s="16"/>
      <c r="G629" s="16"/>
      <c r="H629" s="16"/>
      <c r="I629" s="16"/>
      <c r="J629" s="16"/>
      <c r="N629" s="25"/>
      <c r="O629" s="25"/>
      <c r="P629" s="25"/>
      <c r="Q629" s="25"/>
      <c r="R629" s="25"/>
      <c r="S629" s="25"/>
      <c r="T629" s="25"/>
      <c r="U629" s="16"/>
    </row>
    <row r="630" spans="1:21">
      <c r="A630" s="12"/>
      <c r="B630" s="16"/>
      <c r="C630" s="16"/>
      <c r="D630" s="16"/>
      <c r="E630" s="16"/>
      <c r="F630" s="16"/>
      <c r="G630" s="16"/>
      <c r="H630" s="16"/>
      <c r="I630" s="16"/>
      <c r="J630" s="16"/>
      <c r="N630" s="25"/>
      <c r="O630" s="25"/>
      <c r="P630" s="25"/>
      <c r="Q630" s="25"/>
      <c r="R630" s="25"/>
      <c r="S630" s="25"/>
      <c r="T630" s="25"/>
      <c r="U630" s="16"/>
    </row>
    <row r="631" spans="1:21">
      <c r="A631" s="12"/>
      <c r="B631" s="16"/>
      <c r="C631" s="16"/>
      <c r="D631" s="16"/>
      <c r="E631" s="16"/>
      <c r="F631" s="16"/>
      <c r="G631" s="16"/>
      <c r="H631" s="16"/>
      <c r="I631" s="16"/>
      <c r="J631" s="16"/>
      <c r="N631" s="25"/>
      <c r="O631" s="25"/>
      <c r="P631" s="25"/>
      <c r="Q631" s="25"/>
      <c r="R631" s="25"/>
      <c r="S631" s="25"/>
      <c r="T631" s="25"/>
      <c r="U631" s="16"/>
    </row>
    <row r="632" spans="1:21">
      <c r="A632" s="12"/>
      <c r="B632" s="16"/>
      <c r="C632" s="16"/>
      <c r="D632" s="16"/>
      <c r="E632" s="16"/>
      <c r="F632" s="16"/>
      <c r="G632" s="16"/>
      <c r="H632" s="16"/>
      <c r="I632" s="16"/>
      <c r="J632" s="16"/>
      <c r="N632" s="25"/>
      <c r="O632" s="25"/>
      <c r="P632" s="25"/>
      <c r="Q632" s="25"/>
      <c r="R632" s="25"/>
      <c r="S632" s="25"/>
      <c r="T632" s="25"/>
      <c r="U632" s="16"/>
    </row>
    <row r="633" spans="1:21">
      <c r="A633" s="12"/>
      <c r="B633" s="16"/>
      <c r="C633" s="16"/>
      <c r="D633" s="16"/>
      <c r="E633" s="16"/>
      <c r="F633" s="16"/>
      <c r="G633" s="16"/>
      <c r="H633" s="16"/>
      <c r="I633" s="16"/>
      <c r="J633" s="16"/>
      <c r="N633" s="25"/>
      <c r="O633" s="25"/>
      <c r="P633" s="25"/>
      <c r="Q633" s="25"/>
      <c r="R633" s="25"/>
      <c r="S633" s="25"/>
      <c r="T633" s="25"/>
      <c r="U633" s="16"/>
    </row>
    <row r="634" spans="1:21">
      <c r="A634" s="12"/>
      <c r="B634" s="16"/>
      <c r="C634" s="16"/>
      <c r="D634" s="16"/>
      <c r="E634" s="16"/>
      <c r="F634" s="16"/>
      <c r="G634" s="16"/>
      <c r="H634" s="16"/>
      <c r="I634" s="16"/>
      <c r="J634" s="16"/>
      <c r="N634" s="25"/>
      <c r="O634" s="25"/>
      <c r="P634" s="25"/>
      <c r="Q634" s="25"/>
      <c r="R634" s="25"/>
      <c r="S634" s="25"/>
      <c r="T634" s="25"/>
      <c r="U634" s="16"/>
    </row>
    <row r="635" spans="1:21">
      <c r="A635" s="12"/>
      <c r="B635" s="16"/>
      <c r="C635" s="16"/>
      <c r="D635" s="16"/>
      <c r="E635" s="16"/>
      <c r="F635" s="16"/>
      <c r="G635" s="16"/>
      <c r="H635" s="16"/>
      <c r="I635" s="16"/>
      <c r="J635" s="16"/>
      <c r="N635" s="25"/>
      <c r="O635" s="25"/>
      <c r="P635" s="25"/>
      <c r="Q635" s="25"/>
      <c r="R635" s="25"/>
      <c r="S635" s="25"/>
      <c r="T635" s="25"/>
      <c r="U635" s="16"/>
    </row>
    <row r="636" spans="1:21">
      <c r="A636" s="12"/>
      <c r="B636" s="16"/>
      <c r="C636" s="16"/>
      <c r="D636" s="16"/>
      <c r="E636" s="16"/>
      <c r="F636" s="16"/>
      <c r="G636" s="16"/>
      <c r="H636" s="16"/>
      <c r="I636" s="16"/>
      <c r="J636" s="16"/>
      <c r="N636" s="25"/>
      <c r="O636" s="25"/>
      <c r="P636" s="25"/>
      <c r="Q636" s="25"/>
      <c r="R636" s="25"/>
      <c r="S636" s="25"/>
      <c r="T636" s="25"/>
      <c r="U636" s="16"/>
    </row>
    <row r="637" spans="1:21">
      <c r="A637" s="12"/>
      <c r="B637" s="16"/>
      <c r="C637" s="16"/>
      <c r="D637" s="16"/>
      <c r="E637" s="16"/>
      <c r="F637" s="16"/>
      <c r="G637" s="16"/>
      <c r="H637" s="16"/>
      <c r="I637" s="16"/>
      <c r="J637" s="16"/>
      <c r="N637" s="25"/>
      <c r="O637" s="25"/>
      <c r="P637" s="25"/>
      <c r="Q637" s="25"/>
      <c r="R637" s="25"/>
      <c r="S637" s="25"/>
      <c r="T637" s="25"/>
      <c r="U637" s="16"/>
    </row>
    <row r="638" spans="1:21">
      <c r="A638" s="12"/>
      <c r="B638" s="16"/>
      <c r="C638" s="16"/>
      <c r="D638" s="16"/>
      <c r="E638" s="16"/>
      <c r="F638" s="16"/>
      <c r="G638" s="16"/>
      <c r="H638" s="16"/>
      <c r="I638" s="16"/>
      <c r="J638" s="16"/>
      <c r="N638" s="25"/>
      <c r="O638" s="25"/>
      <c r="P638" s="25"/>
      <c r="Q638" s="25"/>
      <c r="R638" s="25"/>
      <c r="S638" s="25"/>
      <c r="T638" s="25"/>
      <c r="U638" s="16"/>
    </row>
    <row r="639" spans="1:21">
      <c r="A639" s="12"/>
      <c r="B639" s="16"/>
      <c r="C639" s="16"/>
      <c r="D639" s="16"/>
      <c r="E639" s="16"/>
      <c r="F639" s="16"/>
      <c r="G639" s="16"/>
      <c r="H639" s="16"/>
      <c r="I639" s="16"/>
      <c r="J639" s="16"/>
      <c r="N639" s="25"/>
      <c r="O639" s="25"/>
      <c r="P639" s="25"/>
      <c r="Q639" s="25"/>
      <c r="R639" s="25"/>
      <c r="S639" s="25"/>
      <c r="T639" s="25"/>
      <c r="U639" s="16"/>
    </row>
    <row r="640" spans="1:21">
      <c r="A640" s="12"/>
      <c r="B640" s="16"/>
      <c r="C640" s="16"/>
      <c r="D640" s="16"/>
      <c r="E640" s="16"/>
      <c r="F640" s="16"/>
      <c r="G640" s="16"/>
      <c r="H640" s="16"/>
      <c r="I640" s="16"/>
      <c r="J640" s="16"/>
      <c r="N640" s="25"/>
      <c r="O640" s="25"/>
      <c r="P640" s="25"/>
      <c r="Q640" s="25"/>
      <c r="R640" s="25"/>
      <c r="S640" s="25"/>
      <c r="T640" s="25"/>
      <c r="U640" s="16"/>
    </row>
    <row r="641" spans="1:21">
      <c r="A641" s="12"/>
      <c r="B641" s="16"/>
      <c r="C641" s="16"/>
      <c r="D641" s="16"/>
      <c r="E641" s="16"/>
      <c r="F641" s="16"/>
      <c r="G641" s="16"/>
      <c r="H641" s="16"/>
      <c r="I641" s="16"/>
      <c r="J641" s="16"/>
      <c r="N641" s="25"/>
      <c r="O641" s="25"/>
      <c r="P641" s="25"/>
      <c r="Q641" s="25"/>
      <c r="R641" s="25"/>
      <c r="S641" s="25"/>
      <c r="T641" s="25"/>
      <c r="U641" s="16"/>
    </row>
    <row r="642" spans="1:21">
      <c r="A642" s="12"/>
      <c r="B642" s="16"/>
      <c r="C642" s="16"/>
      <c r="D642" s="16"/>
      <c r="E642" s="16"/>
      <c r="F642" s="16"/>
      <c r="G642" s="16"/>
      <c r="H642" s="16"/>
      <c r="I642" s="16"/>
      <c r="J642" s="16"/>
      <c r="N642" s="25"/>
      <c r="O642" s="25"/>
      <c r="P642" s="25"/>
      <c r="Q642" s="25"/>
      <c r="R642" s="25"/>
      <c r="S642" s="25"/>
      <c r="T642" s="25"/>
      <c r="U642" s="16"/>
    </row>
    <row r="643" spans="1:21">
      <c r="A643" s="12"/>
      <c r="B643" s="16"/>
      <c r="C643" s="16"/>
      <c r="D643" s="16"/>
      <c r="E643" s="16"/>
      <c r="F643" s="16"/>
      <c r="G643" s="16"/>
      <c r="H643" s="16"/>
      <c r="I643" s="16"/>
      <c r="J643" s="16"/>
      <c r="N643" s="25"/>
      <c r="O643" s="25"/>
      <c r="P643" s="25"/>
      <c r="Q643" s="25"/>
      <c r="R643" s="25"/>
      <c r="S643" s="25"/>
      <c r="T643" s="25"/>
      <c r="U643" s="16"/>
    </row>
    <row r="644" spans="1:21">
      <c r="A644" s="12"/>
      <c r="B644" s="16"/>
      <c r="C644" s="16"/>
      <c r="D644" s="16"/>
      <c r="E644" s="16"/>
      <c r="F644" s="16"/>
      <c r="G644" s="16"/>
      <c r="H644" s="16"/>
      <c r="I644" s="16"/>
      <c r="J644" s="16"/>
      <c r="N644" s="25"/>
      <c r="O644" s="25"/>
      <c r="P644" s="25"/>
      <c r="Q644" s="25"/>
      <c r="R644" s="25"/>
      <c r="S644" s="25"/>
      <c r="T644" s="25"/>
      <c r="U644" s="16"/>
    </row>
    <row r="645" spans="1:21">
      <c r="A645" s="12"/>
      <c r="B645" s="16"/>
      <c r="C645" s="16"/>
      <c r="D645" s="16"/>
      <c r="E645" s="16"/>
      <c r="F645" s="16"/>
      <c r="G645" s="16"/>
      <c r="H645" s="16"/>
      <c r="I645" s="16"/>
      <c r="J645" s="16"/>
      <c r="N645" s="25"/>
      <c r="O645" s="25"/>
      <c r="P645" s="25"/>
      <c r="Q645" s="25"/>
      <c r="R645" s="25"/>
      <c r="S645" s="25"/>
      <c r="T645" s="25"/>
      <c r="U645" s="16"/>
    </row>
    <row r="646" spans="1:21">
      <c r="A646" s="12"/>
      <c r="B646" s="16"/>
      <c r="C646" s="16"/>
      <c r="D646" s="16"/>
      <c r="E646" s="16"/>
      <c r="F646" s="16"/>
      <c r="G646" s="16"/>
      <c r="H646" s="16"/>
      <c r="I646" s="16"/>
      <c r="J646" s="16"/>
      <c r="N646" s="25"/>
      <c r="O646" s="25"/>
      <c r="P646" s="25"/>
      <c r="Q646" s="25"/>
      <c r="R646" s="25"/>
      <c r="S646" s="25"/>
      <c r="T646" s="25"/>
      <c r="U646" s="16"/>
    </row>
    <row r="647" spans="1:21">
      <c r="A647" s="12"/>
      <c r="B647" s="16"/>
      <c r="C647" s="16"/>
      <c r="D647" s="16"/>
      <c r="E647" s="16"/>
      <c r="F647" s="16"/>
      <c r="G647" s="16"/>
      <c r="H647" s="16"/>
      <c r="I647" s="16"/>
      <c r="J647" s="16"/>
      <c r="N647" s="25"/>
      <c r="O647" s="25"/>
      <c r="P647" s="25"/>
      <c r="Q647" s="25"/>
      <c r="R647" s="25"/>
      <c r="S647" s="25"/>
      <c r="T647" s="25"/>
      <c r="U647" s="16"/>
    </row>
    <row r="648" spans="1:21">
      <c r="A648" s="12"/>
      <c r="B648" s="16"/>
      <c r="C648" s="16"/>
      <c r="D648" s="16"/>
      <c r="E648" s="16"/>
      <c r="F648" s="16"/>
      <c r="G648" s="16"/>
      <c r="H648" s="16"/>
      <c r="I648" s="16"/>
      <c r="J648" s="16"/>
      <c r="N648" s="25"/>
      <c r="O648" s="25"/>
      <c r="P648" s="25"/>
      <c r="Q648" s="25"/>
      <c r="R648" s="25"/>
      <c r="S648" s="25"/>
      <c r="T648" s="25"/>
      <c r="U648" s="16"/>
    </row>
    <row r="649" spans="1:21">
      <c r="A649" s="12"/>
      <c r="B649" s="16"/>
      <c r="C649" s="16"/>
      <c r="D649" s="16"/>
      <c r="E649" s="16"/>
      <c r="F649" s="16"/>
      <c r="G649" s="16"/>
      <c r="H649" s="16"/>
      <c r="I649" s="16"/>
      <c r="J649" s="16"/>
      <c r="N649" s="25"/>
      <c r="O649" s="25"/>
      <c r="P649" s="25"/>
      <c r="Q649" s="25"/>
      <c r="R649" s="25"/>
      <c r="S649" s="25"/>
      <c r="T649" s="25"/>
      <c r="U649" s="16"/>
    </row>
    <row r="650" spans="1:21">
      <c r="A650" s="12"/>
      <c r="B650" s="16"/>
      <c r="C650" s="16"/>
      <c r="D650" s="16"/>
      <c r="E650" s="16"/>
      <c r="F650" s="16"/>
      <c r="G650" s="16"/>
      <c r="H650" s="16"/>
      <c r="I650" s="16"/>
      <c r="J650" s="16"/>
      <c r="N650" s="25"/>
      <c r="O650" s="25"/>
      <c r="P650" s="25"/>
      <c r="Q650" s="25"/>
      <c r="R650" s="25"/>
      <c r="S650" s="25"/>
      <c r="T650" s="25"/>
      <c r="U650" s="16"/>
    </row>
    <row r="651" spans="1:21">
      <c r="A651" s="12"/>
      <c r="B651" s="16"/>
      <c r="C651" s="16"/>
      <c r="D651" s="16"/>
      <c r="E651" s="16"/>
      <c r="F651" s="16"/>
      <c r="G651" s="16"/>
      <c r="H651" s="16"/>
      <c r="I651" s="16"/>
      <c r="J651" s="16"/>
      <c r="N651" s="25"/>
      <c r="O651" s="25"/>
      <c r="P651" s="25"/>
      <c r="Q651" s="25"/>
      <c r="R651" s="25"/>
      <c r="S651" s="25"/>
      <c r="T651" s="25"/>
      <c r="U651" s="16"/>
    </row>
    <row r="652" spans="1:21">
      <c r="A652" s="12"/>
      <c r="B652" s="16"/>
      <c r="C652" s="16"/>
      <c r="D652" s="16"/>
      <c r="E652" s="16"/>
      <c r="F652" s="16"/>
      <c r="G652" s="16"/>
      <c r="H652" s="16"/>
      <c r="I652" s="16"/>
      <c r="J652" s="16"/>
      <c r="N652" s="25"/>
      <c r="O652" s="25"/>
      <c r="P652" s="25"/>
      <c r="Q652" s="25"/>
      <c r="R652" s="25"/>
      <c r="S652" s="25"/>
      <c r="T652" s="25"/>
      <c r="U652" s="16"/>
    </row>
    <row r="653" spans="1:21">
      <c r="A653" s="12"/>
      <c r="B653" s="16"/>
      <c r="C653" s="16"/>
      <c r="D653" s="16"/>
      <c r="E653" s="16"/>
      <c r="F653" s="16"/>
      <c r="G653" s="16"/>
      <c r="H653" s="16"/>
      <c r="I653" s="16"/>
      <c r="J653" s="16"/>
      <c r="N653" s="25"/>
      <c r="O653" s="25"/>
      <c r="P653" s="25"/>
      <c r="Q653" s="25"/>
      <c r="R653" s="25"/>
      <c r="S653" s="25"/>
      <c r="T653" s="25"/>
      <c r="U653" s="16"/>
    </row>
    <row r="654" spans="1:21">
      <c r="A654" s="12"/>
      <c r="B654" s="16"/>
      <c r="C654" s="16"/>
      <c r="D654" s="16"/>
      <c r="E654" s="16"/>
      <c r="F654" s="16"/>
      <c r="G654" s="16"/>
      <c r="H654" s="16"/>
      <c r="I654" s="16"/>
      <c r="J654" s="16"/>
      <c r="N654" s="25"/>
      <c r="O654" s="25"/>
      <c r="P654" s="25"/>
      <c r="Q654" s="25"/>
      <c r="R654" s="25"/>
      <c r="S654" s="25"/>
      <c r="T654" s="25"/>
      <c r="U654" s="16"/>
    </row>
    <row r="655" spans="1:21">
      <c r="A655" s="12"/>
      <c r="B655" s="16"/>
      <c r="C655" s="16"/>
      <c r="D655" s="16"/>
      <c r="E655" s="16"/>
      <c r="F655" s="16"/>
      <c r="G655" s="16"/>
      <c r="H655" s="16"/>
      <c r="I655" s="16"/>
      <c r="J655" s="16"/>
      <c r="N655" s="25"/>
      <c r="O655" s="25"/>
      <c r="P655" s="25"/>
      <c r="Q655" s="25"/>
      <c r="R655" s="25"/>
      <c r="S655" s="25"/>
      <c r="T655" s="25"/>
      <c r="U655" s="16"/>
    </row>
    <row r="656" spans="1:21">
      <c r="A656" s="12"/>
      <c r="B656" s="16"/>
      <c r="C656" s="16"/>
      <c r="D656" s="16"/>
      <c r="E656" s="16"/>
      <c r="F656" s="16"/>
      <c r="G656" s="16"/>
      <c r="H656" s="16"/>
      <c r="I656" s="16"/>
      <c r="J656" s="16"/>
      <c r="N656" s="25"/>
      <c r="O656" s="25"/>
      <c r="P656" s="25"/>
      <c r="Q656" s="25"/>
      <c r="R656" s="25"/>
      <c r="S656" s="25"/>
      <c r="T656" s="25"/>
      <c r="U656" s="16"/>
    </row>
    <row r="657" spans="1:21">
      <c r="A657" s="12"/>
      <c r="B657" s="16"/>
      <c r="C657" s="16"/>
      <c r="D657" s="16"/>
      <c r="E657" s="16"/>
      <c r="F657" s="16"/>
      <c r="G657" s="16"/>
      <c r="H657" s="16"/>
      <c r="I657" s="16"/>
      <c r="J657" s="16"/>
      <c r="N657" s="25"/>
      <c r="O657" s="25"/>
      <c r="P657" s="25"/>
      <c r="Q657" s="25"/>
      <c r="R657" s="25"/>
      <c r="S657" s="25"/>
      <c r="T657" s="25"/>
      <c r="U657" s="16"/>
    </row>
    <row r="658" spans="1:21">
      <c r="A658" s="12"/>
      <c r="B658" s="16"/>
      <c r="C658" s="16"/>
      <c r="D658" s="16"/>
      <c r="E658" s="16"/>
      <c r="F658" s="16"/>
      <c r="G658" s="16"/>
      <c r="H658" s="16"/>
      <c r="I658" s="16"/>
      <c r="J658" s="16"/>
      <c r="N658" s="25"/>
      <c r="O658" s="25"/>
      <c r="P658" s="25"/>
      <c r="Q658" s="25"/>
      <c r="R658" s="25"/>
      <c r="S658" s="25"/>
      <c r="T658" s="25"/>
      <c r="U658" s="16"/>
    </row>
    <row r="659" spans="1:21">
      <c r="A659" s="12"/>
      <c r="B659" s="16"/>
      <c r="C659" s="16"/>
      <c r="D659" s="16"/>
      <c r="E659" s="16"/>
      <c r="F659" s="16"/>
      <c r="G659" s="16"/>
      <c r="H659" s="16"/>
      <c r="I659" s="16"/>
      <c r="J659" s="16"/>
      <c r="N659" s="25"/>
      <c r="O659" s="25"/>
      <c r="P659" s="25"/>
      <c r="Q659" s="25"/>
      <c r="R659" s="25"/>
      <c r="S659" s="25"/>
      <c r="T659" s="25"/>
      <c r="U659" s="16"/>
    </row>
    <row r="660" spans="1:21">
      <c r="A660" s="12"/>
      <c r="B660" s="16"/>
      <c r="C660" s="16"/>
      <c r="D660" s="16"/>
      <c r="E660" s="16"/>
      <c r="F660" s="16"/>
      <c r="G660" s="16"/>
      <c r="H660" s="16"/>
      <c r="I660" s="16"/>
      <c r="J660" s="16"/>
      <c r="N660" s="25"/>
      <c r="O660" s="25"/>
      <c r="P660" s="25"/>
      <c r="Q660" s="25"/>
      <c r="R660" s="25"/>
      <c r="S660" s="25"/>
      <c r="T660" s="25"/>
      <c r="U660" s="16"/>
    </row>
    <row r="661" spans="1:21">
      <c r="A661" s="12"/>
      <c r="B661" s="16"/>
      <c r="C661" s="16"/>
      <c r="D661" s="16"/>
      <c r="E661" s="16"/>
      <c r="F661" s="16"/>
      <c r="G661" s="16"/>
      <c r="H661" s="16"/>
      <c r="I661" s="16"/>
      <c r="J661" s="16"/>
      <c r="N661" s="25"/>
      <c r="O661" s="25"/>
      <c r="P661" s="25"/>
      <c r="Q661" s="25"/>
      <c r="R661" s="25"/>
      <c r="S661" s="25"/>
      <c r="T661" s="25"/>
      <c r="U661" s="16"/>
    </row>
    <row r="662" spans="1:21">
      <c r="A662" s="12"/>
      <c r="B662" s="16"/>
      <c r="C662" s="16"/>
      <c r="D662" s="16"/>
      <c r="E662" s="16"/>
      <c r="F662" s="16"/>
      <c r="G662" s="16"/>
      <c r="H662" s="16"/>
      <c r="I662" s="16"/>
      <c r="J662" s="16"/>
      <c r="N662" s="25"/>
      <c r="O662" s="25"/>
      <c r="P662" s="25"/>
      <c r="Q662" s="25"/>
      <c r="R662" s="25"/>
      <c r="S662" s="25"/>
      <c r="T662" s="25"/>
      <c r="U662" s="16"/>
    </row>
    <row r="663" spans="1:21">
      <c r="A663" s="12"/>
      <c r="B663" s="16"/>
      <c r="C663" s="16"/>
      <c r="D663" s="16"/>
      <c r="E663" s="16"/>
      <c r="F663" s="16"/>
      <c r="G663" s="16"/>
      <c r="H663" s="16"/>
      <c r="I663" s="16"/>
      <c r="J663" s="16"/>
      <c r="N663" s="25"/>
      <c r="O663" s="25"/>
      <c r="P663" s="25"/>
      <c r="Q663" s="25"/>
      <c r="R663" s="25"/>
      <c r="S663" s="25"/>
      <c r="T663" s="25"/>
      <c r="U663" s="16"/>
    </row>
    <row r="664" spans="1:21">
      <c r="A664" s="12"/>
      <c r="B664" s="16"/>
      <c r="C664" s="16"/>
      <c r="D664" s="16"/>
      <c r="E664" s="16"/>
      <c r="F664" s="16"/>
      <c r="G664" s="16"/>
      <c r="H664" s="16"/>
      <c r="I664" s="16"/>
      <c r="J664" s="16"/>
      <c r="N664" s="25"/>
      <c r="O664" s="25"/>
      <c r="P664" s="25"/>
      <c r="Q664" s="25"/>
      <c r="R664" s="25"/>
      <c r="S664" s="25"/>
      <c r="T664" s="25"/>
      <c r="U664" s="16"/>
    </row>
    <row r="665" spans="1:21">
      <c r="A665" s="12"/>
      <c r="B665" s="16"/>
      <c r="C665" s="16"/>
      <c r="D665" s="16"/>
      <c r="E665" s="16"/>
      <c r="F665" s="16"/>
      <c r="G665" s="16"/>
      <c r="H665" s="16"/>
      <c r="I665" s="16"/>
      <c r="J665" s="16"/>
      <c r="N665" s="25"/>
      <c r="O665" s="25"/>
      <c r="P665" s="25"/>
      <c r="Q665" s="25"/>
      <c r="R665" s="25"/>
      <c r="S665" s="25"/>
      <c r="T665" s="25"/>
      <c r="U665" s="16"/>
    </row>
    <row r="666" spans="1:21">
      <c r="A666" s="12"/>
      <c r="B666" s="16"/>
      <c r="C666" s="16"/>
      <c r="D666" s="16"/>
      <c r="E666" s="16"/>
      <c r="F666" s="16"/>
      <c r="G666" s="16"/>
      <c r="H666" s="16"/>
      <c r="I666" s="16"/>
      <c r="J666" s="16"/>
      <c r="N666" s="25"/>
      <c r="O666" s="25"/>
      <c r="P666" s="25"/>
      <c r="Q666" s="25"/>
      <c r="R666" s="25"/>
      <c r="S666" s="25"/>
      <c r="T666" s="25"/>
      <c r="U666" s="16"/>
    </row>
    <row r="667" spans="1:21">
      <c r="A667" s="12"/>
      <c r="B667" s="16"/>
      <c r="C667" s="16"/>
      <c r="D667" s="16"/>
      <c r="E667" s="16"/>
      <c r="F667" s="16"/>
      <c r="G667" s="16"/>
      <c r="H667" s="16"/>
      <c r="I667" s="16"/>
      <c r="J667" s="16"/>
      <c r="N667" s="25"/>
      <c r="O667" s="25"/>
      <c r="P667" s="25"/>
      <c r="Q667" s="25"/>
      <c r="R667" s="25"/>
      <c r="S667" s="25"/>
      <c r="T667" s="25"/>
      <c r="U667" s="16"/>
    </row>
    <row r="668" spans="1:21">
      <c r="A668" s="12"/>
      <c r="B668" s="16"/>
      <c r="C668" s="16"/>
      <c r="D668" s="16"/>
      <c r="E668" s="16"/>
      <c r="F668" s="16"/>
      <c r="G668" s="16"/>
      <c r="H668" s="16"/>
      <c r="I668" s="16"/>
      <c r="J668" s="16"/>
      <c r="N668" s="25"/>
      <c r="O668" s="25"/>
      <c r="P668" s="25"/>
      <c r="Q668" s="25"/>
      <c r="R668" s="25"/>
      <c r="S668" s="25"/>
      <c r="T668" s="25"/>
      <c r="U668" s="16"/>
    </row>
    <row r="669" spans="1:21">
      <c r="A669" s="12"/>
      <c r="B669" s="16"/>
      <c r="C669" s="16"/>
      <c r="D669" s="16"/>
      <c r="E669" s="16"/>
      <c r="F669" s="16"/>
      <c r="G669" s="16"/>
      <c r="H669" s="16"/>
      <c r="I669" s="16"/>
      <c r="J669" s="16"/>
      <c r="N669" s="25"/>
      <c r="O669" s="25"/>
      <c r="P669" s="25"/>
      <c r="Q669" s="25"/>
      <c r="R669" s="25"/>
      <c r="S669" s="25"/>
      <c r="T669" s="25"/>
      <c r="U669" s="16"/>
    </row>
    <row r="670" spans="1:21">
      <c r="A670" s="12"/>
      <c r="B670" s="16"/>
      <c r="C670" s="16"/>
      <c r="D670" s="16"/>
      <c r="E670" s="16"/>
      <c r="F670" s="16"/>
      <c r="G670" s="16"/>
      <c r="H670" s="16"/>
      <c r="I670" s="16"/>
      <c r="J670" s="16"/>
      <c r="N670" s="25"/>
      <c r="O670" s="25"/>
      <c r="P670" s="25"/>
      <c r="Q670" s="25"/>
      <c r="R670" s="25"/>
      <c r="S670" s="25"/>
      <c r="T670" s="25"/>
      <c r="U670" s="16"/>
    </row>
    <row r="671" spans="1:21">
      <c r="A671" s="12"/>
      <c r="B671" s="16"/>
      <c r="C671" s="16"/>
      <c r="D671" s="16"/>
      <c r="E671" s="16"/>
      <c r="F671" s="16"/>
      <c r="G671" s="16"/>
      <c r="H671" s="16"/>
      <c r="I671" s="16"/>
      <c r="J671" s="16"/>
      <c r="N671" s="25"/>
      <c r="O671" s="25"/>
      <c r="P671" s="25"/>
      <c r="Q671" s="25"/>
      <c r="R671" s="25"/>
      <c r="S671" s="25"/>
      <c r="T671" s="25"/>
      <c r="U671" s="16"/>
    </row>
    <row r="672" spans="1:21">
      <c r="A672" s="12"/>
      <c r="B672" s="16"/>
      <c r="C672" s="16"/>
      <c r="D672" s="16"/>
      <c r="E672" s="16"/>
      <c r="F672" s="16"/>
      <c r="G672" s="16"/>
      <c r="H672" s="16"/>
      <c r="I672" s="16"/>
      <c r="J672" s="16"/>
      <c r="N672" s="25"/>
      <c r="O672" s="25"/>
      <c r="P672" s="25"/>
      <c r="Q672" s="25"/>
      <c r="R672" s="25"/>
      <c r="S672" s="25"/>
      <c r="T672" s="25"/>
      <c r="U672" s="16"/>
    </row>
    <row r="673" spans="1:21">
      <c r="A673" s="12"/>
      <c r="B673" s="16"/>
      <c r="C673" s="16"/>
      <c r="D673" s="16"/>
      <c r="E673" s="16"/>
      <c r="F673" s="16"/>
      <c r="G673" s="16"/>
      <c r="H673" s="16"/>
      <c r="I673" s="16"/>
      <c r="J673" s="16"/>
      <c r="N673" s="25"/>
      <c r="O673" s="25"/>
      <c r="P673" s="25"/>
      <c r="Q673" s="25"/>
      <c r="R673" s="25"/>
      <c r="S673" s="25"/>
      <c r="T673" s="25"/>
      <c r="U673" s="16"/>
    </row>
    <row r="674" spans="1:21">
      <c r="A674" s="12"/>
      <c r="B674" s="16"/>
      <c r="C674" s="16"/>
      <c r="D674" s="16"/>
      <c r="E674" s="16"/>
      <c r="F674" s="16"/>
      <c r="G674" s="16"/>
      <c r="H674" s="16"/>
      <c r="I674" s="16"/>
      <c r="J674" s="16"/>
      <c r="N674" s="25"/>
      <c r="O674" s="25"/>
      <c r="P674" s="25"/>
      <c r="Q674" s="25"/>
      <c r="R674" s="25"/>
      <c r="S674" s="25"/>
      <c r="T674" s="25"/>
      <c r="U674" s="16"/>
    </row>
    <row r="675" spans="1:21">
      <c r="A675" s="12"/>
      <c r="B675" s="16"/>
      <c r="C675" s="16"/>
      <c r="D675" s="16"/>
      <c r="E675" s="16"/>
      <c r="F675" s="16"/>
      <c r="G675" s="16"/>
      <c r="H675" s="16"/>
      <c r="I675" s="16"/>
      <c r="J675" s="16"/>
      <c r="N675" s="25"/>
      <c r="O675" s="25"/>
      <c r="P675" s="25"/>
      <c r="Q675" s="25"/>
      <c r="R675" s="25"/>
      <c r="S675" s="25"/>
      <c r="T675" s="25"/>
      <c r="U675" s="16"/>
    </row>
    <row r="676" spans="1:21">
      <c r="A676" s="12"/>
      <c r="B676" s="16"/>
      <c r="C676" s="16"/>
      <c r="D676" s="16"/>
      <c r="E676" s="16"/>
      <c r="F676" s="16"/>
      <c r="G676" s="16"/>
      <c r="H676" s="16"/>
      <c r="I676" s="16"/>
      <c r="J676" s="16"/>
      <c r="N676" s="25"/>
      <c r="O676" s="25"/>
      <c r="P676" s="25"/>
      <c r="Q676" s="25"/>
      <c r="R676" s="25"/>
      <c r="S676" s="25"/>
      <c r="T676" s="25"/>
      <c r="U676" s="16"/>
    </row>
    <row r="677" spans="1:21">
      <c r="A677" s="12"/>
      <c r="B677" s="16"/>
      <c r="C677" s="16"/>
      <c r="D677" s="16"/>
      <c r="E677" s="16"/>
      <c r="F677" s="16"/>
      <c r="G677" s="16"/>
      <c r="H677" s="16"/>
      <c r="I677" s="16"/>
      <c r="J677" s="16"/>
      <c r="N677" s="25"/>
      <c r="O677" s="25"/>
      <c r="P677" s="25"/>
      <c r="Q677" s="25"/>
      <c r="R677" s="25"/>
      <c r="S677" s="25"/>
      <c r="T677" s="25"/>
      <c r="U677" s="16"/>
    </row>
    <row r="678" spans="1:21">
      <c r="A678" s="12"/>
      <c r="B678" s="16"/>
      <c r="C678" s="16"/>
      <c r="D678" s="16"/>
      <c r="E678" s="16"/>
      <c r="F678" s="16"/>
      <c r="G678" s="16"/>
      <c r="H678" s="16"/>
      <c r="I678" s="16"/>
      <c r="J678" s="16"/>
      <c r="N678" s="25"/>
      <c r="O678" s="25"/>
      <c r="P678" s="25"/>
      <c r="Q678" s="25"/>
      <c r="R678" s="25"/>
      <c r="S678" s="25"/>
      <c r="T678" s="25"/>
      <c r="U678" s="16"/>
    </row>
    <row r="679" spans="1:21">
      <c r="A679" s="12"/>
      <c r="B679" s="16"/>
      <c r="C679" s="16"/>
      <c r="D679" s="16"/>
      <c r="E679" s="16"/>
      <c r="F679" s="16"/>
      <c r="G679" s="16"/>
      <c r="H679" s="16"/>
      <c r="I679" s="16"/>
      <c r="J679" s="16"/>
      <c r="N679" s="25"/>
      <c r="O679" s="25"/>
      <c r="P679" s="25"/>
      <c r="Q679" s="25"/>
      <c r="R679" s="25"/>
      <c r="S679" s="25"/>
      <c r="T679" s="25"/>
      <c r="U679" s="16"/>
    </row>
    <row r="680" spans="1:21">
      <c r="A680" s="12"/>
      <c r="B680" s="16"/>
      <c r="C680" s="16"/>
      <c r="D680" s="16"/>
      <c r="E680" s="16"/>
      <c r="F680" s="16"/>
      <c r="G680" s="16"/>
      <c r="H680" s="16"/>
      <c r="I680" s="16"/>
      <c r="J680" s="16"/>
      <c r="N680" s="25"/>
      <c r="O680" s="25"/>
      <c r="P680" s="25"/>
      <c r="Q680" s="25"/>
      <c r="R680" s="25"/>
      <c r="S680" s="25"/>
      <c r="T680" s="25"/>
      <c r="U680" s="16"/>
    </row>
    <row r="681" spans="1:21">
      <c r="A681" s="12"/>
      <c r="B681" s="16"/>
      <c r="C681" s="16"/>
      <c r="D681" s="16"/>
      <c r="E681" s="16"/>
      <c r="F681" s="16"/>
      <c r="G681" s="16"/>
      <c r="H681" s="16"/>
      <c r="I681" s="16"/>
      <c r="J681" s="16"/>
      <c r="N681" s="25"/>
      <c r="O681" s="25"/>
      <c r="P681" s="25"/>
      <c r="Q681" s="25"/>
      <c r="R681" s="25"/>
      <c r="S681" s="25"/>
      <c r="T681" s="25"/>
      <c r="U681" s="16"/>
    </row>
    <row r="682" spans="1:21">
      <c r="A682" s="12"/>
      <c r="B682" s="16"/>
      <c r="C682" s="16"/>
      <c r="D682" s="16"/>
      <c r="E682" s="16"/>
      <c r="F682" s="16"/>
      <c r="G682" s="16"/>
      <c r="H682" s="16"/>
      <c r="I682" s="16"/>
      <c r="J682" s="16"/>
      <c r="N682" s="25"/>
      <c r="O682" s="25"/>
      <c r="P682" s="25"/>
      <c r="Q682" s="25"/>
      <c r="R682" s="25"/>
      <c r="S682" s="25"/>
      <c r="T682" s="25"/>
      <c r="U682" s="16"/>
    </row>
    <row r="683" spans="1:21">
      <c r="A683" s="12"/>
      <c r="B683" s="16"/>
      <c r="C683" s="16"/>
      <c r="D683" s="16"/>
      <c r="E683" s="16"/>
      <c r="F683" s="16"/>
      <c r="G683" s="16"/>
      <c r="H683" s="16"/>
      <c r="I683" s="16"/>
      <c r="J683" s="16"/>
      <c r="N683" s="25"/>
      <c r="O683" s="25"/>
      <c r="P683" s="25"/>
      <c r="Q683" s="25"/>
      <c r="R683" s="25"/>
      <c r="S683" s="25"/>
      <c r="T683" s="25"/>
      <c r="U683" s="16"/>
    </row>
    <row r="684" spans="1:21">
      <c r="A684" s="12"/>
      <c r="B684" s="16"/>
      <c r="C684" s="16"/>
      <c r="D684" s="16"/>
      <c r="E684" s="16"/>
      <c r="F684" s="16"/>
      <c r="G684" s="16"/>
      <c r="H684" s="16"/>
      <c r="I684" s="16"/>
      <c r="J684" s="16"/>
      <c r="N684" s="25"/>
      <c r="O684" s="25"/>
      <c r="P684" s="25"/>
      <c r="Q684" s="25"/>
      <c r="R684" s="25"/>
      <c r="S684" s="25"/>
      <c r="T684" s="25"/>
      <c r="U684" s="16"/>
    </row>
    <row r="685" spans="1:21">
      <c r="A685" s="12"/>
      <c r="B685" s="16"/>
      <c r="C685" s="16"/>
      <c r="D685" s="16"/>
      <c r="E685" s="16"/>
      <c r="F685" s="16"/>
      <c r="G685" s="16"/>
      <c r="H685" s="16"/>
      <c r="I685" s="16"/>
      <c r="J685" s="16"/>
      <c r="N685" s="25"/>
      <c r="O685" s="25"/>
      <c r="P685" s="25"/>
      <c r="Q685" s="25"/>
      <c r="R685" s="25"/>
      <c r="S685" s="25"/>
      <c r="T685" s="25"/>
      <c r="U685" s="16"/>
    </row>
    <row r="686" spans="1:21">
      <c r="A686" s="12"/>
      <c r="B686" s="16"/>
      <c r="C686" s="16"/>
      <c r="D686" s="16"/>
      <c r="E686" s="16"/>
      <c r="F686" s="16"/>
      <c r="G686" s="16"/>
      <c r="H686" s="16"/>
      <c r="I686" s="16"/>
      <c r="J686" s="16"/>
      <c r="N686" s="25"/>
      <c r="O686" s="25"/>
      <c r="P686" s="25"/>
      <c r="Q686" s="25"/>
      <c r="R686" s="25"/>
      <c r="S686" s="25"/>
      <c r="T686" s="25"/>
      <c r="U686" s="16"/>
    </row>
    <row r="687" spans="1:21">
      <c r="A687" s="12"/>
      <c r="B687" s="16"/>
      <c r="C687" s="16"/>
      <c r="D687" s="16"/>
      <c r="E687" s="16"/>
      <c r="F687" s="16"/>
      <c r="G687" s="16"/>
      <c r="H687" s="16"/>
      <c r="I687" s="16"/>
      <c r="J687" s="16"/>
      <c r="N687" s="25"/>
      <c r="O687" s="25"/>
      <c r="P687" s="25"/>
      <c r="Q687" s="25"/>
      <c r="R687" s="25"/>
      <c r="S687" s="25"/>
      <c r="T687" s="25"/>
      <c r="U687" s="16"/>
    </row>
    <row r="688" spans="1:21">
      <c r="A688" s="12"/>
      <c r="B688" s="16"/>
      <c r="C688" s="16"/>
      <c r="D688" s="16"/>
      <c r="E688" s="16"/>
      <c r="F688" s="16"/>
      <c r="G688" s="16"/>
      <c r="H688" s="16"/>
      <c r="I688" s="16"/>
      <c r="J688" s="16"/>
      <c r="N688" s="25"/>
      <c r="O688" s="25"/>
      <c r="P688" s="25"/>
      <c r="Q688" s="25"/>
      <c r="R688" s="25"/>
      <c r="S688" s="25"/>
      <c r="T688" s="25"/>
      <c r="U688" s="16"/>
    </row>
    <row r="689" spans="1:21">
      <c r="A689" s="12"/>
      <c r="B689" s="16"/>
      <c r="C689" s="16"/>
      <c r="D689" s="16"/>
      <c r="E689" s="16"/>
      <c r="F689" s="16"/>
      <c r="G689" s="16"/>
      <c r="H689" s="16"/>
      <c r="I689" s="16"/>
      <c r="J689" s="16"/>
      <c r="N689" s="25"/>
      <c r="O689" s="25"/>
      <c r="P689" s="25"/>
      <c r="Q689" s="25"/>
      <c r="R689" s="25"/>
      <c r="S689" s="25"/>
      <c r="T689" s="25"/>
      <c r="U689" s="16"/>
    </row>
    <row r="690" spans="1:21">
      <c r="A690" s="12"/>
      <c r="B690" s="16"/>
      <c r="C690" s="16"/>
      <c r="D690" s="16"/>
      <c r="E690" s="16"/>
      <c r="F690" s="16"/>
      <c r="G690" s="16"/>
      <c r="H690" s="16"/>
      <c r="I690" s="16"/>
      <c r="J690" s="16"/>
      <c r="N690" s="25"/>
      <c r="O690" s="25"/>
      <c r="P690" s="25"/>
      <c r="Q690" s="25"/>
      <c r="R690" s="25"/>
      <c r="S690" s="25"/>
      <c r="T690" s="25"/>
      <c r="U690" s="16"/>
    </row>
    <row r="691" spans="1:21">
      <c r="A691" s="12"/>
      <c r="B691" s="16"/>
      <c r="C691" s="16"/>
      <c r="D691" s="16"/>
      <c r="E691" s="16"/>
      <c r="F691" s="16"/>
      <c r="G691" s="16"/>
      <c r="H691" s="16"/>
      <c r="I691" s="16"/>
      <c r="J691" s="16"/>
      <c r="N691" s="25"/>
      <c r="O691" s="25"/>
      <c r="P691" s="25"/>
      <c r="Q691" s="25"/>
      <c r="R691" s="25"/>
      <c r="S691" s="25"/>
      <c r="T691" s="25"/>
      <c r="U691" s="16"/>
    </row>
    <row r="692" spans="1:21">
      <c r="A692" s="12"/>
      <c r="B692" s="16"/>
      <c r="C692" s="16"/>
      <c r="D692" s="16"/>
      <c r="E692" s="16"/>
      <c r="F692" s="16"/>
      <c r="G692" s="16"/>
      <c r="H692" s="16"/>
      <c r="I692" s="16"/>
      <c r="J692" s="16"/>
      <c r="N692" s="25"/>
      <c r="O692" s="25"/>
      <c r="P692" s="25"/>
      <c r="Q692" s="25"/>
      <c r="R692" s="25"/>
      <c r="S692" s="25"/>
      <c r="T692" s="25"/>
      <c r="U692" s="16"/>
    </row>
    <row r="693" spans="1:21">
      <c r="A693" s="12"/>
      <c r="B693" s="16"/>
      <c r="C693" s="16"/>
      <c r="D693" s="16"/>
      <c r="E693" s="16"/>
      <c r="F693" s="16"/>
      <c r="G693" s="16"/>
      <c r="H693" s="16"/>
      <c r="I693" s="16"/>
      <c r="J693" s="16"/>
      <c r="N693" s="25"/>
      <c r="O693" s="25"/>
      <c r="P693" s="25"/>
      <c r="Q693" s="25"/>
      <c r="R693" s="25"/>
      <c r="S693" s="25"/>
      <c r="T693" s="25"/>
      <c r="U693" s="16"/>
    </row>
    <row r="694" spans="1:21">
      <c r="A694" s="12"/>
      <c r="B694" s="16"/>
      <c r="C694" s="16"/>
      <c r="D694" s="16"/>
      <c r="E694" s="16"/>
      <c r="F694" s="16"/>
      <c r="G694" s="16"/>
      <c r="H694" s="16"/>
      <c r="I694" s="16"/>
      <c r="J694" s="16"/>
      <c r="N694" s="25"/>
      <c r="O694" s="25"/>
      <c r="P694" s="25"/>
      <c r="Q694" s="25"/>
      <c r="R694" s="25"/>
      <c r="S694" s="25"/>
      <c r="T694" s="25"/>
      <c r="U694" s="16"/>
    </row>
    <row r="695" spans="1:21">
      <c r="A695" s="12"/>
      <c r="B695" s="16"/>
      <c r="C695" s="16"/>
      <c r="D695" s="16"/>
      <c r="E695" s="16"/>
      <c r="F695" s="16"/>
      <c r="G695" s="16"/>
      <c r="H695" s="16"/>
      <c r="I695" s="16"/>
      <c r="J695" s="16"/>
      <c r="N695" s="25"/>
      <c r="O695" s="25"/>
      <c r="P695" s="25"/>
      <c r="Q695" s="25"/>
      <c r="R695" s="25"/>
      <c r="S695" s="25"/>
      <c r="T695" s="25"/>
      <c r="U695" s="16"/>
    </row>
    <row r="696" spans="1:21">
      <c r="A696" s="12"/>
      <c r="B696" s="16"/>
      <c r="C696" s="16"/>
      <c r="D696" s="16"/>
      <c r="E696" s="16"/>
      <c r="F696" s="16"/>
      <c r="G696" s="16"/>
      <c r="H696" s="16"/>
      <c r="I696" s="16"/>
      <c r="J696" s="16"/>
      <c r="N696" s="25"/>
      <c r="O696" s="25"/>
      <c r="P696" s="25"/>
      <c r="Q696" s="25"/>
      <c r="R696" s="25"/>
      <c r="S696" s="25"/>
      <c r="T696" s="25"/>
      <c r="U696" s="16"/>
    </row>
    <row r="697" spans="1:21">
      <c r="A697" s="12"/>
      <c r="B697" s="16"/>
      <c r="C697" s="16"/>
      <c r="D697" s="16"/>
      <c r="E697" s="16"/>
      <c r="F697" s="16"/>
      <c r="G697" s="16"/>
      <c r="H697" s="16"/>
      <c r="I697" s="16"/>
      <c r="J697" s="16"/>
      <c r="N697" s="25"/>
      <c r="O697" s="25"/>
      <c r="P697" s="25"/>
      <c r="Q697" s="25"/>
      <c r="R697" s="25"/>
      <c r="S697" s="25"/>
      <c r="T697" s="25"/>
      <c r="U697" s="16"/>
    </row>
    <row r="698" spans="1:21">
      <c r="A698" s="12"/>
      <c r="B698" s="16"/>
      <c r="C698" s="16"/>
      <c r="D698" s="16"/>
      <c r="E698" s="16"/>
      <c r="F698" s="16"/>
      <c r="G698" s="16"/>
      <c r="H698" s="16"/>
      <c r="I698" s="16"/>
      <c r="J698" s="16"/>
      <c r="N698" s="25"/>
      <c r="O698" s="25"/>
      <c r="P698" s="25"/>
      <c r="Q698" s="25"/>
      <c r="R698" s="25"/>
      <c r="S698" s="25"/>
      <c r="T698" s="25"/>
      <c r="U698" s="16"/>
    </row>
    <row r="699" spans="1:21">
      <c r="A699" s="12"/>
      <c r="B699" s="16"/>
      <c r="C699" s="16"/>
      <c r="D699" s="16"/>
      <c r="E699" s="16"/>
      <c r="F699" s="16"/>
      <c r="G699" s="16"/>
      <c r="H699" s="16"/>
      <c r="I699" s="16"/>
      <c r="J699" s="16"/>
      <c r="N699" s="25"/>
      <c r="O699" s="25"/>
      <c r="P699" s="25"/>
      <c r="Q699" s="25"/>
      <c r="R699" s="25"/>
      <c r="S699" s="25"/>
      <c r="T699" s="25"/>
      <c r="U699" s="16"/>
    </row>
    <row r="700" spans="1:21">
      <c r="A700" s="12"/>
      <c r="B700" s="16"/>
      <c r="C700" s="16"/>
      <c r="D700" s="16"/>
      <c r="E700" s="16"/>
      <c r="F700" s="16"/>
      <c r="G700" s="16"/>
      <c r="H700" s="16"/>
      <c r="I700" s="16"/>
      <c r="J700" s="16"/>
      <c r="N700" s="25"/>
      <c r="O700" s="25"/>
      <c r="P700" s="25"/>
      <c r="Q700" s="25"/>
      <c r="R700" s="25"/>
      <c r="S700" s="25"/>
      <c r="T700" s="25"/>
      <c r="U700" s="16"/>
    </row>
    <row r="701" spans="1:21">
      <c r="A701" s="12"/>
      <c r="B701" s="16"/>
      <c r="C701" s="16"/>
      <c r="D701" s="16"/>
      <c r="E701" s="16"/>
      <c r="F701" s="16"/>
      <c r="G701" s="16"/>
      <c r="H701" s="16"/>
      <c r="I701" s="16"/>
      <c r="J701" s="16"/>
      <c r="N701" s="25"/>
      <c r="O701" s="25"/>
      <c r="P701" s="25"/>
      <c r="Q701" s="25"/>
      <c r="R701" s="25"/>
      <c r="S701" s="25"/>
      <c r="T701" s="25"/>
      <c r="U701" s="16"/>
    </row>
    <row r="702" spans="1:21">
      <c r="A702" s="12"/>
      <c r="B702" s="16"/>
      <c r="C702" s="16"/>
      <c r="D702" s="16"/>
      <c r="E702" s="16"/>
      <c r="F702" s="16"/>
      <c r="G702" s="16"/>
      <c r="H702" s="16"/>
      <c r="I702" s="16"/>
      <c r="J702" s="16"/>
      <c r="N702" s="25"/>
      <c r="O702" s="25"/>
      <c r="P702" s="25"/>
      <c r="Q702" s="25"/>
      <c r="R702" s="25"/>
      <c r="S702" s="25"/>
      <c r="T702" s="25"/>
      <c r="U702" s="16"/>
    </row>
    <row r="703" spans="1:21">
      <c r="A703" s="12"/>
      <c r="B703" s="16"/>
      <c r="C703" s="16"/>
      <c r="D703" s="16"/>
      <c r="E703" s="16"/>
      <c r="F703" s="16"/>
      <c r="G703" s="16"/>
      <c r="H703" s="16"/>
      <c r="I703" s="16"/>
      <c r="J703" s="16"/>
      <c r="N703" s="25"/>
      <c r="O703" s="25"/>
      <c r="P703" s="25"/>
      <c r="Q703" s="25"/>
      <c r="R703" s="25"/>
      <c r="S703" s="25"/>
      <c r="T703" s="25"/>
      <c r="U703" s="16"/>
    </row>
    <row r="704" spans="1:21">
      <c r="A704" s="12"/>
      <c r="B704" s="16"/>
      <c r="C704" s="16"/>
      <c r="D704" s="16"/>
      <c r="E704" s="16"/>
      <c r="F704" s="16"/>
      <c r="G704" s="16"/>
      <c r="H704" s="16"/>
      <c r="I704" s="16"/>
      <c r="J704" s="16"/>
      <c r="N704" s="25"/>
      <c r="O704" s="25"/>
      <c r="P704" s="25"/>
      <c r="Q704" s="25"/>
      <c r="R704" s="25"/>
      <c r="S704" s="25"/>
      <c r="T704" s="25"/>
      <c r="U704" s="16"/>
    </row>
    <row r="705" spans="1:21">
      <c r="A705" s="12"/>
      <c r="B705" s="16"/>
      <c r="C705" s="16"/>
      <c r="D705" s="16"/>
      <c r="E705" s="16"/>
      <c r="F705" s="16"/>
      <c r="G705" s="16"/>
      <c r="H705" s="16"/>
      <c r="I705" s="16"/>
      <c r="J705" s="16"/>
      <c r="N705" s="25"/>
      <c r="O705" s="25"/>
      <c r="P705" s="25"/>
      <c r="Q705" s="25"/>
      <c r="R705" s="25"/>
      <c r="S705" s="25"/>
      <c r="T705" s="25"/>
      <c r="U705" s="16"/>
    </row>
    <row r="706" spans="1:21">
      <c r="A706" s="12"/>
      <c r="B706" s="16"/>
      <c r="C706" s="16"/>
      <c r="D706" s="16"/>
      <c r="E706" s="16"/>
      <c r="F706" s="16"/>
      <c r="G706" s="16"/>
      <c r="H706" s="16"/>
      <c r="I706" s="16"/>
      <c r="J706" s="16"/>
      <c r="N706" s="25"/>
      <c r="O706" s="25"/>
      <c r="P706" s="25"/>
      <c r="Q706" s="25"/>
      <c r="R706" s="25"/>
      <c r="S706" s="25"/>
      <c r="T706" s="25"/>
      <c r="U706" s="16"/>
    </row>
    <row r="707" spans="1:21">
      <c r="A707" s="12"/>
      <c r="B707" s="16"/>
      <c r="C707" s="16"/>
      <c r="D707" s="16"/>
      <c r="E707" s="16"/>
      <c r="F707" s="16"/>
      <c r="G707" s="16"/>
      <c r="H707" s="16"/>
      <c r="I707" s="16"/>
      <c r="J707" s="16"/>
      <c r="N707" s="25"/>
      <c r="O707" s="25"/>
      <c r="P707" s="25"/>
      <c r="Q707" s="25"/>
      <c r="R707" s="25"/>
      <c r="S707" s="25"/>
      <c r="T707" s="25"/>
      <c r="U707" s="16"/>
    </row>
    <row r="708" spans="1:21">
      <c r="A708" s="12"/>
      <c r="B708" s="16"/>
      <c r="C708" s="16"/>
      <c r="D708" s="16"/>
      <c r="E708" s="16"/>
      <c r="F708" s="16"/>
      <c r="G708" s="16"/>
      <c r="H708" s="16"/>
      <c r="I708" s="16"/>
      <c r="J708" s="16"/>
      <c r="N708" s="25"/>
      <c r="O708" s="25"/>
      <c r="P708" s="25"/>
      <c r="Q708" s="25"/>
      <c r="R708" s="25"/>
      <c r="S708" s="25"/>
      <c r="T708" s="25"/>
      <c r="U708" s="16"/>
    </row>
    <row r="709" spans="1:21">
      <c r="A709" s="12"/>
      <c r="B709" s="16"/>
      <c r="C709" s="16"/>
      <c r="D709" s="16"/>
      <c r="E709" s="16"/>
      <c r="F709" s="16"/>
      <c r="G709" s="16"/>
      <c r="H709" s="16"/>
      <c r="I709" s="16"/>
      <c r="J709" s="16"/>
      <c r="N709" s="25"/>
      <c r="O709" s="25"/>
      <c r="P709" s="25"/>
      <c r="Q709" s="25"/>
      <c r="R709" s="25"/>
      <c r="S709" s="25"/>
      <c r="T709" s="25"/>
      <c r="U709" s="16"/>
    </row>
    <row r="710" spans="1:21">
      <c r="A710" s="12"/>
      <c r="B710" s="16"/>
      <c r="C710" s="16"/>
      <c r="D710" s="16"/>
      <c r="E710" s="16"/>
      <c r="F710" s="16"/>
      <c r="G710" s="16"/>
      <c r="H710" s="16"/>
      <c r="I710" s="16"/>
      <c r="J710" s="16"/>
      <c r="N710" s="25"/>
      <c r="O710" s="25"/>
      <c r="P710" s="25"/>
      <c r="Q710" s="25"/>
      <c r="R710" s="25"/>
      <c r="S710" s="25"/>
      <c r="T710" s="25"/>
      <c r="U710" s="16"/>
    </row>
    <row r="711" spans="1:21">
      <c r="A711" s="12"/>
      <c r="B711" s="16"/>
      <c r="C711" s="16"/>
      <c r="D711" s="16"/>
      <c r="E711" s="16"/>
      <c r="F711" s="16"/>
      <c r="G711" s="16"/>
      <c r="H711" s="16"/>
      <c r="I711" s="16"/>
      <c r="J711" s="16"/>
      <c r="N711" s="25"/>
      <c r="O711" s="25"/>
      <c r="P711" s="25"/>
      <c r="Q711" s="25"/>
      <c r="R711" s="25"/>
      <c r="S711" s="25"/>
      <c r="T711" s="25"/>
      <c r="U711" s="16"/>
    </row>
    <row r="712" spans="1:21">
      <c r="A712" s="12"/>
      <c r="B712" s="16"/>
      <c r="C712" s="16"/>
      <c r="D712" s="16"/>
      <c r="E712" s="16"/>
      <c r="F712" s="16"/>
      <c r="G712" s="16"/>
      <c r="H712" s="16"/>
      <c r="I712" s="16"/>
      <c r="J712" s="16"/>
      <c r="N712" s="25"/>
      <c r="O712" s="25"/>
      <c r="P712" s="25"/>
      <c r="Q712" s="25"/>
      <c r="R712" s="25"/>
      <c r="S712" s="25"/>
      <c r="T712" s="25"/>
      <c r="U712" s="16"/>
    </row>
    <row r="713" spans="1:21">
      <c r="A713" s="12"/>
      <c r="B713" s="16"/>
      <c r="C713" s="16"/>
      <c r="D713" s="16"/>
      <c r="E713" s="16"/>
      <c r="F713" s="16"/>
      <c r="G713" s="16"/>
      <c r="H713" s="16"/>
      <c r="I713" s="16"/>
      <c r="J713" s="16"/>
      <c r="N713" s="25"/>
      <c r="O713" s="25"/>
      <c r="P713" s="25"/>
      <c r="Q713" s="25"/>
      <c r="R713" s="25"/>
      <c r="S713" s="25"/>
      <c r="T713" s="25"/>
      <c r="U713" s="16"/>
    </row>
    <row r="714" spans="1:21">
      <c r="A714" s="12"/>
      <c r="B714" s="16"/>
      <c r="C714" s="16"/>
      <c r="D714" s="16"/>
      <c r="E714" s="16"/>
      <c r="F714" s="16"/>
      <c r="G714" s="16"/>
      <c r="H714" s="16"/>
      <c r="I714" s="16"/>
      <c r="J714" s="16"/>
      <c r="N714" s="25"/>
      <c r="O714" s="25"/>
      <c r="P714" s="25"/>
      <c r="Q714" s="25"/>
      <c r="R714" s="25"/>
      <c r="S714" s="25"/>
      <c r="T714" s="25"/>
      <c r="U714" s="16"/>
    </row>
    <row r="715" spans="1:21">
      <c r="A715" s="12"/>
      <c r="B715" s="16"/>
      <c r="C715" s="16"/>
      <c r="D715" s="16"/>
      <c r="E715" s="16"/>
      <c r="F715" s="16"/>
      <c r="G715" s="16"/>
      <c r="H715" s="16"/>
      <c r="I715" s="16"/>
      <c r="J715" s="16"/>
      <c r="N715" s="25"/>
      <c r="O715" s="25"/>
      <c r="P715" s="25"/>
      <c r="Q715" s="25"/>
      <c r="R715" s="25"/>
      <c r="S715" s="25"/>
      <c r="T715" s="25"/>
      <c r="U715" s="16"/>
    </row>
    <row r="716" spans="1:21">
      <c r="A716" s="12"/>
      <c r="B716" s="16"/>
      <c r="C716" s="16"/>
      <c r="D716" s="16"/>
      <c r="E716" s="16"/>
      <c r="F716" s="16"/>
      <c r="G716" s="16"/>
      <c r="H716" s="16"/>
      <c r="I716" s="16"/>
      <c r="J716" s="16"/>
      <c r="N716" s="25"/>
      <c r="O716" s="25"/>
      <c r="P716" s="25"/>
      <c r="Q716" s="25"/>
      <c r="R716" s="25"/>
      <c r="S716" s="25"/>
      <c r="T716" s="25"/>
      <c r="U716" s="16"/>
    </row>
    <row r="717" spans="1:21">
      <c r="A717" s="12"/>
      <c r="B717" s="16"/>
      <c r="C717" s="16"/>
      <c r="D717" s="16"/>
      <c r="E717" s="16"/>
      <c r="F717" s="16"/>
      <c r="G717" s="16"/>
      <c r="H717" s="16"/>
      <c r="I717" s="16"/>
      <c r="J717" s="16"/>
      <c r="N717" s="25"/>
      <c r="O717" s="25"/>
      <c r="P717" s="25"/>
      <c r="Q717" s="25"/>
      <c r="R717" s="25"/>
      <c r="S717" s="25"/>
      <c r="T717" s="25"/>
      <c r="U717" s="16"/>
    </row>
    <row r="718" spans="1:21">
      <c r="A718" s="12"/>
      <c r="B718" s="16"/>
      <c r="C718" s="16"/>
      <c r="D718" s="16"/>
      <c r="E718" s="16"/>
      <c r="F718" s="16"/>
      <c r="G718" s="16"/>
      <c r="H718" s="16"/>
      <c r="I718" s="16"/>
      <c r="J718" s="16"/>
      <c r="N718" s="25"/>
      <c r="O718" s="25"/>
      <c r="P718" s="25"/>
      <c r="Q718" s="25"/>
      <c r="R718" s="25"/>
      <c r="S718" s="25"/>
      <c r="T718" s="25"/>
      <c r="U718" s="16"/>
    </row>
    <row r="719" spans="1:21">
      <c r="A719" s="12"/>
      <c r="B719" s="16"/>
      <c r="C719" s="16"/>
      <c r="D719" s="16"/>
      <c r="E719" s="16"/>
      <c r="F719" s="16"/>
      <c r="G719" s="16"/>
      <c r="H719" s="16"/>
      <c r="I719" s="16"/>
      <c r="J719" s="16"/>
      <c r="N719" s="25"/>
      <c r="O719" s="25"/>
      <c r="P719" s="25"/>
      <c r="Q719" s="25"/>
      <c r="R719" s="25"/>
      <c r="S719" s="25"/>
      <c r="T719" s="25"/>
      <c r="U719" s="16"/>
    </row>
    <row r="720" spans="1:21">
      <c r="A720" s="12"/>
      <c r="B720" s="16"/>
      <c r="C720" s="16"/>
      <c r="D720" s="16"/>
      <c r="E720" s="16"/>
      <c r="F720" s="16"/>
      <c r="G720" s="16"/>
      <c r="H720" s="16"/>
      <c r="I720" s="16"/>
      <c r="J720" s="16"/>
      <c r="N720" s="25"/>
      <c r="O720" s="25"/>
      <c r="P720" s="25"/>
      <c r="Q720" s="25"/>
      <c r="R720" s="25"/>
      <c r="S720" s="25"/>
      <c r="T720" s="25"/>
      <c r="U720" s="16"/>
    </row>
    <row r="721" spans="1:21">
      <c r="A721" s="12"/>
      <c r="B721" s="16"/>
      <c r="C721" s="16"/>
      <c r="D721" s="16"/>
      <c r="E721" s="16"/>
      <c r="F721" s="16"/>
      <c r="G721" s="16"/>
      <c r="H721" s="16"/>
      <c r="I721" s="16"/>
      <c r="J721" s="16"/>
      <c r="N721" s="25"/>
      <c r="O721" s="25"/>
      <c r="P721" s="25"/>
      <c r="Q721" s="25"/>
      <c r="R721" s="25"/>
      <c r="S721" s="25"/>
      <c r="T721" s="25"/>
      <c r="U721" s="16"/>
    </row>
    <row r="722" spans="1:21">
      <c r="A722" s="12"/>
      <c r="B722" s="16"/>
      <c r="C722" s="16"/>
      <c r="D722" s="16"/>
      <c r="E722" s="16"/>
      <c r="F722" s="16"/>
      <c r="G722" s="16"/>
      <c r="H722" s="16"/>
      <c r="I722" s="16"/>
      <c r="J722" s="16"/>
      <c r="N722" s="25"/>
      <c r="O722" s="25"/>
      <c r="P722" s="25"/>
      <c r="Q722" s="25"/>
      <c r="R722" s="25"/>
      <c r="S722" s="25"/>
      <c r="T722" s="25"/>
      <c r="U722" s="16"/>
    </row>
    <row r="723" spans="1:21">
      <c r="A723" s="12"/>
      <c r="B723" s="16"/>
      <c r="C723" s="16"/>
      <c r="D723" s="16"/>
      <c r="E723" s="16"/>
      <c r="F723" s="16"/>
      <c r="G723" s="16"/>
      <c r="H723" s="16"/>
      <c r="I723" s="16"/>
      <c r="J723" s="16"/>
      <c r="N723" s="25"/>
      <c r="O723" s="25"/>
      <c r="P723" s="25"/>
      <c r="Q723" s="25"/>
      <c r="R723" s="25"/>
      <c r="S723" s="25"/>
      <c r="T723" s="25"/>
      <c r="U723" s="16"/>
    </row>
    <row r="724" spans="1:21">
      <c r="A724" s="12"/>
      <c r="B724" s="16"/>
      <c r="C724" s="16"/>
      <c r="D724" s="16"/>
      <c r="E724" s="16"/>
      <c r="F724" s="16"/>
      <c r="G724" s="16"/>
      <c r="H724" s="16"/>
      <c r="I724" s="16"/>
      <c r="J724" s="16"/>
      <c r="N724" s="25"/>
      <c r="O724" s="25"/>
      <c r="P724" s="25"/>
      <c r="Q724" s="25"/>
      <c r="R724" s="25"/>
      <c r="S724" s="25"/>
      <c r="T724" s="25"/>
      <c r="U724" s="16"/>
    </row>
    <row r="725" spans="1:21">
      <c r="A725" s="12"/>
      <c r="B725" s="16"/>
      <c r="C725" s="16"/>
      <c r="D725" s="16"/>
      <c r="E725" s="16"/>
      <c r="F725" s="16"/>
      <c r="G725" s="16"/>
      <c r="H725" s="16"/>
      <c r="I725" s="16"/>
      <c r="J725" s="16"/>
      <c r="N725" s="25"/>
      <c r="O725" s="25"/>
      <c r="P725" s="25"/>
      <c r="Q725" s="25"/>
      <c r="R725" s="25"/>
      <c r="S725" s="25"/>
      <c r="T725" s="25"/>
      <c r="U725" s="16"/>
    </row>
    <row r="726" spans="1:21">
      <c r="A726" s="12"/>
      <c r="B726" s="16"/>
      <c r="C726" s="16"/>
      <c r="D726" s="16"/>
      <c r="E726" s="16"/>
      <c r="F726" s="16"/>
      <c r="G726" s="16"/>
      <c r="H726" s="16"/>
      <c r="I726" s="16"/>
      <c r="J726" s="16"/>
      <c r="N726" s="25"/>
      <c r="O726" s="25"/>
      <c r="P726" s="25"/>
      <c r="Q726" s="25"/>
      <c r="R726" s="25"/>
      <c r="S726" s="25"/>
      <c r="T726" s="25"/>
      <c r="U726" s="16"/>
    </row>
    <row r="727" spans="1:21">
      <c r="A727" s="12"/>
      <c r="B727" s="16"/>
      <c r="C727" s="16"/>
      <c r="D727" s="16"/>
      <c r="E727" s="16"/>
      <c r="F727" s="16"/>
      <c r="G727" s="16"/>
      <c r="H727" s="16"/>
      <c r="I727" s="16"/>
      <c r="J727" s="16"/>
      <c r="N727" s="25"/>
      <c r="O727" s="25"/>
      <c r="P727" s="25"/>
      <c r="Q727" s="25"/>
      <c r="R727" s="25"/>
      <c r="S727" s="25"/>
      <c r="T727" s="25"/>
      <c r="U727" s="16"/>
    </row>
    <row r="728" spans="1:21">
      <c r="A728" s="12"/>
      <c r="B728" s="16"/>
      <c r="C728" s="16"/>
      <c r="D728" s="16"/>
      <c r="E728" s="16"/>
      <c r="F728" s="16"/>
      <c r="G728" s="16"/>
      <c r="H728" s="16"/>
      <c r="I728" s="16"/>
      <c r="J728" s="16"/>
      <c r="N728" s="25"/>
      <c r="O728" s="25"/>
      <c r="P728" s="25"/>
      <c r="Q728" s="25"/>
      <c r="R728" s="25"/>
      <c r="S728" s="25"/>
      <c r="T728" s="25"/>
      <c r="U728" s="16"/>
    </row>
    <row r="729" spans="1:21">
      <c r="A729" s="12"/>
      <c r="B729" s="16"/>
      <c r="C729" s="16"/>
      <c r="D729" s="16"/>
      <c r="E729" s="16"/>
      <c r="F729" s="16"/>
      <c r="G729" s="16"/>
      <c r="H729" s="16"/>
      <c r="I729" s="16"/>
      <c r="J729" s="16"/>
      <c r="N729" s="25"/>
      <c r="O729" s="25"/>
      <c r="P729" s="25"/>
      <c r="Q729" s="25"/>
      <c r="R729" s="25"/>
      <c r="S729" s="25"/>
      <c r="T729" s="25"/>
      <c r="U729" s="16"/>
    </row>
    <row r="730" spans="1:21">
      <c r="A730" s="12"/>
      <c r="B730" s="16"/>
      <c r="C730" s="16"/>
      <c r="D730" s="16"/>
      <c r="E730" s="16"/>
      <c r="F730" s="16"/>
      <c r="G730" s="16"/>
      <c r="H730" s="16"/>
      <c r="I730" s="16"/>
      <c r="J730" s="16"/>
      <c r="N730" s="25"/>
      <c r="O730" s="25"/>
      <c r="P730" s="25"/>
      <c r="Q730" s="25"/>
      <c r="R730" s="25"/>
      <c r="S730" s="25"/>
      <c r="T730" s="25"/>
      <c r="U730" s="16"/>
    </row>
    <row r="731" spans="1:21">
      <c r="A731" s="12"/>
      <c r="B731" s="16"/>
      <c r="C731" s="16"/>
      <c r="D731" s="16"/>
      <c r="E731" s="16"/>
      <c r="F731" s="16"/>
      <c r="G731" s="16"/>
      <c r="H731" s="16"/>
      <c r="I731" s="16"/>
      <c r="J731" s="16"/>
      <c r="N731" s="25"/>
      <c r="O731" s="25"/>
      <c r="P731" s="25"/>
      <c r="Q731" s="25"/>
      <c r="R731" s="25"/>
      <c r="S731" s="25"/>
      <c r="T731" s="25"/>
      <c r="U731" s="16"/>
    </row>
    <row r="732" spans="1:21">
      <c r="A732" s="12"/>
      <c r="B732" s="16"/>
      <c r="C732" s="16"/>
      <c r="D732" s="16"/>
      <c r="E732" s="16"/>
      <c r="F732" s="16"/>
      <c r="G732" s="16"/>
      <c r="H732" s="16"/>
      <c r="I732" s="16"/>
      <c r="J732" s="16"/>
      <c r="N732" s="25"/>
      <c r="O732" s="25"/>
      <c r="P732" s="25"/>
      <c r="Q732" s="25"/>
      <c r="R732" s="25"/>
      <c r="S732" s="25"/>
      <c r="T732" s="25"/>
      <c r="U732" s="16"/>
    </row>
    <row r="733" spans="1:21">
      <c r="A733" s="12"/>
      <c r="B733" s="16"/>
      <c r="C733" s="16"/>
      <c r="D733" s="16"/>
      <c r="E733" s="16"/>
      <c r="F733" s="16"/>
      <c r="G733" s="16"/>
      <c r="H733" s="16"/>
      <c r="I733" s="16"/>
      <c r="J733" s="16"/>
      <c r="N733" s="25"/>
      <c r="O733" s="25"/>
      <c r="P733" s="25"/>
      <c r="Q733" s="25"/>
      <c r="R733" s="25"/>
      <c r="S733" s="25"/>
      <c r="T733" s="25"/>
      <c r="U733" s="16"/>
    </row>
    <row r="734" spans="1:21">
      <c r="A734" s="12"/>
      <c r="B734" s="16"/>
      <c r="C734" s="16"/>
      <c r="D734" s="16"/>
      <c r="E734" s="16"/>
      <c r="F734" s="16"/>
      <c r="G734" s="16"/>
      <c r="H734" s="16"/>
      <c r="I734" s="16"/>
      <c r="J734" s="16"/>
      <c r="N734" s="25"/>
      <c r="O734" s="25"/>
      <c r="P734" s="25"/>
      <c r="Q734" s="25"/>
      <c r="R734" s="25"/>
      <c r="S734" s="25"/>
      <c r="T734" s="25"/>
      <c r="U734" s="16"/>
    </row>
    <row r="735" spans="1:21">
      <c r="A735" s="12"/>
      <c r="B735" s="16"/>
      <c r="C735" s="16"/>
      <c r="D735" s="16"/>
      <c r="E735" s="16"/>
      <c r="F735" s="16"/>
      <c r="G735" s="16"/>
      <c r="H735" s="16"/>
      <c r="I735" s="16"/>
      <c r="J735" s="16"/>
      <c r="N735" s="25"/>
      <c r="O735" s="25"/>
      <c r="P735" s="25"/>
      <c r="Q735" s="25"/>
      <c r="R735" s="25"/>
      <c r="S735" s="25"/>
      <c r="T735" s="25"/>
      <c r="U735" s="16"/>
    </row>
    <row r="736" spans="1:21">
      <c r="A736" s="12"/>
      <c r="B736" s="16"/>
      <c r="C736" s="16"/>
      <c r="D736" s="16"/>
      <c r="E736" s="16"/>
      <c r="F736" s="16"/>
      <c r="G736" s="16"/>
      <c r="H736" s="16"/>
      <c r="I736" s="16"/>
      <c r="J736" s="16"/>
      <c r="N736" s="25"/>
      <c r="O736" s="25"/>
      <c r="P736" s="25"/>
      <c r="Q736" s="25"/>
      <c r="R736" s="25"/>
      <c r="S736" s="25"/>
      <c r="T736" s="25"/>
      <c r="U736" s="16"/>
    </row>
    <row r="737" spans="1:21">
      <c r="A737" s="12"/>
      <c r="B737" s="16"/>
      <c r="C737" s="16"/>
      <c r="D737" s="16"/>
      <c r="E737" s="16"/>
      <c r="F737" s="16"/>
      <c r="G737" s="16"/>
      <c r="H737" s="16"/>
      <c r="I737" s="16"/>
      <c r="J737" s="16"/>
      <c r="N737" s="25"/>
      <c r="O737" s="25"/>
      <c r="P737" s="25"/>
      <c r="Q737" s="25"/>
      <c r="R737" s="25"/>
      <c r="S737" s="25"/>
      <c r="T737" s="25"/>
      <c r="U737" s="16"/>
    </row>
    <row r="738" spans="1:21">
      <c r="A738" s="12"/>
      <c r="B738" s="16"/>
      <c r="C738" s="16"/>
      <c r="D738" s="16"/>
      <c r="E738" s="16"/>
      <c r="F738" s="16"/>
      <c r="G738" s="16"/>
      <c r="H738" s="16"/>
      <c r="I738" s="16"/>
      <c r="J738" s="16"/>
      <c r="N738" s="25"/>
      <c r="O738" s="25"/>
      <c r="P738" s="25"/>
      <c r="Q738" s="25"/>
      <c r="R738" s="25"/>
      <c r="S738" s="25"/>
      <c r="T738" s="25"/>
      <c r="U738" s="16"/>
    </row>
    <row r="739" spans="1:21">
      <c r="A739" s="12"/>
      <c r="B739" s="16"/>
      <c r="C739" s="16"/>
      <c r="D739" s="16"/>
      <c r="E739" s="16"/>
      <c r="F739" s="16"/>
      <c r="G739" s="16"/>
      <c r="H739" s="16"/>
      <c r="I739" s="16"/>
      <c r="J739" s="16"/>
      <c r="N739" s="25"/>
      <c r="O739" s="25"/>
      <c r="P739" s="25"/>
      <c r="Q739" s="25"/>
      <c r="R739" s="25"/>
      <c r="S739" s="25"/>
      <c r="T739" s="25"/>
      <c r="U739" s="16"/>
    </row>
    <row r="740" spans="1:21">
      <c r="A740" s="12"/>
      <c r="B740" s="16"/>
      <c r="C740" s="16"/>
      <c r="D740" s="16"/>
      <c r="E740" s="16"/>
      <c r="F740" s="16"/>
      <c r="G740" s="16"/>
      <c r="H740" s="16"/>
      <c r="I740" s="16"/>
      <c r="J740" s="16"/>
      <c r="N740" s="25"/>
      <c r="O740" s="25"/>
      <c r="P740" s="25"/>
      <c r="Q740" s="25"/>
      <c r="R740" s="25"/>
      <c r="S740" s="25"/>
      <c r="T740" s="25"/>
      <c r="U740" s="16"/>
    </row>
    <row r="741" spans="1:21">
      <c r="A741" s="12"/>
      <c r="B741" s="16"/>
      <c r="C741" s="16"/>
      <c r="D741" s="16"/>
      <c r="E741" s="16"/>
      <c r="F741" s="16"/>
      <c r="G741" s="16"/>
      <c r="H741" s="16"/>
      <c r="I741" s="16"/>
      <c r="J741" s="16"/>
      <c r="N741" s="25"/>
      <c r="O741" s="25"/>
      <c r="P741" s="25"/>
      <c r="Q741" s="25"/>
      <c r="R741" s="25"/>
      <c r="S741" s="25"/>
      <c r="T741" s="25"/>
      <c r="U741" s="16"/>
    </row>
    <row r="742" spans="1:21">
      <c r="A742" s="12"/>
      <c r="B742" s="16"/>
      <c r="C742" s="16"/>
      <c r="D742" s="16"/>
      <c r="E742" s="16"/>
      <c r="F742" s="16"/>
      <c r="G742" s="16"/>
      <c r="H742" s="16"/>
      <c r="I742" s="16"/>
      <c r="J742" s="16"/>
      <c r="N742" s="25"/>
      <c r="O742" s="25"/>
      <c r="P742" s="25"/>
      <c r="Q742" s="25"/>
      <c r="R742" s="25"/>
      <c r="S742" s="25"/>
      <c r="T742" s="25"/>
      <c r="U742" s="16"/>
    </row>
    <row r="743" spans="1:21">
      <c r="A743" s="12"/>
      <c r="B743" s="16"/>
      <c r="C743" s="16"/>
      <c r="D743" s="16"/>
      <c r="E743" s="16"/>
      <c r="F743" s="16"/>
      <c r="G743" s="16"/>
      <c r="H743" s="16"/>
      <c r="I743" s="16"/>
      <c r="J743" s="16"/>
      <c r="N743" s="25"/>
      <c r="O743" s="25"/>
      <c r="P743" s="25"/>
      <c r="Q743" s="25"/>
      <c r="R743" s="25"/>
      <c r="S743" s="25"/>
      <c r="T743" s="25"/>
      <c r="U743" s="16"/>
    </row>
    <row r="744" spans="1:21">
      <c r="A744" s="12"/>
      <c r="B744" s="16"/>
      <c r="C744" s="16"/>
      <c r="D744" s="16"/>
      <c r="E744" s="16"/>
      <c r="F744" s="16"/>
      <c r="G744" s="16"/>
      <c r="H744" s="16"/>
      <c r="I744" s="16"/>
      <c r="J744" s="16"/>
      <c r="N744" s="25"/>
      <c r="O744" s="25"/>
      <c r="P744" s="25"/>
      <c r="Q744" s="25"/>
      <c r="R744" s="25"/>
      <c r="S744" s="25"/>
      <c r="T744" s="25"/>
      <c r="U744" s="16"/>
    </row>
    <row r="745" spans="1:21">
      <c r="A745" s="12"/>
      <c r="B745" s="16"/>
      <c r="C745" s="16"/>
      <c r="D745" s="16"/>
      <c r="E745" s="16"/>
      <c r="F745" s="16"/>
      <c r="G745" s="16"/>
      <c r="H745" s="16"/>
      <c r="I745" s="16"/>
      <c r="J745" s="16"/>
      <c r="N745" s="25"/>
      <c r="O745" s="25"/>
      <c r="P745" s="25"/>
      <c r="Q745" s="25"/>
      <c r="R745" s="25"/>
      <c r="S745" s="25"/>
      <c r="T745" s="25"/>
      <c r="U745" s="16"/>
    </row>
    <row r="746" spans="1:21">
      <c r="A746" s="12"/>
      <c r="B746" s="16"/>
      <c r="C746" s="16"/>
      <c r="D746" s="16"/>
      <c r="E746" s="16"/>
      <c r="F746" s="16"/>
      <c r="G746" s="16"/>
      <c r="H746" s="16"/>
      <c r="I746" s="16"/>
      <c r="J746" s="16"/>
      <c r="N746" s="25"/>
      <c r="O746" s="25"/>
      <c r="P746" s="25"/>
      <c r="Q746" s="25"/>
      <c r="R746" s="25"/>
      <c r="S746" s="25"/>
      <c r="T746" s="25"/>
      <c r="U746" s="16"/>
    </row>
    <row r="747" spans="1:21">
      <c r="A747" s="12"/>
      <c r="B747" s="16"/>
      <c r="C747" s="16"/>
      <c r="D747" s="16"/>
      <c r="E747" s="16"/>
      <c r="F747" s="16"/>
      <c r="G747" s="16"/>
      <c r="H747" s="16"/>
      <c r="I747" s="16"/>
      <c r="J747" s="16"/>
      <c r="N747" s="25"/>
      <c r="O747" s="25"/>
      <c r="P747" s="25"/>
      <c r="Q747" s="25"/>
      <c r="R747" s="25"/>
      <c r="S747" s="25"/>
      <c r="T747" s="25"/>
      <c r="U747" s="16"/>
    </row>
    <row r="748" spans="1:21">
      <c r="A748" s="12"/>
      <c r="B748" s="16"/>
      <c r="C748" s="16"/>
      <c r="D748" s="16"/>
      <c r="E748" s="16"/>
      <c r="F748" s="16"/>
      <c r="G748" s="16"/>
      <c r="H748" s="16"/>
      <c r="I748" s="16"/>
      <c r="J748" s="16"/>
      <c r="N748" s="25"/>
      <c r="O748" s="25"/>
      <c r="P748" s="25"/>
      <c r="Q748" s="25"/>
      <c r="R748" s="25"/>
      <c r="S748" s="25"/>
      <c r="T748" s="25"/>
      <c r="U748" s="16"/>
    </row>
    <row r="749" spans="1:21">
      <c r="A749" s="12"/>
      <c r="B749" s="16"/>
      <c r="C749" s="16"/>
      <c r="D749" s="16"/>
      <c r="E749" s="16"/>
      <c r="F749" s="16"/>
      <c r="G749" s="16"/>
      <c r="H749" s="16"/>
      <c r="I749" s="16"/>
      <c r="J749" s="16"/>
      <c r="N749" s="25"/>
      <c r="O749" s="25"/>
      <c r="P749" s="25"/>
      <c r="Q749" s="25"/>
      <c r="R749" s="25"/>
      <c r="S749" s="25"/>
      <c r="T749" s="25"/>
      <c r="U749" s="16"/>
    </row>
    <row r="750" spans="1:21">
      <c r="A750" s="12"/>
      <c r="B750" s="16"/>
      <c r="C750" s="16"/>
      <c r="D750" s="16"/>
      <c r="E750" s="16"/>
      <c r="F750" s="16"/>
      <c r="G750" s="16"/>
      <c r="H750" s="16"/>
      <c r="I750" s="16"/>
      <c r="J750" s="16"/>
      <c r="N750" s="25"/>
      <c r="O750" s="25"/>
      <c r="P750" s="25"/>
      <c r="Q750" s="25"/>
      <c r="R750" s="25"/>
      <c r="S750" s="25"/>
      <c r="T750" s="25"/>
      <c r="U750" s="16"/>
    </row>
    <row r="751" spans="1:21">
      <c r="A751" s="12"/>
      <c r="B751" s="16"/>
      <c r="C751" s="16"/>
      <c r="D751" s="16"/>
      <c r="E751" s="16"/>
      <c r="F751" s="16"/>
      <c r="G751" s="16"/>
      <c r="H751" s="16"/>
      <c r="I751" s="16"/>
      <c r="J751" s="16"/>
      <c r="N751" s="25"/>
      <c r="O751" s="25"/>
      <c r="P751" s="25"/>
      <c r="Q751" s="25"/>
      <c r="R751" s="25"/>
      <c r="S751" s="25"/>
      <c r="T751" s="25"/>
      <c r="U751" s="16"/>
    </row>
    <row r="752" spans="1:21">
      <c r="A752" s="12"/>
      <c r="B752" s="16"/>
      <c r="C752" s="16"/>
      <c r="D752" s="16"/>
      <c r="E752" s="16"/>
      <c r="F752" s="16"/>
      <c r="G752" s="16"/>
      <c r="H752" s="16"/>
      <c r="I752" s="16"/>
      <c r="J752" s="16"/>
      <c r="N752" s="25"/>
      <c r="O752" s="25"/>
      <c r="P752" s="25"/>
      <c r="Q752" s="25"/>
      <c r="R752" s="25"/>
      <c r="S752" s="25"/>
      <c r="T752" s="25"/>
      <c r="U752" s="16"/>
    </row>
    <row r="753" spans="1:21">
      <c r="A753" s="12"/>
      <c r="B753" s="16"/>
      <c r="C753" s="16"/>
      <c r="D753" s="16"/>
      <c r="E753" s="16"/>
      <c r="F753" s="16"/>
      <c r="G753" s="16"/>
      <c r="H753" s="16"/>
      <c r="I753" s="16"/>
      <c r="J753" s="16"/>
      <c r="N753" s="25"/>
      <c r="O753" s="25"/>
      <c r="P753" s="25"/>
      <c r="Q753" s="25"/>
      <c r="R753" s="25"/>
      <c r="S753" s="25"/>
      <c r="T753" s="25"/>
      <c r="U753" s="16"/>
    </row>
    <row r="754" spans="1:21">
      <c r="A754" s="12"/>
      <c r="B754" s="16"/>
      <c r="C754" s="16"/>
      <c r="D754" s="16"/>
      <c r="E754" s="16"/>
      <c r="F754" s="16"/>
      <c r="G754" s="16"/>
      <c r="H754" s="16"/>
      <c r="I754" s="16"/>
      <c r="J754" s="16"/>
      <c r="N754" s="25"/>
      <c r="O754" s="25"/>
      <c r="P754" s="25"/>
      <c r="Q754" s="25"/>
      <c r="R754" s="25"/>
      <c r="S754" s="25"/>
      <c r="T754" s="25"/>
      <c r="U754" s="16"/>
    </row>
    <row r="755" spans="1:21">
      <c r="A755" s="12"/>
      <c r="B755" s="16"/>
      <c r="C755" s="16"/>
      <c r="D755" s="16"/>
      <c r="E755" s="16"/>
      <c r="F755" s="16"/>
      <c r="G755" s="16"/>
      <c r="H755" s="16"/>
      <c r="I755" s="16"/>
      <c r="J755" s="16"/>
      <c r="N755" s="25"/>
      <c r="O755" s="25"/>
      <c r="P755" s="25"/>
      <c r="Q755" s="25"/>
      <c r="R755" s="25"/>
      <c r="S755" s="25"/>
      <c r="T755" s="25"/>
      <c r="U755" s="16"/>
    </row>
    <row r="756" spans="1:21">
      <c r="A756" s="12"/>
      <c r="B756" s="16"/>
      <c r="C756" s="16"/>
      <c r="D756" s="16"/>
      <c r="E756" s="16"/>
      <c r="F756" s="16"/>
      <c r="G756" s="16"/>
      <c r="H756" s="16"/>
      <c r="I756" s="16"/>
      <c r="J756" s="16"/>
      <c r="N756" s="25"/>
      <c r="O756" s="25"/>
      <c r="P756" s="25"/>
      <c r="Q756" s="25"/>
      <c r="R756" s="25"/>
      <c r="S756" s="25"/>
      <c r="T756" s="25"/>
      <c r="U756" s="16"/>
    </row>
    <row r="757" spans="1:21">
      <c r="A757" s="12"/>
      <c r="B757" s="16"/>
      <c r="C757" s="16"/>
      <c r="D757" s="16"/>
      <c r="E757" s="16"/>
      <c r="F757" s="16"/>
      <c r="G757" s="16"/>
      <c r="H757" s="16"/>
      <c r="I757" s="16"/>
      <c r="J757" s="16"/>
      <c r="N757" s="25"/>
      <c r="O757" s="25"/>
      <c r="P757" s="25"/>
      <c r="Q757" s="25"/>
      <c r="R757" s="25"/>
      <c r="S757" s="25"/>
      <c r="T757" s="25"/>
      <c r="U757" s="16"/>
    </row>
    <row r="758" spans="1:21">
      <c r="A758" s="12"/>
      <c r="B758" s="16"/>
      <c r="C758" s="16"/>
      <c r="D758" s="16"/>
      <c r="E758" s="16"/>
      <c r="F758" s="16"/>
      <c r="G758" s="16"/>
      <c r="H758" s="16"/>
      <c r="I758" s="16"/>
      <c r="J758" s="16"/>
      <c r="N758" s="25"/>
      <c r="O758" s="25"/>
      <c r="P758" s="25"/>
      <c r="Q758" s="25"/>
      <c r="R758" s="25"/>
      <c r="S758" s="25"/>
      <c r="T758" s="25"/>
      <c r="U758" s="16"/>
    </row>
    <row r="759" spans="1:21">
      <c r="A759" s="12"/>
      <c r="B759" s="16"/>
      <c r="C759" s="16"/>
      <c r="D759" s="16"/>
      <c r="E759" s="16"/>
      <c r="F759" s="16"/>
      <c r="G759" s="16"/>
      <c r="H759" s="16"/>
      <c r="I759" s="16"/>
      <c r="J759" s="16"/>
      <c r="N759" s="25"/>
      <c r="O759" s="25"/>
      <c r="P759" s="25"/>
      <c r="Q759" s="25"/>
      <c r="R759" s="25"/>
      <c r="S759" s="25"/>
      <c r="T759" s="25"/>
      <c r="U759" s="16"/>
    </row>
    <row r="760" spans="1:21">
      <c r="A760" s="12"/>
      <c r="B760" s="16"/>
      <c r="C760" s="16"/>
      <c r="D760" s="16"/>
      <c r="E760" s="16"/>
      <c r="F760" s="16"/>
      <c r="G760" s="16"/>
      <c r="H760" s="16"/>
      <c r="I760" s="16"/>
      <c r="J760" s="16"/>
      <c r="N760" s="25"/>
      <c r="O760" s="25"/>
      <c r="P760" s="25"/>
      <c r="Q760" s="25"/>
      <c r="R760" s="25"/>
      <c r="S760" s="25"/>
      <c r="T760" s="25"/>
      <c r="U760" s="16"/>
    </row>
    <row r="761" spans="1:21">
      <c r="A761" s="12"/>
      <c r="B761" s="16"/>
      <c r="C761" s="16"/>
      <c r="D761" s="16"/>
      <c r="E761" s="16"/>
      <c r="F761" s="16"/>
      <c r="G761" s="16"/>
      <c r="H761" s="16"/>
      <c r="I761" s="16"/>
      <c r="J761" s="16"/>
      <c r="N761" s="25"/>
      <c r="O761" s="25"/>
      <c r="P761" s="25"/>
      <c r="Q761" s="25"/>
      <c r="R761" s="25"/>
      <c r="S761" s="25"/>
      <c r="T761" s="25"/>
      <c r="U761" s="16"/>
    </row>
    <row r="762" spans="1:21">
      <c r="A762" s="12"/>
      <c r="B762" s="16"/>
      <c r="C762" s="16"/>
      <c r="D762" s="16"/>
      <c r="E762" s="16"/>
      <c r="F762" s="16"/>
      <c r="G762" s="16"/>
      <c r="H762" s="16"/>
      <c r="I762" s="16"/>
      <c r="J762" s="16"/>
      <c r="N762" s="25"/>
      <c r="O762" s="25"/>
      <c r="P762" s="25"/>
      <c r="Q762" s="25"/>
      <c r="R762" s="25"/>
      <c r="S762" s="25"/>
      <c r="T762" s="25"/>
      <c r="U762" s="16"/>
    </row>
    <row r="763" spans="1:21">
      <c r="A763" s="12"/>
      <c r="B763" s="16"/>
      <c r="C763" s="16"/>
      <c r="D763" s="16"/>
      <c r="E763" s="16"/>
      <c r="F763" s="16"/>
      <c r="G763" s="16"/>
      <c r="H763" s="16"/>
      <c r="I763" s="16"/>
      <c r="J763" s="16"/>
      <c r="N763" s="25"/>
      <c r="O763" s="25"/>
      <c r="P763" s="25"/>
      <c r="Q763" s="25"/>
      <c r="R763" s="25"/>
      <c r="S763" s="25"/>
      <c r="T763" s="25"/>
      <c r="U763" s="16"/>
    </row>
    <row r="764" spans="1:21">
      <c r="A764" s="12"/>
      <c r="B764" s="16"/>
      <c r="C764" s="16"/>
      <c r="D764" s="16"/>
      <c r="E764" s="16"/>
      <c r="F764" s="16"/>
      <c r="G764" s="16"/>
      <c r="H764" s="16"/>
      <c r="I764" s="16"/>
      <c r="J764" s="16"/>
      <c r="N764" s="25"/>
      <c r="O764" s="25"/>
      <c r="P764" s="25"/>
      <c r="Q764" s="25"/>
      <c r="R764" s="25"/>
      <c r="S764" s="25"/>
      <c r="T764" s="25"/>
      <c r="U764" s="16"/>
    </row>
    <row r="765" spans="1:21">
      <c r="A765" s="12"/>
      <c r="B765" s="16"/>
      <c r="C765" s="16"/>
      <c r="D765" s="16"/>
      <c r="E765" s="16"/>
      <c r="F765" s="16"/>
      <c r="G765" s="16"/>
      <c r="H765" s="16"/>
      <c r="I765" s="16"/>
      <c r="J765" s="16"/>
      <c r="N765" s="25"/>
      <c r="O765" s="25"/>
      <c r="P765" s="25"/>
      <c r="Q765" s="25"/>
      <c r="R765" s="25"/>
      <c r="S765" s="25"/>
      <c r="T765" s="25"/>
      <c r="U765" s="16"/>
    </row>
    <row r="766" spans="1:21">
      <c r="A766" s="12"/>
      <c r="B766" s="16"/>
      <c r="C766" s="16"/>
      <c r="D766" s="16"/>
      <c r="E766" s="16"/>
      <c r="F766" s="16"/>
      <c r="G766" s="16"/>
      <c r="H766" s="16"/>
      <c r="I766" s="16"/>
      <c r="J766" s="16"/>
      <c r="N766" s="25"/>
      <c r="O766" s="25"/>
      <c r="P766" s="25"/>
      <c r="Q766" s="25"/>
      <c r="R766" s="25"/>
      <c r="S766" s="25"/>
      <c r="T766" s="25"/>
      <c r="U766" s="16"/>
    </row>
    <row r="767" spans="1:21">
      <c r="A767" s="12"/>
      <c r="B767" s="16"/>
      <c r="C767" s="16"/>
      <c r="D767" s="16"/>
      <c r="E767" s="16"/>
      <c r="F767" s="16"/>
      <c r="G767" s="16"/>
      <c r="H767" s="16"/>
      <c r="I767" s="16"/>
      <c r="J767" s="16"/>
      <c r="N767" s="25"/>
      <c r="O767" s="25"/>
      <c r="P767" s="25"/>
      <c r="Q767" s="25"/>
      <c r="R767" s="25"/>
      <c r="S767" s="25"/>
      <c r="T767" s="25"/>
      <c r="U767" s="16"/>
    </row>
    <row r="768" spans="1:21">
      <c r="A768" s="12"/>
      <c r="B768" s="16"/>
      <c r="C768" s="16"/>
      <c r="D768" s="16"/>
      <c r="E768" s="16"/>
      <c r="F768" s="16"/>
      <c r="G768" s="16"/>
      <c r="H768" s="16"/>
      <c r="I768" s="16"/>
      <c r="J768" s="16"/>
      <c r="N768" s="25"/>
      <c r="O768" s="25"/>
      <c r="P768" s="25"/>
      <c r="Q768" s="25"/>
      <c r="R768" s="25"/>
      <c r="S768" s="25"/>
      <c r="T768" s="25"/>
      <c r="U768" s="16"/>
    </row>
    <row r="769" spans="1:21">
      <c r="A769" s="12"/>
      <c r="B769" s="16"/>
      <c r="C769" s="16"/>
      <c r="D769" s="16"/>
      <c r="E769" s="16"/>
      <c r="F769" s="16"/>
      <c r="G769" s="16"/>
      <c r="H769" s="16"/>
      <c r="I769" s="16"/>
      <c r="J769" s="16"/>
      <c r="N769" s="25"/>
      <c r="O769" s="25"/>
      <c r="P769" s="25"/>
      <c r="Q769" s="25"/>
      <c r="R769" s="25"/>
      <c r="S769" s="25"/>
      <c r="T769" s="25"/>
      <c r="U769" s="16"/>
    </row>
    <row r="770" spans="1:21">
      <c r="A770" s="12"/>
      <c r="B770" s="16"/>
      <c r="C770" s="16"/>
      <c r="D770" s="16"/>
      <c r="E770" s="16"/>
      <c r="F770" s="16"/>
      <c r="G770" s="16"/>
      <c r="H770" s="16"/>
      <c r="I770" s="16"/>
      <c r="J770" s="16"/>
      <c r="N770" s="25"/>
      <c r="O770" s="25"/>
      <c r="P770" s="25"/>
      <c r="Q770" s="25"/>
      <c r="R770" s="25"/>
      <c r="S770" s="25"/>
      <c r="T770" s="25"/>
      <c r="U770" s="16"/>
    </row>
    <row r="771" spans="1:21">
      <c r="A771" s="12"/>
      <c r="B771" s="16"/>
      <c r="C771" s="16"/>
      <c r="D771" s="16"/>
      <c r="E771" s="16"/>
      <c r="F771" s="16"/>
      <c r="G771" s="16"/>
      <c r="H771" s="16"/>
      <c r="I771" s="16"/>
      <c r="J771" s="16"/>
      <c r="N771" s="25"/>
      <c r="O771" s="25"/>
      <c r="P771" s="25"/>
      <c r="Q771" s="25"/>
      <c r="R771" s="25"/>
      <c r="S771" s="25"/>
      <c r="T771" s="25"/>
      <c r="U771" s="16"/>
    </row>
    <row r="772" spans="1:21">
      <c r="A772" s="12"/>
      <c r="B772" s="16"/>
      <c r="C772" s="16"/>
      <c r="D772" s="16"/>
      <c r="E772" s="16"/>
      <c r="F772" s="16"/>
      <c r="G772" s="16"/>
      <c r="H772" s="16"/>
      <c r="I772" s="16"/>
      <c r="J772" s="16"/>
      <c r="N772" s="25"/>
      <c r="O772" s="25"/>
      <c r="P772" s="25"/>
      <c r="Q772" s="25"/>
      <c r="R772" s="25"/>
      <c r="S772" s="25"/>
      <c r="T772" s="25"/>
      <c r="U772" s="16"/>
    </row>
    <row r="773" spans="1:21">
      <c r="A773" s="12"/>
      <c r="B773" s="16"/>
      <c r="C773" s="16"/>
      <c r="D773" s="16"/>
      <c r="E773" s="16"/>
      <c r="F773" s="16"/>
      <c r="G773" s="16"/>
      <c r="H773" s="16"/>
      <c r="I773" s="16"/>
      <c r="J773" s="16"/>
      <c r="N773" s="25"/>
      <c r="O773" s="25"/>
      <c r="P773" s="25"/>
      <c r="Q773" s="25"/>
      <c r="R773" s="25"/>
      <c r="S773" s="25"/>
      <c r="T773" s="25"/>
      <c r="U773" s="16"/>
    </row>
    <row r="774" spans="1:21">
      <c r="A774" s="12"/>
      <c r="B774" s="16"/>
      <c r="C774" s="16"/>
      <c r="D774" s="16"/>
      <c r="E774" s="16"/>
      <c r="F774" s="16"/>
      <c r="G774" s="16"/>
      <c r="H774" s="16"/>
      <c r="I774" s="16"/>
      <c r="J774" s="16"/>
      <c r="N774" s="25"/>
      <c r="O774" s="25"/>
      <c r="P774" s="25"/>
      <c r="Q774" s="25"/>
      <c r="R774" s="25"/>
      <c r="S774" s="25"/>
      <c r="T774" s="25"/>
      <c r="U774" s="16"/>
    </row>
    <row r="775" spans="1:21">
      <c r="A775" s="12"/>
      <c r="B775" s="16"/>
      <c r="C775" s="16"/>
      <c r="D775" s="16"/>
      <c r="E775" s="16"/>
      <c r="F775" s="16"/>
      <c r="G775" s="16"/>
      <c r="H775" s="16"/>
      <c r="I775" s="16"/>
      <c r="J775" s="16"/>
      <c r="N775" s="25"/>
      <c r="O775" s="25"/>
      <c r="P775" s="25"/>
      <c r="Q775" s="25"/>
      <c r="R775" s="25"/>
      <c r="S775" s="25"/>
      <c r="T775" s="25"/>
      <c r="U775" s="16"/>
    </row>
    <row r="776" spans="1:21">
      <c r="A776" s="12"/>
      <c r="B776" s="16"/>
      <c r="C776" s="16"/>
      <c r="D776" s="16"/>
      <c r="E776" s="16"/>
      <c r="F776" s="16"/>
      <c r="G776" s="16"/>
      <c r="H776" s="16"/>
      <c r="I776" s="16"/>
      <c r="J776" s="16"/>
      <c r="N776" s="25"/>
      <c r="O776" s="25"/>
      <c r="P776" s="25"/>
      <c r="Q776" s="25"/>
      <c r="R776" s="25"/>
      <c r="S776" s="25"/>
      <c r="T776" s="25"/>
      <c r="U776" s="16"/>
    </row>
    <row r="777" spans="1:21">
      <c r="A777" s="12"/>
      <c r="B777" s="16"/>
      <c r="C777" s="16"/>
      <c r="D777" s="16"/>
      <c r="E777" s="16"/>
      <c r="F777" s="16"/>
      <c r="G777" s="16"/>
      <c r="H777" s="16"/>
      <c r="I777" s="16"/>
      <c r="J777" s="16"/>
      <c r="N777" s="25"/>
      <c r="O777" s="25"/>
      <c r="P777" s="25"/>
      <c r="Q777" s="25"/>
      <c r="R777" s="25"/>
      <c r="S777" s="25"/>
      <c r="T777" s="25"/>
      <c r="U777" s="16"/>
    </row>
    <row r="778" spans="1:21">
      <c r="A778" s="12"/>
      <c r="B778" s="16"/>
      <c r="C778" s="16"/>
      <c r="D778" s="16"/>
      <c r="E778" s="16"/>
      <c r="F778" s="16"/>
      <c r="G778" s="16"/>
      <c r="H778" s="16"/>
      <c r="I778" s="16"/>
      <c r="J778" s="16"/>
      <c r="N778" s="25"/>
      <c r="O778" s="25"/>
      <c r="P778" s="25"/>
      <c r="Q778" s="25"/>
      <c r="R778" s="25"/>
      <c r="S778" s="25"/>
      <c r="T778" s="25"/>
      <c r="U778" s="16"/>
    </row>
    <row r="779" spans="1:21">
      <c r="A779" s="12"/>
      <c r="B779" s="16"/>
      <c r="C779" s="16"/>
      <c r="D779" s="16"/>
      <c r="E779" s="16"/>
      <c r="F779" s="16"/>
      <c r="G779" s="16"/>
      <c r="H779" s="16"/>
      <c r="I779" s="16"/>
      <c r="J779" s="16"/>
      <c r="N779" s="25"/>
      <c r="O779" s="25"/>
      <c r="P779" s="25"/>
      <c r="Q779" s="25"/>
      <c r="R779" s="25"/>
      <c r="S779" s="25"/>
      <c r="T779" s="25"/>
      <c r="U779" s="16"/>
    </row>
    <row r="780" spans="1:21">
      <c r="A780" s="12"/>
      <c r="B780" s="16"/>
      <c r="C780" s="16"/>
      <c r="D780" s="16"/>
      <c r="E780" s="16"/>
      <c r="F780" s="16"/>
      <c r="G780" s="16"/>
      <c r="H780" s="16"/>
      <c r="I780" s="16"/>
      <c r="J780" s="16"/>
      <c r="N780" s="25"/>
      <c r="O780" s="25"/>
      <c r="P780" s="25"/>
      <c r="Q780" s="25"/>
      <c r="R780" s="25"/>
      <c r="S780" s="25"/>
      <c r="T780" s="25"/>
      <c r="U780" s="16"/>
    </row>
    <row r="781" spans="1:21">
      <c r="A781" s="12"/>
      <c r="B781" s="16"/>
      <c r="C781" s="16"/>
      <c r="D781" s="16"/>
      <c r="E781" s="16"/>
      <c r="F781" s="16"/>
      <c r="G781" s="16"/>
      <c r="H781" s="16"/>
      <c r="I781" s="16"/>
      <c r="J781" s="16"/>
      <c r="N781" s="25"/>
      <c r="O781" s="25"/>
      <c r="P781" s="25"/>
      <c r="Q781" s="25"/>
      <c r="R781" s="25"/>
      <c r="S781" s="25"/>
      <c r="T781" s="25"/>
      <c r="U781" s="16"/>
    </row>
    <row r="782" spans="1:21">
      <c r="A782" s="12"/>
      <c r="B782" s="16"/>
      <c r="C782" s="16"/>
      <c r="D782" s="16"/>
      <c r="E782" s="16"/>
      <c r="F782" s="16"/>
      <c r="G782" s="16"/>
      <c r="H782" s="16"/>
      <c r="I782" s="16"/>
      <c r="J782" s="16"/>
      <c r="N782" s="25"/>
      <c r="O782" s="25"/>
      <c r="P782" s="25"/>
      <c r="Q782" s="25"/>
      <c r="R782" s="25"/>
      <c r="S782" s="25"/>
      <c r="T782" s="25"/>
      <c r="U782" s="16"/>
    </row>
    <row r="783" spans="1:21">
      <c r="A783" s="12"/>
      <c r="B783" s="16"/>
      <c r="C783" s="16"/>
      <c r="D783" s="16"/>
      <c r="E783" s="16"/>
      <c r="F783" s="16"/>
      <c r="G783" s="16"/>
      <c r="H783" s="16"/>
      <c r="I783" s="16"/>
      <c r="J783" s="16"/>
      <c r="N783" s="25"/>
      <c r="O783" s="25"/>
      <c r="P783" s="25"/>
      <c r="Q783" s="25"/>
      <c r="R783" s="25"/>
      <c r="S783" s="25"/>
      <c r="T783" s="25"/>
      <c r="U783" s="16"/>
    </row>
    <row r="784" spans="1:21">
      <c r="A784" s="12"/>
      <c r="B784" s="16"/>
      <c r="C784" s="16"/>
      <c r="D784" s="16"/>
      <c r="E784" s="16"/>
      <c r="F784" s="16"/>
      <c r="G784" s="16"/>
      <c r="H784" s="16"/>
      <c r="I784" s="16"/>
      <c r="J784" s="16"/>
      <c r="N784" s="25"/>
      <c r="O784" s="25"/>
      <c r="P784" s="25"/>
      <c r="Q784" s="25"/>
      <c r="R784" s="25"/>
      <c r="S784" s="25"/>
      <c r="T784" s="25"/>
      <c r="U784" s="16"/>
    </row>
    <row r="785" spans="1:21">
      <c r="A785" s="12"/>
      <c r="B785" s="16"/>
      <c r="C785" s="16"/>
      <c r="D785" s="16"/>
      <c r="E785" s="16"/>
      <c r="F785" s="16"/>
      <c r="G785" s="16"/>
      <c r="H785" s="16"/>
      <c r="I785" s="16"/>
      <c r="J785" s="16"/>
      <c r="N785" s="25"/>
      <c r="O785" s="25"/>
      <c r="P785" s="25"/>
      <c r="Q785" s="25"/>
      <c r="R785" s="25"/>
      <c r="S785" s="25"/>
      <c r="T785" s="25"/>
      <c r="U785" s="16"/>
    </row>
    <row r="786" spans="1:21">
      <c r="A786" s="12"/>
      <c r="B786" s="16"/>
      <c r="C786" s="16"/>
      <c r="D786" s="16"/>
      <c r="E786" s="16"/>
      <c r="F786" s="16"/>
      <c r="G786" s="16"/>
      <c r="H786" s="16"/>
      <c r="I786" s="16"/>
      <c r="J786" s="16"/>
      <c r="N786" s="25"/>
      <c r="O786" s="25"/>
      <c r="P786" s="25"/>
      <c r="Q786" s="25"/>
      <c r="R786" s="25"/>
      <c r="S786" s="25"/>
      <c r="T786" s="25"/>
      <c r="U786" s="16"/>
    </row>
    <row r="787" spans="1:21">
      <c r="A787" s="12"/>
      <c r="B787" s="16"/>
      <c r="C787" s="16"/>
      <c r="D787" s="16"/>
      <c r="E787" s="16"/>
      <c r="F787" s="16"/>
      <c r="G787" s="16"/>
      <c r="H787" s="16"/>
      <c r="I787" s="16"/>
      <c r="J787" s="16"/>
      <c r="N787" s="25"/>
      <c r="O787" s="25"/>
      <c r="P787" s="25"/>
      <c r="Q787" s="25"/>
      <c r="R787" s="25"/>
      <c r="S787" s="25"/>
      <c r="T787" s="25"/>
      <c r="U787" s="16"/>
    </row>
    <row r="788" spans="1:21">
      <c r="A788" s="12"/>
      <c r="B788" s="16"/>
      <c r="C788" s="16"/>
      <c r="D788" s="16"/>
      <c r="E788" s="16"/>
      <c r="F788" s="16"/>
      <c r="G788" s="16"/>
      <c r="H788" s="16"/>
      <c r="I788" s="16"/>
      <c r="J788" s="16"/>
      <c r="N788" s="25"/>
      <c r="O788" s="25"/>
      <c r="P788" s="25"/>
      <c r="Q788" s="25"/>
      <c r="R788" s="25"/>
      <c r="S788" s="25"/>
      <c r="T788" s="25"/>
      <c r="U788" s="16"/>
    </row>
    <row r="789" spans="1:21">
      <c r="A789" s="12"/>
      <c r="B789" s="16"/>
      <c r="C789" s="16"/>
      <c r="D789" s="16"/>
      <c r="E789" s="16"/>
      <c r="F789" s="16"/>
      <c r="G789" s="16"/>
      <c r="H789" s="16"/>
      <c r="I789" s="16"/>
      <c r="J789" s="16"/>
      <c r="N789" s="25"/>
      <c r="O789" s="25"/>
      <c r="P789" s="25"/>
      <c r="Q789" s="25"/>
      <c r="R789" s="25"/>
      <c r="S789" s="25"/>
      <c r="T789" s="25"/>
      <c r="U789" s="16"/>
    </row>
    <row r="790" spans="1:21">
      <c r="A790" s="12"/>
      <c r="B790" s="16"/>
      <c r="C790" s="16"/>
      <c r="D790" s="16"/>
      <c r="E790" s="16"/>
      <c r="F790" s="16"/>
      <c r="G790" s="16"/>
      <c r="H790" s="16"/>
      <c r="I790" s="16"/>
      <c r="J790" s="16"/>
      <c r="N790" s="25"/>
      <c r="O790" s="25"/>
      <c r="P790" s="25"/>
      <c r="Q790" s="25"/>
      <c r="R790" s="25"/>
      <c r="S790" s="25"/>
      <c r="T790" s="25"/>
      <c r="U790" s="16"/>
    </row>
    <row r="791" spans="1:21">
      <c r="A791" s="12"/>
      <c r="B791" s="16"/>
      <c r="C791" s="16"/>
      <c r="D791" s="16"/>
      <c r="E791" s="16"/>
      <c r="F791" s="16"/>
      <c r="G791" s="16"/>
      <c r="H791" s="16"/>
      <c r="I791" s="16"/>
      <c r="J791" s="16"/>
      <c r="N791" s="25"/>
      <c r="O791" s="25"/>
      <c r="P791" s="25"/>
      <c r="Q791" s="25"/>
      <c r="R791" s="25"/>
      <c r="S791" s="25"/>
      <c r="T791" s="25"/>
      <c r="U791" s="16"/>
    </row>
    <row r="792" spans="1:21">
      <c r="A792" s="12"/>
      <c r="B792" s="16"/>
      <c r="C792" s="16"/>
      <c r="D792" s="16"/>
      <c r="E792" s="16"/>
      <c r="F792" s="16"/>
      <c r="G792" s="16"/>
      <c r="H792" s="16"/>
      <c r="I792" s="16"/>
      <c r="J792" s="16"/>
      <c r="N792" s="25"/>
      <c r="O792" s="25"/>
      <c r="P792" s="25"/>
      <c r="Q792" s="25"/>
      <c r="R792" s="25"/>
      <c r="S792" s="25"/>
      <c r="T792" s="25"/>
      <c r="U792" s="16"/>
    </row>
    <row r="793" spans="1:21">
      <c r="A793" s="12"/>
      <c r="B793" s="16"/>
      <c r="C793" s="16"/>
      <c r="D793" s="16"/>
      <c r="E793" s="16"/>
      <c r="F793" s="16"/>
      <c r="G793" s="16"/>
      <c r="H793" s="16"/>
      <c r="I793" s="16"/>
      <c r="J793" s="16"/>
      <c r="N793" s="25"/>
      <c r="O793" s="25"/>
      <c r="P793" s="25"/>
      <c r="Q793" s="25"/>
      <c r="R793" s="25"/>
      <c r="S793" s="25"/>
      <c r="T793" s="25"/>
      <c r="U793" s="16"/>
    </row>
    <row r="794" spans="1:21">
      <c r="A794" s="12"/>
      <c r="B794" s="16"/>
      <c r="C794" s="16"/>
      <c r="D794" s="16"/>
      <c r="E794" s="16"/>
      <c r="F794" s="16"/>
      <c r="G794" s="16"/>
      <c r="H794" s="16"/>
      <c r="I794" s="16"/>
      <c r="J794" s="16"/>
      <c r="N794" s="25"/>
      <c r="O794" s="25"/>
      <c r="P794" s="25"/>
      <c r="Q794" s="25"/>
      <c r="R794" s="25"/>
      <c r="S794" s="25"/>
      <c r="T794" s="25"/>
      <c r="U794" s="16"/>
    </row>
    <row r="795" spans="1:21">
      <c r="A795" s="12"/>
      <c r="B795" s="16"/>
      <c r="C795" s="16"/>
      <c r="D795" s="16"/>
      <c r="E795" s="16"/>
      <c r="F795" s="16"/>
      <c r="G795" s="16"/>
      <c r="H795" s="16"/>
      <c r="I795" s="16"/>
      <c r="J795" s="16"/>
      <c r="N795" s="25"/>
      <c r="O795" s="25"/>
      <c r="P795" s="25"/>
      <c r="Q795" s="25"/>
      <c r="R795" s="25"/>
      <c r="S795" s="25"/>
      <c r="T795" s="25"/>
      <c r="U795" s="16"/>
    </row>
    <row r="796" spans="1:21">
      <c r="A796" s="12"/>
      <c r="B796" s="16"/>
      <c r="C796" s="16"/>
      <c r="D796" s="16"/>
      <c r="E796" s="16"/>
      <c r="F796" s="16"/>
      <c r="G796" s="16"/>
      <c r="H796" s="16"/>
      <c r="I796" s="16"/>
      <c r="J796" s="16"/>
      <c r="N796" s="25"/>
      <c r="O796" s="25"/>
      <c r="P796" s="25"/>
      <c r="Q796" s="25"/>
      <c r="R796" s="25"/>
      <c r="S796" s="25"/>
      <c r="T796" s="25"/>
      <c r="U796" s="16"/>
    </row>
    <row r="797" spans="1:21">
      <c r="A797" s="12"/>
      <c r="B797" s="16"/>
      <c r="C797" s="16"/>
      <c r="D797" s="16"/>
      <c r="E797" s="16"/>
      <c r="F797" s="16"/>
      <c r="G797" s="16"/>
      <c r="H797" s="16"/>
      <c r="I797" s="16"/>
      <c r="J797" s="16"/>
      <c r="N797" s="25"/>
      <c r="O797" s="25"/>
      <c r="P797" s="25"/>
      <c r="Q797" s="25"/>
      <c r="R797" s="25"/>
      <c r="S797" s="25"/>
      <c r="T797" s="25"/>
      <c r="U797" s="16"/>
    </row>
    <row r="798" spans="1:21">
      <c r="A798" s="12"/>
      <c r="B798" s="16"/>
      <c r="C798" s="16"/>
      <c r="D798" s="16"/>
      <c r="E798" s="16"/>
      <c r="F798" s="16"/>
      <c r="G798" s="16"/>
      <c r="H798" s="16"/>
      <c r="I798" s="16"/>
      <c r="J798" s="16"/>
      <c r="N798" s="25"/>
      <c r="O798" s="25"/>
      <c r="P798" s="25"/>
      <c r="Q798" s="25"/>
      <c r="R798" s="25"/>
      <c r="S798" s="25"/>
      <c r="T798" s="25"/>
      <c r="U798" s="16"/>
    </row>
    <row r="799" spans="1:21">
      <c r="A799" s="12"/>
      <c r="B799" s="16"/>
      <c r="C799" s="16"/>
      <c r="D799" s="16"/>
      <c r="E799" s="16"/>
      <c r="F799" s="16"/>
      <c r="G799" s="16"/>
      <c r="H799" s="16"/>
      <c r="I799" s="16"/>
      <c r="J799" s="16"/>
      <c r="N799" s="25"/>
      <c r="O799" s="25"/>
      <c r="P799" s="25"/>
      <c r="Q799" s="25"/>
      <c r="R799" s="25"/>
      <c r="S799" s="25"/>
      <c r="T799" s="25"/>
      <c r="U799" s="16"/>
    </row>
    <row r="800" spans="1:21">
      <c r="A800" s="12"/>
      <c r="B800" s="16"/>
      <c r="C800" s="16"/>
      <c r="D800" s="16"/>
      <c r="E800" s="16"/>
      <c r="F800" s="16"/>
      <c r="G800" s="16"/>
      <c r="H800" s="16"/>
      <c r="I800" s="16"/>
      <c r="J800" s="16"/>
      <c r="N800" s="25"/>
      <c r="O800" s="25"/>
      <c r="P800" s="25"/>
      <c r="Q800" s="25"/>
      <c r="R800" s="25"/>
      <c r="S800" s="25"/>
      <c r="T800" s="25"/>
      <c r="U800" s="16"/>
    </row>
    <row r="801" spans="1:21">
      <c r="A801" s="12"/>
      <c r="B801" s="16"/>
      <c r="C801" s="16"/>
      <c r="D801" s="16"/>
      <c r="E801" s="16"/>
      <c r="F801" s="16"/>
      <c r="G801" s="16"/>
      <c r="H801" s="16"/>
      <c r="I801" s="16"/>
      <c r="J801" s="16"/>
      <c r="N801" s="25"/>
      <c r="O801" s="25"/>
      <c r="P801" s="25"/>
      <c r="Q801" s="25"/>
      <c r="R801" s="25"/>
      <c r="S801" s="25"/>
      <c r="T801" s="25"/>
      <c r="U801" s="16"/>
    </row>
    <row r="802" spans="1:21">
      <c r="A802" s="12"/>
      <c r="B802" s="16"/>
      <c r="C802" s="16"/>
      <c r="D802" s="16"/>
      <c r="E802" s="16"/>
      <c r="F802" s="16"/>
      <c r="G802" s="16"/>
      <c r="H802" s="16"/>
      <c r="I802" s="16"/>
      <c r="J802" s="16"/>
      <c r="N802" s="25"/>
      <c r="O802" s="25"/>
      <c r="P802" s="25"/>
      <c r="Q802" s="25"/>
      <c r="R802" s="25"/>
      <c r="S802" s="25"/>
      <c r="T802" s="25"/>
      <c r="U802" s="16"/>
    </row>
    <row r="803" spans="1:21">
      <c r="A803" s="12"/>
      <c r="B803" s="16"/>
      <c r="C803" s="16"/>
      <c r="D803" s="16"/>
      <c r="E803" s="16"/>
      <c r="F803" s="16"/>
      <c r="G803" s="16"/>
      <c r="H803" s="16"/>
      <c r="I803" s="16"/>
      <c r="J803" s="16"/>
      <c r="N803" s="25"/>
      <c r="O803" s="25"/>
      <c r="P803" s="25"/>
      <c r="Q803" s="25"/>
      <c r="R803" s="25"/>
      <c r="S803" s="25"/>
      <c r="T803" s="25"/>
      <c r="U803" s="16"/>
    </row>
    <row r="804" spans="1:21">
      <c r="A804" s="12"/>
      <c r="B804" s="16"/>
      <c r="C804" s="16"/>
      <c r="D804" s="16"/>
      <c r="E804" s="16"/>
      <c r="F804" s="16"/>
      <c r="G804" s="16"/>
      <c r="H804" s="16"/>
      <c r="I804" s="16"/>
      <c r="J804" s="16"/>
      <c r="N804" s="25"/>
      <c r="O804" s="25"/>
      <c r="P804" s="25"/>
      <c r="Q804" s="25"/>
      <c r="R804" s="25"/>
      <c r="S804" s="25"/>
      <c r="T804" s="25"/>
      <c r="U804" s="16"/>
    </row>
    <row r="805" spans="1:21">
      <c r="A805" s="12"/>
      <c r="B805" s="16"/>
      <c r="C805" s="16"/>
      <c r="D805" s="16"/>
      <c r="E805" s="16"/>
      <c r="F805" s="16"/>
      <c r="G805" s="16"/>
      <c r="H805" s="16"/>
      <c r="I805" s="16"/>
      <c r="J805" s="16"/>
      <c r="N805" s="25"/>
      <c r="O805" s="25"/>
      <c r="P805" s="25"/>
      <c r="Q805" s="25"/>
      <c r="R805" s="25"/>
      <c r="S805" s="25"/>
      <c r="T805" s="25"/>
      <c r="U805" s="16"/>
    </row>
    <row r="806" spans="1:21">
      <c r="A806" s="12"/>
      <c r="B806" s="16"/>
      <c r="C806" s="16"/>
      <c r="D806" s="16"/>
      <c r="E806" s="16"/>
      <c r="F806" s="16"/>
      <c r="G806" s="16"/>
      <c r="H806" s="16"/>
      <c r="I806" s="16"/>
      <c r="J806" s="16"/>
      <c r="N806" s="25"/>
      <c r="O806" s="25"/>
      <c r="P806" s="25"/>
      <c r="Q806" s="25"/>
      <c r="R806" s="25"/>
      <c r="S806" s="25"/>
      <c r="T806" s="25"/>
      <c r="U806" s="16"/>
    </row>
    <row r="807" spans="1:21">
      <c r="A807" s="12"/>
      <c r="B807" s="16"/>
      <c r="C807" s="16"/>
      <c r="D807" s="16"/>
      <c r="E807" s="16"/>
      <c r="F807" s="16"/>
      <c r="G807" s="16"/>
      <c r="H807" s="16"/>
      <c r="I807" s="16"/>
      <c r="J807" s="16"/>
      <c r="N807" s="25"/>
      <c r="O807" s="25"/>
      <c r="P807" s="25"/>
      <c r="Q807" s="25"/>
      <c r="R807" s="25"/>
      <c r="S807" s="25"/>
      <c r="T807" s="25"/>
      <c r="U807" s="16"/>
    </row>
    <row r="808" spans="1:21">
      <c r="A808" s="12"/>
      <c r="B808" s="16"/>
      <c r="C808" s="16"/>
      <c r="D808" s="16"/>
      <c r="E808" s="16"/>
      <c r="F808" s="16"/>
      <c r="G808" s="16"/>
      <c r="H808" s="16"/>
      <c r="I808" s="16"/>
      <c r="J808" s="16"/>
      <c r="N808" s="25"/>
      <c r="O808" s="25"/>
      <c r="P808" s="25"/>
      <c r="Q808" s="25"/>
      <c r="R808" s="25"/>
      <c r="S808" s="25"/>
      <c r="T808" s="25"/>
      <c r="U808" s="16"/>
    </row>
    <row r="809" spans="1:21">
      <c r="A809" s="12"/>
      <c r="B809" s="16"/>
      <c r="C809" s="16"/>
      <c r="D809" s="16"/>
      <c r="E809" s="16"/>
      <c r="F809" s="16"/>
      <c r="G809" s="16"/>
      <c r="H809" s="16"/>
      <c r="I809" s="16"/>
      <c r="J809" s="16"/>
      <c r="N809" s="25"/>
      <c r="O809" s="25"/>
      <c r="P809" s="25"/>
      <c r="Q809" s="25"/>
      <c r="R809" s="25"/>
      <c r="S809" s="25"/>
      <c r="T809" s="25"/>
      <c r="U809" s="16"/>
    </row>
    <row r="810" spans="1:21">
      <c r="A810" s="12"/>
      <c r="B810" s="16"/>
      <c r="C810" s="16"/>
      <c r="D810" s="16"/>
      <c r="E810" s="16"/>
      <c r="F810" s="16"/>
      <c r="G810" s="16"/>
      <c r="H810" s="16"/>
      <c r="I810" s="16"/>
      <c r="J810" s="16"/>
      <c r="N810" s="25"/>
      <c r="O810" s="25"/>
      <c r="P810" s="25"/>
      <c r="Q810" s="25"/>
      <c r="R810" s="25"/>
      <c r="S810" s="25"/>
      <c r="T810" s="25"/>
      <c r="U810" s="16"/>
    </row>
    <row r="811" spans="1:21">
      <c r="A811" s="12"/>
      <c r="B811" s="16"/>
      <c r="C811" s="16"/>
      <c r="D811" s="16"/>
      <c r="E811" s="16"/>
      <c r="F811" s="16"/>
      <c r="G811" s="16"/>
      <c r="H811" s="16"/>
      <c r="I811" s="16"/>
      <c r="J811" s="16"/>
      <c r="N811" s="25"/>
      <c r="O811" s="25"/>
      <c r="P811" s="25"/>
      <c r="Q811" s="25"/>
      <c r="R811" s="25"/>
      <c r="S811" s="25"/>
      <c r="T811" s="25"/>
      <c r="U811" s="16"/>
    </row>
    <row r="812" spans="1:21">
      <c r="A812" s="12"/>
      <c r="B812" s="16"/>
      <c r="C812" s="16"/>
      <c r="D812" s="16"/>
      <c r="E812" s="16"/>
      <c r="F812" s="16"/>
      <c r="G812" s="16"/>
      <c r="H812" s="16"/>
      <c r="I812" s="16"/>
      <c r="J812" s="16"/>
      <c r="N812" s="25"/>
      <c r="O812" s="25"/>
      <c r="P812" s="25"/>
      <c r="Q812" s="25"/>
      <c r="R812" s="25"/>
      <c r="S812" s="25"/>
      <c r="T812" s="25"/>
      <c r="U812" s="16"/>
    </row>
    <row r="813" spans="1:21">
      <c r="A813" s="12"/>
      <c r="B813" s="16"/>
      <c r="C813" s="16"/>
      <c r="D813" s="16"/>
      <c r="E813" s="16"/>
      <c r="F813" s="16"/>
      <c r="G813" s="16"/>
      <c r="H813" s="16"/>
      <c r="I813" s="16"/>
      <c r="J813" s="16"/>
      <c r="N813" s="25"/>
      <c r="O813" s="25"/>
      <c r="P813" s="25"/>
      <c r="Q813" s="25"/>
      <c r="R813" s="25"/>
      <c r="S813" s="25"/>
      <c r="T813" s="25"/>
      <c r="U813" s="16"/>
    </row>
    <row r="814" spans="1:21">
      <c r="A814" s="12"/>
      <c r="B814" s="16"/>
      <c r="C814" s="16"/>
      <c r="D814" s="16"/>
      <c r="E814" s="16"/>
      <c r="F814" s="16"/>
      <c r="G814" s="16"/>
      <c r="H814" s="16"/>
      <c r="I814" s="16"/>
      <c r="J814" s="16"/>
      <c r="N814" s="25"/>
      <c r="O814" s="25"/>
      <c r="P814" s="25"/>
      <c r="Q814" s="25"/>
      <c r="R814" s="25"/>
      <c r="S814" s="25"/>
      <c r="T814" s="25"/>
      <c r="U814" s="16"/>
    </row>
    <row r="815" spans="1:21">
      <c r="A815" s="12"/>
      <c r="B815" s="16"/>
      <c r="C815" s="16"/>
      <c r="D815" s="16"/>
      <c r="E815" s="16"/>
      <c r="F815" s="16"/>
      <c r="G815" s="16"/>
      <c r="H815" s="16"/>
      <c r="I815" s="16"/>
      <c r="J815" s="16"/>
      <c r="N815" s="25"/>
      <c r="O815" s="25"/>
      <c r="P815" s="25"/>
      <c r="Q815" s="25"/>
      <c r="R815" s="25"/>
      <c r="S815" s="25"/>
      <c r="T815" s="25"/>
      <c r="U815" s="16"/>
    </row>
    <row r="816" spans="1:21">
      <c r="A816" s="12"/>
      <c r="B816" s="16"/>
      <c r="C816" s="16"/>
      <c r="D816" s="16"/>
      <c r="E816" s="16"/>
      <c r="F816" s="16"/>
      <c r="G816" s="16"/>
      <c r="H816" s="16"/>
      <c r="I816" s="16"/>
      <c r="J816" s="16"/>
      <c r="N816" s="25"/>
      <c r="O816" s="25"/>
      <c r="P816" s="25"/>
      <c r="Q816" s="25"/>
      <c r="R816" s="25"/>
      <c r="S816" s="25"/>
      <c r="T816" s="25"/>
      <c r="U816" s="16"/>
    </row>
    <row r="817" spans="1:21">
      <c r="A817" s="12"/>
      <c r="B817" s="16"/>
      <c r="C817" s="16"/>
      <c r="D817" s="16"/>
      <c r="E817" s="16"/>
      <c r="F817" s="16"/>
      <c r="G817" s="16"/>
      <c r="H817" s="16"/>
      <c r="I817" s="16"/>
      <c r="J817" s="16"/>
      <c r="N817" s="25"/>
      <c r="O817" s="25"/>
      <c r="P817" s="25"/>
      <c r="Q817" s="25"/>
      <c r="R817" s="25"/>
      <c r="S817" s="25"/>
      <c r="T817" s="25"/>
      <c r="U817" s="16"/>
    </row>
    <row r="818" spans="1:21">
      <c r="A818" s="12"/>
      <c r="B818" s="16"/>
      <c r="C818" s="16"/>
      <c r="D818" s="16"/>
      <c r="E818" s="16"/>
      <c r="F818" s="16"/>
      <c r="G818" s="16"/>
      <c r="H818" s="16"/>
      <c r="I818" s="16"/>
      <c r="J818" s="16"/>
      <c r="N818" s="25"/>
      <c r="O818" s="25"/>
      <c r="P818" s="25"/>
      <c r="Q818" s="25"/>
      <c r="R818" s="25"/>
      <c r="S818" s="25"/>
      <c r="T818" s="25"/>
      <c r="U818" s="16"/>
    </row>
    <row r="819" spans="1:21">
      <c r="A819" s="12"/>
      <c r="B819" s="16"/>
      <c r="C819" s="16"/>
      <c r="D819" s="16"/>
      <c r="E819" s="16"/>
      <c r="F819" s="16"/>
      <c r="G819" s="16"/>
      <c r="H819" s="16"/>
      <c r="I819" s="16"/>
      <c r="J819" s="16"/>
      <c r="N819" s="25"/>
      <c r="O819" s="25"/>
      <c r="P819" s="25"/>
      <c r="Q819" s="25"/>
      <c r="R819" s="25"/>
      <c r="S819" s="25"/>
      <c r="T819" s="25"/>
      <c r="U819" s="16"/>
    </row>
    <row r="820" spans="1:21">
      <c r="A820" s="12"/>
      <c r="B820" s="16"/>
      <c r="C820" s="16"/>
      <c r="D820" s="16"/>
      <c r="E820" s="16"/>
      <c r="F820" s="16"/>
      <c r="G820" s="16"/>
      <c r="H820" s="16"/>
      <c r="I820" s="16"/>
      <c r="J820" s="16"/>
      <c r="N820" s="25"/>
      <c r="O820" s="25"/>
      <c r="P820" s="25"/>
      <c r="Q820" s="25"/>
      <c r="R820" s="25"/>
      <c r="S820" s="25"/>
      <c r="T820" s="25"/>
      <c r="U820" s="16"/>
    </row>
    <row r="821" spans="1:21">
      <c r="A821" s="12"/>
      <c r="B821" s="16"/>
      <c r="C821" s="16"/>
      <c r="D821" s="16"/>
      <c r="E821" s="16"/>
      <c r="F821" s="16"/>
      <c r="G821" s="16"/>
      <c r="H821" s="16"/>
      <c r="I821" s="16"/>
      <c r="J821" s="16"/>
      <c r="N821" s="25"/>
      <c r="O821" s="25"/>
      <c r="P821" s="25"/>
      <c r="Q821" s="25"/>
      <c r="R821" s="25"/>
      <c r="S821" s="25"/>
      <c r="T821" s="25"/>
      <c r="U821" s="16"/>
    </row>
    <row r="822" spans="1:21">
      <c r="A822" s="12"/>
      <c r="B822" s="16"/>
      <c r="C822" s="16"/>
      <c r="D822" s="16"/>
      <c r="E822" s="16"/>
      <c r="F822" s="16"/>
      <c r="G822" s="16"/>
      <c r="H822" s="16"/>
      <c r="I822" s="16"/>
      <c r="J822" s="16"/>
      <c r="N822" s="25"/>
      <c r="O822" s="25"/>
      <c r="P822" s="25"/>
      <c r="Q822" s="25"/>
      <c r="R822" s="25"/>
      <c r="S822" s="25"/>
      <c r="T822" s="25"/>
      <c r="U822" s="16"/>
    </row>
    <row r="823" spans="1:21">
      <c r="A823" s="12"/>
      <c r="B823" s="16"/>
      <c r="C823" s="16"/>
      <c r="D823" s="16"/>
      <c r="E823" s="16"/>
      <c r="F823" s="16"/>
      <c r="G823" s="16"/>
      <c r="H823" s="16"/>
      <c r="I823" s="16"/>
      <c r="J823" s="16"/>
      <c r="N823" s="25"/>
      <c r="O823" s="25"/>
      <c r="P823" s="25"/>
      <c r="Q823" s="25"/>
      <c r="R823" s="25"/>
      <c r="S823" s="25"/>
      <c r="T823" s="25"/>
      <c r="U823" s="16"/>
    </row>
    <row r="824" spans="1:21">
      <c r="A824" s="12"/>
      <c r="B824" s="16"/>
      <c r="C824" s="16"/>
      <c r="D824" s="16"/>
      <c r="E824" s="16"/>
      <c r="F824" s="16"/>
      <c r="G824" s="16"/>
      <c r="H824" s="16"/>
      <c r="I824" s="16"/>
      <c r="J824" s="16"/>
      <c r="N824" s="25"/>
      <c r="O824" s="25"/>
      <c r="P824" s="25"/>
      <c r="Q824" s="25"/>
      <c r="R824" s="25"/>
      <c r="S824" s="25"/>
      <c r="T824" s="25"/>
      <c r="U824" s="16"/>
    </row>
    <row r="825" spans="1:21">
      <c r="A825" s="12"/>
      <c r="B825" s="16"/>
      <c r="C825" s="16"/>
      <c r="D825" s="16"/>
      <c r="E825" s="16"/>
      <c r="F825" s="16"/>
      <c r="G825" s="16"/>
      <c r="H825" s="16"/>
      <c r="I825" s="16"/>
      <c r="J825" s="16"/>
      <c r="N825" s="25"/>
      <c r="O825" s="25"/>
      <c r="P825" s="25"/>
      <c r="Q825" s="25"/>
      <c r="R825" s="25"/>
      <c r="S825" s="25"/>
      <c r="T825" s="25"/>
      <c r="U825" s="16"/>
    </row>
    <row r="826" spans="1:21">
      <c r="A826" s="12"/>
      <c r="B826" s="16"/>
      <c r="C826" s="16"/>
      <c r="D826" s="16"/>
      <c r="E826" s="16"/>
      <c r="F826" s="16"/>
      <c r="G826" s="16"/>
      <c r="H826" s="16"/>
      <c r="I826" s="16"/>
      <c r="J826" s="16"/>
      <c r="N826" s="25"/>
      <c r="O826" s="25"/>
      <c r="P826" s="25"/>
      <c r="Q826" s="25"/>
      <c r="R826" s="25"/>
      <c r="S826" s="25"/>
      <c r="T826" s="25"/>
      <c r="U826" s="16"/>
    </row>
    <row r="827" spans="1:21">
      <c r="A827" s="12"/>
      <c r="B827" s="16"/>
      <c r="C827" s="16"/>
      <c r="D827" s="16"/>
      <c r="E827" s="16"/>
      <c r="F827" s="16"/>
      <c r="G827" s="16"/>
      <c r="H827" s="16"/>
      <c r="I827" s="16"/>
      <c r="J827" s="16"/>
      <c r="N827" s="25"/>
      <c r="O827" s="25"/>
      <c r="P827" s="25"/>
      <c r="Q827" s="25"/>
      <c r="R827" s="25"/>
      <c r="S827" s="25"/>
      <c r="T827" s="25"/>
      <c r="U827" s="16"/>
    </row>
    <row r="828" spans="1:21">
      <c r="A828" s="12"/>
      <c r="B828" s="16"/>
      <c r="C828" s="16"/>
      <c r="D828" s="16"/>
      <c r="E828" s="16"/>
      <c r="F828" s="16"/>
      <c r="G828" s="16"/>
      <c r="H828" s="16"/>
      <c r="I828" s="16"/>
      <c r="J828" s="16"/>
      <c r="N828" s="25"/>
      <c r="O828" s="25"/>
      <c r="P828" s="25"/>
      <c r="Q828" s="25"/>
      <c r="R828" s="25"/>
      <c r="S828" s="25"/>
      <c r="T828" s="25"/>
      <c r="U828" s="16"/>
    </row>
    <row r="829" spans="1:21">
      <c r="A829" s="12"/>
      <c r="B829" s="16"/>
      <c r="C829" s="16"/>
      <c r="D829" s="16"/>
      <c r="E829" s="16"/>
      <c r="F829" s="16"/>
      <c r="G829" s="16"/>
      <c r="H829" s="16"/>
      <c r="I829" s="16"/>
      <c r="J829" s="16"/>
      <c r="N829" s="25"/>
      <c r="O829" s="25"/>
      <c r="P829" s="25"/>
      <c r="Q829" s="25"/>
      <c r="R829" s="25"/>
      <c r="S829" s="25"/>
      <c r="T829" s="25"/>
      <c r="U829" s="16"/>
    </row>
    <row r="830" spans="1:21">
      <c r="A830" s="12"/>
      <c r="B830" s="16"/>
      <c r="C830" s="16"/>
      <c r="D830" s="16"/>
      <c r="E830" s="16"/>
      <c r="F830" s="16"/>
      <c r="G830" s="16"/>
      <c r="H830" s="16"/>
      <c r="I830" s="16"/>
      <c r="J830" s="16"/>
      <c r="N830" s="25"/>
      <c r="O830" s="25"/>
      <c r="P830" s="25"/>
      <c r="Q830" s="25"/>
      <c r="R830" s="25"/>
      <c r="S830" s="25"/>
      <c r="T830" s="25"/>
      <c r="U830" s="16"/>
    </row>
    <row r="831" spans="1:21">
      <c r="A831" s="12"/>
      <c r="B831" s="16"/>
      <c r="C831" s="16"/>
      <c r="D831" s="16"/>
      <c r="E831" s="16"/>
      <c r="F831" s="16"/>
      <c r="G831" s="16"/>
      <c r="H831" s="16"/>
      <c r="I831" s="16"/>
      <c r="J831" s="16"/>
      <c r="N831" s="25"/>
      <c r="O831" s="25"/>
      <c r="P831" s="25"/>
      <c r="Q831" s="25"/>
      <c r="R831" s="25"/>
      <c r="S831" s="25"/>
      <c r="T831" s="25"/>
      <c r="U831" s="16"/>
    </row>
    <row r="832" spans="1:21">
      <c r="A832" s="12"/>
      <c r="B832" s="16"/>
      <c r="C832" s="16"/>
      <c r="D832" s="16"/>
      <c r="E832" s="16"/>
      <c r="F832" s="16"/>
      <c r="G832" s="16"/>
      <c r="H832" s="16"/>
      <c r="I832" s="16"/>
      <c r="J832" s="16"/>
      <c r="N832" s="25"/>
      <c r="O832" s="25"/>
      <c r="P832" s="25"/>
      <c r="Q832" s="25"/>
      <c r="R832" s="25"/>
      <c r="S832" s="25"/>
      <c r="T832" s="25"/>
      <c r="U832" s="16"/>
    </row>
    <row r="833" spans="1:21">
      <c r="A833" s="12"/>
      <c r="B833" s="16"/>
      <c r="C833" s="16"/>
      <c r="D833" s="16"/>
      <c r="E833" s="16"/>
      <c r="F833" s="16"/>
      <c r="G833" s="16"/>
      <c r="H833" s="16"/>
      <c r="I833" s="16"/>
      <c r="J833" s="16"/>
      <c r="N833" s="25"/>
      <c r="O833" s="25"/>
      <c r="P833" s="25"/>
      <c r="Q833" s="25"/>
      <c r="R833" s="25"/>
      <c r="S833" s="25"/>
      <c r="T833" s="25"/>
      <c r="U833" s="16"/>
    </row>
    <row r="834" spans="1:21">
      <c r="A834" s="12"/>
      <c r="B834" s="16"/>
      <c r="C834" s="16"/>
      <c r="D834" s="16"/>
      <c r="E834" s="16"/>
      <c r="F834" s="16"/>
      <c r="G834" s="16"/>
      <c r="H834" s="16"/>
      <c r="I834" s="16"/>
      <c r="J834" s="16"/>
      <c r="N834" s="25"/>
      <c r="O834" s="25"/>
      <c r="P834" s="25"/>
      <c r="Q834" s="25"/>
      <c r="R834" s="25"/>
      <c r="S834" s="25"/>
      <c r="T834" s="25"/>
      <c r="U834" s="16"/>
    </row>
    <row r="835" spans="1:21">
      <c r="A835" s="12"/>
      <c r="B835" s="16"/>
      <c r="C835" s="16"/>
      <c r="D835" s="16"/>
      <c r="E835" s="16"/>
      <c r="F835" s="16"/>
      <c r="G835" s="16"/>
      <c r="H835" s="16"/>
      <c r="I835" s="16"/>
      <c r="J835" s="16"/>
      <c r="N835" s="25"/>
      <c r="O835" s="25"/>
      <c r="P835" s="25"/>
      <c r="Q835" s="25"/>
      <c r="R835" s="25"/>
      <c r="S835" s="25"/>
      <c r="T835" s="25"/>
      <c r="U835" s="16"/>
    </row>
    <row r="836" spans="1:21">
      <c r="A836" s="12"/>
      <c r="B836" s="16"/>
      <c r="C836" s="16"/>
      <c r="D836" s="16"/>
      <c r="E836" s="16"/>
      <c r="F836" s="16"/>
      <c r="G836" s="16"/>
      <c r="H836" s="16"/>
      <c r="I836" s="16"/>
      <c r="J836" s="16"/>
      <c r="N836" s="25"/>
      <c r="O836" s="25"/>
      <c r="P836" s="25"/>
      <c r="Q836" s="25"/>
      <c r="R836" s="25"/>
      <c r="S836" s="25"/>
      <c r="T836" s="25"/>
      <c r="U836" s="16"/>
    </row>
    <row r="837" spans="1:21">
      <c r="A837" s="12"/>
      <c r="B837" s="16"/>
      <c r="C837" s="16"/>
      <c r="D837" s="16"/>
      <c r="E837" s="16"/>
      <c r="F837" s="16"/>
      <c r="G837" s="16"/>
      <c r="H837" s="16"/>
      <c r="I837" s="16"/>
      <c r="J837" s="16"/>
      <c r="N837" s="25"/>
      <c r="O837" s="25"/>
      <c r="P837" s="25"/>
      <c r="Q837" s="25"/>
      <c r="R837" s="25"/>
      <c r="S837" s="25"/>
      <c r="T837" s="25"/>
      <c r="U837" s="16"/>
    </row>
    <row r="838" spans="1:21">
      <c r="A838" s="12"/>
      <c r="B838" s="16"/>
      <c r="C838" s="16"/>
      <c r="D838" s="16"/>
      <c r="E838" s="16"/>
      <c r="F838" s="16"/>
      <c r="G838" s="16"/>
      <c r="H838" s="16"/>
      <c r="I838" s="16"/>
      <c r="J838" s="16"/>
      <c r="N838" s="25"/>
      <c r="O838" s="25"/>
      <c r="P838" s="25"/>
      <c r="Q838" s="25"/>
      <c r="R838" s="25"/>
      <c r="S838" s="25"/>
      <c r="T838" s="25"/>
      <c r="U838" s="16"/>
    </row>
    <row r="839" spans="1:21">
      <c r="A839" s="12"/>
      <c r="B839" s="16"/>
      <c r="C839" s="16"/>
      <c r="D839" s="16"/>
      <c r="E839" s="16"/>
      <c r="F839" s="16"/>
      <c r="G839" s="16"/>
      <c r="H839" s="16"/>
      <c r="I839" s="16"/>
      <c r="J839" s="16"/>
      <c r="N839" s="25"/>
      <c r="O839" s="25"/>
      <c r="P839" s="25"/>
      <c r="Q839" s="25"/>
      <c r="R839" s="25"/>
      <c r="S839" s="25"/>
      <c r="T839" s="25"/>
      <c r="U839" s="16"/>
    </row>
    <row r="840" spans="1:21">
      <c r="A840" s="12"/>
      <c r="B840" s="16"/>
      <c r="C840" s="16"/>
      <c r="D840" s="16"/>
      <c r="E840" s="16"/>
      <c r="F840" s="16"/>
      <c r="G840" s="16"/>
      <c r="H840" s="16"/>
      <c r="I840" s="16"/>
      <c r="J840" s="16"/>
      <c r="N840" s="25"/>
      <c r="O840" s="25"/>
      <c r="P840" s="25"/>
      <c r="Q840" s="25"/>
      <c r="R840" s="25"/>
      <c r="S840" s="25"/>
      <c r="T840" s="25"/>
      <c r="U840" s="16"/>
    </row>
    <row r="841" spans="1:21">
      <c r="A841" s="12"/>
      <c r="B841" s="16"/>
      <c r="C841" s="16"/>
      <c r="D841" s="16"/>
      <c r="E841" s="16"/>
      <c r="F841" s="16"/>
      <c r="G841" s="16"/>
      <c r="H841" s="16"/>
      <c r="I841" s="16"/>
      <c r="J841" s="16"/>
      <c r="N841" s="25"/>
      <c r="O841" s="25"/>
      <c r="P841" s="25"/>
      <c r="Q841" s="25"/>
      <c r="R841" s="25"/>
      <c r="S841" s="25"/>
      <c r="T841" s="25"/>
      <c r="U841" s="16"/>
    </row>
    <row r="842" spans="1:21">
      <c r="A842" s="12"/>
      <c r="B842" s="16"/>
      <c r="C842" s="16"/>
      <c r="D842" s="16"/>
      <c r="E842" s="16"/>
      <c r="F842" s="16"/>
      <c r="G842" s="16"/>
      <c r="H842" s="16"/>
      <c r="I842" s="16"/>
      <c r="J842" s="16"/>
      <c r="N842" s="25"/>
      <c r="O842" s="25"/>
      <c r="P842" s="25"/>
      <c r="Q842" s="25"/>
      <c r="R842" s="25"/>
      <c r="S842" s="25"/>
      <c r="T842" s="25"/>
      <c r="U842" s="16"/>
    </row>
    <row r="843" spans="1:21">
      <c r="A843" s="12"/>
      <c r="B843" s="16"/>
      <c r="C843" s="16"/>
      <c r="D843" s="16"/>
      <c r="E843" s="16"/>
      <c r="F843" s="16"/>
      <c r="G843" s="16"/>
      <c r="H843" s="16"/>
      <c r="I843" s="16"/>
      <c r="J843" s="16"/>
      <c r="N843" s="25"/>
      <c r="O843" s="25"/>
      <c r="P843" s="25"/>
      <c r="Q843" s="25"/>
      <c r="R843" s="25"/>
      <c r="S843" s="25"/>
      <c r="T843" s="25"/>
      <c r="U843" s="16"/>
    </row>
    <row r="844" spans="1:21">
      <c r="A844" s="12"/>
      <c r="B844" s="16"/>
      <c r="C844" s="16"/>
      <c r="D844" s="16"/>
      <c r="E844" s="16"/>
      <c r="F844" s="16"/>
      <c r="G844" s="16"/>
      <c r="H844" s="16"/>
      <c r="I844" s="16"/>
      <c r="J844" s="16"/>
      <c r="N844" s="25"/>
      <c r="O844" s="25"/>
      <c r="P844" s="25"/>
      <c r="Q844" s="25"/>
      <c r="R844" s="25"/>
      <c r="S844" s="25"/>
      <c r="T844" s="25"/>
      <c r="U844" s="16"/>
    </row>
    <row r="845" spans="1:21">
      <c r="A845" s="12"/>
      <c r="B845" s="16"/>
      <c r="C845" s="16"/>
      <c r="D845" s="16"/>
      <c r="E845" s="16"/>
      <c r="F845" s="16"/>
      <c r="G845" s="16"/>
      <c r="H845" s="16"/>
      <c r="I845" s="16"/>
      <c r="J845" s="16"/>
      <c r="N845" s="25"/>
      <c r="O845" s="25"/>
      <c r="P845" s="25"/>
      <c r="Q845" s="25"/>
      <c r="R845" s="25"/>
      <c r="S845" s="25"/>
      <c r="T845" s="25"/>
      <c r="U845" s="16"/>
    </row>
    <row r="846" spans="1:21">
      <c r="A846" s="12"/>
      <c r="B846" s="16"/>
      <c r="C846" s="16"/>
      <c r="D846" s="16"/>
      <c r="E846" s="16"/>
      <c r="F846" s="16"/>
      <c r="G846" s="16"/>
      <c r="H846" s="16"/>
      <c r="I846" s="16"/>
      <c r="J846" s="16"/>
      <c r="N846" s="25"/>
      <c r="O846" s="25"/>
      <c r="P846" s="25"/>
      <c r="Q846" s="25"/>
      <c r="R846" s="25"/>
      <c r="S846" s="25"/>
      <c r="T846" s="25"/>
      <c r="U846" s="16"/>
    </row>
    <row r="847" spans="1:21">
      <c r="A847" s="12"/>
      <c r="B847" s="16"/>
      <c r="C847" s="16"/>
      <c r="D847" s="16"/>
      <c r="E847" s="16"/>
      <c r="F847" s="16"/>
      <c r="G847" s="16"/>
      <c r="H847" s="16"/>
      <c r="I847" s="16"/>
      <c r="J847" s="16"/>
      <c r="N847" s="25"/>
      <c r="O847" s="25"/>
      <c r="P847" s="25"/>
      <c r="Q847" s="25"/>
      <c r="R847" s="25"/>
      <c r="S847" s="25"/>
      <c r="T847" s="25"/>
      <c r="U847" s="16"/>
    </row>
    <row r="848" spans="1:21">
      <c r="A848" s="12"/>
      <c r="B848" s="16"/>
      <c r="C848" s="16"/>
      <c r="D848" s="16"/>
      <c r="E848" s="16"/>
      <c r="F848" s="16"/>
      <c r="G848" s="16"/>
      <c r="H848" s="16"/>
      <c r="I848" s="16"/>
      <c r="J848" s="16"/>
      <c r="N848" s="25"/>
      <c r="O848" s="25"/>
      <c r="P848" s="25"/>
      <c r="Q848" s="25"/>
      <c r="R848" s="25"/>
      <c r="S848" s="25"/>
      <c r="T848" s="25"/>
      <c r="U848" s="16"/>
    </row>
    <row r="849" spans="1:21">
      <c r="A849" s="12"/>
      <c r="B849" s="16"/>
      <c r="C849" s="16"/>
      <c r="D849" s="16"/>
      <c r="E849" s="16"/>
      <c r="F849" s="16"/>
      <c r="G849" s="16"/>
      <c r="H849" s="16"/>
      <c r="I849" s="16"/>
      <c r="J849" s="16"/>
      <c r="N849" s="25"/>
      <c r="O849" s="25"/>
      <c r="P849" s="25"/>
      <c r="Q849" s="25"/>
      <c r="R849" s="25"/>
      <c r="S849" s="25"/>
      <c r="T849" s="25"/>
      <c r="U849" s="16"/>
    </row>
    <row r="850" spans="1:21">
      <c r="A850" s="12"/>
      <c r="B850" s="16"/>
      <c r="C850" s="16"/>
      <c r="D850" s="16"/>
      <c r="E850" s="16"/>
      <c r="F850" s="16"/>
      <c r="G850" s="16"/>
      <c r="H850" s="16"/>
      <c r="I850" s="16"/>
      <c r="J850" s="16"/>
      <c r="N850" s="25"/>
      <c r="O850" s="25"/>
      <c r="P850" s="25"/>
      <c r="Q850" s="25"/>
      <c r="R850" s="25"/>
      <c r="S850" s="25"/>
      <c r="T850" s="25"/>
      <c r="U850" s="16"/>
    </row>
    <row r="851" spans="1:21">
      <c r="A851" s="12"/>
      <c r="B851" s="16"/>
      <c r="C851" s="16"/>
      <c r="D851" s="16"/>
      <c r="E851" s="16"/>
      <c r="F851" s="16"/>
      <c r="G851" s="16"/>
      <c r="H851" s="16"/>
      <c r="I851" s="16"/>
      <c r="J851" s="16"/>
      <c r="N851" s="25"/>
      <c r="O851" s="25"/>
      <c r="P851" s="25"/>
      <c r="Q851" s="25"/>
      <c r="R851" s="25"/>
      <c r="S851" s="25"/>
      <c r="T851" s="25"/>
      <c r="U851" s="16"/>
    </row>
    <row r="852" spans="1:21">
      <c r="A852" s="12"/>
      <c r="B852" s="16"/>
      <c r="C852" s="16"/>
      <c r="D852" s="16"/>
      <c r="E852" s="16"/>
      <c r="F852" s="16"/>
      <c r="G852" s="16"/>
      <c r="H852" s="16"/>
      <c r="I852" s="16"/>
      <c r="J852" s="16"/>
      <c r="N852" s="25"/>
      <c r="O852" s="25"/>
      <c r="P852" s="25"/>
      <c r="Q852" s="25"/>
      <c r="R852" s="25"/>
      <c r="S852" s="25"/>
      <c r="T852" s="25"/>
      <c r="U852" s="16"/>
    </row>
    <row r="853" spans="1:21">
      <c r="A853" s="12"/>
      <c r="B853" s="16"/>
      <c r="C853" s="16"/>
      <c r="D853" s="16"/>
      <c r="E853" s="16"/>
      <c r="F853" s="16"/>
      <c r="G853" s="16"/>
      <c r="H853" s="16"/>
      <c r="I853" s="16"/>
      <c r="J853" s="16"/>
      <c r="N853" s="25"/>
      <c r="O853" s="25"/>
      <c r="P853" s="25"/>
      <c r="Q853" s="25"/>
      <c r="R853" s="25"/>
      <c r="S853" s="25"/>
      <c r="T853" s="25"/>
      <c r="U853" s="16"/>
    </row>
    <row r="854" spans="1:21">
      <c r="A854" s="12"/>
      <c r="B854" s="16"/>
      <c r="C854" s="16"/>
      <c r="D854" s="16"/>
      <c r="E854" s="16"/>
      <c r="F854" s="16"/>
      <c r="G854" s="16"/>
      <c r="H854" s="16"/>
      <c r="I854" s="16"/>
      <c r="J854" s="16"/>
      <c r="N854" s="25"/>
      <c r="O854" s="25"/>
      <c r="P854" s="25"/>
      <c r="Q854" s="25"/>
      <c r="R854" s="25"/>
      <c r="S854" s="25"/>
      <c r="T854" s="25"/>
      <c r="U854" s="16"/>
    </row>
    <row r="855" spans="1:21">
      <c r="A855" s="12"/>
      <c r="B855" s="16"/>
      <c r="C855" s="16"/>
      <c r="D855" s="16"/>
      <c r="E855" s="16"/>
      <c r="F855" s="16"/>
      <c r="G855" s="16"/>
      <c r="H855" s="16"/>
      <c r="I855" s="16"/>
      <c r="J855" s="16"/>
      <c r="N855" s="25"/>
      <c r="O855" s="25"/>
      <c r="P855" s="25"/>
      <c r="Q855" s="25"/>
      <c r="R855" s="25"/>
      <c r="S855" s="25"/>
      <c r="T855" s="25"/>
      <c r="U855" s="16"/>
    </row>
    <row r="856" spans="1:21">
      <c r="A856" s="12"/>
      <c r="B856" s="16"/>
      <c r="C856" s="16"/>
      <c r="D856" s="16"/>
      <c r="E856" s="16"/>
      <c r="F856" s="16"/>
      <c r="G856" s="16"/>
      <c r="H856" s="16"/>
      <c r="I856" s="16"/>
      <c r="J856" s="16"/>
      <c r="N856" s="25"/>
      <c r="O856" s="25"/>
      <c r="P856" s="25"/>
      <c r="Q856" s="25"/>
      <c r="R856" s="25"/>
      <c r="S856" s="25"/>
      <c r="T856" s="25"/>
      <c r="U856" s="16"/>
    </row>
    <row r="857" spans="1:21">
      <c r="A857" s="12"/>
      <c r="B857" s="16"/>
      <c r="C857" s="16"/>
      <c r="D857" s="16"/>
      <c r="E857" s="16"/>
      <c r="F857" s="16"/>
      <c r="G857" s="16"/>
      <c r="H857" s="16"/>
      <c r="I857" s="16"/>
      <c r="J857" s="16"/>
      <c r="N857" s="25"/>
      <c r="O857" s="25"/>
      <c r="P857" s="25"/>
      <c r="Q857" s="25"/>
      <c r="R857" s="25"/>
      <c r="S857" s="25"/>
      <c r="T857" s="25"/>
      <c r="U857" s="16"/>
    </row>
    <row r="858" spans="1:21">
      <c r="A858" s="12"/>
      <c r="B858" s="16"/>
      <c r="C858" s="16"/>
      <c r="D858" s="16"/>
      <c r="E858" s="16"/>
      <c r="F858" s="16"/>
      <c r="G858" s="16"/>
      <c r="H858" s="16"/>
      <c r="I858" s="16"/>
      <c r="J858" s="16"/>
      <c r="N858" s="25"/>
      <c r="O858" s="25"/>
      <c r="P858" s="25"/>
      <c r="Q858" s="25"/>
      <c r="R858" s="25"/>
      <c r="S858" s="25"/>
      <c r="T858" s="25"/>
      <c r="U858" s="16"/>
    </row>
    <row r="859" spans="1:21">
      <c r="A859" s="12"/>
      <c r="B859" s="16"/>
      <c r="C859" s="16"/>
      <c r="D859" s="16"/>
      <c r="E859" s="16"/>
      <c r="F859" s="16"/>
      <c r="G859" s="16"/>
      <c r="H859" s="16"/>
      <c r="I859" s="16"/>
      <c r="J859" s="16"/>
      <c r="N859" s="25"/>
      <c r="O859" s="25"/>
      <c r="P859" s="25"/>
      <c r="Q859" s="25"/>
      <c r="R859" s="25"/>
      <c r="S859" s="25"/>
      <c r="T859" s="25"/>
      <c r="U859" s="16"/>
    </row>
    <row r="860" spans="1:21">
      <c r="A860" s="12"/>
      <c r="B860" s="16"/>
      <c r="C860" s="16"/>
      <c r="D860" s="16"/>
      <c r="E860" s="16"/>
      <c r="F860" s="16"/>
      <c r="G860" s="16"/>
      <c r="H860" s="16"/>
      <c r="I860" s="16"/>
      <c r="J860" s="16"/>
      <c r="N860" s="25"/>
      <c r="O860" s="25"/>
      <c r="P860" s="25"/>
      <c r="Q860" s="25"/>
      <c r="R860" s="25"/>
      <c r="S860" s="25"/>
      <c r="T860" s="25"/>
      <c r="U860" s="16"/>
    </row>
    <row r="861" spans="1:21">
      <c r="A861" s="12"/>
      <c r="B861" s="16"/>
      <c r="C861" s="16"/>
      <c r="D861" s="16"/>
      <c r="E861" s="16"/>
      <c r="F861" s="16"/>
      <c r="G861" s="16"/>
      <c r="H861" s="16"/>
      <c r="I861" s="16"/>
      <c r="J861" s="16"/>
      <c r="N861" s="25"/>
      <c r="O861" s="25"/>
      <c r="P861" s="25"/>
      <c r="Q861" s="25"/>
      <c r="R861" s="25"/>
      <c r="S861" s="25"/>
      <c r="T861" s="25"/>
      <c r="U861" s="16"/>
    </row>
    <row r="862" spans="1:21">
      <c r="A862" s="12"/>
      <c r="B862" s="16"/>
      <c r="C862" s="16"/>
      <c r="D862" s="16"/>
      <c r="E862" s="16"/>
      <c r="F862" s="16"/>
      <c r="G862" s="16"/>
      <c r="H862" s="16"/>
      <c r="I862" s="16"/>
      <c r="J862" s="16"/>
      <c r="N862" s="25"/>
      <c r="O862" s="25"/>
      <c r="P862" s="25"/>
      <c r="Q862" s="25"/>
      <c r="R862" s="25"/>
      <c r="S862" s="25"/>
      <c r="T862" s="25"/>
      <c r="U862" s="16"/>
    </row>
    <row r="863" spans="1:21">
      <c r="A863" s="12"/>
      <c r="B863" s="16"/>
      <c r="C863" s="16"/>
      <c r="D863" s="16"/>
      <c r="E863" s="16"/>
      <c r="F863" s="16"/>
      <c r="G863" s="16"/>
      <c r="H863" s="16"/>
      <c r="I863" s="16"/>
      <c r="J863" s="16"/>
      <c r="N863" s="25"/>
      <c r="O863" s="25"/>
      <c r="P863" s="25"/>
      <c r="Q863" s="25"/>
      <c r="R863" s="25"/>
      <c r="S863" s="25"/>
      <c r="T863" s="25"/>
      <c r="U863" s="16"/>
    </row>
    <row r="864" spans="1:21">
      <c r="A864" s="12"/>
      <c r="B864" s="16"/>
      <c r="C864" s="16"/>
      <c r="D864" s="16"/>
      <c r="E864" s="16"/>
      <c r="F864" s="16"/>
      <c r="G864" s="16"/>
      <c r="H864" s="16"/>
      <c r="I864" s="16"/>
      <c r="J864" s="16"/>
      <c r="N864" s="25"/>
      <c r="O864" s="25"/>
      <c r="P864" s="25"/>
      <c r="Q864" s="25"/>
      <c r="R864" s="25"/>
      <c r="S864" s="25"/>
      <c r="T864" s="25"/>
      <c r="U864" s="16"/>
    </row>
    <row r="865" spans="1:21">
      <c r="A865" s="12"/>
      <c r="B865" s="16"/>
      <c r="C865" s="16"/>
      <c r="D865" s="16"/>
      <c r="E865" s="16"/>
      <c r="F865" s="16"/>
      <c r="G865" s="16"/>
      <c r="H865" s="16"/>
      <c r="I865" s="16"/>
      <c r="J865" s="16"/>
      <c r="N865" s="25"/>
      <c r="O865" s="25"/>
      <c r="P865" s="25"/>
      <c r="Q865" s="25"/>
      <c r="R865" s="25"/>
      <c r="S865" s="25"/>
      <c r="T865" s="25"/>
      <c r="U865" s="16"/>
    </row>
    <row r="866" spans="1:21">
      <c r="A866" s="12"/>
      <c r="B866" s="16"/>
      <c r="C866" s="16"/>
      <c r="D866" s="16"/>
      <c r="E866" s="16"/>
      <c r="F866" s="16"/>
      <c r="G866" s="16"/>
      <c r="H866" s="16"/>
      <c r="I866" s="16"/>
      <c r="J866" s="16"/>
      <c r="N866" s="25"/>
      <c r="O866" s="25"/>
      <c r="P866" s="25"/>
      <c r="Q866" s="25"/>
      <c r="R866" s="25"/>
      <c r="S866" s="25"/>
      <c r="T866" s="25"/>
      <c r="U866" s="16"/>
    </row>
    <row r="867" spans="1:21">
      <c r="A867" s="12"/>
      <c r="B867" s="16"/>
      <c r="C867" s="16"/>
      <c r="D867" s="16"/>
      <c r="E867" s="16"/>
      <c r="F867" s="16"/>
      <c r="G867" s="16"/>
      <c r="H867" s="16"/>
      <c r="I867" s="16"/>
      <c r="J867" s="16"/>
      <c r="N867" s="25"/>
      <c r="O867" s="25"/>
      <c r="P867" s="25"/>
      <c r="Q867" s="25"/>
      <c r="R867" s="25"/>
      <c r="S867" s="25"/>
      <c r="T867" s="25"/>
      <c r="U867" s="16"/>
    </row>
    <row r="868" spans="1:21">
      <c r="A868" s="12"/>
      <c r="B868" s="16"/>
      <c r="C868" s="16"/>
      <c r="D868" s="16"/>
      <c r="E868" s="16"/>
      <c r="F868" s="16"/>
      <c r="G868" s="16"/>
      <c r="H868" s="16"/>
      <c r="I868" s="16"/>
      <c r="J868" s="16"/>
      <c r="N868" s="25"/>
      <c r="O868" s="25"/>
      <c r="P868" s="25"/>
      <c r="Q868" s="25"/>
      <c r="R868" s="25"/>
      <c r="S868" s="25"/>
      <c r="T868" s="25"/>
      <c r="U868" s="16"/>
    </row>
    <row r="869" spans="1:21">
      <c r="A869" s="12"/>
      <c r="B869" s="16"/>
      <c r="C869" s="16"/>
      <c r="D869" s="16"/>
      <c r="E869" s="16"/>
      <c r="F869" s="16"/>
      <c r="G869" s="16"/>
      <c r="H869" s="16"/>
      <c r="I869" s="16"/>
      <c r="J869" s="16"/>
      <c r="N869" s="25"/>
      <c r="O869" s="25"/>
      <c r="P869" s="25"/>
      <c r="Q869" s="25"/>
      <c r="R869" s="25"/>
      <c r="S869" s="25"/>
      <c r="T869" s="25"/>
      <c r="U869" s="16"/>
    </row>
    <row r="870" spans="1:21">
      <c r="A870" s="12"/>
      <c r="B870" s="16"/>
      <c r="C870" s="16"/>
      <c r="D870" s="16"/>
      <c r="E870" s="16"/>
      <c r="F870" s="16"/>
      <c r="G870" s="16"/>
      <c r="H870" s="16"/>
      <c r="I870" s="16"/>
      <c r="J870" s="16"/>
      <c r="N870" s="25"/>
      <c r="O870" s="25"/>
      <c r="P870" s="25"/>
      <c r="Q870" s="25"/>
      <c r="R870" s="25"/>
      <c r="S870" s="25"/>
      <c r="T870" s="25"/>
      <c r="U870" s="16"/>
    </row>
    <row r="871" spans="1:21">
      <c r="A871" s="12"/>
      <c r="B871" s="16"/>
      <c r="C871" s="16"/>
      <c r="D871" s="16"/>
      <c r="E871" s="16"/>
      <c r="F871" s="16"/>
      <c r="G871" s="16"/>
      <c r="H871" s="16"/>
      <c r="I871" s="16"/>
      <c r="J871" s="16"/>
      <c r="N871" s="25"/>
      <c r="O871" s="25"/>
      <c r="P871" s="25"/>
      <c r="Q871" s="25"/>
      <c r="R871" s="25"/>
      <c r="S871" s="25"/>
      <c r="T871" s="25"/>
      <c r="U871" s="16"/>
    </row>
    <row r="872" spans="1:21">
      <c r="A872" s="12"/>
      <c r="B872" s="16"/>
      <c r="C872" s="16"/>
      <c r="D872" s="16"/>
      <c r="E872" s="16"/>
      <c r="F872" s="16"/>
      <c r="G872" s="16"/>
      <c r="H872" s="16"/>
      <c r="I872" s="16"/>
      <c r="J872" s="16"/>
      <c r="N872" s="25"/>
      <c r="O872" s="25"/>
      <c r="P872" s="25"/>
      <c r="Q872" s="25"/>
      <c r="R872" s="25"/>
      <c r="S872" s="25"/>
      <c r="T872" s="25"/>
      <c r="U872" s="16"/>
    </row>
    <row r="873" spans="1:21">
      <c r="A873" s="12"/>
      <c r="B873" s="16"/>
      <c r="C873" s="16"/>
      <c r="D873" s="16"/>
      <c r="E873" s="16"/>
      <c r="F873" s="16"/>
      <c r="G873" s="16"/>
      <c r="H873" s="16"/>
      <c r="I873" s="16"/>
      <c r="J873" s="16"/>
      <c r="N873" s="25"/>
      <c r="O873" s="25"/>
      <c r="P873" s="25"/>
      <c r="Q873" s="25"/>
      <c r="R873" s="25"/>
      <c r="S873" s="25"/>
      <c r="T873" s="25"/>
      <c r="U873" s="16"/>
    </row>
    <row r="874" spans="1:21">
      <c r="A874" s="12"/>
      <c r="B874" s="16"/>
      <c r="C874" s="16"/>
      <c r="D874" s="16"/>
      <c r="E874" s="16"/>
      <c r="F874" s="16"/>
      <c r="G874" s="16"/>
      <c r="H874" s="16"/>
      <c r="I874" s="16"/>
      <c r="J874" s="16"/>
      <c r="N874" s="25"/>
      <c r="O874" s="25"/>
      <c r="P874" s="25"/>
      <c r="Q874" s="25"/>
      <c r="R874" s="25"/>
      <c r="S874" s="25"/>
      <c r="T874" s="25"/>
      <c r="U874" s="16"/>
    </row>
    <row r="875" spans="1:21">
      <c r="A875" s="12"/>
      <c r="B875" s="16"/>
      <c r="C875" s="16"/>
      <c r="D875" s="16"/>
      <c r="E875" s="16"/>
      <c r="F875" s="16"/>
      <c r="G875" s="16"/>
      <c r="H875" s="16"/>
      <c r="I875" s="16"/>
      <c r="J875" s="16"/>
      <c r="N875" s="25"/>
      <c r="O875" s="25"/>
      <c r="P875" s="25"/>
      <c r="Q875" s="25"/>
      <c r="R875" s="25"/>
      <c r="S875" s="25"/>
      <c r="T875" s="25"/>
      <c r="U875" s="16"/>
    </row>
    <row r="876" spans="1:21">
      <c r="A876" s="12"/>
      <c r="B876" s="16"/>
      <c r="C876" s="16"/>
      <c r="D876" s="16"/>
      <c r="E876" s="16"/>
      <c r="F876" s="16"/>
      <c r="G876" s="16"/>
      <c r="H876" s="16"/>
      <c r="I876" s="16"/>
      <c r="J876" s="16"/>
      <c r="N876" s="25"/>
      <c r="O876" s="25"/>
      <c r="P876" s="25"/>
      <c r="Q876" s="25"/>
      <c r="R876" s="25"/>
      <c r="S876" s="25"/>
      <c r="T876" s="25"/>
      <c r="U876" s="16"/>
    </row>
    <row r="877" spans="1:21">
      <c r="A877" s="12"/>
      <c r="B877" s="16"/>
      <c r="C877" s="16"/>
      <c r="D877" s="16"/>
      <c r="E877" s="16"/>
      <c r="F877" s="16"/>
      <c r="G877" s="16"/>
      <c r="H877" s="16"/>
      <c r="I877" s="16"/>
      <c r="J877" s="16"/>
      <c r="N877" s="25"/>
      <c r="O877" s="25"/>
      <c r="P877" s="25"/>
      <c r="Q877" s="25"/>
      <c r="R877" s="25"/>
      <c r="S877" s="25"/>
      <c r="T877" s="25"/>
      <c r="U877" s="16"/>
    </row>
    <row r="878" spans="1:21">
      <c r="A878" s="12"/>
      <c r="B878" s="16"/>
      <c r="C878" s="16"/>
      <c r="D878" s="16"/>
      <c r="E878" s="16"/>
      <c r="F878" s="16"/>
      <c r="G878" s="16"/>
      <c r="H878" s="16"/>
      <c r="I878" s="16"/>
      <c r="J878" s="16"/>
      <c r="N878" s="25"/>
      <c r="O878" s="25"/>
      <c r="P878" s="25"/>
      <c r="Q878" s="25"/>
      <c r="R878" s="25"/>
      <c r="S878" s="25"/>
      <c r="T878" s="25"/>
      <c r="U878" s="16"/>
    </row>
    <row r="879" spans="1:21">
      <c r="A879" s="12"/>
      <c r="B879" s="16"/>
      <c r="C879" s="16"/>
      <c r="D879" s="16"/>
      <c r="E879" s="16"/>
      <c r="F879" s="16"/>
      <c r="G879" s="16"/>
      <c r="H879" s="16"/>
      <c r="I879" s="16"/>
      <c r="J879" s="16"/>
      <c r="N879" s="25"/>
      <c r="O879" s="25"/>
      <c r="P879" s="25"/>
      <c r="Q879" s="25"/>
      <c r="R879" s="25"/>
      <c r="S879" s="25"/>
      <c r="T879" s="25"/>
      <c r="U879" s="16"/>
    </row>
    <row r="880" spans="1:21">
      <c r="A880" s="12"/>
      <c r="B880" s="16"/>
      <c r="C880" s="16"/>
      <c r="D880" s="16"/>
      <c r="E880" s="16"/>
      <c r="F880" s="16"/>
      <c r="G880" s="16"/>
      <c r="H880" s="16"/>
      <c r="I880" s="16"/>
      <c r="J880" s="16"/>
      <c r="N880" s="25"/>
      <c r="O880" s="25"/>
      <c r="P880" s="25"/>
      <c r="Q880" s="25"/>
      <c r="R880" s="25"/>
      <c r="S880" s="25"/>
      <c r="T880" s="25"/>
      <c r="U880" s="16"/>
    </row>
    <row r="881" spans="1:21">
      <c r="A881" s="12"/>
      <c r="B881" s="16"/>
      <c r="C881" s="16"/>
      <c r="D881" s="16"/>
      <c r="E881" s="16"/>
      <c r="F881" s="16"/>
      <c r="G881" s="16"/>
      <c r="H881" s="16"/>
      <c r="I881" s="16"/>
      <c r="J881" s="16"/>
      <c r="N881" s="25"/>
      <c r="O881" s="25"/>
      <c r="P881" s="25"/>
      <c r="Q881" s="25"/>
      <c r="R881" s="25"/>
      <c r="S881" s="25"/>
      <c r="T881" s="25"/>
      <c r="U881" s="16"/>
    </row>
    <row r="882" spans="1:21">
      <c r="A882" s="12"/>
      <c r="B882" s="16"/>
      <c r="C882" s="16"/>
      <c r="D882" s="16"/>
      <c r="E882" s="16"/>
      <c r="F882" s="16"/>
      <c r="G882" s="16"/>
      <c r="H882" s="16"/>
      <c r="I882" s="16"/>
      <c r="J882" s="16"/>
      <c r="N882" s="25"/>
      <c r="O882" s="25"/>
      <c r="P882" s="25"/>
      <c r="Q882" s="25"/>
      <c r="R882" s="25"/>
      <c r="S882" s="25"/>
      <c r="T882" s="25"/>
      <c r="U882" s="16"/>
    </row>
    <row r="883" spans="1:21">
      <c r="A883" s="12"/>
      <c r="B883" s="16"/>
      <c r="C883" s="16"/>
      <c r="D883" s="16"/>
      <c r="E883" s="16"/>
      <c r="F883" s="16"/>
      <c r="G883" s="16"/>
      <c r="H883" s="16"/>
      <c r="I883" s="16"/>
      <c r="J883" s="16"/>
      <c r="N883" s="25"/>
      <c r="O883" s="25"/>
      <c r="P883" s="25"/>
      <c r="Q883" s="25"/>
      <c r="R883" s="25"/>
      <c r="S883" s="25"/>
      <c r="T883" s="25"/>
      <c r="U883" s="16"/>
    </row>
    <row r="884" spans="1:21">
      <c r="A884" s="12"/>
      <c r="B884" s="16"/>
      <c r="C884" s="16"/>
      <c r="D884" s="16"/>
      <c r="E884" s="16"/>
      <c r="F884" s="16"/>
      <c r="G884" s="16"/>
      <c r="H884" s="16"/>
      <c r="I884" s="16"/>
      <c r="J884" s="16"/>
      <c r="N884" s="25"/>
      <c r="O884" s="25"/>
      <c r="P884" s="25"/>
      <c r="Q884" s="25"/>
      <c r="R884" s="25"/>
      <c r="S884" s="25"/>
      <c r="T884" s="25"/>
      <c r="U884" s="16"/>
    </row>
    <row r="885" spans="1:21">
      <c r="A885" s="12"/>
      <c r="B885" s="16"/>
      <c r="C885" s="16"/>
      <c r="D885" s="16"/>
      <c r="E885" s="16"/>
      <c r="F885" s="16"/>
      <c r="G885" s="16"/>
      <c r="H885" s="16"/>
      <c r="I885" s="16"/>
      <c r="J885" s="16"/>
      <c r="N885" s="25"/>
      <c r="O885" s="25"/>
      <c r="P885" s="25"/>
      <c r="Q885" s="25"/>
      <c r="R885" s="25"/>
      <c r="S885" s="25"/>
      <c r="T885" s="25"/>
      <c r="U885" s="16"/>
    </row>
    <row r="886" spans="1:21">
      <c r="A886" s="12"/>
      <c r="B886" s="16"/>
      <c r="C886" s="16"/>
      <c r="D886" s="16"/>
      <c r="E886" s="16"/>
      <c r="F886" s="16"/>
      <c r="G886" s="16"/>
      <c r="H886" s="16"/>
      <c r="I886" s="16"/>
      <c r="J886" s="16"/>
      <c r="N886" s="25"/>
      <c r="O886" s="25"/>
      <c r="P886" s="25"/>
      <c r="Q886" s="25"/>
      <c r="R886" s="25"/>
      <c r="S886" s="25"/>
      <c r="T886" s="25"/>
      <c r="U886" s="16"/>
    </row>
    <row r="887" spans="1:21">
      <c r="A887" s="12"/>
      <c r="B887" s="16"/>
      <c r="C887" s="16"/>
      <c r="D887" s="16"/>
      <c r="E887" s="16"/>
      <c r="F887" s="16"/>
      <c r="G887" s="16"/>
      <c r="H887" s="16"/>
      <c r="I887" s="16"/>
      <c r="J887" s="16"/>
      <c r="N887" s="25"/>
      <c r="O887" s="25"/>
      <c r="P887" s="25"/>
      <c r="Q887" s="25"/>
      <c r="R887" s="25"/>
      <c r="S887" s="25"/>
      <c r="T887" s="25"/>
      <c r="U887" s="16"/>
    </row>
    <row r="888" spans="1:21">
      <c r="A888" s="12"/>
      <c r="B888" s="16"/>
      <c r="C888" s="16"/>
      <c r="D888" s="16"/>
      <c r="E888" s="16"/>
      <c r="F888" s="16"/>
      <c r="G888" s="16"/>
      <c r="H888" s="16"/>
      <c r="I888" s="16"/>
      <c r="J888" s="16"/>
      <c r="N888" s="25"/>
      <c r="O888" s="25"/>
      <c r="P888" s="25"/>
      <c r="Q888" s="25"/>
      <c r="R888" s="25"/>
      <c r="S888" s="25"/>
      <c r="T888" s="25"/>
      <c r="U888" s="16"/>
    </row>
    <row r="889" spans="1:21">
      <c r="A889" s="12"/>
      <c r="B889" s="16"/>
      <c r="C889" s="16"/>
      <c r="D889" s="16"/>
      <c r="E889" s="16"/>
      <c r="F889" s="16"/>
      <c r="G889" s="16"/>
      <c r="H889" s="16"/>
      <c r="I889" s="16"/>
      <c r="J889" s="16"/>
      <c r="N889" s="25"/>
      <c r="O889" s="25"/>
      <c r="P889" s="25"/>
      <c r="Q889" s="25"/>
      <c r="R889" s="25"/>
      <c r="S889" s="25"/>
      <c r="T889" s="25"/>
      <c r="U889" s="16"/>
    </row>
    <row r="890" spans="1:21">
      <c r="A890" s="12"/>
      <c r="B890" s="16"/>
      <c r="C890" s="16"/>
      <c r="D890" s="16"/>
      <c r="E890" s="16"/>
      <c r="F890" s="16"/>
      <c r="G890" s="16"/>
      <c r="H890" s="16"/>
      <c r="I890" s="16"/>
      <c r="J890" s="16"/>
      <c r="N890" s="25"/>
      <c r="O890" s="25"/>
      <c r="P890" s="25"/>
      <c r="Q890" s="25"/>
      <c r="R890" s="25"/>
      <c r="S890" s="25"/>
      <c r="T890" s="25"/>
      <c r="U890" s="16"/>
    </row>
    <row r="891" spans="1:21">
      <c r="A891" s="12"/>
      <c r="B891" s="16"/>
      <c r="C891" s="16"/>
      <c r="D891" s="16"/>
      <c r="E891" s="16"/>
      <c r="F891" s="16"/>
      <c r="G891" s="16"/>
      <c r="H891" s="16"/>
      <c r="I891" s="16"/>
      <c r="J891" s="16"/>
      <c r="N891" s="25"/>
      <c r="O891" s="25"/>
      <c r="P891" s="25"/>
      <c r="Q891" s="25"/>
      <c r="R891" s="25"/>
      <c r="S891" s="25"/>
      <c r="T891" s="25"/>
      <c r="U891" s="16"/>
    </row>
    <row r="892" spans="1:21">
      <c r="A892" s="12"/>
      <c r="B892" s="16"/>
      <c r="C892" s="16"/>
      <c r="D892" s="16"/>
      <c r="E892" s="16"/>
      <c r="F892" s="16"/>
      <c r="G892" s="16"/>
      <c r="H892" s="16"/>
      <c r="I892" s="16"/>
      <c r="J892" s="16"/>
      <c r="N892" s="25"/>
      <c r="O892" s="25"/>
      <c r="P892" s="25"/>
      <c r="Q892" s="25"/>
      <c r="R892" s="25"/>
      <c r="S892" s="25"/>
      <c r="T892" s="25"/>
      <c r="U892" s="16"/>
    </row>
    <row r="893" spans="1:21">
      <c r="A893" s="12"/>
      <c r="B893" s="16"/>
      <c r="C893" s="16"/>
      <c r="D893" s="16"/>
      <c r="E893" s="16"/>
      <c r="F893" s="16"/>
      <c r="G893" s="16"/>
      <c r="H893" s="16"/>
      <c r="I893" s="16"/>
      <c r="J893" s="16"/>
      <c r="N893" s="25"/>
      <c r="O893" s="25"/>
      <c r="P893" s="25"/>
      <c r="Q893" s="25"/>
      <c r="R893" s="25"/>
      <c r="S893" s="25"/>
      <c r="T893" s="25"/>
      <c r="U893" s="16"/>
    </row>
    <row r="894" spans="1:21">
      <c r="A894" s="12"/>
      <c r="B894" s="16"/>
      <c r="C894" s="16"/>
      <c r="D894" s="16"/>
      <c r="E894" s="16"/>
      <c r="F894" s="16"/>
      <c r="G894" s="16"/>
      <c r="H894" s="16"/>
      <c r="I894" s="16"/>
      <c r="J894" s="16"/>
      <c r="N894" s="25"/>
      <c r="O894" s="25"/>
      <c r="P894" s="25"/>
      <c r="Q894" s="25"/>
      <c r="R894" s="25"/>
      <c r="S894" s="25"/>
      <c r="T894" s="25"/>
      <c r="U894" s="16"/>
    </row>
    <row r="895" spans="1:21">
      <c r="A895" s="12"/>
      <c r="B895" s="16"/>
      <c r="C895" s="16"/>
      <c r="D895" s="16"/>
      <c r="E895" s="16"/>
      <c r="F895" s="16"/>
      <c r="G895" s="16"/>
      <c r="H895" s="16"/>
      <c r="I895" s="16"/>
      <c r="J895" s="16"/>
      <c r="N895" s="25"/>
      <c r="O895" s="25"/>
      <c r="P895" s="25"/>
      <c r="Q895" s="25"/>
      <c r="R895" s="25"/>
      <c r="S895" s="25"/>
      <c r="T895" s="25"/>
      <c r="U895" s="16"/>
    </row>
    <row r="896" spans="1:21">
      <c r="A896" s="12"/>
      <c r="B896" s="16"/>
      <c r="C896" s="16"/>
      <c r="D896" s="16"/>
      <c r="E896" s="16"/>
      <c r="F896" s="16"/>
      <c r="G896" s="16"/>
      <c r="H896" s="16"/>
      <c r="I896" s="16"/>
      <c r="J896" s="16"/>
      <c r="N896" s="25"/>
      <c r="O896" s="25"/>
      <c r="P896" s="25"/>
      <c r="Q896" s="25"/>
      <c r="R896" s="25"/>
      <c r="S896" s="25"/>
      <c r="T896" s="25"/>
      <c r="U896" s="16"/>
    </row>
    <row r="897" spans="1:21">
      <c r="A897" s="12"/>
      <c r="B897" s="16"/>
      <c r="C897" s="16"/>
      <c r="D897" s="16"/>
      <c r="E897" s="16"/>
      <c r="F897" s="16"/>
      <c r="G897" s="16"/>
      <c r="H897" s="16"/>
      <c r="I897" s="16"/>
      <c r="J897" s="16"/>
      <c r="N897" s="25"/>
      <c r="O897" s="25"/>
      <c r="P897" s="25"/>
      <c r="Q897" s="25"/>
      <c r="R897" s="25"/>
      <c r="S897" s="25"/>
      <c r="T897" s="25"/>
      <c r="U897" s="16"/>
    </row>
    <row r="898" spans="1:21">
      <c r="A898" s="12"/>
      <c r="B898" s="16"/>
      <c r="C898" s="16"/>
      <c r="D898" s="16"/>
      <c r="E898" s="16"/>
      <c r="F898" s="16"/>
      <c r="G898" s="16"/>
      <c r="H898" s="16"/>
      <c r="I898" s="16"/>
      <c r="J898" s="16"/>
      <c r="N898" s="25"/>
      <c r="O898" s="25"/>
      <c r="P898" s="25"/>
      <c r="Q898" s="25"/>
      <c r="R898" s="25"/>
      <c r="S898" s="25"/>
      <c r="T898" s="25"/>
      <c r="U898" s="16"/>
    </row>
    <row r="899" spans="1:21">
      <c r="A899" s="12"/>
      <c r="B899" s="16"/>
      <c r="C899" s="16"/>
      <c r="D899" s="16"/>
      <c r="E899" s="16"/>
      <c r="F899" s="16"/>
      <c r="G899" s="16"/>
      <c r="H899" s="16"/>
      <c r="I899" s="16"/>
      <c r="J899" s="16"/>
      <c r="N899" s="25"/>
      <c r="O899" s="25"/>
      <c r="P899" s="25"/>
      <c r="Q899" s="25"/>
      <c r="R899" s="25"/>
      <c r="S899" s="25"/>
      <c r="T899" s="25"/>
      <c r="U899" s="16"/>
    </row>
    <row r="900" spans="1:21">
      <c r="A900" s="12"/>
      <c r="B900" s="16"/>
      <c r="C900" s="16"/>
      <c r="D900" s="16"/>
      <c r="E900" s="16"/>
      <c r="F900" s="16"/>
      <c r="G900" s="16"/>
      <c r="H900" s="16"/>
      <c r="I900" s="16"/>
      <c r="J900" s="16"/>
      <c r="N900" s="25"/>
      <c r="O900" s="25"/>
      <c r="P900" s="25"/>
      <c r="Q900" s="25"/>
      <c r="R900" s="25"/>
      <c r="S900" s="25"/>
      <c r="T900" s="25"/>
      <c r="U900" s="16"/>
    </row>
    <row r="901" spans="1:21">
      <c r="A901" s="12"/>
      <c r="B901" s="16"/>
      <c r="C901" s="16"/>
      <c r="D901" s="16"/>
      <c r="E901" s="16"/>
      <c r="F901" s="16"/>
      <c r="G901" s="16"/>
      <c r="H901" s="16"/>
      <c r="I901" s="16"/>
      <c r="J901" s="16"/>
      <c r="N901" s="25"/>
      <c r="O901" s="25"/>
      <c r="P901" s="25"/>
      <c r="Q901" s="25"/>
      <c r="R901" s="25"/>
      <c r="S901" s="25"/>
      <c r="T901" s="25"/>
      <c r="U901" s="16"/>
    </row>
    <row r="902" spans="1:21">
      <c r="A902" s="12"/>
      <c r="B902" s="16"/>
      <c r="C902" s="16"/>
      <c r="D902" s="16"/>
      <c r="E902" s="16"/>
      <c r="F902" s="16"/>
      <c r="G902" s="16"/>
      <c r="H902" s="16"/>
      <c r="I902" s="16"/>
      <c r="J902" s="16"/>
      <c r="N902" s="25"/>
      <c r="O902" s="25"/>
      <c r="P902" s="25"/>
      <c r="Q902" s="25"/>
      <c r="R902" s="25"/>
      <c r="S902" s="25"/>
      <c r="T902" s="25"/>
      <c r="U902" s="16"/>
    </row>
    <row r="903" spans="1:21">
      <c r="A903" s="12"/>
      <c r="B903" s="16"/>
      <c r="C903" s="16"/>
      <c r="D903" s="16"/>
      <c r="E903" s="16"/>
      <c r="F903" s="16"/>
      <c r="G903" s="16"/>
      <c r="H903" s="16"/>
      <c r="I903" s="16"/>
      <c r="J903" s="16"/>
      <c r="N903" s="25"/>
      <c r="O903" s="25"/>
      <c r="P903" s="25"/>
      <c r="Q903" s="25"/>
      <c r="R903" s="25"/>
      <c r="S903" s="25"/>
      <c r="T903" s="25"/>
      <c r="U903" s="16"/>
    </row>
    <row r="904" spans="1:21">
      <c r="A904" s="12"/>
      <c r="B904" s="16"/>
      <c r="C904" s="16"/>
      <c r="D904" s="16"/>
      <c r="E904" s="16"/>
      <c r="F904" s="16"/>
      <c r="G904" s="16"/>
      <c r="H904" s="16"/>
      <c r="I904" s="16"/>
      <c r="J904" s="16"/>
      <c r="N904" s="25"/>
      <c r="O904" s="25"/>
      <c r="P904" s="25"/>
      <c r="Q904" s="25"/>
      <c r="R904" s="25"/>
      <c r="S904" s="25"/>
      <c r="T904" s="25"/>
      <c r="U904" s="16"/>
    </row>
    <row r="905" spans="1:21">
      <c r="A905" s="12"/>
      <c r="B905" s="16"/>
      <c r="C905" s="16"/>
      <c r="D905" s="16"/>
      <c r="E905" s="16"/>
      <c r="F905" s="16"/>
      <c r="G905" s="16"/>
      <c r="H905" s="16"/>
      <c r="I905" s="16"/>
      <c r="J905" s="16"/>
      <c r="N905" s="25"/>
      <c r="O905" s="25"/>
      <c r="P905" s="25"/>
      <c r="Q905" s="25"/>
      <c r="R905" s="25"/>
      <c r="S905" s="25"/>
      <c r="T905" s="25"/>
      <c r="U905" s="16"/>
    </row>
    <row r="906" spans="1:21">
      <c r="A906" s="12"/>
      <c r="B906" s="16"/>
      <c r="C906" s="16"/>
      <c r="D906" s="16"/>
      <c r="E906" s="16"/>
      <c r="F906" s="16"/>
      <c r="G906" s="16"/>
      <c r="H906" s="16"/>
      <c r="I906" s="16"/>
      <c r="J906" s="16"/>
      <c r="N906" s="25"/>
      <c r="O906" s="25"/>
      <c r="P906" s="25"/>
      <c r="Q906" s="25"/>
      <c r="R906" s="25"/>
      <c r="S906" s="25"/>
      <c r="T906" s="25"/>
      <c r="U906" s="16"/>
    </row>
    <row r="907" spans="1:21">
      <c r="A907" s="12"/>
      <c r="B907" s="16"/>
      <c r="C907" s="16"/>
      <c r="D907" s="16"/>
      <c r="E907" s="16"/>
      <c r="F907" s="16"/>
      <c r="G907" s="16"/>
      <c r="H907" s="16"/>
      <c r="I907" s="16"/>
      <c r="J907" s="16"/>
      <c r="N907" s="25"/>
      <c r="O907" s="25"/>
      <c r="P907" s="25"/>
      <c r="Q907" s="25"/>
      <c r="R907" s="25"/>
      <c r="S907" s="25"/>
      <c r="T907" s="25"/>
      <c r="U907" s="16"/>
    </row>
    <row r="908" spans="1:21">
      <c r="A908" s="12"/>
      <c r="B908" s="16"/>
      <c r="C908" s="16"/>
      <c r="D908" s="16"/>
      <c r="E908" s="16"/>
      <c r="F908" s="16"/>
      <c r="G908" s="16"/>
      <c r="H908" s="16"/>
      <c r="I908" s="16"/>
      <c r="J908" s="16"/>
      <c r="N908" s="25"/>
      <c r="O908" s="25"/>
      <c r="P908" s="25"/>
      <c r="Q908" s="25"/>
      <c r="R908" s="25"/>
      <c r="S908" s="25"/>
      <c r="T908" s="25"/>
      <c r="U908" s="16"/>
    </row>
    <row r="909" spans="1:21">
      <c r="A909" s="12"/>
      <c r="B909" s="16"/>
      <c r="C909" s="16"/>
      <c r="D909" s="16"/>
      <c r="E909" s="16"/>
      <c r="F909" s="16"/>
      <c r="G909" s="16"/>
      <c r="H909" s="16"/>
      <c r="I909" s="16"/>
      <c r="J909" s="16"/>
      <c r="N909" s="25"/>
      <c r="O909" s="25"/>
      <c r="P909" s="25"/>
      <c r="Q909" s="25"/>
      <c r="R909" s="25"/>
      <c r="S909" s="25"/>
      <c r="T909" s="25"/>
      <c r="U909" s="16"/>
    </row>
    <row r="910" spans="1:21">
      <c r="A910" s="12"/>
      <c r="B910" s="16"/>
      <c r="C910" s="16"/>
      <c r="D910" s="16"/>
      <c r="E910" s="16"/>
      <c r="F910" s="16"/>
      <c r="G910" s="16"/>
      <c r="H910" s="16"/>
      <c r="I910" s="16"/>
      <c r="J910" s="16"/>
      <c r="N910" s="25"/>
      <c r="O910" s="25"/>
      <c r="P910" s="25"/>
      <c r="Q910" s="25"/>
      <c r="R910" s="25"/>
      <c r="S910" s="25"/>
      <c r="T910" s="25"/>
      <c r="U910" s="16"/>
    </row>
    <row r="911" spans="1:21">
      <c r="A911" s="12"/>
      <c r="B911" s="16"/>
      <c r="C911" s="16"/>
      <c r="D911" s="16"/>
      <c r="E911" s="16"/>
      <c r="F911" s="16"/>
      <c r="G911" s="16"/>
      <c r="H911" s="16"/>
      <c r="I911" s="16"/>
      <c r="J911" s="16"/>
      <c r="N911" s="25"/>
      <c r="O911" s="25"/>
      <c r="P911" s="25"/>
      <c r="Q911" s="25"/>
      <c r="R911" s="25"/>
      <c r="S911" s="25"/>
      <c r="T911" s="25"/>
      <c r="U911" s="16"/>
    </row>
    <row r="912" spans="1:21">
      <c r="A912" s="12"/>
      <c r="B912" s="16"/>
      <c r="C912" s="16"/>
      <c r="D912" s="16"/>
      <c r="E912" s="16"/>
      <c r="F912" s="16"/>
      <c r="G912" s="16"/>
      <c r="H912" s="16"/>
      <c r="I912" s="16"/>
      <c r="J912" s="16"/>
      <c r="N912" s="25"/>
      <c r="O912" s="25"/>
      <c r="P912" s="25"/>
      <c r="Q912" s="25"/>
      <c r="R912" s="25"/>
      <c r="S912" s="25"/>
      <c r="T912" s="25"/>
      <c r="U912" s="16"/>
    </row>
    <row r="913" spans="1:21">
      <c r="A913" s="12"/>
      <c r="B913" s="16"/>
      <c r="C913" s="16"/>
      <c r="D913" s="16"/>
      <c r="E913" s="16"/>
      <c r="F913" s="16"/>
      <c r="G913" s="16"/>
      <c r="H913" s="16"/>
      <c r="I913" s="16"/>
      <c r="J913" s="16"/>
      <c r="N913" s="25"/>
      <c r="O913" s="25"/>
      <c r="P913" s="25"/>
      <c r="Q913" s="25"/>
      <c r="R913" s="25"/>
      <c r="S913" s="25"/>
      <c r="T913" s="25"/>
      <c r="U913" s="16"/>
    </row>
    <row r="914" spans="1:21">
      <c r="A914" s="12"/>
      <c r="B914" s="16"/>
      <c r="C914" s="16"/>
      <c r="D914" s="16"/>
      <c r="E914" s="16"/>
      <c r="F914" s="16"/>
      <c r="G914" s="16"/>
      <c r="H914" s="16"/>
      <c r="I914" s="16"/>
      <c r="J914" s="16"/>
      <c r="N914" s="25"/>
      <c r="O914" s="25"/>
      <c r="P914" s="25"/>
      <c r="Q914" s="25"/>
      <c r="R914" s="25"/>
      <c r="S914" s="25"/>
      <c r="T914" s="25"/>
      <c r="U914" s="16"/>
    </row>
    <row r="915" spans="1:21">
      <c r="A915" s="12"/>
      <c r="B915" s="16"/>
      <c r="C915" s="16"/>
      <c r="D915" s="16"/>
      <c r="E915" s="16"/>
      <c r="F915" s="16"/>
      <c r="G915" s="16"/>
      <c r="H915" s="16"/>
      <c r="I915" s="16"/>
      <c r="J915" s="16"/>
      <c r="N915" s="25"/>
      <c r="O915" s="25"/>
      <c r="P915" s="25"/>
      <c r="Q915" s="25"/>
      <c r="R915" s="25"/>
      <c r="S915" s="25"/>
      <c r="T915" s="25"/>
      <c r="U915" s="16"/>
    </row>
    <row r="916" spans="1:21">
      <c r="A916" s="12"/>
      <c r="B916" s="16"/>
      <c r="C916" s="16"/>
      <c r="D916" s="16"/>
      <c r="E916" s="16"/>
      <c r="F916" s="16"/>
      <c r="G916" s="16"/>
      <c r="H916" s="16"/>
      <c r="I916" s="16"/>
      <c r="J916" s="16"/>
      <c r="N916" s="25"/>
      <c r="O916" s="25"/>
      <c r="P916" s="25"/>
      <c r="Q916" s="25"/>
      <c r="R916" s="25"/>
      <c r="S916" s="25"/>
      <c r="T916" s="25"/>
      <c r="U916" s="16"/>
    </row>
    <row r="917" spans="1:21">
      <c r="A917" s="12"/>
      <c r="B917" s="16"/>
      <c r="C917" s="16"/>
      <c r="D917" s="16"/>
      <c r="E917" s="16"/>
      <c r="F917" s="16"/>
      <c r="G917" s="16"/>
      <c r="H917" s="16"/>
      <c r="I917" s="16"/>
      <c r="J917" s="16"/>
      <c r="N917" s="25"/>
      <c r="O917" s="25"/>
      <c r="P917" s="25"/>
      <c r="Q917" s="25"/>
      <c r="R917" s="25"/>
      <c r="S917" s="25"/>
      <c r="T917" s="25"/>
      <c r="U917" s="16"/>
    </row>
    <row r="918" spans="1:21">
      <c r="A918" s="12"/>
      <c r="B918" s="16"/>
      <c r="C918" s="16"/>
      <c r="D918" s="16"/>
      <c r="E918" s="16"/>
      <c r="F918" s="16"/>
      <c r="G918" s="16"/>
      <c r="H918" s="16"/>
      <c r="I918" s="16"/>
      <c r="J918" s="16"/>
      <c r="N918" s="25"/>
      <c r="O918" s="25"/>
      <c r="P918" s="25"/>
      <c r="Q918" s="25"/>
      <c r="R918" s="25"/>
      <c r="S918" s="25"/>
      <c r="T918" s="25"/>
      <c r="U918" s="16"/>
    </row>
    <row r="919" spans="1:21">
      <c r="A919" s="12"/>
      <c r="B919" s="16"/>
      <c r="C919" s="16"/>
      <c r="D919" s="16"/>
      <c r="E919" s="16"/>
      <c r="F919" s="16"/>
      <c r="G919" s="16"/>
      <c r="H919" s="16"/>
      <c r="I919" s="16"/>
      <c r="J919" s="16"/>
      <c r="N919" s="25"/>
      <c r="O919" s="25"/>
      <c r="P919" s="25"/>
      <c r="Q919" s="25"/>
      <c r="R919" s="25"/>
      <c r="S919" s="25"/>
      <c r="T919" s="25"/>
      <c r="U919" s="16"/>
    </row>
    <row r="920" spans="1:21">
      <c r="A920" s="12"/>
      <c r="B920" s="16"/>
      <c r="C920" s="16"/>
      <c r="D920" s="16"/>
      <c r="E920" s="16"/>
      <c r="F920" s="16"/>
      <c r="G920" s="16"/>
      <c r="H920" s="16"/>
      <c r="I920" s="16"/>
      <c r="J920" s="16"/>
      <c r="N920" s="25"/>
      <c r="O920" s="25"/>
      <c r="P920" s="25"/>
      <c r="Q920" s="25"/>
      <c r="R920" s="25"/>
      <c r="S920" s="25"/>
      <c r="T920" s="25"/>
      <c r="U920" s="16"/>
    </row>
    <row r="921" spans="1:21">
      <c r="A921" s="12"/>
      <c r="B921" s="16"/>
      <c r="C921" s="16"/>
      <c r="D921" s="16"/>
      <c r="E921" s="16"/>
      <c r="F921" s="16"/>
      <c r="G921" s="16"/>
      <c r="H921" s="16"/>
      <c r="I921" s="16"/>
      <c r="J921" s="16"/>
      <c r="N921" s="25"/>
      <c r="O921" s="25"/>
      <c r="P921" s="25"/>
      <c r="Q921" s="25"/>
      <c r="R921" s="25"/>
      <c r="S921" s="25"/>
      <c r="T921" s="25"/>
      <c r="U921" s="16"/>
    </row>
    <row r="922" spans="1:21">
      <c r="A922" s="12"/>
      <c r="B922" s="16"/>
      <c r="C922" s="16"/>
      <c r="D922" s="16"/>
      <c r="E922" s="16"/>
      <c r="F922" s="16"/>
      <c r="G922" s="16"/>
      <c r="H922" s="16"/>
      <c r="I922" s="16"/>
      <c r="J922" s="16"/>
      <c r="N922" s="25"/>
      <c r="O922" s="25"/>
      <c r="P922" s="25"/>
      <c r="Q922" s="25"/>
      <c r="R922" s="25"/>
      <c r="S922" s="25"/>
      <c r="T922" s="25"/>
      <c r="U922" s="16"/>
    </row>
    <row r="923" spans="1:21">
      <c r="A923" s="12"/>
      <c r="B923" s="16"/>
      <c r="C923" s="16"/>
      <c r="D923" s="16"/>
      <c r="E923" s="16"/>
      <c r="F923" s="16"/>
      <c r="G923" s="16"/>
      <c r="H923" s="16"/>
      <c r="I923" s="16"/>
      <c r="J923" s="16"/>
      <c r="N923" s="25"/>
      <c r="O923" s="25"/>
      <c r="P923" s="25"/>
      <c r="Q923" s="25"/>
      <c r="R923" s="25"/>
      <c r="S923" s="25"/>
      <c r="T923" s="25"/>
      <c r="U923" s="16"/>
    </row>
    <row r="924" spans="1:21">
      <c r="A924" s="12"/>
      <c r="B924" s="16"/>
      <c r="C924" s="16"/>
      <c r="D924" s="16"/>
      <c r="E924" s="16"/>
      <c r="F924" s="16"/>
      <c r="G924" s="16"/>
      <c r="H924" s="16"/>
      <c r="I924" s="16"/>
      <c r="J924" s="16"/>
      <c r="N924" s="25"/>
      <c r="O924" s="25"/>
      <c r="P924" s="25"/>
      <c r="Q924" s="25"/>
      <c r="R924" s="25"/>
      <c r="S924" s="25"/>
      <c r="T924" s="25"/>
      <c r="U924" s="16"/>
    </row>
    <row r="925" spans="1:21">
      <c r="A925" s="12"/>
      <c r="B925" s="16"/>
      <c r="C925" s="16"/>
      <c r="D925" s="16"/>
      <c r="E925" s="16"/>
      <c r="F925" s="16"/>
      <c r="G925" s="16"/>
      <c r="H925" s="16"/>
      <c r="I925" s="16"/>
      <c r="J925" s="16"/>
      <c r="N925" s="25"/>
      <c r="O925" s="25"/>
      <c r="P925" s="25"/>
      <c r="Q925" s="25"/>
      <c r="R925" s="25"/>
      <c r="S925" s="25"/>
      <c r="T925" s="25"/>
      <c r="U925" s="16"/>
    </row>
    <row r="926" spans="1:21">
      <c r="A926" s="12"/>
      <c r="B926" s="16"/>
      <c r="C926" s="16"/>
      <c r="D926" s="16"/>
      <c r="E926" s="16"/>
      <c r="F926" s="16"/>
      <c r="G926" s="16"/>
      <c r="H926" s="16"/>
      <c r="I926" s="16"/>
      <c r="J926" s="16"/>
      <c r="N926" s="25"/>
      <c r="O926" s="25"/>
      <c r="P926" s="25"/>
      <c r="Q926" s="25"/>
      <c r="R926" s="25"/>
      <c r="S926" s="25"/>
      <c r="T926" s="25"/>
      <c r="U926" s="16"/>
    </row>
    <row r="927" spans="1:21">
      <c r="A927" s="12"/>
      <c r="B927" s="16"/>
      <c r="C927" s="16"/>
      <c r="D927" s="16"/>
      <c r="E927" s="16"/>
      <c r="F927" s="16"/>
      <c r="G927" s="16"/>
      <c r="H927" s="16"/>
      <c r="I927" s="16"/>
      <c r="J927" s="16"/>
      <c r="N927" s="25"/>
      <c r="O927" s="25"/>
      <c r="P927" s="25"/>
      <c r="Q927" s="25"/>
      <c r="R927" s="25"/>
      <c r="S927" s="25"/>
      <c r="T927" s="25"/>
      <c r="U927" s="16"/>
    </row>
    <row r="928" spans="1:21">
      <c r="A928" s="12"/>
      <c r="B928" s="16"/>
      <c r="C928" s="16"/>
      <c r="D928" s="16"/>
      <c r="E928" s="16"/>
      <c r="F928" s="16"/>
      <c r="G928" s="16"/>
      <c r="H928" s="16"/>
      <c r="I928" s="16"/>
      <c r="J928" s="16"/>
      <c r="N928" s="25"/>
      <c r="O928" s="25"/>
      <c r="P928" s="25"/>
      <c r="Q928" s="25"/>
      <c r="R928" s="25"/>
      <c r="S928" s="25"/>
      <c r="T928" s="25"/>
      <c r="U928" s="16"/>
    </row>
    <row r="929" spans="1:21">
      <c r="A929" s="12"/>
      <c r="B929" s="16"/>
      <c r="C929" s="16"/>
      <c r="D929" s="16"/>
      <c r="E929" s="16"/>
      <c r="F929" s="16"/>
      <c r="G929" s="16"/>
      <c r="H929" s="16"/>
      <c r="I929" s="16"/>
      <c r="J929" s="16"/>
      <c r="N929" s="25"/>
      <c r="O929" s="25"/>
      <c r="P929" s="25"/>
      <c r="Q929" s="25"/>
      <c r="R929" s="25"/>
      <c r="S929" s="25"/>
      <c r="T929" s="25"/>
      <c r="U929" s="16"/>
    </row>
    <row r="930" spans="1:21">
      <c r="A930" s="12"/>
      <c r="B930" s="16"/>
      <c r="C930" s="16"/>
      <c r="D930" s="16"/>
      <c r="E930" s="16"/>
      <c r="F930" s="16"/>
      <c r="G930" s="16"/>
      <c r="H930" s="16"/>
      <c r="I930" s="16"/>
      <c r="J930" s="16"/>
      <c r="N930" s="25"/>
      <c r="O930" s="25"/>
      <c r="P930" s="25"/>
      <c r="Q930" s="25"/>
      <c r="R930" s="25"/>
      <c r="S930" s="25"/>
      <c r="T930" s="25"/>
      <c r="U930" s="16"/>
    </row>
    <row r="931" spans="1:21">
      <c r="A931" s="12"/>
      <c r="B931" s="16"/>
      <c r="C931" s="16"/>
      <c r="D931" s="16"/>
      <c r="E931" s="16"/>
      <c r="F931" s="16"/>
      <c r="G931" s="16"/>
      <c r="H931" s="16"/>
      <c r="I931" s="16"/>
      <c r="J931" s="16"/>
      <c r="N931" s="25"/>
      <c r="O931" s="25"/>
      <c r="P931" s="25"/>
      <c r="Q931" s="25"/>
      <c r="R931" s="25"/>
      <c r="S931" s="25"/>
      <c r="T931" s="25"/>
      <c r="U931" s="16"/>
    </row>
    <row r="932" spans="1:21">
      <c r="A932" s="12"/>
      <c r="B932" s="16"/>
      <c r="C932" s="16"/>
      <c r="D932" s="16"/>
      <c r="E932" s="16"/>
      <c r="F932" s="16"/>
      <c r="G932" s="16"/>
      <c r="H932" s="16"/>
      <c r="I932" s="16"/>
      <c r="J932" s="16"/>
      <c r="N932" s="25"/>
      <c r="O932" s="25"/>
      <c r="P932" s="25"/>
      <c r="Q932" s="25"/>
      <c r="R932" s="25"/>
      <c r="S932" s="25"/>
      <c r="T932" s="25"/>
      <c r="U932" s="16"/>
    </row>
    <row r="933" spans="1:21">
      <c r="A933" s="12"/>
      <c r="B933" s="16"/>
      <c r="C933" s="16"/>
      <c r="D933" s="16"/>
      <c r="E933" s="16"/>
      <c r="F933" s="16"/>
      <c r="G933" s="16"/>
      <c r="H933" s="16"/>
      <c r="I933" s="16"/>
      <c r="J933" s="16"/>
      <c r="N933" s="25"/>
      <c r="O933" s="25"/>
      <c r="P933" s="25"/>
      <c r="Q933" s="25"/>
      <c r="R933" s="25"/>
      <c r="S933" s="25"/>
      <c r="T933" s="25"/>
      <c r="U933" s="16"/>
    </row>
    <row r="934" spans="1:21">
      <c r="A934" s="12"/>
      <c r="B934" s="16"/>
      <c r="C934" s="16"/>
      <c r="D934" s="16"/>
      <c r="E934" s="16"/>
      <c r="F934" s="16"/>
      <c r="G934" s="16"/>
      <c r="H934" s="16"/>
      <c r="I934" s="16"/>
      <c r="J934" s="16"/>
      <c r="N934" s="25"/>
      <c r="O934" s="25"/>
      <c r="P934" s="25"/>
      <c r="Q934" s="25"/>
      <c r="R934" s="25"/>
      <c r="S934" s="25"/>
      <c r="T934" s="25"/>
      <c r="U934" s="16"/>
    </row>
    <row r="935" spans="1:21">
      <c r="A935" s="12"/>
      <c r="B935" s="16"/>
      <c r="C935" s="16"/>
      <c r="D935" s="16"/>
      <c r="E935" s="16"/>
      <c r="F935" s="16"/>
      <c r="G935" s="16"/>
      <c r="H935" s="16"/>
      <c r="I935" s="16"/>
      <c r="J935" s="16"/>
      <c r="N935" s="25"/>
      <c r="O935" s="25"/>
      <c r="P935" s="25"/>
      <c r="Q935" s="25"/>
      <c r="R935" s="25"/>
      <c r="S935" s="25"/>
      <c r="T935" s="25"/>
      <c r="U935" s="16"/>
    </row>
    <row r="936" spans="1:21">
      <c r="A936" s="12"/>
      <c r="B936" s="16"/>
      <c r="C936" s="16"/>
      <c r="D936" s="16"/>
      <c r="E936" s="16"/>
      <c r="F936" s="16"/>
      <c r="G936" s="16"/>
      <c r="H936" s="16"/>
      <c r="I936" s="16"/>
      <c r="J936" s="16"/>
      <c r="N936" s="25"/>
      <c r="O936" s="25"/>
      <c r="P936" s="25"/>
      <c r="Q936" s="25"/>
      <c r="R936" s="25"/>
      <c r="S936" s="25"/>
      <c r="T936" s="25"/>
      <c r="U936" s="16"/>
    </row>
    <row r="937" spans="1:21">
      <c r="A937" s="12"/>
      <c r="B937" s="16"/>
      <c r="C937" s="16"/>
      <c r="D937" s="16"/>
      <c r="E937" s="16"/>
      <c r="F937" s="16"/>
      <c r="G937" s="16"/>
      <c r="H937" s="16"/>
      <c r="I937" s="16"/>
      <c r="J937" s="16"/>
      <c r="N937" s="25"/>
      <c r="O937" s="25"/>
      <c r="P937" s="25"/>
      <c r="Q937" s="25"/>
      <c r="R937" s="25"/>
      <c r="S937" s="25"/>
      <c r="T937" s="25"/>
      <c r="U937" s="16"/>
    </row>
    <row r="938" spans="1:21">
      <c r="A938" s="12"/>
      <c r="B938" s="16"/>
      <c r="C938" s="16"/>
      <c r="D938" s="16"/>
      <c r="E938" s="16"/>
      <c r="F938" s="16"/>
      <c r="G938" s="16"/>
      <c r="H938" s="16"/>
      <c r="I938" s="16"/>
      <c r="J938" s="16"/>
      <c r="N938" s="25"/>
      <c r="O938" s="25"/>
      <c r="P938" s="25"/>
      <c r="Q938" s="25"/>
      <c r="R938" s="25"/>
      <c r="S938" s="25"/>
      <c r="T938" s="25"/>
      <c r="U938" s="16"/>
    </row>
    <row r="939" spans="1:21">
      <c r="A939" s="12"/>
      <c r="B939" s="16"/>
      <c r="C939" s="16"/>
      <c r="D939" s="16"/>
      <c r="E939" s="16"/>
      <c r="F939" s="16"/>
      <c r="G939" s="16"/>
      <c r="H939" s="16"/>
      <c r="I939" s="16"/>
      <c r="J939" s="16"/>
      <c r="N939" s="25"/>
      <c r="O939" s="25"/>
      <c r="P939" s="25"/>
      <c r="Q939" s="25"/>
      <c r="R939" s="25"/>
      <c r="S939" s="25"/>
      <c r="T939" s="25"/>
      <c r="U939" s="16"/>
    </row>
    <row r="940" spans="1:21">
      <c r="A940" s="12"/>
      <c r="B940" s="16"/>
      <c r="C940" s="16"/>
      <c r="D940" s="16"/>
      <c r="E940" s="16"/>
      <c r="F940" s="16"/>
      <c r="G940" s="16"/>
      <c r="H940" s="16"/>
      <c r="I940" s="16"/>
      <c r="J940" s="16"/>
      <c r="N940" s="25"/>
      <c r="O940" s="25"/>
      <c r="P940" s="25"/>
      <c r="Q940" s="25"/>
      <c r="R940" s="25"/>
      <c r="S940" s="25"/>
      <c r="T940" s="25"/>
      <c r="U940" s="16"/>
    </row>
    <row r="941" spans="1:21">
      <c r="A941" s="12"/>
      <c r="B941" s="16"/>
      <c r="C941" s="16"/>
      <c r="D941" s="16"/>
      <c r="E941" s="16"/>
      <c r="F941" s="16"/>
      <c r="G941" s="16"/>
      <c r="H941" s="16"/>
      <c r="I941" s="16"/>
      <c r="J941" s="16"/>
      <c r="N941" s="25"/>
      <c r="O941" s="25"/>
      <c r="P941" s="25"/>
      <c r="Q941" s="25"/>
      <c r="R941" s="25"/>
      <c r="S941" s="25"/>
      <c r="T941" s="25"/>
      <c r="U941" s="16"/>
    </row>
    <row r="942" spans="1:21">
      <c r="A942" s="12"/>
      <c r="B942" s="16"/>
      <c r="C942" s="16"/>
      <c r="D942" s="16"/>
      <c r="E942" s="16"/>
      <c r="F942" s="16"/>
      <c r="G942" s="16"/>
      <c r="H942" s="16"/>
      <c r="I942" s="16"/>
      <c r="J942" s="16"/>
      <c r="N942" s="25"/>
      <c r="O942" s="25"/>
      <c r="P942" s="25"/>
      <c r="Q942" s="25"/>
      <c r="R942" s="25"/>
      <c r="S942" s="25"/>
      <c r="T942" s="25"/>
      <c r="U942" s="16"/>
    </row>
    <row r="943" spans="1:21">
      <c r="A943" s="12"/>
      <c r="B943" s="16"/>
      <c r="C943" s="16"/>
      <c r="D943" s="16"/>
      <c r="E943" s="16"/>
      <c r="F943" s="16"/>
      <c r="G943" s="16"/>
      <c r="H943" s="16"/>
      <c r="I943" s="16"/>
      <c r="J943" s="16"/>
      <c r="N943" s="25"/>
      <c r="O943" s="25"/>
      <c r="P943" s="25"/>
      <c r="Q943" s="25"/>
      <c r="R943" s="25"/>
      <c r="S943" s="25"/>
      <c r="T943" s="25"/>
      <c r="U943" s="16"/>
    </row>
    <row r="944" spans="1:21">
      <c r="A944" s="12"/>
      <c r="B944" s="16"/>
      <c r="C944" s="16"/>
      <c r="D944" s="16"/>
      <c r="E944" s="16"/>
      <c r="F944" s="16"/>
      <c r="G944" s="16"/>
      <c r="H944" s="16"/>
      <c r="I944" s="16"/>
      <c r="J944" s="16"/>
      <c r="N944" s="25"/>
      <c r="O944" s="25"/>
      <c r="P944" s="25"/>
      <c r="Q944" s="25"/>
      <c r="R944" s="25"/>
      <c r="S944" s="25"/>
      <c r="T944" s="25"/>
      <c r="U944" s="16"/>
    </row>
    <row r="945" spans="1:21">
      <c r="A945" s="12"/>
      <c r="B945" s="16"/>
      <c r="C945" s="16"/>
      <c r="D945" s="16"/>
      <c r="E945" s="16"/>
      <c r="F945" s="16"/>
      <c r="G945" s="16"/>
      <c r="H945" s="16"/>
      <c r="I945" s="16"/>
      <c r="J945" s="16"/>
      <c r="N945" s="25"/>
      <c r="O945" s="25"/>
      <c r="P945" s="25"/>
      <c r="Q945" s="25"/>
      <c r="R945" s="25"/>
      <c r="S945" s="25"/>
      <c r="T945" s="25"/>
      <c r="U945" s="16"/>
    </row>
    <row r="946" spans="1:21">
      <c r="A946" s="12"/>
      <c r="B946" s="16"/>
      <c r="C946" s="16"/>
      <c r="D946" s="16"/>
      <c r="E946" s="16"/>
      <c r="F946" s="16"/>
      <c r="G946" s="16"/>
      <c r="H946" s="16"/>
      <c r="I946" s="16"/>
      <c r="J946" s="16"/>
      <c r="N946" s="25"/>
      <c r="O946" s="25"/>
      <c r="P946" s="25"/>
      <c r="Q946" s="25"/>
      <c r="R946" s="25"/>
      <c r="S946" s="25"/>
      <c r="T946" s="25"/>
      <c r="U946" s="16"/>
    </row>
    <row r="947" spans="1:21">
      <c r="A947" s="12"/>
      <c r="B947" s="16"/>
      <c r="C947" s="16"/>
      <c r="D947" s="16"/>
      <c r="E947" s="16"/>
      <c r="F947" s="16"/>
      <c r="G947" s="16"/>
      <c r="H947" s="16"/>
      <c r="I947" s="16"/>
      <c r="J947" s="16"/>
      <c r="N947" s="25"/>
      <c r="O947" s="25"/>
      <c r="P947" s="25"/>
      <c r="Q947" s="25"/>
      <c r="R947" s="25"/>
      <c r="S947" s="25"/>
      <c r="T947" s="25"/>
      <c r="U947" s="16"/>
    </row>
    <row r="948" spans="1:21">
      <c r="A948" s="12"/>
      <c r="B948" s="16"/>
      <c r="C948" s="16"/>
      <c r="D948" s="16"/>
      <c r="E948" s="16"/>
      <c r="F948" s="16"/>
      <c r="G948" s="16"/>
      <c r="H948" s="16"/>
      <c r="I948" s="16"/>
      <c r="J948" s="16"/>
      <c r="N948" s="25"/>
      <c r="O948" s="25"/>
      <c r="P948" s="25"/>
      <c r="Q948" s="25"/>
      <c r="R948" s="25"/>
      <c r="S948" s="25"/>
      <c r="T948" s="25"/>
      <c r="U948" s="16"/>
    </row>
    <row r="949" spans="1:21">
      <c r="A949" s="12"/>
      <c r="B949" s="16"/>
      <c r="C949" s="16"/>
      <c r="D949" s="16"/>
      <c r="E949" s="16"/>
      <c r="F949" s="16"/>
      <c r="G949" s="16"/>
      <c r="H949" s="16"/>
      <c r="I949" s="16"/>
      <c r="J949" s="16"/>
      <c r="N949" s="25"/>
      <c r="O949" s="25"/>
      <c r="P949" s="25"/>
      <c r="Q949" s="25"/>
      <c r="R949" s="25"/>
      <c r="S949" s="25"/>
      <c r="T949" s="25"/>
      <c r="U949" s="16"/>
    </row>
    <row r="950" spans="1:21">
      <c r="A950" s="12"/>
      <c r="B950" s="16"/>
      <c r="C950" s="16"/>
      <c r="D950" s="16"/>
      <c r="E950" s="16"/>
      <c r="F950" s="16"/>
      <c r="G950" s="16"/>
      <c r="H950" s="16"/>
      <c r="I950" s="16"/>
      <c r="J950" s="16"/>
      <c r="N950" s="25"/>
      <c r="O950" s="25"/>
      <c r="P950" s="25"/>
      <c r="Q950" s="25"/>
      <c r="R950" s="25"/>
      <c r="S950" s="25"/>
      <c r="T950" s="25"/>
      <c r="U950" s="16"/>
    </row>
    <row r="951" spans="1:21">
      <c r="A951" s="12"/>
      <c r="B951" s="16"/>
      <c r="C951" s="16"/>
      <c r="D951" s="16"/>
      <c r="E951" s="16"/>
      <c r="F951" s="16"/>
      <c r="G951" s="16"/>
      <c r="H951" s="16"/>
      <c r="I951" s="16"/>
      <c r="J951" s="16"/>
      <c r="N951" s="25"/>
      <c r="O951" s="25"/>
      <c r="P951" s="25"/>
      <c r="Q951" s="25"/>
      <c r="R951" s="25"/>
      <c r="S951" s="25"/>
      <c r="T951" s="25"/>
      <c r="U951" s="16"/>
    </row>
    <row r="952" spans="1:21">
      <c r="A952" s="12"/>
      <c r="B952" s="16"/>
      <c r="C952" s="16"/>
      <c r="D952" s="16"/>
      <c r="E952" s="16"/>
      <c r="F952" s="16"/>
      <c r="G952" s="16"/>
      <c r="H952" s="16"/>
      <c r="I952" s="16"/>
      <c r="J952" s="16"/>
      <c r="N952" s="25"/>
      <c r="O952" s="25"/>
      <c r="P952" s="25"/>
      <c r="Q952" s="25"/>
      <c r="R952" s="25"/>
      <c r="S952" s="25"/>
      <c r="T952" s="25"/>
      <c r="U952" s="16"/>
    </row>
    <row r="953" spans="1:21">
      <c r="A953" s="12"/>
      <c r="B953" s="16"/>
      <c r="C953" s="16"/>
      <c r="D953" s="16"/>
      <c r="E953" s="16"/>
      <c r="F953" s="16"/>
      <c r="G953" s="16"/>
      <c r="H953" s="16"/>
      <c r="I953" s="16"/>
      <c r="J953" s="16"/>
      <c r="N953" s="25"/>
      <c r="O953" s="25"/>
      <c r="P953" s="25"/>
      <c r="Q953" s="25"/>
      <c r="R953" s="25"/>
      <c r="S953" s="25"/>
      <c r="T953" s="25"/>
      <c r="U953" s="16"/>
    </row>
    <row r="954" spans="1:21">
      <c r="A954" s="12"/>
      <c r="B954" s="16"/>
      <c r="C954" s="16"/>
      <c r="D954" s="16"/>
      <c r="E954" s="16"/>
      <c r="F954" s="16"/>
      <c r="G954" s="16"/>
      <c r="H954" s="16"/>
      <c r="I954" s="16"/>
      <c r="J954" s="16"/>
      <c r="N954" s="25"/>
      <c r="O954" s="25"/>
      <c r="P954" s="25"/>
      <c r="Q954" s="25"/>
      <c r="R954" s="25"/>
      <c r="S954" s="25"/>
      <c r="T954" s="25"/>
      <c r="U954" s="16"/>
    </row>
    <row r="955" spans="1:21">
      <c r="A955" s="12"/>
      <c r="B955" s="16"/>
      <c r="C955" s="16"/>
      <c r="D955" s="16"/>
      <c r="E955" s="16"/>
      <c r="F955" s="16"/>
      <c r="G955" s="16"/>
      <c r="H955" s="16"/>
      <c r="I955" s="16"/>
      <c r="J955" s="16"/>
      <c r="N955" s="25"/>
      <c r="O955" s="25"/>
      <c r="P955" s="25"/>
      <c r="Q955" s="25"/>
      <c r="R955" s="25"/>
      <c r="S955" s="25"/>
      <c r="T955" s="25"/>
      <c r="U955" s="16"/>
    </row>
    <row r="956" spans="1:21">
      <c r="A956" s="12"/>
      <c r="B956" s="16"/>
      <c r="C956" s="16"/>
      <c r="D956" s="16"/>
      <c r="E956" s="16"/>
      <c r="F956" s="16"/>
      <c r="G956" s="16"/>
      <c r="H956" s="16"/>
      <c r="I956" s="16"/>
      <c r="J956" s="16"/>
      <c r="N956" s="25"/>
      <c r="O956" s="25"/>
      <c r="P956" s="25"/>
      <c r="Q956" s="25"/>
      <c r="R956" s="25"/>
      <c r="S956" s="25"/>
      <c r="T956" s="25"/>
      <c r="U956" s="16"/>
    </row>
    <row r="957" spans="1:21">
      <c r="A957" s="12"/>
      <c r="B957" s="16"/>
      <c r="C957" s="16"/>
      <c r="D957" s="16"/>
      <c r="E957" s="16"/>
      <c r="F957" s="16"/>
      <c r="G957" s="16"/>
      <c r="H957" s="16"/>
      <c r="I957" s="16"/>
      <c r="J957" s="16"/>
      <c r="N957" s="25"/>
      <c r="O957" s="25"/>
      <c r="P957" s="25"/>
      <c r="Q957" s="25"/>
      <c r="R957" s="25"/>
      <c r="S957" s="25"/>
      <c r="T957" s="25"/>
      <c r="U957" s="16"/>
    </row>
    <row r="958" spans="1:21">
      <c r="A958" s="12"/>
      <c r="B958" s="16"/>
      <c r="C958" s="16"/>
      <c r="D958" s="16"/>
      <c r="E958" s="16"/>
      <c r="F958" s="16"/>
      <c r="G958" s="16"/>
      <c r="H958" s="16"/>
      <c r="I958" s="16"/>
      <c r="J958" s="16"/>
      <c r="N958" s="25"/>
      <c r="O958" s="25"/>
      <c r="P958" s="25"/>
      <c r="Q958" s="25"/>
      <c r="R958" s="25"/>
      <c r="S958" s="25"/>
      <c r="T958" s="25"/>
      <c r="U958" s="16"/>
    </row>
    <row r="959" spans="1:21">
      <c r="A959" s="12"/>
      <c r="B959" s="16"/>
      <c r="C959" s="16"/>
      <c r="D959" s="16"/>
      <c r="E959" s="16"/>
      <c r="F959" s="16"/>
      <c r="G959" s="16"/>
      <c r="H959" s="16"/>
      <c r="I959" s="16"/>
      <c r="J959" s="16"/>
      <c r="N959" s="25"/>
      <c r="O959" s="25"/>
      <c r="P959" s="25"/>
      <c r="Q959" s="25"/>
      <c r="R959" s="25"/>
      <c r="S959" s="25"/>
      <c r="T959" s="25"/>
      <c r="U959" s="16"/>
    </row>
    <row r="960" spans="1:21">
      <c r="A960" s="12"/>
      <c r="B960" s="16"/>
      <c r="C960" s="16"/>
      <c r="D960" s="16"/>
      <c r="E960" s="16"/>
      <c r="F960" s="16"/>
      <c r="G960" s="16"/>
      <c r="H960" s="16"/>
      <c r="I960" s="16"/>
      <c r="J960" s="16"/>
      <c r="N960" s="25"/>
      <c r="O960" s="25"/>
      <c r="P960" s="25"/>
      <c r="Q960" s="25"/>
      <c r="R960" s="25"/>
      <c r="S960" s="25"/>
      <c r="T960" s="25"/>
      <c r="U960" s="16"/>
    </row>
    <row r="961" spans="1:21">
      <c r="A961" s="12"/>
      <c r="B961" s="16"/>
      <c r="C961" s="16"/>
      <c r="D961" s="16"/>
      <c r="E961" s="16"/>
      <c r="F961" s="16"/>
      <c r="G961" s="16"/>
      <c r="H961" s="16"/>
      <c r="I961" s="16"/>
      <c r="J961" s="16"/>
      <c r="N961" s="25"/>
      <c r="O961" s="25"/>
      <c r="P961" s="25"/>
      <c r="Q961" s="25"/>
      <c r="R961" s="25"/>
      <c r="S961" s="25"/>
      <c r="T961" s="25"/>
      <c r="U961" s="16"/>
    </row>
    <row r="962" spans="1:21">
      <c r="A962" s="12"/>
      <c r="B962" s="16"/>
      <c r="C962" s="16"/>
      <c r="D962" s="16"/>
      <c r="E962" s="16"/>
      <c r="F962" s="16"/>
      <c r="G962" s="16"/>
      <c r="H962" s="16"/>
      <c r="I962" s="16"/>
      <c r="J962" s="16"/>
      <c r="N962" s="25"/>
      <c r="O962" s="25"/>
      <c r="P962" s="25"/>
      <c r="Q962" s="25"/>
      <c r="R962" s="25"/>
      <c r="S962" s="25"/>
      <c r="T962" s="25"/>
      <c r="U962" s="16"/>
    </row>
    <row r="963" spans="1:21">
      <c r="A963" s="12"/>
      <c r="B963" s="16"/>
      <c r="C963" s="16"/>
      <c r="D963" s="16"/>
      <c r="E963" s="16"/>
      <c r="F963" s="16"/>
      <c r="G963" s="16"/>
      <c r="H963" s="16"/>
      <c r="I963" s="16"/>
      <c r="J963" s="16"/>
      <c r="N963" s="25"/>
      <c r="O963" s="25"/>
      <c r="P963" s="25"/>
      <c r="Q963" s="25"/>
      <c r="R963" s="25"/>
      <c r="S963" s="25"/>
      <c r="T963" s="25"/>
      <c r="U963" s="16"/>
    </row>
    <row r="964" spans="1:21">
      <c r="A964" s="12"/>
      <c r="B964" s="16"/>
      <c r="C964" s="16"/>
      <c r="D964" s="16"/>
      <c r="E964" s="16"/>
      <c r="F964" s="16"/>
      <c r="G964" s="16"/>
      <c r="H964" s="16"/>
      <c r="I964" s="16"/>
      <c r="J964" s="16"/>
      <c r="N964" s="25"/>
      <c r="O964" s="25"/>
      <c r="P964" s="25"/>
      <c r="Q964" s="25"/>
      <c r="R964" s="25"/>
      <c r="S964" s="25"/>
      <c r="T964" s="25"/>
      <c r="U964" s="16"/>
    </row>
    <row r="965" spans="1:21">
      <c r="A965" s="12"/>
      <c r="B965" s="16"/>
      <c r="C965" s="16"/>
      <c r="D965" s="16"/>
      <c r="E965" s="16"/>
      <c r="F965" s="16"/>
      <c r="G965" s="16"/>
      <c r="H965" s="16"/>
      <c r="I965" s="16"/>
      <c r="J965" s="16"/>
      <c r="N965" s="25"/>
      <c r="O965" s="25"/>
      <c r="P965" s="25"/>
      <c r="Q965" s="25"/>
      <c r="R965" s="25"/>
      <c r="S965" s="25"/>
      <c r="T965" s="25"/>
      <c r="U965" s="16"/>
    </row>
    <row r="966" spans="1:21">
      <c r="A966" s="12"/>
      <c r="B966" s="16"/>
      <c r="C966" s="16"/>
      <c r="D966" s="16"/>
      <c r="E966" s="16"/>
      <c r="F966" s="16"/>
      <c r="G966" s="16"/>
      <c r="H966" s="16"/>
      <c r="I966" s="16"/>
      <c r="J966" s="16"/>
      <c r="N966" s="25"/>
      <c r="O966" s="25"/>
      <c r="P966" s="25"/>
      <c r="Q966" s="25"/>
      <c r="R966" s="25"/>
      <c r="S966" s="25"/>
      <c r="T966" s="25"/>
      <c r="U966" s="16"/>
    </row>
    <row r="967" spans="1:21">
      <c r="A967" s="12"/>
      <c r="B967" s="16"/>
      <c r="C967" s="16"/>
      <c r="D967" s="16"/>
      <c r="E967" s="16"/>
      <c r="F967" s="16"/>
      <c r="G967" s="16"/>
      <c r="H967" s="16"/>
      <c r="I967" s="16"/>
      <c r="J967" s="16"/>
      <c r="N967" s="25"/>
      <c r="O967" s="25"/>
      <c r="P967" s="25"/>
      <c r="Q967" s="25"/>
      <c r="R967" s="25"/>
      <c r="S967" s="25"/>
      <c r="T967" s="25"/>
      <c r="U967" s="16"/>
    </row>
    <row r="968" spans="1:21">
      <c r="A968" s="12"/>
      <c r="B968" s="16"/>
      <c r="C968" s="16"/>
      <c r="D968" s="16"/>
      <c r="E968" s="16"/>
      <c r="F968" s="16"/>
      <c r="G968" s="16"/>
      <c r="H968" s="16"/>
      <c r="I968" s="16"/>
      <c r="J968" s="16"/>
      <c r="N968" s="25"/>
      <c r="O968" s="25"/>
      <c r="P968" s="25"/>
      <c r="Q968" s="25"/>
      <c r="R968" s="25"/>
      <c r="S968" s="25"/>
      <c r="T968" s="25"/>
      <c r="U968" s="16"/>
    </row>
    <row r="969" spans="1:21">
      <c r="A969" s="12"/>
      <c r="B969" s="16"/>
      <c r="C969" s="16"/>
      <c r="D969" s="16"/>
      <c r="E969" s="16"/>
      <c r="F969" s="16"/>
      <c r="G969" s="16"/>
      <c r="H969" s="16"/>
      <c r="I969" s="16"/>
      <c r="J969" s="16"/>
      <c r="N969" s="25"/>
      <c r="O969" s="25"/>
      <c r="P969" s="25"/>
      <c r="Q969" s="25"/>
      <c r="R969" s="25"/>
      <c r="S969" s="25"/>
      <c r="T969" s="25"/>
      <c r="U969" s="16"/>
    </row>
    <row r="970" spans="1:21">
      <c r="A970" s="12"/>
      <c r="B970" s="16"/>
      <c r="C970" s="16"/>
      <c r="D970" s="16"/>
      <c r="E970" s="16"/>
      <c r="F970" s="16"/>
      <c r="G970" s="16"/>
      <c r="H970" s="16"/>
      <c r="I970" s="16"/>
      <c r="J970" s="16"/>
      <c r="N970" s="25"/>
      <c r="O970" s="25"/>
      <c r="P970" s="25"/>
      <c r="Q970" s="25"/>
      <c r="R970" s="25"/>
      <c r="S970" s="25"/>
      <c r="T970" s="25"/>
      <c r="U970" s="16"/>
    </row>
    <row r="971" spans="1:21">
      <c r="A971" s="12"/>
      <c r="B971" s="16"/>
      <c r="C971" s="16"/>
      <c r="D971" s="16"/>
      <c r="E971" s="16"/>
      <c r="F971" s="16"/>
      <c r="G971" s="16"/>
      <c r="H971" s="16"/>
      <c r="I971" s="16"/>
      <c r="J971" s="16"/>
      <c r="N971" s="25"/>
      <c r="O971" s="25"/>
      <c r="P971" s="25"/>
      <c r="Q971" s="25"/>
      <c r="R971" s="25"/>
      <c r="S971" s="25"/>
      <c r="T971" s="25"/>
      <c r="U971" s="16"/>
    </row>
    <row r="972" spans="1:21">
      <c r="A972" s="12"/>
      <c r="B972" s="16"/>
      <c r="C972" s="16"/>
      <c r="D972" s="16"/>
      <c r="E972" s="16"/>
      <c r="F972" s="16"/>
      <c r="G972" s="16"/>
      <c r="H972" s="16"/>
      <c r="I972" s="16"/>
      <c r="J972" s="16"/>
      <c r="N972" s="25"/>
      <c r="O972" s="25"/>
      <c r="P972" s="25"/>
      <c r="Q972" s="25"/>
      <c r="R972" s="25"/>
      <c r="S972" s="25"/>
      <c r="T972" s="25"/>
      <c r="U972" s="16"/>
    </row>
    <row r="973" spans="1:21">
      <c r="A973" s="12"/>
      <c r="B973" s="16"/>
      <c r="C973" s="16"/>
      <c r="D973" s="16"/>
      <c r="E973" s="16"/>
      <c r="F973" s="16"/>
      <c r="G973" s="16"/>
      <c r="H973" s="16"/>
      <c r="I973" s="16"/>
      <c r="J973" s="16"/>
      <c r="N973" s="25"/>
      <c r="O973" s="25"/>
      <c r="P973" s="25"/>
      <c r="Q973" s="25"/>
      <c r="R973" s="25"/>
      <c r="S973" s="25"/>
      <c r="T973" s="25"/>
      <c r="U973" s="16"/>
    </row>
    <row r="974" spans="1:21">
      <c r="A974" s="12"/>
      <c r="B974" s="16"/>
      <c r="C974" s="16"/>
      <c r="D974" s="16"/>
      <c r="E974" s="16"/>
      <c r="F974" s="16"/>
      <c r="G974" s="16"/>
      <c r="H974" s="16"/>
      <c r="I974" s="16"/>
      <c r="J974" s="16"/>
      <c r="N974" s="25"/>
      <c r="O974" s="25"/>
      <c r="P974" s="25"/>
      <c r="Q974" s="25"/>
      <c r="R974" s="25"/>
      <c r="S974" s="25"/>
      <c r="T974" s="25"/>
      <c r="U974" s="16"/>
    </row>
    <row r="975" spans="1:21">
      <c r="A975" s="12"/>
      <c r="B975" s="16"/>
      <c r="C975" s="16"/>
      <c r="D975" s="16"/>
      <c r="E975" s="16"/>
      <c r="F975" s="16"/>
      <c r="G975" s="16"/>
      <c r="H975" s="16"/>
      <c r="I975" s="16"/>
      <c r="J975" s="16"/>
      <c r="N975" s="25"/>
      <c r="O975" s="25"/>
      <c r="P975" s="25"/>
      <c r="Q975" s="25"/>
      <c r="R975" s="25"/>
      <c r="S975" s="25"/>
      <c r="T975" s="25"/>
      <c r="U975" s="16"/>
    </row>
    <row r="976" spans="1:21">
      <c r="A976" s="12"/>
      <c r="B976" s="16"/>
      <c r="C976" s="16"/>
      <c r="D976" s="16"/>
      <c r="E976" s="16"/>
      <c r="F976" s="16"/>
      <c r="G976" s="16"/>
      <c r="H976" s="16"/>
      <c r="I976" s="16"/>
      <c r="J976" s="16"/>
      <c r="N976" s="25"/>
      <c r="O976" s="25"/>
      <c r="P976" s="25"/>
      <c r="Q976" s="25"/>
      <c r="R976" s="25"/>
      <c r="S976" s="25"/>
      <c r="T976" s="25"/>
      <c r="U976" s="16"/>
    </row>
    <row r="977" spans="1:21">
      <c r="A977" s="12"/>
      <c r="B977" s="16"/>
      <c r="C977" s="16"/>
      <c r="D977" s="16"/>
      <c r="E977" s="16"/>
      <c r="F977" s="16"/>
      <c r="G977" s="16"/>
      <c r="H977" s="16"/>
      <c r="I977" s="16"/>
      <c r="J977" s="16"/>
      <c r="N977" s="25"/>
      <c r="O977" s="25"/>
      <c r="P977" s="25"/>
      <c r="Q977" s="25"/>
      <c r="R977" s="25"/>
      <c r="S977" s="25"/>
      <c r="T977" s="25"/>
      <c r="U977" s="16"/>
    </row>
    <row r="978" spans="1:21">
      <c r="A978" s="12"/>
      <c r="B978" s="16"/>
      <c r="C978" s="16"/>
      <c r="D978" s="16"/>
      <c r="E978" s="16"/>
      <c r="F978" s="16"/>
      <c r="G978" s="16"/>
      <c r="H978" s="16"/>
      <c r="I978" s="16"/>
      <c r="J978" s="16"/>
      <c r="N978" s="25"/>
      <c r="O978" s="25"/>
      <c r="P978" s="25"/>
      <c r="Q978" s="25"/>
      <c r="R978" s="25"/>
      <c r="S978" s="25"/>
      <c r="T978" s="25"/>
      <c r="U978" s="16"/>
    </row>
    <row r="979" spans="1:21">
      <c r="A979" s="12"/>
      <c r="B979" s="16"/>
      <c r="C979" s="16"/>
      <c r="D979" s="16"/>
      <c r="E979" s="16"/>
      <c r="F979" s="16"/>
      <c r="G979" s="16"/>
      <c r="H979" s="16"/>
      <c r="I979" s="16"/>
      <c r="J979" s="16"/>
      <c r="N979" s="25"/>
      <c r="O979" s="25"/>
      <c r="P979" s="25"/>
      <c r="Q979" s="25"/>
      <c r="R979" s="25"/>
      <c r="S979" s="25"/>
      <c r="T979" s="25"/>
      <c r="U979" s="16"/>
    </row>
    <row r="980" spans="1:21">
      <c r="A980" s="12"/>
      <c r="B980" s="16"/>
      <c r="C980" s="16"/>
      <c r="D980" s="16"/>
      <c r="E980" s="16"/>
      <c r="F980" s="16"/>
      <c r="G980" s="16"/>
      <c r="H980" s="16"/>
      <c r="I980" s="16"/>
      <c r="J980" s="16"/>
      <c r="N980" s="25"/>
      <c r="O980" s="25"/>
      <c r="P980" s="25"/>
      <c r="Q980" s="25"/>
      <c r="R980" s="25"/>
      <c r="S980" s="25"/>
      <c r="T980" s="25"/>
      <c r="U980" s="16"/>
    </row>
    <row r="981" spans="1:21">
      <c r="A981" s="12"/>
      <c r="B981" s="16"/>
      <c r="C981" s="16"/>
      <c r="D981" s="16"/>
      <c r="E981" s="16"/>
      <c r="F981" s="16"/>
      <c r="G981" s="16"/>
      <c r="H981" s="16"/>
      <c r="I981" s="16"/>
      <c r="J981" s="16"/>
      <c r="N981" s="25"/>
      <c r="O981" s="25"/>
      <c r="P981" s="25"/>
      <c r="Q981" s="25"/>
      <c r="R981" s="25"/>
      <c r="S981" s="25"/>
      <c r="T981" s="25"/>
      <c r="U981" s="16"/>
    </row>
    <row r="982" spans="1:21">
      <c r="A982" s="12"/>
      <c r="B982" s="16"/>
      <c r="C982" s="16"/>
      <c r="D982" s="16"/>
      <c r="E982" s="16"/>
      <c r="F982" s="16"/>
      <c r="G982" s="16"/>
      <c r="H982" s="16"/>
      <c r="I982" s="16"/>
      <c r="J982" s="16"/>
      <c r="N982" s="25"/>
      <c r="O982" s="25"/>
      <c r="P982" s="25"/>
      <c r="Q982" s="25"/>
      <c r="R982" s="25"/>
      <c r="S982" s="25"/>
      <c r="T982" s="25"/>
      <c r="U982" s="16"/>
    </row>
    <row r="983" spans="1:21">
      <c r="A983" s="12"/>
      <c r="B983" s="16"/>
      <c r="C983" s="16"/>
      <c r="D983" s="16"/>
      <c r="E983" s="16"/>
      <c r="F983" s="16"/>
      <c r="G983" s="16"/>
      <c r="H983" s="16"/>
      <c r="I983" s="16"/>
      <c r="J983" s="16"/>
      <c r="N983" s="25"/>
      <c r="O983" s="25"/>
      <c r="P983" s="25"/>
      <c r="Q983" s="25"/>
      <c r="R983" s="25"/>
      <c r="S983" s="25"/>
      <c r="T983" s="25"/>
      <c r="U983" s="16"/>
    </row>
    <row r="984" spans="1:21">
      <c r="A984" s="12"/>
      <c r="B984" s="16"/>
      <c r="C984" s="16"/>
      <c r="D984" s="16"/>
      <c r="E984" s="16"/>
      <c r="F984" s="16"/>
      <c r="G984" s="16"/>
      <c r="H984" s="16"/>
      <c r="I984" s="16"/>
      <c r="J984" s="16"/>
      <c r="N984" s="25"/>
      <c r="O984" s="25"/>
      <c r="P984" s="25"/>
      <c r="Q984" s="25"/>
      <c r="R984" s="25"/>
      <c r="S984" s="25"/>
      <c r="T984" s="25"/>
      <c r="U984" s="16"/>
    </row>
    <row r="985" spans="1:21">
      <c r="A985" s="12"/>
      <c r="B985" s="16"/>
      <c r="C985" s="16"/>
      <c r="D985" s="16"/>
      <c r="E985" s="16"/>
      <c r="F985" s="16"/>
      <c r="G985" s="16"/>
      <c r="H985" s="16"/>
      <c r="I985" s="16"/>
      <c r="J985" s="16"/>
      <c r="N985" s="25"/>
      <c r="O985" s="25"/>
      <c r="P985" s="25"/>
      <c r="Q985" s="25"/>
      <c r="R985" s="25"/>
      <c r="S985" s="25"/>
      <c r="T985" s="25"/>
      <c r="U985" s="16"/>
    </row>
    <row r="986" spans="1:21">
      <c r="A986" s="12"/>
      <c r="B986" s="16"/>
      <c r="C986" s="16"/>
      <c r="D986" s="16"/>
      <c r="E986" s="16"/>
      <c r="F986" s="16"/>
      <c r="G986" s="16"/>
      <c r="H986" s="16"/>
      <c r="I986" s="16"/>
      <c r="J986" s="16"/>
      <c r="N986" s="25"/>
      <c r="O986" s="25"/>
      <c r="P986" s="25"/>
      <c r="Q986" s="25"/>
      <c r="R986" s="25"/>
      <c r="S986" s="25"/>
      <c r="T986" s="25"/>
      <c r="U986" s="16"/>
    </row>
    <row r="987" spans="1:21">
      <c r="A987" s="12"/>
      <c r="B987" s="16"/>
      <c r="C987" s="16"/>
      <c r="D987" s="16"/>
      <c r="E987" s="16"/>
      <c r="F987" s="16"/>
      <c r="G987" s="16"/>
      <c r="H987" s="16"/>
      <c r="I987" s="16"/>
      <c r="J987" s="16"/>
      <c r="N987" s="25"/>
      <c r="O987" s="25"/>
      <c r="P987" s="25"/>
      <c r="Q987" s="25"/>
      <c r="R987" s="25"/>
      <c r="S987" s="25"/>
      <c r="T987" s="25"/>
      <c r="U987" s="16"/>
    </row>
    <row r="988" spans="1:21">
      <c r="A988" s="12"/>
      <c r="B988" s="16"/>
      <c r="C988" s="16"/>
      <c r="D988" s="16"/>
      <c r="E988" s="16"/>
      <c r="F988" s="16"/>
      <c r="G988" s="16"/>
      <c r="H988" s="16"/>
      <c r="I988" s="16"/>
      <c r="J988" s="16"/>
      <c r="N988" s="25"/>
      <c r="O988" s="25"/>
      <c r="P988" s="25"/>
      <c r="Q988" s="25"/>
      <c r="R988" s="25"/>
      <c r="S988" s="25"/>
      <c r="T988" s="25"/>
      <c r="U988" s="16"/>
    </row>
    <row r="989" spans="1:21">
      <c r="A989" s="12"/>
      <c r="B989" s="16"/>
      <c r="C989" s="16"/>
      <c r="D989" s="16"/>
      <c r="E989" s="16"/>
      <c r="F989" s="16"/>
      <c r="G989" s="16"/>
      <c r="H989" s="16"/>
      <c r="I989" s="16"/>
      <c r="J989" s="16"/>
      <c r="N989" s="25"/>
      <c r="O989" s="25"/>
      <c r="P989" s="25"/>
      <c r="Q989" s="25"/>
      <c r="R989" s="25"/>
      <c r="S989" s="25"/>
      <c r="T989" s="25"/>
      <c r="U989" s="16"/>
    </row>
    <row r="990" spans="1:21">
      <c r="A990" s="12"/>
      <c r="B990" s="16"/>
      <c r="C990" s="16"/>
      <c r="D990" s="16"/>
      <c r="E990" s="16"/>
      <c r="F990" s="16"/>
      <c r="G990" s="16"/>
      <c r="H990" s="16"/>
      <c r="I990" s="16"/>
      <c r="J990" s="16"/>
      <c r="N990" s="25"/>
      <c r="O990" s="25"/>
      <c r="P990" s="25"/>
      <c r="Q990" s="25"/>
      <c r="R990" s="25"/>
      <c r="S990" s="25"/>
      <c r="T990" s="25"/>
      <c r="U990" s="16"/>
    </row>
    <row r="991" spans="1:21">
      <c r="A991" s="12"/>
      <c r="B991" s="16"/>
      <c r="C991" s="16"/>
      <c r="D991" s="16"/>
      <c r="E991" s="16"/>
      <c r="F991" s="16"/>
      <c r="G991" s="16"/>
      <c r="H991" s="16"/>
      <c r="I991" s="16"/>
      <c r="J991" s="16"/>
      <c r="N991" s="25"/>
      <c r="O991" s="25"/>
      <c r="P991" s="25"/>
      <c r="Q991" s="25"/>
      <c r="R991" s="25"/>
      <c r="S991" s="25"/>
      <c r="T991" s="25"/>
      <c r="U991" s="16"/>
    </row>
    <row r="992" spans="1:21">
      <c r="A992" s="12"/>
      <c r="B992" s="16"/>
      <c r="C992" s="16"/>
      <c r="D992" s="16"/>
      <c r="E992" s="16"/>
      <c r="F992" s="16"/>
      <c r="G992" s="16"/>
      <c r="H992" s="16"/>
      <c r="I992" s="16"/>
      <c r="J992" s="16"/>
      <c r="N992" s="25"/>
      <c r="O992" s="25"/>
      <c r="P992" s="25"/>
      <c r="Q992" s="25"/>
      <c r="R992" s="25"/>
      <c r="S992" s="25"/>
      <c r="T992" s="25"/>
      <c r="U992" s="16"/>
    </row>
    <row r="993" spans="1:21">
      <c r="A993" s="12"/>
      <c r="B993" s="16"/>
      <c r="C993" s="16"/>
      <c r="D993" s="16"/>
      <c r="E993" s="16"/>
      <c r="F993" s="16"/>
      <c r="G993" s="16"/>
      <c r="H993" s="16"/>
      <c r="I993" s="16"/>
      <c r="J993" s="16"/>
      <c r="N993" s="25"/>
      <c r="O993" s="25"/>
      <c r="P993" s="25"/>
      <c r="Q993" s="25"/>
      <c r="R993" s="25"/>
      <c r="S993" s="25"/>
      <c r="T993" s="25"/>
      <c r="U993" s="16"/>
    </row>
    <row r="994" spans="1:21">
      <c r="A994" s="12"/>
      <c r="B994" s="16"/>
      <c r="C994" s="16"/>
      <c r="D994" s="16"/>
      <c r="E994" s="16"/>
      <c r="F994" s="16"/>
      <c r="G994" s="16"/>
      <c r="H994" s="16"/>
      <c r="I994" s="16"/>
      <c r="J994" s="16"/>
      <c r="N994" s="25"/>
      <c r="O994" s="25"/>
      <c r="P994" s="25"/>
      <c r="Q994" s="25"/>
      <c r="R994" s="25"/>
      <c r="S994" s="25"/>
      <c r="T994" s="25"/>
      <c r="U994" s="16"/>
    </row>
    <row r="995" spans="1:21">
      <c r="A995" s="12"/>
      <c r="B995" s="16"/>
      <c r="C995" s="16"/>
      <c r="D995" s="16"/>
      <c r="E995" s="16"/>
      <c r="F995" s="16"/>
      <c r="G995" s="16"/>
      <c r="H995" s="16"/>
      <c r="I995" s="16"/>
      <c r="J995" s="16"/>
      <c r="N995" s="25"/>
      <c r="O995" s="25"/>
      <c r="P995" s="25"/>
      <c r="Q995" s="25"/>
      <c r="R995" s="25"/>
      <c r="S995" s="25"/>
      <c r="T995" s="25"/>
      <c r="U995" s="16"/>
    </row>
    <row r="996" spans="1:21">
      <c r="A996" s="12"/>
      <c r="B996" s="16"/>
      <c r="C996" s="16"/>
      <c r="D996" s="16"/>
      <c r="E996" s="16"/>
      <c r="F996" s="16"/>
      <c r="G996" s="16"/>
      <c r="H996" s="16"/>
      <c r="I996" s="16"/>
      <c r="J996" s="16"/>
      <c r="N996" s="25"/>
      <c r="O996" s="25"/>
      <c r="P996" s="25"/>
      <c r="Q996" s="25"/>
      <c r="R996" s="25"/>
      <c r="S996" s="25"/>
      <c r="T996" s="25"/>
      <c r="U996" s="16"/>
    </row>
    <row r="997" spans="1:21">
      <c r="A997" s="12"/>
      <c r="B997" s="16"/>
      <c r="C997" s="16"/>
      <c r="D997" s="16"/>
      <c r="E997" s="16"/>
      <c r="F997" s="16"/>
      <c r="G997" s="16"/>
      <c r="H997" s="16"/>
      <c r="I997" s="16"/>
      <c r="J997" s="16"/>
      <c r="N997" s="25"/>
      <c r="O997" s="25"/>
      <c r="P997" s="25"/>
      <c r="Q997" s="25"/>
      <c r="R997" s="25"/>
      <c r="S997" s="25"/>
      <c r="T997" s="25"/>
      <c r="U997" s="16"/>
    </row>
    <row r="998" spans="1:21">
      <c r="A998" s="12"/>
      <c r="B998" s="16"/>
      <c r="C998" s="16"/>
      <c r="D998" s="16"/>
      <c r="E998" s="16"/>
      <c r="F998" s="16"/>
      <c r="G998" s="16"/>
      <c r="H998" s="16"/>
      <c r="I998" s="16"/>
      <c r="J998" s="16"/>
      <c r="N998" s="25"/>
      <c r="O998" s="25"/>
      <c r="P998" s="25"/>
      <c r="Q998" s="25"/>
      <c r="R998" s="25"/>
      <c r="S998" s="25"/>
      <c r="T998" s="25"/>
      <c r="U998" s="16"/>
    </row>
    <row r="999" spans="1:21">
      <c r="A999" s="12"/>
      <c r="B999" s="16"/>
      <c r="C999" s="16"/>
      <c r="D999" s="16"/>
      <c r="E999" s="16"/>
      <c r="F999" s="16"/>
      <c r="G999" s="16"/>
      <c r="H999" s="16"/>
      <c r="I999" s="16"/>
      <c r="J999" s="16"/>
      <c r="N999" s="25"/>
      <c r="O999" s="25"/>
      <c r="P999" s="25"/>
      <c r="Q999" s="25"/>
      <c r="R999" s="25"/>
      <c r="S999" s="25"/>
      <c r="T999" s="25"/>
      <c r="U999" s="16"/>
    </row>
    <row r="1000" spans="1:21">
      <c r="A1000" s="12"/>
      <c r="B1000" s="16"/>
      <c r="C1000" s="16"/>
      <c r="D1000" s="16"/>
      <c r="E1000" s="16"/>
      <c r="F1000" s="16"/>
      <c r="G1000" s="16"/>
      <c r="H1000" s="16"/>
      <c r="I1000" s="16"/>
      <c r="J1000" s="16"/>
      <c r="N1000" s="25"/>
      <c r="O1000" s="25"/>
      <c r="P1000" s="25"/>
      <c r="Q1000" s="25"/>
      <c r="R1000" s="25"/>
      <c r="S1000" s="25"/>
      <c r="T1000" s="25"/>
      <c r="U1000" s="1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U1000"/>
  <sheetViews>
    <sheetView workbookViewId="0"/>
  </sheetViews>
  <sheetFormatPr defaultColWidth="14.42578125" defaultRowHeight="15.75" customHeight="1"/>
  <cols>
    <col min="1" max="1" width="28.5703125" customWidth="1"/>
    <col min="2" max="2" width="17" customWidth="1"/>
    <col min="3" max="3" width="16.42578125" customWidth="1"/>
    <col min="4" max="4" width="18" customWidth="1"/>
    <col min="5" max="5" width="24.42578125" customWidth="1"/>
    <col min="6" max="6" width="21" customWidth="1"/>
    <col min="7" max="7" width="16.42578125" customWidth="1"/>
    <col min="8" max="9" width="20.5703125" customWidth="1"/>
    <col min="10" max="10" width="21.85546875" customWidth="1"/>
    <col min="11" max="13" width="28" customWidth="1"/>
    <col min="14" max="14" width="17.85546875" customWidth="1"/>
    <col min="15" max="15" width="24.140625" customWidth="1"/>
    <col min="16" max="16" width="16.7109375" customWidth="1"/>
    <col min="17" max="17" width="23.85546875" customWidth="1"/>
    <col min="18" max="18" width="21.7109375" customWidth="1"/>
    <col min="19" max="19" width="20" customWidth="1"/>
    <col min="20" max="20" width="20.42578125" customWidth="1"/>
    <col min="21" max="21" width="18.28515625" customWidth="1"/>
  </cols>
  <sheetData>
    <row r="1" spans="1:21">
      <c r="A1" s="4" t="s">
        <v>139</v>
      </c>
      <c r="B1" s="4" t="s">
        <v>140</v>
      </c>
      <c r="C1" s="4" t="s">
        <v>141</v>
      </c>
      <c r="D1" s="4" t="s">
        <v>142</v>
      </c>
      <c r="E1" s="4" t="s">
        <v>143</v>
      </c>
      <c r="F1" s="4" t="s">
        <v>144</v>
      </c>
      <c r="G1" s="4" t="s">
        <v>145</v>
      </c>
      <c r="H1" s="4" t="s">
        <v>146</v>
      </c>
      <c r="I1" s="4" t="s">
        <v>147</v>
      </c>
      <c r="J1" s="4" t="s">
        <v>148</v>
      </c>
      <c r="K1" s="6"/>
      <c r="L1" s="6"/>
      <c r="M1" s="4" t="s">
        <v>0</v>
      </c>
      <c r="N1" s="4" t="s">
        <v>141</v>
      </c>
      <c r="O1" s="4" t="s">
        <v>149</v>
      </c>
      <c r="P1" s="4" t="s">
        <v>150</v>
      </c>
      <c r="Q1" s="4" t="s">
        <v>151</v>
      </c>
      <c r="R1" s="4" t="s">
        <v>152</v>
      </c>
      <c r="S1" s="4" t="s">
        <v>143</v>
      </c>
      <c r="T1" s="4" t="s">
        <v>147</v>
      </c>
      <c r="U1" s="4" t="s">
        <v>153</v>
      </c>
    </row>
    <row r="2" spans="1:21">
      <c r="A2" s="8" t="s">
        <v>71</v>
      </c>
      <c r="B2" s="10">
        <v>14</v>
      </c>
      <c r="C2" s="10">
        <v>2</v>
      </c>
      <c r="D2" s="10">
        <v>2</v>
      </c>
      <c r="E2" s="11">
        <v>338000</v>
      </c>
      <c r="F2" s="11">
        <v>960000</v>
      </c>
      <c r="G2" s="10">
        <v>0</v>
      </c>
      <c r="H2" s="10">
        <v>0</v>
      </c>
      <c r="I2" s="10">
        <v>0</v>
      </c>
      <c r="J2" s="10">
        <v>0</v>
      </c>
      <c r="K2" s="12"/>
      <c r="L2" s="12"/>
      <c r="M2" s="8" t="s">
        <v>157</v>
      </c>
      <c r="N2" s="10">
        <v>12</v>
      </c>
      <c r="O2" s="10">
        <v>80</v>
      </c>
      <c r="P2" s="10">
        <v>0</v>
      </c>
      <c r="Q2" s="10">
        <v>0</v>
      </c>
      <c r="R2" s="10">
        <v>0</v>
      </c>
      <c r="S2" s="11">
        <v>4332000</v>
      </c>
      <c r="T2" s="10">
        <v>0</v>
      </c>
      <c r="U2" s="10">
        <v>0</v>
      </c>
    </row>
    <row r="3" spans="1:21">
      <c r="A3" s="8" t="s">
        <v>96</v>
      </c>
      <c r="B3" s="10">
        <v>13</v>
      </c>
      <c r="C3" s="10">
        <v>8</v>
      </c>
      <c r="D3" s="11">
        <v>3</v>
      </c>
      <c r="E3" s="11">
        <v>517000</v>
      </c>
      <c r="F3" s="11">
        <v>3840000</v>
      </c>
      <c r="G3" s="11">
        <v>25000</v>
      </c>
      <c r="H3" s="11">
        <v>0</v>
      </c>
      <c r="I3" s="11">
        <v>0</v>
      </c>
      <c r="J3" s="11">
        <v>25000</v>
      </c>
      <c r="K3" s="12"/>
      <c r="L3" s="12"/>
      <c r="M3" s="8" t="s">
        <v>158</v>
      </c>
      <c r="N3" s="10">
        <v>10</v>
      </c>
      <c r="O3" s="10">
        <v>48</v>
      </c>
      <c r="P3" s="10">
        <v>0</v>
      </c>
      <c r="Q3" s="10">
        <v>0</v>
      </c>
      <c r="R3" s="10">
        <v>0</v>
      </c>
      <c r="S3" s="11">
        <v>1730000</v>
      </c>
      <c r="T3" s="10">
        <v>0</v>
      </c>
      <c r="U3" s="10">
        <v>0</v>
      </c>
    </row>
    <row r="4" spans="1:21">
      <c r="A4" s="8" t="s">
        <v>119</v>
      </c>
      <c r="B4" s="10">
        <v>12</v>
      </c>
      <c r="C4" s="10">
        <v>0</v>
      </c>
      <c r="D4" s="10">
        <v>1</v>
      </c>
      <c r="E4" s="11">
        <v>179000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2"/>
      <c r="L4" s="12"/>
      <c r="M4" s="8" t="s">
        <v>159</v>
      </c>
      <c r="N4" s="10">
        <v>2</v>
      </c>
      <c r="O4" s="10">
        <v>6</v>
      </c>
      <c r="P4" s="10">
        <v>0</v>
      </c>
      <c r="Q4" s="10">
        <v>0</v>
      </c>
      <c r="R4" s="10">
        <v>0</v>
      </c>
      <c r="S4" s="11">
        <v>179000</v>
      </c>
      <c r="T4" s="10">
        <v>0</v>
      </c>
      <c r="U4" s="10">
        <v>0</v>
      </c>
    </row>
    <row r="5" spans="1:21">
      <c r="A5" s="8" t="s">
        <v>97</v>
      </c>
      <c r="B5" s="10">
        <v>12</v>
      </c>
      <c r="C5" s="10">
        <v>1</v>
      </c>
      <c r="D5" s="10">
        <v>3</v>
      </c>
      <c r="E5" s="11">
        <v>547000</v>
      </c>
      <c r="F5" s="11">
        <v>480000</v>
      </c>
      <c r="G5" s="10">
        <v>0</v>
      </c>
      <c r="H5" s="10">
        <v>0</v>
      </c>
      <c r="I5" s="10">
        <v>0</v>
      </c>
      <c r="J5" s="10">
        <v>0</v>
      </c>
      <c r="K5" s="12"/>
      <c r="L5" s="12"/>
      <c r="M5" s="8" t="s">
        <v>160</v>
      </c>
      <c r="N5" s="10">
        <v>20</v>
      </c>
      <c r="O5" s="10">
        <v>38</v>
      </c>
      <c r="P5" s="10">
        <v>300000</v>
      </c>
      <c r="Q5" s="10">
        <v>0</v>
      </c>
      <c r="R5" s="10">
        <v>0</v>
      </c>
      <c r="S5" s="11">
        <v>3660000</v>
      </c>
      <c r="T5" s="10">
        <v>0</v>
      </c>
      <c r="U5" s="10">
        <v>300000</v>
      </c>
    </row>
    <row r="6" spans="1:21">
      <c r="A6" s="8" t="s">
        <v>90</v>
      </c>
      <c r="B6" s="10">
        <v>18</v>
      </c>
      <c r="C6" s="10">
        <v>2</v>
      </c>
      <c r="D6" s="10">
        <v>0</v>
      </c>
      <c r="E6" s="10">
        <v>0</v>
      </c>
      <c r="F6" s="11">
        <v>1320000</v>
      </c>
      <c r="G6" s="10">
        <v>0</v>
      </c>
      <c r="H6" s="10">
        <v>0</v>
      </c>
      <c r="I6" s="10">
        <v>0</v>
      </c>
      <c r="J6" s="10">
        <v>0</v>
      </c>
      <c r="K6" s="12"/>
      <c r="L6" s="12"/>
      <c r="M6" s="8" t="s">
        <v>161</v>
      </c>
      <c r="N6" s="10">
        <v>3</v>
      </c>
      <c r="O6" s="10">
        <v>23</v>
      </c>
      <c r="P6" s="10">
        <v>0</v>
      </c>
      <c r="Q6" s="10">
        <v>0</v>
      </c>
      <c r="R6" s="10">
        <v>0</v>
      </c>
      <c r="S6" s="11">
        <v>1353000</v>
      </c>
      <c r="T6" s="10">
        <v>0</v>
      </c>
      <c r="U6" s="10">
        <v>0</v>
      </c>
    </row>
    <row r="7" spans="1:21">
      <c r="A7" s="8" t="s">
        <v>115</v>
      </c>
      <c r="B7" s="10">
        <v>10</v>
      </c>
      <c r="C7" s="10">
        <v>1</v>
      </c>
      <c r="D7" s="10">
        <v>0</v>
      </c>
      <c r="E7" s="10">
        <v>0</v>
      </c>
      <c r="F7" s="11">
        <v>480000</v>
      </c>
      <c r="G7" s="10">
        <v>0</v>
      </c>
      <c r="H7" s="10">
        <v>0</v>
      </c>
      <c r="I7" s="10">
        <v>0</v>
      </c>
      <c r="J7" s="10">
        <v>0</v>
      </c>
      <c r="K7" s="12"/>
      <c r="L7" s="12"/>
      <c r="M7" s="8" t="s">
        <v>162</v>
      </c>
      <c r="N7" s="10">
        <v>2</v>
      </c>
      <c r="O7" s="10">
        <v>15</v>
      </c>
      <c r="P7" s="10">
        <v>0</v>
      </c>
      <c r="Q7" s="10">
        <v>0</v>
      </c>
      <c r="R7" s="10">
        <v>0</v>
      </c>
      <c r="S7" s="11">
        <v>418000</v>
      </c>
      <c r="T7" s="10">
        <v>0</v>
      </c>
      <c r="U7" s="10">
        <v>0</v>
      </c>
    </row>
    <row r="8" spans="1:21">
      <c r="A8" s="8" t="s">
        <v>121</v>
      </c>
      <c r="B8" s="10">
        <v>4</v>
      </c>
      <c r="C8" s="10">
        <v>1</v>
      </c>
      <c r="D8" s="10">
        <v>1</v>
      </c>
      <c r="E8" s="11">
        <v>209000</v>
      </c>
      <c r="F8" s="11">
        <v>480000</v>
      </c>
      <c r="G8" s="10">
        <v>0</v>
      </c>
      <c r="H8" s="10">
        <v>0</v>
      </c>
      <c r="I8" s="10">
        <v>0</v>
      </c>
      <c r="J8" s="10">
        <v>0</v>
      </c>
      <c r="K8" s="12"/>
      <c r="L8" s="12"/>
      <c r="M8" s="8" t="s">
        <v>163</v>
      </c>
      <c r="N8" s="10">
        <v>3</v>
      </c>
      <c r="O8" s="10">
        <v>32</v>
      </c>
      <c r="P8" s="10">
        <v>0</v>
      </c>
      <c r="Q8" s="10">
        <v>0</v>
      </c>
      <c r="R8" s="10">
        <v>0</v>
      </c>
      <c r="S8" s="11">
        <v>517000</v>
      </c>
      <c r="T8" s="10">
        <v>0</v>
      </c>
      <c r="U8" s="10">
        <v>0</v>
      </c>
    </row>
    <row r="9" spans="1:21">
      <c r="A9" s="8" t="s">
        <v>106</v>
      </c>
      <c r="B9" s="10">
        <v>88</v>
      </c>
      <c r="C9" s="10">
        <v>4</v>
      </c>
      <c r="D9" s="10">
        <v>1</v>
      </c>
      <c r="E9" s="10">
        <v>0</v>
      </c>
      <c r="F9" s="11">
        <v>960000</v>
      </c>
      <c r="G9" s="10">
        <v>0</v>
      </c>
      <c r="H9" s="11">
        <v>16000</v>
      </c>
      <c r="I9" s="10">
        <v>0</v>
      </c>
      <c r="J9" s="11">
        <v>16000</v>
      </c>
      <c r="K9" s="12"/>
      <c r="L9" s="12"/>
      <c r="M9" s="8" t="s">
        <v>164</v>
      </c>
      <c r="N9" s="10">
        <v>7</v>
      </c>
      <c r="O9" s="10">
        <v>22</v>
      </c>
      <c r="P9" s="10">
        <v>0</v>
      </c>
      <c r="Q9" s="10">
        <v>0</v>
      </c>
      <c r="R9" s="10">
        <v>0</v>
      </c>
      <c r="S9" s="11">
        <v>1164000</v>
      </c>
      <c r="T9" s="10">
        <v>0</v>
      </c>
      <c r="U9" s="10">
        <v>0</v>
      </c>
    </row>
    <row r="10" spans="1:21">
      <c r="A10" s="8" t="s">
        <v>92</v>
      </c>
      <c r="B10" s="10">
        <v>1</v>
      </c>
      <c r="C10" s="10">
        <v>2</v>
      </c>
      <c r="D10" s="10">
        <v>3</v>
      </c>
      <c r="E10" s="11">
        <v>517000</v>
      </c>
      <c r="F10" s="11">
        <v>960000</v>
      </c>
      <c r="G10" s="10">
        <v>0</v>
      </c>
      <c r="H10" s="10">
        <v>0</v>
      </c>
      <c r="I10" s="10">
        <v>0</v>
      </c>
      <c r="J10" s="10">
        <v>0</v>
      </c>
      <c r="K10" s="12"/>
      <c r="L10" s="12"/>
      <c r="M10" s="8" t="s">
        <v>165</v>
      </c>
      <c r="N10" s="10">
        <v>9</v>
      </c>
      <c r="O10" s="10">
        <v>168</v>
      </c>
      <c r="P10" s="10">
        <v>0</v>
      </c>
      <c r="Q10" s="10">
        <v>0</v>
      </c>
      <c r="R10" s="10">
        <v>150000</v>
      </c>
      <c r="S10" s="10">
        <v>0</v>
      </c>
      <c r="T10" s="10">
        <v>0</v>
      </c>
      <c r="U10" s="10">
        <v>150000</v>
      </c>
    </row>
    <row r="11" spans="1:21">
      <c r="A11" s="8" t="s">
        <v>103</v>
      </c>
      <c r="B11" s="10">
        <v>8</v>
      </c>
      <c r="C11" s="10">
        <v>4</v>
      </c>
      <c r="D11" s="10">
        <v>6</v>
      </c>
      <c r="E11" s="11">
        <v>1194000</v>
      </c>
      <c r="F11" s="11">
        <v>1920000</v>
      </c>
      <c r="G11" s="10">
        <v>0</v>
      </c>
      <c r="H11" s="10">
        <v>0</v>
      </c>
      <c r="I11" s="10">
        <v>0</v>
      </c>
      <c r="J11" s="10">
        <v>0</v>
      </c>
      <c r="K11" s="12"/>
      <c r="L11" s="12"/>
      <c r="M11" s="12"/>
      <c r="N11" s="16"/>
      <c r="O11" s="16"/>
      <c r="P11" s="16"/>
      <c r="Q11" s="16"/>
      <c r="R11" s="16"/>
      <c r="S11" s="16"/>
      <c r="T11" s="16"/>
      <c r="U11" s="16"/>
    </row>
    <row r="12" spans="1:21">
      <c r="A12" s="8" t="s">
        <v>78</v>
      </c>
      <c r="B12" s="10">
        <v>9</v>
      </c>
      <c r="C12" s="10">
        <v>1</v>
      </c>
      <c r="D12" s="10">
        <v>5</v>
      </c>
      <c r="E12" s="11">
        <v>745000</v>
      </c>
      <c r="F12" s="11">
        <v>480000</v>
      </c>
      <c r="G12" s="10">
        <v>0</v>
      </c>
      <c r="H12" s="10">
        <v>0</v>
      </c>
      <c r="I12" s="10">
        <v>0</v>
      </c>
      <c r="J12" s="10">
        <v>0</v>
      </c>
      <c r="K12" s="12"/>
      <c r="L12" s="12"/>
      <c r="M12" s="12"/>
      <c r="N12" s="16"/>
      <c r="O12" s="16"/>
      <c r="P12" s="16"/>
      <c r="Q12" s="16"/>
      <c r="R12" s="16"/>
      <c r="S12" s="16"/>
      <c r="T12" s="16"/>
      <c r="U12" s="16"/>
    </row>
    <row r="13" spans="1:21">
      <c r="A13" s="8" t="s">
        <v>109</v>
      </c>
      <c r="B13" s="10">
        <v>4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N13" s="25"/>
      <c r="O13" s="25"/>
      <c r="P13" s="25"/>
      <c r="Q13" s="25"/>
      <c r="R13" s="25"/>
      <c r="S13" s="25"/>
      <c r="T13" s="25"/>
      <c r="U13" s="16"/>
    </row>
    <row r="14" spans="1:21">
      <c r="A14" s="8" t="s">
        <v>82</v>
      </c>
      <c r="B14" s="10">
        <v>3</v>
      </c>
      <c r="C14" s="10">
        <v>5</v>
      </c>
      <c r="D14" s="10">
        <v>4</v>
      </c>
      <c r="E14" s="11">
        <v>646000</v>
      </c>
      <c r="F14" s="11">
        <v>2580000</v>
      </c>
      <c r="G14" s="10">
        <v>0</v>
      </c>
      <c r="H14" s="10">
        <v>0</v>
      </c>
      <c r="I14" s="10">
        <v>0</v>
      </c>
      <c r="J14" s="10">
        <v>0</v>
      </c>
      <c r="N14" s="25"/>
      <c r="O14" s="25"/>
      <c r="P14" s="25"/>
      <c r="Q14" s="25"/>
      <c r="R14" s="25"/>
      <c r="S14" s="25"/>
      <c r="T14" s="25"/>
      <c r="U14" s="16"/>
    </row>
    <row r="15" spans="1:21">
      <c r="A15" s="8" t="s">
        <v>95</v>
      </c>
      <c r="B15" s="10">
        <v>5</v>
      </c>
      <c r="C15" s="10">
        <v>1</v>
      </c>
      <c r="D15" s="10">
        <v>0</v>
      </c>
      <c r="E15" s="10">
        <v>0</v>
      </c>
      <c r="F15" s="11">
        <v>480000</v>
      </c>
      <c r="G15" s="10">
        <v>0</v>
      </c>
      <c r="H15" s="10">
        <v>0</v>
      </c>
      <c r="I15" s="10">
        <v>0</v>
      </c>
      <c r="J15" s="10">
        <v>0</v>
      </c>
      <c r="N15" s="25"/>
      <c r="O15" s="25"/>
      <c r="P15" s="25"/>
      <c r="Q15" s="25"/>
      <c r="R15" s="25"/>
      <c r="S15" s="25"/>
      <c r="T15" s="25"/>
      <c r="U15" s="16"/>
    </row>
    <row r="16" spans="1:21">
      <c r="A16" s="8" t="s">
        <v>120</v>
      </c>
      <c r="B16" s="10">
        <v>1</v>
      </c>
      <c r="C16" s="10">
        <v>1</v>
      </c>
      <c r="D16" s="10">
        <v>4</v>
      </c>
      <c r="E16" s="11">
        <v>776000</v>
      </c>
      <c r="F16" s="11">
        <v>480000</v>
      </c>
      <c r="G16" s="10">
        <v>0</v>
      </c>
      <c r="H16" s="10">
        <v>0</v>
      </c>
      <c r="I16" s="10">
        <v>0</v>
      </c>
      <c r="J16" s="10">
        <v>0</v>
      </c>
      <c r="N16" s="25"/>
      <c r="O16" s="25"/>
      <c r="P16" s="25"/>
      <c r="Q16" s="25"/>
      <c r="R16" s="25"/>
      <c r="S16" s="25"/>
      <c r="T16" s="25"/>
      <c r="U16" s="16"/>
    </row>
    <row r="17" spans="1:21">
      <c r="A17" s="8" t="s">
        <v>79</v>
      </c>
      <c r="B17" s="10">
        <v>36</v>
      </c>
      <c r="C17" s="10">
        <v>3</v>
      </c>
      <c r="D17" s="10">
        <v>14</v>
      </c>
      <c r="E17" s="11">
        <v>2136000</v>
      </c>
      <c r="F17" s="11">
        <v>1440000</v>
      </c>
      <c r="G17" s="10">
        <v>0</v>
      </c>
      <c r="H17" s="10">
        <v>0</v>
      </c>
      <c r="I17" s="10">
        <v>0</v>
      </c>
      <c r="J17" s="10">
        <v>0</v>
      </c>
      <c r="N17" s="25"/>
      <c r="O17" s="25"/>
      <c r="P17" s="25"/>
      <c r="Q17" s="25"/>
      <c r="R17" s="25"/>
      <c r="S17" s="25"/>
      <c r="T17" s="25"/>
      <c r="U17" s="16"/>
    </row>
    <row r="18" spans="1:21">
      <c r="A18" s="8" t="s">
        <v>86</v>
      </c>
      <c r="B18" s="10">
        <v>1</v>
      </c>
      <c r="C18" s="10">
        <v>1</v>
      </c>
      <c r="D18" s="10">
        <v>2</v>
      </c>
      <c r="E18" s="11">
        <v>358000</v>
      </c>
      <c r="F18" s="11">
        <v>480000</v>
      </c>
      <c r="G18" s="10">
        <v>0</v>
      </c>
      <c r="H18" s="10">
        <v>0</v>
      </c>
      <c r="I18" s="10">
        <v>0</v>
      </c>
      <c r="J18" s="10">
        <v>0</v>
      </c>
      <c r="N18" s="25"/>
      <c r="O18" s="25"/>
      <c r="P18" s="25"/>
      <c r="Q18" s="25"/>
      <c r="R18" s="25"/>
      <c r="S18" s="25"/>
      <c r="T18" s="25"/>
      <c r="U18" s="16"/>
    </row>
    <row r="19" spans="1:21">
      <c r="A19" s="8" t="s">
        <v>124</v>
      </c>
      <c r="B19" s="10">
        <v>45</v>
      </c>
      <c r="C19" s="10">
        <v>2</v>
      </c>
      <c r="D19" s="10">
        <v>0</v>
      </c>
      <c r="E19" s="10">
        <v>0</v>
      </c>
      <c r="F19" s="11">
        <v>1140000</v>
      </c>
      <c r="G19" s="10">
        <v>0</v>
      </c>
      <c r="H19" s="10">
        <v>0</v>
      </c>
      <c r="I19" s="10">
        <v>0</v>
      </c>
      <c r="J19" s="10">
        <v>0</v>
      </c>
      <c r="N19" s="25"/>
      <c r="O19" s="25"/>
      <c r="P19" s="25"/>
      <c r="Q19" s="25"/>
      <c r="R19" s="25"/>
      <c r="S19" s="25"/>
      <c r="T19" s="25"/>
      <c r="U19" s="16"/>
    </row>
    <row r="20" spans="1:21">
      <c r="A20" s="8" t="s">
        <v>91</v>
      </c>
      <c r="B20" s="10">
        <v>4</v>
      </c>
      <c r="C20" s="10">
        <v>0</v>
      </c>
      <c r="D20" s="11">
        <v>0</v>
      </c>
      <c r="E20" s="11">
        <v>0</v>
      </c>
      <c r="F20" s="10">
        <v>0</v>
      </c>
      <c r="G20" s="11">
        <v>0</v>
      </c>
      <c r="H20" s="11">
        <v>0</v>
      </c>
      <c r="I20" s="11">
        <v>0</v>
      </c>
      <c r="J20" s="10">
        <v>0</v>
      </c>
      <c r="N20" s="25"/>
      <c r="O20" s="25"/>
      <c r="P20" s="25"/>
      <c r="Q20" s="25"/>
      <c r="R20" s="25"/>
      <c r="S20" s="25"/>
      <c r="T20" s="25"/>
      <c r="U20" s="16"/>
    </row>
    <row r="21" spans="1:21">
      <c r="A21" s="8" t="s">
        <v>77</v>
      </c>
      <c r="B21" s="10">
        <v>16</v>
      </c>
      <c r="C21" s="10">
        <v>3</v>
      </c>
      <c r="D21" s="10">
        <v>5</v>
      </c>
      <c r="E21" s="11">
        <v>775000</v>
      </c>
      <c r="F21" s="11">
        <v>1440000</v>
      </c>
      <c r="G21" s="10">
        <v>0</v>
      </c>
      <c r="H21" s="10">
        <v>0</v>
      </c>
      <c r="I21" s="10">
        <v>0</v>
      </c>
      <c r="J21" s="10">
        <v>0</v>
      </c>
      <c r="N21" s="25"/>
      <c r="O21" s="25"/>
      <c r="P21" s="25"/>
      <c r="Q21" s="25"/>
      <c r="R21" s="25"/>
      <c r="S21" s="25"/>
      <c r="T21" s="25"/>
      <c r="U21" s="16"/>
    </row>
    <row r="22" spans="1:21">
      <c r="A22" s="8" t="s">
        <v>104</v>
      </c>
      <c r="B22" s="10">
        <v>17</v>
      </c>
      <c r="C22" s="10">
        <v>8</v>
      </c>
      <c r="D22" s="10">
        <v>9</v>
      </c>
      <c r="E22" s="11">
        <v>1611000</v>
      </c>
      <c r="F22" s="11">
        <v>3840000</v>
      </c>
      <c r="G22" s="11">
        <v>25000</v>
      </c>
      <c r="H22" s="10">
        <v>0</v>
      </c>
      <c r="I22" s="10">
        <v>0</v>
      </c>
      <c r="J22" s="11">
        <v>25000</v>
      </c>
      <c r="N22" s="25"/>
      <c r="O22" s="25"/>
      <c r="P22" s="25"/>
      <c r="Q22" s="25"/>
      <c r="R22" s="25"/>
      <c r="S22" s="25"/>
      <c r="T22" s="25"/>
      <c r="U22" s="16"/>
    </row>
    <row r="23" spans="1:21">
      <c r="A23" s="8" t="s">
        <v>112</v>
      </c>
      <c r="B23" s="10">
        <v>2</v>
      </c>
      <c r="C23" s="10">
        <v>1</v>
      </c>
      <c r="D23" s="10">
        <v>2</v>
      </c>
      <c r="E23" s="11">
        <v>418000</v>
      </c>
      <c r="F23" s="11">
        <v>660000</v>
      </c>
      <c r="G23" s="10">
        <v>0</v>
      </c>
      <c r="H23" s="10">
        <v>0</v>
      </c>
      <c r="I23" s="10">
        <v>0</v>
      </c>
      <c r="J23" s="10">
        <v>0</v>
      </c>
      <c r="N23" s="25"/>
      <c r="O23" s="25"/>
      <c r="P23" s="25"/>
      <c r="Q23" s="25"/>
      <c r="R23" s="25"/>
      <c r="S23" s="25"/>
      <c r="T23" s="25"/>
      <c r="U23" s="16"/>
    </row>
    <row r="24" spans="1:21">
      <c r="A24" s="8" t="s">
        <v>118</v>
      </c>
      <c r="B24" s="10">
        <v>4</v>
      </c>
      <c r="C24" s="10">
        <v>1</v>
      </c>
      <c r="D24" s="10">
        <v>0</v>
      </c>
      <c r="E24" s="10">
        <v>0</v>
      </c>
      <c r="F24" s="11">
        <v>480000</v>
      </c>
      <c r="G24" s="10">
        <v>0</v>
      </c>
      <c r="H24" s="10">
        <v>0</v>
      </c>
      <c r="I24" s="10">
        <v>0</v>
      </c>
      <c r="J24" s="10">
        <v>0</v>
      </c>
      <c r="N24" s="25"/>
      <c r="O24" s="25"/>
      <c r="P24" s="25"/>
      <c r="Q24" s="25"/>
      <c r="R24" s="25"/>
      <c r="S24" s="25"/>
      <c r="T24" s="25"/>
      <c r="U24" s="16"/>
    </row>
    <row r="25" spans="1:21">
      <c r="A25" s="8" t="s">
        <v>110</v>
      </c>
      <c r="B25" s="10">
        <v>4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N25" s="25"/>
      <c r="O25" s="25"/>
      <c r="P25" s="25"/>
      <c r="Q25" s="25"/>
      <c r="R25" s="25"/>
      <c r="S25" s="25"/>
      <c r="T25" s="25"/>
      <c r="U25" s="16"/>
    </row>
    <row r="26" spans="1:21">
      <c r="A26" s="8" t="s">
        <v>117</v>
      </c>
      <c r="B26" s="10">
        <v>13</v>
      </c>
      <c r="C26" s="10">
        <v>1</v>
      </c>
      <c r="D26" s="10">
        <v>3</v>
      </c>
      <c r="E26" s="11">
        <v>517000</v>
      </c>
      <c r="F26" s="11">
        <v>480000</v>
      </c>
      <c r="G26" s="10">
        <v>0</v>
      </c>
      <c r="H26" s="10">
        <v>0</v>
      </c>
      <c r="I26" s="10">
        <v>0</v>
      </c>
      <c r="J26" s="10">
        <v>0</v>
      </c>
      <c r="N26" s="25"/>
      <c r="O26" s="25"/>
      <c r="P26" s="25"/>
      <c r="Q26" s="25"/>
      <c r="R26" s="25"/>
      <c r="S26" s="25"/>
      <c r="T26" s="25"/>
      <c r="U26" s="16"/>
    </row>
    <row r="27" spans="1:21">
      <c r="A27" s="8" t="s">
        <v>127</v>
      </c>
      <c r="B27" s="10">
        <v>16</v>
      </c>
      <c r="C27" s="10">
        <v>1</v>
      </c>
      <c r="D27" s="10">
        <v>0</v>
      </c>
      <c r="E27" s="10">
        <v>0</v>
      </c>
      <c r="F27" s="11">
        <v>480000</v>
      </c>
      <c r="G27" s="10">
        <v>0</v>
      </c>
      <c r="H27" s="10">
        <v>0</v>
      </c>
      <c r="I27" s="10">
        <v>0</v>
      </c>
      <c r="J27" s="10">
        <v>0</v>
      </c>
      <c r="N27" s="25"/>
      <c r="O27" s="25"/>
      <c r="P27" s="25"/>
      <c r="Q27" s="25"/>
      <c r="R27" s="25"/>
      <c r="S27" s="25"/>
      <c r="T27" s="25"/>
      <c r="U27" s="16"/>
    </row>
    <row r="28" spans="1:21">
      <c r="A28" s="8" t="s">
        <v>123</v>
      </c>
      <c r="B28" s="10">
        <v>5</v>
      </c>
      <c r="C28" s="10">
        <v>5</v>
      </c>
      <c r="D28" s="10">
        <v>3</v>
      </c>
      <c r="E28" s="10">
        <v>0</v>
      </c>
      <c r="F28" s="11">
        <v>2610000</v>
      </c>
      <c r="G28" s="10">
        <v>0</v>
      </c>
      <c r="H28" s="10">
        <v>0</v>
      </c>
      <c r="I28" s="10">
        <v>0</v>
      </c>
      <c r="J28" s="10">
        <v>0</v>
      </c>
      <c r="N28" s="25"/>
      <c r="O28" s="25"/>
      <c r="P28" s="25"/>
      <c r="Q28" s="25"/>
      <c r="R28" s="25"/>
      <c r="S28" s="25"/>
      <c r="T28" s="25"/>
      <c r="U28" s="16"/>
    </row>
    <row r="29" spans="1:21">
      <c r="A29" s="8" t="s">
        <v>113</v>
      </c>
      <c r="B29" s="10">
        <v>5</v>
      </c>
      <c r="C29" s="10">
        <v>1</v>
      </c>
      <c r="D29" s="10">
        <v>0</v>
      </c>
      <c r="E29" s="10">
        <v>0</v>
      </c>
      <c r="F29" s="11">
        <v>480000</v>
      </c>
      <c r="G29" s="10">
        <v>0</v>
      </c>
      <c r="H29" s="10">
        <v>0</v>
      </c>
      <c r="I29" s="10">
        <v>0</v>
      </c>
      <c r="J29" s="10">
        <v>0</v>
      </c>
      <c r="N29" s="25"/>
      <c r="O29" s="25"/>
      <c r="P29" s="25"/>
      <c r="Q29" s="25"/>
      <c r="R29" s="25"/>
      <c r="S29" s="25"/>
      <c r="T29" s="25"/>
      <c r="U29" s="16"/>
    </row>
    <row r="30" spans="1:21">
      <c r="A30" s="8" t="s">
        <v>75</v>
      </c>
      <c r="B30" s="10">
        <v>7</v>
      </c>
      <c r="C30" s="10">
        <v>3</v>
      </c>
      <c r="D30" s="10">
        <v>2</v>
      </c>
      <c r="E30" s="11">
        <v>338000</v>
      </c>
      <c r="F30" s="11">
        <v>1440000</v>
      </c>
      <c r="G30" s="10">
        <v>0</v>
      </c>
      <c r="H30" s="10">
        <v>0</v>
      </c>
      <c r="I30" s="10">
        <v>0</v>
      </c>
      <c r="J30" s="10">
        <v>0</v>
      </c>
      <c r="N30" s="25"/>
      <c r="O30" s="25"/>
      <c r="P30" s="25"/>
      <c r="Q30" s="25"/>
      <c r="R30" s="25"/>
      <c r="S30" s="25"/>
      <c r="T30" s="25"/>
      <c r="U30" s="16"/>
    </row>
    <row r="31" spans="1:21">
      <c r="A31" s="8" t="s">
        <v>80</v>
      </c>
      <c r="B31" s="10">
        <v>3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N31" s="25"/>
      <c r="O31" s="25"/>
      <c r="P31" s="25"/>
      <c r="Q31" s="25"/>
      <c r="R31" s="25"/>
      <c r="S31" s="25"/>
      <c r="T31" s="25"/>
      <c r="U31" s="16"/>
    </row>
    <row r="32" spans="1:21">
      <c r="A32" s="8" t="s">
        <v>85</v>
      </c>
      <c r="B32" s="10">
        <v>16</v>
      </c>
      <c r="C32" s="10">
        <v>2</v>
      </c>
      <c r="D32" s="10">
        <v>0</v>
      </c>
      <c r="E32" s="10">
        <v>0</v>
      </c>
      <c r="F32" s="11">
        <v>960000</v>
      </c>
      <c r="G32" s="10">
        <v>0</v>
      </c>
      <c r="H32" s="10">
        <v>0</v>
      </c>
      <c r="I32" s="10">
        <v>0</v>
      </c>
      <c r="J32" s="10">
        <v>0</v>
      </c>
      <c r="N32" s="25"/>
      <c r="O32" s="25"/>
      <c r="P32" s="25"/>
      <c r="Q32" s="25"/>
      <c r="R32" s="25"/>
      <c r="S32" s="25"/>
      <c r="T32" s="25"/>
      <c r="U32" s="16"/>
    </row>
    <row r="33" spans="1:21">
      <c r="A33" s="8" t="s">
        <v>83</v>
      </c>
      <c r="B33" s="10">
        <v>17</v>
      </c>
      <c r="C33" s="10">
        <v>2</v>
      </c>
      <c r="D33" s="10">
        <v>2</v>
      </c>
      <c r="E33" s="11">
        <v>308000</v>
      </c>
      <c r="F33" s="11">
        <v>480000</v>
      </c>
      <c r="G33" s="10">
        <v>0</v>
      </c>
      <c r="H33" s="10">
        <v>0</v>
      </c>
      <c r="I33" s="10">
        <v>0</v>
      </c>
      <c r="J33" s="10">
        <v>0</v>
      </c>
      <c r="N33" s="25"/>
      <c r="O33" s="25"/>
      <c r="P33" s="25"/>
      <c r="Q33" s="25"/>
      <c r="R33" s="25"/>
      <c r="S33" s="25"/>
      <c r="T33" s="25"/>
      <c r="U33" s="16"/>
    </row>
    <row r="34" spans="1:21">
      <c r="A34" s="8" t="s">
        <v>166</v>
      </c>
      <c r="B34" s="10">
        <v>6</v>
      </c>
      <c r="C34" s="10">
        <v>1</v>
      </c>
      <c r="D34" s="10">
        <v>4</v>
      </c>
      <c r="E34" s="11">
        <v>806000</v>
      </c>
      <c r="F34" s="11">
        <v>660000</v>
      </c>
      <c r="G34" s="10">
        <v>0</v>
      </c>
      <c r="H34" s="10">
        <v>0</v>
      </c>
      <c r="I34" s="10">
        <v>0</v>
      </c>
      <c r="J34" s="10">
        <v>0</v>
      </c>
      <c r="N34" s="25"/>
      <c r="O34" s="25"/>
      <c r="P34" s="25"/>
      <c r="Q34" s="25"/>
      <c r="R34" s="25"/>
      <c r="S34" s="25"/>
      <c r="T34" s="25"/>
      <c r="U34" s="16"/>
    </row>
    <row r="35" spans="1:21">
      <c r="A35" s="8" t="s">
        <v>88</v>
      </c>
      <c r="B35" s="10">
        <v>9</v>
      </c>
      <c r="C35" s="10">
        <v>0</v>
      </c>
      <c r="D35" s="10">
        <v>2</v>
      </c>
      <c r="E35" s="11">
        <v>418000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N35" s="25"/>
      <c r="O35" s="25"/>
      <c r="P35" s="25"/>
      <c r="Q35" s="25"/>
      <c r="R35" s="25"/>
      <c r="S35" s="25"/>
      <c r="T35" s="25"/>
      <c r="U35" s="16"/>
    </row>
    <row r="36" spans="1:21">
      <c r="A36" s="8" t="s">
        <v>84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N36" s="25"/>
      <c r="O36" s="25"/>
      <c r="P36" s="25"/>
      <c r="Q36" s="25"/>
      <c r="R36" s="25"/>
      <c r="S36" s="25"/>
      <c r="T36" s="25"/>
      <c r="U36" s="16"/>
    </row>
    <row r="37" spans="1:21">
      <c r="A37" s="8" t="s">
        <v>111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N37" s="25"/>
      <c r="O37" s="25"/>
      <c r="P37" s="25"/>
      <c r="Q37" s="25"/>
      <c r="R37" s="25"/>
      <c r="S37" s="25"/>
      <c r="T37" s="25"/>
      <c r="U37" s="16"/>
    </row>
    <row r="38" spans="1:21">
      <c r="A38" s="8" t="s">
        <v>167</v>
      </c>
      <c r="B38" s="10">
        <v>1</v>
      </c>
      <c r="C38" s="10">
        <v>0</v>
      </c>
      <c r="D38" s="11">
        <v>0</v>
      </c>
      <c r="E38" s="11">
        <v>0</v>
      </c>
      <c r="F38" s="11">
        <v>0</v>
      </c>
      <c r="G38" s="10">
        <v>0</v>
      </c>
      <c r="H38" s="11">
        <v>0</v>
      </c>
      <c r="I38" s="11">
        <v>0</v>
      </c>
      <c r="J38" s="10">
        <v>0</v>
      </c>
      <c r="N38" s="25"/>
      <c r="O38" s="25"/>
      <c r="P38" s="25"/>
      <c r="Q38" s="25"/>
      <c r="R38" s="25"/>
      <c r="S38" s="25"/>
      <c r="T38" s="25"/>
      <c r="U38" s="16"/>
    </row>
    <row r="39" spans="1:21">
      <c r="A39" s="8" t="s">
        <v>98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N39" s="25"/>
      <c r="O39" s="25"/>
      <c r="P39" s="25"/>
      <c r="Q39" s="25"/>
      <c r="R39" s="25"/>
      <c r="S39" s="25"/>
      <c r="T39" s="25"/>
      <c r="U39" s="16"/>
    </row>
    <row r="40" spans="1:21">
      <c r="A40" s="8" t="s">
        <v>93</v>
      </c>
      <c r="B40" s="10">
        <v>0</v>
      </c>
      <c r="C40" s="10">
        <v>0</v>
      </c>
      <c r="D40" s="11">
        <v>0</v>
      </c>
      <c r="E40" s="11">
        <v>0</v>
      </c>
      <c r="F40" s="11">
        <v>0</v>
      </c>
      <c r="G40" s="10">
        <v>0</v>
      </c>
      <c r="H40" s="11">
        <v>0</v>
      </c>
      <c r="I40" s="11">
        <v>0</v>
      </c>
      <c r="J40" s="10">
        <v>0</v>
      </c>
      <c r="N40" s="25"/>
      <c r="O40" s="25"/>
      <c r="P40" s="25"/>
      <c r="Q40" s="25"/>
      <c r="R40" s="25"/>
      <c r="S40" s="25"/>
      <c r="T40" s="25"/>
      <c r="U40" s="16"/>
    </row>
    <row r="41" spans="1:21">
      <c r="A41" s="8" t="s">
        <v>125</v>
      </c>
      <c r="B41" s="10">
        <v>3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N41" s="25"/>
      <c r="O41" s="25"/>
      <c r="P41" s="25"/>
      <c r="Q41" s="25"/>
      <c r="R41" s="25"/>
      <c r="S41" s="25"/>
      <c r="T41" s="25"/>
      <c r="U41" s="16"/>
    </row>
    <row r="42" spans="1:21">
      <c r="A42" s="12"/>
      <c r="B42" s="16"/>
      <c r="C42" s="16"/>
      <c r="D42" s="16"/>
      <c r="E42" s="16"/>
      <c r="F42" s="16"/>
      <c r="G42" s="16"/>
      <c r="H42" s="16"/>
      <c r="I42" s="16"/>
      <c r="J42" s="16"/>
      <c r="N42" s="25"/>
      <c r="O42" s="25"/>
      <c r="P42" s="25"/>
      <c r="Q42" s="25"/>
      <c r="R42" s="25"/>
      <c r="S42" s="25"/>
      <c r="T42" s="25"/>
      <c r="U42" s="16"/>
    </row>
    <row r="43" spans="1:21">
      <c r="A43" s="12"/>
      <c r="B43" s="16"/>
      <c r="C43" s="16"/>
      <c r="D43" s="16"/>
      <c r="E43" s="16"/>
      <c r="F43" s="16"/>
      <c r="G43" s="16"/>
      <c r="H43" s="16"/>
      <c r="I43" s="16"/>
      <c r="J43" s="16"/>
      <c r="N43" s="25"/>
      <c r="O43" s="25"/>
      <c r="P43" s="25"/>
      <c r="Q43" s="25"/>
      <c r="R43" s="25"/>
      <c r="S43" s="25"/>
      <c r="T43" s="25"/>
      <c r="U43" s="16"/>
    </row>
    <row r="44" spans="1:21">
      <c r="A44" s="12"/>
      <c r="B44" s="16"/>
      <c r="C44" s="16"/>
      <c r="D44" s="16"/>
      <c r="E44" s="16"/>
      <c r="F44" s="16"/>
      <c r="G44" s="16"/>
      <c r="H44" s="16"/>
      <c r="I44" s="16"/>
      <c r="J44" s="16"/>
      <c r="N44" s="25"/>
      <c r="O44" s="25"/>
      <c r="P44" s="25"/>
      <c r="Q44" s="25"/>
      <c r="R44" s="25"/>
      <c r="S44" s="25"/>
      <c r="T44" s="25"/>
      <c r="U44" s="16"/>
    </row>
    <row r="45" spans="1:21">
      <c r="A45" s="12"/>
      <c r="B45" s="16"/>
      <c r="C45" s="16"/>
      <c r="D45" s="16"/>
      <c r="E45" s="16"/>
      <c r="F45" s="16"/>
      <c r="G45" s="16"/>
      <c r="H45" s="16"/>
      <c r="I45" s="16"/>
      <c r="J45" s="16"/>
      <c r="N45" s="25"/>
      <c r="O45" s="25"/>
      <c r="P45" s="25"/>
      <c r="Q45" s="25"/>
      <c r="R45" s="25"/>
      <c r="S45" s="25"/>
      <c r="T45" s="25"/>
      <c r="U45" s="16"/>
    </row>
    <row r="46" spans="1:21">
      <c r="A46" s="12"/>
      <c r="B46" s="16"/>
      <c r="C46" s="16"/>
      <c r="D46" s="16"/>
      <c r="E46" s="16"/>
      <c r="F46" s="16"/>
      <c r="G46" s="16"/>
      <c r="H46" s="16"/>
      <c r="I46" s="16"/>
      <c r="J46" s="16"/>
      <c r="N46" s="25"/>
      <c r="O46" s="25"/>
      <c r="P46" s="25"/>
      <c r="Q46" s="25"/>
      <c r="R46" s="25"/>
      <c r="S46" s="25"/>
      <c r="T46" s="25"/>
      <c r="U46" s="16"/>
    </row>
    <row r="47" spans="1:21">
      <c r="A47" s="12"/>
      <c r="B47" s="16"/>
      <c r="C47" s="16"/>
      <c r="D47" s="16"/>
      <c r="E47" s="16"/>
      <c r="F47" s="16"/>
      <c r="G47" s="16"/>
      <c r="H47" s="16"/>
      <c r="I47" s="16"/>
      <c r="J47" s="16"/>
      <c r="N47" s="25"/>
      <c r="O47" s="25"/>
      <c r="P47" s="25"/>
      <c r="Q47" s="25"/>
      <c r="R47" s="25"/>
      <c r="S47" s="25"/>
      <c r="T47" s="25"/>
      <c r="U47" s="16"/>
    </row>
    <row r="48" spans="1:21">
      <c r="A48" s="12"/>
      <c r="B48" s="16"/>
      <c r="C48" s="16"/>
      <c r="D48" s="16"/>
      <c r="E48" s="16"/>
      <c r="F48" s="16"/>
      <c r="G48" s="16"/>
      <c r="H48" s="16"/>
      <c r="I48" s="16"/>
      <c r="J48" s="16"/>
      <c r="N48" s="25"/>
      <c r="O48" s="25"/>
      <c r="P48" s="25"/>
      <c r="Q48" s="25"/>
      <c r="R48" s="25"/>
      <c r="S48" s="25"/>
      <c r="T48" s="25"/>
      <c r="U48" s="16"/>
    </row>
    <row r="49" spans="1:21">
      <c r="A49" s="12"/>
      <c r="B49" s="16"/>
      <c r="C49" s="16"/>
      <c r="D49" s="16"/>
      <c r="E49" s="16"/>
      <c r="F49" s="16"/>
      <c r="G49" s="16"/>
      <c r="H49" s="16"/>
      <c r="I49" s="16"/>
      <c r="J49" s="16"/>
      <c r="N49" s="25"/>
      <c r="O49" s="25"/>
      <c r="P49" s="25"/>
      <c r="Q49" s="25"/>
      <c r="R49" s="25"/>
      <c r="S49" s="25"/>
      <c r="T49" s="25"/>
      <c r="U49" s="16"/>
    </row>
    <row r="50" spans="1:21">
      <c r="A50" s="12"/>
      <c r="B50" s="16"/>
      <c r="C50" s="16"/>
      <c r="D50" s="16"/>
      <c r="E50" s="16"/>
      <c r="F50" s="16"/>
      <c r="G50" s="16"/>
      <c r="H50" s="16"/>
      <c r="I50" s="16"/>
      <c r="J50" s="16"/>
      <c r="N50" s="25"/>
      <c r="O50" s="25"/>
      <c r="P50" s="25"/>
      <c r="Q50" s="25"/>
      <c r="R50" s="25"/>
      <c r="S50" s="25"/>
      <c r="T50" s="25"/>
      <c r="U50" s="16"/>
    </row>
    <row r="51" spans="1:21">
      <c r="A51" s="12"/>
      <c r="B51" s="16"/>
      <c r="C51" s="16"/>
      <c r="D51" s="16"/>
      <c r="E51" s="16"/>
      <c r="F51" s="16"/>
      <c r="G51" s="16"/>
      <c r="H51" s="16"/>
      <c r="I51" s="16"/>
      <c r="J51" s="16"/>
      <c r="N51" s="25"/>
      <c r="O51" s="25"/>
      <c r="P51" s="25"/>
      <c r="Q51" s="25"/>
      <c r="R51" s="25"/>
      <c r="S51" s="25"/>
      <c r="T51" s="25"/>
      <c r="U51" s="16"/>
    </row>
    <row r="52" spans="1:21">
      <c r="A52" s="12"/>
      <c r="B52" s="16"/>
      <c r="C52" s="16"/>
      <c r="D52" s="16"/>
      <c r="E52" s="16"/>
      <c r="F52" s="16"/>
      <c r="G52" s="16"/>
      <c r="H52" s="16"/>
      <c r="I52" s="16"/>
      <c r="J52" s="16"/>
      <c r="N52" s="25"/>
      <c r="O52" s="25"/>
      <c r="P52" s="25"/>
      <c r="Q52" s="25"/>
      <c r="R52" s="25"/>
      <c r="S52" s="25"/>
      <c r="T52" s="25"/>
      <c r="U52" s="16"/>
    </row>
    <row r="53" spans="1:21">
      <c r="A53" s="12"/>
      <c r="B53" s="16"/>
      <c r="C53" s="16"/>
      <c r="D53" s="16"/>
      <c r="E53" s="16"/>
      <c r="F53" s="16"/>
      <c r="G53" s="16"/>
      <c r="H53" s="16"/>
      <c r="I53" s="16"/>
      <c r="J53" s="16"/>
      <c r="N53" s="25"/>
      <c r="O53" s="25"/>
      <c r="P53" s="25"/>
      <c r="Q53" s="25"/>
      <c r="R53" s="25"/>
      <c r="S53" s="25"/>
      <c r="T53" s="25"/>
      <c r="U53" s="16"/>
    </row>
    <row r="54" spans="1:21">
      <c r="A54" s="12"/>
      <c r="B54" s="16"/>
      <c r="C54" s="16"/>
      <c r="D54" s="16"/>
      <c r="E54" s="16"/>
      <c r="F54" s="16"/>
      <c r="G54" s="16"/>
      <c r="H54" s="16"/>
      <c r="I54" s="16"/>
      <c r="J54" s="16"/>
      <c r="N54" s="25"/>
      <c r="O54" s="25"/>
      <c r="P54" s="25"/>
      <c r="Q54" s="25"/>
      <c r="R54" s="25"/>
      <c r="S54" s="25"/>
      <c r="T54" s="25"/>
      <c r="U54" s="16"/>
    </row>
    <row r="55" spans="1:21">
      <c r="A55" s="12"/>
      <c r="B55" s="16"/>
      <c r="C55" s="16"/>
      <c r="D55" s="16"/>
      <c r="E55" s="16"/>
      <c r="F55" s="16"/>
      <c r="G55" s="16"/>
      <c r="H55" s="16"/>
      <c r="I55" s="16"/>
      <c r="J55" s="16"/>
      <c r="N55" s="25"/>
      <c r="O55" s="25"/>
      <c r="P55" s="25"/>
      <c r="Q55" s="25"/>
      <c r="R55" s="25"/>
      <c r="S55" s="25"/>
      <c r="T55" s="25"/>
      <c r="U55" s="16"/>
    </row>
    <row r="56" spans="1:21">
      <c r="A56" s="12"/>
      <c r="B56" s="16"/>
      <c r="C56" s="16"/>
      <c r="D56" s="16"/>
      <c r="E56" s="16"/>
      <c r="F56" s="16"/>
      <c r="G56" s="16"/>
      <c r="H56" s="16"/>
      <c r="I56" s="16"/>
      <c r="J56" s="16"/>
      <c r="N56" s="25"/>
      <c r="O56" s="25"/>
      <c r="P56" s="25"/>
      <c r="Q56" s="25"/>
      <c r="R56" s="25"/>
      <c r="S56" s="25"/>
      <c r="T56" s="25"/>
      <c r="U56" s="16"/>
    </row>
    <row r="57" spans="1:21">
      <c r="A57" s="12"/>
      <c r="B57" s="16"/>
      <c r="C57" s="16"/>
      <c r="D57" s="16"/>
      <c r="E57" s="16"/>
      <c r="F57" s="16"/>
      <c r="G57" s="16"/>
      <c r="H57" s="16"/>
      <c r="I57" s="16"/>
      <c r="J57" s="16"/>
      <c r="N57" s="25"/>
      <c r="O57" s="25"/>
      <c r="P57" s="25"/>
      <c r="Q57" s="25"/>
      <c r="R57" s="25"/>
      <c r="S57" s="25"/>
      <c r="T57" s="25"/>
      <c r="U57" s="16"/>
    </row>
    <row r="58" spans="1:21">
      <c r="A58" s="12"/>
      <c r="B58" s="16"/>
      <c r="C58" s="16"/>
      <c r="D58" s="16"/>
      <c r="E58" s="16"/>
      <c r="F58" s="16"/>
      <c r="G58" s="16"/>
      <c r="H58" s="16"/>
      <c r="I58" s="16"/>
      <c r="J58" s="16"/>
      <c r="N58" s="25"/>
      <c r="O58" s="25"/>
      <c r="P58" s="25"/>
      <c r="Q58" s="25"/>
      <c r="R58" s="25"/>
      <c r="S58" s="25"/>
      <c r="T58" s="25"/>
      <c r="U58" s="16"/>
    </row>
    <row r="59" spans="1:21">
      <c r="A59" s="12"/>
      <c r="B59" s="16"/>
      <c r="C59" s="16"/>
      <c r="D59" s="16"/>
      <c r="E59" s="16"/>
      <c r="F59" s="16"/>
      <c r="G59" s="16"/>
      <c r="H59" s="16"/>
      <c r="I59" s="16"/>
      <c r="J59" s="16"/>
      <c r="N59" s="25"/>
      <c r="O59" s="25"/>
      <c r="P59" s="25"/>
      <c r="Q59" s="25"/>
      <c r="R59" s="25"/>
      <c r="S59" s="25"/>
      <c r="T59" s="25"/>
      <c r="U59" s="16"/>
    </row>
    <row r="60" spans="1:21">
      <c r="A60" s="12"/>
      <c r="B60" s="16"/>
      <c r="C60" s="16"/>
      <c r="D60" s="16"/>
      <c r="E60" s="16"/>
      <c r="F60" s="16"/>
      <c r="G60" s="16"/>
      <c r="H60" s="16"/>
      <c r="I60" s="16"/>
      <c r="J60" s="16"/>
      <c r="N60" s="25"/>
      <c r="O60" s="25"/>
      <c r="P60" s="25"/>
      <c r="Q60" s="25"/>
      <c r="R60" s="25"/>
      <c r="S60" s="25"/>
      <c r="T60" s="25"/>
      <c r="U60" s="16"/>
    </row>
    <row r="61" spans="1:21">
      <c r="A61" s="12"/>
      <c r="B61" s="16"/>
      <c r="C61" s="16"/>
      <c r="D61" s="16"/>
      <c r="E61" s="16"/>
      <c r="F61" s="16"/>
      <c r="G61" s="16"/>
      <c r="H61" s="16"/>
      <c r="I61" s="16"/>
      <c r="J61" s="16"/>
      <c r="N61" s="25"/>
      <c r="O61" s="25"/>
      <c r="P61" s="25"/>
      <c r="Q61" s="25"/>
      <c r="R61" s="25"/>
      <c r="S61" s="25"/>
      <c r="T61" s="25"/>
      <c r="U61" s="16"/>
    </row>
    <row r="62" spans="1:21">
      <c r="A62" s="12"/>
      <c r="B62" s="16"/>
      <c r="C62" s="16"/>
      <c r="D62" s="16"/>
      <c r="E62" s="16"/>
      <c r="F62" s="16"/>
      <c r="G62" s="16"/>
      <c r="H62" s="16"/>
      <c r="I62" s="16"/>
      <c r="J62" s="16"/>
      <c r="N62" s="25"/>
      <c r="O62" s="25"/>
      <c r="P62" s="25"/>
      <c r="Q62" s="25"/>
      <c r="R62" s="25"/>
      <c r="S62" s="25"/>
      <c r="T62" s="25"/>
      <c r="U62" s="16"/>
    </row>
    <row r="63" spans="1:21">
      <c r="A63" s="12"/>
      <c r="B63" s="16"/>
      <c r="C63" s="16"/>
      <c r="D63" s="16"/>
      <c r="E63" s="16"/>
      <c r="F63" s="16"/>
      <c r="G63" s="16"/>
      <c r="H63" s="16"/>
      <c r="I63" s="16"/>
      <c r="J63" s="16"/>
      <c r="N63" s="25"/>
      <c r="O63" s="25"/>
      <c r="P63" s="25"/>
      <c r="Q63" s="25"/>
      <c r="R63" s="25"/>
      <c r="S63" s="25"/>
      <c r="T63" s="25"/>
      <c r="U63" s="16"/>
    </row>
    <row r="64" spans="1:21">
      <c r="A64" s="12"/>
      <c r="B64" s="16"/>
      <c r="C64" s="16"/>
      <c r="D64" s="16"/>
      <c r="E64" s="16"/>
      <c r="F64" s="16"/>
      <c r="G64" s="16"/>
      <c r="H64" s="16"/>
      <c r="I64" s="16"/>
      <c r="J64" s="16"/>
      <c r="N64" s="25"/>
      <c r="O64" s="25"/>
      <c r="P64" s="25"/>
      <c r="Q64" s="25"/>
      <c r="R64" s="25"/>
      <c r="S64" s="25"/>
      <c r="T64" s="25"/>
      <c r="U64" s="16"/>
    </row>
    <row r="65" spans="1:21">
      <c r="A65" s="12"/>
      <c r="B65" s="16"/>
      <c r="C65" s="16"/>
      <c r="D65" s="16"/>
      <c r="E65" s="16"/>
      <c r="F65" s="16"/>
      <c r="G65" s="16"/>
      <c r="H65" s="16"/>
      <c r="I65" s="16"/>
      <c r="J65" s="16"/>
      <c r="N65" s="25"/>
      <c r="O65" s="25"/>
      <c r="P65" s="25"/>
      <c r="Q65" s="25"/>
      <c r="R65" s="25"/>
      <c r="S65" s="25"/>
      <c r="T65" s="25"/>
      <c r="U65" s="16"/>
    </row>
    <row r="66" spans="1:21">
      <c r="A66" s="12"/>
      <c r="B66" s="16"/>
      <c r="C66" s="16"/>
      <c r="D66" s="16"/>
      <c r="E66" s="16"/>
      <c r="F66" s="16"/>
      <c r="G66" s="16"/>
      <c r="H66" s="16"/>
      <c r="I66" s="16"/>
      <c r="J66" s="16"/>
      <c r="N66" s="25"/>
      <c r="O66" s="25"/>
      <c r="P66" s="25"/>
      <c r="Q66" s="25"/>
      <c r="R66" s="25"/>
      <c r="S66" s="25"/>
      <c r="T66" s="25"/>
      <c r="U66" s="16"/>
    </row>
    <row r="67" spans="1:21">
      <c r="A67" s="12"/>
      <c r="B67" s="16"/>
      <c r="C67" s="16"/>
      <c r="D67" s="16"/>
      <c r="E67" s="16"/>
      <c r="F67" s="16"/>
      <c r="G67" s="16"/>
      <c r="H67" s="16"/>
      <c r="I67" s="16"/>
      <c r="J67" s="16"/>
      <c r="N67" s="25"/>
      <c r="O67" s="25"/>
      <c r="P67" s="25"/>
      <c r="Q67" s="25"/>
      <c r="R67" s="25"/>
      <c r="S67" s="25"/>
      <c r="T67" s="25"/>
      <c r="U67" s="16"/>
    </row>
    <row r="68" spans="1:21">
      <c r="A68" s="12"/>
      <c r="B68" s="16"/>
      <c r="C68" s="16"/>
      <c r="D68" s="16"/>
      <c r="E68" s="16"/>
      <c r="F68" s="16"/>
      <c r="G68" s="16"/>
      <c r="H68" s="16"/>
      <c r="I68" s="16"/>
      <c r="J68" s="16"/>
      <c r="N68" s="25"/>
      <c r="O68" s="25"/>
      <c r="P68" s="25"/>
      <c r="Q68" s="25"/>
      <c r="R68" s="25"/>
      <c r="S68" s="25"/>
      <c r="T68" s="25"/>
      <c r="U68" s="16"/>
    </row>
    <row r="69" spans="1:21">
      <c r="A69" s="12"/>
      <c r="B69" s="16"/>
      <c r="C69" s="16"/>
      <c r="D69" s="16"/>
      <c r="E69" s="16"/>
      <c r="F69" s="16"/>
      <c r="G69" s="16"/>
      <c r="H69" s="16"/>
      <c r="I69" s="16"/>
      <c r="J69" s="16"/>
      <c r="N69" s="25"/>
      <c r="O69" s="25"/>
      <c r="P69" s="25"/>
      <c r="Q69" s="25"/>
      <c r="R69" s="25"/>
      <c r="S69" s="25"/>
      <c r="T69" s="25"/>
      <c r="U69" s="16"/>
    </row>
    <row r="70" spans="1:21">
      <c r="A70" s="12"/>
      <c r="B70" s="16"/>
      <c r="C70" s="16"/>
      <c r="D70" s="16"/>
      <c r="E70" s="16"/>
      <c r="F70" s="16"/>
      <c r="G70" s="16"/>
      <c r="H70" s="16"/>
      <c r="I70" s="16"/>
      <c r="J70" s="16"/>
      <c r="N70" s="25"/>
      <c r="O70" s="25"/>
      <c r="P70" s="25"/>
      <c r="Q70" s="25"/>
      <c r="R70" s="25"/>
      <c r="S70" s="25"/>
      <c r="T70" s="25"/>
      <c r="U70" s="16"/>
    </row>
    <row r="71" spans="1:21">
      <c r="A71" s="12"/>
      <c r="B71" s="16"/>
      <c r="C71" s="16"/>
      <c r="D71" s="16"/>
      <c r="E71" s="16"/>
      <c r="F71" s="16"/>
      <c r="G71" s="16"/>
      <c r="H71" s="16"/>
      <c r="I71" s="16"/>
      <c r="J71" s="16"/>
      <c r="N71" s="25"/>
      <c r="O71" s="25"/>
      <c r="P71" s="25"/>
      <c r="Q71" s="25"/>
      <c r="R71" s="25"/>
      <c r="S71" s="25"/>
      <c r="T71" s="25"/>
      <c r="U71" s="16"/>
    </row>
    <row r="72" spans="1:21">
      <c r="A72" s="12"/>
      <c r="B72" s="16"/>
      <c r="C72" s="16"/>
      <c r="D72" s="16"/>
      <c r="E72" s="16"/>
      <c r="F72" s="16"/>
      <c r="G72" s="16"/>
      <c r="H72" s="16"/>
      <c r="I72" s="16"/>
      <c r="J72" s="16"/>
      <c r="N72" s="25"/>
      <c r="O72" s="25"/>
      <c r="P72" s="25"/>
      <c r="Q72" s="25"/>
      <c r="R72" s="25"/>
      <c r="S72" s="25"/>
      <c r="T72" s="25"/>
      <c r="U72" s="16"/>
    </row>
    <row r="73" spans="1:21">
      <c r="A73" s="12"/>
      <c r="B73" s="16"/>
      <c r="C73" s="16"/>
      <c r="D73" s="16"/>
      <c r="E73" s="16"/>
      <c r="F73" s="16"/>
      <c r="G73" s="16"/>
      <c r="H73" s="16"/>
      <c r="I73" s="16"/>
      <c r="J73" s="16"/>
      <c r="N73" s="25"/>
      <c r="O73" s="25"/>
      <c r="P73" s="25"/>
      <c r="Q73" s="25"/>
      <c r="R73" s="25"/>
      <c r="S73" s="25"/>
      <c r="T73" s="25"/>
      <c r="U73" s="16"/>
    </row>
    <row r="74" spans="1:21">
      <c r="A74" s="12"/>
      <c r="B74" s="16"/>
      <c r="C74" s="16"/>
      <c r="D74" s="16"/>
      <c r="E74" s="16"/>
      <c r="F74" s="16"/>
      <c r="G74" s="16"/>
      <c r="H74" s="16"/>
      <c r="I74" s="16"/>
      <c r="J74" s="16"/>
      <c r="N74" s="25"/>
      <c r="O74" s="25"/>
      <c r="P74" s="25"/>
      <c r="Q74" s="25"/>
      <c r="R74" s="25"/>
      <c r="S74" s="25"/>
      <c r="T74" s="25"/>
      <c r="U74" s="16"/>
    </row>
    <row r="75" spans="1:21">
      <c r="A75" s="12"/>
      <c r="B75" s="16"/>
      <c r="C75" s="16"/>
      <c r="D75" s="16"/>
      <c r="E75" s="16"/>
      <c r="F75" s="16"/>
      <c r="G75" s="16"/>
      <c r="H75" s="16"/>
      <c r="I75" s="16"/>
      <c r="J75" s="16"/>
      <c r="N75" s="25"/>
      <c r="O75" s="25"/>
      <c r="P75" s="25"/>
      <c r="Q75" s="25"/>
      <c r="R75" s="25"/>
      <c r="S75" s="25"/>
      <c r="T75" s="25"/>
      <c r="U75" s="16"/>
    </row>
    <row r="76" spans="1:21">
      <c r="A76" s="12"/>
      <c r="B76" s="16"/>
      <c r="C76" s="16"/>
      <c r="D76" s="16"/>
      <c r="E76" s="16"/>
      <c r="F76" s="16"/>
      <c r="G76" s="16"/>
      <c r="H76" s="16"/>
      <c r="I76" s="16"/>
      <c r="J76" s="16"/>
      <c r="N76" s="25"/>
      <c r="O76" s="25"/>
      <c r="P76" s="25"/>
      <c r="Q76" s="25"/>
      <c r="R76" s="25"/>
      <c r="S76" s="25"/>
      <c r="T76" s="25"/>
      <c r="U76" s="16"/>
    </row>
    <row r="77" spans="1:21">
      <c r="A77" s="12"/>
      <c r="B77" s="16"/>
      <c r="C77" s="16"/>
      <c r="D77" s="16"/>
      <c r="E77" s="16"/>
      <c r="F77" s="16"/>
      <c r="G77" s="16"/>
      <c r="H77" s="16"/>
      <c r="I77" s="16"/>
      <c r="J77" s="16"/>
      <c r="N77" s="25"/>
      <c r="O77" s="25"/>
      <c r="P77" s="25"/>
      <c r="Q77" s="25"/>
      <c r="R77" s="25"/>
      <c r="S77" s="25"/>
      <c r="T77" s="25"/>
      <c r="U77" s="16"/>
    </row>
    <row r="78" spans="1:21">
      <c r="A78" s="12"/>
      <c r="B78" s="16"/>
      <c r="C78" s="16"/>
      <c r="D78" s="16"/>
      <c r="E78" s="16"/>
      <c r="F78" s="16"/>
      <c r="G78" s="16"/>
      <c r="H78" s="16"/>
      <c r="I78" s="16"/>
      <c r="J78" s="16"/>
      <c r="N78" s="25"/>
      <c r="O78" s="25"/>
      <c r="P78" s="25"/>
      <c r="Q78" s="25"/>
      <c r="R78" s="25"/>
      <c r="S78" s="25"/>
      <c r="T78" s="25"/>
      <c r="U78" s="16"/>
    </row>
    <row r="79" spans="1:21">
      <c r="A79" s="12"/>
      <c r="B79" s="16"/>
      <c r="C79" s="16"/>
      <c r="D79" s="16"/>
      <c r="E79" s="16"/>
      <c r="F79" s="16"/>
      <c r="G79" s="16"/>
      <c r="H79" s="16"/>
      <c r="I79" s="16"/>
      <c r="J79" s="16"/>
      <c r="N79" s="25"/>
      <c r="O79" s="25"/>
      <c r="P79" s="25"/>
      <c r="Q79" s="25"/>
      <c r="R79" s="25"/>
      <c r="S79" s="25"/>
      <c r="T79" s="25"/>
      <c r="U79" s="16"/>
    </row>
    <row r="80" spans="1:21">
      <c r="A80" s="12"/>
      <c r="B80" s="16"/>
      <c r="C80" s="16"/>
      <c r="D80" s="16"/>
      <c r="E80" s="16"/>
      <c r="F80" s="16"/>
      <c r="G80" s="16"/>
      <c r="H80" s="16"/>
      <c r="I80" s="16"/>
      <c r="J80" s="16"/>
      <c r="N80" s="25"/>
      <c r="O80" s="25"/>
      <c r="P80" s="25"/>
      <c r="Q80" s="25"/>
      <c r="R80" s="25"/>
      <c r="S80" s="25"/>
      <c r="T80" s="25"/>
      <c r="U80" s="16"/>
    </row>
    <row r="81" spans="1:21">
      <c r="A81" s="12"/>
      <c r="B81" s="16"/>
      <c r="C81" s="16"/>
      <c r="D81" s="16"/>
      <c r="E81" s="16"/>
      <c r="F81" s="16"/>
      <c r="G81" s="16"/>
      <c r="H81" s="16"/>
      <c r="I81" s="16"/>
      <c r="J81" s="16"/>
      <c r="N81" s="25"/>
      <c r="O81" s="25"/>
      <c r="P81" s="25"/>
      <c r="Q81" s="25"/>
      <c r="R81" s="25"/>
      <c r="S81" s="25"/>
      <c r="T81" s="25"/>
      <c r="U81" s="16"/>
    </row>
    <row r="82" spans="1:21">
      <c r="A82" s="12"/>
      <c r="B82" s="16"/>
      <c r="C82" s="16"/>
      <c r="D82" s="16"/>
      <c r="E82" s="16"/>
      <c r="F82" s="16"/>
      <c r="G82" s="16"/>
      <c r="H82" s="16"/>
      <c r="I82" s="16"/>
      <c r="J82" s="16"/>
      <c r="N82" s="25"/>
      <c r="O82" s="25"/>
      <c r="P82" s="25"/>
      <c r="Q82" s="25"/>
      <c r="R82" s="25"/>
      <c r="S82" s="25"/>
      <c r="T82" s="25"/>
      <c r="U82" s="16"/>
    </row>
    <row r="83" spans="1:21">
      <c r="A83" s="12"/>
      <c r="B83" s="16"/>
      <c r="C83" s="16"/>
      <c r="D83" s="16"/>
      <c r="E83" s="16"/>
      <c r="F83" s="16"/>
      <c r="G83" s="16"/>
      <c r="H83" s="16"/>
      <c r="I83" s="16"/>
      <c r="J83" s="16"/>
      <c r="N83" s="25"/>
      <c r="O83" s="25"/>
      <c r="P83" s="25"/>
      <c r="Q83" s="25"/>
      <c r="R83" s="25"/>
      <c r="S83" s="25"/>
      <c r="T83" s="25"/>
      <c r="U83" s="16"/>
    </row>
    <row r="84" spans="1:21">
      <c r="A84" s="12"/>
      <c r="B84" s="16"/>
      <c r="C84" s="16"/>
      <c r="D84" s="16"/>
      <c r="E84" s="16"/>
      <c r="F84" s="16"/>
      <c r="G84" s="16"/>
      <c r="H84" s="16"/>
      <c r="I84" s="16"/>
      <c r="J84" s="16"/>
      <c r="N84" s="25"/>
      <c r="O84" s="25"/>
      <c r="P84" s="25"/>
      <c r="Q84" s="25"/>
      <c r="R84" s="25"/>
      <c r="S84" s="25"/>
      <c r="T84" s="25"/>
      <c r="U84" s="16"/>
    </row>
    <row r="85" spans="1:21">
      <c r="A85" s="12"/>
      <c r="B85" s="16"/>
      <c r="C85" s="16"/>
      <c r="D85" s="16"/>
      <c r="E85" s="16"/>
      <c r="F85" s="16"/>
      <c r="G85" s="16"/>
      <c r="H85" s="16"/>
      <c r="I85" s="16"/>
      <c r="J85" s="16"/>
      <c r="N85" s="25"/>
      <c r="O85" s="25"/>
      <c r="P85" s="25"/>
      <c r="Q85" s="25"/>
      <c r="R85" s="25"/>
      <c r="S85" s="25"/>
      <c r="T85" s="25"/>
      <c r="U85" s="16"/>
    </row>
    <row r="86" spans="1:21">
      <c r="A86" s="12"/>
      <c r="B86" s="16"/>
      <c r="C86" s="16"/>
      <c r="D86" s="16"/>
      <c r="E86" s="16"/>
      <c r="F86" s="16"/>
      <c r="G86" s="16"/>
      <c r="H86" s="16"/>
      <c r="I86" s="16"/>
      <c r="J86" s="16"/>
      <c r="N86" s="25"/>
      <c r="O86" s="25"/>
      <c r="P86" s="25"/>
      <c r="Q86" s="25"/>
      <c r="R86" s="25"/>
      <c r="S86" s="25"/>
      <c r="T86" s="25"/>
      <c r="U86" s="16"/>
    </row>
    <row r="87" spans="1:21">
      <c r="A87" s="12"/>
      <c r="B87" s="16"/>
      <c r="C87" s="16"/>
      <c r="D87" s="16"/>
      <c r="E87" s="16"/>
      <c r="F87" s="16"/>
      <c r="G87" s="16"/>
      <c r="H87" s="16"/>
      <c r="I87" s="16"/>
      <c r="J87" s="16"/>
      <c r="N87" s="25"/>
      <c r="O87" s="25"/>
      <c r="P87" s="25"/>
      <c r="Q87" s="25"/>
      <c r="R87" s="25"/>
      <c r="S87" s="25"/>
      <c r="T87" s="25"/>
      <c r="U87" s="16"/>
    </row>
    <row r="88" spans="1:21">
      <c r="A88" s="12"/>
      <c r="B88" s="16"/>
      <c r="C88" s="16"/>
      <c r="D88" s="16"/>
      <c r="E88" s="16"/>
      <c r="F88" s="16"/>
      <c r="G88" s="16"/>
      <c r="H88" s="16"/>
      <c r="I88" s="16"/>
      <c r="J88" s="16"/>
      <c r="N88" s="25"/>
      <c r="O88" s="25"/>
      <c r="P88" s="25"/>
      <c r="Q88" s="25"/>
      <c r="R88" s="25"/>
      <c r="S88" s="25"/>
      <c r="T88" s="25"/>
      <c r="U88" s="16"/>
    </row>
    <row r="89" spans="1:21">
      <c r="A89" s="12"/>
      <c r="B89" s="16"/>
      <c r="C89" s="16"/>
      <c r="D89" s="16"/>
      <c r="E89" s="16"/>
      <c r="F89" s="16"/>
      <c r="G89" s="16"/>
      <c r="H89" s="16"/>
      <c r="I89" s="16"/>
      <c r="J89" s="16"/>
      <c r="N89" s="25"/>
      <c r="O89" s="25"/>
      <c r="P89" s="25"/>
      <c r="Q89" s="25"/>
      <c r="R89" s="25"/>
      <c r="S89" s="25"/>
      <c r="T89" s="25"/>
      <c r="U89" s="16"/>
    </row>
    <row r="90" spans="1:21">
      <c r="A90" s="12"/>
      <c r="B90" s="16"/>
      <c r="C90" s="16"/>
      <c r="D90" s="16"/>
      <c r="E90" s="16"/>
      <c r="F90" s="16"/>
      <c r="G90" s="16"/>
      <c r="H90" s="16"/>
      <c r="I90" s="16"/>
      <c r="J90" s="16"/>
      <c r="N90" s="25"/>
      <c r="O90" s="25"/>
      <c r="P90" s="25"/>
      <c r="Q90" s="25"/>
      <c r="R90" s="25"/>
      <c r="S90" s="25"/>
      <c r="T90" s="25"/>
      <c r="U90" s="16"/>
    </row>
    <row r="91" spans="1:21">
      <c r="A91" s="12"/>
      <c r="B91" s="16"/>
      <c r="C91" s="16"/>
      <c r="D91" s="16"/>
      <c r="E91" s="16"/>
      <c r="F91" s="16"/>
      <c r="G91" s="16"/>
      <c r="H91" s="16"/>
      <c r="I91" s="16"/>
      <c r="J91" s="16"/>
      <c r="N91" s="25"/>
      <c r="O91" s="25"/>
      <c r="P91" s="25"/>
      <c r="Q91" s="25"/>
      <c r="R91" s="25"/>
      <c r="S91" s="25"/>
      <c r="T91" s="25"/>
      <c r="U91" s="16"/>
    </row>
    <row r="92" spans="1:21">
      <c r="A92" s="12"/>
      <c r="B92" s="16"/>
      <c r="C92" s="16"/>
      <c r="D92" s="16"/>
      <c r="E92" s="16"/>
      <c r="F92" s="16"/>
      <c r="G92" s="16"/>
      <c r="H92" s="16"/>
      <c r="I92" s="16"/>
      <c r="J92" s="16"/>
      <c r="N92" s="25"/>
      <c r="O92" s="25"/>
      <c r="P92" s="25"/>
      <c r="Q92" s="25"/>
      <c r="R92" s="25"/>
      <c r="S92" s="25"/>
      <c r="T92" s="25"/>
      <c r="U92" s="16"/>
    </row>
    <row r="93" spans="1:21">
      <c r="A93" s="12"/>
      <c r="B93" s="16"/>
      <c r="C93" s="16"/>
      <c r="D93" s="16"/>
      <c r="E93" s="16"/>
      <c r="F93" s="16"/>
      <c r="G93" s="16"/>
      <c r="H93" s="16"/>
      <c r="I93" s="16"/>
      <c r="J93" s="16"/>
      <c r="N93" s="25"/>
      <c r="O93" s="25"/>
      <c r="P93" s="25"/>
      <c r="Q93" s="25"/>
      <c r="R93" s="25"/>
      <c r="S93" s="25"/>
      <c r="T93" s="25"/>
      <c r="U93" s="16"/>
    </row>
    <row r="94" spans="1:21">
      <c r="A94" s="12"/>
      <c r="B94" s="16"/>
      <c r="C94" s="16"/>
      <c r="D94" s="16"/>
      <c r="E94" s="16"/>
      <c r="F94" s="16"/>
      <c r="G94" s="16"/>
      <c r="H94" s="16"/>
      <c r="I94" s="16"/>
      <c r="J94" s="16"/>
      <c r="N94" s="25"/>
      <c r="O94" s="25"/>
      <c r="P94" s="25"/>
      <c r="Q94" s="25"/>
      <c r="R94" s="25"/>
      <c r="S94" s="25"/>
      <c r="T94" s="25"/>
      <c r="U94" s="16"/>
    </row>
    <row r="95" spans="1:21">
      <c r="A95" s="12"/>
      <c r="B95" s="16"/>
      <c r="C95" s="16"/>
      <c r="D95" s="16"/>
      <c r="E95" s="16"/>
      <c r="F95" s="16"/>
      <c r="G95" s="16"/>
      <c r="H95" s="16"/>
      <c r="I95" s="16"/>
      <c r="J95" s="16"/>
      <c r="N95" s="25"/>
      <c r="O95" s="25"/>
      <c r="P95" s="25"/>
      <c r="Q95" s="25"/>
      <c r="R95" s="25"/>
      <c r="S95" s="25"/>
      <c r="T95" s="25"/>
      <c r="U95" s="16"/>
    </row>
    <row r="96" spans="1:21">
      <c r="A96" s="12"/>
      <c r="B96" s="16"/>
      <c r="C96" s="16"/>
      <c r="D96" s="16"/>
      <c r="E96" s="16"/>
      <c r="F96" s="16"/>
      <c r="G96" s="16"/>
      <c r="H96" s="16"/>
      <c r="I96" s="16"/>
      <c r="J96" s="16"/>
      <c r="N96" s="25"/>
      <c r="O96" s="25"/>
      <c r="P96" s="25"/>
      <c r="Q96" s="25"/>
      <c r="R96" s="25"/>
      <c r="S96" s="25"/>
      <c r="T96" s="25"/>
      <c r="U96" s="16"/>
    </row>
    <row r="97" spans="1:21">
      <c r="A97" s="12"/>
      <c r="B97" s="16"/>
      <c r="C97" s="16"/>
      <c r="D97" s="16"/>
      <c r="E97" s="16"/>
      <c r="F97" s="16"/>
      <c r="G97" s="16"/>
      <c r="H97" s="16"/>
      <c r="I97" s="16"/>
      <c r="J97" s="16"/>
      <c r="N97" s="25"/>
      <c r="O97" s="25"/>
      <c r="P97" s="25"/>
      <c r="Q97" s="25"/>
      <c r="R97" s="25"/>
      <c r="S97" s="25"/>
      <c r="T97" s="25"/>
      <c r="U97" s="16"/>
    </row>
    <row r="98" spans="1:21">
      <c r="A98" s="12"/>
      <c r="B98" s="16"/>
      <c r="C98" s="16"/>
      <c r="D98" s="16"/>
      <c r="E98" s="16"/>
      <c r="F98" s="16"/>
      <c r="G98" s="16"/>
      <c r="H98" s="16"/>
      <c r="I98" s="16"/>
      <c r="J98" s="16"/>
      <c r="N98" s="25"/>
      <c r="O98" s="25"/>
      <c r="P98" s="25"/>
      <c r="Q98" s="25"/>
      <c r="R98" s="25"/>
      <c r="S98" s="25"/>
      <c r="T98" s="25"/>
      <c r="U98" s="16"/>
    </row>
    <row r="99" spans="1:21">
      <c r="A99" s="12"/>
      <c r="B99" s="16"/>
      <c r="C99" s="16"/>
      <c r="D99" s="16"/>
      <c r="E99" s="16"/>
      <c r="F99" s="16"/>
      <c r="G99" s="16"/>
      <c r="H99" s="16"/>
      <c r="I99" s="16"/>
      <c r="J99" s="16"/>
      <c r="N99" s="25"/>
      <c r="O99" s="25"/>
      <c r="P99" s="25"/>
      <c r="Q99" s="25"/>
      <c r="R99" s="25"/>
      <c r="S99" s="25"/>
      <c r="T99" s="25"/>
      <c r="U99" s="16"/>
    </row>
    <row r="100" spans="1:21">
      <c r="A100" s="12"/>
      <c r="B100" s="16"/>
      <c r="C100" s="16"/>
      <c r="D100" s="16"/>
      <c r="E100" s="16"/>
      <c r="F100" s="16"/>
      <c r="G100" s="16"/>
      <c r="H100" s="16"/>
      <c r="I100" s="16"/>
      <c r="J100" s="16"/>
      <c r="N100" s="25"/>
      <c r="O100" s="25"/>
      <c r="P100" s="25"/>
      <c r="Q100" s="25"/>
      <c r="R100" s="25"/>
      <c r="S100" s="25"/>
      <c r="T100" s="25"/>
      <c r="U100" s="16"/>
    </row>
    <row r="101" spans="1:21">
      <c r="A101" s="12"/>
      <c r="B101" s="16"/>
      <c r="C101" s="16"/>
      <c r="D101" s="16"/>
      <c r="E101" s="16"/>
      <c r="F101" s="16"/>
      <c r="G101" s="16"/>
      <c r="H101" s="16"/>
      <c r="I101" s="16"/>
      <c r="J101" s="16"/>
      <c r="N101" s="25"/>
      <c r="O101" s="25"/>
      <c r="P101" s="25"/>
      <c r="Q101" s="25"/>
      <c r="R101" s="25"/>
      <c r="S101" s="25"/>
      <c r="T101" s="25"/>
      <c r="U101" s="16"/>
    </row>
    <row r="102" spans="1:21">
      <c r="A102" s="12"/>
      <c r="B102" s="16"/>
      <c r="C102" s="16"/>
      <c r="D102" s="16"/>
      <c r="E102" s="16"/>
      <c r="F102" s="16"/>
      <c r="G102" s="16"/>
      <c r="H102" s="16"/>
      <c r="I102" s="16"/>
      <c r="J102" s="16"/>
      <c r="N102" s="25"/>
      <c r="O102" s="25"/>
      <c r="P102" s="25"/>
      <c r="Q102" s="25"/>
      <c r="R102" s="25"/>
      <c r="S102" s="25"/>
      <c r="T102" s="25"/>
      <c r="U102" s="16"/>
    </row>
    <row r="103" spans="1:21">
      <c r="A103" s="12"/>
      <c r="B103" s="16"/>
      <c r="C103" s="16"/>
      <c r="D103" s="16"/>
      <c r="E103" s="16"/>
      <c r="F103" s="16"/>
      <c r="G103" s="16"/>
      <c r="H103" s="16"/>
      <c r="I103" s="16"/>
      <c r="J103" s="16"/>
      <c r="N103" s="25"/>
      <c r="O103" s="25"/>
      <c r="P103" s="25"/>
      <c r="Q103" s="25"/>
      <c r="R103" s="25"/>
      <c r="S103" s="25"/>
      <c r="T103" s="25"/>
      <c r="U103" s="16"/>
    </row>
    <row r="104" spans="1:21">
      <c r="A104" s="12"/>
      <c r="B104" s="16"/>
      <c r="C104" s="16"/>
      <c r="D104" s="16"/>
      <c r="E104" s="16"/>
      <c r="F104" s="16"/>
      <c r="G104" s="16"/>
      <c r="H104" s="16"/>
      <c r="I104" s="16"/>
      <c r="J104" s="16"/>
      <c r="N104" s="25"/>
      <c r="O104" s="25"/>
      <c r="P104" s="25"/>
      <c r="Q104" s="25"/>
      <c r="R104" s="25"/>
      <c r="S104" s="25"/>
      <c r="T104" s="25"/>
      <c r="U104" s="16"/>
    </row>
    <row r="105" spans="1:21">
      <c r="A105" s="12"/>
      <c r="B105" s="16"/>
      <c r="C105" s="16"/>
      <c r="D105" s="16"/>
      <c r="E105" s="16"/>
      <c r="F105" s="16"/>
      <c r="G105" s="16"/>
      <c r="H105" s="16"/>
      <c r="I105" s="16"/>
      <c r="J105" s="16"/>
      <c r="N105" s="25"/>
      <c r="O105" s="25"/>
      <c r="P105" s="25"/>
      <c r="Q105" s="25"/>
      <c r="R105" s="25"/>
      <c r="S105" s="25"/>
      <c r="T105" s="25"/>
      <c r="U105" s="16"/>
    </row>
    <row r="106" spans="1:21">
      <c r="A106" s="12"/>
      <c r="B106" s="16"/>
      <c r="C106" s="16"/>
      <c r="D106" s="16"/>
      <c r="E106" s="16"/>
      <c r="F106" s="16"/>
      <c r="G106" s="16"/>
      <c r="H106" s="16"/>
      <c r="I106" s="16"/>
      <c r="J106" s="16"/>
      <c r="N106" s="25"/>
      <c r="O106" s="25"/>
      <c r="P106" s="25"/>
      <c r="Q106" s="25"/>
      <c r="R106" s="25"/>
      <c r="S106" s="25"/>
      <c r="T106" s="25"/>
      <c r="U106" s="16"/>
    </row>
    <row r="107" spans="1:21">
      <c r="A107" s="12"/>
      <c r="B107" s="16"/>
      <c r="C107" s="16"/>
      <c r="D107" s="16"/>
      <c r="E107" s="16"/>
      <c r="F107" s="16"/>
      <c r="G107" s="16"/>
      <c r="H107" s="16"/>
      <c r="I107" s="16"/>
      <c r="J107" s="16"/>
      <c r="N107" s="25"/>
      <c r="O107" s="25"/>
      <c r="P107" s="25"/>
      <c r="Q107" s="25"/>
      <c r="R107" s="25"/>
      <c r="S107" s="25"/>
      <c r="T107" s="25"/>
      <c r="U107" s="16"/>
    </row>
    <row r="108" spans="1:21">
      <c r="A108" s="12"/>
      <c r="B108" s="16"/>
      <c r="C108" s="16"/>
      <c r="D108" s="16"/>
      <c r="E108" s="16"/>
      <c r="F108" s="16"/>
      <c r="G108" s="16"/>
      <c r="H108" s="16"/>
      <c r="I108" s="16"/>
      <c r="J108" s="16"/>
      <c r="N108" s="25"/>
      <c r="O108" s="25"/>
      <c r="P108" s="25"/>
      <c r="Q108" s="25"/>
      <c r="R108" s="25"/>
      <c r="S108" s="25"/>
      <c r="T108" s="25"/>
      <c r="U108" s="16"/>
    </row>
    <row r="109" spans="1:21">
      <c r="A109" s="12"/>
      <c r="B109" s="16"/>
      <c r="C109" s="16"/>
      <c r="D109" s="16"/>
      <c r="E109" s="16"/>
      <c r="F109" s="16"/>
      <c r="G109" s="16"/>
      <c r="H109" s="16"/>
      <c r="I109" s="16"/>
      <c r="J109" s="16"/>
      <c r="N109" s="25"/>
      <c r="O109" s="25"/>
      <c r="P109" s="25"/>
      <c r="Q109" s="25"/>
      <c r="R109" s="25"/>
      <c r="S109" s="25"/>
      <c r="T109" s="25"/>
      <c r="U109" s="16"/>
    </row>
    <row r="110" spans="1:21">
      <c r="A110" s="12"/>
      <c r="B110" s="16"/>
      <c r="C110" s="16"/>
      <c r="D110" s="16"/>
      <c r="E110" s="16"/>
      <c r="F110" s="16"/>
      <c r="G110" s="16"/>
      <c r="H110" s="16"/>
      <c r="I110" s="16"/>
      <c r="J110" s="16"/>
      <c r="N110" s="25"/>
      <c r="O110" s="25"/>
      <c r="P110" s="25"/>
      <c r="Q110" s="25"/>
      <c r="R110" s="25"/>
      <c r="S110" s="25"/>
      <c r="T110" s="25"/>
      <c r="U110" s="16"/>
    </row>
    <row r="111" spans="1:21">
      <c r="A111" s="12"/>
      <c r="B111" s="16"/>
      <c r="C111" s="16"/>
      <c r="D111" s="16"/>
      <c r="E111" s="16"/>
      <c r="F111" s="16"/>
      <c r="G111" s="16"/>
      <c r="H111" s="16"/>
      <c r="I111" s="16"/>
      <c r="J111" s="16"/>
      <c r="N111" s="25"/>
      <c r="O111" s="25"/>
      <c r="P111" s="25"/>
      <c r="Q111" s="25"/>
      <c r="R111" s="25"/>
      <c r="S111" s="25"/>
      <c r="T111" s="25"/>
      <c r="U111" s="16"/>
    </row>
    <row r="112" spans="1:21">
      <c r="A112" s="12"/>
      <c r="B112" s="16"/>
      <c r="C112" s="16"/>
      <c r="D112" s="16"/>
      <c r="E112" s="16"/>
      <c r="F112" s="16"/>
      <c r="G112" s="16"/>
      <c r="H112" s="16"/>
      <c r="I112" s="16"/>
      <c r="J112" s="16"/>
      <c r="N112" s="25"/>
      <c r="O112" s="25"/>
      <c r="P112" s="25"/>
      <c r="Q112" s="25"/>
      <c r="R112" s="25"/>
      <c r="S112" s="25"/>
      <c r="T112" s="25"/>
      <c r="U112" s="16"/>
    </row>
    <row r="113" spans="1:21">
      <c r="A113" s="12"/>
      <c r="B113" s="16"/>
      <c r="C113" s="16"/>
      <c r="D113" s="16"/>
      <c r="E113" s="16"/>
      <c r="F113" s="16"/>
      <c r="G113" s="16"/>
      <c r="H113" s="16"/>
      <c r="I113" s="16"/>
      <c r="J113" s="16"/>
      <c r="N113" s="25"/>
      <c r="O113" s="25"/>
      <c r="P113" s="25"/>
      <c r="Q113" s="25"/>
      <c r="R113" s="25"/>
      <c r="S113" s="25"/>
      <c r="T113" s="25"/>
      <c r="U113" s="16"/>
    </row>
    <row r="114" spans="1:21">
      <c r="A114" s="12"/>
      <c r="B114" s="16"/>
      <c r="C114" s="16"/>
      <c r="D114" s="16"/>
      <c r="E114" s="16"/>
      <c r="F114" s="16"/>
      <c r="G114" s="16"/>
      <c r="H114" s="16"/>
      <c r="I114" s="16"/>
      <c r="J114" s="16"/>
      <c r="N114" s="25"/>
      <c r="O114" s="25"/>
      <c r="P114" s="25"/>
      <c r="Q114" s="25"/>
      <c r="R114" s="25"/>
      <c r="S114" s="25"/>
      <c r="T114" s="25"/>
      <c r="U114" s="16"/>
    </row>
    <row r="115" spans="1:21">
      <c r="A115" s="12"/>
      <c r="B115" s="16"/>
      <c r="C115" s="16"/>
      <c r="D115" s="16"/>
      <c r="E115" s="16"/>
      <c r="F115" s="16"/>
      <c r="G115" s="16"/>
      <c r="H115" s="16"/>
      <c r="I115" s="16"/>
      <c r="J115" s="16"/>
      <c r="N115" s="25"/>
      <c r="O115" s="25"/>
      <c r="P115" s="25"/>
      <c r="Q115" s="25"/>
      <c r="R115" s="25"/>
      <c r="S115" s="25"/>
      <c r="T115" s="25"/>
      <c r="U115" s="16"/>
    </row>
    <row r="116" spans="1:21">
      <c r="A116" s="12"/>
      <c r="B116" s="16"/>
      <c r="C116" s="16"/>
      <c r="D116" s="16"/>
      <c r="E116" s="16"/>
      <c r="F116" s="16"/>
      <c r="G116" s="16"/>
      <c r="H116" s="16"/>
      <c r="I116" s="16"/>
      <c r="J116" s="16"/>
      <c r="N116" s="25"/>
      <c r="O116" s="25"/>
      <c r="P116" s="25"/>
      <c r="Q116" s="25"/>
      <c r="R116" s="25"/>
      <c r="S116" s="25"/>
      <c r="T116" s="25"/>
      <c r="U116" s="16"/>
    </row>
    <row r="117" spans="1:21">
      <c r="A117" s="12"/>
      <c r="B117" s="16"/>
      <c r="C117" s="16"/>
      <c r="D117" s="16"/>
      <c r="E117" s="16"/>
      <c r="F117" s="16"/>
      <c r="G117" s="16"/>
      <c r="H117" s="16"/>
      <c r="I117" s="16"/>
      <c r="J117" s="16"/>
      <c r="N117" s="25"/>
      <c r="O117" s="25"/>
      <c r="P117" s="25"/>
      <c r="Q117" s="25"/>
      <c r="R117" s="25"/>
      <c r="S117" s="25"/>
      <c r="T117" s="25"/>
      <c r="U117" s="16"/>
    </row>
    <row r="118" spans="1:21">
      <c r="A118" s="12"/>
      <c r="B118" s="16"/>
      <c r="C118" s="16"/>
      <c r="D118" s="16"/>
      <c r="E118" s="16"/>
      <c r="F118" s="16"/>
      <c r="G118" s="16"/>
      <c r="H118" s="16"/>
      <c r="I118" s="16"/>
      <c r="J118" s="16"/>
      <c r="N118" s="25"/>
      <c r="O118" s="25"/>
      <c r="P118" s="25"/>
      <c r="Q118" s="25"/>
      <c r="R118" s="25"/>
      <c r="S118" s="25"/>
      <c r="T118" s="25"/>
      <c r="U118" s="16"/>
    </row>
    <row r="119" spans="1:21">
      <c r="A119" s="12"/>
      <c r="B119" s="16"/>
      <c r="C119" s="16"/>
      <c r="D119" s="16"/>
      <c r="E119" s="16"/>
      <c r="F119" s="16"/>
      <c r="G119" s="16"/>
      <c r="H119" s="16"/>
      <c r="I119" s="16"/>
      <c r="J119" s="16"/>
      <c r="N119" s="25"/>
      <c r="O119" s="25"/>
      <c r="P119" s="25"/>
      <c r="Q119" s="25"/>
      <c r="R119" s="25"/>
      <c r="S119" s="25"/>
      <c r="T119" s="25"/>
      <c r="U119" s="16"/>
    </row>
    <row r="120" spans="1:21">
      <c r="A120" s="12"/>
      <c r="B120" s="16"/>
      <c r="C120" s="16"/>
      <c r="D120" s="16"/>
      <c r="E120" s="16"/>
      <c r="F120" s="16"/>
      <c r="G120" s="16"/>
      <c r="H120" s="16"/>
      <c r="I120" s="16"/>
      <c r="J120" s="16"/>
      <c r="N120" s="25"/>
      <c r="O120" s="25"/>
      <c r="P120" s="25"/>
      <c r="Q120" s="25"/>
      <c r="R120" s="25"/>
      <c r="S120" s="25"/>
      <c r="T120" s="25"/>
      <c r="U120" s="16"/>
    </row>
    <row r="121" spans="1:21">
      <c r="A121" s="12"/>
      <c r="B121" s="16"/>
      <c r="C121" s="16"/>
      <c r="D121" s="16"/>
      <c r="E121" s="16"/>
      <c r="F121" s="16"/>
      <c r="G121" s="16"/>
      <c r="H121" s="16"/>
      <c r="I121" s="16"/>
      <c r="J121" s="16"/>
      <c r="N121" s="25"/>
      <c r="O121" s="25"/>
      <c r="P121" s="25"/>
      <c r="Q121" s="25"/>
      <c r="R121" s="25"/>
      <c r="S121" s="25"/>
      <c r="T121" s="25"/>
      <c r="U121" s="16"/>
    </row>
    <row r="122" spans="1:21">
      <c r="A122" s="12"/>
      <c r="B122" s="16"/>
      <c r="C122" s="16"/>
      <c r="D122" s="16"/>
      <c r="E122" s="16"/>
      <c r="F122" s="16"/>
      <c r="G122" s="16"/>
      <c r="H122" s="16"/>
      <c r="I122" s="16"/>
      <c r="J122" s="16"/>
      <c r="N122" s="25"/>
      <c r="O122" s="25"/>
      <c r="P122" s="25"/>
      <c r="Q122" s="25"/>
      <c r="R122" s="25"/>
      <c r="S122" s="25"/>
      <c r="T122" s="25"/>
      <c r="U122" s="16"/>
    </row>
    <row r="123" spans="1:21">
      <c r="A123" s="12"/>
      <c r="B123" s="16"/>
      <c r="C123" s="16"/>
      <c r="D123" s="16"/>
      <c r="E123" s="16"/>
      <c r="F123" s="16"/>
      <c r="G123" s="16"/>
      <c r="H123" s="16"/>
      <c r="I123" s="16"/>
      <c r="J123" s="16"/>
      <c r="N123" s="25"/>
      <c r="O123" s="25"/>
      <c r="P123" s="25"/>
      <c r="Q123" s="25"/>
      <c r="R123" s="25"/>
      <c r="S123" s="25"/>
      <c r="T123" s="25"/>
      <c r="U123" s="16"/>
    </row>
    <row r="124" spans="1:21">
      <c r="A124" s="12"/>
      <c r="B124" s="16"/>
      <c r="C124" s="16"/>
      <c r="D124" s="16"/>
      <c r="E124" s="16"/>
      <c r="F124" s="16"/>
      <c r="G124" s="16"/>
      <c r="H124" s="16"/>
      <c r="I124" s="16"/>
      <c r="J124" s="16"/>
      <c r="N124" s="25"/>
      <c r="O124" s="25"/>
      <c r="P124" s="25"/>
      <c r="Q124" s="25"/>
      <c r="R124" s="25"/>
      <c r="S124" s="25"/>
      <c r="T124" s="25"/>
      <c r="U124" s="16"/>
    </row>
    <row r="125" spans="1:21">
      <c r="A125" s="12"/>
      <c r="B125" s="16"/>
      <c r="C125" s="16"/>
      <c r="D125" s="16"/>
      <c r="E125" s="16"/>
      <c r="F125" s="16"/>
      <c r="G125" s="16"/>
      <c r="H125" s="16"/>
      <c r="I125" s="16"/>
      <c r="J125" s="16"/>
      <c r="N125" s="25"/>
      <c r="O125" s="25"/>
      <c r="P125" s="25"/>
      <c r="Q125" s="25"/>
      <c r="R125" s="25"/>
      <c r="S125" s="25"/>
      <c r="T125" s="25"/>
      <c r="U125" s="16"/>
    </row>
    <row r="126" spans="1:21">
      <c r="A126" s="12"/>
      <c r="B126" s="16"/>
      <c r="C126" s="16"/>
      <c r="D126" s="16"/>
      <c r="E126" s="16"/>
      <c r="F126" s="16"/>
      <c r="G126" s="16"/>
      <c r="H126" s="16"/>
      <c r="I126" s="16"/>
      <c r="J126" s="16"/>
      <c r="N126" s="25"/>
      <c r="O126" s="25"/>
      <c r="P126" s="25"/>
      <c r="Q126" s="25"/>
      <c r="R126" s="25"/>
      <c r="S126" s="25"/>
      <c r="T126" s="25"/>
      <c r="U126" s="16"/>
    </row>
    <row r="127" spans="1:21">
      <c r="A127" s="12"/>
      <c r="B127" s="16"/>
      <c r="C127" s="16"/>
      <c r="D127" s="16"/>
      <c r="E127" s="16"/>
      <c r="F127" s="16"/>
      <c r="G127" s="16"/>
      <c r="H127" s="16"/>
      <c r="I127" s="16"/>
      <c r="J127" s="16"/>
      <c r="N127" s="25"/>
      <c r="O127" s="25"/>
      <c r="P127" s="25"/>
      <c r="Q127" s="25"/>
      <c r="R127" s="25"/>
      <c r="S127" s="25"/>
      <c r="T127" s="25"/>
      <c r="U127" s="16"/>
    </row>
    <row r="128" spans="1:21">
      <c r="A128" s="12"/>
      <c r="B128" s="16"/>
      <c r="C128" s="16"/>
      <c r="D128" s="16"/>
      <c r="E128" s="16"/>
      <c r="F128" s="16"/>
      <c r="G128" s="16"/>
      <c r="H128" s="16"/>
      <c r="I128" s="16"/>
      <c r="J128" s="16"/>
      <c r="N128" s="25"/>
      <c r="O128" s="25"/>
      <c r="P128" s="25"/>
      <c r="Q128" s="25"/>
      <c r="R128" s="25"/>
      <c r="S128" s="25"/>
      <c r="T128" s="25"/>
      <c r="U128" s="16"/>
    </row>
    <row r="129" spans="1:21">
      <c r="A129" s="12"/>
      <c r="B129" s="16"/>
      <c r="C129" s="16"/>
      <c r="D129" s="16"/>
      <c r="E129" s="16"/>
      <c r="F129" s="16"/>
      <c r="G129" s="16"/>
      <c r="H129" s="16"/>
      <c r="I129" s="16"/>
      <c r="J129" s="16"/>
      <c r="N129" s="25"/>
      <c r="O129" s="25"/>
      <c r="P129" s="25"/>
      <c r="Q129" s="25"/>
      <c r="R129" s="25"/>
      <c r="S129" s="25"/>
      <c r="T129" s="25"/>
      <c r="U129" s="16"/>
    </row>
    <row r="130" spans="1:21">
      <c r="A130" s="12"/>
      <c r="B130" s="16"/>
      <c r="C130" s="16"/>
      <c r="D130" s="16"/>
      <c r="E130" s="16"/>
      <c r="F130" s="16"/>
      <c r="G130" s="16"/>
      <c r="H130" s="16"/>
      <c r="I130" s="16"/>
      <c r="J130" s="16"/>
      <c r="N130" s="25"/>
      <c r="O130" s="25"/>
      <c r="P130" s="25"/>
      <c r="Q130" s="25"/>
      <c r="R130" s="25"/>
      <c r="S130" s="25"/>
      <c r="T130" s="25"/>
      <c r="U130" s="16"/>
    </row>
    <row r="131" spans="1:21">
      <c r="A131" s="12"/>
      <c r="B131" s="16"/>
      <c r="C131" s="16"/>
      <c r="D131" s="16"/>
      <c r="E131" s="16"/>
      <c r="F131" s="16"/>
      <c r="G131" s="16"/>
      <c r="H131" s="16"/>
      <c r="I131" s="16"/>
      <c r="J131" s="16"/>
      <c r="N131" s="25"/>
      <c r="O131" s="25"/>
      <c r="P131" s="25"/>
      <c r="Q131" s="25"/>
      <c r="R131" s="25"/>
      <c r="S131" s="25"/>
      <c r="T131" s="25"/>
      <c r="U131" s="16"/>
    </row>
    <row r="132" spans="1:21">
      <c r="A132" s="12"/>
      <c r="B132" s="16"/>
      <c r="C132" s="16"/>
      <c r="D132" s="16"/>
      <c r="E132" s="16"/>
      <c r="F132" s="16"/>
      <c r="G132" s="16"/>
      <c r="H132" s="16"/>
      <c r="I132" s="16"/>
      <c r="J132" s="16"/>
      <c r="N132" s="25"/>
      <c r="O132" s="25"/>
      <c r="P132" s="25"/>
      <c r="Q132" s="25"/>
      <c r="R132" s="25"/>
      <c r="S132" s="25"/>
      <c r="T132" s="25"/>
      <c r="U132" s="16"/>
    </row>
    <row r="133" spans="1:21">
      <c r="A133" s="12"/>
      <c r="B133" s="16"/>
      <c r="C133" s="16"/>
      <c r="D133" s="16"/>
      <c r="E133" s="16"/>
      <c r="F133" s="16"/>
      <c r="G133" s="16"/>
      <c r="H133" s="16"/>
      <c r="I133" s="16"/>
      <c r="J133" s="16"/>
      <c r="N133" s="25"/>
      <c r="O133" s="25"/>
      <c r="P133" s="25"/>
      <c r="Q133" s="25"/>
      <c r="R133" s="25"/>
      <c r="S133" s="25"/>
      <c r="T133" s="25"/>
      <c r="U133" s="16"/>
    </row>
    <row r="134" spans="1:21">
      <c r="A134" s="12"/>
      <c r="B134" s="16"/>
      <c r="C134" s="16"/>
      <c r="D134" s="16"/>
      <c r="E134" s="16"/>
      <c r="F134" s="16"/>
      <c r="G134" s="16"/>
      <c r="H134" s="16"/>
      <c r="I134" s="16"/>
      <c r="J134" s="16"/>
      <c r="N134" s="25"/>
      <c r="O134" s="25"/>
      <c r="P134" s="25"/>
      <c r="Q134" s="25"/>
      <c r="R134" s="25"/>
      <c r="S134" s="25"/>
      <c r="T134" s="25"/>
      <c r="U134" s="16"/>
    </row>
    <row r="135" spans="1:21">
      <c r="A135" s="12"/>
      <c r="B135" s="16"/>
      <c r="C135" s="16"/>
      <c r="D135" s="16"/>
      <c r="E135" s="16"/>
      <c r="F135" s="16"/>
      <c r="G135" s="16"/>
      <c r="H135" s="16"/>
      <c r="I135" s="16"/>
      <c r="J135" s="16"/>
      <c r="N135" s="25"/>
      <c r="O135" s="25"/>
      <c r="P135" s="25"/>
      <c r="Q135" s="25"/>
      <c r="R135" s="25"/>
      <c r="S135" s="25"/>
      <c r="T135" s="25"/>
      <c r="U135" s="16"/>
    </row>
    <row r="136" spans="1:21">
      <c r="A136" s="12"/>
      <c r="B136" s="16"/>
      <c r="C136" s="16"/>
      <c r="D136" s="16"/>
      <c r="E136" s="16"/>
      <c r="F136" s="16"/>
      <c r="G136" s="16"/>
      <c r="H136" s="16"/>
      <c r="I136" s="16"/>
      <c r="J136" s="16"/>
      <c r="N136" s="25"/>
      <c r="O136" s="25"/>
      <c r="P136" s="25"/>
      <c r="Q136" s="25"/>
      <c r="R136" s="25"/>
      <c r="S136" s="25"/>
      <c r="T136" s="25"/>
      <c r="U136" s="16"/>
    </row>
    <row r="137" spans="1:21">
      <c r="A137" s="12"/>
      <c r="B137" s="16"/>
      <c r="C137" s="16"/>
      <c r="D137" s="16"/>
      <c r="E137" s="16"/>
      <c r="F137" s="16"/>
      <c r="G137" s="16"/>
      <c r="H137" s="16"/>
      <c r="I137" s="16"/>
      <c r="J137" s="16"/>
      <c r="N137" s="25"/>
      <c r="O137" s="25"/>
      <c r="P137" s="25"/>
      <c r="Q137" s="25"/>
      <c r="R137" s="25"/>
      <c r="S137" s="25"/>
      <c r="T137" s="25"/>
      <c r="U137" s="16"/>
    </row>
    <row r="138" spans="1:21">
      <c r="A138" s="12"/>
      <c r="B138" s="16"/>
      <c r="C138" s="16"/>
      <c r="D138" s="16"/>
      <c r="E138" s="16"/>
      <c r="F138" s="16"/>
      <c r="G138" s="16"/>
      <c r="H138" s="16"/>
      <c r="I138" s="16"/>
      <c r="J138" s="16"/>
      <c r="N138" s="25"/>
      <c r="O138" s="25"/>
      <c r="P138" s="25"/>
      <c r="Q138" s="25"/>
      <c r="R138" s="25"/>
      <c r="S138" s="25"/>
      <c r="T138" s="25"/>
      <c r="U138" s="16"/>
    </row>
    <row r="139" spans="1:21">
      <c r="A139" s="12"/>
      <c r="B139" s="16"/>
      <c r="C139" s="16"/>
      <c r="D139" s="16"/>
      <c r="E139" s="16"/>
      <c r="F139" s="16"/>
      <c r="G139" s="16"/>
      <c r="H139" s="16"/>
      <c r="I139" s="16"/>
      <c r="J139" s="16"/>
      <c r="N139" s="25"/>
      <c r="O139" s="25"/>
      <c r="P139" s="25"/>
      <c r="Q139" s="25"/>
      <c r="R139" s="25"/>
      <c r="S139" s="25"/>
      <c r="T139" s="25"/>
      <c r="U139" s="16"/>
    </row>
    <row r="140" spans="1:21">
      <c r="A140" s="12"/>
      <c r="B140" s="16"/>
      <c r="C140" s="16"/>
      <c r="D140" s="16"/>
      <c r="E140" s="16"/>
      <c r="F140" s="16"/>
      <c r="G140" s="16"/>
      <c r="H140" s="16"/>
      <c r="I140" s="16"/>
      <c r="J140" s="16"/>
      <c r="N140" s="25"/>
      <c r="O140" s="25"/>
      <c r="P140" s="25"/>
      <c r="Q140" s="25"/>
      <c r="R140" s="25"/>
      <c r="S140" s="25"/>
      <c r="T140" s="25"/>
      <c r="U140" s="16"/>
    </row>
    <row r="141" spans="1:21">
      <c r="A141" s="12"/>
      <c r="B141" s="16"/>
      <c r="C141" s="16"/>
      <c r="D141" s="16"/>
      <c r="E141" s="16"/>
      <c r="F141" s="16"/>
      <c r="G141" s="16"/>
      <c r="H141" s="16"/>
      <c r="I141" s="16"/>
      <c r="J141" s="16"/>
      <c r="N141" s="25"/>
      <c r="O141" s="25"/>
      <c r="P141" s="25"/>
      <c r="Q141" s="25"/>
      <c r="R141" s="25"/>
      <c r="S141" s="25"/>
      <c r="T141" s="25"/>
      <c r="U141" s="16"/>
    </row>
    <row r="142" spans="1:21">
      <c r="A142" s="12"/>
      <c r="B142" s="16"/>
      <c r="C142" s="16"/>
      <c r="D142" s="16"/>
      <c r="E142" s="16"/>
      <c r="F142" s="16"/>
      <c r="G142" s="16"/>
      <c r="H142" s="16"/>
      <c r="I142" s="16"/>
      <c r="J142" s="16"/>
      <c r="N142" s="25"/>
      <c r="O142" s="25"/>
      <c r="P142" s="25"/>
      <c r="Q142" s="25"/>
      <c r="R142" s="25"/>
      <c r="S142" s="25"/>
      <c r="T142" s="25"/>
      <c r="U142" s="16"/>
    </row>
    <row r="143" spans="1:21">
      <c r="A143" s="12"/>
      <c r="B143" s="16"/>
      <c r="C143" s="16"/>
      <c r="D143" s="16"/>
      <c r="E143" s="16"/>
      <c r="F143" s="16"/>
      <c r="G143" s="16"/>
      <c r="H143" s="16"/>
      <c r="I143" s="16"/>
      <c r="J143" s="16"/>
      <c r="N143" s="25"/>
      <c r="O143" s="25"/>
      <c r="P143" s="25"/>
      <c r="Q143" s="25"/>
      <c r="R143" s="25"/>
      <c r="S143" s="25"/>
      <c r="T143" s="25"/>
      <c r="U143" s="16"/>
    </row>
    <row r="144" spans="1:21">
      <c r="A144" s="12"/>
      <c r="B144" s="16"/>
      <c r="C144" s="16"/>
      <c r="D144" s="16"/>
      <c r="E144" s="16"/>
      <c r="F144" s="16"/>
      <c r="G144" s="16"/>
      <c r="H144" s="16"/>
      <c r="I144" s="16"/>
      <c r="J144" s="16"/>
      <c r="N144" s="25"/>
      <c r="O144" s="25"/>
      <c r="P144" s="25"/>
      <c r="Q144" s="25"/>
      <c r="R144" s="25"/>
      <c r="S144" s="25"/>
      <c r="T144" s="25"/>
      <c r="U144" s="16"/>
    </row>
    <row r="145" spans="1:21">
      <c r="A145" s="12"/>
      <c r="B145" s="16"/>
      <c r="C145" s="16"/>
      <c r="D145" s="16"/>
      <c r="E145" s="16"/>
      <c r="F145" s="16"/>
      <c r="G145" s="16"/>
      <c r="H145" s="16"/>
      <c r="I145" s="16"/>
      <c r="J145" s="16"/>
      <c r="N145" s="25"/>
      <c r="O145" s="25"/>
      <c r="P145" s="25"/>
      <c r="Q145" s="25"/>
      <c r="R145" s="25"/>
      <c r="S145" s="25"/>
      <c r="T145" s="25"/>
      <c r="U145" s="16"/>
    </row>
    <row r="146" spans="1:21">
      <c r="A146" s="12"/>
      <c r="B146" s="16"/>
      <c r="C146" s="16"/>
      <c r="D146" s="16"/>
      <c r="E146" s="16"/>
      <c r="F146" s="16"/>
      <c r="G146" s="16"/>
      <c r="H146" s="16"/>
      <c r="I146" s="16"/>
      <c r="J146" s="16"/>
      <c r="N146" s="25"/>
      <c r="O146" s="25"/>
      <c r="P146" s="25"/>
      <c r="Q146" s="25"/>
      <c r="R146" s="25"/>
      <c r="S146" s="25"/>
      <c r="T146" s="25"/>
      <c r="U146" s="16"/>
    </row>
    <row r="147" spans="1:21">
      <c r="A147" s="12"/>
      <c r="B147" s="16"/>
      <c r="C147" s="16"/>
      <c r="D147" s="16"/>
      <c r="E147" s="16"/>
      <c r="F147" s="16"/>
      <c r="G147" s="16"/>
      <c r="H147" s="16"/>
      <c r="I147" s="16"/>
      <c r="J147" s="16"/>
      <c r="N147" s="25"/>
      <c r="O147" s="25"/>
      <c r="P147" s="25"/>
      <c r="Q147" s="25"/>
      <c r="R147" s="25"/>
      <c r="S147" s="25"/>
      <c r="T147" s="25"/>
      <c r="U147" s="16"/>
    </row>
    <row r="148" spans="1:21">
      <c r="A148" s="12"/>
      <c r="B148" s="16"/>
      <c r="C148" s="16"/>
      <c r="D148" s="16"/>
      <c r="E148" s="16"/>
      <c r="F148" s="16"/>
      <c r="G148" s="16"/>
      <c r="H148" s="16"/>
      <c r="I148" s="16"/>
      <c r="J148" s="16"/>
      <c r="N148" s="25"/>
      <c r="O148" s="25"/>
      <c r="P148" s="25"/>
      <c r="Q148" s="25"/>
      <c r="R148" s="25"/>
      <c r="S148" s="25"/>
      <c r="T148" s="25"/>
      <c r="U148" s="16"/>
    </row>
    <row r="149" spans="1:21">
      <c r="A149" s="12"/>
      <c r="B149" s="16"/>
      <c r="C149" s="16"/>
      <c r="D149" s="16"/>
      <c r="E149" s="16"/>
      <c r="F149" s="16"/>
      <c r="G149" s="16"/>
      <c r="H149" s="16"/>
      <c r="I149" s="16"/>
      <c r="J149" s="16"/>
      <c r="N149" s="25"/>
      <c r="O149" s="25"/>
      <c r="P149" s="25"/>
      <c r="Q149" s="25"/>
      <c r="R149" s="25"/>
      <c r="S149" s="25"/>
      <c r="T149" s="25"/>
      <c r="U149" s="16"/>
    </row>
    <row r="150" spans="1:21">
      <c r="A150" s="12"/>
      <c r="B150" s="16"/>
      <c r="C150" s="16"/>
      <c r="D150" s="16"/>
      <c r="E150" s="16"/>
      <c r="F150" s="16"/>
      <c r="G150" s="16"/>
      <c r="H150" s="16"/>
      <c r="I150" s="16"/>
      <c r="J150" s="16"/>
      <c r="N150" s="25"/>
      <c r="O150" s="25"/>
      <c r="P150" s="25"/>
      <c r="Q150" s="25"/>
      <c r="R150" s="25"/>
      <c r="S150" s="25"/>
      <c r="T150" s="25"/>
      <c r="U150" s="16"/>
    </row>
    <row r="151" spans="1:21">
      <c r="A151" s="12"/>
      <c r="B151" s="16"/>
      <c r="C151" s="16"/>
      <c r="D151" s="16"/>
      <c r="E151" s="16"/>
      <c r="F151" s="16"/>
      <c r="G151" s="16"/>
      <c r="H151" s="16"/>
      <c r="I151" s="16"/>
      <c r="J151" s="16"/>
      <c r="N151" s="25"/>
      <c r="O151" s="25"/>
      <c r="P151" s="25"/>
      <c r="Q151" s="25"/>
      <c r="R151" s="25"/>
      <c r="S151" s="25"/>
      <c r="T151" s="25"/>
      <c r="U151" s="16"/>
    </row>
    <row r="152" spans="1:21">
      <c r="A152" s="12"/>
      <c r="B152" s="16"/>
      <c r="C152" s="16"/>
      <c r="D152" s="16"/>
      <c r="E152" s="16"/>
      <c r="F152" s="16"/>
      <c r="G152" s="16"/>
      <c r="H152" s="16"/>
      <c r="I152" s="16"/>
      <c r="J152" s="16"/>
      <c r="N152" s="25"/>
      <c r="O152" s="25"/>
      <c r="P152" s="25"/>
      <c r="Q152" s="25"/>
      <c r="R152" s="25"/>
      <c r="S152" s="25"/>
      <c r="T152" s="25"/>
      <c r="U152" s="16"/>
    </row>
    <row r="153" spans="1:21">
      <c r="A153" s="12"/>
      <c r="B153" s="16"/>
      <c r="C153" s="16"/>
      <c r="D153" s="16"/>
      <c r="E153" s="16"/>
      <c r="F153" s="16"/>
      <c r="G153" s="16"/>
      <c r="H153" s="16"/>
      <c r="I153" s="16"/>
      <c r="J153" s="16"/>
      <c r="N153" s="25"/>
      <c r="O153" s="25"/>
      <c r="P153" s="25"/>
      <c r="Q153" s="25"/>
      <c r="R153" s="25"/>
      <c r="S153" s="25"/>
      <c r="T153" s="25"/>
      <c r="U153" s="16"/>
    </row>
    <row r="154" spans="1:21">
      <c r="A154" s="12"/>
      <c r="B154" s="16"/>
      <c r="C154" s="16"/>
      <c r="D154" s="16"/>
      <c r="E154" s="16"/>
      <c r="F154" s="16"/>
      <c r="G154" s="16"/>
      <c r="H154" s="16"/>
      <c r="I154" s="16"/>
      <c r="J154" s="16"/>
      <c r="N154" s="25"/>
      <c r="O154" s="25"/>
      <c r="P154" s="25"/>
      <c r="Q154" s="25"/>
      <c r="R154" s="25"/>
      <c r="S154" s="25"/>
      <c r="T154" s="25"/>
      <c r="U154" s="16"/>
    </row>
    <row r="155" spans="1:21">
      <c r="A155" s="12"/>
      <c r="B155" s="16"/>
      <c r="C155" s="16"/>
      <c r="D155" s="16"/>
      <c r="E155" s="16"/>
      <c r="F155" s="16"/>
      <c r="G155" s="16"/>
      <c r="H155" s="16"/>
      <c r="I155" s="16"/>
      <c r="J155" s="16"/>
      <c r="N155" s="25"/>
      <c r="O155" s="25"/>
      <c r="P155" s="25"/>
      <c r="Q155" s="25"/>
      <c r="R155" s="25"/>
      <c r="S155" s="25"/>
      <c r="T155" s="25"/>
      <c r="U155" s="16"/>
    </row>
    <row r="156" spans="1:21">
      <c r="A156" s="12"/>
      <c r="B156" s="16"/>
      <c r="C156" s="16"/>
      <c r="D156" s="16"/>
      <c r="E156" s="16"/>
      <c r="F156" s="16"/>
      <c r="G156" s="16"/>
      <c r="H156" s="16"/>
      <c r="I156" s="16"/>
      <c r="J156" s="16"/>
      <c r="N156" s="25"/>
      <c r="O156" s="25"/>
      <c r="P156" s="25"/>
      <c r="Q156" s="25"/>
      <c r="R156" s="25"/>
      <c r="S156" s="25"/>
      <c r="T156" s="25"/>
      <c r="U156" s="16"/>
    </row>
    <row r="157" spans="1:21">
      <c r="A157" s="12"/>
      <c r="B157" s="16"/>
      <c r="C157" s="16"/>
      <c r="D157" s="16"/>
      <c r="E157" s="16"/>
      <c r="F157" s="16"/>
      <c r="G157" s="16"/>
      <c r="H157" s="16"/>
      <c r="I157" s="16"/>
      <c r="J157" s="16"/>
      <c r="N157" s="25"/>
      <c r="O157" s="25"/>
      <c r="P157" s="25"/>
      <c r="Q157" s="25"/>
      <c r="R157" s="25"/>
      <c r="S157" s="25"/>
      <c r="T157" s="25"/>
      <c r="U157" s="16"/>
    </row>
    <row r="158" spans="1:21">
      <c r="A158" s="12"/>
      <c r="B158" s="16"/>
      <c r="C158" s="16"/>
      <c r="D158" s="16"/>
      <c r="E158" s="16"/>
      <c r="F158" s="16"/>
      <c r="G158" s="16"/>
      <c r="H158" s="16"/>
      <c r="I158" s="16"/>
      <c r="J158" s="16"/>
      <c r="N158" s="25"/>
      <c r="O158" s="25"/>
      <c r="P158" s="25"/>
      <c r="Q158" s="25"/>
      <c r="R158" s="25"/>
      <c r="S158" s="25"/>
      <c r="T158" s="25"/>
      <c r="U158" s="16"/>
    </row>
    <row r="159" spans="1:21">
      <c r="A159" s="12"/>
      <c r="B159" s="16"/>
      <c r="C159" s="16"/>
      <c r="D159" s="16"/>
      <c r="E159" s="16"/>
      <c r="F159" s="16"/>
      <c r="G159" s="16"/>
      <c r="H159" s="16"/>
      <c r="I159" s="16"/>
      <c r="J159" s="16"/>
      <c r="N159" s="25"/>
      <c r="O159" s="25"/>
      <c r="P159" s="25"/>
      <c r="Q159" s="25"/>
      <c r="R159" s="25"/>
      <c r="S159" s="25"/>
      <c r="T159" s="25"/>
      <c r="U159" s="16"/>
    </row>
    <row r="160" spans="1:21">
      <c r="A160" s="12"/>
      <c r="B160" s="16"/>
      <c r="C160" s="16"/>
      <c r="D160" s="16"/>
      <c r="E160" s="16"/>
      <c r="F160" s="16"/>
      <c r="G160" s="16"/>
      <c r="H160" s="16"/>
      <c r="I160" s="16"/>
      <c r="J160" s="16"/>
      <c r="N160" s="25"/>
      <c r="O160" s="25"/>
      <c r="P160" s="25"/>
      <c r="Q160" s="25"/>
      <c r="R160" s="25"/>
      <c r="S160" s="25"/>
      <c r="T160" s="25"/>
      <c r="U160" s="16"/>
    </row>
    <row r="161" spans="1:21">
      <c r="A161" s="12"/>
      <c r="B161" s="16"/>
      <c r="C161" s="16"/>
      <c r="D161" s="16"/>
      <c r="E161" s="16"/>
      <c r="F161" s="16"/>
      <c r="G161" s="16"/>
      <c r="H161" s="16"/>
      <c r="I161" s="16"/>
      <c r="J161" s="16"/>
      <c r="N161" s="25"/>
      <c r="O161" s="25"/>
      <c r="P161" s="25"/>
      <c r="Q161" s="25"/>
      <c r="R161" s="25"/>
      <c r="S161" s="25"/>
      <c r="T161" s="25"/>
      <c r="U161" s="16"/>
    </row>
    <row r="162" spans="1:21">
      <c r="A162" s="12"/>
      <c r="B162" s="16"/>
      <c r="C162" s="16"/>
      <c r="D162" s="16"/>
      <c r="E162" s="16"/>
      <c r="F162" s="16"/>
      <c r="G162" s="16"/>
      <c r="H162" s="16"/>
      <c r="I162" s="16"/>
      <c r="J162" s="16"/>
      <c r="N162" s="25"/>
      <c r="O162" s="25"/>
      <c r="P162" s="25"/>
      <c r="Q162" s="25"/>
      <c r="R162" s="25"/>
      <c r="S162" s="25"/>
      <c r="T162" s="25"/>
      <c r="U162" s="16"/>
    </row>
    <row r="163" spans="1:21">
      <c r="A163" s="12"/>
      <c r="B163" s="16"/>
      <c r="C163" s="16"/>
      <c r="D163" s="16"/>
      <c r="E163" s="16"/>
      <c r="F163" s="16"/>
      <c r="G163" s="16"/>
      <c r="H163" s="16"/>
      <c r="I163" s="16"/>
      <c r="J163" s="16"/>
      <c r="N163" s="25"/>
      <c r="O163" s="25"/>
      <c r="P163" s="25"/>
      <c r="Q163" s="25"/>
      <c r="R163" s="25"/>
      <c r="S163" s="25"/>
      <c r="T163" s="25"/>
      <c r="U163" s="16"/>
    </row>
    <row r="164" spans="1:21">
      <c r="A164" s="12"/>
      <c r="B164" s="16"/>
      <c r="C164" s="16"/>
      <c r="D164" s="16"/>
      <c r="E164" s="16"/>
      <c r="F164" s="16"/>
      <c r="G164" s="16"/>
      <c r="H164" s="16"/>
      <c r="I164" s="16"/>
      <c r="J164" s="16"/>
      <c r="N164" s="25"/>
      <c r="O164" s="25"/>
      <c r="P164" s="25"/>
      <c r="Q164" s="25"/>
      <c r="R164" s="25"/>
      <c r="S164" s="25"/>
      <c r="T164" s="25"/>
      <c r="U164" s="16"/>
    </row>
    <row r="165" spans="1:21">
      <c r="A165" s="12"/>
      <c r="B165" s="16"/>
      <c r="C165" s="16"/>
      <c r="D165" s="16"/>
      <c r="E165" s="16"/>
      <c r="F165" s="16"/>
      <c r="G165" s="16"/>
      <c r="H165" s="16"/>
      <c r="I165" s="16"/>
      <c r="J165" s="16"/>
      <c r="N165" s="25"/>
      <c r="O165" s="25"/>
      <c r="P165" s="25"/>
      <c r="Q165" s="25"/>
      <c r="R165" s="25"/>
      <c r="S165" s="25"/>
      <c r="T165" s="25"/>
      <c r="U165" s="16"/>
    </row>
    <row r="166" spans="1:21">
      <c r="A166" s="12"/>
      <c r="B166" s="16"/>
      <c r="C166" s="16"/>
      <c r="D166" s="16"/>
      <c r="E166" s="16"/>
      <c r="F166" s="16"/>
      <c r="G166" s="16"/>
      <c r="H166" s="16"/>
      <c r="I166" s="16"/>
      <c r="J166" s="16"/>
      <c r="N166" s="25"/>
      <c r="O166" s="25"/>
      <c r="P166" s="25"/>
      <c r="Q166" s="25"/>
      <c r="R166" s="25"/>
      <c r="S166" s="25"/>
      <c r="T166" s="25"/>
      <c r="U166" s="16"/>
    </row>
    <row r="167" spans="1:21">
      <c r="A167" s="12"/>
      <c r="B167" s="16"/>
      <c r="C167" s="16"/>
      <c r="D167" s="16"/>
      <c r="E167" s="16"/>
      <c r="F167" s="16"/>
      <c r="G167" s="16"/>
      <c r="H167" s="16"/>
      <c r="I167" s="16"/>
      <c r="J167" s="16"/>
      <c r="N167" s="25"/>
      <c r="O167" s="25"/>
      <c r="P167" s="25"/>
      <c r="Q167" s="25"/>
      <c r="R167" s="25"/>
      <c r="S167" s="25"/>
      <c r="T167" s="25"/>
      <c r="U167" s="16"/>
    </row>
    <row r="168" spans="1:21">
      <c r="A168" s="12"/>
      <c r="B168" s="16"/>
      <c r="C168" s="16"/>
      <c r="D168" s="16"/>
      <c r="E168" s="16"/>
      <c r="F168" s="16"/>
      <c r="G168" s="16"/>
      <c r="H168" s="16"/>
      <c r="I168" s="16"/>
      <c r="J168" s="16"/>
      <c r="N168" s="25"/>
      <c r="O168" s="25"/>
      <c r="P168" s="25"/>
      <c r="Q168" s="25"/>
      <c r="R168" s="25"/>
      <c r="S168" s="25"/>
      <c r="T168" s="25"/>
      <c r="U168" s="16"/>
    </row>
    <row r="169" spans="1:21">
      <c r="A169" s="12"/>
      <c r="B169" s="16"/>
      <c r="C169" s="16"/>
      <c r="D169" s="16"/>
      <c r="E169" s="16"/>
      <c r="F169" s="16"/>
      <c r="G169" s="16"/>
      <c r="H169" s="16"/>
      <c r="I169" s="16"/>
      <c r="J169" s="16"/>
      <c r="N169" s="25"/>
      <c r="O169" s="25"/>
      <c r="P169" s="25"/>
      <c r="Q169" s="25"/>
      <c r="R169" s="25"/>
      <c r="S169" s="25"/>
      <c r="T169" s="25"/>
      <c r="U169" s="16"/>
    </row>
    <row r="170" spans="1:21">
      <c r="A170" s="12"/>
      <c r="B170" s="16"/>
      <c r="C170" s="16"/>
      <c r="D170" s="16"/>
      <c r="E170" s="16"/>
      <c r="F170" s="16"/>
      <c r="G170" s="16"/>
      <c r="H170" s="16"/>
      <c r="I170" s="16"/>
      <c r="J170" s="16"/>
      <c r="N170" s="25"/>
      <c r="O170" s="25"/>
      <c r="P170" s="25"/>
      <c r="Q170" s="25"/>
      <c r="R170" s="25"/>
      <c r="S170" s="25"/>
      <c r="T170" s="25"/>
      <c r="U170" s="16"/>
    </row>
    <row r="171" spans="1:21">
      <c r="A171" s="12"/>
      <c r="B171" s="16"/>
      <c r="C171" s="16"/>
      <c r="D171" s="16"/>
      <c r="E171" s="16"/>
      <c r="F171" s="16"/>
      <c r="G171" s="16"/>
      <c r="H171" s="16"/>
      <c r="I171" s="16"/>
      <c r="J171" s="16"/>
      <c r="N171" s="25"/>
      <c r="O171" s="25"/>
      <c r="P171" s="25"/>
      <c r="Q171" s="25"/>
      <c r="R171" s="25"/>
      <c r="S171" s="25"/>
      <c r="T171" s="25"/>
      <c r="U171" s="16"/>
    </row>
    <row r="172" spans="1:21">
      <c r="A172" s="12"/>
      <c r="B172" s="16"/>
      <c r="C172" s="16"/>
      <c r="D172" s="16"/>
      <c r="E172" s="16"/>
      <c r="F172" s="16"/>
      <c r="G172" s="16"/>
      <c r="H172" s="16"/>
      <c r="I172" s="16"/>
      <c r="J172" s="16"/>
      <c r="N172" s="25"/>
      <c r="O172" s="25"/>
      <c r="P172" s="25"/>
      <c r="Q172" s="25"/>
      <c r="R172" s="25"/>
      <c r="S172" s="25"/>
      <c r="T172" s="25"/>
      <c r="U172" s="16"/>
    </row>
    <row r="173" spans="1:21">
      <c r="A173" s="12"/>
      <c r="B173" s="16"/>
      <c r="C173" s="16"/>
      <c r="D173" s="16"/>
      <c r="E173" s="16"/>
      <c r="F173" s="16"/>
      <c r="G173" s="16"/>
      <c r="H173" s="16"/>
      <c r="I173" s="16"/>
      <c r="J173" s="16"/>
      <c r="N173" s="25"/>
      <c r="O173" s="25"/>
      <c r="P173" s="25"/>
      <c r="Q173" s="25"/>
      <c r="R173" s="25"/>
      <c r="S173" s="25"/>
      <c r="T173" s="25"/>
      <c r="U173" s="16"/>
    </row>
    <row r="174" spans="1:21">
      <c r="A174" s="12"/>
      <c r="B174" s="16"/>
      <c r="C174" s="16"/>
      <c r="D174" s="16"/>
      <c r="E174" s="16"/>
      <c r="F174" s="16"/>
      <c r="G174" s="16"/>
      <c r="H174" s="16"/>
      <c r="I174" s="16"/>
      <c r="J174" s="16"/>
      <c r="N174" s="25"/>
      <c r="O174" s="25"/>
      <c r="P174" s="25"/>
      <c r="Q174" s="25"/>
      <c r="R174" s="25"/>
      <c r="S174" s="25"/>
      <c r="T174" s="25"/>
      <c r="U174" s="16"/>
    </row>
    <row r="175" spans="1:21">
      <c r="A175" s="12"/>
      <c r="B175" s="16"/>
      <c r="C175" s="16"/>
      <c r="D175" s="16"/>
      <c r="E175" s="16"/>
      <c r="F175" s="16"/>
      <c r="G175" s="16"/>
      <c r="H175" s="16"/>
      <c r="I175" s="16"/>
      <c r="J175" s="16"/>
      <c r="N175" s="25"/>
      <c r="O175" s="25"/>
      <c r="P175" s="25"/>
      <c r="Q175" s="25"/>
      <c r="R175" s="25"/>
      <c r="S175" s="25"/>
      <c r="T175" s="25"/>
      <c r="U175" s="16"/>
    </row>
    <row r="176" spans="1:21">
      <c r="A176" s="12"/>
      <c r="B176" s="16"/>
      <c r="C176" s="16"/>
      <c r="D176" s="16"/>
      <c r="E176" s="16"/>
      <c r="F176" s="16"/>
      <c r="G176" s="16"/>
      <c r="H176" s="16"/>
      <c r="I176" s="16"/>
      <c r="J176" s="16"/>
      <c r="N176" s="25"/>
      <c r="O176" s="25"/>
      <c r="P176" s="25"/>
      <c r="Q176" s="25"/>
      <c r="R176" s="25"/>
      <c r="S176" s="25"/>
      <c r="T176" s="25"/>
      <c r="U176" s="16"/>
    </row>
    <row r="177" spans="1:21">
      <c r="A177" s="12"/>
      <c r="B177" s="16"/>
      <c r="C177" s="16"/>
      <c r="D177" s="16"/>
      <c r="E177" s="16"/>
      <c r="F177" s="16"/>
      <c r="G177" s="16"/>
      <c r="H177" s="16"/>
      <c r="I177" s="16"/>
      <c r="J177" s="16"/>
      <c r="N177" s="25"/>
      <c r="O177" s="25"/>
      <c r="P177" s="25"/>
      <c r="Q177" s="25"/>
      <c r="R177" s="25"/>
      <c r="S177" s="25"/>
      <c r="T177" s="25"/>
      <c r="U177" s="16"/>
    </row>
    <row r="178" spans="1:21">
      <c r="A178" s="12"/>
      <c r="B178" s="16"/>
      <c r="C178" s="16"/>
      <c r="D178" s="16"/>
      <c r="E178" s="16"/>
      <c r="F178" s="16"/>
      <c r="G178" s="16"/>
      <c r="H178" s="16"/>
      <c r="I178" s="16"/>
      <c r="J178" s="16"/>
      <c r="N178" s="25"/>
      <c r="O178" s="25"/>
      <c r="P178" s="25"/>
      <c r="Q178" s="25"/>
      <c r="R178" s="25"/>
      <c r="S178" s="25"/>
      <c r="T178" s="25"/>
      <c r="U178" s="16"/>
    </row>
    <row r="179" spans="1:21">
      <c r="A179" s="12"/>
      <c r="B179" s="16"/>
      <c r="C179" s="16"/>
      <c r="D179" s="16"/>
      <c r="E179" s="16"/>
      <c r="F179" s="16"/>
      <c r="G179" s="16"/>
      <c r="H179" s="16"/>
      <c r="I179" s="16"/>
      <c r="J179" s="16"/>
      <c r="N179" s="25"/>
      <c r="O179" s="25"/>
      <c r="P179" s="25"/>
      <c r="Q179" s="25"/>
      <c r="R179" s="25"/>
      <c r="S179" s="25"/>
      <c r="T179" s="25"/>
      <c r="U179" s="16"/>
    </row>
    <row r="180" spans="1:21">
      <c r="A180" s="12"/>
      <c r="B180" s="16"/>
      <c r="C180" s="16"/>
      <c r="D180" s="16"/>
      <c r="E180" s="16"/>
      <c r="F180" s="16"/>
      <c r="G180" s="16"/>
      <c r="H180" s="16"/>
      <c r="I180" s="16"/>
      <c r="J180" s="16"/>
      <c r="N180" s="25"/>
      <c r="O180" s="25"/>
      <c r="P180" s="25"/>
      <c r="Q180" s="25"/>
      <c r="R180" s="25"/>
      <c r="S180" s="25"/>
      <c r="T180" s="25"/>
      <c r="U180" s="16"/>
    </row>
    <row r="181" spans="1:21">
      <c r="A181" s="12"/>
      <c r="B181" s="16"/>
      <c r="C181" s="16"/>
      <c r="D181" s="16"/>
      <c r="E181" s="16"/>
      <c r="F181" s="16"/>
      <c r="G181" s="16"/>
      <c r="H181" s="16"/>
      <c r="I181" s="16"/>
      <c r="J181" s="16"/>
      <c r="N181" s="25"/>
      <c r="O181" s="25"/>
      <c r="P181" s="25"/>
      <c r="Q181" s="25"/>
      <c r="R181" s="25"/>
      <c r="S181" s="25"/>
      <c r="T181" s="25"/>
      <c r="U181" s="16"/>
    </row>
    <row r="182" spans="1:21">
      <c r="A182" s="12"/>
      <c r="B182" s="16"/>
      <c r="C182" s="16"/>
      <c r="D182" s="16"/>
      <c r="E182" s="16"/>
      <c r="F182" s="16"/>
      <c r="G182" s="16"/>
      <c r="H182" s="16"/>
      <c r="I182" s="16"/>
      <c r="J182" s="16"/>
      <c r="N182" s="25"/>
      <c r="O182" s="25"/>
      <c r="P182" s="25"/>
      <c r="Q182" s="25"/>
      <c r="R182" s="25"/>
      <c r="S182" s="25"/>
      <c r="T182" s="25"/>
      <c r="U182" s="16"/>
    </row>
    <row r="183" spans="1:21">
      <c r="A183" s="12"/>
      <c r="B183" s="16"/>
      <c r="C183" s="16"/>
      <c r="D183" s="16"/>
      <c r="E183" s="16"/>
      <c r="F183" s="16"/>
      <c r="G183" s="16"/>
      <c r="H183" s="16"/>
      <c r="I183" s="16"/>
      <c r="J183" s="16"/>
      <c r="N183" s="25"/>
      <c r="O183" s="25"/>
      <c r="P183" s="25"/>
      <c r="Q183" s="25"/>
      <c r="R183" s="25"/>
      <c r="S183" s="25"/>
      <c r="T183" s="25"/>
      <c r="U183" s="16"/>
    </row>
    <row r="184" spans="1:21">
      <c r="A184" s="12"/>
      <c r="B184" s="16"/>
      <c r="C184" s="16"/>
      <c r="D184" s="16"/>
      <c r="E184" s="16"/>
      <c r="F184" s="16"/>
      <c r="G184" s="16"/>
      <c r="H184" s="16"/>
      <c r="I184" s="16"/>
      <c r="J184" s="16"/>
      <c r="N184" s="25"/>
      <c r="O184" s="25"/>
      <c r="P184" s="25"/>
      <c r="Q184" s="25"/>
      <c r="R184" s="25"/>
      <c r="S184" s="25"/>
      <c r="T184" s="25"/>
      <c r="U184" s="16"/>
    </row>
    <row r="185" spans="1:21">
      <c r="A185" s="12"/>
      <c r="B185" s="16"/>
      <c r="C185" s="16"/>
      <c r="D185" s="16"/>
      <c r="E185" s="16"/>
      <c r="F185" s="16"/>
      <c r="G185" s="16"/>
      <c r="H185" s="16"/>
      <c r="I185" s="16"/>
      <c r="J185" s="16"/>
      <c r="N185" s="25"/>
      <c r="O185" s="25"/>
      <c r="P185" s="25"/>
      <c r="Q185" s="25"/>
      <c r="R185" s="25"/>
      <c r="S185" s="25"/>
      <c r="T185" s="25"/>
      <c r="U185" s="16"/>
    </row>
    <row r="186" spans="1:21">
      <c r="A186" s="12"/>
      <c r="B186" s="16"/>
      <c r="C186" s="16"/>
      <c r="D186" s="16"/>
      <c r="E186" s="16"/>
      <c r="F186" s="16"/>
      <c r="G186" s="16"/>
      <c r="H186" s="16"/>
      <c r="I186" s="16"/>
      <c r="J186" s="16"/>
      <c r="N186" s="25"/>
      <c r="O186" s="25"/>
      <c r="P186" s="25"/>
      <c r="Q186" s="25"/>
      <c r="R186" s="25"/>
      <c r="S186" s="25"/>
      <c r="T186" s="25"/>
      <c r="U186" s="16"/>
    </row>
    <row r="187" spans="1:21">
      <c r="A187" s="12"/>
      <c r="B187" s="16"/>
      <c r="C187" s="16"/>
      <c r="D187" s="16"/>
      <c r="E187" s="16"/>
      <c r="F187" s="16"/>
      <c r="G187" s="16"/>
      <c r="H187" s="16"/>
      <c r="I187" s="16"/>
      <c r="J187" s="16"/>
      <c r="N187" s="25"/>
      <c r="O187" s="25"/>
      <c r="P187" s="25"/>
      <c r="Q187" s="25"/>
      <c r="R187" s="25"/>
      <c r="S187" s="25"/>
      <c r="T187" s="25"/>
      <c r="U187" s="16"/>
    </row>
    <row r="188" spans="1:21">
      <c r="A188" s="12"/>
      <c r="B188" s="16"/>
      <c r="C188" s="16"/>
      <c r="D188" s="16"/>
      <c r="E188" s="16"/>
      <c r="F188" s="16"/>
      <c r="G188" s="16"/>
      <c r="H188" s="16"/>
      <c r="I188" s="16"/>
      <c r="J188" s="16"/>
      <c r="N188" s="25"/>
      <c r="O188" s="25"/>
      <c r="P188" s="25"/>
      <c r="Q188" s="25"/>
      <c r="R188" s="25"/>
      <c r="S188" s="25"/>
      <c r="T188" s="25"/>
      <c r="U188" s="16"/>
    </row>
    <row r="189" spans="1:21">
      <c r="A189" s="12"/>
      <c r="B189" s="16"/>
      <c r="C189" s="16"/>
      <c r="D189" s="16"/>
      <c r="E189" s="16"/>
      <c r="F189" s="16"/>
      <c r="G189" s="16"/>
      <c r="H189" s="16"/>
      <c r="I189" s="16"/>
      <c r="J189" s="16"/>
      <c r="N189" s="25"/>
      <c r="O189" s="25"/>
      <c r="P189" s="25"/>
      <c r="Q189" s="25"/>
      <c r="R189" s="25"/>
      <c r="S189" s="25"/>
      <c r="T189" s="25"/>
      <c r="U189" s="16"/>
    </row>
    <row r="190" spans="1:21">
      <c r="A190" s="12"/>
      <c r="B190" s="16"/>
      <c r="C190" s="16"/>
      <c r="D190" s="16"/>
      <c r="E190" s="16"/>
      <c r="F190" s="16"/>
      <c r="G190" s="16"/>
      <c r="H190" s="16"/>
      <c r="I190" s="16"/>
      <c r="J190" s="16"/>
      <c r="N190" s="25"/>
      <c r="O190" s="25"/>
      <c r="P190" s="25"/>
      <c r="Q190" s="25"/>
      <c r="R190" s="25"/>
      <c r="S190" s="25"/>
      <c r="T190" s="25"/>
      <c r="U190" s="16"/>
    </row>
    <row r="191" spans="1:21">
      <c r="A191" s="12"/>
      <c r="B191" s="16"/>
      <c r="C191" s="16"/>
      <c r="D191" s="16"/>
      <c r="E191" s="16"/>
      <c r="F191" s="16"/>
      <c r="G191" s="16"/>
      <c r="H191" s="16"/>
      <c r="I191" s="16"/>
      <c r="J191" s="16"/>
      <c r="N191" s="25"/>
      <c r="O191" s="25"/>
      <c r="P191" s="25"/>
      <c r="Q191" s="25"/>
      <c r="R191" s="25"/>
      <c r="S191" s="25"/>
      <c r="T191" s="25"/>
      <c r="U191" s="16"/>
    </row>
    <row r="192" spans="1:21">
      <c r="A192" s="12"/>
      <c r="B192" s="16"/>
      <c r="C192" s="16"/>
      <c r="D192" s="16"/>
      <c r="E192" s="16"/>
      <c r="F192" s="16"/>
      <c r="G192" s="16"/>
      <c r="H192" s="16"/>
      <c r="I192" s="16"/>
      <c r="J192" s="16"/>
      <c r="N192" s="25"/>
      <c r="O192" s="25"/>
      <c r="P192" s="25"/>
      <c r="Q192" s="25"/>
      <c r="R192" s="25"/>
      <c r="S192" s="25"/>
      <c r="T192" s="25"/>
      <c r="U192" s="16"/>
    </row>
    <row r="193" spans="1:21">
      <c r="A193" s="12"/>
      <c r="B193" s="16"/>
      <c r="C193" s="16"/>
      <c r="D193" s="16"/>
      <c r="E193" s="16"/>
      <c r="F193" s="16"/>
      <c r="G193" s="16"/>
      <c r="H193" s="16"/>
      <c r="I193" s="16"/>
      <c r="J193" s="16"/>
      <c r="N193" s="25"/>
      <c r="O193" s="25"/>
      <c r="P193" s="25"/>
      <c r="Q193" s="25"/>
      <c r="R193" s="25"/>
      <c r="S193" s="25"/>
      <c r="T193" s="25"/>
      <c r="U193" s="16"/>
    </row>
    <row r="194" spans="1:21">
      <c r="A194" s="12"/>
      <c r="B194" s="16"/>
      <c r="C194" s="16"/>
      <c r="D194" s="16"/>
      <c r="E194" s="16"/>
      <c r="F194" s="16"/>
      <c r="G194" s="16"/>
      <c r="H194" s="16"/>
      <c r="I194" s="16"/>
      <c r="J194" s="16"/>
      <c r="N194" s="25"/>
      <c r="O194" s="25"/>
      <c r="P194" s="25"/>
      <c r="Q194" s="25"/>
      <c r="R194" s="25"/>
      <c r="S194" s="25"/>
      <c r="T194" s="25"/>
      <c r="U194" s="16"/>
    </row>
    <row r="195" spans="1:21">
      <c r="A195" s="12"/>
      <c r="B195" s="16"/>
      <c r="C195" s="16"/>
      <c r="D195" s="16"/>
      <c r="E195" s="16"/>
      <c r="F195" s="16"/>
      <c r="G195" s="16"/>
      <c r="H195" s="16"/>
      <c r="I195" s="16"/>
      <c r="J195" s="16"/>
      <c r="N195" s="25"/>
      <c r="O195" s="25"/>
      <c r="P195" s="25"/>
      <c r="Q195" s="25"/>
      <c r="R195" s="25"/>
      <c r="S195" s="25"/>
      <c r="T195" s="25"/>
      <c r="U195" s="16"/>
    </row>
    <row r="196" spans="1:21">
      <c r="A196" s="12"/>
      <c r="B196" s="16"/>
      <c r="C196" s="16"/>
      <c r="D196" s="16"/>
      <c r="E196" s="16"/>
      <c r="F196" s="16"/>
      <c r="G196" s="16"/>
      <c r="H196" s="16"/>
      <c r="I196" s="16"/>
      <c r="J196" s="16"/>
      <c r="N196" s="25"/>
      <c r="O196" s="25"/>
      <c r="P196" s="25"/>
      <c r="Q196" s="25"/>
      <c r="R196" s="25"/>
      <c r="S196" s="25"/>
      <c r="T196" s="25"/>
      <c r="U196" s="16"/>
    </row>
    <row r="197" spans="1:21">
      <c r="A197" s="12"/>
      <c r="B197" s="16"/>
      <c r="C197" s="16"/>
      <c r="D197" s="16"/>
      <c r="E197" s="16"/>
      <c r="F197" s="16"/>
      <c r="G197" s="16"/>
      <c r="H197" s="16"/>
      <c r="I197" s="16"/>
      <c r="J197" s="16"/>
      <c r="N197" s="25"/>
      <c r="O197" s="25"/>
      <c r="P197" s="25"/>
      <c r="Q197" s="25"/>
      <c r="R197" s="25"/>
      <c r="S197" s="25"/>
      <c r="T197" s="25"/>
      <c r="U197" s="16"/>
    </row>
    <row r="198" spans="1:21">
      <c r="A198" s="12"/>
      <c r="B198" s="16"/>
      <c r="C198" s="16"/>
      <c r="D198" s="16"/>
      <c r="E198" s="16"/>
      <c r="F198" s="16"/>
      <c r="G198" s="16"/>
      <c r="H198" s="16"/>
      <c r="I198" s="16"/>
      <c r="J198" s="16"/>
      <c r="N198" s="25"/>
      <c r="O198" s="25"/>
      <c r="P198" s="25"/>
      <c r="Q198" s="25"/>
      <c r="R198" s="25"/>
      <c r="S198" s="25"/>
      <c r="T198" s="25"/>
      <c r="U198" s="16"/>
    </row>
    <row r="199" spans="1:21">
      <c r="A199" s="12"/>
      <c r="B199" s="16"/>
      <c r="C199" s="16"/>
      <c r="D199" s="16"/>
      <c r="E199" s="16"/>
      <c r="F199" s="16"/>
      <c r="G199" s="16"/>
      <c r="H199" s="16"/>
      <c r="I199" s="16"/>
      <c r="J199" s="16"/>
      <c r="N199" s="25"/>
      <c r="O199" s="25"/>
      <c r="P199" s="25"/>
      <c r="Q199" s="25"/>
      <c r="R199" s="25"/>
      <c r="S199" s="25"/>
      <c r="T199" s="25"/>
      <c r="U199" s="16"/>
    </row>
    <row r="200" spans="1:21">
      <c r="A200" s="12"/>
      <c r="B200" s="16"/>
      <c r="C200" s="16"/>
      <c r="D200" s="16"/>
      <c r="E200" s="16"/>
      <c r="F200" s="16"/>
      <c r="G200" s="16"/>
      <c r="H200" s="16"/>
      <c r="I200" s="16"/>
      <c r="J200" s="16"/>
      <c r="N200" s="25"/>
      <c r="O200" s="25"/>
      <c r="P200" s="25"/>
      <c r="Q200" s="25"/>
      <c r="R200" s="25"/>
      <c r="S200" s="25"/>
      <c r="T200" s="25"/>
      <c r="U200" s="16"/>
    </row>
    <row r="201" spans="1:21">
      <c r="A201" s="12"/>
      <c r="B201" s="16"/>
      <c r="C201" s="16"/>
      <c r="D201" s="16"/>
      <c r="E201" s="16"/>
      <c r="F201" s="16"/>
      <c r="G201" s="16"/>
      <c r="H201" s="16"/>
      <c r="I201" s="16"/>
      <c r="J201" s="16"/>
      <c r="N201" s="25"/>
      <c r="O201" s="25"/>
      <c r="P201" s="25"/>
      <c r="Q201" s="25"/>
      <c r="R201" s="25"/>
      <c r="S201" s="25"/>
      <c r="T201" s="25"/>
      <c r="U201" s="16"/>
    </row>
    <row r="202" spans="1:21">
      <c r="A202" s="12"/>
      <c r="B202" s="16"/>
      <c r="C202" s="16"/>
      <c r="D202" s="16"/>
      <c r="E202" s="16"/>
      <c r="F202" s="16"/>
      <c r="G202" s="16"/>
      <c r="H202" s="16"/>
      <c r="I202" s="16"/>
      <c r="J202" s="16"/>
      <c r="N202" s="25"/>
      <c r="O202" s="25"/>
      <c r="P202" s="25"/>
      <c r="Q202" s="25"/>
      <c r="R202" s="25"/>
      <c r="S202" s="25"/>
      <c r="T202" s="25"/>
      <c r="U202" s="16"/>
    </row>
    <row r="203" spans="1:21">
      <c r="A203" s="12"/>
      <c r="B203" s="16"/>
      <c r="C203" s="16"/>
      <c r="D203" s="16"/>
      <c r="E203" s="16"/>
      <c r="F203" s="16"/>
      <c r="G203" s="16"/>
      <c r="H203" s="16"/>
      <c r="I203" s="16"/>
      <c r="J203" s="16"/>
      <c r="N203" s="25"/>
      <c r="O203" s="25"/>
      <c r="P203" s="25"/>
      <c r="Q203" s="25"/>
      <c r="R203" s="25"/>
      <c r="S203" s="25"/>
      <c r="T203" s="25"/>
      <c r="U203" s="16"/>
    </row>
    <row r="204" spans="1:21">
      <c r="A204" s="12"/>
      <c r="B204" s="16"/>
      <c r="C204" s="16"/>
      <c r="D204" s="16"/>
      <c r="E204" s="16"/>
      <c r="F204" s="16"/>
      <c r="G204" s="16"/>
      <c r="H204" s="16"/>
      <c r="I204" s="16"/>
      <c r="J204" s="16"/>
      <c r="N204" s="25"/>
      <c r="O204" s="25"/>
      <c r="P204" s="25"/>
      <c r="Q204" s="25"/>
      <c r="R204" s="25"/>
      <c r="S204" s="25"/>
      <c r="T204" s="25"/>
      <c r="U204" s="16"/>
    </row>
    <row r="205" spans="1:21">
      <c r="A205" s="12"/>
      <c r="B205" s="16"/>
      <c r="C205" s="16"/>
      <c r="D205" s="16"/>
      <c r="E205" s="16"/>
      <c r="F205" s="16"/>
      <c r="G205" s="16"/>
      <c r="H205" s="16"/>
      <c r="I205" s="16"/>
      <c r="J205" s="16"/>
      <c r="N205" s="25"/>
      <c r="O205" s="25"/>
      <c r="P205" s="25"/>
      <c r="Q205" s="25"/>
      <c r="R205" s="25"/>
      <c r="S205" s="25"/>
      <c r="T205" s="25"/>
      <c r="U205" s="16"/>
    </row>
    <row r="206" spans="1:21">
      <c r="A206" s="12"/>
      <c r="B206" s="16"/>
      <c r="C206" s="16"/>
      <c r="D206" s="16"/>
      <c r="E206" s="16"/>
      <c r="F206" s="16"/>
      <c r="G206" s="16"/>
      <c r="H206" s="16"/>
      <c r="I206" s="16"/>
      <c r="J206" s="16"/>
      <c r="N206" s="25"/>
      <c r="O206" s="25"/>
      <c r="P206" s="25"/>
      <c r="Q206" s="25"/>
      <c r="R206" s="25"/>
      <c r="S206" s="25"/>
      <c r="T206" s="25"/>
      <c r="U206" s="16"/>
    </row>
    <row r="207" spans="1:21">
      <c r="A207" s="12"/>
      <c r="B207" s="16"/>
      <c r="C207" s="16"/>
      <c r="D207" s="16"/>
      <c r="E207" s="16"/>
      <c r="F207" s="16"/>
      <c r="G207" s="16"/>
      <c r="H207" s="16"/>
      <c r="I207" s="16"/>
      <c r="J207" s="16"/>
      <c r="N207" s="25"/>
      <c r="O207" s="25"/>
      <c r="P207" s="25"/>
      <c r="Q207" s="25"/>
      <c r="R207" s="25"/>
      <c r="S207" s="25"/>
      <c r="T207" s="25"/>
      <c r="U207" s="16"/>
    </row>
    <row r="208" spans="1:21">
      <c r="A208" s="12"/>
      <c r="B208" s="16"/>
      <c r="C208" s="16"/>
      <c r="D208" s="16"/>
      <c r="E208" s="16"/>
      <c r="F208" s="16"/>
      <c r="G208" s="16"/>
      <c r="H208" s="16"/>
      <c r="I208" s="16"/>
      <c r="J208" s="16"/>
      <c r="N208" s="25"/>
      <c r="O208" s="25"/>
      <c r="P208" s="25"/>
      <c r="Q208" s="25"/>
      <c r="R208" s="25"/>
      <c r="S208" s="25"/>
      <c r="T208" s="25"/>
      <c r="U208" s="16"/>
    </row>
    <row r="209" spans="1:21">
      <c r="A209" s="12"/>
      <c r="B209" s="16"/>
      <c r="C209" s="16"/>
      <c r="D209" s="16"/>
      <c r="E209" s="16"/>
      <c r="F209" s="16"/>
      <c r="G209" s="16"/>
      <c r="H209" s="16"/>
      <c r="I209" s="16"/>
      <c r="J209" s="16"/>
      <c r="N209" s="25"/>
      <c r="O209" s="25"/>
      <c r="P209" s="25"/>
      <c r="Q209" s="25"/>
      <c r="R209" s="25"/>
      <c r="S209" s="25"/>
      <c r="T209" s="25"/>
      <c r="U209" s="16"/>
    </row>
    <row r="210" spans="1:21">
      <c r="A210" s="12"/>
      <c r="B210" s="16"/>
      <c r="C210" s="16"/>
      <c r="D210" s="16"/>
      <c r="E210" s="16"/>
      <c r="F210" s="16"/>
      <c r="G210" s="16"/>
      <c r="H210" s="16"/>
      <c r="I210" s="16"/>
      <c r="J210" s="16"/>
      <c r="N210" s="25"/>
      <c r="O210" s="25"/>
      <c r="P210" s="25"/>
      <c r="Q210" s="25"/>
      <c r="R210" s="25"/>
      <c r="S210" s="25"/>
      <c r="T210" s="25"/>
      <c r="U210" s="16"/>
    </row>
    <row r="211" spans="1:21">
      <c r="A211" s="12"/>
      <c r="B211" s="16"/>
      <c r="C211" s="16"/>
      <c r="D211" s="16"/>
      <c r="E211" s="16"/>
      <c r="F211" s="16"/>
      <c r="G211" s="16"/>
      <c r="H211" s="16"/>
      <c r="I211" s="16"/>
      <c r="J211" s="16"/>
      <c r="N211" s="25"/>
      <c r="O211" s="25"/>
      <c r="P211" s="25"/>
      <c r="Q211" s="25"/>
      <c r="R211" s="25"/>
      <c r="S211" s="25"/>
      <c r="T211" s="25"/>
      <c r="U211" s="16"/>
    </row>
    <row r="212" spans="1:21">
      <c r="A212" s="12"/>
      <c r="B212" s="16"/>
      <c r="C212" s="16"/>
      <c r="D212" s="16"/>
      <c r="E212" s="16"/>
      <c r="F212" s="16"/>
      <c r="G212" s="16"/>
      <c r="H212" s="16"/>
      <c r="I212" s="16"/>
      <c r="J212" s="16"/>
      <c r="N212" s="25"/>
      <c r="O212" s="25"/>
      <c r="P212" s="25"/>
      <c r="Q212" s="25"/>
      <c r="R212" s="25"/>
      <c r="S212" s="25"/>
      <c r="T212" s="25"/>
      <c r="U212" s="16"/>
    </row>
    <row r="213" spans="1:21">
      <c r="A213" s="12"/>
      <c r="B213" s="16"/>
      <c r="C213" s="16"/>
      <c r="D213" s="16"/>
      <c r="E213" s="16"/>
      <c r="F213" s="16"/>
      <c r="G213" s="16"/>
      <c r="H213" s="16"/>
      <c r="I213" s="16"/>
      <c r="J213" s="16"/>
      <c r="N213" s="25"/>
      <c r="O213" s="25"/>
      <c r="P213" s="25"/>
      <c r="Q213" s="25"/>
      <c r="R213" s="25"/>
      <c r="S213" s="25"/>
      <c r="T213" s="25"/>
      <c r="U213" s="16"/>
    </row>
    <row r="214" spans="1:21">
      <c r="A214" s="12"/>
      <c r="B214" s="16"/>
      <c r="C214" s="16"/>
      <c r="D214" s="16"/>
      <c r="E214" s="16"/>
      <c r="F214" s="16"/>
      <c r="G214" s="16"/>
      <c r="H214" s="16"/>
      <c r="I214" s="16"/>
      <c r="J214" s="16"/>
      <c r="N214" s="25"/>
      <c r="O214" s="25"/>
      <c r="P214" s="25"/>
      <c r="Q214" s="25"/>
      <c r="R214" s="25"/>
      <c r="S214" s="25"/>
      <c r="T214" s="25"/>
      <c r="U214" s="16"/>
    </row>
    <row r="215" spans="1:21">
      <c r="A215" s="12"/>
      <c r="B215" s="16"/>
      <c r="C215" s="16"/>
      <c r="D215" s="16"/>
      <c r="E215" s="16"/>
      <c r="F215" s="16"/>
      <c r="G215" s="16"/>
      <c r="H215" s="16"/>
      <c r="I215" s="16"/>
      <c r="J215" s="16"/>
      <c r="N215" s="25"/>
      <c r="O215" s="25"/>
      <c r="P215" s="25"/>
      <c r="Q215" s="25"/>
      <c r="R215" s="25"/>
      <c r="S215" s="25"/>
      <c r="T215" s="25"/>
      <c r="U215" s="16"/>
    </row>
    <row r="216" spans="1:21">
      <c r="A216" s="12"/>
      <c r="B216" s="16"/>
      <c r="C216" s="16"/>
      <c r="D216" s="16"/>
      <c r="E216" s="16"/>
      <c r="F216" s="16"/>
      <c r="G216" s="16"/>
      <c r="H216" s="16"/>
      <c r="I216" s="16"/>
      <c r="J216" s="16"/>
      <c r="N216" s="25"/>
      <c r="O216" s="25"/>
      <c r="P216" s="25"/>
      <c r="Q216" s="25"/>
      <c r="R216" s="25"/>
      <c r="S216" s="25"/>
      <c r="T216" s="25"/>
      <c r="U216" s="16"/>
    </row>
    <row r="217" spans="1:21">
      <c r="A217" s="12"/>
      <c r="B217" s="16"/>
      <c r="C217" s="16"/>
      <c r="D217" s="16"/>
      <c r="E217" s="16"/>
      <c r="F217" s="16"/>
      <c r="G217" s="16"/>
      <c r="H217" s="16"/>
      <c r="I217" s="16"/>
      <c r="J217" s="16"/>
      <c r="N217" s="25"/>
      <c r="O217" s="25"/>
      <c r="P217" s="25"/>
      <c r="Q217" s="25"/>
      <c r="R217" s="25"/>
      <c r="S217" s="25"/>
      <c r="T217" s="25"/>
      <c r="U217" s="16"/>
    </row>
    <row r="218" spans="1:21">
      <c r="A218" s="12"/>
      <c r="B218" s="16"/>
      <c r="C218" s="16"/>
      <c r="D218" s="16"/>
      <c r="E218" s="16"/>
      <c r="F218" s="16"/>
      <c r="G218" s="16"/>
      <c r="H218" s="16"/>
      <c r="I218" s="16"/>
      <c r="J218" s="16"/>
      <c r="N218" s="25"/>
      <c r="O218" s="25"/>
      <c r="P218" s="25"/>
      <c r="Q218" s="25"/>
      <c r="R218" s="25"/>
      <c r="S218" s="25"/>
      <c r="T218" s="25"/>
      <c r="U218" s="16"/>
    </row>
    <row r="219" spans="1:21">
      <c r="A219" s="12"/>
      <c r="B219" s="16"/>
      <c r="C219" s="16"/>
      <c r="D219" s="16"/>
      <c r="E219" s="16"/>
      <c r="F219" s="16"/>
      <c r="G219" s="16"/>
      <c r="H219" s="16"/>
      <c r="I219" s="16"/>
      <c r="J219" s="16"/>
      <c r="N219" s="25"/>
      <c r="O219" s="25"/>
      <c r="P219" s="25"/>
      <c r="Q219" s="25"/>
      <c r="R219" s="25"/>
      <c r="S219" s="25"/>
      <c r="T219" s="25"/>
      <c r="U219" s="16"/>
    </row>
    <row r="220" spans="1:21">
      <c r="A220" s="12"/>
      <c r="B220" s="16"/>
      <c r="C220" s="16"/>
      <c r="D220" s="16"/>
      <c r="E220" s="16"/>
      <c r="F220" s="16"/>
      <c r="G220" s="16"/>
      <c r="H220" s="16"/>
      <c r="I220" s="16"/>
      <c r="J220" s="16"/>
      <c r="N220" s="25"/>
      <c r="O220" s="25"/>
      <c r="P220" s="25"/>
      <c r="Q220" s="25"/>
      <c r="R220" s="25"/>
      <c r="S220" s="25"/>
      <c r="T220" s="25"/>
      <c r="U220" s="16"/>
    </row>
    <row r="221" spans="1:21">
      <c r="A221" s="12"/>
      <c r="B221" s="16"/>
      <c r="C221" s="16"/>
      <c r="D221" s="16"/>
      <c r="E221" s="16"/>
      <c r="F221" s="16"/>
      <c r="G221" s="16"/>
      <c r="H221" s="16"/>
      <c r="I221" s="16"/>
      <c r="J221" s="16"/>
      <c r="N221" s="25"/>
      <c r="O221" s="25"/>
      <c r="P221" s="25"/>
      <c r="Q221" s="25"/>
      <c r="R221" s="25"/>
      <c r="S221" s="25"/>
      <c r="T221" s="25"/>
      <c r="U221" s="16"/>
    </row>
    <row r="222" spans="1:21">
      <c r="A222" s="12"/>
      <c r="B222" s="16"/>
      <c r="C222" s="16"/>
      <c r="D222" s="16"/>
      <c r="E222" s="16"/>
      <c r="F222" s="16"/>
      <c r="G222" s="16"/>
      <c r="H222" s="16"/>
      <c r="I222" s="16"/>
      <c r="J222" s="16"/>
      <c r="N222" s="25"/>
      <c r="O222" s="25"/>
      <c r="P222" s="25"/>
      <c r="Q222" s="25"/>
      <c r="R222" s="25"/>
      <c r="S222" s="25"/>
      <c r="T222" s="25"/>
      <c r="U222" s="16"/>
    </row>
    <row r="223" spans="1:21">
      <c r="A223" s="12"/>
      <c r="B223" s="16"/>
      <c r="C223" s="16"/>
      <c r="D223" s="16"/>
      <c r="E223" s="16"/>
      <c r="F223" s="16"/>
      <c r="G223" s="16"/>
      <c r="H223" s="16"/>
      <c r="I223" s="16"/>
      <c r="J223" s="16"/>
      <c r="N223" s="25"/>
      <c r="O223" s="25"/>
      <c r="P223" s="25"/>
      <c r="Q223" s="25"/>
      <c r="R223" s="25"/>
      <c r="S223" s="25"/>
      <c r="T223" s="25"/>
      <c r="U223" s="16"/>
    </row>
    <row r="224" spans="1:21">
      <c r="A224" s="12"/>
      <c r="B224" s="16"/>
      <c r="C224" s="16"/>
      <c r="D224" s="16"/>
      <c r="E224" s="16"/>
      <c r="F224" s="16"/>
      <c r="G224" s="16"/>
      <c r="H224" s="16"/>
      <c r="I224" s="16"/>
      <c r="J224" s="16"/>
      <c r="N224" s="25"/>
      <c r="O224" s="25"/>
      <c r="P224" s="25"/>
      <c r="Q224" s="25"/>
      <c r="R224" s="25"/>
      <c r="S224" s="25"/>
      <c r="T224" s="25"/>
      <c r="U224" s="16"/>
    </row>
    <row r="225" spans="1:21">
      <c r="A225" s="12"/>
      <c r="B225" s="16"/>
      <c r="C225" s="16"/>
      <c r="D225" s="16"/>
      <c r="E225" s="16"/>
      <c r="F225" s="16"/>
      <c r="G225" s="16"/>
      <c r="H225" s="16"/>
      <c r="I225" s="16"/>
      <c r="J225" s="16"/>
      <c r="N225" s="25"/>
      <c r="O225" s="25"/>
      <c r="P225" s="25"/>
      <c r="Q225" s="25"/>
      <c r="R225" s="25"/>
      <c r="S225" s="25"/>
      <c r="T225" s="25"/>
      <c r="U225" s="16"/>
    </row>
    <row r="226" spans="1:21">
      <c r="A226" s="12"/>
      <c r="B226" s="16"/>
      <c r="C226" s="16"/>
      <c r="D226" s="16"/>
      <c r="E226" s="16"/>
      <c r="F226" s="16"/>
      <c r="G226" s="16"/>
      <c r="H226" s="16"/>
      <c r="I226" s="16"/>
      <c r="J226" s="16"/>
      <c r="N226" s="25"/>
      <c r="O226" s="25"/>
      <c r="P226" s="25"/>
      <c r="Q226" s="25"/>
      <c r="R226" s="25"/>
      <c r="S226" s="25"/>
      <c r="T226" s="25"/>
      <c r="U226" s="16"/>
    </row>
    <row r="227" spans="1:21">
      <c r="A227" s="12"/>
      <c r="B227" s="16"/>
      <c r="C227" s="16"/>
      <c r="D227" s="16"/>
      <c r="E227" s="16"/>
      <c r="F227" s="16"/>
      <c r="G227" s="16"/>
      <c r="H227" s="16"/>
      <c r="I227" s="16"/>
      <c r="J227" s="16"/>
      <c r="N227" s="25"/>
      <c r="O227" s="25"/>
      <c r="P227" s="25"/>
      <c r="Q227" s="25"/>
      <c r="R227" s="25"/>
      <c r="S227" s="25"/>
      <c r="T227" s="25"/>
      <c r="U227" s="16"/>
    </row>
    <row r="228" spans="1:21">
      <c r="A228" s="12"/>
      <c r="B228" s="16"/>
      <c r="C228" s="16"/>
      <c r="D228" s="16"/>
      <c r="E228" s="16"/>
      <c r="F228" s="16"/>
      <c r="G228" s="16"/>
      <c r="H228" s="16"/>
      <c r="I228" s="16"/>
      <c r="J228" s="16"/>
      <c r="N228" s="25"/>
      <c r="O228" s="25"/>
      <c r="P228" s="25"/>
      <c r="Q228" s="25"/>
      <c r="R228" s="25"/>
      <c r="S228" s="25"/>
      <c r="T228" s="25"/>
      <c r="U228" s="16"/>
    </row>
    <row r="229" spans="1:21">
      <c r="A229" s="12"/>
      <c r="B229" s="16"/>
      <c r="C229" s="16"/>
      <c r="D229" s="16"/>
      <c r="E229" s="16"/>
      <c r="F229" s="16"/>
      <c r="G229" s="16"/>
      <c r="H229" s="16"/>
      <c r="I229" s="16"/>
      <c r="J229" s="16"/>
      <c r="N229" s="25"/>
      <c r="O229" s="25"/>
      <c r="P229" s="25"/>
      <c r="Q229" s="25"/>
      <c r="R229" s="25"/>
      <c r="S229" s="25"/>
      <c r="T229" s="25"/>
      <c r="U229" s="16"/>
    </row>
    <row r="230" spans="1:21">
      <c r="A230" s="12"/>
      <c r="B230" s="16"/>
      <c r="C230" s="16"/>
      <c r="D230" s="16"/>
      <c r="E230" s="16"/>
      <c r="F230" s="16"/>
      <c r="G230" s="16"/>
      <c r="H230" s="16"/>
      <c r="I230" s="16"/>
      <c r="J230" s="16"/>
      <c r="N230" s="25"/>
      <c r="O230" s="25"/>
      <c r="P230" s="25"/>
      <c r="Q230" s="25"/>
      <c r="R230" s="25"/>
      <c r="S230" s="25"/>
      <c r="T230" s="25"/>
      <c r="U230" s="16"/>
    </row>
    <row r="231" spans="1:21">
      <c r="A231" s="12"/>
      <c r="B231" s="16"/>
      <c r="C231" s="16"/>
      <c r="D231" s="16"/>
      <c r="E231" s="16"/>
      <c r="F231" s="16"/>
      <c r="G231" s="16"/>
      <c r="H231" s="16"/>
      <c r="I231" s="16"/>
      <c r="J231" s="16"/>
      <c r="N231" s="25"/>
      <c r="O231" s="25"/>
      <c r="P231" s="25"/>
      <c r="Q231" s="25"/>
      <c r="R231" s="25"/>
      <c r="S231" s="25"/>
      <c r="T231" s="25"/>
      <c r="U231" s="16"/>
    </row>
    <row r="232" spans="1:21">
      <c r="A232" s="12"/>
      <c r="B232" s="16"/>
      <c r="C232" s="16"/>
      <c r="D232" s="16"/>
      <c r="E232" s="16"/>
      <c r="F232" s="16"/>
      <c r="G232" s="16"/>
      <c r="H232" s="16"/>
      <c r="I232" s="16"/>
      <c r="J232" s="16"/>
      <c r="N232" s="25"/>
      <c r="O232" s="25"/>
      <c r="P232" s="25"/>
      <c r="Q232" s="25"/>
      <c r="R232" s="25"/>
      <c r="S232" s="25"/>
      <c r="T232" s="25"/>
      <c r="U232" s="16"/>
    </row>
    <row r="233" spans="1:21">
      <c r="A233" s="12"/>
      <c r="B233" s="16"/>
      <c r="C233" s="16"/>
      <c r="D233" s="16"/>
      <c r="E233" s="16"/>
      <c r="F233" s="16"/>
      <c r="G233" s="16"/>
      <c r="H233" s="16"/>
      <c r="I233" s="16"/>
      <c r="J233" s="16"/>
      <c r="N233" s="25"/>
      <c r="O233" s="25"/>
      <c r="P233" s="25"/>
      <c r="Q233" s="25"/>
      <c r="R233" s="25"/>
      <c r="S233" s="25"/>
      <c r="T233" s="25"/>
      <c r="U233" s="16"/>
    </row>
    <row r="234" spans="1:21">
      <c r="A234" s="12"/>
      <c r="B234" s="16"/>
      <c r="C234" s="16"/>
      <c r="D234" s="16"/>
      <c r="E234" s="16"/>
      <c r="F234" s="16"/>
      <c r="G234" s="16"/>
      <c r="H234" s="16"/>
      <c r="I234" s="16"/>
      <c r="J234" s="16"/>
      <c r="N234" s="25"/>
      <c r="O234" s="25"/>
      <c r="P234" s="25"/>
      <c r="Q234" s="25"/>
      <c r="R234" s="25"/>
      <c r="S234" s="25"/>
      <c r="T234" s="25"/>
      <c r="U234" s="16"/>
    </row>
    <row r="235" spans="1:21">
      <c r="A235" s="12"/>
      <c r="B235" s="16"/>
      <c r="C235" s="16"/>
      <c r="D235" s="16"/>
      <c r="E235" s="16"/>
      <c r="F235" s="16"/>
      <c r="G235" s="16"/>
      <c r="H235" s="16"/>
      <c r="I235" s="16"/>
      <c r="J235" s="16"/>
      <c r="N235" s="25"/>
      <c r="O235" s="25"/>
      <c r="P235" s="25"/>
      <c r="Q235" s="25"/>
      <c r="R235" s="25"/>
      <c r="S235" s="25"/>
      <c r="T235" s="25"/>
      <c r="U235" s="16"/>
    </row>
    <row r="236" spans="1:21">
      <c r="A236" s="12"/>
      <c r="B236" s="16"/>
      <c r="C236" s="16"/>
      <c r="D236" s="16"/>
      <c r="E236" s="16"/>
      <c r="F236" s="16"/>
      <c r="G236" s="16"/>
      <c r="H236" s="16"/>
      <c r="I236" s="16"/>
      <c r="J236" s="16"/>
      <c r="N236" s="25"/>
      <c r="O236" s="25"/>
      <c r="P236" s="25"/>
      <c r="Q236" s="25"/>
      <c r="R236" s="25"/>
      <c r="S236" s="25"/>
      <c r="T236" s="25"/>
      <c r="U236" s="16"/>
    </row>
    <row r="237" spans="1:21">
      <c r="A237" s="12"/>
      <c r="B237" s="16"/>
      <c r="C237" s="16"/>
      <c r="D237" s="16"/>
      <c r="E237" s="16"/>
      <c r="F237" s="16"/>
      <c r="G237" s="16"/>
      <c r="H237" s="16"/>
      <c r="I237" s="16"/>
      <c r="J237" s="16"/>
      <c r="N237" s="25"/>
      <c r="O237" s="25"/>
      <c r="P237" s="25"/>
      <c r="Q237" s="25"/>
      <c r="R237" s="25"/>
      <c r="S237" s="25"/>
      <c r="T237" s="25"/>
      <c r="U237" s="16"/>
    </row>
    <row r="238" spans="1:21">
      <c r="A238" s="12"/>
      <c r="B238" s="16"/>
      <c r="C238" s="16"/>
      <c r="D238" s="16"/>
      <c r="E238" s="16"/>
      <c r="F238" s="16"/>
      <c r="G238" s="16"/>
      <c r="H238" s="16"/>
      <c r="I238" s="16"/>
      <c r="J238" s="16"/>
      <c r="N238" s="25"/>
      <c r="O238" s="25"/>
      <c r="P238" s="25"/>
      <c r="Q238" s="25"/>
      <c r="R238" s="25"/>
      <c r="S238" s="25"/>
      <c r="T238" s="25"/>
      <c r="U238" s="16"/>
    </row>
    <row r="239" spans="1:21">
      <c r="A239" s="12"/>
      <c r="B239" s="16"/>
      <c r="C239" s="16"/>
      <c r="D239" s="16"/>
      <c r="E239" s="16"/>
      <c r="F239" s="16"/>
      <c r="G239" s="16"/>
      <c r="H239" s="16"/>
      <c r="I239" s="16"/>
      <c r="J239" s="16"/>
      <c r="N239" s="25"/>
      <c r="O239" s="25"/>
      <c r="P239" s="25"/>
      <c r="Q239" s="25"/>
      <c r="R239" s="25"/>
      <c r="S239" s="25"/>
      <c r="T239" s="25"/>
      <c r="U239" s="16"/>
    </row>
    <row r="240" spans="1:21">
      <c r="A240" s="12"/>
      <c r="B240" s="16"/>
      <c r="C240" s="16"/>
      <c r="D240" s="16"/>
      <c r="E240" s="16"/>
      <c r="F240" s="16"/>
      <c r="G240" s="16"/>
      <c r="H240" s="16"/>
      <c r="I240" s="16"/>
      <c r="J240" s="16"/>
      <c r="N240" s="25"/>
      <c r="O240" s="25"/>
      <c r="P240" s="25"/>
      <c r="Q240" s="25"/>
      <c r="R240" s="25"/>
      <c r="S240" s="25"/>
      <c r="T240" s="25"/>
      <c r="U240" s="16"/>
    </row>
    <row r="241" spans="1:21">
      <c r="A241" s="12"/>
      <c r="B241" s="16"/>
      <c r="C241" s="16"/>
      <c r="D241" s="16"/>
      <c r="E241" s="16"/>
      <c r="F241" s="16"/>
      <c r="G241" s="16"/>
      <c r="H241" s="16"/>
      <c r="I241" s="16"/>
      <c r="J241" s="16"/>
      <c r="N241" s="25"/>
      <c r="O241" s="25"/>
      <c r="P241" s="25"/>
      <c r="Q241" s="25"/>
      <c r="R241" s="25"/>
      <c r="S241" s="25"/>
      <c r="T241" s="25"/>
      <c r="U241" s="16"/>
    </row>
    <row r="242" spans="1:21">
      <c r="A242" s="12"/>
      <c r="B242" s="16"/>
      <c r="C242" s="16"/>
      <c r="D242" s="16"/>
      <c r="E242" s="16"/>
      <c r="F242" s="16"/>
      <c r="G242" s="16"/>
      <c r="H242" s="16"/>
      <c r="I242" s="16"/>
      <c r="J242" s="16"/>
      <c r="N242" s="25"/>
      <c r="O242" s="25"/>
      <c r="P242" s="25"/>
      <c r="Q242" s="25"/>
      <c r="R242" s="25"/>
      <c r="S242" s="25"/>
      <c r="T242" s="25"/>
      <c r="U242" s="16"/>
    </row>
    <row r="243" spans="1:21">
      <c r="A243" s="12"/>
      <c r="B243" s="16"/>
      <c r="C243" s="16"/>
      <c r="D243" s="16"/>
      <c r="E243" s="16"/>
      <c r="F243" s="16"/>
      <c r="G243" s="16"/>
      <c r="H243" s="16"/>
      <c r="I243" s="16"/>
      <c r="J243" s="16"/>
      <c r="N243" s="25"/>
      <c r="O243" s="25"/>
      <c r="P243" s="25"/>
      <c r="Q243" s="25"/>
      <c r="R243" s="25"/>
      <c r="S243" s="25"/>
      <c r="T243" s="25"/>
      <c r="U243" s="16"/>
    </row>
    <row r="244" spans="1:21">
      <c r="A244" s="12"/>
      <c r="B244" s="16"/>
      <c r="C244" s="16"/>
      <c r="D244" s="16"/>
      <c r="E244" s="16"/>
      <c r="F244" s="16"/>
      <c r="G244" s="16"/>
      <c r="H244" s="16"/>
      <c r="I244" s="16"/>
      <c r="J244" s="16"/>
      <c r="N244" s="25"/>
      <c r="O244" s="25"/>
      <c r="P244" s="25"/>
      <c r="Q244" s="25"/>
      <c r="R244" s="25"/>
      <c r="S244" s="25"/>
      <c r="T244" s="25"/>
      <c r="U244" s="16"/>
    </row>
    <row r="245" spans="1:21">
      <c r="A245" s="12"/>
      <c r="B245" s="16"/>
      <c r="C245" s="16"/>
      <c r="D245" s="16"/>
      <c r="E245" s="16"/>
      <c r="F245" s="16"/>
      <c r="G245" s="16"/>
      <c r="H245" s="16"/>
      <c r="I245" s="16"/>
      <c r="J245" s="16"/>
      <c r="N245" s="25"/>
      <c r="O245" s="25"/>
      <c r="P245" s="25"/>
      <c r="Q245" s="25"/>
      <c r="R245" s="25"/>
      <c r="S245" s="25"/>
      <c r="T245" s="25"/>
      <c r="U245" s="16"/>
    </row>
    <row r="246" spans="1:21">
      <c r="A246" s="12"/>
      <c r="B246" s="16"/>
      <c r="C246" s="16"/>
      <c r="D246" s="16"/>
      <c r="E246" s="16"/>
      <c r="F246" s="16"/>
      <c r="G246" s="16"/>
      <c r="H246" s="16"/>
      <c r="I246" s="16"/>
      <c r="J246" s="16"/>
      <c r="N246" s="25"/>
      <c r="O246" s="25"/>
      <c r="P246" s="25"/>
      <c r="Q246" s="25"/>
      <c r="R246" s="25"/>
      <c r="S246" s="25"/>
      <c r="T246" s="25"/>
      <c r="U246" s="16"/>
    </row>
    <row r="247" spans="1:21">
      <c r="A247" s="12"/>
      <c r="B247" s="16"/>
      <c r="C247" s="16"/>
      <c r="D247" s="16"/>
      <c r="E247" s="16"/>
      <c r="F247" s="16"/>
      <c r="G247" s="16"/>
      <c r="H247" s="16"/>
      <c r="I247" s="16"/>
      <c r="J247" s="16"/>
      <c r="N247" s="25"/>
      <c r="O247" s="25"/>
      <c r="P247" s="25"/>
      <c r="Q247" s="25"/>
      <c r="R247" s="25"/>
      <c r="S247" s="25"/>
      <c r="T247" s="25"/>
      <c r="U247" s="16"/>
    </row>
    <row r="248" spans="1:21">
      <c r="A248" s="12"/>
      <c r="B248" s="16"/>
      <c r="C248" s="16"/>
      <c r="D248" s="16"/>
      <c r="E248" s="16"/>
      <c r="F248" s="16"/>
      <c r="G248" s="16"/>
      <c r="H248" s="16"/>
      <c r="I248" s="16"/>
      <c r="J248" s="16"/>
      <c r="N248" s="25"/>
      <c r="O248" s="25"/>
      <c r="P248" s="25"/>
      <c r="Q248" s="25"/>
      <c r="R248" s="25"/>
      <c r="S248" s="25"/>
      <c r="T248" s="25"/>
      <c r="U248" s="16"/>
    </row>
    <row r="249" spans="1:21">
      <c r="A249" s="12"/>
      <c r="B249" s="16"/>
      <c r="C249" s="16"/>
      <c r="D249" s="16"/>
      <c r="E249" s="16"/>
      <c r="F249" s="16"/>
      <c r="G249" s="16"/>
      <c r="H249" s="16"/>
      <c r="I249" s="16"/>
      <c r="J249" s="16"/>
      <c r="N249" s="25"/>
      <c r="O249" s="25"/>
      <c r="P249" s="25"/>
      <c r="Q249" s="25"/>
      <c r="R249" s="25"/>
      <c r="S249" s="25"/>
      <c r="T249" s="25"/>
      <c r="U249" s="16"/>
    </row>
    <row r="250" spans="1:21">
      <c r="A250" s="12"/>
      <c r="B250" s="16"/>
      <c r="C250" s="16"/>
      <c r="D250" s="16"/>
      <c r="E250" s="16"/>
      <c r="F250" s="16"/>
      <c r="G250" s="16"/>
      <c r="H250" s="16"/>
      <c r="I250" s="16"/>
      <c r="J250" s="16"/>
      <c r="N250" s="25"/>
      <c r="O250" s="25"/>
      <c r="P250" s="25"/>
      <c r="Q250" s="25"/>
      <c r="R250" s="25"/>
      <c r="S250" s="25"/>
      <c r="T250" s="25"/>
      <c r="U250" s="16"/>
    </row>
    <row r="251" spans="1:21">
      <c r="A251" s="12"/>
      <c r="B251" s="16"/>
      <c r="C251" s="16"/>
      <c r="D251" s="16"/>
      <c r="E251" s="16"/>
      <c r="F251" s="16"/>
      <c r="G251" s="16"/>
      <c r="H251" s="16"/>
      <c r="I251" s="16"/>
      <c r="J251" s="16"/>
      <c r="N251" s="25"/>
      <c r="O251" s="25"/>
      <c r="P251" s="25"/>
      <c r="Q251" s="25"/>
      <c r="R251" s="25"/>
      <c r="S251" s="25"/>
      <c r="T251" s="25"/>
      <c r="U251" s="16"/>
    </row>
    <row r="252" spans="1:21">
      <c r="A252" s="12"/>
      <c r="B252" s="16"/>
      <c r="C252" s="16"/>
      <c r="D252" s="16"/>
      <c r="E252" s="16"/>
      <c r="F252" s="16"/>
      <c r="G252" s="16"/>
      <c r="H252" s="16"/>
      <c r="I252" s="16"/>
      <c r="J252" s="16"/>
      <c r="N252" s="25"/>
      <c r="O252" s="25"/>
      <c r="P252" s="25"/>
      <c r="Q252" s="25"/>
      <c r="R252" s="25"/>
      <c r="S252" s="25"/>
      <c r="T252" s="25"/>
      <c r="U252" s="16"/>
    </row>
    <row r="253" spans="1:21">
      <c r="A253" s="12"/>
      <c r="B253" s="16"/>
      <c r="C253" s="16"/>
      <c r="D253" s="16"/>
      <c r="E253" s="16"/>
      <c r="F253" s="16"/>
      <c r="G253" s="16"/>
      <c r="H253" s="16"/>
      <c r="I253" s="16"/>
      <c r="J253" s="16"/>
      <c r="N253" s="25"/>
      <c r="O253" s="25"/>
      <c r="P253" s="25"/>
      <c r="Q253" s="25"/>
      <c r="R253" s="25"/>
      <c r="S253" s="25"/>
      <c r="T253" s="25"/>
      <c r="U253" s="16"/>
    </row>
    <row r="254" spans="1:21">
      <c r="A254" s="12"/>
      <c r="B254" s="16"/>
      <c r="C254" s="16"/>
      <c r="D254" s="16"/>
      <c r="E254" s="16"/>
      <c r="F254" s="16"/>
      <c r="G254" s="16"/>
      <c r="H254" s="16"/>
      <c r="I254" s="16"/>
      <c r="J254" s="16"/>
      <c r="N254" s="25"/>
      <c r="O254" s="25"/>
      <c r="P254" s="25"/>
      <c r="Q254" s="25"/>
      <c r="R254" s="25"/>
      <c r="S254" s="25"/>
      <c r="T254" s="25"/>
      <c r="U254" s="16"/>
    </row>
    <row r="255" spans="1:21">
      <c r="A255" s="12"/>
      <c r="B255" s="16"/>
      <c r="C255" s="16"/>
      <c r="D255" s="16"/>
      <c r="E255" s="16"/>
      <c r="F255" s="16"/>
      <c r="G255" s="16"/>
      <c r="H255" s="16"/>
      <c r="I255" s="16"/>
      <c r="J255" s="16"/>
      <c r="N255" s="25"/>
      <c r="O255" s="25"/>
      <c r="P255" s="25"/>
      <c r="Q255" s="25"/>
      <c r="R255" s="25"/>
      <c r="S255" s="25"/>
      <c r="T255" s="25"/>
      <c r="U255" s="16"/>
    </row>
    <row r="256" spans="1:21">
      <c r="A256" s="12"/>
      <c r="B256" s="16"/>
      <c r="C256" s="16"/>
      <c r="D256" s="16"/>
      <c r="E256" s="16"/>
      <c r="F256" s="16"/>
      <c r="G256" s="16"/>
      <c r="H256" s="16"/>
      <c r="I256" s="16"/>
      <c r="J256" s="16"/>
      <c r="N256" s="25"/>
      <c r="O256" s="25"/>
      <c r="P256" s="25"/>
      <c r="Q256" s="25"/>
      <c r="R256" s="25"/>
      <c r="S256" s="25"/>
      <c r="T256" s="25"/>
      <c r="U256" s="16"/>
    </row>
    <row r="257" spans="1:21">
      <c r="A257" s="12"/>
      <c r="B257" s="16"/>
      <c r="C257" s="16"/>
      <c r="D257" s="16"/>
      <c r="E257" s="16"/>
      <c r="F257" s="16"/>
      <c r="G257" s="16"/>
      <c r="H257" s="16"/>
      <c r="I257" s="16"/>
      <c r="J257" s="16"/>
      <c r="N257" s="25"/>
      <c r="O257" s="25"/>
      <c r="P257" s="25"/>
      <c r="Q257" s="25"/>
      <c r="R257" s="25"/>
      <c r="S257" s="25"/>
      <c r="T257" s="25"/>
      <c r="U257" s="16"/>
    </row>
    <row r="258" spans="1:21">
      <c r="A258" s="12"/>
      <c r="B258" s="16"/>
      <c r="C258" s="16"/>
      <c r="D258" s="16"/>
      <c r="E258" s="16"/>
      <c r="F258" s="16"/>
      <c r="G258" s="16"/>
      <c r="H258" s="16"/>
      <c r="I258" s="16"/>
      <c r="J258" s="16"/>
      <c r="N258" s="25"/>
      <c r="O258" s="25"/>
      <c r="P258" s="25"/>
      <c r="Q258" s="25"/>
      <c r="R258" s="25"/>
      <c r="S258" s="25"/>
      <c r="T258" s="25"/>
      <c r="U258" s="16"/>
    </row>
    <row r="259" spans="1:21">
      <c r="A259" s="12"/>
      <c r="B259" s="16"/>
      <c r="C259" s="16"/>
      <c r="D259" s="16"/>
      <c r="E259" s="16"/>
      <c r="F259" s="16"/>
      <c r="G259" s="16"/>
      <c r="H259" s="16"/>
      <c r="I259" s="16"/>
      <c r="J259" s="16"/>
      <c r="N259" s="25"/>
      <c r="O259" s="25"/>
      <c r="P259" s="25"/>
      <c r="Q259" s="25"/>
      <c r="R259" s="25"/>
      <c r="S259" s="25"/>
      <c r="T259" s="25"/>
      <c r="U259" s="16"/>
    </row>
    <row r="260" spans="1:21">
      <c r="A260" s="12"/>
      <c r="B260" s="16"/>
      <c r="C260" s="16"/>
      <c r="D260" s="16"/>
      <c r="E260" s="16"/>
      <c r="F260" s="16"/>
      <c r="G260" s="16"/>
      <c r="H260" s="16"/>
      <c r="I260" s="16"/>
      <c r="J260" s="16"/>
      <c r="N260" s="25"/>
      <c r="O260" s="25"/>
      <c r="P260" s="25"/>
      <c r="Q260" s="25"/>
      <c r="R260" s="25"/>
      <c r="S260" s="25"/>
      <c r="T260" s="25"/>
      <c r="U260" s="16"/>
    </row>
    <row r="261" spans="1:21">
      <c r="A261" s="12"/>
      <c r="B261" s="16"/>
      <c r="C261" s="16"/>
      <c r="D261" s="16"/>
      <c r="E261" s="16"/>
      <c r="F261" s="16"/>
      <c r="G261" s="16"/>
      <c r="H261" s="16"/>
      <c r="I261" s="16"/>
      <c r="J261" s="16"/>
      <c r="N261" s="25"/>
      <c r="O261" s="25"/>
      <c r="P261" s="25"/>
      <c r="Q261" s="25"/>
      <c r="R261" s="25"/>
      <c r="S261" s="25"/>
      <c r="T261" s="25"/>
      <c r="U261" s="16"/>
    </row>
    <row r="262" spans="1:21">
      <c r="A262" s="12"/>
      <c r="B262" s="16"/>
      <c r="C262" s="16"/>
      <c r="D262" s="16"/>
      <c r="E262" s="16"/>
      <c r="F262" s="16"/>
      <c r="G262" s="16"/>
      <c r="H262" s="16"/>
      <c r="I262" s="16"/>
      <c r="J262" s="16"/>
      <c r="N262" s="25"/>
      <c r="O262" s="25"/>
      <c r="P262" s="25"/>
      <c r="Q262" s="25"/>
      <c r="R262" s="25"/>
      <c r="S262" s="25"/>
      <c r="T262" s="25"/>
      <c r="U262" s="16"/>
    </row>
    <row r="263" spans="1:21">
      <c r="A263" s="12"/>
      <c r="B263" s="16"/>
      <c r="C263" s="16"/>
      <c r="D263" s="16"/>
      <c r="E263" s="16"/>
      <c r="F263" s="16"/>
      <c r="G263" s="16"/>
      <c r="H263" s="16"/>
      <c r="I263" s="16"/>
      <c r="J263" s="16"/>
      <c r="N263" s="25"/>
      <c r="O263" s="25"/>
      <c r="P263" s="25"/>
      <c r="Q263" s="25"/>
      <c r="R263" s="25"/>
      <c r="S263" s="25"/>
      <c r="T263" s="25"/>
      <c r="U263" s="16"/>
    </row>
    <row r="264" spans="1:21">
      <c r="A264" s="12"/>
      <c r="B264" s="16"/>
      <c r="C264" s="16"/>
      <c r="D264" s="16"/>
      <c r="E264" s="16"/>
      <c r="F264" s="16"/>
      <c r="G264" s="16"/>
      <c r="H264" s="16"/>
      <c r="I264" s="16"/>
      <c r="J264" s="16"/>
      <c r="N264" s="25"/>
      <c r="O264" s="25"/>
      <c r="P264" s="25"/>
      <c r="Q264" s="25"/>
      <c r="R264" s="25"/>
      <c r="S264" s="25"/>
      <c r="T264" s="25"/>
      <c r="U264" s="16"/>
    </row>
    <row r="265" spans="1:21">
      <c r="A265" s="12"/>
      <c r="B265" s="16"/>
      <c r="C265" s="16"/>
      <c r="D265" s="16"/>
      <c r="E265" s="16"/>
      <c r="F265" s="16"/>
      <c r="G265" s="16"/>
      <c r="H265" s="16"/>
      <c r="I265" s="16"/>
      <c r="J265" s="16"/>
      <c r="N265" s="25"/>
      <c r="O265" s="25"/>
      <c r="P265" s="25"/>
      <c r="Q265" s="25"/>
      <c r="R265" s="25"/>
      <c r="S265" s="25"/>
      <c r="T265" s="25"/>
      <c r="U265" s="16"/>
    </row>
    <row r="266" spans="1:21">
      <c r="A266" s="12"/>
      <c r="B266" s="16"/>
      <c r="C266" s="16"/>
      <c r="D266" s="16"/>
      <c r="E266" s="16"/>
      <c r="F266" s="16"/>
      <c r="G266" s="16"/>
      <c r="H266" s="16"/>
      <c r="I266" s="16"/>
      <c r="J266" s="16"/>
      <c r="N266" s="25"/>
      <c r="O266" s="25"/>
      <c r="P266" s="25"/>
      <c r="Q266" s="25"/>
      <c r="R266" s="25"/>
      <c r="S266" s="25"/>
      <c r="T266" s="25"/>
      <c r="U266" s="16"/>
    </row>
    <row r="267" spans="1:21">
      <c r="A267" s="12"/>
      <c r="B267" s="16"/>
      <c r="C267" s="16"/>
      <c r="D267" s="16"/>
      <c r="E267" s="16"/>
      <c r="F267" s="16"/>
      <c r="G267" s="16"/>
      <c r="H267" s="16"/>
      <c r="I267" s="16"/>
      <c r="J267" s="16"/>
      <c r="N267" s="25"/>
      <c r="O267" s="25"/>
      <c r="P267" s="25"/>
      <c r="Q267" s="25"/>
      <c r="R267" s="25"/>
      <c r="S267" s="25"/>
      <c r="T267" s="25"/>
      <c r="U267" s="16"/>
    </row>
    <row r="268" spans="1:21">
      <c r="A268" s="12"/>
      <c r="B268" s="16"/>
      <c r="C268" s="16"/>
      <c r="D268" s="16"/>
      <c r="E268" s="16"/>
      <c r="F268" s="16"/>
      <c r="G268" s="16"/>
      <c r="H268" s="16"/>
      <c r="I268" s="16"/>
      <c r="J268" s="16"/>
      <c r="N268" s="25"/>
      <c r="O268" s="25"/>
      <c r="P268" s="25"/>
      <c r="Q268" s="25"/>
      <c r="R268" s="25"/>
      <c r="S268" s="25"/>
      <c r="T268" s="25"/>
      <c r="U268" s="16"/>
    </row>
    <row r="269" spans="1:21">
      <c r="A269" s="12"/>
      <c r="B269" s="16"/>
      <c r="C269" s="16"/>
      <c r="D269" s="16"/>
      <c r="E269" s="16"/>
      <c r="F269" s="16"/>
      <c r="G269" s="16"/>
      <c r="H269" s="16"/>
      <c r="I269" s="16"/>
      <c r="J269" s="16"/>
      <c r="N269" s="25"/>
      <c r="O269" s="25"/>
      <c r="P269" s="25"/>
      <c r="Q269" s="25"/>
      <c r="R269" s="25"/>
      <c r="S269" s="25"/>
      <c r="T269" s="25"/>
      <c r="U269" s="16"/>
    </row>
    <row r="270" spans="1:21">
      <c r="A270" s="12"/>
      <c r="B270" s="16"/>
      <c r="C270" s="16"/>
      <c r="D270" s="16"/>
      <c r="E270" s="16"/>
      <c r="F270" s="16"/>
      <c r="G270" s="16"/>
      <c r="H270" s="16"/>
      <c r="I270" s="16"/>
      <c r="J270" s="16"/>
      <c r="N270" s="25"/>
      <c r="O270" s="25"/>
      <c r="P270" s="25"/>
      <c r="Q270" s="25"/>
      <c r="R270" s="25"/>
      <c r="S270" s="25"/>
      <c r="T270" s="25"/>
      <c r="U270" s="16"/>
    </row>
    <row r="271" spans="1:21">
      <c r="A271" s="12"/>
      <c r="B271" s="16"/>
      <c r="C271" s="16"/>
      <c r="D271" s="16"/>
      <c r="E271" s="16"/>
      <c r="F271" s="16"/>
      <c r="G271" s="16"/>
      <c r="H271" s="16"/>
      <c r="I271" s="16"/>
      <c r="J271" s="16"/>
      <c r="N271" s="25"/>
      <c r="O271" s="25"/>
      <c r="P271" s="25"/>
      <c r="Q271" s="25"/>
      <c r="R271" s="25"/>
      <c r="S271" s="25"/>
      <c r="T271" s="25"/>
      <c r="U271" s="16"/>
    </row>
    <row r="272" spans="1:21">
      <c r="A272" s="12"/>
      <c r="B272" s="16"/>
      <c r="C272" s="16"/>
      <c r="D272" s="16"/>
      <c r="E272" s="16"/>
      <c r="F272" s="16"/>
      <c r="G272" s="16"/>
      <c r="H272" s="16"/>
      <c r="I272" s="16"/>
      <c r="J272" s="16"/>
      <c r="N272" s="25"/>
      <c r="O272" s="25"/>
      <c r="P272" s="25"/>
      <c r="Q272" s="25"/>
      <c r="R272" s="25"/>
      <c r="S272" s="25"/>
      <c r="T272" s="25"/>
      <c r="U272" s="16"/>
    </row>
    <row r="273" spans="1:21">
      <c r="A273" s="12"/>
      <c r="B273" s="16"/>
      <c r="C273" s="16"/>
      <c r="D273" s="16"/>
      <c r="E273" s="16"/>
      <c r="F273" s="16"/>
      <c r="G273" s="16"/>
      <c r="H273" s="16"/>
      <c r="I273" s="16"/>
      <c r="J273" s="16"/>
      <c r="N273" s="25"/>
      <c r="O273" s="25"/>
      <c r="P273" s="25"/>
      <c r="Q273" s="25"/>
      <c r="R273" s="25"/>
      <c r="S273" s="25"/>
      <c r="T273" s="25"/>
      <c r="U273" s="16"/>
    </row>
    <row r="274" spans="1:21">
      <c r="A274" s="12"/>
      <c r="B274" s="16"/>
      <c r="C274" s="16"/>
      <c r="D274" s="16"/>
      <c r="E274" s="16"/>
      <c r="F274" s="16"/>
      <c r="G274" s="16"/>
      <c r="H274" s="16"/>
      <c r="I274" s="16"/>
      <c r="J274" s="16"/>
      <c r="N274" s="25"/>
      <c r="O274" s="25"/>
      <c r="P274" s="25"/>
      <c r="Q274" s="25"/>
      <c r="R274" s="25"/>
      <c r="S274" s="25"/>
      <c r="T274" s="25"/>
      <c r="U274" s="16"/>
    </row>
    <row r="275" spans="1:21">
      <c r="A275" s="12"/>
      <c r="B275" s="16"/>
      <c r="C275" s="16"/>
      <c r="D275" s="16"/>
      <c r="E275" s="16"/>
      <c r="F275" s="16"/>
      <c r="G275" s="16"/>
      <c r="H275" s="16"/>
      <c r="I275" s="16"/>
      <c r="J275" s="16"/>
      <c r="N275" s="25"/>
      <c r="O275" s="25"/>
      <c r="P275" s="25"/>
      <c r="Q275" s="25"/>
      <c r="R275" s="25"/>
      <c r="S275" s="25"/>
      <c r="T275" s="25"/>
      <c r="U275" s="16"/>
    </row>
    <row r="276" spans="1:21">
      <c r="A276" s="12"/>
      <c r="B276" s="16"/>
      <c r="C276" s="16"/>
      <c r="D276" s="16"/>
      <c r="E276" s="16"/>
      <c r="F276" s="16"/>
      <c r="G276" s="16"/>
      <c r="H276" s="16"/>
      <c r="I276" s="16"/>
      <c r="J276" s="16"/>
      <c r="N276" s="25"/>
      <c r="O276" s="25"/>
      <c r="P276" s="25"/>
      <c r="Q276" s="25"/>
      <c r="R276" s="25"/>
      <c r="S276" s="25"/>
      <c r="T276" s="25"/>
      <c r="U276" s="16"/>
    </row>
    <row r="277" spans="1:21">
      <c r="A277" s="12"/>
      <c r="B277" s="16"/>
      <c r="C277" s="16"/>
      <c r="D277" s="16"/>
      <c r="E277" s="16"/>
      <c r="F277" s="16"/>
      <c r="G277" s="16"/>
      <c r="H277" s="16"/>
      <c r="I277" s="16"/>
      <c r="J277" s="16"/>
      <c r="N277" s="25"/>
      <c r="O277" s="25"/>
      <c r="P277" s="25"/>
      <c r="Q277" s="25"/>
      <c r="R277" s="25"/>
      <c r="S277" s="25"/>
      <c r="T277" s="25"/>
      <c r="U277" s="16"/>
    </row>
    <row r="278" spans="1:21">
      <c r="A278" s="12"/>
      <c r="B278" s="16"/>
      <c r="C278" s="16"/>
      <c r="D278" s="16"/>
      <c r="E278" s="16"/>
      <c r="F278" s="16"/>
      <c r="G278" s="16"/>
      <c r="H278" s="16"/>
      <c r="I278" s="16"/>
      <c r="J278" s="16"/>
      <c r="N278" s="25"/>
      <c r="O278" s="25"/>
      <c r="P278" s="25"/>
      <c r="Q278" s="25"/>
      <c r="R278" s="25"/>
      <c r="S278" s="25"/>
      <c r="T278" s="25"/>
      <c r="U278" s="16"/>
    </row>
    <row r="279" spans="1:21">
      <c r="A279" s="12"/>
      <c r="B279" s="16"/>
      <c r="C279" s="16"/>
      <c r="D279" s="16"/>
      <c r="E279" s="16"/>
      <c r="F279" s="16"/>
      <c r="G279" s="16"/>
      <c r="H279" s="16"/>
      <c r="I279" s="16"/>
      <c r="J279" s="16"/>
      <c r="N279" s="25"/>
      <c r="O279" s="25"/>
      <c r="P279" s="25"/>
      <c r="Q279" s="25"/>
      <c r="R279" s="25"/>
      <c r="S279" s="25"/>
      <c r="T279" s="25"/>
      <c r="U279" s="16"/>
    </row>
    <row r="280" spans="1:21">
      <c r="A280" s="12"/>
      <c r="B280" s="16"/>
      <c r="C280" s="16"/>
      <c r="D280" s="16"/>
      <c r="E280" s="16"/>
      <c r="F280" s="16"/>
      <c r="G280" s="16"/>
      <c r="H280" s="16"/>
      <c r="I280" s="16"/>
      <c r="J280" s="16"/>
      <c r="N280" s="25"/>
      <c r="O280" s="25"/>
      <c r="P280" s="25"/>
      <c r="Q280" s="25"/>
      <c r="R280" s="25"/>
      <c r="S280" s="25"/>
      <c r="T280" s="25"/>
      <c r="U280" s="16"/>
    </row>
    <row r="281" spans="1:21">
      <c r="A281" s="12"/>
      <c r="B281" s="16"/>
      <c r="C281" s="16"/>
      <c r="D281" s="16"/>
      <c r="E281" s="16"/>
      <c r="F281" s="16"/>
      <c r="G281" s="16"/>
      <c r="H281" s="16"/>
      <c r="I281" s="16"/>
      <c r="J281" s="16"/>
      <c r="N281" s="25"/>
      <c r="O281" s="25"/>
      <c r="P281" s="25"/>
      <c r="Q281" s="25"/>
      <c r="R281" s="25"/>
      <c r="S281" s="25"/>
      <c r="T281" s="25"/>
      <c r="U281" s="16"/>
    </row>
    <row r="282" spans="1:21">
      <c r="A282" s="12"/>
      <c r="B282" s="16"/>
      <c r="C282" s="16"/>
      <c r="D282" s="16"/>
      <c r="E282" s="16"/>
      <c r="F282" s="16"/>
      <c r="G282" s="16"/>
      <c r="H282" s="16"/>
      <c r="I282" s="16"/>
      <c r="J282" s="16"/>
      <c r="N282" s="25"/>
      <c r="O282" s="25"/>
      <c r="P282" s="25"/>
      <c r="Q282" s="25"/>
      <c r="R282" s="25"/>
      <c r="S282" s="25"/>
      <c r="T282" s="25"/>
      <c r="U282" s="16"/>
    </row>
    <row r="283" spans="1:21">
      <c r="A283" s="12"/>
      <c r="B283" s="16"/>
      <c r="C283" s="16"/>
      <c r="D283" s="16"/>
      <c r="E283" s="16"/>
      <c r="F283" s="16"/>
      <c r="G283" s="16"/>
      <c r="H283" s="16"/>
      <c r="I283" s="16"/>
      <c r="J283" s="16"/>
      <c r="N283" s="25"/>
      <c r="O283" s="25"/>
      <c r="P283" s="25"/>
      <c r="Q283" s="25"/>
      <c r="R283" s="25"/>
      <c r="S283" s="25"/>
      <c r="T283" s="25"/>
      <c r="U283" s="16"/>
    </row>
    <row r="284" spans="1:21">
      <c r="A284" s="12"/>
      <c r="B284" s="16"/>
      <c r="C284" s="16"/>
      <c r="D284" s="16"/>
      <c r="E284" s="16"/>
      <c r="F284" s="16"/>
      <c r="G284" s="16"/>
      <c r="H284" s="16"/>
      <c r="I284" s="16"/>
      <c r="J284" s="16"/>
      <c r="N284" s="25"/>
      <c r="O284" s="25"/>
      <c r="P284" s="25"/>
      <c r="Q284" s="25"/>
      <c r="R284" s="25"/>
      <c r="S284" s="25"/>
      <c r="T284" s="25"/>
      <c r="U284" s="16"/>
    </row>
    <row r="285" spans="1:21">
      <c r="A285" s="12"/>
      <c r="B285" s="16"/>
      <c r="C285" s="16"/>
      <c r="D285" s="16"/>
      <c r="E285" s="16"/>
      <c r="F285" s="16"/>
      <c r="G285" s="16"/>
      <c r="H285" s="16"/>
      <c r="I285" s="16"/>
      <c r="J285" s="16"/>
      <c r="N285" s="25"/>
      <c r="O285" s="25"/>
      <c r="P285" s="25"/>
      <c r="Q285" s="25"/>
      <c r="R285" s="25"/>
      <c r="S285" s="25"/>
      <c r="T285" s="25"/>
      <c r="U285" s="16"/>
    </row>
    <row r="286" spans="1:21">
      <c r="A286" s="12"/>
      <c r="B286" s="16"/>
      <c r="C286" s="16"/>
      <c r="D286" s="16"/>
      <c r="E286" s="16"/>
      <c r="F286" s="16"/>
      <c r="G286" s="16"/>
      <c r="H286" s="16"/>
      <c r="I286" s="16"/>
      <c r="J286" s="16"/>
      <c r="N286" s="25"/>
      <c r="O286" s="25"/>
      <c r="P286" s="25"/>
      <c r="Q286" s="25"/>
      <c r="R286" s="25"/>
      <c r="S286" s="25"/>
      <c r="T286" s="25"/>
      <c r="U286" s="16"/>
    </row>
    <row r="287" spans="1:21">
      <c r="A287" s="12"/>
      <c r="B287" s="16"/>
      <c r="C287" s="16"/>
      <c r="D287" s="16"/>
      <c r="E287" s="16"/>
      <c r="F287" s="16"/>
      <c r="G287" s="16"/>
      <c r="H287" s="16"/>
      <c r="I287" s="16"/>
      <c r="J287" s="16"/>
      <c r="N287" s="25"/>
      <c r="O287" s="25"/>
      <c r="P287" s="25"/>
      <c r="Q287" s="25"/>
      <c r="R287" s="25"/>
      <c r="S287" s="25"/>
      <c r="T287" s="25"/>
      <c r="U287" s="16"/>
    </row>
    <row r="288" spans="1:21">
      <c r="A288" s="12"/>
      <c r="B288" s="16"/>
      <c r="C288" s="16"/>
      <c r="D288" s="16"/>
      <c r="E288" s="16"/>
      <c r="F288" s="16"/>
      <c r="G288" s="16"/>
      <c r="H288" s="16"/>
      <c r="I288" s="16"/>
      <c r="J288" s="16"/>
      <c r="N288" s="25"/>
      <c r="O288" s="25"/>
      <c r="P288" s="25"/>
      <c r="Q288" s="25"/>
      <c r="R288" s="25"/>
      <c r="S288" s="25"/>
      <c r="T288" s="25"/>
      <c r="U288" s="16"/>
    </row>
    <row r="289" spans="1:21">
      <c r="A289" s="12"/>
      <c r="B289" s="16"/>
      <c r="C289" s="16"/>
      <c r="D289" s="16"/>
      <c r="E289" s="16"/>
      <c r="F289" s="16"/>
      <c r="G289" s="16"/>
      <c r="H289" s="16"/>
      <c r="I289" s="16"/>
      <c r="J289" s="16"/>
      <c r="N289" s="25"/>
      <c r="O289" s="25"/>
      <c r="P289" s="25"/>
      <c r="Q289" s="25"/>
      <c r="R289" s="25"/>
      <c r="S289" s="25"/>
      <c r="T289" s="25"/>
      <c r="U289" s="16"/>
    </row>
    <row r="290" spans="1:21">
      <c r="A290" s="12"/>
      <c r="B290" s="16"/>
      <c r="C290" s="16"/>
      <c r="D290" s="16"/>
      <c r="E290" s="16"/>
      <c r="F290" s="16"/>
      <c r="G290" s="16"/>
      <c r="H290" s="16"/>
      <c r="I290" s="16"/>
      <c r="J290" s="16"/>
      <c r="N290" s="25"/>
      <c r="O290" s="25"/>
      <c r="P290" s="25"/>
      <c r="Q290" s="25"/>
      <c r="R290" s="25"/>
      <c r="S290" s="25"/>
      <c r="T290" s="25"/>
      <c r="U290" s="16"/>
    </row>
    <row r="291" spans="1:21">
      <c r="A291" s="12"/>
      <c r="B291" s="16"/>
      <c r="C291" s="16"/>
      <c r="D291" s="16"/>
      <c r="E291" s="16"/>
      <c r="F291" s="16"/>
      <c r="G291" s="16"/>
      <c r="H291" s="16"/>
      <c r="I291" s="16"/>
      <c r="J291" s="16"/>
      <c r="N291" s="25"/>
      <c r="O291" s="25"/>
      <c r="P291" s="25"/>
      <c r="Q291" s="25"/>
      <c r="R291" s="25"/>
      <c r="S291" s="25"/>
      <c r="T291" s="25"/>
      <c r="U291" s="16"/>
    </row>
    <row r="292" spans="1:21">
      <c r="A292" s="12"/>
      <c r="B292" s="16"/>
      <c r="C292" s="16"/>
      <c r="D292" s="16"/>
      <c r="E292" s="16"/>
      <c r="F292" s="16"/>
      <c r="G292" s="16"/>
      <c r="H292" s="16"/>
      <c r="I292" s="16"/>
      <c r="J292" s="16"/>
      <c r="N292" s="25"/>
      <c r="O292" s="25"/>
      <c r="P292" s="25"/>
      <c r="Q292" s="25"/>
      <c r="R292" s="25"/>
      <c r="S292" s="25"/>
      <c r="T292" s="25"/>
      <c r="U292" s="16"/>
    </row>
    <row r="293" spans="1:21">
      <c r="A293" s="12"/>
      <c r="B293" s="16"/>
      <c r="C293" s="16"/>
      <c r="D293" s="16"/>
      <c r="E293" s="16"/>
      <c r="F293" s="16"/>
      <c r="G293" s="16"/>
      <c r="H293" s="16"/>
      <c r="I293" s="16"/>
      <c r="J293" s="16"/>
      <c r="N293" s="25"/>
      <c r="O293" s="25"/>
      <c r="P293" s="25"/>
      <c r="Q293" s="25"/>
      <c r="R293" s="25"/>
      <c r="S293" s="25"/>
      <c r="T293" s="25"/>
      <c r="U293" s="16"/>
    </row>
    <row r="294" spans="1:21">
      <c r="A294" s="12"/>
      <c r="B294" s="16"/>
      <c r="C294" s="16"/>
      <c r="D294" s="16"/>
      <c r="E294" s="16"/>
      <c r="F294" s="16"/>
      <c r="G294" s="16"/>
      <c r="H294" s="16"/>
      <c r="I294" s="16"/>
      <c r="J294" s="16"/>
      <c r="N294" s="25"/>
      <c r="O294" s="25"/>
      <c r="P294" s="25"/>
      <c r="Q294" s="25"/>
      <c r="R294" s="25"/>
      <c r="S294" s="25"/>
      <c r="T294" s="25"/>
      <c r="U294" s="16"/>
    </row>
    <row r="295" spans="1:21">
      <c r="A295" s="12"/>
      <c r="B295" s="16"/>
      <c r="C295" s="16"/>
      <c r="D295" s="16"/>
      <c r="E295" s="16"/>
      <c r="F295" s="16"/>
      <c r="G295" s="16"/>
      <c r="H295" s="16"/>
      <c r="I295" s="16"/>
      <c r="J295" s="16"/>
      <c r="N295" s="25"/>
      <c r="O295" s="25"/>
      <c r="P295" s="25"/>
      <c r="Q295" s="25"/>
      <c r="R295" s="25"/>
      <c r="S295" s="25"/>
      <c r="T295" s="25"/>
      <c r="U295" s="16"/>
    </row>
    <row r="296" spans="1:21">
      <c r="A296" s="12"/>
      <c r="B296" s="16"/>
      <c r="C296" s="16"/>
      <c r="D296" s="16"/>
      <c r="E296" s="16"/>
      <c r="F296" s="16"/>
      <c r="G296" s="16"/>
      <c r="H296" s="16"/>
      <c r="I296" s="16"/>
      <c r="J296" s="16"/>
      <c r="N296" s="25"/>
      <c r="O296" s="25"/>
      <c r="P296" s="25"/>
      <c r="Q296" s="25"/>
      <c r="R296" s="25"/>
      <c r="S296" s="25"/>
      <c r="T296" s="25"/>
      <c r="U296" s="16"/>
    </row>
    <row r="297" spans="1:21">
      <c r="A297" s="12"/>
      <c r="B297" s="16"/>
      <c r="C297" s="16"/>
      <c r="D297" s="16"/>
      <c r="E297" s="16"/>
      <c r="F297" s="16"/>
      <c r="G297" s="16"/>
      <c r="H297" s="16"/>
      <c r="I297" s="16"/>
      <c r="J297" s="16"/>
      <c r="N297" s="25"/>
      <c r="O297" s="25"/>
      <c r="P297" s="25"/>
      <c r="Q297" s="25"/>
      <c r="R297" s="25"/>
      <c r="S297" s="25"/>
      <c r="T297" s="25"/>
      <c r="U297" s="16"/>
    </row>
    <row r="298" spans="1:21">
      <c r="A298" s="12"/>
      <c r="B298" s="16"/>
      <c r="C298" s="16"/>
      <c r="D298" s="16"/>
      <c r="E298" s="16"/>
      <c r="F298" s="16"/>
      <c r="G298" s="16"/>
      <c r="H298" s="16"/>
      <c r="I298" s="16"/>
      <c r="J298" s="16"/>
      <c r="N298" s="25"/>
      <c r="O298" s="25"/>
      <c r="P298" s="25"/>
      <c r="Q298" s="25"/>
      <c r="R298" s="25"/>
      <c r="S298" s="25"/>
      <c r="T298" s="25"/>
      <c r="U298" s="16"/>
    </row>
    <row r="299" spans="1:21">
      <c r="A299" s="12"/>
      <c r="B299" s="16"/>
      <c r="C299" s="16"/>
      <c r="D299" s="16"/>
      <c r="E299" s="16"/>
      <c r="F299" s="16"/>
      <c r="G299" s="16"/>
      <c r="H299" s="16"/>
      <c r="I299" s="16"/>
      <c r="J299" s="16"/>
      <c r="N299" s="25"/>
      <c r="O299" s="25"/>
      <c r="P299" s="25"/>
      <c r="Q299" s="25"/>
      <c r="R299" s="25"/>
      <c r="S299" s="25"/>
      <c r="T299" s="25"/>
      <c r="U299" s="16"/>
    </row>
    <row r="300" spans="1:21">
      <c r="A300" s="12"/>
      <c r="B300" s="16"/>
      <c r="C300" s="16"/>
      <c r="D300" s="16"/>
      <c r="E300" s="16"/>
      <c r="F300" s="16"/>
      <c r="G300" s="16"/>
      <c r="H300" s="16"/>
      <c r="I300" s="16"/>
      <c r="J300" s="16"/>
      <c r="N300" s="25"/>
      <c r="O300" s="25"/>
      <c r="P300" s="25"/>
      <c r="Q300" s="25"/>
      <c r="R300" s="25"/>
      <c r="S300" s="25"/>
      <c r="T300" s="25"/>
      <c r="U300" s="16"/>
    </row>
    <row r="301" spans="1:21">
      <c r="A301" s="12"/>
      <c r="B301" s="16"/>
      <c r="C301" s="16"/>
      <c r="D301" s="16"/>
      <c r="E301" s="16"/>
      <c r="F301" s="16"/>
      <c r="G301" s="16"/>
      <c r="H301" s="16"/>
      <c r="I301" s="16"/>
      <c r="J301" s="16"/>
      <c r="N301" s="25"/>
      <c r="O301" s="25"/>
      <c r="P301" s="25"/>
      <c r="Q301" s="25"/>
      <c r="R301" s="25"/>
      <c r="S301" s="25"/>
      <c r="T301" s="25"/>
      <c r="U301" s="16"/>
    </row>
    <row r="302" spans="1:21">
      <c r="A302" s="12"/>
      <c r="B302" s="16"/>
      <c r="C302" s="16"/>
      <c r="D302" s="16"/>
      <c r="E302" s="16"/>
      <c r="F302" s="16"/>
      <c r="G302" s="16"/>
      <c r="H302" s="16"/>
      <c r="I302" s="16"/>
      <c r="J302" s="16"/>
      <c r="N302" s="25"/>
      <c r="O302" s="25"/>
      <c r="P302" s="25"/>
      <c r="Q302" s="25"/>
      <c r="R302" s="25"/>
      <c r="S302" s="25"/>
      <c r="T302" s="25"/>
      <c r="U302" s="16"/>
    </row>
    <row r="303" spans="1:21">
      <c r="A303" s="12"/>
      <c r="B303" s="16"/>
      <c r="C303" s="16"/>
      <c r="D303" s="16"/>
      <c r="E303" s="16"/>
      <c r="F303" s="16"/>
      <c r="G303" s="16"/>
      <c r="H303" s="16"/>
      <c r="I303" s="16"/>
      <c r="J303" s="16"/>
      <c r="N303" s="25"/>
      <c r="O303" s="25"/>
      <c r="P303" s="25"/>
      <c r="Q303" s="25"/>
      <c r="R303" s="25"/>
      <c r="S303" s="25"/>
      <c r="T303" s="25"/>
      <c r="U303" s="16"/>
    </row>
    <row r="304" spans="1:21">
      <c r="A304" s="12"/>
      <c r="B304" s="16"/>
      <c r="C304" s="16"/>
      <c r="D304" s="16"/>
      <c r="E304" s="16"/>
      <c r="F304" s="16"/>
      <c r="G304" s="16"/>
      <c r="H304" s="16"/>
      <c r="I304" s="16"/>
      <c r="J304" s="16"/>
      <c r="N304" s="25"/>
      <c r="O304" s="25"/>
      <c r="P304" s="25"/>
      <c r="Q304" s="25"/>
      <c r="R304" s="25"/>
      <c r="S304" s="25"/>
      <c r="T304" s="25"/>
      <c r="U304" s="16"/>
    </row>
    <row r="305" spans="1:21">
      <c r="A305" s="12"/>
      <c r="B305" s="16"/>
      <c r="C305" s="16"/>
      <c r="D305" s="16"/>
      <c r="E305" s="16"/>
      <c r="F305" s="16"/>
      <c r="G305" s="16"/>
      <c r="H305" s="16"/>
      <c r="I305" s="16"/>
      <c r="J305" s="16"/>
      <c r="N305" s="25"/>
      <c r="O305" s="25"/>
      <c r="P305" s="25"/>
      <c r="Q305" s="25"/>
      <c r="R305" s="25"/>
      <c r="S305" s="25"/>
      <c r="T305" s="25"/>
      <c r="U305" s="16"/>
    </row>
    <row r="306" spans="1:21">
      <c r="A306" s="12"/>
      <c r="B306" s="16"/>
      <c r="C306" s="16"/>
      <c r="D306" s="16"/>
      <c r="E306" s="16"/>
      <c r="F306" s="16"/>
      <c r="G306" s="16"/>
      <c r="H306" s="16"/>
      <c r="I306" s="16"/>
      <c r="J306" s="16"/>
      <c r="N306" s="25"/>
      <c r="O306" s="25"/>
      <c r="P306" s="25"/>
      <c r="Q306" s="25"/>
      <c r="R306" s="25"/>
      <c r="S306" s="25"/>
      <c r="T306" s="25"/>
      <c r="U306" s="16"/>
    </row>
    <row r="307" spans="1:21">
      <c r="A307" s="12"/>
      <c r="B307" s="16"/>
      <c r="C307" s="16"/>
      <c r="D307" s="16"/>
      <c r="E307" s="16"/>
      <c r="F307" s="16"/>
      <c r="G307" s="16"/>
      <c r="H307" s="16"/>
      <c r="I307" s="16"/>
      <c r="J307" s="16"/>
      <c r="N307" s="25"/>
      <c r="O307" s="25"/>
      <c r="P307" s="25"/>
      <c r="Q307" s="25"/>
      <c r="R307" s="25"/>
      <c r="S307" s="25"/>
      <c r="T307" s="25"/>
      <c r="U307" s="16"/>
    </row>
    <row r="308" spans="1:21">
      <c r="A308" s="12"/>
      <c r="B308" s="16"/>
      <c r="C308" s="16"/>
      <c r="D308" s="16"/>
      <c r="E308" s="16"/>
      <c r="F308" s="16"/>
      <c r="G308" s="16"/>
      <c r="H308" s="16"/>
      <c r="I308" s="16"/>
      <c r="J308" s="16"/>
      <c r="N308" s="25"/>
      <c r="O308" s="25"/>
      <c r="P308" s="25"/>
      <c r="Q308" s="25"/>
      <c r="R308" s="25"/>
      <c r="S308" s="25"/>
      <c r="T308" s="25"/>
      <c r="U308" s="16"/>
    </row>
    <row r="309" spans="1:21">
      <c r="A309" s="12"/>
      <c r="B309" s="16"/>
      <c r="C309" s="16"/>
      <c r="D309" s="16"/>
      <c r="E309" s="16"/>
      <c r="F309" s="16"/>
      <c r="G309" s="16"/>
      <c r="H309" s="16"/>
      <c r="I309" s="16"/>
      <c r="J309" s="16"/>
      <c r="N309" s="25"/>
      <c r="O309" s="25"/>
      <c r="P309" s="25"/>
      <c r="Q309" s="25"/>
      <c r="R309" s="25"/>
      <c r="S309" s="25"/>
      <c r="T309" s="25"/>
      <c r="U309" s="16"/>
    </row>
    <row r="310" spans="1:21">
      <c r="A310" s="12"/>
      <c r="B310" s="16"/>
      <c r="C310" s="16"/>
      <c r="D310" s="16"/>
      <c r="E310" s="16"/>
      <c r="F310" s="16"/>
      <c r="G310" s="16"/>
      <c r="H310" s="16"/>
      <c r="I310" s="16"/>
      <c r="J310" s="16"/>
      <c r="N310" s="25"/>
      <c r="O310" s="25"/>
      <c r="P310" s="25"/>
      <c r="Q310" s="25"/>
      <c r="R310" s="25"/>
      <c r="S310" s="25"/>
      <c r="T310" s="25"/>
      <c r="U310" s="16"/>
    </row>
    <row r="311" spans="1:21">
      <c r="A311" s="12"/>
      <c r="B311" s="16"/>
      <c r="C311" s="16"/>
      <c r="D311" s="16"/>
      <c r="E311" s="16"/>
      <c r="F311" s="16"/>
      <c r="G311" s="16"/>
      <c r="H311" s="16"/>
      <c r="I311" s="16"/>
      <c r="J311" s="16"/>
      <c r="N311" s="25"/>
      <c r="O311" s="25"/>
      <c r="P311" s="25"/>
      <c r="Q311" s="25"/>
      <c r="R311" s="25"/>
      <c r="S311" s="25"/>
      <c r="T311" s="25"/>
      <c r="U311" s="16"/>
    </row>
    <row r="312" spans="1:21">
      <c r="A312" s="12"/>
      <c r="B312" s="16"/>
      <c r="C312" s="16"/>
      <c r="D312" s="16"/>
      <c r="E312" s="16"/>
      <c r="F312" s="16"/>
      <c r="G312" s="16"/>
      <c r="H312" s="16"/>
      <c r="I312" s="16"/>
      <c r="J312" s="16"/>
      <c r="N312" s="25"/>
      <c r="O312" s="25"/>
      <c r="P312" s="25"/>
      <c r="Q312" s="25"/>
      <c r="R312" s="25"/>
      <c r="S312" s="25"/>
      <c r="T312" s="25"/>
      <c r="U312" s="16"/>
    </row>
    <row r="313" spans="1:21">
      <c r="A313" s="12"/>
      <c r="B313" s="16"/>
      <c r="C313" s="16"/>
      <c r="D313" s="16"/>
      <c r="E313" s="16"/>
      <c r="F313" s="16"/>
      <c r="G313" s="16"/>
      <c r="H313" s="16"/>
      <c r="I313" s="16"/>
      <c r="J313" s="16"/>
      <c r="N313" s="25"/>
      <c r="O313" s="25"/>
      <c r="P313" s="25"/>
      <c r="Q313" s="25"/>
      <c r="R313" s="25"/>
      <c r="S313" s="25"/>
      <c r="T313" s="25"/>
      <c r="U313" s="16"/>
    </row>
    <row r="314" spans="1:21">
      <c r="A314" s="12"/>
      <c r="B314" s="16"/>
      <c r="C314" s="16"/>
      <c r="D314" s="16"/>
      <c r="E314" s="16"/>
      <c r="F314" s="16"/>
      <c r="G314" s="16"/>
      <c r="H314" s="16"/>
      <c r="I314" s="16"/>
      <c r="J314" s="16"/>
      <c r="N314" s="25"/>
      <c r="O314" s="25"/>
      <c r="P314" s="25"/>
      <c r="Q314" s="25"/>
      <c r="R314" s="25"/>
      <c r="S314" s="25"/>
      <c r="T314" s="25"/>
      <c r="U314" s="16"/>
    </row>
    <row r="315" spans="1:21">
      <c r="A315" s="12"/>
      <c r="B315" s="16"/>
      <c r="C315" s="16"/>
      <c r="D315" s="16"/>
      <c r="E315" s="16"/>
      <c r="F315" s="16"/>
      <c r="G315" s="16"/>
      <c r="H315" s="16"/>
      <c r="I315" s="16"/>
      <c r="J315" s="16"/>
      <c r="N315" s="25"/>
      <c r="O315" s="25"/>
      <c r="P315" s="25"/>
      <c r="Q315" s="25"/>
      <c r="R315" s="25"/>
      <c r="S315" s="25"/>
      <c r="T315" s="25"/>
      <c r="U315" s="16"/>
    </row>
    <row r="316" spans="1:21">
      <c r="A316" s="12"/>
      <c r="B316" s="16"/>
      <c r="C316" s="16"/>
      <c r="D316" s="16"/>
      <c r="E316" s="16"/>
      <c r="F316" s="16"/>
      <c r="G316" s="16"/>
      <c r="H316" s="16"/>
      <c r="I316" s="16"/>
      <c r="J316" s="16"/>
      <c r="N316" s="25"/>
      <c r="O316" s="25"/>
      <c r="P316" s="25"/>
      <c r="Q316" s="25"/>
      <c r="R316" s="25"/>
      <c r="S316" s="25"/>
      <c r="T316" s="25"/>
      <c r="U316" s="16"/>
    </row>
    <row r="317" spans="1:21">
      <c r="A317" s="12"/>
      <c r="B317" s="16"/>
      <c r="C317" s="16"/>
      <c r="D317" s="16"/>
      <c r="E317" s="16"/>
      <c r="F317" s="16"/>
      <c r="G317" s="16"/>
      <c r="H317" s="16"/>
      <c r="I317" s="16"/>
      <c r="J317" s="16"/>
      <c r="N317" s="25"/>
      <c r="O317" s="25"/>
      <c r="P317" s="25"/>
      <c r="Q317" s="25"/>
      <c r="R317" s="25"/>
      <c r="S317" s="25"/>
      <c r="T317" s="25"/>
      <c r="U317" s="16"/>
    </row>
    <row r="318" spans="1:21">
      <c r="A318" s="12"/>
      <c r="B318" s="16"/>
      <c r="C318" s="16"/>
      <c r="D318" s="16"/>
      <c r="E318" s="16"/>
      <c r="F318" s="16"/>
      <c r="G318" s="16"/>
      <c r="H318" s="16"/>
      <c r="I318" s="16"/>
      <c r="J318" s="16"/>
      <c r="N318" s="25"/>
      <c r="O318" s="25"/>
      <c r="P318" s="25"/>
      <c r="Q318" s="25"/>
      <c r="R318" s="25"/>
      <c r="S318" s="25"/>
      <c r="T318" s="25"/>
      <c r="U318" s="16"/>
    </row>
    <row r="319" spans="1:21">
      <c r="A319" s="12"/>
      <c r="B319" s="16"/>
      <c r="C319" s="16"/>
      <c r="D319" s="16"/>
      <c r="E319" s="16"/>
      <c r="F319" s="16"/>
      <c r="G319" s="16"/>
      <c r="H319" s="16"/>
      <c r="I319" s="16"/>
      <c r="J319" s="16"/>
      <c r="N319" s="25"/>
      <c r="O319" s="25"/>
      <c r="P319" s="25"/>
      <c r="Q319" s="25"/>
      <c r="R319" s="25"/>
      <c r="S319" s="25"/>
      <c r="T319" s="25"/>
      <c r="U319" s="16"/>
    </row>
    <row r="320" spans="1:21">
      <c r="A320" s="12"/>
      <c r="B320" s="16"/>
      <c r="C320" s="16"/>
      <c r="D320" s="16"/>
      <c r="E320" s="16"/>
      <c r="F320" s="16"/>
      <c r="G320" s="16"/>
      <c r="H320" s="16"/>
      <c r="I320" s="16"/>
      <c r="J320" s="16"/>
      <c r="N320" s="25"/>
      <c r="O320" s="25"/>
      <c r="P320" s="25"/>
      <c r="Q320" s="25"/>
      <c r="R320" s="25"/>
      <c r="S320" s="25"/>
      <c r="T320" s="25"/>
      <c r="U320" s="16"/>
    </row>
    <row r="321" spans="1:21">
      <c r="A321" s="12"/>
      <c r="B321" s="16"/>
      <c r="C321" s="16"/>
      <c r="D321" s="16"/>
      <c r="E321" s="16"/>
      <c r="F321" s="16"/>
      <c r="G321" s="16"/>
      <c r="H321" s="16"/>
      <c r="I321" s="16"/>
      <c r="J321" s="16"/>
      <c r="N321" s="25"/>
      <c r="O321" s="25"/>
      <c r="P321" s="25"/>
      <c r="Q321" s="25"/>
      <c r="R321" s="25"/>
      <c r="S321" s="25"/>
      <c r="T321" s="25"/>
      <c r="U321" s="16"/>
    </row>
    <row r="322" spans="1:21">
      <c r="A322" s="12"/>
      <c r="B322" s="16"/>
      <c r="C322" s="16"/>
      <c r="D322" s="16"/>
      <c r="E322" s="16"/>
      <c r="F322" s="16"/>
      <c r="G322" s="16"/>
      <c r="H322" s="16"/>
      <c r="I322" s="16"/>
      <c r="J322" s="16"/>
      <c r="N322" s="25"/>
      <c r="O322" s="25"/>
      <c r="P322" s="25"/>
      <c r="Q322" s="25"/>
      <c r="R322" s="25"/>
      <c r="S322" s="25"/>
      <c r="T322" s="25"/>
      <c r="U322" s="16"/>
    </row>
    <row r="323" spans="1:21">
      <c r="A323" s="12"/>
      <c r="B323" s="16"/>
      <c r="C323" s="16"/>
      <c r="D323" s="16"/>
      <c r="E323" s="16"/>
      <c r="F323" s="16"/>
      <c r="G323" s="16"/>
      <c r="H323" s="16"/>
      <c r="I323" s="16"/>
      <c r="J323" s="16"/>
      <c r="N323" s="25"/>
      <c r="O323" s="25"/>
      <c r="P323" s="25"/>
      <c r="Q323" s="25"/>
      <c r="R323" s="25"/>
      <c r="S323" s="25"/>
      <c r="T323" s="25"/>
      <c r="U323" s="16"/>
    </row>
    <row r="324" spans="1:21">
      <c r="A324" s="12"/>
      <c r="B324" s="16"/>
      <c r="C324" s="16"/>
      <c r="D324" s="16"/>
      <c r="E324" s="16"/>
      <c r="F324" s="16"/>
      <c r="G324" s="16"/>
      <c r="H324" s="16"/>
      <c r="I324" s="16"/>
      <c r="J324" s="16"/>
      <c r="N324" s="25"/>
      <c r="O324" s="25"/>
      <c r="P324" s="25"/>
      <c r="Q324" s="25"/>
      <c r="R324" s="25"/>
      <c r="S324" s="25"/>
      <c r="T324" s="25"/>
      <c r="U324" s="16"/>
    </row>
    <row r="325" spans="1:21">
      <c r="A325" s="12"/>
      <c r="B325" s="16"/>
      <c r="C325" s="16"/>
      <c r="D325" s="16"/>
      <c r="E325" s="16"/>
      <c r="F325" s="16"/>
      <c r="G325" s="16"/>
      <c r="H325" s="16"/>
      <c r="I325" s="16"/>
      <c r="J325" s="16"/>
      <c r="N325" s="25"/>
      <c r="O325" s="25"/>
      <c r="P325" s="25"/>
      <c r="Q325" s="25"/>
      <c r="R325" s="25"/>
      <c r="S325" s="25"/>
      <c r="T325" s="25"/>
      <c r="U325" s="16"/>
    </row>
    <row r="326" spans="1:21">
      <c r="A326" s="12"/>
      <c r="B326" s="16"/>
      <c r="C326" s="16"/>
      <c r="D326" s="16"/>
      <c r="E326" s="16"/>
      <c r="F326" s="16"/>
      <c r="G326" s="16"/>
      <c r="H326" s="16"/>
      <c r="I326" s="16"/>
      <c r="J326" s="16"/>
      <c r="N326" s="25"/>
      <c r="O326" s="25"/>
      <c r="P326" s="25"/>
      <c r="Q326" s="25"/>
      <c r="R326" s="25"/>
      <c r="S326" s="25"/>
      <c r="T326" s="25"/>
      <c r="U326" s="16"/>
    </row>
    <row r="327" spans="1:21">
      <c r="A327" s="12"/>
      <c r="B327" s="16"/>
      <c r="C327" s="16"/>
      <c r="D327" s="16"/>
      <c r="E327" s="16"/>
      <c r="F327" s="16"/>
      <c r="G327" s="16"/>
      <c r="H327" s="16"/>
      <c r="I327" s="16"/>
      <c r="J327" s="16"/>
      <c r="N327" s="25"/>
      <c r="O327" s="25"/>
      <c r="P327" s="25"/>
      <c r="Q327" s="25"/>
      <c r="R327" s="25"/>
      <c r="S327" s="25"/>
      <c r="T327" s="25"/>
      <c r="U327" s="16"/>
    </row>
    <row r="328" spans="1:21">
      <c r="A328" s="12"/>
      <c r="B328" s="16"/>
      <c r="C328" s="16"/>
      <c r="D328" s="16"/>
      <c r="E328" s="16"/>
      <c r="F328" s="16"/>
      <c r="G328" s="16"/>
      <c r="H328" s="16"/>
      <c r="I328" s="16"/>
      <c r="J328" s="16"/>
      <c r="N328" s="25"/>
      <c r="O328" s="25"/>
      <c r="P328" s="25"/>
      <c r="Q328" s="25"/>
      <c r="R328" s="25"/>
      <c r="S328" s="25"/>
      <c r="T328" s="25"/>
      <c r="U328" s="16"/>
    </row>
    <row r="329" spans="1:21">
      <c r="A329" s="12"/>
      <c r="B329" s="16"/>
      <c r="C329" s="16"/>
      <c r="D329" s="16"/>
      <c r="E329" s="16"/>
      <c r="F329" s="16"/>
      <c r="G329" s="16"/>
      <c r="H329" s="16"/>
      <c r="I329" s="16"/>
      <c r="J329" s="16"/>
      <c r="N329" s="25"/>
      <c r="O329" s="25"/>
      <c r="P329" s="25"/>
      <c r="Q329" s="25"/>
      <c r="R329" s="25"/>
      <c r="S329" s="25"/>
      <c r="T329" s="25"/>
      <c r="U329" s="16"/>
    </row>
    <row r="330" spans="1:21">
      <c r="A330" s="12"/>
      <c r="B330" s="16"/>
      <c r="C330" s="16"/>
      <c r="D330" s="16"/>
      <c r="E330" s="16"/>
      <c r="F330" s="16"/>
      <c r="G330" s="16"/>
      <c r="H330" s="16"/>
      <c r="I330" s="16"/>
      <c r="J330" s="16"/>
      <c r="N330" s="25"/>
      <c r="O330" s="25"/>
      <c r="P330" s="25"/>
      <c r="Q330" s="25"/>
      <c r="R330" s="25"/>
      <c r="S330" s="25"/>
      <c r="T330" s="25"/>
      <c r="U330" s="16"/>
    </row>
    <row r="331" spans="1:21">
      <c r="A331" s="12"/>
      <c r="B331" s="16"/>
      <c r="C331" s="16"/>
      <c r="D331" s="16"/>
      <c r="E331" s="16"/>
      <c r="F331" s="16"/>
      <c r="G331" s="16"/>
      <c r="H331" s="16"/>
      <c r="I331" s="16"/>
      <c r="J331" s="16"/>
      <c r="N331" s="25"/>
      <c r="O331" s="25"/>
      <c r="P331" s="25"/>
      <c r="Q331" s="25"/>
      <c r="R331" s="25"/>
      <c r="S331" s="25"/>
      <c r="T331" s="25"/>
      <c r="U331" s="16"/>
    </row>
    <row r="332" spans="1:21">
      <c r="A332" s="12"/>
      <c r="B332" s="16"/>
      <c r="C332" s="16"/>
      <c r="D332" s="16"/>
      <c r="E332" s="16"/>
      <c r="F332" s="16"/>
      <c r="G332" s="16"/>
      <c r="H332" s="16"/>
      <c r="I332" s="16"/>
      <c r="J332" s="16"/>
      <c r="N332" s="25"/>
      <c r="O332" s="25"/>
      <c r="P332" s="25"/>
      <c r="Q332" s="25"/>
      <c r="R332" s="25"/>
      <c r="S332" s="25"/>
      <c r="T332" s="25"/>
      <c r="U332" s="16"/>
    </row>
    <row r="333" spans="1:21">
      <c r="A333" s="12"/>
      <c r="B333" s="16"/>
      <c r="C333" s="16"/>
      <c r="D333" s="16"/>
      <c r="E333" s="16"/>
      <c r="F333" s="16"/>
      <c r="G333" s="16"/>
      <c r="H333" s="16"/>
      <c r="I333" s="16"/>
      <c r="J333" s="16"/>
      <c r="N333" s="25"/>
      <c r="O333" s="25"/>
      <c r="P333" s="25"/>
      <c r="Q333" s="25"/>
      <c r="R333" s="25"/>
      <c r="S333" s="25"/>
      <c r="T333" s="25"/>
      <c r="U333" s="16"/>
    </row>
    <row r="334" spans="1:21">
      <c r="A334" s="12"/>
      <c r="B334" s="16"/>
      <c r="C334" s="16"/>
      <c r="D334" s="16"/>
      <c r="E334" s="16"/>
      <c r="F334" s="16"/>
      <c r="G334" s="16"/>
      <c r="H334" s="16"/>
      <c r="I334" s="16"/>
      <c r="J334" s="16"/>
      <c r="N334" s="25"/>
      <c r="O334" s="25"/>
      <c r="P334" s="25"/>
      <c r="Q334" s="25"/>
      <c r="R334" s="25"/>
      <c r="S334" s="25"/>
      <c r="T334" s="25"/>
      <c r="U334" s="16"/>
    </row>
    <row r="335" spans="1:21">
      <c r="A335" s="12"/>
      <c r="B335" s="16"/>
      <c r="C335" s="16"/>
      <c r="D335" s="16"/>
      <c r="E335" s="16"/>
      <c r="F335" s="16"/>
      <c r="G335" s="16"/>
      <c r="H335" s="16"/>
      <c r="I335" s="16"/>
      <c r="J335" s="16"/>
      <c r="N335" s="25"/>
      <c r="O335" s="25"/>
      <c r="P335" s="25"/>
      <c r="Q335" s="25"/>
      <c r="R335" s="25"/>
      <c r="S335" s="25"/>
      <c r="T335" s="25"/>
      <c r="U335" s="16"/>
    </row>
    <row r="336" spans="1:21">
      <c r="A336" s="12"/>
      <c r="B336" s="16"/>
      <c r="C336" s="16"/>
      <c r="D336" s="16"/>
      <c r="E336" s="16"/>
      <c r="F336" s="16"/>
      <c r="G336" s="16"/>
      <c r="H336" s="16"/>
      <c r="I336" s="16"/>
      <c r="J336" s="16"/>
      <c r="N336" s="25"/>
      <c r="O336" s="25"/>
      <c r="P336" s="25"/>
      <c r="Q336" s="25"/>
      <c r="R336" s="25"/>
      <c r="S336" s="25"/>
      <c r="T336" s="25"/>
      <c r="U336" s="16"/>
    </row>
    <row r="337" spans="1:21">
      <c r="A337" s="12"/>
      <c r="B337" s="16"/>
      <c r="C337" s="16"/>
      <c r="D337" s="16"/>
      <c r="E337" s="16"/>
      <c r="F337" s="16"/>
      <c r="G337" s="16"/>
      <c r="H337" s="16"/>
      <c r="I337" s="16"/>
      <c r="J337" s="16"/>
      <c r="N337" s="25"/>
      <c r="O337" s="25"/>
      <c r="P337" s="25"/>
      <c r="Q337" s="25"/>
      <c r="R337" s="25"/>
      <c r="S337" s="25"/>
      <c r="T337" s="25"/>
      <c r="U337" s="16"/>
    </row>
    <row r="338" spans="1:21">
      <c r="A338" s="12"/>
      <c r="B338" s="16"/>
      <c r="C338" s="16"/>
      <c r="D338" s="16"/>
      <c r="E338" s="16"/>
      <c r="F338" s="16"/>
      <c r="G338" s="16"/>
      <c r="H338" s="16"/>
      <c r="I338" s="16"/>
      <c r="J338" s="16"/>
      <c r="N338" s="25"/>
      <c r="O338" s="25"/>
      <c r="P338" s="25"/>
      <c r="Q338" s="25"/>
      <c r="R338" s="25"/>
      <c r="S338" s="25"/>
      <c r="T338" s="25"/>
      <c r="U338" s="16"/>
    </row>
    <row r="339" spans="1:21">
      <c r="A339" s="12"/>
      <c r="B339" s="16"/>
      <c r="C339" s="16"/>
      <c r="D339" s="16"/>
      <c r="E339" s="16"/>
      <c r="F339" s="16"/>
      <c r="G339" s="16"/>
      <c r="H339" s="16"/>
      <c r="I339" s="16"/>
      <c r="J339" s="16"/>
      <c r="N339" s="25"/>
      <c r="O339" s="25"/>
      <c r="P339" s="25"/>
      <c r="Q339" s="25"/>
      <c r="R339" s="25"/>
      <c r="S339" s="25"/>
      <c r="T339" s="25"/>
      <c r="U339" s="16"/>
    </row>
    <row r="340" spans="1:21">
      <c r="A340" s="12"/>
      <c r="B340" s="16"/>
      <c r="C340" s="16"/>
      <c r="D340" s="16"/>
      <c r="E340" s="16"/>
      <c r="F340" s="16"/>
      <c r="G340" s="16"/>
      <c r="H340" s="16"/>
      <c r="I340" s="16"/>
      <c r="J340" s="16"/>
      <c r="N340" s="25"/>
      <c r="O340" s="25"/>
      <c r="P340" s="25"/>
      <c r="Q340" s="25"/>
      <c r="R340" s="25"/>
      <c r="S340" s="25"/>
      <c r="T340" s="25"/>
      <c r="U340" s="16"/>
    </row>
    <row r="341" spans="1:21">
      <c r="A341" s="12"/>
      <c r="B341" s="16"/>
      <c r="C341" s="16"/>
      <c r="D341" s="16"/>
      <c r="E341" s="16"/>
      <c r="F341" s="16"/>
      <c r="G341" s="16"/>
      <c r="H341" s="16"/>
      <c r="I341" s="16"/>
      <c r="J341" s="16"/>
      <c r="N341" s="25"/>
      <c r="O341" s="25"/>
      <c r="P341" s="25"/>
      <c r="Q341" s="25"/>
      <c r="R341" s="25"/>
      <c r="S341" s="25"/>
      <c r="T341" s="25"/>
      <c r="U341" s="16"/>
    </row>
    <row r="342" spans="1:21">
      <c r="A342" s="12"/>
      <c r="B342" s="16"/>
      <c r="C342" s="16"/>
      <c r="D342" s="16"/>
      <c r="E342" s="16"/>
      <c r="F342" s="16"/>
      <c r="G342" s="16"/>
      <c r="H342" s="16"/>
      <c r="I342" s="16"/>
      <c r="J342" s="16"/>
      <c r="N342" s="25"/>
      <c r="O342" s="25"/>
      <c r="P342" s="25"/>
      <c r="Q342" s="25"/>
      <c r="R342" s="25"/>
      <c r="S342" s="25"/>
      <c r="T342" s="25"/>
      <c r="U342" s="16"/>
    </row>
    <row r="343" spans="1:21">
      <c r="A343" s="12"/>
      <c r="B343" s="16"/>
      <c r="C343" s="16"/>
      <c r="D343" s="16"/>
      <c r="E343" s="16"/>
      <c r="F343" s="16"/>
      <c r="G343" s="16"/>
      <c r="H343" s="16"/>
      <c r="I343" s="16"/>
      <c r="J343" s="16"/>
      <c r="N343" s="25"/>
      <c r="O343" s="25"/>
      <c r="P343" s="25"/>
      <c r="Q343" s="25"/>
      <c r="R343" s="25"/>
      <c r="S343" s="25"/>
      <c r="T343" s="25"/>
      <c r="U343" s="16"/>
    </row>
    <row r="344" spans="1:21">
      <c r="A344" s="12"/>
      <c r="B344" s="16"/>
      <c r="C344" s="16"/>
      <c r="D344" s="16"/>
      <c r="E344" s="16"/>
      <c r="F344" s="16"/>
      <c r="G344" s="16"/>
      <c r="H344" s="16"/>
      <c r="I344" s="16"/>
      <c r="J344" s="16"/>
      <c r="N344" s="25"/>
      <c r="O344" s="25"/>
      <c r="P344" s="25"/>
      <c r="Q344" s="25"/>
      <c r="R344" s="25"/>
      <c r="S344" s="25"/>
      <c r="T344" s="25"/>
      <c r="U344" s="16"/>
    </row>
    <row r="345" spans="1:21">
      <c r="A345" s="12"/>
      <c r="B345" s="16"/>
      <c r="C345" s="16"/>
      <c r="D345" s="16"/>
      <c r="E345" s="16"/>
      <c r="F345" s="16"/>
      <c r="G345" s="16"/>
      <c r="H345" s="16"/>
      <c r="I345" s="16"/>
      <c r="J345" s="16"/>
      <c r="N345" s="25"/>
      <c r="O345" s="25"/>
      <c r="P345" s="25"/>
      <c r="Q345" s="25"/>
      <c r="R345" s="25"/>
      <c r="S345" s="25"/>
      <c r="T345" s="25"/>
      <c r="U345" s="16"/>
    </row>
    <row r="346" spans="1:21">
      <c r="A346" s="12"/>
      <c r="B346" s="16"/>
      <c r="C346" s="16"/>
      <c r="D346" s="16"/>
      <c r="E346" s="16"/>
      <c r="F346" s="16"/>
      <c r="G346" s="16"/>
      <c r="H346" s="16"/>
      <c r="I346" s="16"/>
      <c r="J346" s="16"/>
      <c r="N346" s="25"/>
      <c r="O346" s="25"/>
      <c r="P346" s="25"/>
      <c r="Q346" s="25"/>
      <c r="R346" s="25"/>
      <c r="S346" s="25"/>
      <c r="T346" s="25"/>
      <c r="U346" s="16"/>
    </row>
    <row r="347" spans="1:21">
      <c r="A347" s="12"/>
      <c r="B347" s="16"/>
      <c r="C347" s="16"/>
      <c r="D347" s="16"/>
      <c r="E347" s="16"/>
      <c r="F347" s="16"/>
      <c r="G347" s="16"/>
      <c r="H347" s="16"/>
      <c r="I347" s="16"/>
      <c r="J347" s="16"/>
      <c r="N347" s="25"/>
      <c r="O347" s="25"/>
      <c r="P347" s="25"/>
      <c r="Q347" s="25"/>
      <c r="R347" s="25"/>
      <c r="S347" s="25"/>
      <c r="T347" s="25"/>
      <c r="U347" s="16"/>
    </row>
    <row r="348" spans="1:21">
      <c r="A348" s="12"/>
      <c r="B348" s="16"/>
      <c r="C348" s="16"/>
      <c r="D348" s="16"/>
      <c r="E348" s="16"/>
      <c r="F348" s="16"/>
      <c r="G348" s="16"/>
      <c r="H348" s="16"/>
      <c r="I348" s="16"/>
      <c r="J348" s="16"/>
      <c r="N348" s="25"/>
      <c r="O348" s="25"/>
      <c r="P348" s="25"/>
      <c r="Q348" s="25"/>
      <c r="R348" s="25"/>
      <c r="S348" s="25"/>
      <c r="T348" s="25"/>
      <c r="U348" s="16"/>
    </row>
    <row r="349" spans="1:21">
      <c r="A349" s="12"/>
      <c r="B349" s="16"/>
      <c r="C349" s="16"/>
      <c r="D349" s="16"/>
      <c r="E349" s="16"/>
      <c r="F349" s="16"/>
      <c r="G349" s="16"/>
      <c r="H349" s="16"/>
      <c r="I349" s="16"/>
      <c r="J349" s="16"/>
      <c r="N349" s="25"/>
      <c r="O349" s="25"/>
      <c r="P349" s="25"/>
      <c r="Q349" s="25"/>
      <c r="R349" s="25"/>
      <c r="S349" s="25"/>
      <c r="T349" s="25"/>
      <c r="U349" s="16"/>
    </row>
    <row r="350" spans="1:21">
      <c r="A350" s="12"/>
      <c r="B350" s="16"/>
      <c r="C350" s="16"/>
      <c r="D350" s="16"/>
      <c r="E350" s="16"/>
      <c r="F350" s="16"/>
      <c r="G350" s="16"/>
      <c r="H350" s="16"/>
      <c r="I350" s="16"/>
      <c r="J350" s="16"/>
      <c r="N350" s="25"/>
      <c r="O350" s="25"/>
      <c r="P350" s="25"/>
      <c r="Q350" s="25"/>
      <c r="R350" s="25"/>
      <c r="S350" s="25"/>
      <c r="T350" s="25"/>
      <c r="U350" s="16"/>
    </row>
    <row r="351" spans="1:21">
      <c r="A351" s="12"/>
      <c r="B351" s="16"/>
      <c r="C351" s="16"/>
      <c r="D351" s="16"/>
      <c r="E351" s="16"/>
      <c r="F351" s="16"/>
      <c r="G351" s="16"/>
      <c r="H351" s="16"/>
      <c r="I351" s="16"/>
      <c r="J351" s="16"/>
      <c r="N351" s="25"/>
      <c r="O351" s="25"/>
      <c r="P351" s="25"/>
      <c r="Q351" s="25"/>
      <c r="R351" s="25"/>
      <c r="S351" s="25"/>
      <c r="T351" s="25"/>
      <c r="U351" s="16"/>
    </row>
    <row r="352" spans="1:21">
      <c r="A352" s="12"/>
      <c r="B352" s="16"/>
      <c r="C352" s="16"/>
      <c r="D352" s="16"/>
      <c r="E352" s="16"/>
      <c r="F352" s="16"/>
      <c r="G352" s="16"/>
      <c r="H352" s="16"/>
      <c r="I352" s="16"/>
      <c r="J352" s="16"/>
      <c r="N352" s="25"/>
      <c r="O352" s="25"/>
      <c r="P352" s="25"/>
      <c r="Q352" s="25"/>
      <c r="R352" s="25"/>
      <c r="S352" s="25"/>
      <c r="T352" s="25"/>
      <c r="U352" s="16"/>
    </row>
    <row r="353" spans="1:21">
      <c r="A353" s="12"/>
      <c r="B353" s="16"/>
      <c r="C353" s="16"/>
      <c r="D353" s="16"/>
      <c r="E353" s="16"/>
      <c r="F353" s="16"/>
      <c r="G353" s="16"/>
      <c r="H353" s="16"/>
      <c r="I353" s="16"/>
      <c r="J353" s="16"/>
      <c r="N353" s="25"/>
      <c r="O353" s="25"/>
      <c r="P353" s="25"/>
      <c r="Q353" s="25"/>
      <c r="R353" s="25"/>
      <c r="S353" s="25"/>
      <c r="T353" s="25"/>
      <c r="U353" s="16"/>
    </row>
    <row r="354" spans="1:21">
      <c r="A354" s="12"/>
      <c r="B354" s="16"/>
      <c r="C354" s="16"/>
      <c r="D354" s="16"/>
      <c r="E354" s="16"/>
      <c r="F354" s="16"/>
      <c r="G354" s="16"/>
      <c r="H354" s="16"/>
      <c r="I354" s="16"/>
      <c r="J354" s="16"/>
      <c r="N354" s="25"/>
      <c r="O354" s="25"/>
      <c r="P354" s="25"/>
      <c r="Q354" s="25"/>
      <c r="R354" s="25"/>
      <c r="S354" s="25"/>
      <c r="T354" s="25"/>
      <c r="U354" s="16"/>
    </row>
    <row r="355" spans="1:21">
      <c r="A355" s="12"/>
      <c r="B355" s="16"/>
      <c r="C355" s="16"/>
      <c r="D355" s="16"/>
      <c r="E355" s="16"/>
      <c r="F355" s="16"/>
      <c r="G355" s="16"/>
      <c r="H355" s="16"/>
      <c r="I355" s="16"/>
      <c r="J355" s="16"/>
      <c r="N355" s="25"/>
      <c r="O355" s="25"/>
      <c r="P355" s="25"/>
      <c r="Q355" s="25"/>
      <c r="R355" s="25"/>
      <c r="S355" s="25"/>
      <c r="T355" s="25"/>
      <c r="U355" s="16"/>
    </row>
    <row r="356" spans="1:21">
      <c r="A356" s="12"/>
      <c r="B356" s="16"/>
      <c r="C356" s="16"/>
      <c r="D356" s="16"/>
      <c r="E356" s="16"/>
      <c r="F356" s="16"/>
      <c r="G356" s="16"/>
      <c r="H356" s="16"/>
      <c r="I356" s="16"/>
      <c r="J356" s="16"/>
      <c r="N356" s="25"/>
      <c r="O356" s="25"/>
      <c r="P356" s="25"/>
      <c r="Q356" s="25"/>
      <c r="R356" s="25"/>
      <c r="S356" s="25"/>
      <c r="T356" s="25"/>
      <c r="U356" s="16"/>
    </row>
    <row r="357" spans="1:21">
      <c r="A357" s="12"/>
      <c r="B357" s="16"/>
      <c r="C357" s="16"/>
      <c r="D357" s="16"/>
      <c r="E357" s="16"/>
      <c r="F357" s="16"/>
      <c r="G357" s="16"/>
      <c r="H357" s="16"/>
      <c r="I357" s="16"/>
      <c r="J357" s="16"/>
      <c r="N357" s="25"/>
      <c r="O357" s="25"/>
      <c r="P357" s="25"/>
      <c r="Q357" s="25"/>
      <c r="R357" s="25"/>
      <c r="S357" s="25"/>
      <c r="T357" s="25"/>
      <c r="U357" s="16"/>
    </row>
    <row r="358" spans="1:21">
      <c r="A358" s="12"/>
      <c r="B358" s="16"/>
      <c r="C358" s="16"/>
      <c r="D358" s="16"/>
      <c r="E358" s="16"/>
      <c r="F358" s="16"/>
      <c r="G358" s="16"/>
      <c r="H358" s="16"/>
      <c r="I358" s="16"/>
      <c r="J358" s="16"/>
      <c r="N358" s="25"/>
      <c r="O358" s="25"/>
      <c r="P358" s="25"/>
      <c r="Q358" s="25"/>
      <c r="R358" s="25"/>
      <c r="S358" s="25"/>
      <c r="T358" s="25"/>
      <c r="U358" s="16"/>
    </row>
    <row r="359" spans="1:21">
      <c r="A359" s="12"/>
      <c r="B359" s="16"/>
      <c r="C359" s="16"/>
      <c r="D359" s="16"/>
      <c r="E359" s="16"/>
      <c r="F359" s="16"/>
      <c r="G359" s="16"/>
      <c r="H359" s="16"/>
      <c r="I359" s="16"/>
      <c r="J359" s="16"/>
      <c r="N359" s="25"/>
      <c r="O359" s="25"/>
      <c r="P359" s="25"/>
      <c r="Q359" s="25"/>
      <c r="R359" s="25"/>
      <c r="S359" s="25"/>
      <c r="T359" s="25"/>
      <c r="U359" s="16"/>
    </row>
    <row r="360" spans="1:21">
      <c r="A360" s="12"/>
      <c r="B360" s="16"/>
      <c r="C360" s="16"/>
      <c r="D360" s="16"/>
      <c r="E360" s="16"/>
      <c r="F360" s="16"/>
      <c r="G360" s="16"/>
      <c r="H360" s="16"/>
      <c r="I360" s="16"/>
      <c r="J360" s="16"/>
      <c r="N360" s="25"/>
      <c r="O360" s="25"/>
      <c r="P360" s="25"/>
      <c r="Q360" s="25"/>
      <c r="R360" s="25"/>
      <c r="S360" s="25"/>
      <c r="T360" s="25"/>
      <c r="U360" s="16"/>
    </row>
    <row r="361" spans="1:21">
      <c r="A361" s="12"/>
      <c r="B361" s="16"/>
      <c r="C361" s="16"/>
      <c r="D361" s="16"/>
      <c r="E361" s="16"/>
      <c r="F361" s="16"/>
      <c r="G361" s="16"/>
      <c r="H361" s="16"/>
      <c r="I361" s="16"/>
      <c r="J361" s="16"/>
      <c r="N361" s="25"/>
      <c r="O361" s="25"/>
      <c r="P361" s="25"/>
      <c r="Q361" s="25"/>
      <c r="R361" s="25"/>
      <c r="S361" s="25"/>
      <c r="T361" s="25"/>
      <c r="U361" s="16"/>
    </row>
    <row r="362" spans="1:21">
      <c r="A362" s="12"/>
      <c r="B362" s="16"/>
      <c r="C362" s="16"/>
      <c r="D362" s="16"/>
      <c r="E362" s="16"/>
      <c r="F362" s="16"/>
      <c r="G362" s="16"/>
      <c r="H362" s="16"/>
      <c r="I362" s="16"/>
      <c r="J362" s="16"/>
      <c r="N362" s="25"/>
      <c r="O362" s="25"/>
      <c r="P362" s="25"/>
      <c r="Q362" s="25"/>
      <c r="R362" s="25"/>
      <c r="S362" s="25"/>
      <c r="T362" s="25"/>
      <c r="U362" s="16"/>
    </row>
    <row r="363" spans="1:21">
      <c r="A363" s="12"/>
      <c r="B363" s="16"/>
      <c r="C363" s="16"/>
      <c r="D363" s="16"/>
      <c r="E363" s="16"/>
      <c r="F363" s="16"/>
      <c r="G363" s="16"/>
      <c r="H363" s="16"/>
      <c r="I363" s="16"/>
      <c r="J363" s="16"/>
      <c r="N363" s="25"/>
      <c r="O363" s="25"/>
      <c r="P363" s="25"/>
      <c r="Q363" s="25"/>
      <c r="R363" s="25"/>
      <c r="S363" s="25"/>
      <c r="T363" s="25"/>
      <c r="U363" s="16"/>
    </row>
    <row r="364" spans="1:21">
      <c r="A364" s="12"/>
      <c r="B364" s="16"/>
      <c r="C364" s="16"/>
      <c r="D364" s="16"/>
      <c r="E364" s="16"/>
      <c r="F364" s="16"/>
      <c r="G364" s="16"/>
      <c r="H364" s="16"/>
      <c r="I364" s="16"/>
      <c r="J364" s="16"/>
      <c r="N364" s="25"/>
      <c r="O364" s="25"/>
      <c r="P364" s="25"/>
      <c r="Q364" s="25"/>
      <c r="R364" s="25"/>
      <c r="S364" s="25"/>
      <c r="T364" s="25"/>
      <c r="U364" s="16"/>
    </row>
    <row r="365" spans="1:21">
      <c r="A365" s="12"/>
      <c r="B365" s="16"/>
      <c r="C365" s="16"/>
      <c r="D365" s="16"/>
      <c r="E365" s="16"/>
      <c r="F365" s="16"/>
      <c r="G365" s="16"/>
      <c r="H365" s="16"/>
      <c r="I365" s="16"/>
      <c r="J365" s="16"/>
      <c r="N365" s="25"/>
      <c r="O365" s="25"/>
      <c r="P365" s="25"/>
      <c r="Q365" s="25"/>
      <c r="R365" s="25"/>
      <c r="S365" s="25"/>
      <c r="T365" s="25"/>
      <c r="U365" s="16"/>
    </row>
    <row r="366" spans="1:21">
      <c r="A366" s="12"/>
      <c r="B366" s="16"/>
      <c r="C366" s="16"/>
      <c r="D366" s="16"/>
      <c r="E366" s="16"/>
      <c r="F366" s="16"/>
      <c r="G366" s="16"/>
      <c r="H366" s="16"/>
      <c r="I366" s="16"/>
      <c r="J366" s="16"/>
      <c r="N366" s="25"/>
      <c r="O366" s="25"/>
      <c r="P366" s="25"/>
      <c r="Q366" s="25"/>
      <c r="R366" s="25"/>
      <c r="S366" s="25"/>
      <c r="T366" s="25"/>
      <c r="U366" s="16"/>
    </row>
    <row r="367" spans="1:21">
      <c r="A367" s="12"/>
      <c r="B367" s="16"/>
      <c r="C367" s="16"/>
      <c r="D367" s="16"/>
      <c r="E367" s="16"/>
      <c r="F367" s="16"/>
      <c r="G367" s="16"/>
      <c r="H367" s="16"/>
      <c r="I367" s="16"/>
      <c r="J367" s="16"/>
      <c r="N367" s="25"/>
      <c r="O367" s="25"/>
      <c r="P367" s="25"/>
      <c r="Q367" s="25"/>
      <c r="R367" s="25"/>
      <c r="S367" s="25"/>
      <c r="T367" s="25"/>
      <c r="U367" s="16"/>
    </row>
    <row r="368" spans="1:21">
      <c r="A368" s="12"/>
      <c r="B368" s="16"/>
      <c r="C368" s="16"/>
      <c r="D368" s="16"/>
      <c r="E368" s="16"/>
      <c r="F368" s="16"/>
      <c r="G368" s="16"/>
      <c r="H368" s="16"/>
      <c r="I368" s="16"/>
      <c r="J368" s="16"/>
      <c r="N368" s="25"/>
      <c r="O368" s="25"/>
      <c r="P368" s="25"/>
      <c r="Q368" s="25"/>
      <c r="R368" s="25"/>
      <c r="S368" s="25"/>
      <c r="T368" s="25"/>
      <c r="U368" s="16"/>
    </row>
    <row r="369" spans="1:21">
      <c r="A369" s="12"/>
      <c r="B369" s="16"/>
      <c r="C369" s="16"/>
      <c r="D369" s="16"/>
      <c r="E369" s="16"/>
      <c r="F369" s="16"/>
      <c r="G369" s="16"/>
      <c r="H369" s="16"/>
      <c r="I369" s="16"/>
      <c r="J369" s="16"/>
      <c r="N369" s="25"/>
      <c r="O369" s="25"/>
      <c r="P369" s="25"/>
      <c r="Q369" s="25"/>
      <c r="R369" s="25"/>
      <c r="S369" s="25"/>
      <c r="T369" s="25"/>
      <c r="U369" s="16"/>
    </row>
    <row r="370" spans="1:21">
      <c r="A370" s="12"/>
      <c r="B370" s="16"/>
      <c r="C370" s="16"/>
      <c r="D370" s="16"/>
      <c r="E370" s="16"/>
      <c r="F370" s="16"/>
      <c r="G370" s="16"/>
      <c r="H370" s="16"/>
      <c r="I370" s="16"/>
      <c r="J370" s="16"/>
      <c r="N370" s="25"/>
      <c r="O370" s="25"/>
      <c r="P370" s="25"/>
      <c r="Q370" s="25"/>
      <c r="R370" s="25"/>
      <c r="S370" s="25"/>
      <c r="T370" s="25"/>
      <c r="U370" s="16"/>
    </row>
    <row r="371" spans="1:21">
      <c r="A371" s="12"/>
      <c r="B371" s="16"/>
      <c r="C371" s="16"/>
      <c r="D371" s="16"/>
      <c r="E371" s="16"/>
      <c r="F371" s="16"/>
      <c r="G371" s="16"/>
      <c r="H371" s="16"/>
      <c r="I371" s="16"/>
      <c r="J371" s="16"/>
      <c r="N371" s="25"/>
      <c r="O371" s="25"/>
      <c r="P371" s="25"/>
      <c r="Q371" s="25"/>
      <c r="R371" s="25"/>
      <c r="S371" s="25"/>
      <c r="T371" s="25"/>
      <c r="U371" s="16"/>
    </row>
    <row r="372" spans="1:21">
      <c r="A372" s="12"/>
      <c r="B372" s="16"/>
      <c r="C372" s="16"/>
      <c r="D372" s="16"/>
      <c r="E372" s="16"/>
      <c r="F372" s="16"/>
      <c r="G372" s="16"/>
      <c r="H372" s="16"/>
      <c r="I372" s="16"/>
      <c r="J372" s="16"/>
      <c r="N372" s="25"/>
      <c r="O372" s="25"/>
      <c r="P372" s="25"/>
      <c r="Q372" s="25"/>
      <c r="R372" s="25"/>
      <c r="S372" s="25"/>
      <c r="T372" s="25"/>
      <c r="U372" s="16"/>
    </row>
    <row r="373" spans="1:21">
      <c r="A373" s="12"/>
      <c r="B373" s="16"/>
      <c r="C373" s="16"/>
      <c r="D373" s="16"/>
      <c r="E373" s="16"/>
      <c r="F373" s="16"/>
      <c r="G373" s="16"/>
      <c r="H373" s="16"/>
      <c r="I373" s="16"/>
      <c r="J373" s="16"/>
      <c r="N373" s="25"/>
      <c r="O373" s="25"/>
      <c r="P373" s="25"/>
      <c r="Q373" s="25"/>
      <c r="R373" s="25"/>
      <c r="S373" s="25"/>
      <c r="T373" s="25"/>
      <c r="U373" s="16"/>
    </row>
    <row r="374" spans="1:21">
      <c r="A374" s="12"/>
      <c r="B374" s="16"/>
      <c r="C374" s="16"/>
      <c r="D374" s="16"/>
      <c r="E374" s="16"/>
      <c r="F374" s="16"/>
      <c r="G374" s="16"/>
      <c r="H374" s="16"/>
      <c r="I374" s="16"/>
      <c r="J374" s="16"/>
      <c r="N374" s="25"/>
      <c r="O374" s="25"/>
      <c r="P374" s="25"/>
      <c r="Q374" s="25"/>
      <c r="R374" s="25"/>
      <c r="S374" s="25"/>
      <c r="T374" s="25"/>
      <c r="U374" s="16"/>
    </row>
    <row r="375" spans="1:21">
      <c r="A375" s="12"/>
      <c r="B375" s="16"/>
      <c r="C375" s="16"/>
      <c r="D375" s="16"/>
      <c r="E375" s="16"/>
      <c r="F375" s="16"/>
      <c r="G375" s="16"/>
      <c r="H375" s="16"/>
      <c r="I375" s="16"/>
      <c r="J375" s="16"/>
      <c r="N375" s="25"/>
      <c r="O375" s="25"/>
      <c r="P375" s="25"/>
      <c r="Q375" s="25"/>
      <c r="R375" s="25"/>
      <c r="S375" s="25"/>
      <c r="T375" s="25"/>
      <c r="U375" s="16"/>
    </row>
    <row r="376" spans="1:21">
      <c r="A376" s="12"/>
      <c r="B376" s="16"/>
      <c r="C376" s="16"/>
      <c r="D376" s="16"/>
      <c r="E376" s="16"/>
      <c r="F376" s="16"/>
      <c r="G376" s="16"/>
      <c r="H376" s="16"/>
      <c r="I376" s="16"/>
      <c r="J376" s="16"/>
      <c r="N376" s="25"/>
      <c r="O376" s="25"/>
      <c r="P376" s="25"/>
      <c r="Q376" s="25"/>
      <c r="R376" s="25"/>
      <c r="S376" s="25"/>
      <c r="T376" s="25"/>
      <c r="U376" s="16"/>
    </row>
    <row r="377" spans="1:21">
      <c r="A377" s="12"/>
      <c r="B377" s="16"/>
      <c r="C377" s="16"/>
      <c r="D377" s="16"/>
      <c r="E377" s="16"/>
      <c r="F377" s="16"/>
      <c r="G377" s="16"/>
      <c r="H377" s="16"/>
      <c r="I377" s="16"/>
      <c r="J377" s="16"/>
      <c r="N377" s="25"/>
      <c r="O377" s="25"/>
      <c r="P377" s="25"/>
      <c r="Q377" s="25"/>
      <c r="R377" s="25"/>
      <c r="S377" s="25"/>
      <c r="T377" s="25"/>
      <c r="U377" s="16"/>
    </row>
    <row r="378" spans="1:21">
      <c r="A378" s="12"/>
      <c r="B378" s="16"/>
      <c r="C378" s="16"/>
      <c r="D378" s="16"/>
      <c r="E378" s="16"/>
      <c r="F378" s="16"/>
      <c r="G378" s="16"/>
      <c r="H378" s="16"/>
      <c r="I378" s="16"/>
      <c r="J378" s="16"/>
      <c r="N378" s="25"/>
      <c r="O378" s="25"/>
      <c r="P378" s="25"/>
      <c r="Q378" s="25"/>
      <c r="R378" s="25"/>
      <c r="S378" s="25"/>
      <c r="T378" s="25"/>
      <c r="U378" s="16"/>
    </row>
    <row r="379" spans="1:21">
      <c r="A379" s="12"/>
      <c r="B379" s="16"/>
      <c r="C379" s="16"/>
      <c r="D379" s="16"/>
      <c r="E379" s="16"/>
      <c r="F379" s="16"/>
      <c r="G379" s="16"/>
      <c r="H379" s="16"/>
      <c r="I379" s="16"/>
      <c r="J379" s="16"/>
      <c r="N379" s="25"/>
      <c r="O379" s="25"/>
      <c r="P379" s="25"/>
      <c r="Q379" s="25"/>
      <c r="R379" s="25"/>
      <c r="S379" s="25"/>
      <c r="T379" s="25"/>
      <c r="U379" s="16"/>
    </row>
    <row r="380" spans="1:21">
      <c r="A380" s="12"/>
      <c r="B380" s="16"/>
      <c r="C380" s="16"/>
      <c r="D380" s="16"/>
      <c r="E380" s="16"/>
      <c r="F380" s="16"/>
      <c r="G380" s="16"/>
      <c r="H380" s="16"/>
      <c r="I380" s="16"/>
      <c r="J380" s="16"/>
      <c r="N380" s="25"/>
      <c r="O380" s="25"/>
      <c r="P380" s="25"/>
      <c r="Q380" s="25"/>
      <c r="R380" s="25"/>
      <c r="S380" s="25"/>
      <c r="T380" s="25"/>
      <c r="U380" s="16"/>
    </row>
    <row r="381" spans="1:21">
      <c r="A381" s="12"/>
      <c r="B381" s="16"/>
      <c r="C381" s="16"/>
      <c r="D381" s="16"/>
      <c r="E381" s="16"/>
      <c r="F381" s="16"/>
      <c r="G381" s="16"/>
      <c r="H381" s="16"/>
      <c r="I381" s="16"/>
      <c r="J381" s="16"/>
      <c r="N381" s="25"/>
      <c r="O381" s="25"/>
      <c r="P381" s="25"/>
      <c r="Q381" s="25"/>
      <c r="R381" s="25"/>
      <c r="S381" s="25"/>
      <c r="T381" s="25"/>
      <c r="U381" s="16"/>
    </row>
    <row r="382" spans="1:21">
      <c r="A382" s="12"/>
      <c r="B382" s="16"/>
      <c r="C382" s="16"/>
      <c r="D382" s="16"/>
      <c r="E382" s="16"/>
      <c r="F382" s="16"/>
      <c r="G382" s="16"/>
      <c r="H382" s="16"/>
      <c r="I382" s="16"/>
      <c r="J382" s="16"/>
      <c r="N382" s="25"/>
      <c r="O382" s="25"/>
      <c r="P382" s="25"/>
      <c r="Q382" s="25"/>
      <c r="R382" s="25"/>
      <c r="S382" s="25"/>
      <c r="T382" s="25"/>
      <c r="U382" s="16"/>
    </row>
    <row r="383" spans="1:21">
      <c r="A383" s="12"/>
      <c r="B383" s="16"/>
      <c r="C383" s="16"/>
      <c r="D383" s="16"/>
      <c r="E383" s="16"/>
      <c r="F383" s="16"/>
      <c r="G383" s="16"/>
      <c r="H383" s="16"/>
      <c r="I383" s="16"/>
      <c r="J383" s="16"/>
      <c r="N383" s="25"/>
      <c r="O383" s="25"/>
      <c r="P383" s="25"/>
      <c r="Q383" s="25"/>
      <c r="R383" s="25"/>
      <c r="S383" s="25"/>
      <c r="T383" s="25"/>
      <c r="U383" s="16"/>
    </row>
    <row r="384" spans="1:21">
      <c r="A384" s="12"/>
      <c r="B384" s="16"/>
      <c r="C384" s="16"/>
      <c r="D384" s="16"/>
      <c r="E384" s="16"/>
      <c r="F384" s="16"/>
      <c r="G384" s="16"/>
      <c r="H384" s="16"/>
      <c r="I384" s="16"/>
      <c r="J384" s="16"/>
      <c r="N384" s="25"/>
      <c r="O384" s="25"/>
      <c r="P384" s="25"/>
      <c r="Q384" s="25"/>
      <c r="R384" s="25"/>
      <c r="S384" s="25"/>
      <c r="T384" s="25"/>
      <c r="U384" s="16"/>
    </row>
    <row r="385" spans="1:21">
      <c r="A385" s="12"/>
      <c r="B385" s="16"/>
      <c r="C385" s="16"/>
      <c r="D385" s="16"/>
      <c r="E385" s="16"/>
      <c r="F385" s="16"/>
      <c r="G385" s="16"/>
      <c r="H385" s="16"/>
      <c r="I385" s="16"/>
      <c r="J385" s="16"/>
      <c r="N385" s="25"/>
      <c r="O385" s="25"/>
      <c r="P385" s="25"/>
      <c r="Q385" s="25"/>
      <c r="R385" s="25"/>
      <c r="S385" s="25"/>
      <c r="T385" s="25"/>
      <c r="U385" s="16"/>
    </row>
    <row r="386" spans="1:21">
      <c r="A386" s="12"/>
      <c r="B386" s="16"/>
      <c r="C386" s="16"/>
      <c r="D386" s="16"/>
      <c r="E386" s="16"/>
      <c r="F386" s="16"/>
      <c r="G386" s="16"/>
      <c r="H386" s="16"/>
      <c r="I386" s="16"/>
      <c r="J386" s="16"/>
      <c r="N386" s="25"/>
      <c r="O386" s="25"/>
      <c r="P386" s="25"/>
      <c r="Q386" s="25"/>
      <c r="R386" s="25"/>
      <c r="S386" s="25"/>
      <c r="T386" s="25"/>
      <c r="U386" s="16"/>
    </row>
    <row r="387" spans="1:21">
      <c r="A387" s="12"/>
      <c r="B387" s="16"/>
      <c r="C387" s="16"/>
      <c r="D387" s="16"/>
      <c r="E387" s="16"/>
      <c r="F387" s="16"/>
      <c r="G387" s="16"/>
      <c r="H387" s="16"/>
      <c r="I387" s="16"/>
      <c r="J387" s="16"/>
      <c r="N387" s="25"/>
      <c r="O387" s="25"/>
      <c r="P387" s="25"/>
      <c r="Q387" s="25"/>
      <c r="R387" s="25"/>
      <c r="S387" s="25"/>
      <c r="T387" s="25"/>
      <c r="U387" s="16"/>
    </row>
    <row r="388" spans="1:21">
      <c r="A388" s="12"/>
      <c r="B388" s="16"/>
      <c r="C388" s="16"/>
      <c r="D388" s="16"/>
      <c r="E388" s="16"/>
      <c r="F388" s="16"/>
      <c r="G388" s="16"/>
      <c r="H388" s="16"/>
      <c r="I388" s="16"/>
      <c r="J388" s="16"/>
      <c r="N388" s="25"/>
      <c r="O388" s="25"/>
      <c r="P388" s="25"/>
      <c r="Q388" s="25"/>
      <c r="R388" s="25"/>
      <c r="S388" s="25"/>
      <c r="T388" s="25"/>
      <c r="U388" s="16"/>
    </row>
    <row r="389" spans="1:21">
      <c r="A389" s="12"/>
      <c r="B389" s="16"/>
      <c r="C389" s="16"/>
      <c r="D389" s="16"/>
      <c r="E389" s="16"/>
      <c r="F389" s="16"/>
      <c r="G389" s="16"/>
      <c r="H389" s="16"/>
      <c r="I389" s="16"/>
      <c r="J389" s="16"/>
      <c r="N389" s="25"/>
      <c r="O389" s="25"/>
      <c r="P389" s="25"/>
      <c r="Q389" s="25"/>
      <c r="R389" s="25"/>
      <c r="S389" s="25"/>
      <c r="T389" s="25"/>
      <c r="U389" s="16"/>
    </row>
    <row r="390" spans="1:21">
      <c r="A390" s="12"/>
      <c r="B390" s="16"/>
      <c r="C390" s="16"/>
      <c r="D390" s="16"/>
      <c r="E390" s="16"/>
      <c r="F390" s="16"/>
      <c r="G390" s="16"/>
      <c r="H390" s="16"/>
      <c r="I390" s="16"/>
      <c r="J390" s="16"/>
      <c r="N390" s="25"/>
      <c r="O390" s="25"/>
      <c r="P390" s="25"/>
      <c r="Q390" s="25"/>
      <c r="R390" s="25"/>
      <c r="S390" s="25"/>
      <c r="T390" s="25"/>
      <c r="U390" s="16"/>
    </row>
    <row r="391" spans="1:21">
      <c r="A391" s="12"/>
      <c r="B391" s="16"/>
      <c r="C391" s="16"/>
      <c r="D391" s="16"/>
      <c r="E391" s="16"/>
      <c r="F391" s="16"/>
      <c r="G391" s="16"/>
      <c r="H391" s="16"/>
      <c r="I391" s="16"/>
      <c r="J391" s="16"/>
      <c r="N391" s="25"/>
      <c r="O391" s="25"/>
      <c r="P391" s="25"/>
      <c r="Q391" s="25"/>
      <c r="R391" s="25"/>
      <c r="S391" s="25"/>
      <c r="T391" s="25"/>
      <c r="U391" s="16"/>
    </row>
    <row r="392" spans="1:21">
      <c r="A392" s="12"/>
      <c r="B392" s="16"/>
      <c r="C392" s="16"/>
      <c r="D392" s="16"/>
      <c r="E392" s="16"/>
      <c r="F392" s="16"/>
      <c r="G392" s="16"/>
      <c r="H392" s="16"/>
      <c r="I392" s="16"/>
      <c r="J392" s="16"/>
      <c r="N392" s="25"/>
      <c r="O392" s="25"/>
      <c r="P392" s="25"/>
      <c r="Q392" s="25"/>
      <c r="R392" s="25"/>
      <c r="S392" s="25"/>
      <c r="T392" s="25"/>
      <c r="U392" s="16"/>
    </row>
    <row r="393" spans="1:21">
      <c r="A393" s="12"/>
      <c r="B393" s="16"/>
      <c r="C393" s="16"/>
      <c r="D393" s="16"/>
      <c r="E393" s="16"/>
      <c r="F393" s="16"/>
      <c r="G393" s="16"/>
      <c r="H393" s="16"/>
      <c r="I393" s="16"/>
      <c r="J393" s="16"/>
      <c r="N393" s="25"/>
      <c r="O393" s="25"/>
      <c r="P393" s="25"/>
      <c r="Q393" s="25"/>
      <c r="R393" s="25"/>
      <c r="S393" s="25"/>
      <c r="T393" s="25"/>
      <c r="U393" s="16"/>
    </row>
    <row r="394" spans="1:21">
      <c r="A394" s="12"/>
      <c r="B394" s="16"/>
      <c r="C394" s="16"/>
      <c r="D394" s="16"/>
      <c r="E394" s="16"/>
      <c r="F394" s="16"/>
      <c r="G394" s="16"/>
      <c r="H394" s="16"/>
      <c r="I394" s="16"/>
      <c r="J394" s="16"/>
      <c r="N394" s="25"/>
      <c r="O394" s="25"/>
      <c r="P394" s="25"/>
      <c r="Q394" s="25"/>
      <c r="R394" s="25"/>
      <c r="S394" s="25"/>
      <c r="T394" s="25"/>
      <c r="U394" s="16"/>
    </row>
    <row r="395" spans="1:21">
      <c r="A395" s="12"/>
      <c r="B395" s="16"/>
      <c r="C395" s="16"/>
      <c r="D395" s="16"/>
      <c r="E395" s="16"/>
      <c r="F395" s="16"/>
      <c r="G395" s="16"/>
      <c r="H395" s="16"/>
      <c r="I395" s="16"/>
      <c r="J395" s="16"/>
      <c r="N395" s="25"/>
      <c r="O395" s="25"/>
      <c r="P395" s="25"/>
      <c r="Q395" s="25"/>
      <c r="R395" s="25"/>
      <c r="S395" s="25"/>
      <c r="T395" s="25"/>
      <c r="U395" s="16"/>
    </row>
    <row r="396" spans="1:21">
      <c r="A396" s="12"/>
      <c r="B396" s="16"/>
      <c r="C396" s="16"/>
      <c r="D396" s="16"/>
      <c r="E396" s="16"/>
      <c r="F396" s="16"/>
      <c r="G396" s="16"/>
      <c r="H396" s="16"/>
      <c r="I396" s="16"/>
      <c r="J396" s="16"/>
      <c r="N396" s="25"/>
      <c r="O396" s="25"/>
      <c r="P396" s="25"/>
      <c r="Q396" s="25"/>
      <c r="R396" s="25"/>
      <c r="S396" s="25"/>
      <c r="T396" s="25"/>
      <c r="U396" s="16"/>
    </row>
    <row r="397" spans="1:21">
      <c r="A397" s="12"/>
      <c r="B397" s="16"/>
      <c r="C397" s="16"/>
      <c r="D397" s="16"/>
      <c r="E397" s="16"/>
      <c r="F397" s="16"/>
      <c r="G397" s="16"/>
      <c r="H397" s="16"/>
      <c r="I397" s="16"/>
      <c r="J397" s="16"/>
      <c r="N397" s="25"/>
      <c r="O397" s="25"/>
      <c r="P397" s="25"/>
      <c r="Q397" s="25"/>
      <c r="R397" s="25"/>
      <c r="S397" s="25"/>
      <c r="T397" s="25"/>
      <c r="U397" s="16"/>
    </row>
    <row r="398" spans="1:21">
      <c r="A398" s="12"/>
      <c r="B398" s="16"/>
      <c r="C398" s="16"/>
      <c r="D398" s="16"/>
      <c r="E398" s="16"/>
      <c r="F398" s="16"/>
      <c r="G398" s="16"/>
      <c r="H398" s="16"/>
      <c r="I398" s="16"/>
      <c r="J398" s="16"/>
      <c r="N398" s="25"/>
      <c r="O398" s="25"/>
      <c r="P398" s="25"/>
      <c r="Q398" s="25"/>
      <c r="R398" s="25"/>
      <c r="S398" s="25"/>
      <c r="T398" s="25"/>
      <c r="U398" s="16"/>
    </row>
    <row r="399" spans="1:21">
      <c r="A399" s="12"/>
      <c r="B399" s="16"/>
      <c r="C399" s="16"/>
      <c r="D399" s="16"/>
      <c r="E399" s="16"/>
      <c r="F399" s="16"/>
      <c r="G399" s="16"/>
      <c r="H399" s="16"/>
      <c r="I399" s="16"/>
      <c r="J399" s="16"/>
      <c r="N399" s="25"/>
      <c r="O399" s="25"/>
      <c r="P399" s="25"/>
      <c r="Q399" s="25"/>
      <c r="R399" s="25"/>
      <c r="S399" s="25"/>
      <c r="T399" s="25"/>
      <c r="U399" s="16"/>
    </row>
    <row r="400" spans="1:21">
      <c r="A400" s="12"/>
      <c r="B400" s="16"/>
      <c r="C400" s="16"/>
      <c r="D400" s="16"/>
      <c r="E400" s="16"/>
      <c r="F400" s="16"/>
      <c r="G400" s="16"/>
      <c r="H400" s="16"/>
      <c r="I400" s="16"/>
      <c r="J400" s="16"/>
      <c r="N400" s="25"/>
      <c r="O400" s="25"/>
      <c r="P400" s="25"/>
      <c r="Q400" s="25"/>
      <c r="R400" s="25"/>
      <c r="S400" s="25"/>
      <c r="T400" s="25"/>
      <c r="U400" s="16"/>
    </row>
    <row r="401" spans="1:21">
      <c r="A401" s="12"/>
      <c r="B401" s="16"/>
      <c r="C401" s="16"/>
      <c r="D401" s="16"/>
      <c r="E401" s="16"/>
      <c r="F401" s="16"/>
      <c r="G401" s="16"/>
      <c r="H401" s="16"/>
      <c r="I401" s="16"/>
      <c r="J401" s="16"/>
      <c r="N401" s="25"/>
      <c r="O401" s="25"/>
      <c r="P401" s="25"/>
      <c r="Q401" s="25"/>
      <c r="R401" s="25"/>
      <c r="S401" s="25"/>
      <c r="T401" s="25"/>
      <c r="U401" s="16"/>
    </row>
    <row r="402" spans="1:21">
      <c r="A402" s="12"/>
      <c r="B402" s="16"/>
      <c r="C402" s="16"/>
      <c r="D402" s="16"/>
      <c r="E402" s="16"/>
      <c r="F402" s="16"/>
      <c r="G402" s="16"/>
      <c r="H402" s="16"/>
      <c r="I402" s="16"/>
      <c r="J402" s="16"/>
      <c r="N402" s="25"/>
      <c r="O402" s="25"/>
      <c r="P402" s="25"/>
      <c r="Q402" s="25"/>
      <c r="R402" s="25"/>
      <c r="S402" s="25"/>
      <c r="T402" s="25"/>
      <c r="U402" s="16"/>
    </row>
    <row r="403" spans="1:21">
      <c r="A403" s="12"/>
      <c r="B403" s="16"/>
      <c r="C403" s="16"/>
      <c r="D403" s="16"/>
      <c r="E403" s="16"/>
      <c r="F403" s="16"/>
      <c r="G403" s="16"/>
      <c r="H403" s="16"/>
      <c r="I403" s="16"/>
      <c r="J403" s="16"/>
      <c r="N403" s="25"/>
      <c r="O403" s="25"/>
      <c r="P403" s="25"/>
      <c r="Q403" s="25"/>
      <c r="R403" s="25"/>
      <c r="S403" s="25"/>
      <c r="T403" s="25"/>
      <c r="U403" s="16"/>
    </row>
    <row r="404" spans="1:21">
      <c r="A404" s="12"/>
      <c r="B404" s="16"/>
      <c r="C404" s="16"/>
      <c r="D404" s="16"/>
      <c r="E404" s="16"/>
      <c r="F404" s="16"/>
      <c r="G404" s="16"/>
      <c r="H404" s="16"/>
      <c r="I404" s="16"/>
      <c r="J404" s="16"/>
      <c r="N404" s="25"/>
      <c r="O404" s="25"/>
      <c r="P404" s="25"/>
      <c r="Q404" s="25"/>
      <c r="R404" s="25"/>
      <c r="S404" s="25"/>
      <c r="T404" s="25"/>
      <c r="U404" s="16"/>
    </row>
    <row r="405" spans="1:21">
      <c r="A405" s="12"/>
      <c r="B405" s="16"/>
      <c r="C405" s="16"/>
      <c r="D405" s="16"/>
      <c r="E405" s="16"/>
      <c r="F405" s="16"/>
      <c r="G405" s="16"/>
      <c r="H405" s="16"/>
      <c r="I405" s="16"/>
      <c r="J405" s="16"/>
      <c r="N405" s="25"/>
      <c r="O405" s="25"/>
      <c r="P405" s="25"/>
      <c r="Q405" s="25"/>
      <c r="R405" s="25"/>
      <c r="S405" s="25"/>
      <c r="T405" s="25"/>
      <c r="U405" s="16"/>
    </row>
    <row r="406" spans="1:21">
      <c r="A406" s="12"/>
      <c r="B406" s="16"/>
      <c r="C406" s="16"/>
      <c r="D406" s="16"/>
      <c r="E406" s="16"/>
      <c r="F406" s="16"/>
      <c r="G406" s="16"/>
      <c r="H406" s="16"/>
      <c r="I406" s="16"/>
      <c r="J406" s="16"/>
      <c r="N406" s="25"/>
      <c r="O406" s="25"/>
      <c r="P406" s="25"/>
      <c r="Q406" s="25"/>
      <c r="R406" s="25"/>
      <c r="S406" s="25"/>
      <c r="T406" s="25"/>
      <c r="U406" s="16"/>
    </row>
    <row r="407" spans="1:21">
      <c r="A407" s="12"/>
      <c r="B407" s="16"/>
      <c r="C407" s="16"/>
      <c r="D407" s="16"/>
      <c r="E407" s="16"/>
      <c r="F407" s="16"/>
      <c r="G407" s="16"/>
      <c r="H407" s="16"/>
      <c r="I407" s="16"/>
      <c r="J407" s="16"/>
      <c r="N407" s="25"/>
      <c r="O407" s="25"/>
      <c r="P407" s="25"/>
      <c r="Q407" s="25"/>
      <c r="R407" s="25"/>
      <c r="S407" s="25"/>
      <c r="T407" s="25"/>
      <c r="U407" s="16"/>
    </row>
    <row r="408" spans="1:21">
      <c r="A408" s="12"/>
      <c r="B408" s="16"/>
      <c r="C408" s="16"/>
      <c r="D408" s="16"/>
      <c r="E408" s="16"/>
      <c r="F408" s="16"/>
      <c r="G408" s="16"/>
      <c r="H408" s="16"/>
      <c r="I408" s="16"/>
      <c r="J408" s="16"/>
      <c r="N408" s="25"/>
      <c r="O408" s="25"/>
      <c r="P408" s="25"/>
      <c r="Q408" s="25"/>
      <c r="R408" s="25"/>
      <c r="S408" s="25"/>
      <c r="T408" s="25"/>
      <c r="U408" s="16"/>
    </row>
    <row r="409" spans="1:21">
      <c r="A409" s="12"/>
      <c r="B409" s="16"/>
      <c r="C409" s="16"/>
      <c r="D409" s="16"/>
      <c r="E409" s="16"/>
      <c r="F409" s="16"/>
      <c r="G409" s="16"/>
      <c r="H409" s="16"/>
      <c r="I409" s="16"/>
      <c r="J409" s="16"/>
      <c r="N409" s="25"/>
      <c r="O409" s="25"/>
      <c r="P409" s="25"/>
      <c r="Q409" s="25"/>
      <c r="R409" s="25"/>
      <c r="S409" s="25"/>
      <c r="T409" s="25"/>
      <c r="U409" s="16"/>
    </row>
    <row r="410" spans="1:21">
      <c r="A410" s="12"/>
      <c r="B410" s="16"/>
      <c r="C410" s="16"/>
      <c r="D410" s="16"/>
      <c r="E410" s="16"/>
      <c r="F410" s="16"/>
      <c r="G410" s="16"/>
      <c r="H410" s="16"/>
      <c r="I410" s="16"/>
      <c r="J410" s="16"/>
      <c r="N410" s="25"/>
      <c r="O410" s="25"/>
      <c r="P410" s="25"/>
      <c r="Q410" s="25"/>
      <c r="R410" s="25"/>
      <c r="S410" s="25"/>
      <c r="T410" s="25"/>
      <c r="U410" s="16"/>
    </row>
    <row r="411" spans="1:21">
      <c r="A411" s="12"/>
      <c r="B411" s="16"/>
      <c r="C411" s="16"/>
      <c r="D411" s="16"/>
      <c r="E411" s="16"/>
      <c r="F411" s="16"/>
      <c r="G411" s="16"/>
      <c r="H411" s="16"/>
      <c r="I411" s="16"/>
      <c r="J411" s="16"/>
      <c r="N411" s="25"/>
      <c r="O411" s="25"/>
      <c r="P411" s="25"/>
      <c r="Q411" s="25"/>
      <c r="R411" s="25"/>
      <c r="S411" s="25"/>
      <c r="T411" s="25"/>
      <c r="U411" s="16"/>
    </row>
    <row r="412" spans="1:21">
      <c r="A412" s="12"/>
      <c r="B412" s="16"/>
      <c r="C412" s="16"/>
      <c r="D412" s="16"/>
      <c r="E412" s="16"/>
      <c r="F412" s="16"/>
      <c r="G412" s="16"/>
      <c r="H412" s="16"/>
      <c r="I412" s="16"/>
      <c r="J412" s="16"/>
      <c r="N412" s="25"/>
      <c r="O412" s="25"/>
      <c r="P412" s="25"/>
      <c r="Q412" s="25"/>
      <c r="R412" s="25"/>
      <c r="S412" s="25"/>
      <c r="T412" s="25"/>
      <c r="U412" s="16"/>
    </row>
    <row r="413" spans="1:21">
      <c r="A413" s="12"/>
      <c r="B413" s="16"/>
      <c r="C413" s="16"/>
      <c r="D413" s="16"/>
      <c r="E413" s="16"/>
      <c r="F413" s="16"/>
      <c r="G413" s="16"/>
      <c r="H413" s="16"/>
      <c r="I413" s="16"/>
      <c r="J413" s="16"/>
      <c r="N413" s="25"/>
      <c r="O413" s="25"/>
      <c r="P413" s="25"/>
      <c r="Q413" s="25"/>
      <c r="R413" s="25"/>
      <c r="S413" s="25"/>
      <c r="T413" s="25"/>
      <c r="U413" s="16"/>
    </row>
    <row r="414" spans="1:21">
      <c r="A414" s="12"/>
      <c r="B414" s="16"/>
      <c r="C414" s="16"/>
      <c r="D414" s="16"/>
      <c r="E414" s="16"/>
      <c r="F414" s="16"/>
      <c r="G414" s="16"/>
      <c r="H414" s="16"/>
      <c r="I414" s="16"/>
      <c r="J414" s="16"/>
      <c r="N414" s="25"/>
      <c r="O414" s="25"/>
      <c r="P414" s="25"/>
      <c r="Q414" s="25"/>
      <c r="R414" s="25"/>
      <c r="S414" s="25"/>
      <c r="T414" s="25"/>
      <c r="U414" s="16"/>
    </row>
    <row r="415" spans="1:21">
      <c r="A415" s="12"/>
      <c r="B415" s="16"/>
      <c r="C415" s="16"/>
      <c r="D415" s="16"/>
      <c r="E415" s="16"/>
      <c r="F415" s="16"/>
      <c r="G415" s="16"/>
      <c r="H415" s="16"/>
      <c r="I415" s="16"/>
      <c r="J415" s="16"/>
      <c r="N415" s="25"/>
      <c r="O415" s="25"/>
      <c r="P415" s="25"/>
      <c r="Q415" s="25"/>
      <c r="R415" s="25"/>
      <c r="S415" s="25"/>
      <c r="T415" s="25"/>
      <c r="U415" s="16"/>
    </row>
    <row r="416" spans="1:21">
      <c r="A416" s="12"/>
      <c r="B416" s="16"/>
      <c r="C416" s="16"/>
      <c r="D416" s="16"/>
      <c r="E416" s="16"/>
      <c r="F416" s="16"/>
      <c r="G416" s="16"/>
      <c r="H416" s="16"/>
      <c r="I416" s="16"/>
      <c r="J416" s="16"/>
      <c r="N416" s="25"/>
      <c r="O416" s="25"/>
      <c r="P416" s="25"/>
      <c r="Q416" s="25"/>
      <c r="R416" s="25"/>
      <c r="S416" s="25"/>
      <c r="T416" s="25"/>
      <c r="U416" s="16"/>
    </row>
    <row r="417" spans="1:21">
      <c r="A417" s="12"/>
      <c r="B417" s="16"/>
      <c r="C417" s="16"/>
      <c r="D417" s="16"/>
      <c r="E417" s="16"/>
      <c r="F417" s="16"/>
      <c r="G417" s="16"/>
      <c r="H417" s="16"/>
      <c r="I417" s="16"/>
      <c r="J417" s="16"/>
      <c r="N417" s="25"/>
      <c r="O417" s="25"/>
      <c r="P417" s="25"/>
      <c r="Q417" s="25"/>
      <c r="R417" s="25"/>
      <c r="S417" s="25"/>
      <c r="T417" s="25"/>
      <c r="U417" s="16"/>
    </row>
    <row r="418" spans="1:21">
      <c r="A418" s="12"/>
      <c r="B418" s="16"/>
      <c r="C418" s="16"/>
      <c r="D418" s="16"/>
      <c r="E418" s="16"/>
      <c r="F418" s="16"/>
      <c r="G418" s="16"/>
      <c r="H418" s="16"/>
      <c r="I418" s="16"/>
      <c r="J418" s="16"/>
      <c r="N418" s="25"/>
      <c r="O418" s="25"/>
      <c r="P418" s="25"/>
      <c r="Q418" s="25"/>
      <c r="R418" s="25"/>
      <c r="S418" s="25"/>
      <c r="T418" s="25"/>
      <c r="U418" s="16"/>
    </row>
    <row r="419" spans="1:21">
      <c r="A419" s="12"/>
      <c r="B419" s="16"/>
      <c r="C419" s="16"/>
      <c r="D419" s="16"/>
      <c r="E419" s="16"/>
      <c r="F419" s="16"/>
      <c r="G419" s="16"/>
      <c r="H419" s="16"/>
      <c r="I419" s="16"/>
      <c r="J419" s="16"/>
      <c r="N419" s="25"/>
      <c r="O419" s="25"/>
      <c r="P419" s="25"/>
      <c r="Q419" s="25"/>
      <c r="R419" s="25"/>
      <c r="S419" s="25"/>
      <c r="T419" s="25"/>
      <c r="U419" s="16"/>
    </row>
    <row r="420" spans="1:21">
      <c r="A420" s="12"/>
      <c r="B420" s="16"/>
      <c r="C420" s="16"/>
      <c r="D420" s="16"/>
      <c r="E420" s="16"/>
      <c r="F420" s="16"/>
      <c r="G420" s="16"/>
      <c r="H420" s="16"/>
      <c r="I420" s="16"/>
      <c r="J420" s="16"/>
      <c r="N420" s="25"/>
      <c r="O420" s="25"/>
      <c r="P420" s="25"/>
      <c r="Q420" s="25"/>
      <c r="R420" s="25"/>
      <c r="S420" s="25"/>
      <c r="T420" s="25"/>
      <c r="U420" s="16"/>
    </row>
    <row r="421" spans="1:21">
      <c r="A421" s="12"/>
      <c r="B421" s="16"/>
      <c r="C421" s="16"/>
      <c r="D421" s="16"/>
      <c r="E421" s="16"/>
      <c r="F421" s="16"/>
      <c r="G421" s="16"/>
      <c r="H421" s="16"/>
      <c r="I421" s="16"/>
      <c r="J421" s="16"/>
      <c r="N421" s="25"/>
      <c r="O421" s="25"/>
      <c r="P421" s="25"/>
      <c r="Q421" s="25"/>
      <c r="R421" s="25"/>
      <c r="S421" s="25"/>
      <c r="T421" s="25"/>
      <c r="U421" s="16"/>
    </row>
    <row r="422" spans="1:21">
      <c r="A422" s="12"/>
      <c r="B422" s="16"/>
      <c r="C422" s="16"/>
      <c r="D422" s="16"/>
      <c r="E422" s="16"/>
      <c r="F422" s="16"/>
      <c r="G422" s="16"/>
      <c r="H422" s="16"/>
      <c r="I422" s="16"/>
      <c r="J422" s="16"/>
      <c r="N422" s="25"/>
      <c r="O422" s="25"/>
      <c r="P422" s="25"/>
      <c r="Q422" s="25"/>
      <c r="R422" s="25"/>
      <c r="S422" s="25"/>
      <c r="T422" s="25"/>
      <c r="U422" s="16"/>
    </row>
    <row r="423" spans="1:21">
      <c r="A423" s="12"/>
      <c r="B423" s="16"/>
      <c r="C423" s="16"/>
      <c r="D423" s="16"/>
      <c r="E423" s="16"/>
      <c r="F423" s="16"/>
      <c r="G423" s="16"/>
      <c r="H423" s="16"/>
      <c r="I423" s="16"/>
      <c r="J423" s="16"/>
      <c r="N423" s="25"/>
      <c r="O423" s="25"/>
      <c r="P423" s="25"/>
      <c r="Q423" s="25"/>
      <c r="R423" s="25"/>
      <c r="S423" s="25"/>
      <c r="T423" s="25"/>
      <c r="U423" s="16"/>
    </row>
    <row r="424" spans="1:21">
      <c r="A424" s="12"/>
      <c r="B424" s="16"/>
      <c r="C424" s="16"/>
      <c r="D424" s="16"/>
      <c r="E424" s="16"/>
      <c r="F424" s="16"/>
      <c r="G424" s="16"/>
      <c r="H424" s="16"/>
      <c r="I424" s="16"/>
      <c r="J424" s="16"/>
      <c r="N424" s="25"/>
      <c r="O424" s="25"/>
      <c r="P424" s="25"/>
      <c r="Q424" s="25"/>
      <c r="R424" s="25"/>
      <c r="S424" s="25"/>
      <c r="T424" s="25"/>
      <c r="U424" s="16"/>
    </row>
    <row r="425" spans="1:21">
      <c r="A425" s="12"/>
      <c r="B425" s="16"/>
      <c r="C425" s="16"/>
      <c r="D425" s="16"/>
      <c r="E425" s="16"/>
      <c r="F425" s="16"/>
      <c r="G425" s="16"/>
      <c r="H425" s="16"/>
      <c r="I425" s="16"/>
      <c r="J425" s="16"/>
      <c r="N425" s="25"/>
      <c r="O425" s="25"/>
      <c r="P425" s="25"/>
      <c r="Q425" s="25"/>
      <c r="R425" s="25"/>
      <c r="S425" s="25"/>
      <c r="T425" s="25"/>
      <c r="U425" s="16"/>
    </row>
    <row r="426" spans="1:21">
      <c r="A426" s="12"/>
      <c r="B426" s="16"/>
      <c r="C426" s="16"/>
      <c r="D426" s="16"/>
      <c r="E426" s="16"/>
      <c r="F426" s="16"/>
      <c r="G426" s="16"/>
      <c r="H426" s="16"/>
      <c r="I426" s="16"/>
      <c r="J426" s="16"/>
      <c r="N426" s="25"/>
      <c r="O426" s="25"/>
      <c r="P426" s="25"/>
      <c r="Q426" s="25"/>
      <c r="R426" s="25"/>
      <c r="S426" s="25"/>
      <c r="T426" s="25"/>
      <c r="U426" s="16"/>
    </row>
    <row r="427" spans="1:21">
      <c r="A427" s="12"/>
      <c r="B427" s="16"/>
      <c r="C427" s="16"/>
      <c r="D427" s="16"/>
      <c r="E427" s="16"/>
      <c r="F427" s="16"/>
      <c r="G427" s="16"/>
      <c r="H427" s="16"/>
      <c r="I427" s="16"/>
      <c r="J427" s="16"/>
      <c r="N427" s="25"/>
      <c r="O427" s="25"/>
      <c r="P427" s="25"/>
      <c r="Q427" s="25"/>
      <c r="R427" s="25"/>
      <c r="S427" s="25"/>
      <c r="T427" s="25"/>
      <c r="U427" s="16"/>
    </row>
    <row r="428" spans="1:21">
      <c r="A428" s="12"/>
      <c r="B428" s="16"/>
      <c r="C428" s="16"/>
      <c r="D428" s="16"/>
      <c r="E428" s="16"/>
      <c r="F428" s="16"/>
      <c r="G428" s="16"/>
      <c r="H428" s="16"/>
      <c r="I428" s="16"/>
      <c r="J428" s="16"/>
      <c r="N428" s="25"/>
      <c r="O428" s="25"/>
      <c r="P428" s="25"/>
      <c r="Q428" s="25"/>
      <c r="R428" s="25"/>
      <c r="S428" s="25"/>
      <c r="T428" s="25"/>
      <c r="U428" s="16"/>
    </row>
    <row r="429" spans="1:21">
      <c r="A429" s="12"/>
      <c r="B429" s="16"/>
      <c r="C429" s="16"/>
      <c r="D429" s="16"/>
      <c r="E429" s="16"/>
      <c r="F429" s="16"/>
      <c r="G429" s="16"/>
      <c r="H429" s="16"/>
      <c r="I429" s="16"/>
      <c r="J429" s="16"/>
      <c r="N429" s="25"/>
      <c r="O429" s="25"/>
      <c r="P429" s="25"/>
      <c r="Q429" s="25"/>
      <c r="R429" s="25"/>
      <c r="S429" s="25"/>
      <c r="T429" s="25"/>
      <c r="U429" s="16"/>
    </row>
    <row r="430" spans="1:21">
      <c r="A430" s="12"/>
      <c r="B430" s="16"/>
      <c r="C430" s="16"/>
      <c r="D430" s="16"/>
      <c r="E430" s="16"/>
      <c r="F430" s="16"/>
      <c r="G430" s="16"/>
      <c r="H430" s="16"/>
      <c r="I430" s="16"/>
      <c r="J430" s="16"/>
      <c r="N430" s="25"/>
      <c r="O430" s="25"/>
      <c r="P430" s="25"/>
      <c r="Q430" s="25"/>
      <c r="R430" s="25"/>
      <c r="S430" s="25"/>
      <c r="T430" s="25"/>
      <c r="U430" s="16"/>
    </row>
    <row r="431" spans="1:21">
      <c r="A431" s="12"/>
      <c r="B431" s="16"/>
      <c r="C431" s="16"/>
      <c r="D431" s="16"/>
      <c r="E431" s="16"/>
      <c r="F431" s="16"/>
      <c r="G431" s="16"/>
      <c r="H431" s="16"/>
      <c r="I431" s="16"/>
      <c r="J431" s="16"/>
      <c r="N431" s="25"/>
      <c r="O431" s="25"/>
      <c r="P431" s="25"/>
      <c r="Q431" s="25"/>
      <c r="R431" s="25"/>
      <c r="S431" s="25"/>
      <c r="T431" s="25"/>
      <c r="U431" s="16"/>
    </row>
    <row r="432" spans="1:21">
      <c r="A432" s="12"/>
      <c r="B432" s="16"/>
      <c r="C432" s="16"/>
      <c r="D432" s="16"/>
      <c r="E432" s="16"/>
      <c r="F432" s="16"/>
      <c r="G432" s="16"/>
      <c r="H432" s="16"/>
      <c r="I432" s="16"/>
      <c r="J432" s="16"/>
      <c r="N432" s="25"/>
      <c r="O432" s="25"/>
      <c r="P432" s="25"/>
      <c r="Q432" s="25"/>
      <c r="R432" s="25"/>
      <c r="S432" s="25"/>
      <c r="T432" s="25"/>
      <c r="U432" s="16"/>
    </row>
    <row r="433" spans="1:21">
      <c r="A433" s="12"/>
      <c r="B433" s="16"/>
      <c r="C433" s="16"/>
      <c r="D433" s="16"/>
      <c r="E433" s="16"/>
      <c r="F433" s="16"/>
      <c r="G433" s="16"/>
      <c r="H433" s="16"/>
      <c r="I433" s="16"/>
      <c r="J433" s="16"/>
      <c r="N433" s="25"/>
      <c r="O433" s="25"/>
      <c r="P433" s="25"/>
      <c r="Q433" s="25"/>
      <c r="R433" s="25"/>
      <c r="S433" s="25"/>
      <c r="T433" s="25"/>
      <c r="U433" s="16"/>
    </row>
    <row r="434" spans="1:21">
      <c r="A434" s="12"/>
      <c r="B434" s="16"/>
      <c r="C434" s="16"/>
      <c r="D434" s="16"/>
      <c r="E434" s="16"/>
      <c r="F434" s="16"/>
      <c r="G434" s="16"/>
      <c r="H434" s="16"/>
      <c r="I434" s="16"/>
      <c r="J434" s="16"/>
      <c r="N434" s="25"/>
      <c r="O434" s="25"/>
      <c r="P434" s="25"/>
      <c r="Q434" s="25"/>
      <c r="R434" s="25"/>
      <c r="S434" s="25"/>
      <c r="T434" s="25"/>
      <c r="U434" s="16"/>
    </row>
    <row r="435" spans="1:21">
      <c r="A435" s="12"/>
      <c r="B435" s="16"/>
      <c r="C435" s="16"/>
      <c r="D435" s="16"/>
      <c r="E435" s="16"/>
      <c r="F435" s="16"/>
      <c r="G435" s="16"/>
      <c r="H435" s="16"/>
      <c r="I435" s="16"/>
      <c r="J435" s="16"/>
      <c r="N435" s="25"/>
      <c r="O435" s="25"/>
      <c r="P435" s="25"/>
      <c r="Q435" s="25"/>
      <c r="R435" s="25"/>
      <c r="S435" s="25"/>
      <c r="T435" s="25"/>
      <c r="U435" s="16"/>
    </row>
    <row r="436" spans="1:21">
      <c r="A436" s="12"/>
      <c r="B436" s="16"/>
      <c r="C436" s="16"/>
      <c r="D436" s="16"/>
      <c r="E436" s="16"/>
      <c r="F436" s="16"/>
      <c r="G436" s="16"/>
      <c r="H436" s="16"/>
      <c r="I436" s="16"/>
      <c r="J436" s="16"/>
      <c r="N436" s="25"/>
      <c r="O436" s="25"/>
      <c r="P436" s="25"/>
      <c r="Q436" s="25"/>
      <c r="R436" s="25"/>
      <c r="S436" s="25"/>
      <c r="T436" s="25"/>
      <c r="U436" s="16"/>
    </row>
    <row r="437" spans="1:21">
      <c r="A437" s="12"/>
      <c r="B437" s="16"/>
      <c r="C437" s="16"/>
      <c r="D437" s="16"/>
      <c r="E437" s="16"/>
      <c r="F437" s="16"/>
      <c r="G437" s="16"/>
      <c r="H437" s="16"/>
      <c r="I437" s="16"/>
      <c r="J437" s="16"/>
      <c r="N437" s="25"/>
      <c r="O437" s="25"/>
      <c r="P437" s="25"/>
      <c r="Q437" s="25"/>
      <c r="R437" s="25"/>
      <c r="S437" s="25"/>
      <c r="T437" s="25"/>
      <c r="U437" s="16"/>
    </row>
    <row r="438" spans="1:21">
      <c r="A438" s="12"/>
      <c r="B438" s="16"/>
      <c r="C438" s="16"/>
      <c r="D438" s="16"/>
      <c r="E438" s="16"/>
      <c r="F438" s="16"/>
      <c r="G438" s="16"/>
      <c r="H438" s="16"/>
      <c r="I438" s="16"/>
      <c r="J438" s="16"/>
      <c r="N438" s="25"/>
      <c r="O438" s="25"/>
      <c r="P438" s="25"/>
      <c r="Q438" s="25"/>
      <c r="R438" s="25"/>
      <c r="S438" s="25"/>
      <c r="T438" s="25"/>
      <c r="U438" s="16"/>
    </row>
    <row r="439" spans="1:21">
      <c r="A439" s="12"/>
      <c r="B439" s="16"/>
      <c r="C439" s="16"/>
      <c r="D439" s="16"/>
      <c r="E439" s="16"/>
      <c r="F439" s="16"/>
      <c r="G439" s="16"/>
      <c r="H439" s="16"/>
      <c r="I439" s="16"/>
      <c r="J439" s="16"/>
      <c r="N439" s="25"/>
      <c r="O439" s="25"/>
      <c r="P439" s="25"/>
      <c r="Q439" s="25"/>
      <c r="R439" s="25"/>
      <c r="S439" s="25"/>
      <c r="T439" s="25"/>
      <c r="U439" s="16"/>
    </row>
    <row r="440" spans="1:21">
      <c r="A440" s="12"/>
      <c r="B440" s="16"/>
      <c r="C440" s="16"/>
      <c r="D440" s="16"/>
      <c r="E440" s="16"/>
      <c r="F440" s="16"/>
      <c r="G440" s="16"/>
      <c r="H440" s="16"/>
      <c r="I440" s="16"/>
      <c r="J440" s="16"/>
      <c r="N440" s="25"/>
      <c r="O440" s="25"/>
      <c r="P440" s="25"/>
      <c r="Q440" s="25"/>
      <c r="R440" s="25"/>
      <c r="S440" s="25"/>
      <c r="T440" s="25"/>
      <c r="U440" s="16"/>
    </row>
    <row r="441" spans="1:21">
      <c r="A441" s="12"/>
      <c r="B441" s="16"/>
      <c r="C441" s="16"/>
      <c r="D441" s="16"/>
      <c r="E441" s="16"/>
      <c r="F441" s="16"/>
      <c r="G441" s="16"/>
      <c r="H441" s="16"/>
      <c r="I441" s="16"/>
      <c r="J441" s="16"/>
      <c r="N441" s="25"/>
      <c r="O441" s="25"/>
      <c r="P441" s="25"/>
      <c r="Q441" s="25"/>
      <c r="R441" s="25"/>
      <c r="S441" s="25"/>
      <c r="T441" s="25"/>
      <c r="U441" s="16"/>
    </row>
    <row r="442" spans="1:21">
      <c r="A442" s="12"/>
      <c r="B442" s="16"/>
      <c r="C442" s="16"/>
      <c r="D442" s="16"/>
      <c r="E442" s="16"/>
      <c r="F442" s="16"/>
      <c r="G442" s="16"/>
      <c r="H442" s="16"/>
      <c r="I442" s="16"/>
      <c r="J442" s="16"/>
      <c r="N442" s="25"/>
      <c r="O442" s="25"/>
      <c r="P442" s="25"/>
      <c r="Q442" s="25"/>
      <c r="R442" s="25"/>
      <c r="S442" s="25"/>
      <c r="T442" s="25"/>
      <c r="U442" s="16"/>
    </row>
    <row r="443" spans="1:21">
      <c r="A443" s="12"/>
      <c r="B443" s="16"/>
      <c r="C443" s="16"/>
      <c r="D443" s="16"/>
      <c r="E443" s="16"/>
      <c r="F443" s="16"/>
      <c r="G443" s="16"/>
      <c r="H443" s="16"/>
      <c r="I443" s="16"/>
      <c r="J443" s="16"/>
      <c r="N443" s="25"/>
      <c r="O443" s="25"/>
      <c r="P443" s="25"/>
      <c r="Q443" s="25"/>
      <c r="R443" s="25"/>
      <c r="S443" s="25"/>
      <c r="T443" s="25"/>
      <c r="U443" s="16"/>
    </row>
    <row r="444" spans="1:21">
      <c r="A444" s="12"/>
      <c r="B444" s="16"/>
      <c r="C444" s="16"/>
      <c r="D444" s="16"/>
      <c r="E444" s="16"/>
      <c r="F444" s="16"/>
      <c r="G444" s="16"/>
      <c r="H444" s="16"/>
      <c r="I444" s="16"/>
      <c r="J444" s="16"/>
      <c r="N444" s="25"/>
      <c r="O444" s="25"/>
      <c r="P444" s="25"/>
      <c r="Q444" s="25"/>
      <c r="R444" s="25"/>
      <c r="S444" s="25"/>
      <c r="T444" s="25"/>
      <c r="U444" s="16"/>
    </row>
    <row r="445" spans="1:21">
      <c r="A445" s="12"/>
      <c r="B445" s="16"/>
      <c r="C445" s="16"/>
      <c r="D445" s="16"/>
      <c r="E445" s="16"/>
      <c r="F445" s="16"/>
      <c r="G445" s="16"/>
      <c r="H445" s="16"/>
      <c r="I445" s="16"/>
      <c r="J445" s="16"/>
      <c r="N445" s="25"/>
      <c r="O445" s="25"/>
      <c r="P445" s="25"/>
      <c r="Q445" s="25"/>
      <c r="R445" s="25"/>
      <c r="S445" s="25"/>
      <c r="T445" s="25"/>
      <c r="U445" s="16"/>
    </row>
    <row r="446" spans="1:21">
      <c r="A446" s="12"/>
      <c r="B446" s="16"/>
      <c r="C446" s="16"/>
      <c r="D446" s="16"/>
      <c r="E446" s="16"/>
      <c r="F446" s="16"/>
      <c r="G446" s="16"/>
      <c r="H446" s="16"/>
      <c r="I446" s="16"/>
      <c r="J446" s="16"/>
      <c r="N446" s="25"/>
      <c r="O446" s="25"/>
      <c r="P446" s="25"/>
      <c r="Q446" s="25"/>
      <c r="R446" s="25"/>
      <c r="S446" s="25"/>
      <c r="T446" s="25"/>
      <c r="U446" s="16"/>
    </row>
    <row r="447" spans="1:21">
      <c r="A447" s="12"/>
      <c r="B447" s="16"/>
      <c r="C447" s="16"/>
      <c r="D447" s="16"/>
      <c r="E447" s="16"/>
      <c r="F447" s="16"/>
      <c r="G447" s="16"/>
      <c r="H447" s="16"/>
      <c r="I447" s="16"/>
      <c r="J447" s="16"/>
      <c r="N447" s="25"/>
      <c r="O447" s="25"/>
      <c r="P447" s="25"/>
      <c r="Q447" s="25"/>
      <c r="R447" s="25"/>
      <c r="S447" s="25"/>
      <c r="T447" s="25"/>
      <c r="U447" s="16"/>
    </row>
    <row r="448" spans="1:21">
      <c r="A448" s="12"/>
      <c r="B448" s="16"/>
      <c r="C448" s="16"/>
      <c r="D448" s="16"/>
      <c r="E448" s="16"/>
      <c r="F448" s="16"/>
      <c r="G448" s="16"/>
      <c r="H448" s="16"/>
      <c r="I448" s="16"/>
      <c r="J448" s="16"/>
      <c r="N448" s="25"/>
      <c r="O448" s="25"/>
      <c r="P448" s="25"/>
      <c r="Q448" s="25"/>
      <c r="R448" s="25"/>
      <c r="S448" s="25"/>
      <c r="T448" s="25"/>
      <c r="U448" s="16"/>
    </row>
    <row r="449" spans="1:21">
      <c r="A449" s="12"/>
      <c r="B449" s="16"/>
      <c r="C449" s="16"/>
      <c r="D449" s="16"/>
      <c r="E449" s="16"/>
      <c r="F449" s="16"/>
      <c r="G449" s="16"/>
      <c r="H449" s="16"/>
      <c r="I449" s="16"/>
      <c r="J449" s="16"/>
      <c r="N449" s="25"/>
      <c r="O449" s="25"/>
      <c r="P449" s="25"/>
      <c r="Q449" s="25"/>
      <c r="R449" s="25"/>
      <c r="S449" s="25"/>
      <c r="T449" s="25"/>
      <c r="U449" s="16"/>
    </row>
    <row r="450" spans="1:21">
      <c r="A450" s="12"/>
      <c r="B450" s="16"/>
      <c r="C450" s="16"/>
      <c r="D450" s="16"/>
      <c r="E450" s="16"/>
      <c r="F450" s="16"/>
      <c r="G450" s="16"/>
      <c r="H450" s="16"/>
      <c r="I450" s="16"/>
      <c r="J450" s="16"/>
      <c r="N450" s="25"/>
      <c r="O450" s="25"/>
      <c r="P450" s="25"/>
      <c r="Q450" s="25"/>
      <c r="R450" s="25"/>
      <c r="S450" s="25"/>
      <c r="T450" s="25"/>
      <c r="U450" s="16"/>
    </row>
    <row r="451" spans="1:21">
      <c r="A451" s="12"/>
      <c r="B451" s="16"/>
      <c r="C451" s="16"/>
      <c r="D451" s="16"/>
      <c r="E451" s="16"/>
      <c r="F451" s="16"/>
      <c r="G451" s="16"/>
      <c r="H451" s="16"/>
      <c r="I451" s="16"/>
      <c r="J451" s="16"/>
      <c r="N451" s="25"/>
      <c r="O451" s="25"/>
      <c r="P451" s="25"/>
      <c r="Q451" s="25"/>
      <c r="R451" s="25"/>
      <c r="S451" s="25"/>
      <c r="T451" s="25"/>
      <c r="U451" s="16"/>
    </row>
    <row r="452" spans="1:21">
      <c r="A452" s="12"/>
      <c r="B452" s="16"/>
      <c r="C452" s="16"/>
      <c r="D452" s="16"/>
      <c r="E452" s="16"/>
      <c r="F452" s="16"/>
      <c r="G452" s="16"/>
      <c r="H452" s="16"/>
      <c r="I452" s="16"/>
      <c r="J452" s="16"/>
      <c r="N452" s="25"/>
      <c r="O452" s="25"/>
      <c r="P452" s="25"/>
      <c r="Q452" s="25"/>
      <c r="R452" s="25"/>
      <c r="S452" s="25"/>
      <c r="T452" s="25"/>
      <c r="U452" s="16"/>
    </row>
    <row r="453" spans="1:21">
      <c r="A453" s="12"/>
      <c r="B453" s="16"/>
      <c r="C453" s="16"/>
      <c r="D453" s="16"/>
      <c r="E453" s="16"/>
      <c r="F453" s="16"/>
      <c r="G453" s="16"/>
      <c r="H453" s="16"/>
      <c r="I453" s="16"/>
      <c r="J453" s="16"/>
      <c r="N453" s="25"/>
      <c r="O453" s="25"/>
      <c r="P453" s="25"/>
      <c r="Q453" s="25"/>
      <c r="R453" s="25"/>
      <c r="S453" s="25"/>
      <c r="T453" s="25"/>
      <c r="U453" s="16"/>
    </row>
    <row r="454" spans="1:21">
      <c r="A454" s="12"/>
      <c r="B454" s="16"/>
      <c r="C454" s="16"/>
      <c r="D454" s="16"/>
      <c r="E454" s="16"/>
      <c r="F454" s="16"/>
      <c r="G454" s="16"/>
      <c r="H454" s="16"/>
      <c r="I454" s="16"/>
      <c r="J454" s="16"/>
      <c r="N454" s="25"/>
      <c r="O454" s="25"/>
      <c r="P454" s="25"/>
      <c r="Q454" s="25"/>
      <c r="R454" s="25"/>
      <c r="S454" s="25"/>
      <c r="T454" s="25"/>
      <c r="U454" s="16"/>
    </row>
    <row r="455" spans="1:21">
      <c r="A455" s="12"/>
      <c r="B455" s="16"/>
      <c r="C455" s="16"/>
      <c r="D455" s="16"/>
      <c r="E455" s="16"/>
      <c r="F455" s="16"/>
      <c r="G455" s="16"/>
      <c r="H455" s="16"/>
      <c r="I455" s="16"/>
      <c r="J455" s="16"/>
      <c r="N455" s="25"/>
      <c r="O455" s="25"/>
      <c r="P455" s="25"/>
      <c r="Q455" s="25"/>
      <c r="R455" s="25"/>
      <c r="S455" s="25"/>
      <c r="T455" s="25"/>
      <c r="U455" s="16"/>
    </row>
    <row r="456" spans="1:21">
      <c r="A456" s="12"/>
      <c r="B456" s="16"/>
      <c r="C456" s="16"/>
      <c r="D456" s="16"/>
      <c r="E456" s="16"/>
      <c r="F456" s="16"/>
      <c r="G456" s="16"/>
      <c r="H456" s="16"/>
      <c r="I456" s="16"/>
      <c r="J456" s="16"/>
      <c r="N456" s="25"/>
      <c r="O456" s="25"/>
      <c r="P456" s="25"/>
      <c r="Q456" s="25"/>
      <c r="R456" s="25"/>
      <c r="S456" s="25"/>
      <c r="T456" s="25"/>
      <c r="U456" s="16"/>
    </row>
    <row r="457" spans="1:21">
      <c r="A457" s="12"/>
      <c r="B457" s="16"/>
      <c r="C457" s="16"/>
      <c r="D457" s="16"/>
      <c r="E457" s="16"/>
      <c r="F457" s="16"/>
      <c r="G457" s="16"/>
      <c r="H457" s="16"/>
      <c r="I457" s="16"/>
      <c r="J457" s="16"/>
      <c r="N457" s="25"/>
      <c r="O457" s="25"/>
      <c r="P457" s="25"/>
      <c r="Q457" s="25"/>
      <c r="R457" s="25"/>
      <c r="S457" s="25"/>
      <c r="T457" s="25"/>
      <c r="U457" s="16"/>
    </row>
    <row r="458" spans="1:21">
      <c r="A458" s="12"/>
      <c r="B458" s="16"/>
      <c r="C458" s="16"/>
      <c r="D458" s="16"/>
      <c r="E458" s="16"/>
      <c r="F458" s="16"/>
      <c r="G458" s="16"/>
      <c r="H458" s="16"/>
      <c r="I458" s="16"/>
      <c r="J458" s="16"/>
      <c r="N458" s="25"/>
      <c r="O458" s="25"/>
      <c r="P458" s="25"/>
      <c r="Q458" s="25"/>
      <c r="R458" s="25"/>
      <c r="S458" s="25"/>
      <c r="T458" s="25"/>
      <c r="U458" s="16"/>
    </row>
    <row r="459" spans="1:21">
      <c r="A459" s="12"/>
      <c r="B459" s="16"/>
      <c r="C459" s="16"/>
      <c r="D459" s="16"/>
      <c r="E459" s="16"/>
      <c r="F459" s="16"/>
      <c r="G459" s="16"/>
      <c r="H459" s="16"/>
      <c r="I459" s="16"/>
      <c r="J459" s="16"/>
      <c r="N459" s="25"/>
      <c r="O459" s="25"/>
      <c r="P459" s="25"/>
      <c r="Q459" s="25"/>
      <c r="R459" s="25"/>
      <c r="S459" s="25"/>
      <c r="T459" s="25"/>
      <c r="U459" s="16"/>
    </row>
    <row r="460" spans="1:21">
      <c r="A460" s="12"/>
      <c r="B460" s="16"/>
      <c r="C460" s="16"/>
      <c r="D460" s="16"/>
      <c r="E460" s="16"/>
      <c r="F460" s="16"/>
      <c r="G460" s="16"/>
      <c r="H460" s="16"/>
      <c r="I460" s="16"/>
      <c r="J460" s="16"/>
      <c r="N460" s="25"/>
      <c r="O460" s="25"/>
      <c r="P460" s="25"/>
      <c r="Q460" s="25"/>
      <c r="R460" s="25"/>
      <c r="S460" s="25"/>
      <c r="T460" s="25"/>
      <c r="U460" s="16"/>
    </row>
    <row r="461" spans="1:21">
      <c r="A461" s="12"/>
      <c r="B461" s="16"/>
      <c r="C461" s="16"/>
      <c r="D461" s="16"/>
      <c r="E461" s="16"/>
      <c r="F461" s="16"/>
      <c r="G461" s="16"/>
      <c r="H461" s="16"/>
      <c r="I461" s="16"/>
      <c r="J461" s="16"/>
      <c r="N461" s="25"/>
      <c r="O461" s="25"/>
      <c r="P461" s="25"/>
      <c r="Q461" s="25"/>
      <c r="R461" s="25"/>
      <c r="S461" s="25"/>
      <c r="T461" s="25"/>
      <c r="U461" s="16"/>
    </row>
    <row r="462" spans="1:21">
      <c r="A462" s="12"/>
      <c r="B462" s="16"/>
      <c r="C462" s="16"/>
      <c r="D462" s="16"/>
      <c r="E462" s="16"/>
      <c r="F462" s="16"/>
      <c r="G462" s="16"/>
      <c r="H462" s="16"/>
      <c r="I462" s="16"/>
      <c r="J462" s="16"/>
      <c r="N462" s="25"/>
      <c r="O462" s="25"/>
      <c r="P462" s="25"/>
      <c r="Q462" s="25"/>
      <c r="R462" s="25"/>
      <c r="S462" s="25"/>
      <c r="T462" s="25"/>
      <c r="U462" s="16"/>
    </row>
    <row r="463" spans="1:21">
      <c r="A463" s="12"/>
      <c r="B463" s="16"/>
      <c r="C463" s="16"/>
      <c r="D463" s="16"/>
      <c r="E463" s="16"/>
      <c r="F463" s="16"/>
      <c r="G463" s="16"/>
      <c r="H463" s="16"/>
      <c r="I463" s="16"/>
      <c r="J463" s="16"/>
      <c r="N463" s="25"/>
      <c r="O463" s="25"/>
      <c r="P463" s="25"/>
      <c r="Q463" s="25"/>
      <c r="R463" s="25"/>
      <c r="S463" s="25"/>
      <c r="T463" s="25"/>
      <c r="U463" s="16"/>
    </row>
    <row r="464" spans="1:21">
      <c r="A464" s="12"/>
      <c r="B464" s="16"/>
      <c r="C464" s="16"/>
      <c r="D464" s="16"/>
      <c r="E464" s="16"/>
      <c r="F464" s="16"/>
      <c r="G464" s="16"/>
      <c r="H464" s="16"/>
      <c r="I464" s="16"/>
      <c r="J464" s="16"/>
      <c r="N464" s="25"/>
      <c r="O464" s="25"/>
      <c r="P464" s="25"/>
      <c r="Q464" s="25"/>
      <c r="R464" s="25"/>
      <c r="S464" s="25"/>
      <c r="T464" s="25"/>
      <c r="U464" s="16"/>
    </row>
    <row r="465" spans="1:21">
      <c r="A465" s="12"/>
      <c r="B465" s="16"/>
      <c r="C465" s="16"/>
      <c r="D465" s="16"/>
      <c r="E465" s="16"/>
      <c r="F465" s="16"/>
      <c r="G465" s="16"/>
      <c r="H465" s="16"/>
      <c r="I465" s="16"/>
      <c r="J465" s="16"/>
      <c r="N465" s="25"/>
      <c r="O465" s="25"/>
      <c r="P465" s="25"/>
      <c r="Q465" s="25"/>
      <c r="R465" s="25"/>
      <c r="S465" s="25"/>
      <c r="T465" s="25"/>
      <c r="U465" s="16"/>
    </row>
    <row r="466" spans="1:21">
      <c r="A466" s="12"/>
      <c r="B466" s="16"/>
      <c r="C466" s="16"/>
      <c r="D466" s="16"/>
      <c r="E466" s="16"/>
      <c r="F466" s="16"/>
      <c r="G466" s="16"/>
      <c r="H466" s="16"/>
      <c r="I466" s="16"/>
      <c r="J466" s="16"/>
      <c r="N466" s="25"/>
      <c r="O466" s="25"/>
      <c r="P466" s="25"/>
      <c r="Q466" s="25"/>
      <c r="R466" s="25"/>
      <c r="S466" s="25"/>
      <c r="T466" s="25"/>
      <c r="U466" s="16"/>
    </row>
    <row r="467" spans="1:21">
      <c r="A467" s="12"/>
      <c r="B467" s="16"/>
      <c r="C467" s="16"/>
      <c r="D467" s="16"/>
      <c r="E467" s="16"/>
      <c r="F467" s="16"/>
      <c r="G467" s="16"/>
      <c r="H467" s="16"/>
      <c r="I467" s="16"/>
      <c r="J467" s="16"/>
      <c r="N467" s="25"/>
      <c r="O467" s="25"/>
      <c r="P467" s="25"/>
      <c r="Q467" s="25"/>
      <c r="R467" s="25"/>
      <c r="S467" s="25"/>
      <c r="T467" s="25"/>
      <c r="U467" s="16"/>
    </row>
    <row r="468" spans="1:21">
      <c r="A468" s="12"/>
      <c r="B468" s="16"/>
      <c r="C468" s="16"/>
      <c r="D468" s="16"/>
      <c r="E468" s="16"/>
      <c r="F468" s="16"/>
      <c r="G468" s="16"/>
      <c r="H468" s="16"/>
      <c r="I468" s="16"/>
      <c r="J468" s="16"/>
      <c r="N468" s="25"/>
      <c r="O468" s="25"/>
      <c r="P468" s="25"/>
      <c r="Q468" s="25"/>
      <c r="R468" s="25"/>
      <c r="S468" s="25"/>
      <c r="T468" s="25"/>
      <c r="U468" s="16"/>
    </row>
    <row r="469" spans="1:21">
      <c r="A469" s="12"/>
      <c r="B469" s="16"/>
      <c r="C469" s="16"/>
      <c r="D469" s="16"/>
      <c r="E469" s="16"/>
      <c r="F469" s="16"/>
      <c r="G469" s="16"/>
      <c r="H469" s="16"/>
      <c r="I469" s="16"/>
      <c r="J469" s="16"/>
      <c r="N469" s="25"/>
      <c r="O469" s="25"/>
      <c r="P469" s="25"/>
      <c r="Q469" s="25"/>
      <c r="R469" s="25"/>
      <c r="S469" s="25"/>
      <c r="T469" s="25"/>
      <c r="U469" s="16"/>
    </row>
    <row r="470" spans="1:21">
      <c r="A470" s="12"/>
      <c r="B470" s="16"/>
      <c r="C470" s="16"/>
      <c r="D470" s="16"/>
      <c r="E470" s="16"/>
      <c r="F470" s="16"/>
      <c r="G470" s="16"/>
      <c r="H470" s="16"/>
      <c r="I470" s="16"/>
      <c r="J470" s="16"/>
      <c r="N470" s="25"/>
      <c r="O470" s="25"/>
      <c r="P470" s="25"/>
      <c r="Q470" s="25"/>
      <c r="R470" s="25"/>
      <c r="S470" s="25"/>
      <c r="T470" s="25"/>
      <c r="U470" s="16"/>
    </row>
    <row r="471" spans="1:21">
      <c r="A471" s="12"/>
      <c r="B471" s="16"/>
      <c r="C471" s="16"/>
      <c r="D471" s="16"/>
      <c r="E471" s="16"/>
      <c r="F471" s="16"/>
      <c r="G471" s="16"/>
      <c r="H471" s="16"/>
      <c r="I471" s="16"/>
      <c r="J471" s="16"/>
      <c r="N471" s="25"/>
      <c r="O471" s="25"/>
      <c r="P471" s="25"/>
      <c r="Q471" s="25"/>
      <c r="R471" s="25"/>
      <c r="S471" s="25"/>
      <c r="T471" s="25"/>
      <c r="U471" s="16"/>
    </row>
    <row r="472" spans="1:21">
      <c r="A472" s="12"/>
      <c r="B472" s="16"/>
      <c r="C472" s="16"/>
      <c r="D472" s="16"/>
      <c r="E472" s="16"/>
      <c r="F472" s="16"/>
      <c r="G472" s="16"/>
      <c r="H472" s="16"/>
      <c r="I472" s="16"/>
      <c r="J472" s="16"/>
      <c r="N472" s="25"/>
      <c r="O472" s="25"/>
      <c r="P472" s="25"/>
      <c r="Q472" s="25"/>
      <c r="R472" s="25"/>
      <c r="S472" s="25"/>
      <c r="T472" s="25"/>
      <c r="U472" s="16"/>
    </row>
    <row r="473" spans="1:21">
      <c r="A473" s="12"/>
      <c r="B473" s="16"/>
      <c r="C473" s="16"/>
      <c r="D473" s="16"/>
      <c r="E473" s="16"/>
      <c r="F473" s="16"/>
      <c r="G473" s="16"/>
      <c r="H473" s="16"/>
      <c r="I473" s="16"/>
      <c r="J473" s="16"/>
      <c r="N473" s="25"/>
      <c r="O473" s="25"/>
      <c r="P473" s="25"/>
      <c r="Q473" s="25"/>
      <c r="R473" s="25"/>
      <c r="S473" s="25"/>
      <c r="T473" s="25"/>
      <c r="U473" s="16"/>
    </row>
    <row r="474" spans="1:21">
      <c r="A474" s="12"/>
      <c r="B474" s="16"/>
      <c r="C474" s="16"/>
      <c r="D474" s="16"/>
      <c r="E474" s="16"/>
      <c r="F474" s="16"/>
      <c r="G474" s="16"/>
      <c r="H474" s="16"/>
      <c r="I474" s="16"/>
      <c r="J474" s="16"/>
      <c r="N474" s="25"/>
      <c r="O474" s="25"/>
      <c r="P474" s="25"/>
      <c r="Q474" s="25"/>
      <c r="R474" s="25"/>
      <c r="S474" s="25"/>
      <c r="T474" s="25"/>
      <c r="U474" s="16"/>
    </row>
    <row r="475" spans="1:21">
      <c r="A475" s="12"/>
      <c r="B475" s="16"/>
      <c r="C475" s="16"/>
      <c r="D475" s="16"/>
      <c r="E475" s="16"/>
      <c r="F475" s="16"/>
      <c r="G475" s="16"/>
      <c r="H475" s="16"/>
      <c r="I475" s="16"/>
      <c r="J475" s="16"/>
      <c r="N475" s="25"/>
      <c r="O475" s="25"/>
      <c r="P475" s="25"/>
      <c r="Q475" s="25"/>
      <c r="R475" s="25"/>
      <c r="S475" s="25"/>
      <c r="T475" s="25"/>
      <c r="U475" s="16"/>
    </row>
    <row r="476" spans="1:21">
      <c r="A476" s="12"/>
      <c r="B476" s="16"/>
      <c r="C476" s="16"/>
      <c r="D476" s="16"/>
      <c r="E476" s="16"/>
      <c r="F476" s="16"/>
      <c r="G476" s="16"/>
      <c r="H476" s="16"/>
      <c r="I476" s="16"/>
      <c r="J476" s="16"/>
      <c r="N476" s="25"/>
      <c r="O476" s="25"/>
      <c r="P476" s="25"/>
      <c r="Q476" s="25"/>
      <c r="R476" s="25"/>
      <c r="S476" s="25"/>
      <c r="T476" s="25"/>
      <c r="U476" s="16"/>
    </row>
    <row r="477" spans="1:21">
      <c r="A477" s="12"/>
      <c r="B477" s="16"/>
      <c r="C477" s="16"/>
      <c r="D477" s="16"/>
      <c r="E477" s="16"/>
      <c r="F477" s="16"/>
      <c r="G477" s="16"/>
      <c r="H477" s="16"/>
      <c r="I477" s="16"/>
      <c r="J477" s="16"/>
      <c r="N477" s="25"/>
      <c r="O477" s="25"/>
      <c r="P477" s="25"/>
      <c r="Q477" s="25"/>
      <c r="R477" s="25"/>
      <c r="S477" s="25"/>
      <c r="T477" s="25"/>
      <c r="U477" s="16"/>
    </row>
    <row r="478" spans="1:21">
      <c r="A478" s="12"/>
      <c r="B478" s="16"/>
      <c r="C478" s="16"/>
      <c r="D478" s="16"/>
      <c r="E478" s="16"/>
      <c r="F478" s="16"/>
      <c r="G478" s="16"/>
      <c r="H478" s="16"/>
      <c r="I478" s="16"/>
      <c r="J478" s="16"/>
      <c r="N478" s="25"/>
      <c r="O478" s="25"/>
      <c r="P478" s="25"/>
      <c r="Q478" s="25"/>
      <c r="R478" s="25"/>
      <c r="S478" s="25"/>
      <c r="T478" s="25"/>
      <c r="U478" s="16"/>
    </row>
    <row r="479" spans="1:21">
      <c r="A479" s="12"/>
      <c r="B479" s="16"/>
      <c r="C479" s="16"/>
      <c r="D479" s="16"/>
      <c r="E479" s="16"/>
      <c r="F479" s="16"/>
      <c r="G479" s="16"/>
      <c r="H479" s="16"/>
      <c r="I479" s="16"/>
      <c r="J479" s="16"/>
      <c r="N479" s="25"/>
      <c r="O479" s="25"/>
      <c r="P479" s="25"/>
      <c r="Q479" s="25"/>
      <c r="R479" s="25"/>
      <c r="S479" s="25"/>
      <c r="T479" s="25"/>
      <c r="U479" s="16"/>
    </row>
    <row r="480" spans="1:21">
      <c r="A480" s="12"/>
      <c r="B480" s="16"/>
      <c r="C480" s="16"/>
      <c r="D480" s="16"/>
      <c r="E480" s="16"/>
      <c r="F480" s="16"/>
      <c r="G480" s="16"/>
      <c r="H480" s="16"/>
      <c r="I480" s="16"/>
      <c r="J480" s="16"/>
      <c r="N480" s="25"/>
      <c r="O480" s="25"/>
      <c r="P480" s="25"/>
      <c r="Q480" s="25"/>
      <c r="R480" s="25"/>
      <c r="S480" s="25"/>
      <c r="T480" s="25"/>
      <c r="U480" s="16"/>
    </row>
    <row r="481" spans="1:21">
      <c r="A481" s="12"/>
      <c r="B481" s="16"/>
      <c r="C481" s="16"/>
      <c r="D481" s="16"/>
      <c r="E481" s="16"/>
      <c r="F481" s="16"/>
      <c r="G481" s="16"/>
      <c r="H481" s="16"/>
      <c r="I481" s="16"/>
      <c r="J481" s="16"/>
      <c r="N481" s="25"/>
      <c r="O481" s="25"/>
      <c r="P481" s="25"/>
      <c r="Q481" s="25"/>
      <c r="R481" s="25"/>
      <c r="S481" s="25"/>
      <c r="T481" s="25"/>
      <c r="U481" s="16"/>
    </row>
    <row r="482" spans="1:21">
      <c r="A482" s="12"/>
      <c r="B482" s="16"/>
      <c r="C482" s="16"/>
      <c r="D482" s="16"/>
      <c r="E482" s="16"/>
      <c r="F482" s="16"/>
      <c r="G482" s="16"/>
      <c r="H482" s="16"/>
      <c r="I482" s="16"/>
      <c r="J482" s="16"/>
      <c r="N482" s="25"/>
      <c r="O482" s="25"/>
      <c r="P482" s="25"/>
      <c r="Q482" s="25"/>
      <c r="R482" s="25"/>
      <c r="S482" s="25"/>
      <c r="T482" s="25"/>
      <c r="U482" s="16"/>
    </row>
    <row r="483" spans="1:21">
      <c r="A483" s="12"/>
      <c r="B483" s="16"/>
      <c r="C483" s="16"/>
      <c r="D483" s="16"/>
      <c r="E483" s="16"/>
      <c r="F483" s="16"/>
      <c r="G483" s="16"/>
      <c r="H483" s="16"/>
      <c r="I483" s="16"/>
      <c r="J483" s="16"/>
      <c r="N483" s="25"/>
      <c r="O483" s="25"/>
      <c r="P483" s="25"/>
      <c r="Q483" s="25"/>
      <c r="R483" s="25"/>
      <c r="S483" s="25"/>
      <c r="T483" s="25"/>
      <c r="U483" s="16"/>
    </row>
    <row r="484" spans="1:21">
      <c r="A484" s="12"/>
      <c r="B484" s="16"/>
      <c r="C484" s="16"/>
      <c r="D484" s="16"/>
      <c r="E484" s="16"/>
      <c r="F484" s="16"/>
      <c r="G484" s="16"/>
      <c r="H484" s="16"/>
      <c r="I484" s="16"/>
      <c r="J484" s="16"/>
      <c r="N484" s="25"/>
      <c r="O484" s="25"/>
      <c r="P484" s="25"/>
      <c r="Q484" s="25"/>
      <c r="R484" s="25"/>
      <c r="S484" s="25"/>
      <c r="T484" s="25"/>
      <c r="U484" s="16"/>
    </row>
    <row r="485" spans="1:21">
      <c r="A485" s="12"/>
      <c r="B485" s="16"/>
      <c r="C485" s="16"/>
      <c r="D485" s="16"/>
      <c r="E485" s="16"/>
      <c r="F485" s="16"/>
      <c r="G485" s="16"/>
      <c r="H485" s="16"/>
      <c r="I485" s="16"/>
      <c r="J485" s="16"/>
      <c r="N485" s="25"/>
      <c r="O485" s="25"/>
      <c r="P485" s="25"/>
      <c r="Q485" s="25"/>
      <c r="R485" s="25"/>
      <c r="S485" s="25"/>
      <c r="T485" s="25"/>
      <c r="U485" s="16"/>
    </row>
    <row r="486" spans="1:21">
      <c r="A486" s="12"/>
      <c r="B486" s="16"/>
      <c r="C486" s="16"/>
      <c r="D486" s="16"/>
      <c r="E486" s="16"/>
      <c r="F486" s="16"/>
      <c r="G486" s="16"/>
      <c r="H486" s="16"/>
      <c r="I486" s="16"/>
      <c r="J486" s="16"/>
      <c r="N486" s="25"/>
      <c r="O486" s="25"/>
      <c r="P486" s="25"/>
      <c r="Q486" s="25"/>
      <c r="R486" s="25"/>
      <c r="S486" s="25"/>
      <c r="T486" s="25"/>
      <c r="U486" s="16"/>
    </row>
    <row r="487" spans="1:21">
      <c r="A487" s="12"/>
      <c r="B487" s="16"/>
      <c r="C487" s="16"/>
      <c r="D487" s="16"/>
      <c r="E487" s="16"/>
      <c r="F487" s="16"/>
      <c r="G487" s="16"/>
      <c r="H487" s="16"/>
      <c r="I487" s="16"/>
      <c r="J487" s="16"/>
      <c r="N487" s="25"/>
      <c r="O487" s="25"/>
      <c r="P487" s="25"/>
      <c r="Q487" s="25"/>
      <c r="R487" s="25"/>
      <c r="S487" s="25"/>
      <c r="T487" s="25"/>
      <c r="U487" s="16"/>
    </row>
    <row r="488" spans="1:21">
      <c r="A488" s="12"/>
      <c r="B488" s="16"/>
      <c r="C488" s="16"/>
      <c r="D488" s="16"/>
      <c r="E488" s="16"/>
      <c r="F488" s="16"/>
      <c r="G488" s="16"/>
      <c r="H488" s="16"/>
      <c r="I488" s="16"/>
      <c r="J488" s="16"/>
      <c r="N488" s="25"/>
      <c r="O488" s="25"/>
      <c r="P488" s="25"/>
      <c r="Q488" s="25"/>
      <c r="R488" s="25"/>
      <c r="S488" s="25"/>
      <c r="T488" s="25"/>
      <c r="U488" s="16"/>
    </row>
    <row r="489" spans="1:21">
      <c r="A489" s="12"/>
      <c r="B489" s="16"/>
      <c r="C489" s="16"/>
      <c r="D489" s="16"/>
      <c r="E489" s="16"/>
      <c r="F489" s="16"/>
      <c r="G489" s="16"/>
      <c r="H489" s="16"/>
      <c r="I489" s="16"/>
      <c r="J489" s="16"/>
      <c r="N489" s="25"/>
      <c r="O489" s="25"/>
      <c r="P489" s="25"/>
      <c r="Q489" s="25"/>
      <c r="R489" s="25"/>
      <c r="S489" s="25"/>
      <c r="T489" s="25"/>
      <c r="U489" s="16"/>
    </row>
    <row r="490" spans="1:21">
      <c r="A490" s="12"/>
      <c r="B490" s="16"/>
      <c r="C490" s="16"/>
      <c r="D490" s="16"/>
      <c r="E490" s="16"/>
      <c r="F490" s="16"/>
      <c r="G490" s="16"/>
      <c r="H490" s="16"/>
      <c r="I490" s="16"/>
      <c r="J490" s="16"/>
      <c r="N490" s="25"/>
      <c r="O490" s="25"/>
      <c r="P490" s="25"/>
      <c r="Q490" s="25"/>
      <c r="R490" s="25"/>
      <c r="S490" s="25"/>
      <c r="T490" s="25"/>
      <c r="U490" s="16"/>
    </row>
    <row r="491" spans="1:21">
      <c r="A491" s="12"/>
      <c r="B491" s="16"/>
      <c r="C491" s="16"/>
      <c r="D491" s="16"/>
      <c r="E491" s="16"/>
      <c r="F491" s="16"/>
      <c r="G491" s="16"/>
      <c r="H491" s="16"/>
      <c r="I491" s="16"/>
      <c r="J491" s="16"/>
      <c r="N491" s="25"/>
      <c r="O491" s="25"/>
      <c r="P491" s="25"/>
      <c r="Q491" s="25"/>
      <c r="R491" s="25"/>
      <c r="S491" s="25"/>
      <c r="T491" s="25"/>
      <c r="U491" s="16"/>
    </row>
    <row r="492" spans="1:21">
      <c r="A492" s="12"/>
      <c r="B492" s="16"/>
      <c r="C492" s="16"/>
      <c r="D492" s="16"/>
      <c r="E492" s="16"/>
      <c r="F492" s="16"/>
      <c r="G492" s="16"/>
      <c r="H492" s="16"/>
      <c r="I492" s="16"/>
      <c r="J492" s="16"/>
      <c r="N492" s="25"/>
      <c r="O492" s="25"/>
      <c r="P492" s="25"/>
      <c r="Q492" s="25"/>
      <c r="R492" s="25"/>
      <c r="S492" s="25"/>
      <c r="T492" s="25"/>
      <c r="U492" s="16"/>
    </row>
    <row r="493" spans="1:21">
      <c r="A493" s="12"/>
      <c r="B493" s="16"/>
      <c r="C493" s="16"/>
      <c r="D493" s="16"/>
      <c r="E493" s="16"/>
      <c r="F493" s="16"/>
      <c r="G493" s="16"/>
      <c r="H493" s="16"/>
      <c r="I493" s="16"/>
      <c r="J493" s="16"/>
      <c r="N493" s="25"/>
      <c r="O493" s="25"/>
      <c r="P493" s="25"/>
      <c r="Q493" s="25"/>
      <c r="R493" s="25"/>
      <c r="S493" s="25"/>
      <c r="T493" s="25"/>
      <c r="U493" s="16"/>
    </row>
    <row r="494" spans="1:21">
      <c r="A494" s="12"/>
      <c r="B494" s="16"/>
      <c r="C494" s="16"/>
      <c r="D494" s="16"/>
      <c r="E494" s="16"/>
      <c r="F494" s="16"/>
      <c r="G494" s="16"/>
      <c r="H494" s="16"/>
      <c r="I494" s="16"/>
      <c r="J494" s="16"/>
      <c r="N494" s="25"/>
      <c r="O494" s="25"/>
      <c r="P494" s="25"/>
      <c r="Q494" s="25"/>
      <c r="R494" s="25"/>
      <c r="S494" s="25"/>
      <c r="T494" s="25"/>
      <c r="U494" s="16"/>
    </row>
    <row r="495" spans="1:21">
      <c r="A495" s="12"/>
      <c r="B495" s="16"/>
      <c r="C495" s="16"/>
      <c r="D495" s="16"/>
      <c r="E495" s="16"/>
      <c r="F495" s="16"/>
      <c r="G495" s="16"/>
      <c r="H495" s="16"/>
      <c r="I495" s="16"/>
      <c r="J495" s="16"/>
      <c r="N495" s="25"/>
      <c r="O495" s="25"/>
      <c r="P495" s="25"/>
      <c r="Q495" s="25"/>
      <c r="R495" s="25"/>
      <c r="S495" s="25"/>
      <c r="T495" s="25"/>
      <c r="U495" s="16"/>
    </row>
    <row r="496" spans="1:21">
      <c r="A496" s="12"/>
      <c r="B496" s="16"/>
      <c r="C496" s="16"/>
      <c r="D496" s="16"/>
      <c r="E496" s="16"/>
      <c r="F496" s="16"/>
      <c r="G496" s="16"/>
      <c r="H496" s="16"/>
      <c r="I496" s="16"/>
      <c r="J496" s="16"/>
      <c r="N496" s="25"/>
      <c r="O496" s="25"/>
      <c r="P496" s="25"/>
      <c r="Q496" s="25"/>
      <c r="R496" s="25"/>
      <c r="S496" s="25"/>
      <c r="T496" s="25"/>
      <c r="U496" s="16"/>
    </row>
    <row r="497" spans="1:21">
      <c r="A497" s="12"/>
      <c r="B497" s="16"/>
      <c r="C497" s="16"/>
      <c r="D497" s="16"/>
      <c r="E497" s="16"/>
      <c r="F497" s="16"/>
      <c r="G497" s="16"/>
      <c r="H497" s="16"/>
      <c r="I497" s="16"/>
      <c r="J497" s="16"/>
      <c r="N497" s="25"/>
      <c r="O497" s="25"/>
      <c r="P497" s="25"/>
      <c r="Q497" s="25"/>
      <c r="R497" s="25"/>
      <c r="S497" s="25"/>
      <c r="T497" s="25"/>
      <c r="U497" s="16"/>
    </row>
    <row r="498" spans="1:21">
      <c r="A498" s="12"/>
      <c r="B498" s="16"/>
      <c r="C498" s="16"/>
      <c r="D498" s="16"/>
      <c r="E498" s="16"/>
      <c r="F498" s="16"/>
      <c r="G498" s="16"/>
      <c r="H498" s="16"/>
      <c r="I498" s="16"/>
      <c r="J498" s="16"/>
      <c r="N498" s="25"/>
      <c r="O498" s="25"/>
      <c r="P498" s="25"/>
      <c r="Q498" s="25"/>
      <c r="R498" s="25"/>
      <c r="S498" s="25"/>
      <c r="T498" s="25"/>
      <c r="U498" s="16"/>
    </row>
    <row r="499" spans="1:21">
      <c r="A499" s="12"/>
      <c r="B499" s="16"/>
      <c r="C499" s="16"/>
      <c r="D499" s="16"/>
      <c r="E499" s="16"/>
      <c r="F499" s="16"/>
      <c r="G499" s="16"/>
      <c r="H499" s="16"/>
      <c r="I499" s="16"/>
      <c r="J499" s="16"/>
      <c r="N499" s="25"/>
      <c r="O499" s="25"/>
      <c r="P499" s="25"/>
      <c r="Q499" s="25"/>
      <c r="R499" s="25"/>
      <c r="S499" s="25"/>
      <c r="T499" s="25"/>
      <c r="U499" s="16"/>
    </row>
    <row r="500" spans="1:21">
      <c r="A500" s="12"/>
      <c r="B500" s="16"/>
      <c r="C500" s="16"/>
      <c r="D500" s="16"/>
      <c r="E500" s="16"/>
      <c r="F500" s="16"/>
      <c r="G500" s="16"/>
      <c r="H500" s="16"/>
      <c r="I500" s="16"/>
      <c r="J500" s="16"/>
      <c r="N500" s="25"/>
      <c r="O500" s="25"/>
      <c r="P500" s="25"/>
      <c r="Q500" s="25"/>
      <c r="R500" s="25"/>
      <c r="S500" s="25"/>
      <c r="T500" s="25"/>
      <c r="U500" s="16"/>
    </row>
    <row r="501" spans="1:21">
      <c r="A501" s="12"/>
      <c r="B501" s="16"/>
      <c r="C501" s="16"/>
      <c r="D501" s="16"/>
      <c r="E501" s="16"/>
      <c r="F501" s="16"/>
      <c r="G501" s="16"/>
      <c r="H501" s="16"/>
      <c r="I501" s="16"/>
      <c r="J501" s="16"/>
      <c r="N501" s="25"/>
      <c r="O501" s="25"/>
      <c r="P501" s="25"/>
      <c r="Q501" s="25"/>
      <c r="R501" s="25"/>
      <c r="S501" s="25"/>
      <c r="T501" s="25"/>
      <c r="U501" s="16"/>
    </row>
    <row r="502" spans="1:21">
      <c r="A502" s="12"/>
      <c r="B502" s="16"/>
      <c r="C502" s="16"/>
      <c r="D502" s="16"/>
      <c r="E502" s="16"/>
      <c r="F502" s="16"/>
      <c r="G502" s="16"/>
      <c r="H502" s="16"/>
      <c r="I502" s="16"/>
      <c r="J502" s="16"/>
      <c r="N502" s="25"/>
      <c r="O502" s="25"/>
      <c r="P502" s="25"/>
      <c r="Q502" s="25"/>
      <c r="R502" s="25"/>
      <c r="S502" s="25"/>
      <c r="T502" s="25"/>
      <c r="U502" s="16"/>
    </row>
    <row r="503" spans="1:21">
      <c r="A503" s="12"/>
      <c r="B503" s="16"/>
      <c r="C503" s="16"/>
      <c r="D503" s="16"/>
      <c r="E503" s="16"/>
      <c r="F503" s="16"/>
      <c r="G503" s="16"/>
      <c r="H503" s="16"/>
      <c r="I503" s="16"/>
      <c r="J503" s="16"/>
      <c r="N503" s="25"/>
      <c r="O503" s="25"/>
      <c r="P503" s="25"/>
      <c r="Q503" s="25"/>
      <c r="R503" s="25"/>
      <c r="S503" s="25"/>
      <c r="T503" s="25"/>
      <c r="U503" s="16"/>
    </row>
    <row r="504" spans="1:21">
      <c r="A504" s="12"/>
      <c r="B504" s="16"/>
      <c r="C504" s="16"/>
      <c r="D504" s="16"/>
      <c r="E504" s="16"/>
      <c r="F504" s="16"/>
      <c r="G504" s="16"/>
      <c r="H504" s="16"/>
      <c r="I504" s="16"/>
      <c r="J504" s="16"/>
      <c r="N504" s="25"/>
      <c r="O504" s="25"/>
      <c r="P504" s="25"/>
      <c r="Q504" s="25"/>
      <c r="R504" s="25"/>
      <c r="S504" s="25"/>
      <c r="T504" s="25"/>
      <c r="U504" s="16"/>
    </row>
    <row r="505" spans="1:21">
      <c r="A505" s="12"/>
      <c r="B505" s="16"/>
      <c r="C505" s="16"/>
      <c r="D505" s="16"/>
      <c r="E505" s="16"/>
      <c r="F505" s="16"/>
      <c r="G505" s="16"/>
      <c r="H505" s="16"/>
      <c r="I505" s="16"/>
      <c r="J505" s="16"/>
      <c r="N505" s="25"/>
      <c r="O505" s="25"/>
      <c r="P505" s="25"/>
      <c r="Q505" s="25"/>
      <c r="R505" s="25"/>
      <c r="S505" s="25"/>
      <c r="T505" s="25"/>
      <c r="U505" s="16"/>
    </row>
    <row r="506" spans="1:21">
      <c r="A506" s="12"/>
      <c r="B506" s="16"/>
      <c r="C506" s="16"/>
      <c r="D506" s="16"/>
      <c r="E506" s="16"/>
      <c r="F506" s="16"/>
      <c r="G506" s="16"/>
      <c r="H506" s="16"/>
      <c r="I506" s="16"/>
      <c r="J506" s="16"/>
      <c r="N506" s="25"/>
      <c r="O506" s="25"/>
      <c r="P506" s="25"/>
      <c r="Q506" s="25"/>
      <c r="R506" s="25"/>
      <c r="S506" s="25"/>
      <c r="T506" s="25"/>
      <c r="U506" s="16"/>
    </row>
    <row r="507" spans="1:21">
      <c r="A507" s="12"/>
      <c r="B507" s="16"/>
      <c r="C507" s="16"/>
      <c r="D507" s="16"/>
      <c r="E507" s="16"/>
      <c r="F507" s="16"/>
      <c r="G507" s="16"/>
      <c r="H507" s="16"/>
      <c r="I507" s="16"/>
      <c r="J507" s="16"/>
      <c r="N507" s="25"/>
      <c r="O507" s="25"/>
      <c r="P507" s="25"/>
      <c r="Q507" s="25"/>
      <c r="R507" s="25"/>
      <c r="S507" s="25"/>
      <c r="T507" s="25"/>
      <c r="U507" s="16"/>
    </row>
    <row r="508" spans="1:21">
      <c r="A508" s="12"/>
      <c r="B508" s="16"/>
      <c r="C508" s="16"/>
      <c r="D508" s="16"/>
      <c r="E508" s="16"/>
      <c r="F508" s="16"/>
      <c r="G508" s="16"/>
      <c r="H508" s="16"/>
      <c r="I508" s="16"/>
      <c r="J508" s="16"/>
      <c r="N508" s="25"/>
      <c r="O508" s="25"/>
      <c r="P508" s="25"/>
      <c r="Q508" s="25"/>
      <c r="R508" s="25"/>
      <c r="S508" s="25"/>
      <c r="T508" s="25"/>
      <c r="U508" s="16"/>
    </row>
    <row r="509" spans="1:21">
      <c r="A509" s="12"/>
      <c r="B509" s="16"/>
      <c r="C509" s="16"/>
      <c r="D509" s="16"/>
      <c r="E509" s="16"/>
      <c r="F509" s="16"/>
      <c r="G509" s="16"/>
      <c r="H509" s="16"/>
      <c r="I509" s="16"/>
      <c r="J509" s="16"/>
      <c r="N509" s="25"/>
      <c r="O509" s="25"/>
      <c r="P509" s="25"/>
      <c r="Q509" s="25"/>
      <c r="R509" s="25"/>
      <c r="S509" s="25"/>
      <c r="T509" s="25"/>
      <c r="U509" s="16"/>
    </row>
    <row r="510" spans="1:21">
      <c r="A510" s="12"/>
      <c r="B510" s="16"/>
      <c r="C510" s="16"/>
      <c r="D510" s="16"/>
      <c r="E510" s="16"/>
      <c r="F510" s="16"/>
      <c r="G510" s="16"/>
      <c r="H510" s="16"/>
      <c r="I510" s="16"/>
      <c r="J510" s="16"/>
      <c r="N510" s="25"/>
      <c r="O510" s="25"/>
      <c r="P510" s="25"/>
      <c r="Q510" s="25"/>
      <c r="R510" s="25"/>
      <c r="S510" s="25"/>
      <c r="T510" s="25"/>
      <c r="U510" s="16"/>
    </row>
    <row r="511" spans="1:21">
      <c r="A511" s="12"/>
      <c r="B511" s="16"/>
      <c r="C511" s="16"/>
      <c r="D511" s="16"/>
      <c r="E511" s="16"/>
      <c r="F511" s="16"/>
      <c r="G511" s="16"/>
      <c r="H511" s="16"/>
      <c r="I511" s="16"/>
      <c r="J511" s="16"/>
      <c r="N511" s="25"/>
      <c r="O511" s="25"/>
      <c r="P511" s="25"/>
      <c r="Q511" s="25"/>
      <c r="R511" s="25"/>
      <c r="S511" s="25"/>
      <c r="T511" s="25"/>
      <c r="U511" s="16"/>
    </row>
    <row r="512" spans="1:21">
      <c r="A512" s="12"/>
      <c r="B512" s="16"/>
      <c r="C512" s="16"/>
      <c r="D512" s="16"/>
      <c r="E512" s="16"/>
      <c r="F512" s="16"/>
      <c r="G512" s="16"/>
      <c r="H512" s="16"/>
      <c r="I512" s="16"/>
      <c r="J512" s="16"/>
      <c r="N512" s="25"/>
      <c r="O512" s="25"/>
      <c r="P512" s="25"/>
      <c r="Q512" s="25"/>
      <c r="R512" s="25"/>
      <c r="S512" s="25"/>
      <c r="T512" s="25"/>
      <c r="U512" s="16"/>
    </row>
    <row r="513" spans="1:21">
      <c r="A513" s="12"/>
      <c r="B513" s="16"/>
      <c r="C513" s="16"/>
      <c r="D513" s="16"/>
      <c r="E513" s="16"/>
      <c r="F513" s="16"/>
      <c r="G513" s="16"/>
      <c r="H513" s="16"/>
      <c r="I513" s="16"/>
      <c r="J513" s="16"/>
      <c r="N513" s="25"/>
      <c r="O513" s="25"/>
      <c r="P513" s="25"/>
      <c r="Q513" s="25"/>
      <c r="R513" s="25"/>
      <c r="S513" s="25"/>
      <c r="T513" s="25"/>
      <c r="U513" s="16"/>
    </row>
    <row r="514" spans="1:21">
      <c r="A514" s="12"/>
      <c r="B514" s="16"/>
      <c r="C514" s="16"/>
      <c r="D514" s="16"/>
      <c r="E514" s="16"/>
      <c r="F514" s="16"/>
      <c r="G514" s="16"/>
      <c r="H514" s="16"/>
      <c r="I514" s="16"/>
      <c r="J514" s="16"/>
      <c r="N514" s="25"/>
      <c r="O514" s="25"/>
      <c r="P514" s="25"/>
      <c r="Q514" s="25"/>
      <c r="R514" s="25"/>
      <c r="S514" s="25"/>
      <c r="T514" s="25"/>
      <c r="U514" s="16"/>
    </row>
    <row r="515" spans="1:21">
      <c r="A515" s="12"/>
      <c r="B515" s="16"/>
      <c r="C515" s="16"/>
      <c r="D515" s="16"/>
      <c r="E515" s="16"/>
      <c r="F515" s="16"/>
      <c r="G515" s="16"/>
      <c r="H515" s="16"/>
      <c r="I515" s="16"/>
      <c r="J515" s="16"/>
      <c r="N515" s="25"/>
      <c r="O515" s="25"/>
      <c r="P515" s="25"/>
      <c r="Q515" s="25"/>
      <c r="R515" s="25"/>
      <c r="S515" s="25"/>
      <c r="T515" s="25"/>
      <c r="U515" s="16"/>
    </row>
    <row r="516" spans="1:21">
      <c r="A516" s="12"/>
      <c r="B516" s="16"/>
      <c r="C516" s="16"/>
      <c r="D516" s="16"/>
      <c r="E516" s="16"/>
      <c r="F516" s="16"/>
      <c r="G516" s="16"/>
      <c r="H516" s="16"/>
      <c r="I516" s="16"/>
      <c r="J516" s="16"/>
      <c r="N516" s="25"/>
      <c r="O516" s="25"/>
      <c r="P516" s="25"/>
      <c r="Q516" s="25"/>
      <c r="R516" s="25"/>
      <c r="S516" s="25"/>
      <c r="T516" s="25"/>
      <c r="U516" s="16"/>
    </row>
    <row r="517" spans="1:21">
      <c r="A517" s="12"/>
      <c r="B517" s="16"/>
      <c r="C517" s="16"/>
      <c r="D517" s="16"/>
      <c r="E517" s="16"/>
      <c r="F517" s="16"/>
      <c r="G517" s="16"/>
      <c r="H517" s="16"/>
      <c r="I517" s="16"/>
      <c r="J517" s="16"/>
      <c r="N517" s="25"/>
      <c r="O517" s="25"/>
      <c r="P517" s="25"/>
      <c r="Q517" s="25"/>
      <c r="R517" s="25"/>
      <c r="S517" s="25"/>
      <c r="T517" s="25"/>
      <c r="U517" s="16"/>
    </row>
    <row r="518" spans="1:21">
      <c r="A518" s="12"/>
      <c r="B518" s="16"/>
      <c r="C518" s="16"/>
      <c r="D518" s="16"/>
      <c r="E518" s="16"/>
      <c r="F518" s="16"/>
      <c r="G518" s="16"/>
      <c r="H518" s="16"/>
      <c r="I518" s="16"/>
      <c r="J518" s="16"/>
      <c r="N518" s="25"/>
      <c r="O518" s="25"/>
      <c r="P518" s="25"/>
      <c r="Q518" s="25"/>
      <c r="R518" s="25"/>
      <c r="S518" s="25"/>
      <c r="T518" s="25"/>
      <c r="U518" s="16"/>
    </row>
    <row r="519" spans="1:21">
      <c r="A519" s="12"/>
      <c r="B519" s="16"/>
      <c r="C519" s="16"/>
      <c r="D519" s="16"/>
      <c r="E519" s="16"/>
      <c r="F519" s="16"/>
      <c r="G519" s="16"/>
      <c r="H519" s="16"/>
      <c r="I519" s="16"/>
      <c r="J519" s="16"/>
      <c r="N519" s="25"/>
      <c r="O519" s="25"/>
      <c r="P519" s="25"/>
      <c r="Q519" s="25"/>
      <c r="R519" s="25"/>
      <c r="S519" s="25"/>
      <c r="T519" s="25"/>
      <c r="U519" s="16"/>
    </row>
    <row r="520" spans="1:21">
      <c r="A520" s="12"/>
      <c r="B520" s="16"/>
      <c r="C520" s="16"/>
      <c r="D520" s="16"/>
      <c r="E520" s="16"/>
      <c r="F520" s="16"/>
      <c r="G520" s="16"/>
      <c r="H520" s="16"/>
      <c r="I520" s="16"/>
      <c r="J520" s="16"/>
      <c r="N520" s="25"/>
      <c r="O520" s="25"/>
      <c r="P520" s="25"/>
      <c r="Q520" s="25"/>
      <c r="R520" s="25"/>
      <c r="S520" s="25"/>
      <c r="T520" s="25"/>
      <c r="U520" s="16"/>
    </row>
    <row r="521" spans="1:21">
      <c r="A521" s="12"/>
      <c r="B521" s="16"/>
      <c r="C521" s="16"/>
      <c r="D521" s="16"/>
      <c r="E521" s="16"/>
      <c r="F521" s="16"/>
      <c r="G521" s="16"/>
      <c r="H521" s="16"/>
      <c r="I521" s="16"/>
      <c r="J521" s="16"/>
      <c r="N521" s="25"/>
      <c r="O521" s="25"/>
      <c r="P521" s="25"/>
      <c r="Q521" s="25"/>
      <c r="R521" s="25"/>
      <c r="S521" s="25"/>
      <c r="T521" s="25"/>
      <c r="U521" s="16"/>
    </row>
    <row r="522" spans="1:21">
      <c r="A522" s="12"/>
      <c r="B522" s="16"/>
      <c r="C522" s="16"/>
      <c r="D522" s="16"/>
      <c r="E522" s="16"/>
      <c r="F522" s="16"/>
      <c r="G522" s="16"/>
      <c r="H522" s="16"/>
      <c r="I522" s="16"/>
      <c r="J522" s="16"/>
      <c r="N522" s="25"/>
      <c r="O522" s="25"/>
      <c r="P522" s="25"/>
      <c r="Q522" s="25"/>
      <c r="R522" s="25"/>
      <c r="S522" s="25"/>
      <c r="T522" s="25"/>
      <c r="U522" s="16"/>
    </row>
    <row r="523" spans="1:21">
      <c r="A523" s="12"/>
      <c r="B523" s="16"/>
      <c r="C523" s="16"/>
      <c r="D523" s="16"/>
      <c r="E523" s="16"/>
      <c r="F523" s="16"/>
      <c r="G523" s="16"/>
      <c r="H523" s="16"/>
      <c r="I523" s="16"/>
      <c r="J523" s="16"/>
      <c r="N523" s="25"/>
      <c r="O523" s="25"/>
      <c r="P523" s="25"/>
      <c r="Q523" s="25"/>
      <c r="R523" s="25"/>
      <c r="S523" s="25"/>
      <c r="T523" s="25"/>
      <c r="U523" s="16"/>
    </row>
    <row r="524" spans="1:21">
      <c r="A524" s="12"/>
      <c r="B524" s="16"/>
      <c r="C524" s="16"/>
      <c r="D524" s="16"/>
      <c r="E524" s="16"/>
      <c r="F524" s="16"/>
      <c r="G524" s="16"/>
      <c r="H524" s="16"/>
      <c r="I524" s="16"/>
      <c r="J524" s="16"/>
      <c r="N524" s="25"/>
      <c r="O524" s="25"/>
      <c r="P524" s="25"/>
      <c r="Q524" s="25"/>
      <c r="R524" s="25"/>
      <c r="S524" s="25"/>
      <c r="T524" s="25"/>
      <c r="U524" s="16"/>
    </row>
    <row r="525" spans="1:21">
      <c r="A525" s="12"/>
      <c r="B525" s="16"/>
      <c r="C525" s="16"/>
      <c r="D525" s="16"/>
      <c r="E525" s="16"/>
      <c r="F525" s="16"/>
      <c r="G525" s="16"/>
      <c r="H525" s="16"/>
      <c r="I525" s="16"/>
      <c r="J525" s="16"/>
      <c r="N525" s="25"/>
      <c r="O525" s="25"/>
      <c r="P525" s="25"/>
      <c r="Q525" s="25"/>
      <c r="R525" s="25"/>
      <c r="S525" s="25"/>
      <c r="T525" s="25"/>
      <c r="U525" s="16"/>
    </row>
    <row r="526" spans="1:21">
      <c r="A526" s="12"/>
      <c r="B526" s="16"/>
      <c r="C526" s="16"/>
      <c r="D526" s="16"/>
      <c r="E526" s="16"/>
      <c r="F526" s="16"/>
      <c r="G526" s="16"/>
      <c r="H526" s="16"/>
      <c r="I526" s="16"/>
      <c r="J526" s="16"/>
      <c r="N526" s="25"/>
      <c r="O526" s="25"/>
      <c r="P526" s="25"/>
      <c r="Q526" s="25"/>
      <c r="R526" s="25"/>
      <c r="S526" s="25"/>
      <c r="T526" s="25"/>
      <c r="U526" s="16"/>
    </row>
    <row r="527" spans="1:21">
      <c r="A527" s="12"/>
      <c r="B527" s="16"/>
      <c r="C527" s="16"/>
      <c r="D527" s="16"/>
      <c r="E527" s="16"/>
      <c r="F527" s="16"/>
      <c r="G527" s="16"/>
      <c r="H527" s="16"/>
      <c r="I527" s="16"/>
      <c r="J527" s="16"/>
      <c r="N527" s="25"/>
      <c r="O527" s="25"/>
      <c r="P527" s="25"/>
      <c r="Q527" s="25"/>
      <c r="R527" s="25"/>
      <c r="S527" s="25"/>
      <c r="T527" s="25"/>
      <c r="U527" s="16"/>
    </row>
    <row r="528" spans="1:21">
      <c r="A528" s="12"/>
      <c r="B528" s="16"/>
      <c r="C528" s="16"/>
      <c r="D528" s="16"/>
      <c r="E528" s="16"/>
      <c r="F528" s="16"/>
      <c r="G528" s="16"/>
      <c r="H528" s="16"/>
      <c r="I528" s="16"/>
      <c r="J528" s="16"/>
      <c r="N528" s="25"/>
      <c r="O528" s="25"/>
      <c r="P528" s="25"/>
      <c r="Q528" s="25"/>
      <c r="R528" s="25"/>
      <c r="S528" s="25"/>
      <c r="T528" s="25"/>
      <c r="U528" s="16"/>
    </row>
    <row r="529" spans="1:21">
      <c r="A529" s="12"/>
      <c r="B529" s="16"/>
      <c r="C529" s="16"/>
      <c r="D529" s="16"/>
      <c r="E529" s="16"/>
      <c r="F529" s="16"/>
      <c r="G529" s="16"/>
      <c r="H529" s="16"/>
      <c r="I529" s="16"/>
      <c r="J529" s="16"/>
      <c r="N529" s="25"/>
      <c r="O529" s="25"/>
      <c r="P529" s="25"/>
      <c r="Q529" s="25"/>
      <c r="R529" s="25"/>
      <c r="S529" s="25"/>
      <c r="T529" s="25"/>
      <c r="U529" s="16"/>
    </row>
    <row r="530" spans="1:21">
      <c r="A530" s="12"/>
      <c r="B530" s="16"/>
      <c r="C530" s="16"/>
      <c r="D530" s="16"/>
      <c r="E530" s="16"/>
      <c r="F530" s="16"/>
      <c r="G530" s="16"/>
      <c r="H530" s="16"/>
      <c r="I530" s="16"/>
      <c r="J530" s="16"/>
      <c r="N530" s="25"/>
      <c r="O530" s="25"/>
      <c r="P530" s="25"/>
      <c r="Q530" s="25"/>
      <c r="R530" s="25"/>
      <c r="S530" s="25"/>
      <c r="T530" s="25"/>
      <c r="U530" s="16"/>
    </row>
    <row r="531" spans="1:21">
      <c r="A531" s="12"/>
      <c r="B531" s="16"/>
      <c r="C531" s="16"/>
      <c r="D531" s="16"/>
      <c r="E531" s="16"/>
      <c r="F531" s="16"/>
      <c r="G531" s="16"/>
      <c r="H531" s="16"/>
      <c r="I531" s="16"/>
      <c r="J531" s="16"/>
      <c r="N531" s="25"/>
      <c r="O531" s="25"/>
      <c r="P531" s="25"/>
      <c r="Q531" s="25"/>
      <c r="R531" s="25"/>
      <c r="S531" s="25"/>
      <c r="T531" s="25"/>
      <c r="U531" s="16"/>
    </row>
    <row r="532" spans="1:21">
      <c r="A532" s="12"/>
      <c r="B532" s="16"/>
      <c r="C532" s="16"/>
      <c r="D532" s="16"/>
      <c r="E532" s="16"/>
      <c r="F532" s="16"/>
      <c r="G532" s="16"/>
      <c r="H532" s="16"/>
      <c r="I532" s="16"/>
      <c r="J532" s="16"/>
      <c r="N532" s="25"/>
      <c r="O532" s="25"/>
      <c r="P532" s="25"/>
      <c r="Q532" s="25"/>
      <c r="R532" s="25"/>
      <c r="S532" s="25"/>
      <c r="T532" s="25"/>
      <c r="U532" s="16"/>
    </row>
    <row r="533" spans="1:21">
      <c r="A533" s="12"/>
      <c r="B533" s="16"/>
      <c r="C533" s="16"/>
      <c r="D533" s="16"/>
      <c r="E533" s="16"/>
      <c r="F533" s="16"/>
      <c r="G533" s="16"/>
      <c r="H533" s="16"/>
      <c r="I533" s="16"/>
      <c r="J533" s="16"/>
      <c r="N533" s="25"/>
      <c r="O533" s="25"/>
      <c r="P533" s="25"/>
      <c r="Q533" s="25"/>
      <c r="R533" s="25"/>
      <c r="S533" s="25"/>
      <c r="T533" s="25"/>
      <c r="U533" s="16"/>
    </row>
    <row r="534" spans="1:21">
      <c r="A534" s="12"/>
      <c r="B534" s="16"/>
      <c r="C534" s="16"/>
      <c r="D534" s="16"/>
      <c r="E534" s="16"/>
      <c r="F534" s="16"/>
      <c r="G534" s="16"/>
      <c r="H534" s="16"/>
      <c r="I534" s="16"/>
      <c r="J534" s="16"/>
      <c r="N534" s="25"/>
      <c r="O534" s="25"/>
      <c r="P534" s="25"/>
      <c r="Q534" s="25"/>
      <c r="R534" s="25"/>
      <c r="S534" s="25"/>
      <c r="T534" s="25"/>
      <c r="U534" s="16"/>
    </row>
    <row r="535" spans="1:21">
      <c r="A535" s="12"/>
      <c r="B535" s="16"/>
      <c r="C535" s="16"/>
      <c r="D535" s="16"/>
      <c r="E535" s="16"/>
      <c r="F535" s="16"/>
      <c r="G535" s="16"/>
      <c r="H535" s="16"/>
      <c r="I535" s="16"/>
      <c r="J535" s="16"/>
      <c r="N535" s="25"/>
      <c r="O535" s="25"/>
      <c r="P535" s="25"/>
      <c r="Q535" s="25"/>
      <c r="R535" s="25"/>
      <c r="S535" s="25"/>
      <c r="T535" s="25"/>
      <c r="U535" s="16"/>
    </row>
    <row r="536" spans="1:21">
      <c r="A536" s="12"/>
      <c r="B536" s="16"/>
      <c r="C536" s="16"/>
      <c r="D536" s="16"/>
      <c r="E536" s="16"/>
      <c r="F536" s="16"/>
      <c r="G536" s="16"/>
      <c r="H536" s="16"/>
      <c r="I536" s="16"/>
      <c r="J536" s="16"/>
      <c r="N536" s="25"/>
      <c r="O536" s="25"/>
      <c r="P536" s="25"/>
      <c r="Q536" s="25"/>
      <c r="R536" s="25"/>
      <c r="S536" s="25"/>
      <c r="T536" s="25"/>
      <c r="U536" s="16"/>
    </row>
    <row r="537" spans="1:21">
      <c r="A537" s="12"/>
      <c r="B537" s="16"/>
      <c r="C537" s="16"/>
      <c r="D537" s="16"/>
      <c r="E537" s="16"/>
      <c r="F537" s="16"/>
      <c r="G537" s="16"/>
      <c r="H537" s="16"/>
      <c r="I537" s="16"/>
      <c r="J537" s="16"/>
      <c r="N537" s="25"/>
      <c r="O537" s="25"/>
      <c r="P537" s="25"/>
      <c r="Q537" s="25"/>
      <c r="R537" s="25"/>
      <c r="S537" s="25"/>
      <c r="T537" s="25"/>
      <c r="U537" s="16"/>
    </row>
    <row r="538" spans="1:21">
      <c r="A538" s="12"/>
      <c r="B538" s="16"/>
      <c r="C538" s="16"/>
      <c r="D538" s="16"/>
      <c r="E538" s="16"/>
      <c r="F538" s="16"/>
      <c r="G538" s="16"/>
      <c r="H538" s="16"/>
      <c r="I538" s="16"/>
      <c r="J538" s="16"/>
      <c r="N538" s="25"/>
      <c r="O538" s="25"/>
      <c r="P538" s="25"/>
      <c r="Q538" s="25"/>
      <c r="R538" s="25"/>
      <c r="S538" s="25"/>
      <c r="T538" s="25"/>
      <c r="U538" s="16"/>
    </row>
    <row r="539" spans="1:21">
      <c r="A539" s="12"/>
      <c r="B539" s="16"/>
      <c r="C539" s="16"/>
      <c r="D539" s="16"/>
      <c r="E539" s="16"/>
      <c r="F539" s="16"/>
      <c r="G539" s="16"/>
      <c r="H539" s="16"/>
      <c r="I539" s="16"/>
      <c r="J539" s="16"/>
      <c r="N539" s="25"/>
      <c r="O539" s="25"/>
      <c r="P539" s="25"/>
      <c r="Q539" s="25"/>
      <c r="R539" s="25"/>
      <c r="S539" s="25"/>
      <c r="T539" s="25"/>
      <c r="U539" s="16"/>
    </row>
    <row r="540" spans="1:21">
      <c r="A540" s="12"/>
      <c r="B540" s="16"/>
      <c r="C540" s="16"/>
      <c r="D540" s="16"/>
      <c r="E540" s="16"/>
      <c r="F540" s="16"/>
      <c r="G540" s="16"/>
      <c r="H540" s="16"/>
      <c r="I540" s="16"/>
      <c r="J540" s="16"/>
      <c r="N540" s="25"/>
      <c r="O540" s="25"/>
      <c r="P540" s="25"/>
      <c r="Q540" s="25"/>
      <c r="R540" s="25"/>
      <c r="S540" s="25"/>
      <c r="T540" s="25"/>
      <c r="U540" s="16"/>
    </row>
    <row r="541" spans="1:21">
      <c r="A541" s="12"/>
      <c r="B541" s="16"/>
      <c r="C541" s="16"/>
      <c r="D541" s="16"/>
      <c r="E541" s="16"/>
      <c r="F541" s="16"/>
      <c r="G541" s="16"/>
      <c r="H541" s="16"/>
      <c r="I541" s="16"/>
      <c r="J541" s="16"/>
      <c r="N541" s="25"/>
      <c r="O541" s="25"/>
      <c r="P541" s="25"/>
      <c r="Q541" s="25"/>
      <c r="R541" s="25"/>
      <c r="S541" s="25"/>
      <c r="T541" s="25"/>
      <c r="U541" s="16"/>
    </row>
    <row r="542" spans="1:21">
      <c r="A542" s="12"/>
      <c r="B542" s="16"/>
      <c r="C542" s="16"/>
      <c r="D542" s="16"/>
      <c r="E542" s="16"/>
      <c r="F542" s="16"/>
      <c r="G542" s="16"/>
      <c r="H542" s="16"/>
      <c r="I542" s="16"/>
      <c r="J542" s="16"/>
      <c r="N542" s="25"/>
      <c r="O542" s="25"/>
      <c r="P542" s="25"/>
      <c r="Q542" s="25"/>
      <c r="R542" s="25"/>
      <c r="S542" s="25"/>
      <c r="T542" s="25"/>
      <c r="U542" s="16"/>
    </row>
    <row r="543" spans="1:21">
      <c r="A543" s="12"/>
      <c r="B543" s="16"/>
      <c r="C543" s="16"/>
      <c r="D543" s="16"/>
      <c r="E543" s="16"/>
      <c r="F543" s="16"/>
      <c r="G543" s="16"/>
      <c r="H543" s="16"/>
      <c r="I543" s="16"/>
      <c r="J543" s="16"/>
      <c r="N543" s="25"/>
      <c r="O543" s="25"/>
      <c r="P543" s="25"/>
      <c r="Q543" s="25"/>
      <c r="R543" s="25"/>
      <c r="S543" s="25"/>
      <c r="T543" s="25"/>
      <c r="U543" s="16"/>
    </row>
    <row r="544" spans="1:21">
      <c r="A544" s="12"/>
      <c r="B544" s="16"/>
      <c r="C544" s="16"/>
      <c r="D544" s="16"/>
      <c r="E544" s="16"/>
      <c r="F544" s="16"/>
      <c r="G544" s="16"/>
      <c r="H544" s="16"/>
      <c r="I544" s="16"/>
      <c r="J544" s="16"/>
      <c r="N544" s="25"/>
      <c r="O544" s="25"/>
      <c r="P544" s="25"/>
      <c r="Q544" s="25"/>
      <c r="R544" s="25"/>
      <c r="S544" s="25"/>
      <c r="T544" s="25"/>
      <c r="U544" s="16"/>
    </row>
    <row r="545" spans="1:21">
      <c r="A545" s="12"/>
      <c r="B545" s="16"/>
      <c r="C545" s="16"/>
      <c r="D545" s="16"/>
      <c r="E545" s="16"/>
      <c r="F545" s="16"/>
      <c r="G545" s="16"/>
      <c r="H545" s="16"/>
      <c r="I545" s="16"/>
      <c r="J545" s="16"/>
      <c r="N545" s="25"/>
      <c r="O545" s="25"/>
      <c r="P545" s="25"/>
      <c r="Q545" s="25"/>
      <c r="R545" s="25"/>
      <c r="S545" s="25"/>
      <c r="T545" s="25"/>
      <c r="U545" s="16"/>
    </row>
    <row r="546" spans="1:21">
      <c r="A546" s="12"/>
      <c r="B546" s="16"/>
      <c r="C546" s="16"/>
      <c r="D546" s="16"/>
      <c r="E546" s="16"/>
      <c r="F546" s="16"/>
      <c r="G546" s="16"/>
      <c r="H546" s="16"/>
      <c r="I546" s="16"/>
      <c r="J546" s="16"/>
      <c r="N546" s="25"/>
      <c r="O546" s="25"/>
      <c r="P546" s="25"/>
      <c r="Q546" s="25"/>
      <c r="R546" s="25"/>
      <c r="S546" s="25"/>
      <c r="T546" s="25"/>
      <c r="U546" s="16"/>
    </row>
    <row r="547" spans="1:21">
      <c r="A547" s="12"/>
      <c r="B547" s="16"/>
      <c r="C547" s="16"/>
      <c r="D547" s="16"/>
      <c r="E547" s="16"/>
      <c r="F547" s="16"/>
      <c r="G547" s="16"/>
      <c r="H547" s="16"/>
      <c r="I547" s="16"/>
      <c r="J547" s="16"/>
      <c r="N547" s="25"/>
      <c r="O547" s="25"/>
      <c r="P547" s="25"/>
      <c r="Q547" s="25"/>
      <c r="R547" s="25"/>
      <c r="S547" s="25"/>
      <c r="T547" s="25"/>
      <c r="U547" s="16"/>
    </row>
    <row r="548" spans="1:21">
      <c r="A548" s="12"/>
      <c r="B548" s="16"/>
      <c r="C548" s="16"/>
      <c r="D548" s="16"/>
      <c r="E548" s="16"/>
      <c r="F548" s="16"/>
      <c r="G548" s="16"/>
      <c r="H548" s="16"/>
      <c r="I548" s="16"/>
      <c r="J548" s="16"/>
      <c r="N548" s="25"/>
      <c r="O548" s="25"/>
      <c r="P548" s="25"/>
      <c r="Q548" s="25"/>
      <c r="R548" s="25"/>
      <c r="S548" s="25"/>
      <c r="T548" s="25"/>
      <c r="U548" s="16"/>
    </row>
    <row r="549" spans="1:21">
      <c r="A549" s="12"/>
      <c r="B549" s="16"/>
      <c r="C549" s="16"/>
      <c r="D549" s="16"/>
      <c r="E549" s="16"/>
      <c r="F549" s="16"/>
      <c r="G549" s="16"/>
      <c r="H549" s="16"/>
      <c r="I549" s="16"/>
      <c r="J549" s="16"/>
      <c r="N549" s="25"/>
      <c r="O549" s="25"/>
      <c r="P549" s="25"/>
      <c r="Q549" s="25"/>
      <c r="R549" s="25"/>
      <c r="S549" s="25"/>
      <c r="T549" s="25"/>
      <c r="U549" s="16"/>
    </row>
    <row r="550" spans="1:21">
      <c r="A550" s="12"/>
      <c r="B550" s="16"/>
      <c r="C550" s="16"/>
      <c r="D550" s="16"/>
      <c r="E550" s="16"/>
      <c r="F550" s="16"/>
      <c r="G550" s="16"/>
      <c r="H550" s="16"/>
      <c r="I550" s="16"/>
      <c r="J550" s="16"/>
      <c r="N550" s="25"/>
      <c r="O550" s="25"/>
      <c r="P550" s="25"/>
      <c r="Q550" s="25"/>
      <c r="R550" s="25"/>
      <c r="S550" s="25"/>
      <c r="T550" s="25"/>
      <c r="U550" s="16"/>
    </row>
    <row r="551" spans="1:21">
      <c r="A551" s="12"/>
      <c r="B551" s="16"/>
      <c r="C551" s="16"/>
      <c r="D551" s="16"/>
      <c r="E551" s="16"/>
      <c r="F551" s="16"/>
      <c r="G551" s="16"/>
      <c r="H551" s="16"/>
      <c r="I551" s="16"/>
      <c r="J551" s="16"/>
      <c r="N551" s="25"/>
      <c r="O551" s="25"/>
      <c r="P551" s="25"/>
      <c r="Q551" s="25"/>
      <c r="R551" s="25"/>
      <c r="S551" s="25"/>
      <c r="T551" s="25"/>
      <c r="U551" s="16"/>
    </row>
    <row r="552" spans="1:21">
      <c r="A552" s="12"/>
      <c r="B552" s="16"/>
      <c r="C552" s="16"/>
      <c r="D552" s="16"/>
      <c r="E552" s="16"/>
      <c r="F552" s="16"/>
      <c r="G552" s="16"/>
      <c r="H552" s="16"/>
      <c r="I552" s="16"/>
      <c r="J552" s="16"/>
      <c r="N552" s="25"/>
      <c r="O552" s="25"/>
      <c r="P552" s="25"/>
      <c r="Q552" s="25"/>
      <c r="R552" s="25"/>
      <c r="S552" s="25"/>
      <c r="T552" s="25"/>
      <c r="U552" s="16"/>
    </row>
    <row r="553" spans="1:21">
      <c r="A553" s="12"/>
      <c r="B553" s="16"/>
      <c r="C553" s="16"/>
      <c r="D553" s="16"/>
      <c r="E553" s="16"/>
      <c r="F553" s="16"/>
      <c r="G553" s="16"/>
      <c r="H553" s="16"/>
      <c r="I553" s="16"/>
      <c r="J553" s="16"/>
      <c r="N553" s="25"/>
      <c r="O553" s="25"/>
      <c r="P553" s="25"/>
      <c r="Q553" s="25"/>
      <c r="R553" s="25"/>
      <c r="S553" s="25"/>
      <c r="T553" s="25"/>
      <c r="U553" s="16"/>
    </row>
    <row r="554" spans="1:21">
      <c r="A554" s="12"/>
      <c r="B554" s="16"/>
      <c r="C554" s="16"/>
      <c r="D554" s="16"/>
      <c r="E554" s="16"/>
      <c r="F554" s="16"/>
      <c r="G554" s="16"/>
      <c r="H554" s="16"/>
      <c r="I554" s="16"/>
      <c r="J554" s="16"/>
      <c r="N554" s="25"/>
      <c r="O554" s="25"/>
      <c r="P554" s="25"/>
      <c r="Q554" s="25"/>
      <c r="R554" s="25"/>
      <c r="S554" s="25"/>
      <c r="T554" s="25"/>
      <c r="U554" s="16"/>
    </row>
    <row r="555" spans="1:21">
      <c r="A555" s="12"/>
      <c r="B555" s="16"/>
      <c r="C555" s="16"/>
      <c r="D555" s="16"/>
      <c r="E555" s="16"/>
      <c r="F555" s="16"/>
      <c r="G555" s="16"/>
      <c r="H555" s="16"/>
      <c r="I555" s="16"/>
      <c r="J555" s="16"/>
      <c r="N555" s="25"/>
      <c r="O555" s="25"/>
      <c r="P555" s="25"/>
      <c r="Q555" s="25"/>
      <c r="R555" s="25"/>
      <c r="S555" s="25"/>
      <c r="T555" s="25"/>
      <c r="U555" s="16"/>
    </row>
    <row r="556" spans="1:21">
      <c r="A556" s="12"/>
      <c r="B556" s="16"/>
      <c r="C556" s="16"/>
      <c r="D556" s="16"/>
      <c r="E556" s="16"/>
      <c r="F556" s="16"/>
      <c r="G556" s="16"/>
      <c r="H556" s="16"/>
      <c r="I556" s="16"/>
      <c r="J556" s="16"/>
      <c r="N556" s="25"/>
      <c r="O556" s="25"/>
      <c r="P556" s="25"/>
      <c r="Q556" s="25"/>
      <c r="R556" s="25"/>
      <c r="S556" s="25"/>
      <c r="T556" s="25"/>
      <c r="U556" s="16"/>
    </row>
    <row r="557" spans="1:21">
      <c r="A557" s="12"/>
      <c r="B557" s="16"/>
      <c r="C557" s="16"/>
      <c r="D557" s="16"/>
      <c r="E557" s="16"/>
      <c r="F557" s="16"/>
      <c r="G557" s="16"/>
      <c r="H557" s="16"/>
      <c r="I557" s="16"/>
      <c r="J557" s="16"/>
      <c r="N557" s="25"/>
      <c r="O557" s="25"/>
      <c r="P557" s="25"/>
      <c r="Q557" s="25"/>
      <c r="R557" s="25"/>
      <c r="S557" s="25"/>
      <c r="T557" s="25"/>
      <c r="U557" s="16"/>
    </row>
    <row r="558" spans="1:21">
      <c r="A558" s="12"/>
      <c r="B558" s="16"/>
      <c r="C558" s="16"/>
      <c r="D558" s="16"/>
      <c r="E558" s="16"/>
      <c r="F558" s="16"/>
      <c r="G558" s="16"/>
      <c r="H558" s="16"/>
      <c r="I558" s="16"/>
      <c r="J558" s="16"/>
      <c r="N558" s="25"/>
      <c r="O558" s="25"/>
      <c r="P558" s="25"/>
      <c r="Q558" s="25"/>
      <c r="R558" s="25"/>
      <c r="S558" s="25"/>
      <c r="T558" s="25"/>
      <c r="U558" s="16"/>
    </row>
    <row r="559" spans="1:21">
      <c r="A559" s="12"/>
      <c r="B559" s="16"/>
      <c r="C559" s="16"/>
      <c r="D559" s="16"/>
      <c r="E559" s="16"/>
      <c r="F559" s="16"/>
      <c r="G559" s="16"/>
      <c r="H559" s="16"/>
      <c r="I559" s="16"/>
      <c r="J559" s="16"/>
      <c r="N559" s="25"/>
      <c r="O559" s="25"/>
      <c r="P559" s="25"/>
      <c r="Q559" s="25"/>
      <c r="R559" s="25"/>
      <c r="S559" s="25"/>
      <c r="T559" s="25"/>
      <c r="U559" s="16"/>
    </row>
    <row r="560" spans="1:21">
      <c r="A560" s="12"/>
      <c r="B560" s="16"/>
      <c r="C560" s="16"/>
      <c r="D560" s="16"/>
      <c r="E560" s="16"/>
      <c r="F560" s="16"/>
      <c r="G560" s="16"/>
      <c r="H560" s="16"/>
      <c r="I560" s="16"/>
      <c r="J560" s="16"/>
      <c r="N560" s="25"/>
      <c r="O560" s="25"/>
      <c r="P560" s="25"/>
      <c r="Q560" s="25"/>
      <c r="R560" s="25"/>
      <c r="S560" s="25"/>
      <c r="T560" s="25"/>
      <c r="U560" s="16"/>
    </row>
    <row r="561" spans="1:21">
      <c r="A561" s="12"/>
      <c r="B561" s="16"/>
      <c r="C561" s="16"/>
      <c r="D561" s="16"/>
      <c r="E561" s="16"/>
      <c r="F561" s="16"/>
      <c r="G561" s="16"/>
      <c r="H561" s="16"/>
      <c r="I561" s="16"/>
      <c r="J561" s="16"/>
      <c r="N561" s="25"/>
      <c r="O561" s="25"/>
      <c r="P561" s="25"/>
      <c r="Q561" s="25"/>
      <c r="R561" s="25"/>
      <c r="S561" s="25"/>
      <c r="T561" s="25"/>
      <c r="U561" s="16"/>
    </row>
    <row r="562" spans="1:21">
      <c r="A562" s="12"/>
      <c r="B562" s="16"/>
      <c r="C562" s="16"/>
      <c r="D562" s="16"/>
      <c r="E562" s="16"/>
      <c r="F562" s="16"/>
      <c r="G562" s="16"/>
      <c r="H562" s="16"/>
      <c r="I562" s="16"/>
      <c r="J562" s="16"/>
      <c r="N562" s="25"/>
      <c r="O562" s="25"/>
      <c r="P562" s="25"/>
      <c r="Q562" s="25"/>
      <c r="R562" s="25"/>
      <c r="S562" s="25"/>
      <c r="T562" s="25"/>
      <c r="U562" s="16"/>
    </row>
    <row r="563" spans="1:21">
      <c r="A563" s="12"/>
      <c r="B563" s="16"/>
      <c r="C563" s="16"/>
      <c r="D563" s="16"/>
      <c r="E563" s="16"/>
      <c r="F563" s="16"/>
      <c r="G563" s="16"/>
      <c r="H563" s="16"/>
      <c r="I563" s="16"/>
      <c r="J563" s="16"/>
      <c r="N563" s="25"/>
      <c r="O563" s="25"/>
      <c r="P563" s="25"/>
      <c r="Q563" s="25"/>
      <c r="R563" s="25"/>
      <c r="S563" s="25"/>
      <c r="T563" s="25"/>
      <c r="U563" s="16"/>
    </row>
    <row r="564" spans="1:21">
      <c r="A564" s="12"/>
      <c r="B564" s="16"/>
      <c r="C564" s="16"/>
      <c r="D564" s="16"/>
      <c r="E564" s="16"/>
      <c r="F564" s="16"/>
      <c r="G564" s="16"/>
      <c r="H564" s="16"/>
      <c r="I564" s="16"/>
      <c r="J564" s="16"/>
      <c r="N564" s="25"/>
      <c r="O564" s="25"/>
      <c r="P564" s="25"/>
      <c r="Q564" s="25"/>
      <c r="R564" s="25"/>
      <c r="S564" s="25"/>
      <c r="T564" s="25"/>
      <c r="U564" s="16"/>
    </row>
    <row r="565" spans="1:21">
      <c r="A565" s="12"/>
      <c r="B565" s="16"/>
      <c r="C565" s="16"/>
      <c r="D565" s="16"/>
      <c r="E565" s="16"/>
      <c r="F565" s="16"/>
      <c r="G565" s="16"/>
      <c r="H565" s="16"/>
      <c r="I565" s="16"/>
      <c r="J565" s="16"/>
      <c r="N565" s="25"/>
      <c r="O565" s="25"/>
      <c r="P565" s="25"/>
      <c r="Q565" s="25"/>
      <c r="R565" s="25"/>
      <c r="S565" s="25"/>
      <c r="T565" s="25"/>
      <c r="U565" s="16"/>
    </row>
    <row r="566" spans="1:21">
      <c r="A566" s="12"/>
      <c r="B566" s="16"/>
      <c r="C566" s="16"/>
      <c r="D566" s="16"/>
      <c r="E566" s="16"/>
      <c r="F566" s="16"/>
      <c r="G566" s="16"/>
      <c r="H566" s="16"/>
      <c r="I566" s="16"/>
      <c r="J566" s="16"/>
      <c r="N566" s="25"/>
      <c r="O566" s="25"/>
      <c r="P566" s="25"/>
      <c r="Q566" s="25"/>
      <c r="R566" s="25"/>
      <c r="S566" s="25"/>
      <c r="T566" s="25"/>
      <c r="U566" s="16"/>
    </row>
    <row r="567" spans="1:21">
      <c r="A567" s="12"/>
      <c r="B567" s="16"/>
      <c r="C567" s="16"/>
      <c r="D567" s="16"/>
      <c r="E567" s="16"/>
      <c r="F567" s="16"/>
      <c r="G567" s="16"/>
      <c r="H567" s="16"/>
      <c r="I567" s="16"/>
      <c r="J567" s="16"/>
      <c r="N567" s="25"/>
      <c r="O567" s="25"/>
      <c r="P567" s="25"/>
      <c r="Q567" s="25"/>
      <c r="R567" s="25"/>
      <c r="S567" s="25"/>
      <c r="T567" s="25"/>
      <c r="U567" s="16"/>
    </row>
    <row r="568" spans="1:21">
      <c r="A568" s="12"/>
      <c r="B568" s="16"/>
      <c r="C568" s="16"/>
      <c r="D568" s="16"/>
      <c r="E568" s="16"/>
      <c r="F568" s="16"/>
      <c r="G568" s="16"/>
      <c r="H568" s="16"/>
      <c r="I568" s="16"/>
      <c r="J568" s="16"/>
      <c r="N568" s="25"/>
      <c r="O568" s="25"/>
      <c r="P568" s="25"/>
      <c r="Q568" s="25"/>
      <c r="R568" s="25"/>
      <c r="S568" s="25"/>
      <c r="T568" s="25"/>
      <c r="U568" s="16"/>
    </row>
    <row r="569" spans="1:21">
      <c r="A569" s="12"/>
      <c r="B569" s="16"/>
      <c r="C569" s="16"/>
      <c r="D569" s="16"/>
      <c r="E569" s="16"/>
      <c r="F569" s="16"/>
      <c r="G569" s="16"/>
      <c r="H569" s="16"/>
      <c r="I569" s="16"/>
      <c r="J569" s="16"/>
      <c r="N569" s="25"/>
      <c r="O569" s="25"/>
      <c r="P569" s="25"/>
      <c r="Q569" s="25"/>
      <c r="R569" s="25"/>
      <c r="S569" s="25"/>
      <c r="T569" s="25"/>
      <c r="U569" s="16"/>
    </row>
    <row r="570" spans="1:21">
      <c r="A570" s="12"/>
      <c r="B570" s="16"/>
      <c r="C570" s="16"/>
      <c r="D570" s="16"/>
      <c r="E570" s="16"/>
      <c r="F570" s="16"/>
      <c r="G570" s="16"/>
      <c r="H570" s="16"/>
      <c r="I570" s="16"/>
      <c r="J570" s="16"/>
      <c r="N570" s="25"/>
      <c r="O570" s="25"/>
      <c r="P570" s="25"/>
      <c r="Q570" s="25"/>
      <c r="R570" s="25"/>
      <c r="S570" s="25"/>
      <c r="T570" s="25"/>
      <c r="U570" s="16"/>
    </row>
    <row r="571" spans="1:21">
      <c r="A571" s="12"/>
      <c r="B571" s="16"/>
      <c r="C571" s="16"/>
      <c r="D571" s="16"/>
      <c r="E571" s="16"/>
      <c r="F571" s="16"/>
      <c r="G571" s="16"/>
      <c r="H571" s="16"/>
      <c r="I571" s="16"/>
      <c r="J571" s="16"/>
      <c r="N571" s="25"/>
      <c r="O571" s="25"/>
      <c r="P571" s="25"/>
      <c r="Q571" s="25"/>
      <c r="R571" s="25"/>
      <c r="S571" s="25"/>
      <c r="T571" s="25"/>
      <c r="U571" s="16"/>
    </row>
    <row r="572" spans="1:21">
      <c r="A572" s="12"/>
      <c r="B572" s="16"/>
      <c r="C572" s="16"/>
      <c r="D572" s="16"/>
      <c r="E572" s="16"/>
      <c r="F572" s="16"/>
      <c r="G572" s="16"/>
      <c r="H572" s="16"/>
      <c r="I572" s="16"/>
      <c r="J572" s="16"/>
      <c r="N572" s="25"/>
      <c r="O572" s="25"/>
      <c r="P572" s="25"/>
      <c r="Q572" s="25"/>
      <c r="R572" s="25"/>
      <c r="S572" s="25"/>
      <c r="T572" s="25"/>
      <c r="U572" s="16"/>
    </row>
    <row r="573" spans="1:21">
      <c r="A573" s="12"/>
      <c r="B573" s="16"/>
      <c r="C573" s="16"/>
      <c r="D573" s="16"/>
      <c r="E573" s="16"/>
      <c r="F573" s="16"/>
      <c r="G573" s="16"/>
      <c r="H573" s="16"/>
      <c r="I573" s="16"/>
      <c r="J573" s="16"/>
      <c r="N573" s="25"/>
      <c r="O573" s="25"/>
      <c r="P573" s="25"/>
      <c r="Q573" s="25"/>
      <c r="R573" s="25"/>
      <c r="S573" s="25"/>
      <c r="T573" s="25"/>
      <c r="U573" s="16"/>
    </row>
    <row r="574" spans="1:21">
      <c r="A574" s="12"/>
      <c r="B574" s="16"/>
      <c r="C574" s="16"/>
      <c r="D574" s="16"/>
      <c r="E574" s="16"/>
      <c r="F574" s="16"/>
      <c r="G574" s="16"/>
      <c r="H574" s="16"/>
      <c r="I574" s="16"/>
      <c r="J574" s="16"/>
      <c r="N574" s="25"/>
      <c r="O574" s="25"/>
      <c r="P574" s="25"/>
      <c r="Q574" s="25"/>
      <c r="R574" s="25"/>
      <c r="S574" s="25"/>
      <c r="T574" s="25"/>
      <c r="U574" s="16"/>
    </row>
    <row r="575" spans="1:21">
      <c r="A575" s="12"/>
      <c r="B575" s="16"/>
      <c r="C575" s="16"/>
      <c r="D575" s="16"/>
      <c r="E575" s="16"/>
      <c r="F575" s="16"/>
      <c r="G575" s="16"/>
      <c r="H575" s="16"/>
      <c r="I575" s="16"/>
      <c r="J575" s="16"/>
      <c r="N575" s="25"/>
      <c r="O575" s="25"/>
      <c r="P575" s="25"/>
      <c r="Q575" s="25"/>
      <c r="R575" s="25"/>
      <c r="S575" s="25"/>
      <c r="T575" s="25"/>
      <c r="U575" s="16"/>
    </row>
    <row r="576" spans="1:21">
      <c r="A576" s="12"/>
      <c r="B576" s="16"/>
      <c r="C576" s="16"/>
      <c r="D576" s="16"/>
      <c r="E576" s="16"/>
      <c r="F576" s="16"/>
      <c r="G576" s="16"/>
      <c r="H576" s="16"/>
      <c r="I576" s="16"/>
      <c r="J576" s="16"/>
      <c r="N576" s="25"/>
      <c r="O576" s="25"/>
      <c r="P576" s="25"/>
      <c r="Q576" s="25"/>
      <c r="R576" s="25"/>
      <c r="S576" s="25"/>
      <c r="T576" s="25"/>
      <c r="U576" s="16"/>
    </row>
    <row r="577" spans="1:21">
      <c r="A577" s="12"/>
      <c r="B577" s="16"/>
      <c r="C577" s="16"/>
      <c r="D577" s="16"/>
      <c r="E577" s="16"/>
      <c r="F577" s="16"/>
      <c r="G577" s="16"/>
      <c r="H577" s="16"/>
      <c r="I577" s="16"/>
      <c r="J577" s="16"/>
      <c r="N577" s="25"/>
      <c r="O577" s="25"/>
      <c r="P577" s="25"/>
      <c r="Q577" s="25"/>
      <c r="R577" s="25"/>
      <c r="S577" s="25"/>
      <c r="T577" s="25"/>
      <c r="U577" s="16"/>
    </row>
    <row r="578" spans="1:21">
      <c r="A578" s="12"/>
      <c r="B578" s="16"/>
      <c r="C578" s="16"/>
      <c r="D578" s="16"/>
      <c r="E578" s="16"/>
      <c r="F578" s="16"/>
      <c r="G578" s="16"/>
      <c r="H578" s="16"/>
      <c r="I578" s="16"/>
      <c r="J578" s="16"/>
      <c r="N578" s="25"/>
      <c r="O578" s="25"/>
      <c r="P578" s="25"/>
      <c r="Q578" s="25"/>
      <c r="R578" s="25"/>
      <c r="S578" s="25"/>
      <c r="T578" s="25"/>
      <c r="U578" s="16"/>
    </row>
    <row r="579" spans="1:21">
      <c r="A579" s="12"/>
      <c r="B579" s="16"/>
      <c r="C579" s="16"/>
      <c r="D579" s="16"/>
      <c r="E579" s="16"/>
      <c r="F579" s="16"/>
      <c r="G579" s="16"/>
      <c r="H579" s="16"/>
      <c r="I579" s="16"/>
      <c r="J579" s="16"/>
      <c r="N579" s="25"/>
      <c r="O579" s="25"/>
      <c r="P579" s="25"/>
      <c r="Q579" s="25"/>
      <c r="R579" s="25"/>
      <c r="S579" s="25"/>
      <c r="T579" s="25"/>
      <c r="U579" s="16"/>
    </row>
    <row r="580" spans="1:21">
      <c r="A580" s="12"/>
      <c r="B580" s="16"/>
      <c r="C580" s="16"/>
      <c r="D580" s="16"/>
      <c r="E580" s="16"/>
      <c r="F580" s="16"/>
      <c r="G580" s="16"/>
      <c r="H580" s="16"/>
      <c r="I580" s="16"/>
      <c r="J580" s="16"/>
      <c r="N580" s="25"/>
      <c r="O580" s="25"/>
      <c r="P580" s="25"/>
      <c r="Q580" s="25"/>
      <c r="R580" s="25"/>
      <c r="S580" s="25"/>
      <c r="T580" s="25"/>
      <c r="U580" s="16"/>
    </row>
    <row r="581" spans="1:21">
      <c r="A581" s="12"/>
      <c r="B581" s="16"/>
      <c r="C581" s="16"/>
      <c r="D581" s="16"/>
      <c r="E581" s="16"/>
      <c r="F581" s="16"/>
      <c r="G581" s="16"/>
      <c r="H581" s="16"/>
      <c r="I581" s="16"/>
      <c r="J581" s="16"/>
      <c r="N581" s="25"/>
      <c r="O581" s="25"/>
      <c r="P581" s="25"/>
      <c r="Q581" s="25"/>
      <c r="R581" s="25"/>
      <c r="S581" s="25"/>
      <c r="T581" s="25"/>
      <c r="U581" s="16"/>
    </row>
    <row r="582" spans="1:21">
      <c r="A582" s="12"/>
      <c r="B582" s="16"/>
      <c r="C582" s="16"/>
      <c r="D582" s="16"/>
      <c r="E582" s="16"/>
      <c r="F582" s="16"/>
      <c r="G582" s="16"/>
      <c r="H582" s="16"/>
      <c r="I582" s="16"/>
      <c r="J582" s="16"/>
      <c r="N582" s="25"/>
      <c r="O582" s="25"/>
      <c r="P582" s="25"/>
      <c r="Q582" s="25"/>
      <c r="R582" s="25"/>
      <c r="S582" s="25"/>
      <c r="T582" s="25"/>
      <c r="U582" s="16"/>
    </row>
    <row r="583" spans="1:21">
      <c r="A583" s="12"/>
      <c r="B583" s="16"/>
      <c r="C583" s="16"/>
      <c r="D583" s="16"/>
      <c r="E583" s="16"/>
      <c r="F583" s="16"/>
      <c r="G583" s="16"/>
      <c r="H583" s="16"/>
      <c r="I583" s="16"/>
      <c r="J583" s="16"/>
      <c r="N583" s="25"/>
      <c r="O583" s="25"/>
      <c r="P583" s="25"/>
      <c r="Q583" s="25"/>
      <c r="R583" s="25"/>
      <c r="S583" s="25"/>
      <c r="T583" s="25"/>
      <c r="U583" s="16"/>
    </row>
    <row r="584" spans="1:21">
      <c r="A584" s="12"/>
      <c r="B584" s="16"/>
      <c r="C584" s="16"/>
      <c r="D584" s="16"/>
      <c r="E584" s="16"/>
      <c r="F584" s="16"/>
      <c r="G584" s="16"/>
      <c r="H584" s="16"/>
      <c r="I584" s="16"/>
      <c r="J584" s="16"/>
      <c r="N584" s="25"/>
      <c r="O584" s="25"/>
      <c r="P584" s="25"/>
      <c r="Q584" s="25"/>
      <c r="R584" s="25"/>
      <c r="S584" s="25"/>
      <c r="T584" s="25"/>
      <c r="U584" s="16"/>
    </row>
    <row r="585" spans="1:21">
      <c r="A585" s="12"/>
      <c r="B585" s="16"/>
      <c r="C585" s="16"/>
      <c r="D585" s="16"/>
      <c r="E585" s="16"/>
      <c r="F585" s="16"/>
      <c r="G585" s="16"/>
      <c r="H585" s="16"/>
      <c r="I585" s="16"/>
      <c r="J585" s="16"/>
      <c r="N585" s="25"/>
      <c r="O585" s="25"/>
      <c r="P585" s="25"/>
      <c r="Q585" s="25"/>
      <c r="R585" s="25"/>
      <c r="S585" s="25"/>
      <c r="T585" s="25"/>
      <c r="U585" s="16"/>
    </row>
    <row r="586" spans="1:21">
      <c r="A586" s="12"/>
      <c r="B586" s="16"/>
      <c r="C586" s="16"/>
      <c r="D586" s="16"/>
      <c r="E586" s="16"/>
      <c r="F586" s="16"/>
      <c r="G586" s="16"/>
      <c r="H586" s="16"/>
      <c r="I586" s="16"/>
      <c r="J586" s="16"/>
      <c r="N586" s="25"/>
      <c r="O586" s="25"/>
      <c r="P586" s="25"/>
      <c r="Q586" s="25"/>
      <c r="R586" s="25"/>
      <c r="S586" s="25"/>
      <c r="T586" s="25"/>
      <c r="U586" s="16"/>
    </row>
    <row r="587" spans="1:21">
      <c r="A587" s="12"/>
      <c r="B587" s="16"/>
      <c r="C587" s="16"/>
      <c r="D587" s="16"/>
      <c r="E587" s="16"/>
      <c r="F587" s="16"/>
      <c r="G587" s="16"/>
      <c r="H587" s="16"/>
      <c r="I587" s="16"/>
      <c r="J587" s="16"/>
      <c r="N587" s="25"/>
      <c r="O587" s="25"/>
      <c r="P587" s="25"/>
      <c r="Q587" s="25"/>
      <c r="R587" s="25"/>
      <c r="S587" s="25"/>
      <c r="T587" s="25"/>
      <c r="U587" s="16"/>
    </row>
    <row r="588" spans="1:21">
      <c r="A588" s="12"/>
      <c r="B588" s="16"/>
      <c r="C588" s="16"/>
      <c r="D588" s="16"/>
      <c r="E588" s="16"/>
      <c r="F588" s="16"/>
      <c r="G588" s="16"/>
      <c r="H588" s="16"/>
      <c r="I588" s="16"/>
      <c r="J588" s="16"/>
      <c r="N588" s="25"/>
      <c r="O588" s="25"/>
      <c r="P588" s="25"/>
      <c r="Q588" s="25"/>
      <c r="R588" s="25"/>
      <c r="S588" s="25"/>
      <c r="T588" s="25"/>
      <c r="U588" s="16"/>
    </row>
    <row r="589" spans="1:21">
      <c r="A589" s="12"/>
      <c r="B589" s="16"/>
      <c r="C589" s="16"/>
      <c r="D589" s="16"/>
      <c r="E589" s="16"/>
      <c r="F589" s="16"/>
      <c r="G589" s="16"/>
      <c r="H589" s="16"/>
      <c r="I589" s="16"/>
      <c r="J589" s="16"/>
      <c r="N589" s="25"/>
      <c r="O589" s="25"/>
      <c r="P589" s="25"/>
      <c r="Q589" s="25"/>
      <c r="R589" s="25"/>
      <c r="S589" s="25"/>
      <c r="T589" s="25"/>
      <c r="U589" s="16"/>
    </row>
    <row r="590" spans="1:21">
      <c r="A590" s="12"/>
      <c r="B590" s="16"/>
      <c r="C590" s="16"/>
      <c r="D590" s="16"/>
      <c r="E590" s="16"/>
      <c r="F590" s="16"/>
      <c r="G590" s="16"/>
      <c r="H590" s="16"/>
      <c r="I590" s="16"/>
      <c r="J590" s="16"/>
      <c r="N590" s="25"/>
      <c r="O590" s="25"/>
      <c r="P590" s="25"/>
      <c r="Q590" s="25"/>
      <c r="R590" s="25"/>
      <c r="S590" s="25"/>
      <c r="T590" s="25"/>
      <c r="U590" s="16"/>
    </row>
    <row r="591" spans="1:21">
      <c r="A591" s="12"/>
      <c r="B591" s="16"/>
      <c r="C591" s="16"/>
      <c r="D591" s="16"/>
      <c r="E591" s="16"/>
      <c r="F591" s="16"/>
      <c r="G591" s="16"/>
      <c r="H591" s="16"/>
      <c r="I591" s="16"/>
      <c r="J591" s="16"/>
      <c r="N591" s="25"/>
      <c r="O591" s="25"/>
      <c r="P591" s="25"/>
      <c r="Q591" s="25"/>
      <c r="R591" s="25"/>
      <c r="S591" s="25"/>
      <c r="T591" s="25"/>
      <c r="U591" s="16"/>
    </row>
    <row r="592" spans="1:21">
      <c r="A592" s="12"/>
      <c r="B592" s="16"/>
      <c r="C592" s="16"/>
      <c r="D592" s="16"/>
      <c r="E592" s="16"/>
      <c r="F592" s="16"/>
      <c r="G592" s="16"/>
      <c r="H592" s="16"/>
      <c r="I592" s="16"/>
      <c r="J592" s="16"/>
      <c r="N592" s="25"/>
      <c r="O592" s="25"/>
      <c r="P592" s="25"/>
      <c r="Q592" s="25"/>
      <c r="R592" s="25"/>
      <c r="S592" s="25"/>
      <c r="T592" s="25"/>
      <c r="U592" s="16"/>
    </row>
    <row r="593" spans="1:21">
      <c r="A593" s="12"/>
      <c r="B593" s="16"/>
      <c r="C593" s="16"/>
      <c r="D593" s="16"/>
      <c r="E593" s="16"/>
      <c r="F593" s="16"/>
      <c r="G593" s="16"/>
      <c r="H593" s="16"/>
      <c r="I593" s="16"/>
      <c r="J593" s="16"/>
      <c r="N593" s="25"/>
      <c r="O593" s="25"/>
      <c r="P593" s="25"/>
      <c r="Q593" s="25"/>
      <c r="R593" s="25"/>
      <c r="S593" s="25"/>
      <c r="T593" s="25"/>
      <c r="U593" s="16"/>
    </row>
    <row r="594" spans="1:21">
      <c r="A594" s="12"/>
      <c r="B594" s="16"/>
      <c r="C594" s="16"/>
      <c r="D594" s="16"/>
      <c r="E594" s="16"/>
      <c r="F594" s="16"/>
      <c r="G594" s="16"/>
      <c r="H594" s="16"/>
      <c r="I594" s="16"/>
      <c r="J594" s="16"/>
      <c r="N594" s="25"/>
      <c r="O594" s="25"/>
      <c r="P594" s="25"/>
      <c r="Q594" s="25"/>
      <c r="R594" s="25"/>
      <c r="S594" s="25"/>
      <c r="T594" s="25"/>
      <c r="U594" s="16"/>
    </row>
    <row r="595" spans="1:21">
      <c r="A595" s="12"/>
      <c r="B595" s="16"/>
      <c r="C595" s="16"/>
      <c r="D595" s="16"/>
      <c r="E595" s="16"/>
      <c r="F595" s="16"/>
      <c r="G595" s="16"/>
      <c r="H595" s="16"/>
      <c r="I595" s="16"/>
      <c r="J595" s="16"/>
      <c r="N595" s="25"/>
      <c r="O595" s="25"/>
      <c r="P595" s="25"/>
      <c r="Q595" s="25"/>
      <c r="R595" s="25"/>
      <c r="S595" s="25"/>
      <c r="T595" s="25"/>
      <c r="U595" s="16"/>
    </row>
    <row r="596" spans="1:21">
      <c r="A596" s="12"/>
      <c r="B596" s="16"/>
      <c r="C596" s="16"/>
      <c r="D596" s="16"/>
      <c r="E596" s="16"/>
      <c r="F596" s="16"/>
      <c r="G596" s="16"/>
      <c r="H596" s="16"/>
      <c r="I596" s="16"/>
      <c r="J596" s="16"/>
      <c r="N596" s="25"/>
      <c r="O596" s="25"/>
      <c r="P596" s="25"/>
      <c r="Q596" s="25"/>
      <c r="R596" s="25"/>
      <c r="S596" s="25"/>
      <c r="T596" s="25"/>
      <c r="U596" s="16"/>
    </row>
    <row r="597" spans="1:21">
      <c r="A597" s="12"/>
      <c r="B597" s="16"/>
      <c r="C597" s="16"/>
      <c r="D597" s="16"/>
      <c r="E597" s="16"/>
      <c r="F597" s="16"/>
      <c r="G597" s="16"/>
      <c r="H597" s="16"/>
      <c r="I597" s="16"/>
      <c r="J597" s="16"/>
      <c r="N597" s="25"/>
      <c r="O597" s="25"/>
      <c r="P597" s="25"/>
      <c r="Q597" s="25"/>
      <c r="R597" s="25"/>
      <c r="S597" s="25"/>
      <c r="T597" s="25"/>
      <c r="U597" s="16"/>
    </row>
    <row r="598" spans="1:21">
      <c r="A598" s="12"/>
      <c r="B598" s="16"/>
      <c r="C598" s="16"/>
      <c r="D598" s="16"/>
      <c r="E598" s="16"/>
      <c r="F598" s="16"/>
      <c r="G598" s="16"/>
      <c r="H598" s="16"/>
      <c r="I598" s="16"/>
      <c r="J598" s="16"/>
      <c r="N598" s="25"/>
      <c r="O598" s="25"/>
      <c r="P598" s="25"/>
      <c r="Q598" s="25"/>
      <c r="R598" s="25"/>
      <c r="S598" s="25"/>
      <c r="T598" s="25"/>
      <c r="U598" s="16"/>
    </row>
    <row r="599" spans="1:21">
      <c r="A599" s="12"/>
      <c r="B599" s="16"/>
      <c r="C599" s="16"/>
      <c r="D599" s="16"/>
      <c r="E599" s="16"/>
      <c r="F599" s="16"/>
      <c r="G599" s="16"/>
      <c r="H599" s="16"/>
      <c r="I599" s="16"/>
      <c r="J599" s="16"/>
      <c r="N599" s="25"/>
      <c r="O599" s="25"/>
      <c r="P599" s="25"/>
      <c r="Q599" s="25"/>
      <c r="R599" s="25"/>
      <c r="S599" s="25"/>
      <c r="T599" s="25"/>
      <c r="U599" s="16"/>
    </row>
    <row r="600" spans="1:21">
      <c r="A600" s="12"/>
      <c r="B600" s="16"/>
      <c r="C600" s="16"/>
      <c r="D600" s="16"/>
      <c r="E600" s="16"/>
      <c r="F600" s="16"/>
      <c r="G600" s="16"/>
      <c r="H600" s="16"/>
      <c r="I600" s="16"/>
      <c r="J600" s="16"/>
      <c r="N600" s="25"/>
      <c r="O600" s="25"/>
      <c r="P600" s="25"/>
      <c r="Q600" s="25"/>
      <c r="R600" s="25"/>
      <c r="S600" s="25"/>
      <c r="T600" s="25"/>
      <c r="U600" s="16"/>
    </row>
    <row r="601" spans="1:21">
      <c r="A601" s="12"/>
      <c r="B601" s="16"/>
      <c r="C601" s="16"/>
      <c r="D601" s="16"/>
      <c r="E601" s="16"/>
      <c r="F601" s="16"/>
      <c r="G601" s="16"/>
      <c r="H601" s="16"/>
      <c r="I601" s="16"/>
      <c r="J601" s="16"/>
      <c r="N601" s="25"/>
      <c r="O601" s="25"/>
      <c r="P601" s="25"/>
      <c r="Q601" s="25"/>
      <c r="R601" s="25"/>
      <c r="S601" s="25"/>
      <c r="T601" s="25"/>
      <c r="U601" s="16"/>
    </row>
    <row r="602" spans="1:21">
      <c r="A602" s="12"/>
      <c r="B602" s="16"/>
      <c r="C602" s="16"/>
      <c r="D602" s="16"/>
      <c r="E602" s="16"/>
      <c r="F602" s="16"/>
      <c r="G602" s="16"/>
      <c r="H602" s="16"/>
      <c r="I602" s="16"/>
      <c r="J602" s="16"/>
      <c r="N602" s="25"/>
      <c r="O602" s="25"/>
      <c r="P602" s="25"/>
      <c r="Q602" s="25"/>
      <c r="R602" s="25"/>
      <c r="S602" s="25"/>
      <c r="T602" s="25"/>
      <c r="U602" s="16"/>
    </row>
    <row r="603" spans="1:21">
      <c r="A603" s="12"/>
      <c r="B603" s="16"/>
      <c r="C603" s="16"/>
      <c r="D603" s="16"/>
      <c r="E603" s="16"/>
      <c r="F603" s="16"/>
      <c r="G603" s="16"/>
      <c r="H603" s="16"/>
      <c r="I603" s="16"/>
      <c r="J603" s="16"/>
      <c r="N603" s="25"/>
      <c r="O603" s="25"/>
      <c r="P603" s="25"/>
      <c r="Q603" s="25"/>
      <c r="R603" s="25"/>
      <c r="S603" s="25"/>
      <c r="T603" s="25"/>
      <c r="U603" s="16"/>
    </row>
    <row r="604" spans="1:21">
      <c r="A604" s="12"/>
      <c r="B604" s="16"/>
      <c r="C604" s="16"/>
      <c r="D604" s="16"/>
      <c r="E604" s="16"/>
      <c r="F604" s="16"/>
      <c r="G604" s="16"/>
      <c r="H604" s="16"/>
      <c r="I604" s="16"/>
      <c r="J604" s="16"/>
      <c r="N604" s="25"/>
      <c r="O604" s="25"/>
      <c r="P604" s="25"/>
      <c r="Q604" s="25"/>
      <c r="R604" s="25"/>
      <c r="S604" s="25"/>
      <c r="T604" s="25"/>
      <c r="U604" s="16"/>
    </row>
    <row r="605" spans="1:21">
      <c r="A605" s="12"/>
      <c r="B605" s="16"/>
      <c r="C605" s="16"/>
      <c r="D605" s="16"/>
      <c r="E605" s="16"/>
      <c r="F605" s="16"/>
      <c r="G605" s="16"/>
      <c r="H605" s="16"/>
      <c r="I605" s="16"/>
      <c r="J605" s="16"/>
      <c r="N605" s="25"/>
      <c r="O605" s="25"/>
      <c r="P605" s="25"/>
      <c r="Q605" s="25"/>
      <c r="R605" s="25"/>
      <c r="S605" s="25"/>
      <c r="T605" s="25"/>
      <c r="U605" s="16"/>
    </row>
    <row r="606" spans="1:21">
      <c r="A606" s="12"/>
      <c r="B606" s="16"/>
      <c r="C606" s="16"/>
      <c r="D606" s="16"/>
      <c r="E606" s="16"/>
      <c r="F606" s="16"/>
      <c r="G606" s="16"/>
      <c r="H606" s="16"/>
      <c r="I606" s="16"/>
      <c r="J606" s="16"/>
      <c r="N606" s="25"/>
      <c r="O606" s="25"/>
      <c r="P606" s="25"/>
      <c r="Q606" s="25"/>
      <c r="R606" s="25"/>
      <c r="S606" s="25"/>
      <c r="T606" s="25"/>
      <c r="U606" s="16"/>
    </row>
    <row r="607" spans="1:21">
      <c r="A607" s="12"/>
      <c r="B607" s="16"/>
      <c r="C607" s="16"/>
      <c r="D607" s="16"/>
      <c r="E607" s="16"/>
      <c r="F607" s="16"/>
      <c r="G607" s="16"/>
      <c r="H607" s="16"/>
      <c r="I607" s="16"/>
      <c r="J607" s="16"/>
      <c r="N607" s="25"/>
      <c r="O607" s="25"/>
      <c r="P607" s="25"/>
      <c r="Q607" s="25"/>
      <c r="R607" s="25"/>
      <c r="S607" s="25"/>
      <c r="T607" s="25"/>
      <c r="U607" s="16"/>
    </row>
    <row r="608" spans="1:21">
      <c r="A608" s="12"/>
      <c r="B608" s="16"/>
      <c r="C608" s="16"/>
      <c r="D608" s="16"/>
      <c r="E608" s="16"/>
      <c r="F608" s="16"/>
      <c r="G608" s="16"/>
      <c r="H608" s="16"/>
      <c r="I608" s="16"/>
      <c r="J608" s="16"/>
      <c r="N608" s="25"/>
      <c r="O608" s="25"/>
      <c r="P608" s="25"/>
      <c r="Q608" s="25"/>
      <c r="R608" s="25"/>
      <c r="S608" s="25"/>
      <c r="T608" s="25"/>
      <c r="U608" s="16"/>
    </row>
    <row r="609" spans="1:21">
      <c r="A609" s="12"/>
      <c r="B609" s="16"/>
      <c r="C609" s="16"/>
      <c r="D609" s="16"/>
      <c r="E609" s="16"/>
      <c r="F609" s="16"/>
      <c r="G609" s="16"/>
      <c r="H609" s="16"/>
      <c r="I609" s="16"/>
      <c r="J609" s="16"/>
      <c r="N609" s="25"/>
      <c r="O609" s="25"/>
      <c r="P609" s="25"/>
      <c r="Q609" s="25"/>
      <c r="R609" s="25"/>
      <c r="S609" s="25"/>
      <c r="T609" s="25"/>
      <c r="U609" s="16"/>
    </row>
    <row r="610" spans="1:21">
      <c r="A610" s="12"/>
      <c r="B610" s="16"/>
      <c r="C610" s="16"/>
      <c r="D610" s="16"/>
      <c r="E610" s="16"/>
      <c r="F610" s="16"/>
      <c r="G610" s="16"/>
      <c r="H610" s="16"/>
      <c r="I610" s="16"/>
      <c r="J610" s="16"/>
      <c r="N610" s="25"/>
      <c r="O610" s="25"/>
      <c r="P610" s="25"/>
      <c r="Q610" s="25"/>
      <c r="R610" s="25"/>
      <c r="S610" s="25"/>
      <c r="T610" s="25"/>
      <c r="U610" s="16"/>
    </row>
    <row r="611" spans="1:21">
      <c r="A611" s="12"/>
      <c r="B611" s="16"/>
      <c r="C611" s="16"/>
      <c r="D611" s="16"/>
      <c r="E611" s="16"/>
      <c r="F611" s="16"/>
      <c r="G611" s="16"/>
      <c r="H611" s="16"/>
      <c r="I611" s="16"/>
      <c r="J611" s="16"/>
      <c r="N611" s="25"/>
      <c r="O611" s="25"/>
      <c r="P611" s="25"/>
      <c r="Q611" s="25"/>
      <c r="R611" s="25"/>
      <c r="S611" s="25"/>
      <c r="T611" s="25"/>
      <c r="U611" s="16"/>
    </row>
    <row r="612" spans="1:21">
      <c r="A612" s="12"/>
      <c r="B612" s="16"/>
      <c r="C612" s="16"/>
      <c r="D612" s="16"/>
      <c r="E612" s="16"/>
      <c r="F612" s="16"/>
      <c r="G612" s="16"/>
      <c r="H612" s="16"/>
      <c r="I612" s="16"/>
      <c r="J612" s="16"/>
      <c r="N612" s="25"/>
      <c r="O612" s="25"/>
      <c r="P612" s="25"/>
      <c r="Q612" s="25"/>
      <c r="R612" s="25"/>
      <c r="S612" s="25"/>
      <c r="T612" s="25"/>
      <c r="U612" s="16"/>
    </row>
    <row r="613" spans="1:21">
      <c r="A613" s="12"/>
      <c r="B613" s="16"/>
      <c r="C613" s="16"/>
      <c r="D613" s="16"/>
      <c r="E613" s="16"/>
      <c r="F613" s="16"/>
      <c r="G613" s="16"/>
      <c r="H613" s="16"/>
      <c r="I613" s="16"/>
      <c r="J613" s="16"/>
      <c r="N613" s="25"/>
      <c r="O613" s="25"/>
      <c r="P613" s="25"/>
      <c r="Q613" s="25"/>
      <c r="R613" s="25"/>
      <c r="S613" s="25"/>
      <c r="T613" s="25"/>
      <c r="U613" s="16"/>
    </row>
    <row r="614" spans="1:21">
      <c r="A614" s="12"/>
      <c r="B614" s="16"/>
      <c r="C614" s="16"/>
      <c r="D614" s="16"/>
      <c r="E614" s="16"/>
      <c r="F614" s="16"/>
      <c r="G614" s="16"/>
      <c r="H614" s="16"/>
      <c r="I614" s="16"/>
      <c r="J614" s="16"/>
      <c r="N614" s="25"/>
      <c r="O614" s="25"/>
      <c r="P614" s="25"/>
      <c r="Q614" s="25"/>
      <c r="R614" s="25"/>
      <c r="S614" s="25"/>
      <c r="T614" s="25"/>
      <c r="U614" s="16"/>
    </row>
    <row r="615" spans="1:21">
      <c r="A615" s="12"/>
      <c r="B615" s="16"/>
      <c r="C615" s="16"/>
      <c r="D615" s="16"/>
      <c r="E615" s="16"/>
      <c r="F615" s="16"/>
      <c r="G615" s="16"/>
      <c r="H615" s="16"/>
      <c r="I615" s="16"/>
      <c r="J615" s="16"/>
      <c r="N615" s="25"/>
      <c r="O615" s="25"/>
      <c r="P615" s="25"/>
      <c r="Q615" s="25"/>
      <c r="R615" s="25"/>
      <c r="S615" s="25"/>
      <c r="T615" s="25"/>
      <c r="U615" s="16"/>
    </row>
    <row r="616" spans="1:21">
      <c r="A616" s="12"/>
      <c r="B616" s="16"/>
      <c r="C616" s="16"/>
      <c r="D616" s="16"/>
      <c r="E616" s="16"/>
      <c r="F616" s="16"/>
      <c r="G616" s="16"/>
      <c r="H616" s="16"/>
      <c r="I616" s="16"/>
      <c r="J616" s="16"/>
      <c r="N616" s="25"/>
      <c r="O616" s="25"/>
      <c r="P616" s="25"/>
      <c r="Q616" s="25"/>
      <c r="R616" s="25"/>
      <c r="S616" s="25"/>
      <c r="T616" s="25"/>
      <c r="U616" s="16"/>
    </row>
    <row r="617" spans="1:21">
      <c r="A617" s="12"/>
      <c r="B617" s="16"/>
      <c r="C617" s="16"/>
      <c r="D617" s="16"/>
      <c r="E617" s="16"/>
      <c r="F617" s="16"/>
      <c r="G617" s="16"/>
      <c r="H617" s="16"/>
      <c r="I617" s="16"/>
      <c r="J617" s="16"/>
      <c r="N617" s="25"/>
      <c r="O617" s="25"/>
      <c r="P617" s="25"/>
      <c r="Q617" s="25"/>
      <c r="R617" s="25"/>
      <c r="S617" s="25"/>
      <c r="T617" s="25"/>
      <c r="U617" s="16"/>
    </row>
    <row r="618" spans="1:21">
      <c r="A618" s="12"/>
      <c r="B618" s="16"/>
      <c r="C618" s="16"/>
      <c r="D618" s="16"/>
      <c r="E618" s="16"/>
      <c r="F618" s="16"/>
      <c r="G618" s="16"/>
      <c r="H618" s="16"/>
      <c r="I618" s="16"/>
      <c r="J618" s="16"/>
      <c r="N618" s="25"/>
      <c r="O618" s="25"/>
      <c r="P618" s="25"/>
      <c r="Q618" s="25"/>
      <c r="R618" s="25"/>
      <c r="S618" s="25"/>
      <c r="T618" s="25"/>
      <c r="U618" s="16"/>
    </row>
    <row r="619" spans="1:21">
      <c r="A619" s="12"/>
      <c r="B619" s="16"/>
      <c r="C619" s="16"/>
      <c r="D619" s="16"/>
      <c r="E619" s="16"/>
      <c r="F619" s="16"/>
      <c r="G619" s="16"/>
      <c r="H619" s="16"/>
      <c r="I619" s="16"/>
      <c r="J619" s="16"/>
      <c r="N619" s="25"/>
      <c r="O619" s="25"/>
      <c r="P619" s="25"/>
      <c r="Q619" s="25"/>
      <c r="R619" s="25"/>
      <c r="S619" s="25"/>
      <c r="T619" s="25"/>
      <c r="U619" s="16"/>
    </row>
    <row r="620" spans="1:21">
      <c r="A620" s="12"/>
      <c r="B620" s="16"/>
      <c r="C620" s="16"/>
      <c r="D620" s="16"/>
      <c r="E620" s="16"/>
      <c r="F620" s="16"/>
      <c r="G620" s="16"/>
      <c r="H620" s="16"/>
      <c r="I620" s="16"/>
      <c r="J620" s="16"/>
      <c r="N620" s="25"/>
      <c r="O620" s="25"/>
      <c r="P620" s="25"/>
      <c r="Q620" s="25"/>
      <c r="R620" s="25"/>
      <c r="S620" s="25"/>
      <c r="T620" s="25"/>
      <c r="U620" s="16"/>
    </row>
    <row r="621" spans="1:21">
      <c r="A621" s="12"/>
      <c r="B621" s="16"/>
      <c r="C621" s="16"/>
      <c r="D621" s="16"/>
      <c r="E621" s="16"/>
      <c r="F621" s="16"/>
      <c r="G621" s="16"/>
      <c r="H621" s="16"/>
      <c r="I621" s="16"/>
      <c r="J621" s="16"/>
      <c r="N621" s="25"/>
      <c r="O621" s="25"/>
      <c r="P621" s="25"/>
      <c r="Q621" s="25"/>
      <c r="R621" s="25"/>
      <c r="S621" s="25"/>
      <c r="T621" s="25"/>
      <c r="U621" s="16"/>
    </row>
    <row r="622" spans="1:21">
      <c r="A622" s="12"/>
      <c r="B622" s="16"/>
      <c r="C622" s="16"/>
      <c r="D622" s="16"/>
      <c r="E622" s="16"/>
      <c r="F622" s="16"/>
      <c r="G622" s="16"/>
      <c r="H622" s="16"/>
      <c r="I622" s="16"/>
      <c r="J622" s="16"/>
      <c r="N622" s="25"/>
      <c r="O622" s="25"/>
      <c r="P622" s="25"/>
      <c r="Q622" s="25"/>
      <c r="R622" s="25"/>
      <c r="S622" s="25"/>
      <c r="T622" s="25"/>
      <c r="U622" s="16"/>
    </row>
    <row r="623" spans="1:21">
      <c r="A623" s="12"/>
      <c r="B623" s="16"/>
      <c r="C623" s="16"/>
      <c r="D623" s="16"/>
      <c r="E623" s="16"/>
      <c r="F623" s="16"/>
      <c r="G623" s="16"/>
      <c r="H623" s="16"/>
      <c r="I623" s="16"/>
      <c r="J623" s="16"/>
      <c r="N623" s="25"/>
      <c r="O623" s="25"/>
      <c r="P623" s="25"/>
      <c r="Q623" s="25"/>
      <c r="R623" s="25"/>
      <c r="S623" s="25"/>
      <c r="T623" s="25"/>
      <c r="U623" s="16"/>
    </row>
    <row r="624" spans="1:21">
      <c r="A624" s="12"/>
      <c r="B624" s="16"/>
      <c r="C624" s="16"/>
      <c r="D624" s="16"/>
      <c r="E624" s="16"/>
      <c r="F624" s="16"/>
      <c r="G624" s="16"/>
      <c r="H624" s="16"/>
      <c r="I624" s="16"/>
      <c r="J624" s="16"/>
      <c r="N624" s="25"/>
      <c r="O624" s="25"/>
      <c r="P624" s="25"/>
      <c r="Q624" s="25"/>
      <c r="R624" s="25"/>
      <c r="S624" s="25"/>
      <c r="T624" s="25"/>
      <c r="U624" s="16"/>
    </row>
    <row r="625" spans="1:21">
      <c r="A625" s="12"/>
      <c r="B625" s="16"/>
      <c r="C625" s="16"/>
      <c r="D625" s="16"/>
      <c r="E625" s="16"/>
      <c r="F625" s="16"/>
      <c r="G625" s="16"/>
      <c r="H625" s="16"/>
      <c r="I625" s="16"/>
      <c r="J625" s="16"/>
      <c r="N625" s="25"/>
      <c r="O625" s="25"/>
      <c r="P625" s="25"/>
      <c r="Q625" s="25"/>
      <c r="R625" s="25"/>
      <c r="S625" s="25"/>
      <c r="T625" s="25"/>
      <c r="U625" s="16"/>
    </row>
    <row r="626" spans="1:21">
      <c r="A626" s="12"/>
      <c r="B626" s="16"/>
      <c r="C626" s="16"/>
      <c r="D626" s="16"/>
      <c r="E626" s="16"/>
      <c r="F626" s="16"/>
      <c r="G626" s="16"/>
      <c r="H626" s="16"/>
      <c r="I626" s="16"/>
      <c r="J626" s="16"/>
      <c r="N626" s="25"/>
      <c r="O626" s="25"/>
      <c r="P626" s="25"/>
      <c r="Q626" s="25"/>
      <c r="R626" s="25"/>
      <c r="S626" s="25"/>
      <c r="T626" s="25"/>
      <c r="U626" s="16"/>
    </row>
    <row r="627" spans="1:21">
      <c r="A627" s="12"/>
      <c r="B627" s="16"/>
      <c r="C627" s="16"/>
      <c r="D627" s="16"/>
      <c r="E627" s="16"/>
      <c r="F627" s="16"/>
      <c r="G627" s="16"/>
      <c r="H627" s="16"/>
      <c r="I627" s="16"/>
      <c r="J627" s="16"/>
      <c r="N627" s="25"/>
      <c r="O627" s="25"/>
      <c r="P627" s="25"/>
      <c r="Q627" s="25"/>
      <c r="R627" s="25"/>
      <c r="S627" s="25"/>
      <c r="T627" s="25"/>
      <c r="U627" s="16"/>
    </row>
    <row r="628" spans="1:21">
      <c r="A628" s="12"/>
      <c r="B628" s="16"/>
      <c r="C628" s="16"/>
      <c r="D628" s="16"/>
      <c r="E628" s="16"/>
      <c r="F628" s="16"/>
      <c r="G628" s="16"/>
      <c r="H628" s="16"/>
      <c r="I628" s="16"/>
      <c r="J628" s="16"/>
      <c r="N628" s="25"/>
      <c r="O628" s="25"/>
      <c r="P628" s="25"/>
      <c r="Q628" s="25"/>
      <c r="R628" s="25"/>
      <c r="S628" s="25"/>
      <c r="T628" s="25"/>
      <c r="U628" s="16"/>
    </row>
    <row r="629" spans="1:21">
      <c r="A629" s="12"/>
      <c r="B629" s="16"/>
      <c r="C629" s="16"/>
      <c r="D629" s="16"/>
      <c r="E629" s="16"/>
      <c r="F629" s="16"/>
      <c r="G629" s="16"/>
      <c r="H629" s="16"/>
      <c r="I629" s="16"/>
      <c r="J629" s="16"/>
      <c r="N629" s="25"/>
      <c r="O629" s="25"/>
      <c r="P629" s="25"/>
      <c r="Q629" s="25"/>
      <c r="R629" s="25"/>
      <c r="S629" s="25"/>
      <c r="T629" s="25"/>
      <c r="U629" s="16"/>
    </row>
    <row r="630" spans="1:21">
      <c r="A630" s="12"/>
      <c r="B630" s="16"/>
      <c r="C630" s="16"/>
      <c r="D630" s="16"/>
      <c r="E630" s="16"/>
      <c r="F630" s="16"/>
      <c r="G630" s="16"/>
      <c r="H630" s="16"/>
      <c r="I630" s="16"/>
      <c r="J630" s="16"/>
      <c r="N630" s="25"/>
      <c r="O630" s="25"/>
      <c r="P630" s="25"/>
      <c r="Q630" s="25"/>
      <c r="R630" s="25"/>
      <c r="S630" s="25"/>
      <c r="T630" s="25"/>
      <c r="U630" s="16"/>
    </row>
    <row r="631" spans="1:21">
      <c r="A631" s="12"/>
      <c r="B631" s="16"/>
      <c r="C631" s="16"/>
      <c r="D631" s="16"/>
      <c r="E631" s="16"/>
      <c r="F631" s="16"/>
      <c r="G631" s="16"/>
      <c r="H631" s="16"/>
      <c r="I631" s="16"/>
      <c r="J631" s="16"/>
      <c r="N631" s="25"/>
      <c r="O631" s="25"/>
      <c r="P631" s="25"/>
      <c r="Q631" s="25"/>
      <c r="R631" s="25"/>
      <c r="S631" s="25"/>
      <c r="T631" s="25"/>
      <c r="U631" s="16"/>
    </row>
    <row r="632" spans="1:21">
      <c r="A632" s="12"/>
      <c r="B632" s="16"/>
      <c r="C632" s="16"/>
      <c r="D632" s="16"/>
      <c r="E632" s="16"/>
      <c r="F632" s="16"/>
      <c r="G632" s="16"/>
      <c r="H632" s="16"/>
      <c r="I632" s="16"/>
      <c r="J632" s="16"/>
      <c r="N632" s="25"/>
      <c r="O632" s="25"/>
      <c r="P632" s="25"/>
      <c r="Q632" s="25"/>
      <c r="R632" s="25"/>
      <c r="S632" s="25"/>
      <c r="T632" s="25"/>
      <c r="U632" s="16"/>
    </row>
    <row r="633" spans="1:21">
      <c r="A633" s="12"/>
      <c r="B633" s="16"/>
      <c r="C633" s="16"/>
      <c r="D633" s="16"/>
      <c r="E633" s="16"/>
      <c r="F633" s="16"/>
      <c r="G633" s="16"/>
      <c r="H633" s="16"/>
      <c r="I633" s="16"/>
      <c r="J633" s="16"/>
      <c r="N633" s="25"/>
      <c r="O633" s="25"/>
      <c r="P633" s="25"/>
      <c r="Q633" s="25"/>
      <c r="R633" s="25"/>
      <c r="S633" s="25"/>
      <c r="T633" s="25"/>
      <c r="U633" s="16"/>
    </row>
    <row r="634" spans="1:21">
      <c r="A634" s="12"/>
      <c r="B634" s="16"/>
      <c r="C634" s="16"/>
      <c r="D634" s="16"/>
      <c r="E634" s="16"/>
      <c r="F634" s="16"/>
      <c r="G634" s="16"/>
      <c r="H634" s="16"/>
      <c r="I634" s="16"/>
      <c r="J634" s="16"/>
      <c r="N634" s="25"/>
      <c r="O634" s="25"/>
      <c r="P634" s="25"/>
      <c r="Q634" s="25"/>
      <c r="R634" s="25"/>
      <c r="S634" s="25"/>
      <c r="T634" s="25"/>
      <c r="U634" s="16"/>
    </row>
    <row r="635" spans="1:21">
      <c r="A635" s="12"/>
      <c r="B635" s="16"/>
      <c r="C635" s="16"/>
      <c r="D635" s="16"/>
      <c r="E635" s="16"/>
      <c r="F635" s="16"/>
      <c r="G635" s="16"/>
      <c r="H635" s="16"/>
      <c r="I635" s="16"/>
      <c r="J635" s="16"/>
      <c r="N635" s="25"/>
      <c r="O635" s="25"/>
      <c r="P635" s="25"/>
      <c r="Q635" s="25"/>
      <c r="R635" s="25"/>
      <c r="S635" s="25"/>
      <c r="T635" s="25"/>
      <c r="U635" s="16"/>
    </row>
    <row r="636" spans="1:21">
      <c r="A636" s="12"/>
      <c r="B636" s="16"/>
      <c r="C636" s="16"/>
      <c r="D636" s="16"/>
      <c r="E636" s="16"/>
      <c r="F636" s="16"/>
      <c r="G636" s="16"/>
      <c r="H636" s="16"/>
      <c r="I636" s="16"/>
      <c r="J636" s="16"/>
      <c r="N636" s="25"/>
      <c r="O636" s="25"/>
      <c r="P636" s="25"/>
      <c r="Q636" s="25"/>
      <c r="R636" s="25"/>
      <c r="S636" s="25"/>
      <c r="T636" s="25"/>
      <c r="U636" s="16"/>
    </row>
    <row r="637" spans="1:21">
      <c r="A637" s="12"/>
      <c r="B637" s="16"/>
      <c r="C637" s="16"/>
      <c r="D637" s="16"/>
      <c r="E637" s="16"/>
      <c r="F637" s="16"/>
      <c r="G637" s="16"/>
      <c r="H637" s="16"/>
      <c r="I637" s="16"/>
      <c r="J637" s="16"/>
      <c r="N637" s="25"/>
      <c r="O637" s="25"/>
      <c r="P637" s="25"/>
      <c r="Q637" s="25"/>
      <c r="R637" s="25"/>
      <c r="S637" s="25"/>
      <c r="T637" s="25"/>
      <c r="U637" s="16"/>
    </row>
    <row r="638" spans="1:21">
      <c r="A638" s="12"/>
      <c r="B638" s="16"/>
      <c r="C638" s="16"/>
      <c r="D638" s="16"/>
      <c r="E638" s="16"/>
      <c r="F638" s="16"/>
      <c r="G638" s="16"/>
      <c r="H638" s="16"/>
      <c r="I638" s="16"/>
      <c r="J638" s="16"/>
      <c r="N638" s="25"/>
      <c r="O638" s="25"/>
      <c r="P638" s="25"/>
      <c r="Q638" s="25"/>
      <c r="R638" s="25"/>
      <c r="S638" s="25"/>
      <c r="T638" s="25"/>
      <c r="U638" s="16"/>
    </row>
    <row r="639" spans="1:21">
      <c r="A639" s="12"/>
      <c r="B639" s="16"/>
      <c r="C639" s="16"/>
      <c r="D639" s="16"/>
      <c r="E639" s="16"/>
      <c r="F639" s="16"/>
      <c r="G639" s="16"/>
      <c r="H639" s="16"/>
      <c r="I639" s="16"/>
      <c r="J639" s="16"/>
      <c r="N639" s="25"/>
      <c r="O639" s="25"/>
      <c r="P639" s="25"/>
      <c r="Q639" s="25"/>
      <c r="R639" s="25"/>
      <c r="S639" s="25"/>
      <c r="T639" s="25"/>
      <c r="U639" s="16"/>
    </row>
    <row r="640" spans="1:21">
      <c r="A640" s="12"/>
      <c r="B640" s="16"/>
      <c r="C640" s="16"/>
      <c r="D640" s="16"/>
      <c r="E640" s="16"/>
      <c r="F640" s="16"/>
      <c r="G640" s="16"/>
      <c r="H640" s="16"/>
      <c r="I640" s="16"/>
      <c r="J640" s="16"/>
      <c r="N640" s="25"/>
      <c r="O640" s="25"/>
      <c r="P640" s="25"/>
      <c r="Q640" s="25"/>
      <c r="R640" s="25"/>
      <c r="S640" s="25"/>
      <c r="T640" s="25"/>
      <c r="U640" s="16"/>
    </row>
    <row r="641" spans="1:21">
      <c r="A641" s="12"/>
      <c r="B641" s="16"/>
      <c r="C641" s="16"/>
      <c r="D641" s="16"/>
      <c r="E641" s="16"/>
      <c r="F641" s="16"/>
      <c r="G641" s="16"/>
      <c r="H641" s="16"/>
      <c r="I641" s="16"/>
      <c r="J641" s="16"/>
      <c r="N641" s="25"/>
      <c r="O641" s="25"/>
      <c r="P641" s="25"/>
      <c r="Q641" s="25"/>
      <c r="R641" s="25"/>
      <c r="S641" s="25"/>
      <c r="T641" s="25"/>
      <c r="U641" s="16"/>
    </row>
    <row r="642" spans="1:21">
      <c r="A642" s="12"/>
      <c r="B642" s="16"/>
      <c r="C642" s="16"/>
      <c r="D642" s="16"/>
      <c r="E642" s="16"/>
      <c r="F642" s="16"/>
      <c r="G642" s="16"/>
      <c r="H642" s="16"/>
      <c r="I642" s="16"/>
      <c r="J642" s="16"/>
      <c r="N642" s="25"/>
      <c r="O642" s="25"/>
      <c r="P642" s="25"/>
      <c r="Q642" s="25"/>
      <c r="R642" s="25"/>
      <c r="S642" s="25"/>
      <c r="T642" s="25"/>
      <c r="U642" s="16"/>
    </row>
    <row r="643" spans="1:21">
      <c r="A643" s="12"/>
      <c r="B643" s="16"/>
      <c r="C643" s="16"/>
      <c r="D643" s="16"/>
      <c r="E643" s="16"/>
      <c r="F643" s="16"/>
      <c r="G643" s="16"/>
      <c r="H643" s="16"/>
      <c r="I643" s="16"/>
      <c r="J643" s="16"/>
      <c r="N643" s="25"/>
      <c r="O643" s="25"/>
      <c r="P643" s="25"/>
      <c r="Q643" s="25"/>
      <c r="R643" s="25"/>
      <c r="S643" s="25"/>
      <c r="T643" s="25"/>
      <c r="U643" s="16"/>
    </row>
    <row r="644" spans="1:21">
      <c r="A644" s="12"/>
      <c r="B644" s="16"/>
      <c r="C644" s="16"/>
      <c r="D644" s="16"/>
      <c r="E644" s="16"/>
      <c r="F644" s="16"/>
      <c r="G644" s="16"/>
      <c r="H644" s="16"/>
      <c r="I644" s="16"/>
      <c r="J644" s="16"/>
      <c r="N644" s="25"/>
      <c r="O644" s="25"/>
      <c r="P644" s="25"/>
      <c r="Q644" s="25"/>
      <c r="R644" s="25"/>
      <c r="S644" s="25"/>
      <c r="T644" s="25"/>
      <c r="U644" s="16"/>
    </row>
    <row r="645" spans="1:21">
      <c r="A645" s="12"/>
      <c r="B645" s="16"/>
      <c r="C645" s="16"/>
      <c r="D645" s="16"/>
      <c r="E645" s="16"/>
      <c r="F645" s="16"/>
      <c r="G645" s="16"/>
      <c r="H645" s="16"/>
      <c r="I645" s="16"/>
      <c r="J645" s="16"/>
      <c r="N645" s="25"/>
      <c r="O645" s="25"/>
      <c r="P645" s="25"/>
      <c r="Q645" s="25"/>
      <c r="R645" s="25"/>
      <c r="S645" s="25"/>
      <c r="T645" s="25"/>
      <c r="U645" s="16"/>
    </row>
    <row r="646" spans="1:21">
      <c r="A646" s="12"/>
      <c r="B646" s="16"/>
      <c r="C646" s="16"/>
      <c r="D646" s="16"/>
      <c r="E646" s="16"/>
      <c r="F646" s="16"/>
      <c r="G646" s="16"/>
      <c r="H646" s="16"/>
      <c r="I646" s="16"/>
      <c r="J646" s="16"/>
      <c r="N646" s="25"/>
      <c r="O646" s="25"/>
      <c r="P646" s="25"/>
      <c r="Q646" s="25"/>
      <c r="R646" s="25"/>
      <c r="S646" s="25"/>
      <c r="T646" s="25"/>
      <c r="U646" s="16"/>
    </row>
    <row r="647" spans="1:21">
      <c r="A647" s="12"/>
      <c r="B647" s="16"/>
      <c r="C647" s="16"/>
      <c r="D647" s="16"/>
      <c r="E647" s="16"/>
      <c r="F647" s="16"/>
      <c r="G647" s="16"/>
      <c r="H647" s="16"/>
      <c r="I647" s="16"/>
      <c r="J647" s="16"/>
      <c r="N647" s="25"/>
      <c r="O647" s="25"/>
      <c r="P647" s="25"/>
      <c r="Q647" s="25"/>
      <c r="R647" s="25"/>
      <c r="S647" s="25"/>
      <c r="T647" s="25"/>
      <c r="U647" s="16"/>
    </row>
    <row r="648" spans="1:21">
      <c r="A648" s="12"/>
      <c r="B648" s="16"/>
      <c r="C648" s="16"/>
      <c r="D648" s="16"/>
      <c r="E648" s="16"/>
      <c r="F648" s="16"/>
      <c r="G648" s="16"/>
      <c r="H648" s="16"/>
      <c r="I648" s="16"/>
      <c r="J648" s="16"/>
      <c r="N648" s="25"/>
      <c r="O648" s="25"/>
      <c r="P648" s="25"/>
      <c r="Q648" s="25"/>
      <c r="R648" s="25"/>
      <c r="S648" s="25"/>
      <c r="T648" s="25"/>
      <c r="U648" s="16"/>
    </row>
    <row r="649" spans="1:21">
      <c r="A649" s="12"/>
      <c r="B649" s="16"/>
      <c r="C649" s="16"/>
      <c r="D649" s="16"/>
      <c r="E649" s="16"/>
      <c r="F649" s="16"/>
      <c r="G649" s="16"/>
      <c r="H649" s="16"/>
      <c r="I649" s="16"/>
      <c r="J649" s="16"/>
      <c r="N649" s="25"/>
      <c r="O649" s="25"/>
      <c r="P649" s="25"/>
      <c r="Q649" s="25"/>
      <c r="R649" s="25"/>
      <c r="S649" s="25"/>
      <c r="T649" s="25"/>
      <c r="U649" s="16"/>
    </row>
    <row r="650" spans="1:21">
      <c r="A650" s="12"/>
      <c r="B650" s="16"/>
      <c r="C650" s="16"/>
      <c r="D650" s="16"/>
      <c r="E650" s="16"/>
      <c r="F650" s="16"/>
      <c r="G650" s="16"/>
      <c r="H650" s="16"/>
      <c r="I650" s="16"/>
      <c r="J650" s="16"/>
      <c r="N650" s="25"/>
      <c r="O650" s="25"/>
      <c r="P650" s="25"/>
      <c r="Q650" s="25"/>
      <c r="R650" s="25"/>
      <c r="S650" s="25"/>
      <c r="T650" s="25"/>
      <c r="U650" s="16"/>
    </row>
    <row r="651" spans="1:21">
      <c r="A651" s="12"/>
      <c r="B651" s="16"/>
      <c r="C651" s="16"/>
      <c r="D651" s="16"/>
      <c r="E651" s="16"/>
      <c r="F651" s="16"/>
      <c r="G651" s="16"/>
      <c r="H651" s="16"/>
      <c r="I651" s="16"/>
      <c r="J651" s="16"/>
      <c r="N651" s="25"/>
      <c r="O651" s="25"/>
      <c r="P651" s="25"/>
      <c r="Q651" s="25"/>
      <c r="R651" s="25"/>
      <c r="S651" s="25"/>
      <c r="T651" s="25"/>
      <c r="U651" s="16"/>
    </row>
    <row r="652" spans="1:21">
      <c r="A652" s="12"/>
      <c r="B652" s="16"/>
      <c r="C652" s="16"/>
      <c r="D652" s="16"/>
      <c r="E652" s="16"/>
      <c r="F652" s="16"/>
      <c r="G652" s="16"/>
      <c r="H652" s="16"/>
      <c r="I652" s="16"/>
      <c r="J652" s="16"/>
      <c r="N652" s="25"/>
      <c r="O652" s="25"/>
      <c r="P652" s="25"/>
      <c r="Q652" s="25"/>
      <c r="R652" s="25"/>
      <c r="S652" s="25"/>
      <c r="T652" s="25"/>
      <c r="U652" s="16"/>
    </row>
    <row r="653" spans="1:21">
      <c r="A653" s="12"/>
      <c r="B653" s="16"/>
      <c r="C653" s="16"/>
      <c r="D653" s="16"/>
      <c r="E653" s="16"/>
      <c r="F653" s="16"/>
      <c r="G653" s="16"/>
      <c r="H653" s="16"/>
      <c r="I653" s="16"/>
      <c r="J653" s="16"/>
      <c r="N653" s="25"/>
      <c r="O653" s="25"/>
      <c r="P653" s="25"/>
      <c r="Q653" s="25"/>
      <c r="R653" s="25"/>
      <c r="S653" s="25"/>
      <c r="T653" s="25"/>
      <c r="U653" s="16"/>
    </row>
    <row r="654" spans="1:21">
      <c r="A654" s="12"/>
      <c r="B654" s="16"/>
      <c r="C654" s="16"/>
      <c r="D654" s="16"/>
      <c r="E654" s="16"/>
      <c r="F654" s="16"/>
      <c r="G654" s="16"/>
      <c r="H654" s="16"/>
      <c r="I654" s="16"/>
      <c r="J654" s="16"/>
      <c r="N654" s="25"/>
      <c r="O654" s="25"/>
      <c r="P654" s="25"/>
      <c r="Q654" s="25"/>
      <c r="R654" s="25"/>
      <c r="S654" s="25"/>
      <c r="T654" s="25"/>
      <c r="U654" s="16"/>
    </row>
    <row r="655" spans="1:21">
      <c r="A655" s="12"/>
      <c r="B655" s="16"/>
      <c r="C655" s="16"/>
      <c r="D655" s="16"/>
      <c r="E655" s="16"/>
      <c r="F655" s="16"/>
      <c r="G655" s="16"/>
      <c r="H655" s="16"/>
      <c r="I655" s="16"/>
      <c r="J655" s="16"/>
      <c r="N655" s="25"/>
      <c r="O655" s="25"/>
      <c r="P655" s="25"/>
      <c r="Q655" s="25"/>
      <c r="R655" s="25"/>
      <c r="S655" s="25"/>
      <c r="T655" s="25"/>
      <c r="U655" s="16"/>
    </row>
    <row r="656" spans="1:21">
      <c r="A656" s="12"/>
      <c r="B656" s="16"/>
      <c r="C656" s="16"/>
      <c r="D656" s="16"/>
      <c r="E656" s="16"/>
      <c r="F656" s="16"/>
      <c r="G656" s="16"/>
      <c r="H656" s="16"/>
      <c r="I656" s="16"/>
      <c r="J656" s="16"/>
      <c r="N656" s="25"/>
      <c r="O656" s="25"/>
      <c r="P656" s="25"/>
      <c r="Q656" s="25"/>
      <c r="R656" s="25"/>
      <c r="S656" s="25"/>
      <c r="T656" s="25"/>
      <c r="U656" s="16"/>
    </row>
    <row r="657" spans="1:21">
      <c r="A657" s="12"/>
      <c r="B657" s="16"/>
      <c r="C657" s="16"/>
      <c r="D657" s="16"/>
      <c r="E657" s="16"/>
      <c r="F657" s="16"/>
      <c r="G657" s="16"/>
      <c r="H657" s="16"/>
      <c r="I657" s="16"/>
      <c r="J657" s="16"/>
      <c r="N657" s="25"/>
      <c r="O657" s="25"/>
      <c r="P657" s="25"/>
      <c r="Q657" s="25"/>
      <c r="R657" s="25"/>
      <c r="S657" s="25"/>
      <c r="T657" s="25"/>
      <c r="U657" s="16"/>
    </row>
    <row r="658" spans="1:21">
      <c r="A658" s="12"/>
      <c r="B658" s="16"/>
      <c r="C658" s="16"/>
      <c r="D658" s="16"/>
      <c r="E658" s="16"/>
      <c r="F658" s="16"/>
      <c r="G658" s="16"/>
      <c r="H658" s="16"/>
      <c r="I658" s="16"/>
      <c r="J658" s="16"/>
      <c r="N658" s="25"/>
      <c r="O658" s="25"/>
      <c r="P658" s="25"/>
      <c r="Q658" s="25"/>
      <c r="R658" s="25"/>
      <c r="S658" s="25"/>
      <c r="T658" s="25"/>
      <c r="U658" s="16"/>
    </row>
    <row r="659" spans="1:21">
      <c r="A659" s="12"/>
      <c r="B659" s="16"/>
      <c r="C659" s="16"/>
      <c r="D659" s="16"/>
      <c r="E659" s="16"/>
      <c r="F659" s="16"/>
      <c r="G659" s="16"/>
      <c r="H659" s="16"/>
      <c r="I659" s="16"/>
      <c r="J659" s="16"/>
      <c r="N659" s="25"/>
      <c r="O659" s="25"/>
      <c r="P659" s="25"/>
      <c r="Q659" s="25"/>
      <c r="R659" s="25"/>
      <c r="S659" s="25"/>
      <c r="T659" s="25"/>
      <c r="U659" s="16"/>
    </row>
    <row r="660" spans="1:21">
      <c r="A660" s="12"/>
      <c r="B660" s="16"/>
      <c r="C660" s="16"/>
      <c r="D660" s="16"/>
      <c r="E660" s="16"/>
      <c r="F660" s="16"/>
      <c r="G660" s="16"/>
      <c r="H660" s="16"/>
      <c r="I660" s="16"/>
      <c r="J660" s="16"/>
      <c r="N660" s="25"/>
      <c r="O660" s="25"/>
      <c r="P660" s="25"/>
      <c r="Q660" s="25"/>
      <c r="R660" s="25"/>
      <c r="S660" s="25"/>
      <c r="T660" s="25"/>
      <c r="U660" s="16"/>
    </row>
    <row r="661" spans="1:21">
      <c r="A661" s="12"/>
      <c r="B661" s="16"/>
      <c r="C661" s="16"/>
      <c r="D661" s="16"/>
      <c r="E661" s="16"/>
      <c r="F661" s="16"/>
      <c r="G661" s="16"/>
      <c r="H661" s="16"/>
      <c r="I661" s="16"/>
      <c r="J661" s="16"/>
      <c r="N661" s="25"/>
      <c r="O661" s="25"/>
      <c r="P661" s="25"/>
      <c r="Q661" s="25"/>
      <c r="R661" s="25"/>
      <c r="S661" s="25"/>
      <c r="T661" s="25"/>
      <c r="U661" s="16"/>
    </row>
    <row r="662" spans="1:21">
      <c r="A662" s="12"/>
      <c r="B662" s="16"/>
      <c r="C662" s="16"/>
      <c r="D662" s="16"/>
      <c r="E662" s="16"/>
      <c r="F662" s="16"/>
      <c r="G662" s="16"/>
      <c r="H662" s="16"/>
      <c r="I662" s="16"/>
      <c r="J662" s="16"/>
      <c r="N662" s="25"/>
      <c r="O662" s="25"/>
      <c r="P662" s="25"/>
      <c r="Q662" s="25"/>
      <c r="R662" s="25"/>
      <c r="S662" s="25"/>
      <c r="T662" s="25"/>
      <c r="U662" s="16"/>
    </row>
    <row r="663" spans="1:21">
      <c r="A663" s="12"/>
      <c r="B663" s="16"/>
      <c r="C663" s="16"/>
      <c r="D663" s="16"/>
      <c r="E663" s="16"/>
      <c r="F663" s="16"/>
      <c r="G663" s="16"/>
      <c r="H663" s="16"/>
      <c r="I663" s="16"/>
      <c r="J663" s="16"/>
      <c r="N663" s="25"/>
      <c r="O663" s="25"/>
      <c r="P663" s="25"/>
      <c r="Q663" s="25"/>
      <c r="R663" s="25"/>
      <c r="S663" s="25"/>
      <c r="T663" s="25"/>
      <c r="U663" s="16"/>
    </row>
    <row r="664" spans="1:21">
      <c r="A664" s="12"/>
      <c r="B664" s="16"/>
      <c r="C664" s="16"/>
      <c r="D664" s="16"/>
      <c r="E664" s="16"/>
      <c r="F664" s="16"/>
      <c r="G664" s="16"/>
      <c r="H664" s="16"/>
      <c r="I664" s="16"/>
      <c r="J664" s="16"/>
      <c r="N664" s="25"/>
      <c r="O664" s="25"/>
      <c r="P664" s="25"/>
      <c r="Q664" s="25"/>
      <c r="R664" s="25"/>
      <c r="S664" s="25"/>
      <c r="T664" s="25"/>
      <c r="U664" s="16"/>
    </row>
    <row r="665" spans="1:21">
      <c r="A665" s="12"/>
      <c r="B665" s="16"/>
      <c r="C665" s="16"/>
      <c r="D665" s="16"/>
      <c r="E665" s="16"/>
      <c r="F665" s="16"/>
      <c r="G665" s="16"/>
      <c r="H665" s="16"/>
      <c r="I665" s="16"/>
      <c r="J665" s="16"/>
      <c r="N665" s="25"/>
      <c r="O665" s="25"/>
      <c r="P665" s="25"/>
      <c r="Q665" s="25"/>
      <c r="R665" s="25"/>
      <c r="S665" s="25"/>
      <c r="T665" s="25"/>
      <c r="U665" s="16"/>
    </row>
    <row r="666" spans="1:21">
      <c r="A666" s="12"/>
      <c r="B666" s="16"/>
      <c r="C666" s="16"/>
      <c r="D666" s="16"/>
      <c r="E666" s="16"/>
      <c r="F666" s="16"/>
      <c r="G666" s="16"/>
      <c r="H666" s="16"/>
      <c r="I666" s="16"/>
      <c r="J666" s="16"/>
      <c r="N666" s="25"/>
      <c r="O666" s="25"/>
      <c r="P666" s="25"/>
      <c r="Q666" s="25"/>
      <c r="R666" s="25"/>
      <c r="S666" s="25"/>
      <c r="T666" s="25"/>
      <c r="U666" s="16"/>
    </row>
    <row r="667" spans="1:21">
      <c r="A667" s="12"/>
      <c r="B667" s="16"/>
      <c r="C667" s="16"/>
      <c r="D667" s="16"/>
      <c r="E667" s="16"/>
      <c r="F667" s="16"/>
      <c r="G667" s="16"/>
      <c r="H667" s="16"/>
      <c r="I667" s="16"/>
      <c r="J667" s="16"/>
      <c r="N667" s="25"/>
      <c r="O667" s="25"/>
      <c r="P667" s="25"/>
      <c r="Q667" s="25"/>
      <c r="R667" s="25"/>
      <c r="S667" s="25"/>
      <c r="T667" s="25"/>
      <c r="U667" s="16"/>
    </row>
    <row r="668" spans="1:21">
      <c r="A668" s="12"/>
      <c r="B668" s="16"/>
      <c r="C668" s="16"/>
      <c r="D668" s="16"/>
      <c r="E668" s="16"/>
      <c r="F668" s="16"/>
      <c r="G668" s="16"/>
      <c r="H668" s="16"/>
      <c r="I668" s="16"/>
      <c r="J668" s="16"/>
      <c r="N668" s="25"/>
      <c r="O668" s="25"/>
      <c r="P668" s="25"/>
      <c r="Q668" s="25"/>
      <c r="R668" s="25"/>
      <c r="S668" s="25"/>
      <c r="T668" s="25"/>
      <c r="U668" s="16"/>
    </row>
    <row r="669" spans="1:21">
      <c r="A669" s="12"/>
      <c r="B669" s="16"/>
      <c r="C669" s="16"/>
      <c r="D669" s="16"/>
      <c r="E669" s="16"/>
      <c r="F669" s="16"/>
      <c r="G669" s="16"/>
      <c r="H669" s="16"/>
      <c r="I669" s="16"/>
      <c r="J669" s="16"/>
      <c r="N669" s="25"/>
      <c r="O669" s="25"/>
      <c r="P669" s="25"/>
      <c r="Q669" s="25"/>
      <c r="R669" s="25"/>
      <c r="S669" s="25"/>
      <c r="T669" s="25"/>
      <c r="U669" s="16"/>
    </row>
    <row r="670" spans="1:21">
      <c r="A670" s="12"/>
      <c r="B670" s="16"/>
      <c r="C670" s="16"/>
      <c r="D670" s="16"/>
      <c r="E670" s="16"/>
      <c r="F670" s="16"/>
      <c r="G670" s="16"/>
      <c r="H670" s="16"/>
      <c r="I670" s="16"/>
      <c r="J670" s="16"/>
      <c r="N670" s="25"/>
      <c r="O670" s="25"/>
      <c r="P670" s="25"/>
      <c r="Q670" s="25"/>
      <c r="R670" s="25"/>
      <c r="S670" s="25"/>
      <c r="T670" s="25"/>
      <c r="U670" s="16"/>
    </row>
    <row r="671" spans="1:21">
      <c r="A671" s="12"/>
      <c r="B671" s="16"/>
      <c r="C671" s="16"/>
      <c r="D671" s="16"/>
      <c r="E671" s="16"/>
      <c r="F671" s="16"/>
      <c r="G671" s="16"/>
      <c r="H671" s="16"/>
      <c r="I671" s="16"/>
      <c r="J671" s="16"/>
      <c r="N671" s="25"/>
      <c r="O671" s="25"/>
      <c r="P671" s="25"/>
      <c r="Q671" s="25"/>
      <c r="R671" s="25"/>
      <c r="S671" s="25"/>
      <c r="T671" s="25"/>
      <c r="U671" s="16"/>
    </row>
    <row r="672" spans="1:21">
      <c r="A672" s="12"/>
      <c r="B672" s="16"/>
      <c r="C672" s="16"/>
      <c r="D672" s="16"/>
      <c r="E672" s="16"/>
      <c r="F672" s="16"/>
      <c r="G672" s="16"/>
      <c r="H672" s="16"/>
      <c r="I672" s="16"/>
      <c r="J672" s="16"/>
      <c r="N672" s="25"/>
      <c r="O672" s="25"/>
      <c r="P672" s="25"/>
      <c r="Q672" s="25"/>
      <c r="R672" s="25"/>
      <c r="S672" s="25"/>
      <c r="T672" s="25"/>
      <c r="U672" s="16"/>
    </row>
    <row r="673" spans="1:21">
      <c r="A673" s="12"/>
      <c r="B673" s="16"/>
      <c r="C673" s="16"/>
      <c r="D673" s="16"/>
      <c r="E673" s="16"/>
      <c r="F673" s="16"/>
      <c r="G673" s="16"/>
      <c r="H673" s="16"/>
      <c r="I673" s="16"/>
      <c r="J673" s="16"/>
      <c r="N673" s="25"/>
      <c r="O673" s="25"/>
      <c r="P673" s="25"/>
      <c r="Q673" s="25"/>
      <c r="R673" s="25"/>
      <c r="S673" s="25"/>
      <c r="T673" s="25"/>
      <c r="U673" s="16"/>
    </row>
    <row r="674" spans="1:21">
      <c r="A674" s="12"/>
      <c r="B674" s="16"/>
      <c r="C674" s="16"/>
      <c r="D674" s="16"/>
      <c r="E674" s="16"/>
      <c r="F674" s="16"/>
      <c r="G674" s="16"/>
      <c r="H674" s="16"/>
      <c r="I674" s="16"/>
      <c r="J674" s="16"/>
      <c r="N674" s="25"/>
      <c r="O674" s="25"/>
      <c r="P674" s="25"/>
      <c r="Q674" s="25"/>
      <c r="R674" s="25"/>
      <c r="S674" s="25"/>
      <c r="T674" s="25"/>
      <c r="U674" s="16"/>
    </row>
    <row r="675" spans="1:21">
      <c r="A675" s="12"/>
      <c r="B675" s="16"/>
      <c r="C675" s="16"/>
      <c r="D675" s="16"/>
      <c r="E675" s="16"/>
      <c r="F675" s="16"/>
      <c r="G675" s="16"/>
      <c r="H675" s="16"/>
      <c r="I675" s="16"/>
      <c r="J675" s="16"/>
      <c r="N675" s="25"/>
      <c r="O675" s="25"/>
      <c r="P675" s="25"/>
      <c r="Q675" s="25"/>
      <c r="R675" s="25"/>
      <c r="S675" s="25"/>
      <c r="T675" s="25"/>
      <c r="U675" s="16"/>
    </row>
    <row r="676" spans="1:21">
      <c r="A676" s="12"/>
      <c r="B676" s="16"/>
      <c r="C676" s="16"/>
      <c r="D676" s="16"/>
      <c r="E676" s="16"/>
      <c r="F676" s="16"/>
      <c r="G676" s="16"/>
      <c r="H676" s="16"/>
      <c r="I676" s="16"/>
      <c r="J676" s="16"/>
      <c r="N676" s="25"/>
      <c r="O676" s="25"/>
      <c r="P676" s="25"/>
      <c r="Q676" s="25"/>
      <c r="R676" s="25"/>
      <c r="S676" s="25"/>
      <c r="T676" s="25"/>
      <c r="U676" s="16"/>
    </row>
    <row r="677" spans="1:21">
      <c r="A677" s="12"/>
      <c r="B677" s="16"/>
      <c r="C677" s="16"/>
      <c r="D677" s="16"/>
      <c r="E677" s="16"/>
      <c r="F677" s="16"/>
      <c r="G677" s="16"/>
      <c r="H677" s="16"/>
      <c r="I677" s="16"/>
      <c r="J677" s="16"/>
      <c r="N677" s="25"/>
      <c r="O677" s="25"/>
      <c r="P677" s="25"/>
      <c r="Q677" s="25"/>
      <c r="R677" s="25"/>
      <c r="S677" s="25"/>
      <c r="T677" s="25"/>
      <c r="U677" s="16"/>
    </row>
    <row r="678" spans="1:21">
      <c r="A678" s="12"/>
      <c r="B678" s="16"/>
      <c r="C678" s="16"/>
      <c r="D678" s="16"/>
      <c r="E678" s="16"/>
      <c r="F678" s="16"/>
      <c r="G678" s="16"/>
      <c r="H678" s="16"/>
      <c r="I678" s="16"/>
      <c r="J678" s="16"/>
      <c r="N678" s="25"/>
      <c r="O678" s="25"/>
      <c r="P678" s="25"/>
      <c r="Q678" s="25"/>
      <c r="R678" s="25"/>
      <c r="S678" s="25"/>
      <c r="T678" s="25"/>
      <c r="U678" s="16"/>
    </row>
    <row r="679" spans="1:21">
      <c r="A679" s="12"/>
      <c r="B679" s="16"/>
      <c r="C679" s="16"/>
      <c r="D679" s="16"/>
      <c r="E679" s="16"/>
      <c r="F679" s="16"/>
      <c r="G679" s="16"/>
      <c r="H679" s="16"/>
      <c r="I679" s="16"/>
      <c r="J679" s="16"/>
      <c r="N679" s="25"/>
      <c r="O679" s="25"/>
      <c r="P679" s="25"/>
      <c r="Q679" s="25"/>
      <c r="R679" s="25"/>
      <c r="S679" s="25"/>
      <c r="T679" s="25"/>
      <c r="U679" s="16"/>
    </row>
    <row r="680" spans="1:21">
      <c r="A680" s="12"/>
      <c r="B680" s="16"/>
      <c r="C680" s="16"/>
      <c r="D680" s="16"/>
      <c r="E680" s="16"/>
      <c r="F680" s="16"/>
      <c r="G680" s="16"/>
      <c r="H680" s="16"/>
      <c r="I680" s="16"/>
      <c r="J680" s="16"/>
      <c r="N680" s="25"/>
      <c r="O680" s="25"/>
      <c r="P680" s="25"/>
      <c r="Q680" s="25"/>
      <c r="R680" s="25"/>
      <c r="S680" s="25"/>
      <c r="T680" s="25"/>
      <c r="U680" s="16"/>
    </row>
    <row r="681" spans="1:21">
      <c r="A681" s="12"/>
      <c r="B681" s="16"/>
      <c r="C681" s="16"/>
      <c r="D681" s="16"/>
      <c r="E681" s="16"/>
      <c r="F681" s="16"/>
      <c r="G681" s="16"/>
      <c r="H681" s="16"/>
      <c r="I681" s="16"/>
      <c r="J681" s="16"/>
      <c r="N681" s="25"/>
      <c r="O681" s="25"/>
      <c r="P681" s="25"/>
      <c r="Q681" s="25"/>
      <c r="R681" s="25"/>
      <c r="S681" s="25"/>
      <c r="T681" s="25"/>
      <c r="U681" s="16"/>
    </row>
    <row r="682" spans="1:21">
      <c r="A682" s="12"/>
      <c r="B682" s="16"/>
      <c r="C682" s="16"/>
      <c r="D682" s="16"/>
      <c r="E682" s="16"/>
      <c r="F682" s="16"/>
      <c r="G682" s="16"/>
      <c r="H682" s="16"/>
      <c r="I682" s="16"/>
      <c r="J682" s="16"/>
      <c r="N682" s="25"/>
      <c r="O682" s="25"/>
      <c r="P682" s="25"/>
      <c r="Q682" s="25"/>
      <c r="R682" s="25"/>
      <c r="S682" s="25"/>
      <c r="T682" s="25"/>
      <c r="U682" s="16"/>
    </row>
    <row r="683" spans="1:21">
      <c r="A683" s="12"/>
      <c r="B683" s="16"/>
      <c r="C683" s="16"/>
      <c r="D683" s="16"/>
      <c r="E683" s="16"/>
      <c r="F683" s="16"/>
      <c r="G683" s="16"/>
      <c r="H683" s="16"/>
      <c r="I683" s="16"/>
      <c r="J683" s="16"/>
      <c r="N683" s="25"/>
      <c r="O683" s="25"/>
      <c r="P683" s="25"/>
      <c r="Q683" s="25"/>
      <c r="R683" s="25"/>
      <c r="S683" s="25"/>
      <c r="T683" s="25"/>
      <c r="U683" s="16"/>
    </row>
    <row r="684" spans="1:21">
      <c r="A684" s="12"/>
      <c r="B684" s="16"/>
      <c r="C684" s="16"/>
      <c r="D684" s="16"/>
      <c r="E684" s="16"/>
      <c r="F684" s="16"/>
      <c r="G684" s="16"/>
      <c r="H684" s="16"/>
      <c r="I684" s="16"/>
      <c r="J684" s="16"/>
      <c r="N684" s="25"/>
      <c r="O684" s="25"/>
      <c r="P684" s="25"/>
      <c r="Q684" s="25"/>
      <c r="R684" s="25"/>
      <c r="S684" s="25"/>
      <c r="T684" s="25"/>
      <c r="U684" s="16"/>
    </row>
    <row r="685" spans="1:21">
      <c r="A685" s="12"/>
      <c r="B685" s="16"/>
      <c r="C685" s="16"/>
      <c r="D685" s="16"/>
      <c r="E685" s="16"/>
      <c r="F685" s="16"/>
      <c r="G685" s="16"/>
      <c r="H685" s="16"/>
      <c r="I685" s="16"/>
      <c r="J685" s="16"/>
      <c r="N685" s="25"/>
      <c r="O685" s="25"/>
      <c r="P685" s="25"/>
      <c r="Q685" s="25"/>
      <c r="R685" s="25"/>
      <c r="S685" s="25"/>
      <c r="T685" s="25"/>
      <c r="U685" s="16"/>
    </row>
    <row r="686" spans="1:21">
      <c r="A686" s="12"/>
      <c r="B686" s="16"/>
      <c r="C686" s="16"/>
      <c r="D686" s="16"/>
      <c r="E686" s="16"/>
      <c r="F686" s="16"/>
      <c r="G686" s="16"/>
      <c r="H686" s="16"/>
      <c r="I686" s="16"/>
      <c r="J686" s="16"/>
      <c r="N686" s="25"/>
      <c r="O686" s="25"/>
      <c r="P686" s="25"/>
      <c r="Q686" s="25"/>
      <c r="R686" s="25"/>
      <c r="S686" s="25"/>
      <c r="T686" s="25"/>
      <c r="U686" s="16"/>
    </row>
    <row r="687" spans="1:21">
      <c r="A687" s="12"/>
      <c r="B687" s="16"/>
      <c r="C687" s="16"/>
      <c r="D687" s="16"/>
      <c r="E687" s="16"/>
      <c r="F687" s="16"/>
      <c r="G687" s="16"/>
      <c r="H687" s="16"/>
      <c r="I687" s="16"/>
      <c r="J687" s="16"/>
      <c r="N687" s="25"/>
      <c r="O687" s="25"/>
      <c r="P687" s="25"/>
      <c r="Q687" s="25"/>
      <c r="R687" s="25"/>
      <c r="S687" s="25"/>
      <c r="T687" s="25"/>
      <c r="U687" s="16"/>
    </row>
    <row r="688" spans="1:21">
      <c r="A688" s="12"/>
      <c r="B688" s="16"/>
      <c r="C688" s="16"/>
      <c r="D688" s="16"/>
      <c r="E688" s="16"/>
      <c r="F688" s="16"/>
      <c r="G688" s="16"/>
      <c r="H688" s="16"/>
      <c r="I688" s="16"/>
      <c r="J688" s="16"/>
      <c r="N688" s="25"/>
      <c r="O688" s="25"/>
      <c r="P688" s="25"/>
      <c r="Q688" s="25"/>
      <c r="R688" s="25"/>
      <c r="S688" s="25"/>
      <c r="T688" s="25"/>
      <c r="U688" s="16"/>
    </row>
    <row r="689" spans="1:21">
      <c r="A689" s="12"/>
      <c r="B689" s="16"/>
      <c r="C689" s="16"/>
      <c r="D689" s="16"/>
      <c r="E689" s="16"/>
      <c r="F689" s="16"/>
      <c r="G689" s="16"/>
      <c r="H689" s="16"/>
      <c r="I689" s="16"/>
      <c r="J689" s="16"/>
      <c r="N689" s="25"/>
      <c r="O689" s="25"/>
      <c r="P689" s="25"/>
      <c r="Q689" s="25"/>
      <c r="R689" s="25"/>
      <c r="S689" s="25"/>
      <c r="T689" s="25"/>
      <c r="U689" s="16"/>
    </row>
    <row r="690" spans="1:21">
      <c r="A690" s="12"/>
      <c r="B690" s="16"/>
      <c r="C690" s="16"/>
      <c r="D690" s="16"/>
      <c r="E690" s="16"/>
      <c r="F690" s="16"/>
      <c r="G690" s="16"/>
      <c r="H690" s="16"/>
      <c r="I690" s="16"/>
      <c r="J690" s="16"/>
      <c r="N690" s="25"/>
      <c r="O690" s="25"/>
      <c r="P690" s="25"/>
      <c r="Q690" s="25"/>
      <c r="R690" s="25"/>
      <c r="S690" s="25"/>
      <c r="T690" s="25"/>
      <c r="U690" s="16"/>
    </row>
    <row r="691" spans="1:21">
      <c r="A691" s="12"/>
      <c r="B691" s="16"/>
      <c r="C691" s="16"/>
      <c r="D691" s="16"/>
      <c r="E691" s="16"/>
      <c r="F691" s="16"/>
      <c r="G691" s="16"/>
      <c r="H691" s="16"/>
      <c r="I691" s="16"/>
      <c r="J691" s="16"/>
      <c r="N691" s="25"/>
      <c r="O691" s="25"/>
      <c r="P691" s="25"/>
      <c r="Q691" s="25"/>
      <c r="R691" s="25"/>
      <c r="S691" s="25"/>
      <c r="T691" s="25"/>
      <c r="U691" s="16"/>
    </row>
    <row r="692" spans="1:21">
      <c r="A692" s="12"/>
      <c r="B692" s="16"/>
      <c r="C692" s="16"/>
      <c r="D692" s="16"/>
      <c r="E692" s="16"/>
      <c r="F692" s="16"/>
      <c r="G692" s="16"/>
      <c r="H692" s="16"/>
      <c r="I692" s="16"/>
      <c r="J692" s="16"/>
      <c r="N692" s="25"/>
      <c r="O692" s="25"/>
      <c r="P692" s="25"/>
      <c r="Q692" s="25"/>
      <c r="R692" s="25"/>
      <c r="S692" s="25"/>
      <c r="T692" s="25"/>
      <c r="U692" s="16"/>
    </row>
    <row r="693" spans="1:21">
      <c r="A693" s="12"/>
      <c r="B693" s="16"/>
      <c r="C693" s="16"/>
      <c r="D693" s="16"/>
      <c r="E693" s="16"/>
      <c r="F693" s="16"/>
      <c r="G693" s="16"/>
      <c r="H693" s="16"/>
      <c r="I693" s="16"/>
      <c r="J693" s="16"/>
      <c r="N693" s="25"/>
      <c r="O693" s="25"/>
      <c r="P693" s="25"/>
      <c r="Q693" s="25"/>
      <c r="R693" s="25"/>
      <c r="S693" s="25"/>
      <c r="T693" s="25"/>
      <c r="U693" s="16"/>
    </row>
    <row r="694" spans="1:21">
      <c r="A694" s="12"/>
      <c r="B694" s="16"/>
      <c r="C694" s="16"/>
      <c r="D694" s="16"/>
      <c r="E694" s="16"/>
      <c r="F694" s="16"/>
      <c r="G694" s="16"/>
      <c r="H694" s="16"/>
      <c r="I694" s="16"/>
      <c r="J694" s="16"/>
      <c r="N694" s="25"/>
      <c r="O694" s="25"/>
      <c r="P694" s="25"/>
      <c r="Q694" s="25"/>
      <c r="R694" s="25"/>
      <c r="S694" s="25"/>
      <c r="T694" s="25"/>
      <c r="U694" s="16"/>
    </row>
    <row r="695" spans="1:21">
      <c r="A695" s="12"/>
      <c r="B695" s="16"/>
      <c r="C695" s="16"/>
      <c r="D695" s="16"/>
      <c r="E695" s="16"/>
      <c r="F695" s="16"/>
      <c r="G695" s="16"/>
      <c r="H695" s="16"/>
      <c r="I695" s="16"/>
      <c r="J695" s="16"/>
      <c r="N695" s="25"/>
      <c r="O695" s="25"/>
      <c r="P695" s="25"/>
      <c r="Q695" s="25"/>
      <c r="R695" s="25"/>
      <c r="S695" s="25"/>
      <c r="T695" s="25"/>
      <c r="U695" s="16"/>
    </row>
    <row r="696" spans="1:21">
      <c r="A696" s="12"/>
      <c r="B696" s="16"/>
      <c r="C696" s="16"/>
      <c r="D696" s="16"/>
      <c r="E696" s="16"/>
      <c r="F696" s="16"/>
      <c r="G696" s="16"/>
      <c r="H696" s="16"/>
      <c r="I696" s="16"/>
      <c r="J696" s="16"/>
      <c r="N696" s="25"/>
      <c r="O696" s="25"/>
      <c r="P696" s="25"/>
      <c r="Q696" s="25"/>
      <c r="R696" s="25"/>
      <c r="S696" s="25"/>
      <c r="T696" s="25"/>
      <c r="U696" s="16"/>
    </row>
    <row r="697" spans="1:21">
      <c r="A697" s="12"/>
      <c r="B697" s="16"/>
      <c r="C697" s="16"/>
      <c r="D697" s="16"/>
      <c r="E697" s="16"/>
      <c r="F697" s="16"/>
      <c r="G697" s="16"/>
      <c r="H697" s="16"/>
      <c r="I697" s="16"/>
      <c r="J697" s="16"/>
      <c r="N697" s="25"/>
      <c r="O697" s="25"/>
      <c r="P697" s="25"/>
      <c r="Q697" s="25"/>
      <c r="R697" s="25"/>
      <c r="S697" s="25"/>
      <c r="T697" s="25"/>
      <c r="U697" s="16"/>
    </row>
    <row r="698" spans="1:21">
      <c r="A698" s="12"/>
      <c r="B698" s="16"/>
      <c r="C698" s="16"/>
      <c r="D698" s="16"/>
      <c r="E698" s="16"/>
      <c r="F698" s="16"/>
      <c r="G698" s="16"/>
      <c r="H698" s="16"/>
      <c r="I698" s="16"/>
      <c r="J698" s="16"/>
      <c r="N698" s="25"/>
      <c r="O698" s="25"/>
      <c r="P698" s="25"/>
      <c r="Q698" s="25"/>
      <c r="R698" s="25"/>
      <c r="S698" s="25"/>
      <c r="T698" s="25"/>
      <c r="U698" s="16"/>
    </row>
    <row r="699" spans="1:21">
      <c r="A699" s="12"/>
      <c r="B699" s="16"/>
      <c r="C699" s="16"/>
      <c r="D699" s="16"/>
      <c r="E699" s="16"/>
      <c r="F699" s="16"/>
      <c r="G699" s="16"/>
      <c r="H699" s="16"/>
      <c r="I699" s="16"/>
      <c r="J699" s="16"/>
      <c r="N699" s="25"/>
      <c r="O699" s="25"/>
      <c r="P699" s="25"/>
      <c r="Q699" s="25"/>
      <c r="R699" s="25"/>
      <c r="S699" s="25"/>
      <c r="T699" s="25"/>
      <c r="U699" s="16"/>
    </row>
    <row r="700" spans="1:21">
      <c r="A700" s="12"/>
      <c r="B700" s="16"/>
      <c r="C700" s="16"/>
      <c r="D700" s="16"/>
      <c r="E700" s="16"/>
      <c r="F700" s="16"/>
      <c r="G700" s="16"/>
      <c r="H700" s="16"/>
      <c r="I700" s="16"/>
      <c r="J700" s="16"/>
      <c r="N700" s="25"/>
      <c r="O700" s="25"/>
      <c r="P700" s="25"/>
      <c r="Q700" s="25"/>
      <c r="R700" s="25"/>
      <c r="S700" s="25"/>
      <c r="T700" s="25"/>
      <c r="U700" s="16"/>
    </row>
    <row r="701" spans="1:21">
      <c r="A701" s="12"/>
      <c r="B701" s="16"/>
      <c r="C701" s="16"/>
      <c r="D701" s="16"/>
      <c r="E701" s="16"/>
      <c r="F701" s="16"/>
      <c r="G701" s="16"/>
      <c r="H701" s="16"/>
      <c r="I701" s="16"/>
      <c r="J701" s="16"/>
      <c r="N701" s="25"/>
      <c r="O701" s="25"/>
      <c r="P701" s="25"/>
      <c r="Q701" s="25"/>
      <c r="R701" s="25"/>
      <c r="S701" s="25"/>
      <c r="T701" s="25"/>
      <c r="U701" s="16"/>
    </row>
    <row r="702" spans="1:21">
      <c r="A702" s="12"/>
      <c r="B702" s="16"/>
      <c r="C702" s="16"/>
      <c r="D702" s="16"/>
      <c r="E702" s="16"/>
      <c r="F702" s="16"/>
      <c r="G702" s="16"/>
      <c r="H702" s="16"/>
      <c r="I702" s="16"/>
      <c r="J702" s="16"/>
      <c r="N702" s="25"/>
      <c r="O702" s="25"/>
      <c r="P702" s="25"/>
      <c r="Q702" s="25"/>
      <c r="R702" s="25"/>
      <c r="S702" s="25"/>
      <c r="T702" s="25"/>
      <c r="U702" s="16"/>
    </row>
    <row r="703" spans="1:21">
      <c r="A703" s="12"/>
      <c r="B703" s="16"/>
      <c r="C703" s="16"/>
      <c r="D703" s="16"/>
      <c r="E703" s="16"/>
      <c r="F703" s="16"/>
      <c r="G703" s="16"/>
      <c r="H703" s="16"/>
      <c r="I703" s="16"/>
      <c r="J703" s="16"/>
      <c r="N703" s="25"/>
      <c r="O703" s="25"/>
      <c r="P703" s="25"/>
      <c r="Q703" s="25"/>
      <c r="R703" s="25"/>
      <c r="S703" s="25"/>
      <c r="T703" s="25"/>
      <c r="U703" s="16"/>
    </row>
    <row r="704" spans="1:21">
      <c r="A704" s="12"/>
      <c r="B704" s="16"/>
      <c r="C704" s="16"/>
      <c r="D704" s="16"/>
      <c r="E704" s="16"/>
      <c r="F704" s="16"/>
      <c r="G704" s="16"/>
      <c r="H704" s="16"/>
      <c r="I704" s="16"/>
      <c r="J704" s="16"/>
      <c r="N704" s="25"/>
      <c r="O704" s="25"/>
      <c r="P704" s="25"/>
      <c r="Q704" s="25"/>
      <c r="R704" s="25"/>
      <c r="S704" s="25"/>
      <c r="T704" s="25"/>
      <c r="U704" s="16"/>
    </row>
    <row r="705" spans="1:21">
      <c r="A705" s="12"/>
      <c r="B705" s="16"/>
      <c r="C705" s="16"/>
      <c r="D705" s="16"/>
      <c r="E705" s="16"/>
      <c r="F705" s="16"/>
      <c r="G705" s="16"/>
      <c r="H705" s="16"/>
      <c r="I705" s="16"/>
      <c r="J705" s="16"/>
      <c r="N705" s="25"/>
      <c r="O705" s="25"/>
      <c r="P705" s="25"/>
      <c r="Q705" s="25"/>
      <c r="R705" s="25"/>
      <c r="S705" s="25"/>
      <c r="T705" s="25"/>
      <c r="U705" s="16"/>
    </row>
    <row r="706" spans="1:21">
      <c r="A706" s="12"/>
      <c r="B706" s="16"/>
      <c r="C706" s="16"/>
      <c r="D706" s="16"/>
      <c r="E706" s="16"/>
      <c r="F706" s="16"/>
      <c r="G706" s="16"/>
      <c r="H706" s="16"/>
      <c r="I706" s="16"/>
      <c r="J706" s="16"/>
      <c r="N706" s="25"/>
      <c r="O706" s="25"/>
      <c r="P706" s="25"/>
      <c r="Q706" s="25"/>
      <c r="R706" s="25"/>
      <c r="S706" s="25"/>
      <c r="T706" s="25"/>
      <c r="U706" s="16"/>
    </row>
    <row r="707" spans="1:21">
      <c r="A707" s="12"/>
      <c r="B707" s="16"/>
      <c r="C707" s="16"/>
      <c r="D707" s="16"/>
      <c r="E707" s="16"/>
      <c r="F707" s="16"/>
      <c r="G707" s="16"/>
      <c r="H707" s="16"/>
      <c r="I707" s="16"/>
      <c r="J707" s="16"/>
      <c r="N707" s="25"/>
      <c r="O707" s="25"/>
      <c r="P707" s="25"/>
      <c r="Q707" s="25"/>
      <c r="R707" s="25"/>
      <c r="S707" s="25"/>
      <c r="T707" s="25"/>
      <c r="U707" s="16"/>
    </row>
    <row r="708" spans="1:21">
      <c r="A708" s="12"/>
      <c r="B708" s="16"/>
      <c r="C708" s="16"/>
      <c r="D708" s="16"/>
      <c r="E708" s="16"/>
      <c r="F708" s="16"/>
      <c r="G708" s="16"/>
      <c r="H708" s="16"/>
      <c r="I708" s="16"/>
      <c r="J708" s="16"/>
      <c r="N708" s="25"/>
      <c r="O708" s="25"/>
      <c r="P708" s="25"/>
      <c r="Q708" s="25"/>
      <c r="R708" s="25"/>
      <c r="S708" s="25"/>
      <c r="T708" s="25"/>
      <c r="U708" s="16"/>
    </row>
    <row r="709" spans="1:21">
      <c r="A709" s="12"/>
      <c r="B709" s="16"/>
      <c r="C709" s="16"/>
      <c r="D709" s="16"/>
      <c r="E709" s="16"/>
      <c r="F709" s="16"/>
      <c r="G709" s="16"/>
      <c r="H709" s="16"/>
      <c r="I709" s="16"/>
      <c r="J709" s="16"/>
      <c r="N709" s="25"/>
      <c r="O709" s="25"/>
      <c r="P709" s="25"/>
      <c r="Q709" s="25"/>
      <c r="R709" s="25"/>
      <c r="S709" s="25"/>
      <c r="T709" s="25"/>
      <c r="U709" s="16"/>
    </row>
    <row r="710" spans="1:21">
      <c r="A710" s="12"/>
      <c r="B710" s="16"/>
      <c r="C710" s="16"/>
      <c r="D710" s="16"/>
      <c r="E710" s="16"/>
      <c r="F710" s="16"/>
      <c r="G710" s="16"/>
      <c r="H710" s="16"/>
      <c r="I710" s="16"/>
      <c r="J710" s="16"/>
      <c r="N710" s="25"/>
      <c r="O710" s="25"/>
      <c r="P710" s="25"/>
      <c r="Q710" s="25"/>
      <c r="R710" s="25"/>
      <c r="S710" s="25"/>
      <c r="T710" s="25"/>
      <c r="U710" s="16"/>
    </row>
    <row r="711" spans="1:21">
      <c r="A711" s="12"/>
      <c r="B711" s="16"/>
      <c r="C711" s="16"/>
      <c r="D711" s="16"/>
      <c r="E711" s="16"/>
      <c r="F711" s="16"/>
      <c r="G711" s="16"/>
      <c r="H711" s="16"/>
      <c r="I711" s="16"/>
      <c r="J711" s="16"/>
      <c r="N711" s="25"/>
      <c r="O711" s="25"/>
      <c r="P711" s="25"/>
      <c r="Q711" s="25"/>
      <c r="R711" s="25"/>
      <c r="S711" s="25"/>
      <c r="T711" s="25"/>
      <c r="U711" s="16"/>
    </row>
    <row r="712" spans="1:21">
      <c r="A712" s="12"/>
      <c r="B712" s="16"/>
      <c r="C712" s="16"/>
      <c r="D712" s="16"/>
      <c r="E712" s="16"/>
      <c r="F712" s="16"/>
      <c r="G712" s="16"/>
      <c r="H712" s="16"/>
      <c r="I712" s="16"/>
      <c r="J712" s="16"/>
      <c r="N712" s="25"/>
      <c r="O712" s="25"/>
      <c r="P712" s="25"/>
      <c r="Q712" s="25"/>
      <c r="R712" s="25"/>
      <c r="S712" s="25"/>
      <c r="T712" s="25"/>
      <c r="U712" s="16"/>
    </row>
    <row r="713" spans="1:21">
      <c r="A713" s="12"/>
      <c r="B713" s="16"/>
      <c r="C713" s="16"/>
      <c r="D713" s="16"/>
      <c r="E713" s="16"/>
      <c r="F713" s="16"/>
      <c r="G713" s="16"/>
      <c r="H713" s="16"/>
      <c r="I713" s="16"/>
      <c r="J713" s="16"/>
      <c r="N713" s="25"/>
      <c r="O713" s="25"/>
      <c r="P713" s="25"/>
      <c r="Q713" s="25"/>
      <c r="R713" s="25"/>
      <c r="S713" s="25"/>
      <c r="T713" s="25"/>
      <c r="U713" s="16"/>
    </row>
    <row r="714" spans="1:21">
      <c r="A714" s="12"/>
      <c r="B714" s="16"/>
      <c r="C714" s="16"/>
      <c r="D714" s="16"/>
      <c r="E714" s="16"/>
      <c r="F714" s="16"/>
      <c r="G714" s="16"/>
      <c r="H714" s="16"/>
      <c r="I714" s="16"/>
      <c r="J714" s="16"/>
      <c r="N714" s="25"/>
      <c r="O714" s="25"/>
      <c r="P714" s="25"/>
      <c r="Q714" s="25"/>
      <c r="R714" s="25"/>
      <c r="S714" s="25"/>
      <c r="T714" s="25"/>
      <c r="U714" s="16"/>
    </row>
    <row r="715" spans="1:21">
      <c r="A715" s="12"/>
      <c r="B715" s="16"/>
      <c r="C715" s="16"/>
      <c r="D715" s="16"/>
      <c r="E715" s="16"/>
      <c r="F715" s="16"/>
      <c r="G715" s="16"/>
      <c r="H715" s="16"/>
      <c r="I715" s="16"/>
      <c r="J715" s="16"/>
      <c r="N715" s="25"/>
      <c r="O715" s="25"/>
      <c r="P715" s="25"/>
      <c r="Q715" s="25"/>
      <c r="R715" s="25"/>
      <c r="S715" s="25"/>
      <c r="T715" s="25"/>
      <c r="U715" s="16"/>
    </row>
    <row r="716" spans="1:21">
      <c r="A716" s="12"/>
      <c r="B716" s="16"/>
      <c r="C716" s="16"/>
      <c r="D716" s="16"/>
      <c r="E716" s="16"/>
      <c r="F716" s="16"/>
      <c r="G716" s="16"/>
      <c r="H716" s="16"/>
      <c r="I716" s="16"/>
      <c r="J716" s="16"/>
      <c r="N716" s="25"/>
      <c r="O716" s="25"/>
      <c r="P716" s="25"/>
      <c r="Q716" s="25"/>
      <c r="R716" s="25"/>
      <c r="S716" s="25"/>
      <c r="T716" s="25"/>
      <c r="U716" s="16"/>
    </row>
    <row r="717" spans="1:21">
      <c r="A717" s="12"/>
      <c r="B717" s="16"/>
      <c r="C717" s="16"/>
      <c r="D717" s="16"/>
      <c r="E717" s="16"/>
      <c r="F717" s="16"/>
      <c r="G717" s="16"/>
      <c r="H717" s="16"/>
      <c r="I717" s="16"/>
      <c r="J717" s="16"/>
      <c r="N717" s="25"/>
      <c r="O717" s="25"/>
      <c r="P717" s="25"/>
      <c r="Q717" s="25"/>
      <c r="R717" s="25"/>
      <c r="S717" s="25"/>
      <c r="T717" s="25"/>
      <c r="U717" s="16"/>
    </row>
    <row r="718" spans="1:21">
      <c r="A718" s="12"/>
      <c r="B718" s="16"/>
      <c r="C718" s="16"/>
      <c r="D718" s="16"/>
      <c r="E718" s="16"/>
      <c r="F718" s="16"/>
      <c r="G718" s="16"/>
      <c r="H718" s="16"/>
      <c r="I718" s="16"/>
      <c r="J718" s="16"/>
      <c r="N718" s="25"/>
      <c r="O718" s="25"/>
      <c r="P718" s="25"/>
      <c r="Q718" s="25"/>
      <c r="R718" s="25"/>
      <c r="S718" s="25"/>
      <c r="T718" s="25"/>
      <c r="U718" s="16"/>
    </row>
    <row r="719" spans="1:21">
      <c r="A719" s="12"/>
      <c r="B719" s="16"/>
      <c r="C719" s="16"/>
      <c r="D719" s="16"/>
      <c r="E719" s="16"/>
      <c r="F719" s="16"/>
      <c r="G719" s="16"/>
      <c r="H719" s="16"/>
      <c r="I719" s="16"/>
      <c r="J719" s="16"/>
      <c r="N719" s="25"/>
      <c r="O719" s="25"/>
      <c r="P719" s="25"/>
      <c r="Q719" s="25"/>
      <c r="R719" s="25"/>
      <c r="S719" s="25"/>
      <c r="T719" s="25"/>
      <c r="U719" s="16"/>
    </row>
    <row r="720" spans="1:21">
      <c r="A720" s="12"/>
      <c r="B720" s="16"/>
      <c r="C720" s="16"/>
      <c r="D720" s="16"/>
      <c r="E720" s="16"/>
      <c r="F720" s="16"/>
      <c r="G720" s="16"/>
      <c r="H720" s="16"/>
      <c r="I720" s="16"/>
      <c r="J720" s="16"/>
      <c r="N720" s="25"/>
      <c r="O720" s="25"/>
      <c r="P720" s="25"/>
      <c r="Q720" s="25"/>
      <c r="R720" s="25"/>
      <c r="S720" s="25"/>
      <c r="T720" s="25"/>
      <c r="U720" s="16"/>
    </row>
    <row r="721" spans="1:21">
      <c r="A721" s="12"/>
      <c r="B721" s="16"/>
      <c r="C721" s="16"/>
      <c r="D721" s="16"/>
      <c r="E721" s="16"/>
      <c r="F721" s="16"/>
      <c r="G721" s="16"/>
      <c r="H721" s="16"/>
      <c r="I721" s="16"/>
      <c r="J721" s="16"/>
      <c r="N721" s="25"/>
      <c r="O721" s="25"/>
      <c r="P721" s="25"/>
      <c r="Q721" s="25"/>
      <c r="R721" s="25"/>
      <c r="S721" s="25"/>
      <c r="T721" s="25"/>
      <c r="U721" s="16"/>
    </row>
    <row r="722" spans="1:21">
      <c r="A722" s="12"/>
      <c r="B722" s="16"/>
      <c r="C722" s="16"/>
      <c r="D722" s="16"/>
      <c r="E722" s="16"/>
      <c r="F722" s="16"/>
      <c r="G722" s="16"/>
      <c r="H722" s="16"/>
      <c r="I722" s="16"/>
      <c r="J722" s="16"/>
      <c r="N722" s="25"/>
      <c r="O722" s="25"/>
      <c r="P722" s="25"/>
      <c r="Q722" s="25"/>
      <c r="R722" s="25"/>
      <c r="S722" s="25"/>
      <c r="T722" s="25"/>
      <c r="U722" s="16"/>
    </row>
    <row r="723" spans="1:21">
      <c r="A723" s="12"/>
      <c r="B723" s="16"/>
      <c r="C723" s="16"/>
      <c r="D723" s="16"/>
      <c r="E723" s="16"/>
      <c r="F723" s="16"/>
      <c r="G723" s="16"/>
      <c r="H723" s="16"/>
      <c r="I723" s="16"/>
      <c r="J723" s="16"/>
      <c r="N723" s="25"/>
      <c r="O723" s="25"/>
      <c r="P723" s="25"/>
      <c r="Q723" s="25"/>
      <c r="R723" s="25"/>
      <c r="S723" s="25"/>
      <c r="T723" s="25"/>
      <c r="U723" s="16"/>
    </row>
    <row r="724" spans="1:21">
      <c r="A724" s="12"/>
      <c r="B724" s="16"/>
      <c r="C724" s="16"/>
      <c r="D724" s="16"/>
      <c r="E724" s="16"/>
      <c r="F724" s="16"/>
      <c r="G724" s="16"/>
      <c r="H724" s="16"/>
      <c r="I724" s="16"/>
      <c r="J724" s="16"/>
      <c r="N724" s="25"/>
      <c r="O724" s="25"/>
      <c r="P724" s="25"/>
      <c r="Q724" s="25"/>
      <c r="R724" s="25"/>
      <c r="S724" s="25"/>
      <c r="T724" s="25"/>
      <c r="U724" s="16"/>
    </row>
    <row r="725" spans="1:21">
      <c r="A725" s="12"/>
      <c r="B725" s="16"/>
      <c r="C725" s="16"/>
      <c r="D725" s="16"/>
      <c r="E725" s="16"/>
      <c r="F725" s="16"/>
      <c r="G725" s="16"/>
      <c r="H725" s="16"/>
      <c r="I725" s="16"/>
      <c r="J725" s="16"/>
      <c r="N725" s="25"/>
      <c r="O725" s="25"/>
      <c r="P725" s="25"/>
      <c r="Q725" s="25"/>
      <c r="R725" s="25"/>
      <c r="S725" s="25"/>
      <c r="T725" s="25"/>
      <c r="U725" s="16"/>
    </row>
    <row r="726" spans="1:21">
      <c r="A726" s="12"/>
      <c r="B726" s="16"/>
      <c r="C726" s="16"/>
      <c r="D726" s="16"/>
      <c r="E726" s="16"/>
      <c r="F726" s="16"/>
      <c r="G726" s="16"/>
      <c r="H726" s="16"/>
      <c r="I726" s="16"/>
      <c r="J726" s="16"/>
      <c r="N726" s="25"/>
      <c r="O726" s="25"/>
      <c r="P726" s="25"/>
      <c r="Q726" s="25"/>
      <c r="R726" s="25"/>
      <c r="S726" s="25"/>
      <c r="T726" s="25"/>
      <c r="U726" s="16"/>
    </row>
    <row r="727" spans="1:21">
      <c r="A727" s="12"/>
      <c r="B727" s="16"/>
      <c r="C727" s="16"/>
      <c r="D727" s="16"/>
      <c r="E727" s="16"/>
      <c r="F727" s="16"/>
      <c r="G727" s="16"/>
      <c r="H727" s="16"/>
      <c r="I727" s="16"/>
      <c r="J727" s="16"/>
      <c r="N727" s="25"/>
      <c r="O727" s="25"/>
      <c r="P727" s="25"/>
      <c r="Q727" s="25"/>
      <c r="R727" s="25"/>
      <c r="S727" s="25"/>
      <c r="T727" s="25"/>
      <c r="U727" s="16"/>
    </row>
    <row r="728" spans="1:21">
      <c r="A728" s="12"/>
      <c r="B728" s="16"/>
      <c r="C728" s="16"/>
      <c r="D728" s="16"/>
      <c r="E728" s="16"/>
      <c r="F728" s="16"/>
      <c r="G728" s="16"/>
      <c r="H728" s="16"/>
      <c r="I728" s="16"/>
      <c r="J728" s="16"/>
      <c r="N728" s="25"/>
      <c r="O728" s="25"/>
      <c r="P728" s="25"/>
      <c r="Q728" s="25"/>
      <c r="R728" s="25"/>
      <c r="S728" s="25"/>
      <c r="T728" s="25"/>
      <c r="U728" s="16"/>
    </row>
    <row r="729" spans="1:21">
      <c r="A729" s="12"/>
      <c r="B729" s="16"/>
      <c r="C729" s="16"/>
      <c r="D729" s="16"/>
      <c r="E729" s="16"/>
      <c r="F729" s="16"/>
      <c r="G729" s="16"/>
      <c r="H729" s="16"/>
      <c r="I729" s="16"/>
      <c r="J729" s="16"/>
      <c r="N729" s="25"/>
      <c r="O729" s="25"/>
      <c r="P729" s="25"/>
      <c r="Q729" s="25"/>
      <c r="R729" s="25"/>
      <c r="S729" s="25"/>
      <c r="T729" s="25"/>
      <c r="U729" s="16"/>
    </row>
    <row r="730" spans="1:21">
      <c r="A730" s="12"/>
      <c r="B730" s="16"/>
      <c r="C730" s="16"/>
      <c r="D730" s="16"/>
      <c r="E730" s="16"/>
      <c r="F730" s="16"/>
      <c r="G730" s="16"/>
      <c r="H730" s="16"/>
      <c r="I730" s="16"/>
      <c r="J730" s="16"/>
      <c r="N730" s="25"/>
      <c r="O730" s="25"/>
      <c r="P730" s="25"/>
      <c r="Q730" s="25"/>
      <c r="R730" s="25"/>
      <c r="S730" s="25"/>
      <c r="T730" s="25"/>
      <c r="U730" s="16"/>
    </row>
    <row r="731" spans="1:21">
      <c r="A731" s="12"/>
      <c r="B731" s="16"/>
      <c r="C731" s="16"/>
      <c r="D731" s="16"/>
      <c r="E731" s="16"/>
      <c r="F731" s="16"/>
      <c r="G731" s="16"/>
      <c r="H731" s="16"/>
      <c r="I731" s="16"/>
      <c r="J731" s="16"/>
      <c r="N731" s="25"/>
      <c r="O731" s="25"/>
      <c r="P731" s="25"/>
      <c r="Q731" s="25"/>
      <c r="R731" s="25"/>
      <c r="S731" s="25"/>
      <c r="T731" s="25"/>
      <c r="U731" s="16"/>
    </row>
    <row r="732" spans="1:21">
      <c r="A732" s="12"/>
      <c r="B732" s="16"/>
      <c r="C732" s="16"/>
      <c r="D732" s="16"/>
      <c r="E732" s="16"/>
      <c r="F732" s="16"/>
      <c r="G732" s="16"/>
      <c r="H732" s="16"/>
      <c r="I732" s="16"/>
      <c r="J732" s="16"/>
      <c r="N732" s="25"/>
      <c r="O732" s="25"/>
      <c r="P732" s="25"/>
      <c r="Q732" s="25"/>
      <c r="R732" s="25"/>
      <c r="S732" s="25"/>
      <c r="T732" s="25"/>
      <c r="U732" s="16"/>
    </row>
    <row r="733" spans="1:21">
      <c r="A733" s="12"/>
      <c r="B733" s="16"/>
      <c r="C733" s="16"/>
      <c r="D733" s="16"/>
      <c r="E733" s="16"/>
      <c r="F733" s="16"/>
      <c r="G733" s="16"/>
      <c r="H733" s="16"/>
      <c r="I733" s="16"/>
      <c r="J733" s="16"/>
      <c r="N733" s="25"/>
      <c r="O733" s="25"/>
      <c r="P733" s="25"/>
      <c r="Q733" s="25"/>
      <c r="R733" s="25"/>
      <c r="S733" s="25"/>
      <c r="T733" s="25"/>
      <c r="U733" s="16"/>
    </row>
    <row r="734" spans="1:21">
      <c r="A734" s="12"/>
      <c r="B734" s="16"/>
      <c r="C734" s="16"/>
      <c r="D734" s="16"/>
      <c r="E734" s="16"/>
      <c r="F734" s="16"/>
      <c r="G734" s="16"/>
      <c r="H734" s="16"/>
      <c r="I734" s="16"/>
      <c r="J734" s="16"/>
      <c r="N734" s="25"/>
      <c r="O734" s="25"/>
      <c r="P734" s="25"/>
      <c r="Q734" s="25"/>
      <c r="R734" s="25"/>
      <c r="S734" s="25"/>
      <c r="T734" s="25"/>
      <c r="U734" s="16"/>
    </row>
    <row r="735" spans="1:21">
      <c r="A735" s="12"/>
      <c r="B735" s="16"/>
      <c r="C735" s="16"/>
      <c r="D735" s="16"/>
      <c r="E735" s="16"/>
      <c r="F735" s="16"/>
      <c r="G735" s="16"/>
      <c r="H735" s="16"/>
      <c r="I735" s="16"/>
      <c r="J735" s="16"/>
      <c r="N735" s="25"/>
      <c r="O735" s="25"/>
      <c r="P735" s="25"/>
      <c r="Q735" s="25"/>
      <c r="R735" s="25"/>
      <c r="S735" s="25"/>
      <c r="T735" s="25"/>
      <c r="U735" s="16"/>
    </row>
    <row r="736" spans="1:21">
      <c r="A736" s="12"/>
      <c r="B736" s="16"/>
      <c r="C736" s="16"/>
      <c r="D736" s="16"/>
      <c r="E736" s="16"/>
      <c r="F736" s="16"/>
      <c r="G736" s="16"/>
      <c r="H736" s="16"/>
      <c r="I736" s="16"/>
      <c r="J736" s="16"/>
      <c r="N736" s="25"/>
      <c r="O736" s="25"/>
      <c r="P736" s="25"/>
      <c r="Q736" s="25"/>
      <c r="R736" s="25"/>
      <c r="S736" s="25"/>
      <c r="T736" s="25"/>
      <c r="U736" s="16"/>
    </row>
    <row r="737" spans="1:21">
      <c r="A737" s="12"/>
      <c r="B737" s="16"/>
      <c r="C737" s="16"/>
      <c r="D737" s="16"/>
      <c r="E737" s="16"/>
      <c r="F737" s="16"/>
      <c r="G737" s="16"/>
      <c r="H737" s="16"/>
      <c r="I737" s="16"/>
      <c r="J737" s="16"/>
      <c r="N737" s="25"/>
      <c r="O737" s="25"/>
      <c r="P737" s="25"/>
      <c r="Q737" s="25"/>
      <c r="R737" s="25"/>
      <c r="S737" s="25"/>
      <c r="T737" s="25"/>
      <c r="U737" s="16"/>
    </row>
    <row r="738" spans="1:21">
      <c r="A738" s="12"/>
      <c r="B738" s="16"/>
      <c r="C738" s="16"/>
      <c r="D738" s="16"/>
      <c r="E738" s="16"/>
      <c r="F738" s="16"/>
      <c r="G738" s="16"/>
      <c r="H738" s="16"/>
      <c r="I738" s="16"/>
      <c r="J738" s="16"/>
      <c r="N738" s="25"/>
      <c r="O738" s="25"/>
      <c r="P738" s="25"/>
      <c r="Q738" s="25"/>
      <c r="R738" s="25"/>
      <c r="S738" s="25"/>
      <c r="T738" s="25"/>
      <c r="U738" s="16"/>
    </row>
    <row r="739" spans="1:21">
      <c r="A739" s="12"/>
      <c r="B739" s="16"/>
      <c r="C739" s="16"/>
      <c r="D739" s="16"/>
      <c r="E739" s="16"/>
      <c r="F739" s="16"/>
      <c r="G739" s="16"/>
      <c r="H739" s="16"/>
      <c r="I739" s="16"/>
      <c r="J739" s="16"/>
      <c r="N739" s="25"/>
      <c r="O739" s="25"/>
      <c r="P739" s="25"/>
      <c r="Q739" s="25"/>
      <c r="R739" s="25"/>
      <c r="S739" s="25"/>
      <c r="T739" s="25"/>
      <c r="U739" s="16"/>
    </row>
    <row r="740" spans="1:21">
      <c r="A740" s="12"/>
      <c r="B740" s="16"/>
      <c r="C740" s="16"/>
      <c r="D740" s="16"/>
      <c r="E740" s="16"/>
      <c r="F740" s="16"/>
      <c r="G740" s="16"/>
      <c r="H740" s="16"/>
      <c r="I740" s="16"/>
      <c r="J740" s="16"/>
      <c r="N740" s="25"/>
      <c r="O740" s="25"/>
      <c r="P740" s="25"/>
      <c r="Q740" s="25"/>
      <c r="R740" s="25"/>
      <c r="S740" s="25"/>
      <c r="T740" s="25"/>
      <c r="U740" s="16"/>
    </row>
    <row r="741" spans="1:21">
      <c r="A741" s="12"/>
      <c r="B741" s="16"/>
      <c r="C741" s="16"/>
      <c r="D741" s="16"/>
      <c r="E741" s="16"/>
      <c r="F741" s="16"/>
      <c r="G741" s="16"/>
      <c r="H741" s="16"/>
      <c r="I741" s="16"/>
      <c r="J741" s="16"/>
      <c r="N741" s="25"/>
      <c r="O741" s="25"/>
      <c r="P741" s="25"/>
      <c r="Q741" s="25"/>
      <c r="R741" s="25"/>
      <c r="S741" s="25"/>
      <c r="T741" s="25"/>
      <c r="U741" s="16"/>
    </row>
    <row r="742" spans="1:21">
      <c r="A742" s="12"/>
      <c r="B742" s="16"/>
      <c r="C742" s="16"/>
      <c r="D742" s="16"/>
      <c r="E742" s="16"/>
      <c r="F742" s="16"/>
      <c r="G742" s="16"/>
      <c r="H742" s="16"/>
      <c r="I742" s="16"/>
      <c r="J742" s="16"/>
      <c r="N742" s="25"/>
      <c r="O742" s="25"/>
      <c r="P742" s="25"/>
      <c r="Q742" s="25"/>
      <c r="R742" s="25"/>
      <c r="S742" s="25"/>
      <c r="T742" s="25"/>
      <c r="U742" s="16"/>
    </row>
    <row r="743" spans="1:21">
      <c r="A743" s="12"/>
      <c r="B743" s="16"/>
      <c r="C743" s="16"/>
      <c r="D743" s="16"/>
      <c r="E743" s="16"/>
      <c r="F743" s="16"/>
      <c r="G743" s="16"/>
      <c r="H743" s="16"/>
      <c r="I743" s="16"/>
      <c r="J743" s="16"/>
      <c r="N743" s="25"/>
      <c r="O743" s="25"/>
      <c r="P743" s="25"/>
      <c r="Q743" s="25"/>
      <c r="R743" s="25"/>
      <c r="S743" s="25"/>
      <c r="T743" s="25"/>
      <c r="U743" s="16"/>
    </row>
    <row r="744" spans="1:21">
      <c r="A744" s="12"/>
      <c r="B744" s="16"/>
      <c r="C744" s="16"/>
      <c r="D744" s="16"/>
      <c r="E744" s="16"/>
      <c r="F744" s="16"/>
      <c r="G744" s="16"/>
      <c r="H744" s="16"/>
      <c r="I744" s="16"/>
      <c r="J744" s="16"/>
      <c r="N744" s="25"/>
      <c r="O744" s="25"/>
      <c r="P744" s="25"/>
      <c r="Q744" s="25"/>
      <c r="R744" s="25"/>
      <c r="S744" s="25"/>
      <c r="T744" s="25"/>
      <c r="U744" s="16"/>
    </row>
    <row r="745" spans="1:21">
      <c r="A745" s="12"/>
      <c r="B745" s="16"/>
      <c r="C745" s="16"/>
      <c r="D745" s="16"/>
      <c r="E745" s="16"/>
      <c r="F745" s="16"/>
      <c r="G745" s="16"/>
      <c r="H745" s="16"/>
      <c r="I745" s="16"/>
      <c r="J745" s="16"/>
      <c r="N745" s="25"/>
      <c r="O745" s="25"/>
      <c r="P745" s="25"/>
      <c r="Q745" s="25"/>
      <c r="R745" s="25"/>
      <c r="S745" s="25"/>
      <c r="T745" s="25"/>
      <c r="U745" s="16"/>
    </row>
    <row r="746" spans="1:21">
      <c r="A746" s="12"/>
      <c r="B746" s="16"/>
      <c r="C746" s="16"/>
      <c r="D746" s="16"/>
      <c r="E746" s="16"/>
      <c r="F746" s="16"/>
      <c r="G746" s="16"/>
      <c r="H746" s="16"/>
      <c r="I746" s="16"/>
      <c r="J746" s="16"/>
      <c r="N746" s="25"/>
      <c r="O746" s="25"/>
      <c r="P746" s="25"/>
      <c r="Q746" s="25"/>
      <c r="R746" s="25"/>
      <c r="S746" s="25"/>
      <c r="T746" s="25"/>
      <c r="U746" s="16"/>
    </row>
    <row r="747" spans="1:21">
      <c r="A747" s="12"/>
      <c r="B747" s="16"/>
      <c r="C747" s="16"/>
      <c r="D747" s="16"/>
      <c r="E747" s="16"/>
      <c r="F747" s="16"/>
      <c r="G747" s="16"/>
      <c r="H747" s="16"/>
      <c r="I747" s="16"/>
      <c r="J747" s="16"/>
      <c r="N747" s="25"/>
      <c r="O747" s="25"/>
      <c r="P747" s="25"/>
      <c r="Q747" s="25"/>
      <c r="R747" s="25"/>
      <c r="S747" s="25"/>
      <c r="T747" s="25"/>
      <c r="U747" s="16"/>
    </row>
    <row r="748" spans="1:21">
      <c r="A748" s="12"/>
      <c r="B748" s="16"/>
      <c r="C748" s="16"/>
      <c r="D748" s="16"/>
      <c r="E748" s="16"/>
      <c r="F748" s="16"/>
      <c r="G748" s="16"/>
      <c r="H748" s="16"/>
      <c r="I748" s="16"/>
      <c r="J748" s="16"/>
      <c r="N748" s="25"/>
      <c r="O748" s="25"/>
      <c r="P748" s="25"/>
      <c r="Q748" s="25"/>
      <c r="R748" s="25"/>
      <c r="S748" s="25"/>
      <c r="T748" s="25"/>
      <c r="U748" s="16"/>
    </row>
    <row r="749" spans="1:21">
      <c r="A749" s="12"/>
      <c r="B749" s="16"/>
      <c r="C749" s="16"/>
      <c r="D749" s="16"/>
      <c r="E749" s="16"/>
      <c r="F749" s="16"/>
      <c r="G749" s="16"/>
      <c r="H749" s="16"/>
      <c r="I749" s="16"/>
      <c r="J749" s="16"/>
      <c r="N749" s="25"/>
      <c r="O749" s="25"/>
      <c r="P749" s="25"/>
      <c r="Q749" s="25"/>
      <c r="R749" s="25"/>
      <c r="S749" s="25"/>
      <c r="T749" s="25"/>
      <c r="U749" s="16"/>
    </row>
    <row r="750" spans="1:21">
      <c r="A750" s="12"/>
      <c r="B750" s="16"/>
      <c r="C750" s="16"/>
      <c r="D750" s="16"/>
      <c r="E750" s="16"/>
      <c r="F750" s="16"/>
      <c r="G750" s="16"/>
      <c r="H750" s="16"/>
      <c r="I750" s="16"/>
      <c r="J750" s="16"/>
      <c r="N750" s="25"/>
      <c r="O750" s="25"/>
      <c r="P750" s="25"/>
      <c r="Q750" s="25"/>
      <c r="R750" s="25"/>
      <c r="S750" s="25"/>
      <c r="T750" s="25"/>
      <c r="U750" s="16"/>
    </row>
    <row r="751" spans="1:21">
      <c r="A751" s="12"/>
      <c r="B751" s="16"/>
      <c r="C751" s="16"/>
      <c r="D751" s="16"/>
      <c r="E751" s="16"/>
      <c r="F751" s="16"/>
      <c r="G751" s="16"/>
      <c r="H751" s="16"/>
      <c r="I751" s="16"/>
      <c r="J751" s="16"/>
      <c r="N751" s="25"/>
      <c r="O751" s="25"/>
      <c r="P751" s="25"/>
      <c r="Q751" s="25"/>
      <c r="R751" s="25"/>
      <c r="S751" s="25"/>
      <c r="T751" s="25"/>
      <c r="U751" s="16"/>
    </row>
    <row r="752" spans="1:21">
      <c r="A752" s="12"/>
      <c r="B752" s="16"/>
      <c r="C752" s="16"/>
      <c r="D752" s="16"/>
      <c r="E752" s="16"/>
      <c r="F752" s="16"/>
      <c r="G752" s="16"/>
      <c r="H752" s="16"/>
      <c r="I752" s="16"/>
      <c r="J752" s="16"/>
      <c r="N752" s="25"/>
      <c r="O752" s="25"/>
      <c r="P752" s="25"/>
      <c r="Q752" s="25"/>
      <c r="R752" s="25"/>
      <c r="S752" s="25"/>
      <c r="T752" s="25"/>
      <c r="U752" s="16"/>
    </row>
    <row r="753" spans="1:21">
      <c r="A753" s="12"/>
      <c r="B753" s="16"/>
      <c r="C753" s="16"/>
      <c r="D753" s="16"/>
      <c r="E753" s="16"/>
      <c r="F753" s="16"/>
      <c r="G753" s="16"/>
      <c r="H753" s="16"/>
      <c r="I753" s="16"/>
      <c r="J753" s="16"/>
      <c r="N753" s="25"/>
      <c r="O753" s="25"/>
      <c r="P753" s="25"/>
      <c r="Q753" s="25"/>
      <c r="R753" s="25"/>
      <c r="S753" s="25"/>
      <c r="T753" s="25"/>
      <c r="U753" s="16"/>
    </row>
    <row r="754" spans="1:21">
      <c r="A754" s="12"/>
      <c r="B754" s="16"/>
      <c r="C754" s="16"/>
      <c r="D754" s="16"/>
      <c r="E754" s="16"/>
      <c r="F754" s="16"/>
      <c r="G754" s="16"/>
      <c r="H754" s="16"/>
      <c r="I754" s="16"/>
      <c r="J754" s="16"/>
      <c r="N754" s="25"/>
      <c r="O754" s="25"/>
      <c r="P754" s="25"/>
      <c r="Q754" s="25"/>
      <c r="R754" s="25"/>
      <c r="S754" s="25"/>
      <c r="T754" s="25"/>
      <c r="U754" s="16"/>
    </row>
    <row r="755" spans="1:21">
      <c r="A755" s="12"/>
      <c r="B755" s="16"/>
      <c r="C755" s="16"/>
      <c r="D755" s="16"/>
      <c r="E755" s="16"/>
      <c r="F755" s="16"/>
      <c r="G755" s="16"/>
      <c r="H755" s="16"/>
      <c r="I755" s="16"/>
      <c r="J755" s="16"/>
      <c r="N755" s="25"/>
      <c r="O755" s="25"/>
      <c r="P755" s="25"/>
      <c r="Q755" s="25"/>
      <c r="R755" s="25"/>
      <c r="S755" s="25"/>
      <c r="T755" s="25"/>
      <c r="U755" s="16"/>
    </row>
    <row r="756" spans="1:21">
      <c r="A756" s="12"/>
      <c r="B756" s="16"/>
      <c r="C756" s="16"/>
      <c r="D756" s="16"/>
      <c r="E756" s="16"/>
      <c r="F756" s="16"/>
      <c r="G756" s="16"/>
      <c r="H756" s="16"/>
      <c r="I756" s="16"/>
      <c r="J756" s="16"/>
      <c r="N756" s="25"/>
      <c r="O756" s="25"/>
      <c r="P756" s="25"/>
      <c r="Q756" s="25"/>
      <c r="R756" s="25"/>
      <c r="S756" s="25"/>
      <c r="T756" s="25"/>
      <c r="U756" s="16"/>
    </row>
    <row r="757" spans="1:21">
      <c r="A757" s="12"/>
      <c r="B757" s="16"/>
      <c r="C757" s="16"/>
      <c r="D757" s="16"/>
      <c r="E757" s="16"/>
      <c r="F757" s="16"/>
      <c r="G757" s="16"/>
      <c r="H757" s="16"/>
      <c r="I757" s="16"/>
      <c r="J757" s="16"/>
      <c r="N757" s="25"/>
      <c r="O757" s="25"/>
      <c r="P757" s="25"/>
      <c r="Q757" s="25"/>
      <c r="R757" s="25"/>
      <c r="S757" s="25"/>
      <c r="T757" s="25"/>
      <c r="U757" s="16"/>
    </row>
    <row r="758" spans="1:21">
      <c r="A758" s="12"/>
      <c r="B758" s="16"/>
      <c r="C758" s="16"/>
      <c r="D758" s="16"/>
      <c r="E758" s="16"/>
      <c r="F758" s="16"/>
      <c r="G758" s="16"/>
      <c r="H758" s="16"/>
      <c r="I758" s="16"/>
      <c r="J758" s="16"/>
      <c r="N758" s="25"/>
      <c r="O758" s="25"/>
      <c r="P758" s="25"/>
      <c r="Q758" s="25"/>
      <c r="R758" s="25"/>
      <c r="S758" s="25"/>
      <c r="T758" s="25"/>
      <c r="U758" s="16"/>
    </row>
    <row r="759" spans="1:21">
      <c r="A759" s="12"/>
      <c r="B759" s="16"/>
      <c r="C759" s="16"/>
      <c r="D759" s="16"/>
      <c r="E759" s="16"/>
      <c r="F759" s="16"/>
      <c r="G759" s="16"/>
      <c r="H759" s="16"/>
      <c r="I759" s="16"/>
      <c r="J759" s="16"/>
      <c r="N759" s="25"/>
      <c r="O759" s="25"/>
      <c r="P759" s="25"/>
      <c r="Q759" s="25"/>
      <c r="R759" s="25"/>
      <c r="S759" s="25"/>
      <c r="T759" s="25"/>
      <c r="U759" s="16"/>
    </row>
    <row r="760" spans="1:21">
      <c r="A760" s="12"/>
      <c r="B760" s="16"/>
      <c r="C760" s="16"/>
      <c r="D760" s="16"/>
      <c r="E760" s="16"/>
      <c r="F760" s="16"/>
      <c r="G760" s="16"/>
      <c r="H760" s="16"/>
      <c r="I760" s="16"/>
      <c r="J760" s="16"/>
      <c r="N760" s="25"/>
      <c r="O760" s="25"/>
      <c r="P760" s="25"/>
      <c r="Q760" s="25"/>
      <c r="R760" s="25"/>
      <c r="S760" s="25"/>
      <c r="T760" s="25"/>
      <c r="U760" s="16"/>
    </row>
    <row r="761" spans="1:21">
      <c r="A761" s="12"/>
      <c r="B761" s="16"/>
      <c r="C761" s="16"/>
      <c r="D761" s="16"/>
      <c r="E761" s="16"/>
      <c r="F761" s="16"/>
      <c r="G761" s="16"/>
      <c r="H761" s="16"/>
      <c r="I761" s="16"/>
      <c r="J761" s="16"/>
      <c r="N761" s="25"/>
      <c r="O761" s="25"/>
      <c r="P761" s="25"/>
      <c r="Q761" s="25"/>
      <c r="R761" s="25"/>
      <c r="S761" s="25"/>
      <c r="T761" s="25"/>
      <c r="U761" s="16"/>
    </row>
    <row r="762" spans="1:21">
      <c r="A762" s="12"/>
      <c r="B762" s="16"/>
      <c r="C762" s="16"/>
      <c r="D762" s="16"/>
      <c r="E762" s="16"/>
      <c r="F762" s="16"/>
      <c r="G762" s="16"/>
      <c r="H762" s="16"/>
      <c r="I762" s="16"/>
      <c r="J762" s="16"/>
      <c r="N762" s="25"/>
      <c r="O762" s="25"/>
      <c r="P762" s="25"/>
      <c r="Q762" s="25"/>
      <c r="R762" s="25"/>
      <c r="S762" s="25"/>
      <c r="T762" s="25"/>
      <c r="U762" s="16"/>
    </row>
    <row r="763" spans="1:21">
      <c r="A763" s="12"/>
      <c r="B763" s="16"/>
      <c r="C763" s="16"/>
      <c r="D763" s="16"/>
      <c r="E763" s="16"/>
      <c r="F763" s="16"/>
      <c r="G763" s="16"/>
      <c r="H763" s="16"/>
      <c r="I763" s="16"/>
      <c r="J763" s="16"/>
      <c r="N763" s="25"/>
      <c r="O763" s="25"/>
      <c r="P763" s="25"/>
      <c r="Q763" s="25"/>
      <c r="R763" s="25"/>
      <c r="S763" s="25"/>
      <c r="T763" s="25"/>
      <c r="U763" s="16"/>
    </row>
    <row r="764" spans="1:21">
      <c r="A764" s="12"/>
      <c r="B764" s="16"/>
      <c r="C764" s="16"/>
      <c r="D764" s="16"/>
      <c r="E764" s="16"/>
      <c r="F764" s="16"/>
      <c r="G764" s="16"/>
      <c r="H764" s="16"/>
      <c r="I764" s="16"/>
      <c r="J764" s="16"/>
      <c r="N764" s="25"/>
      <c r="O764" s="25"/>
      <c r="P764" s="25"/>
      <c r="Q764" s="25"/>
      <c r="R764" s="25"/>
      <c r="S764" s="25"/>
      <c r="T764" s="25"/>
      <c r="U764" s="16"/>
    </row>
    <row r="765" spans="1:21">
      <c r="A765" s="12"/>
      <c r="B765" s="16"/>
      <c r="C765" s="16"/>
      <c r="D765" s="16"/>
      <c r="E765" s="16"/>
      <c r="F765" s="16"/>
      <c r="G765" s="16"/>
      <c r="H765" s="16"/>
      <c r="I765" s="16"/>
      <c r="J765" s="16"/>
      <c r="N765" s="25"/>
      <c r="O765" s="25"/>
      <c r="P765" s="25"/>
      <c r="Q765" s="25"/>
      <c r="R765" s="25"/>
      <c r="S765" s="25"/>
      <c r="T765" s="25"/>
      <c r="U765" s="16"/>
    </row>
    <row r="766" spans="1:21">
      <c r="A766" s="12"/>
      <c r="B766" s="16"/>
      <c r="C766" s="16"/>
      <c r="D766" s="16"/>
      <c r="E766" s="16"/>
      <c r="F766" s="16"/>
      <c r="G766" s="16"/>
      <c r="H766" s="16"/>
      <c r="I766" s="16"/>
      <c r="J766" s="16"/>
      <c r="N766" s="25"/>
      <c r="O766" s="25"/>
      <c r="P766" s="25"/>
      <c r="Q766" s="25"/>
      <c r="R766" s="25"/>
      <c r="S766" s="25"/>
      <c r="T766" s="25"/>
      <c r="U766" s="16"/>
    </row>
    <row r="767" spans="1:21">
      <c r="A767" s="12"/>
      <c r="B767" s="16"/>
      <c r="C767" s="16"/>
      <c r="D767" s="16"/>
      <c r="E767" s="16"/>
      <c r="F767" s="16"/>
      <c r="G767" s="16"/>
      <c r="H767" s="16"/>
      <c r="I767" s="16"/>
      <c r="J767" s="16"/>
      <c r="N767" s="25"/>
      <c r="O767" s="25"/>
      <c r="P767" s="25"/>
      <c r="Q767" s="25"/>
      <c r="R767" s="25"/>
      <c r="S767" s="25"/>
      <c r="T767" s="25"/>
      <c r="U767" s="16"/>
    </row>
    <row r="768" spans="1:21">
      <c r="A768" s="12"/>
      <c r="B768" s="16"/>
      <c r="C768" s="16"/>
      <c r="D768" s="16"/>
      <c r="E768" s="16"/>
      <c r="F768" s="16"/>
      <c r="G768" s="16"/>
      <c r="H768" s="16"/>
      <c r="I768" s="16"/>
      <c r="J768" s="16"/>
      <c r="N768" s="25"/>
      <c r="O768" s="25"/>
      <c r="P768" s="25"/>
      <c r="Q768" s="25"/>
      <c r="R768" s="25"/>
      <c r="S768" s="25"/>
      <c r="T768" s="25"/>
      <c r="U768" s="16"/>
    </row>
    <row r="769" spans="1:21">
      <c r="A769" s="12"/>
      <c r="B769" s="16"/>
      <c r="C769" s="16"/>
      <c r="D769" s="16"/>
      <c r="E769" s="16"/>
      <c r="F769" s="16"/>
      <c r="G769" s="16"/>
      <c r="H769" s="16"/>
      <c r="I769" s="16"/>
      <c r="J769" s="16"/>
      <c r="N769" s="25"/>
      <c r="O769" s="25"/>
      <c r="P769" s="25"/>
      <c r="Q769" s="25"/>
      <c r="R769" s="25"/>
      <c r="S769" s="25"/>
      <c r="T769" s="25"/>
      <c r="U769" s="16"/>
    </row>
    <row r="770" spans="1:21">
      <c r="A770" s="12"/>
      <c r="B770" s="16"/>
      <c r="C770" s="16"/>
      <c r="D770" s="16"/>
      <c r="E770" s="16"/>
      <c r="F770" s="16"/>
      <c r="G770" s="16"/>
      <c r="H770" s="16"/>
      <c r="I770" s="16"/>
      <c r="J770" s="16"/>
      <c r="N770" s="25"/>
      <c r="O770" s="25"/>
      <c r="P770" s="25"/>
      <c r="Q770" s="25"/>
      <c r="R770" s="25"/>
      <c r="S770" s="25"/>
      <c r="T770" s="25"/>
      <c r="U770" s="16"/>
    </row>
    <row r="771" spans="1:21">
      <c r="A771" s="12"/>
      <c r="B771" s="16"/>
      <c r="C771" s="16"/>
      <c r="D771" s="16"/>
      <c r="E771" s="16"/>
      <c r="F771" s="16"/>
      <c r="G771" s="16"/>
      <c r="H771" s="16"/>
      <c r="I771" s="16"/>
      <c r="J771" s="16"/>
      <c r="N771" s="25"/>
      <c r="O771" s="25"/>
      <c r="P771" s="25"/>
      <c r="Q771" s="25"/>
      <c r="R771" s="25"/>
      <c r="S771" s="25"/>
      <c r="T771" s="25"/>
      <c r="U771" s="16"/>
    </row>
    <row r="772" spans="1:21">
      <c r="A772" s="12"/>
      <c r="B772" s="16"/>
      <c r="C772" s="16"/>
      <c r="D772" s="16"/>
      <c r="E772" s="16"/>
      <c r="F772" s="16"/>
      <c r="G772" s="16"/>
      <c r="H772" s="16"/>
      <c r="I772" s="16"/>
      <c r="J772" s="16"/>
      <c r="N772" s="25"/>
      <c r="O772" s="25"/>
      <c r="P772" s="25"/>
      <c r="Q772" s="25"/>
      <c r="R772" s="25"/>
      <c r="S772" s="25"/>
      <c r="T772" s="25"/>
      <c r="U772" s="16"/>
    </row>
    <row r="773" spans="1:21">
      <c r="A773" s="12"/>
      <c r="B773" s="16"/>
      <c r="C773" s="16"/>
      <c r="D773" s="16"/>
      <c r="E773" s="16"/>
      <c r="F773" s="16"/>
      <c r="G773" s="16"/>
      <c r="H773" s="16"/>
      <c r="I773" s="16"/>
      <c r="J773" s="16"/>
      <c r="N773" s="25"/>
      <c r="O773" s="25"/>
      <c r="P773" s="25"/>
      <c r="Q773" s="25"/>
      <c r="R773" s="25"/>
      <c r="S773" s="25"/>
      <c r="T773" s="25"/>
      <c r="U773" s="16"/>
    </row>
    <row r="774" spans="1:21">
      <c r="A774" s="12"/>
      <c r="B774" s="16"/>
      <c r="C774" s="16"/>
      <c r="D774" s="16"/>
      <c r="E774" s="16"/>
      <c r="F774" s="16"/>
      <c r="G774" s="16"/>
      <c r="H774" s="16"/>
      <c r="I774" s="16"/>
      <c r="J774" s="16"/>
      <c r="N774" s="25"/>
      <c r="O774" s="25"/>
      <c r="P774" s="25"/>
      <c r="Q774" s="25"/>
      <c r="R774" s="25"/>
      <c r="S774" s="25"/>
      <c r="T774" s="25"/>
      <c r="U774" s="16"/>
    </row>
    <row r="775" spans="1:21">
      <c r="A775" s="12"/>
      <c r="B775" s="16"/>
      <c r="C775" s="16"/>
      <c r="D775" s="16"/>
      <c r="E775" s="16"/>
      <c r="F775" s="16"/>
      <c r="G775" s="16"/>
      <c r="H775" s="16"/>
      <c r="I775" s="16"/>
      <c r="J775" s="16"/>
      <c r="N775" s="25"/>
      <c r="O775" s="25"/>
      <c r="P775" s="25"/>
      <c r="Q775" s="25"/>
      <c r="R775" s="25"/>
      <c r="S775" s="25"/>
      <c r="T775" s="25"/>
      <c r="U775" s="16"/>
    </row>
    <row r="776" spans="1:21">
      <c r="A776" s="12"/>
      <c r="B776" s="16"/>
      <c r="C776" s="16"/>
      <c r="D776" s="16"/>
      <c r="E776" s="16"/>
      <c r="F776" s="16"/>
      <c r="G776" s="16"/>
      <c r="H776" s="16"/>
      <c r="I776" s="16"/>
      <c r="J776" s="16"/>
      <c r="N776" s="25"/>
      <c r="O776" s="25"/>
      <c r="P776" s="25"/>
      <c r="Q776" s="25"/>
      <c r="R776" s="25"/>
      <c r="S776" s="25"/>
      <c r="T776" s="25"/>
      <c r="U776" s="16"/>
    </row>
    <row r="777" spans="1:21">
      <c r="A777" s="12"/>
      <c r="B777" s="16"/>
      <c r="C777" s="16"/>
      <c r="D777" s="16"/>
      <c r="E777" s="16"/>
      <c r="F777" s="16"/>
      <c r="G777" s="16"/>
      <c r="H777" s="16"/>
      <c r="I777" s="16"/>
      <c r="J777" s="16"/>
      <c r="N777" s="25"/>
      <c r="O777" s="25"/>
      <c r="P777" s="25"/>
      <c r="Q777" s="25"/>
      <c r="R777" s="25"/>
      <c r="S777" s="25"/>
      <c r="T777" s="25"/>
      <c r="U777" s="16"/>
    </row>
    <row r="778" spans="1:21">
      <c r="A778" s="12"/>
      <c r="B778" s="16"/>
      <c r="C778" s="16"/>
      <c r="D778" s="16"/>
      <c r="E778" s="16"/>
      <c r="F778" s="16"/>
      <c r="G778" s="16"/>
      <c r="H778" s="16"/>
      <c r="I778" s="16"/>
      <c r="J778" s="16"/>
      <c r="N778" s="25"/>
      <c r="O778" s="25"/>
      <c r="P778" s="25"/>
      <c r="Q778" s="25"/>
      <c r="R778" s="25"/>
      <c r="S778" s="25"/>
      <c r="T778" s="25"/>
      <c r="U778" s="16"/>
    </row>
    <row r="779" spans="1:21">
      <c r="A779" s="12"/>
      <c r="B779" s="16"/>
      <c r="C779" s="16"/>
      <c r="D779" s="16"/>
      <c r="E779" s="16"/>
      <c r="F779" s="16"/>
      <c r="G779" s="16"/>
      <c r="H779" s="16"/>
      <c r="I779" s="16"/>
      <c r="J779" s="16"/>
      <c r="N779" s="25"/>
      <c r="O779" s="25"/>
      <c r="P779" s="25"/>
      <c r="Q779" s="25"/>
      <c r="R779" s="25"/>
      <c r="S779" s="25"/>
      <c r="T779" s="25"/>
      <c r="U779" s="16"/>
    </row>
    <row r="780" spans="1:21">
      <c r="A780" s="12"/>
      <c r="B780" s="16"/>
      <c r="C780" s="16"/>
      <c r="D780" s="16"/>
      <c r="E780" s="16"/>
      <c r="F780" s="16"/>
      <c r="G780" s="16"/>
      <c r="H780" s="16"/>
      <c r="I780" s="16"/>
      <c r="J780" s="16"/>
      <c r="N780" s="25"/>
      <c r="O780" s="25"/>
      <c r="P780" s="25"/>
      <c r="Q780" s="25"/>
      <c r="R780" s="25"/>
      <c r="S780" s="25"/>
      <c r="T780" s="25"/>
      <c r="U780" s="16"/>
    </row>
    <row r="781" spans="1:21">
      <c r="A781" s="12"/>
      <c r="B781" s="16"/>
      <c r="C781" s="16"/>
      <c r="D781" s="16"/>
      <c r="E781" s="16"/>
      <c r="F781" s="16"/>
      <c r="G781" s="16"/>
      <c r="H781" s="16"/>
      <c r="I781" s="16"/>
      <c r="J781" s="16"/>
      <c r="N781" s="25"/>
      <c r="O781" s="25"/>
      <c r="P781" s="25"/>
      <c r="Q781" s="25"/>
      <c r="R781" s="25"/>
      <c r="S781" s="25"/>
      <c r="T781" s="25"/>
      <c r="U781" s="16"/>
    </row>
    <row r="782" spans="1:21">
      <c r="A782" s="12"/>
      <c r="B782" s="16"/>
      <c r="C782" s="16"/>
      <c r="D782" s="16"/>
      <c r="E782" s="16"/>
      <c r="F782" s="16"/>
      <c r="G782" s="16"/>
      <c r="H782" s="16"/>
      <c r="I782" s="16"/>
      <c r="J782" s="16"/>
      <c r="N782" s="25"/>
      <c r="O782" s="25"/>
      <c r="P782" s="25"/>
      <c r="Q782" s="25"/>
      <c r="R782" s="25"/>
      <c r="S782" s="25"/>
      <c r="T782" s="25"/>
      <c r="U782" s="16"/>
    </row>
    <row r="783" spans="1:21">
      <c r="A783" s="12"/>
      <c r="B783" s="16"/>
      <c r="C783" s="16"/>
      <c r="D783" s="16"/>
      <c r="E783" s="16"/>
      <c r="F783" s="16"/>
      <c r="G783" s="16"/>
      <c r="H783" s="16"/>
      <c r="I783" s="16"/>
      <c r="J783" s="16"/>
      <c r="N783" s="25"/>
      <c r="O783" s="25"/>
      <c r="P783" s="25"/>
      <c r="Q783" s="25"/>
      <c r="R783" s="25"/>
      <c r="S783" s="25"/>
      <c r="T783" s="25"/>
      <c r="U783" s="16"/>
    </row>
    <row r="784" spans="1:21">
      <c r="A784" s="12"/>
      <c r="B784" s="16"/>
      <c r="C784" s="16"/>
      <c r="D784" s="16"/>
      <c r="E784" s="16"/>
      <c r="F784" s="16"/>
      <c r="G784" s="16"/>
      <c r="H784" s="16"/>
      <c r="I784" s="16"/>
      <c r="J784" s="16"/>
      <c r="N784" s="25"/>
      <c r="O784" s="25"/>
      <c r="P784" s="25"/>
      <c r="Q784" s="25"/>
      <c r="R784" s="25"/>
      <c r="S784" s="25"/>
      <c r="T784" s="25"/>
      <c r="U784" s="16"/>
    </row>
    <row r="785" spans="1:21">
      <c r="A785" s="12"/>
      <c r="B785" s="16"/>
      <c r="C785" s="16"/>
      <c r="D785" s="16"/>
      <c r="E785" s="16"/>
      <c r="F785" s="16"/>
      <c r="G785" s="16"/>
      <c r="H785" s="16"/>
      <c r="I785" s="16"/>
      <c r="J785" s="16"/>
      <c r="N785" s="25"/>
      <c r="O785" s="25"/>
      <c r="P785" s="25"/>
      <c r="Q785" s="25"/>
      <c r="R785" s="25"/>
      <c r="S785" s="25"/>
      <c r="T785" s="25"/>
      <c r="U785" s="16"/>
    </row>
    <row r="786" spans="1:21">
      <c r="A786" s="12"/>
      <c r="B786" s="16"/>
      <c r="C786" s="16"/>
      <c r="D786" s="16"/>
      <c r="E786" s="16"/>
      <c r="F786" s="16"/>
      <c r="G786" s="16"/>
      <c r="H786" s="16"/>
      <c r="I786" s="16"/>
      <c r="J786" s="16"/>
      <c r="N786" s="25"/>
      <c r="O786" s="25"/>
      <c r="P786" s="25"/>
      <c r="Q786" s="25"/>
      <c r="R786" s="25"/>
      <c r="S786" s="25"/>
      <c r="T786" s="25"/>
      <c r="U786" s="16"/>
    </row>
    <row r="787" spans="1:21">
      <c r="A787" s="12"/>
      <c r="B787" s="16"/>
      <c r="C787" s="16"/>
      <c r="D787" s="16"/>
      <c r="E787" s="16"/>
      <c r="F787" s="16"/>
      <c r="G787" s="16"/>
      <c r="H787" s="16"/>
      <c r="I787" s="16"/>
      <c r="J787" s="16"/>
      <c r="N787" s="25"/>
      <c r="O787" s="25"/>
      <c r="P787" s="25"/>
      <c r="Q787" s="25"/>
      <c r="R787" s="25"/>
      <c r="S787" s="25"/>
      <c r="T787" s="25"/>
      <c r="U787" s="16"/>
    </row>
    <row r="788" spans="1:21">
      <c r="A788" s="12"/>
      <c r="B788" s="16"/>
      <c r="C788" s="16"/>
      <c r="D788" s="16"/>
      <c r="E788" s="16"/>
      <c r="F788" s="16"/>
      <c r="G788" s="16"/>
      <c r="H788" s="16"/>
      <c r="I788" s="16"/>
      <c r="J788" s="16"/>
      <c r="N788" s="25"/>
      <c r="O788" s="25"/>
      <c r="P788" s="25"/>
      <c r="Q788" s="25"/>
      <c r="R788" s="25"/>
      <c r="S788" s="25"/>
      <c r="T788" s="25"/>
      <c r="U788" s="16"/>
    </row>
    <row r="789" spans="1:21">
      <c r="A789" s="12"/>
      <c r="B789" s="16"/>
      <c r="C789" s="16"/>
      <c r="D789" s="16"/>
      <c r="E789" s="16"/>
      <c r="F789" s="16"/>
      <c r="G789" s="16"/>
      <c r="H789" s="16"/>
      <c r="I789" s="16"/>
      <c r="J789" s="16"/>
      <c r="N789" s="25"/>
      <c r="O789" s="25"/>
      <c r="P789" s="25"/>
      <c r="Q789" s="25"/>
      <c r="R789" s="25"/>
      <c r="S789" s="25"/>
      <c r="T789" s="25"/>
      <c r="U789" s="16"/>
    </row>
    <row r="790" spans="1:21">
      <c r="A790" s="12"/>
      <c r="B790" s="16"/>
      <c r="C790" s="16"/>
      <c r="D790" s="16"/>
      <c r="E790" s="16"/>
      <c r="F790" s="16"/>
      <c r="G790" s="16"/>
      <c r="H790" s="16"/>
      <c r="I790" s="16"/>
      <c r="J790" s="16"/>
      <c r="N790" s="25"/>
      <c r="O790" s="25"/>
      <c r="P790" s="25"/>
      <c r="Q790" s="25"/>
      <c r="R790" s="25"/>
      <c r="S790" s="25"/>
      <c r="T790" s="25"/>
      <c r="U790" s="16"/>
    </row>
    <row r="791" spans="1:21">
      <c r="A791" s="12"/>
      <c r="B791" s="16"/>
      <c r="C791" s="16"/>
      <c r="D791" s="16"/>
      <c r="E791" s="16"/>
      <c r="F791" s="16"/>
      <c r="G791" s="16"/>
      <c r="H791" s="16"/>
      <c r="I791" s="16"/>
      <c r="J791" s="16"/>
      <c r="N791" s="25"/>
      <c r="O791" s="25"/>
      <c r="P791" s="25"/>
      <c r="Q791" s="25"/>
      <c r="R791" s="25"/>
      <c r="S791" s="25"/>
      <c r="T791" s="25"/>
      <c r="U791" s="16"/>
    </row>
    <row r="792" spans="1:21">
      <c r="A792" s="12"/>
      <c r="B792" s="16"/>
      <c r="C792" s="16"/>
      <c r="D792" s="16"/>
      <c r="E792" s="16"/>
      <c r="F792" s="16"/>
      <c r="G792" s="16"/>
      <c r="H792" s="16"/>
      <c r="I792" s="16"/>
      <c r="J792" s="16"/>
      <c r="N792" s="25"/>
      <c r="O792" s="25"/>
      <c r="P792" s="25"/>
      <c r="Q792" s="25"/>
      <c r="R792" s="25"/>
      <c r="S792" s="25"/>
      <c r="T792" s="25"/>
      <c r="U792" s="16"/>
    </row>
    <row r="793" spans="1:21">
      <c r="A793" s="12"/>
      <c r="B793" s="16"/>
      <c r="C793" s="16"/>
      <c r="D793" s="16"/>
      <c r="E793" s="16"/>
      <c r="F793" s="16"/>
      <c r="G793" s="16"/>
      <c r="H793" s="16"/>
      <c r="I793" s="16"/>
      <c r="J793" s="16"/>
      <c r="N793" s="25"/>
      <c r="O793" s="25"/>
      <c r="P793" s="25"/>
      <c r="Q793" s="25"/>
      <c r="R793" s="25"/>
      <c r="S793" s="25"/>
      <c r="T793" s="25"/>
      <c r="U793" s="16"/>
    </row>
    <row r="794" spans="1:21">
      <c r="A794" s="12"/>
      <c r="B794" s="16"/>
      <c r="C794" s="16"/>
      <c r="D794" s="16"/>
      <c r="E794" s="16"/>
      <c r="F794" s="16"/>
      <c r="G794" s="16"/>
      <c r="H794" s="16"/>
      <c r="I794" s="16"/>
      <c r="J794" s="16"/>
      <c r="N794" s="25"/>
      <c r="O794" s="25"/>
      <c r="P794" s="25"/>
      <c r="Q794" s="25"/>
      <c r="R794" s="25"/>
      <c r="S794" s="25"/>
      <c r="T794" s="25"/>
      <c r="U794" s="16"/>
    </row>
    <row r="795" spans="1:21">
      <c r="A795" s="12"/>
      <c r="B795" s="16"/>
      <c r="C795" s="16"/>
      <c r="D795" s="16"/>
      <c r="E795" s="16"/>
      <c r="F795" s="16"/>
      <c r="G795" s="16"/>
      <c r="H795" s="16"/>
      <c r="I795" s="16"/>
      <c r="J795" s="16"/>
      <c r="N795" s="25"/>
      <c r="O795" s="25"/>
      <c r="P795" s="25"/>
      <c r="Q795" s="25"/>
      <c r="R795" s="25"/>
      <c r="S795" s="25"/>
      <c r="T795" s="25"/>
      <c r="U795" s="16"/>
    </row>
    <row r="796" spans="1:21">
      <c r="A796" s="12"/>
      <c r="B796" s="16"/>
      <c r="C796" s="16"/>
      <c r="D796" s="16"/>
      <c r="E796" s="16"/>
      <c r="F796" s="16"/>
      <c r="G796" s="16"/>
      <c r="H796" s="16"/>
      <c r="I796" s="16"/>
      <c r="J796" s="16"/>
      <c r="N796" s="25"/>
      <c r="O796" s="25"/>
      <c r="P796" s="25"/>
      <c r="Q796" s="25"/>
      <c r="R796" s="25"/>
      <c r="S796" s="25"/>
      <c r="T796" s="25"/>
      <c r="U796" s="16"/>
    </row>
    <row r="797" spans="1:21">
      <c r="A797" s="12"/>
      <c r="B797" s="16"/>
      <c r="C797" s="16"/>
      <c r="D797" s="16"/>
      <c r="E797" s="16"/>
      <c r="F797" s="16"/>
      <c r="G797" s="16"/>
      <c r="H797" s="16"/>
      <c r="I797" s="16"/>
      <c r="J797" s="16"/>
      <c r="N797" s="25"/>
      <c r="O797" s="25"/>
      <c r="P797" s="25"/>
      <c r="Q797" s="25"/>
      <c r="R797" s="25"/>
      <c r="S797" s="25"/>
      <c r="T797" s="25"/>
      <c r="U797" s="16"/>
    </row>
    <row r="798" spans="1:21">
      <c r="A798" s="12"/>
      <c r="B798" s="16"/>
      <c r="C798" s="16"/>
      <c r="D798" s="16"/>
      <c r="E798" s="16"/>
      <c r="F798" s="16"/>
      <c r="G798" s="16"/>
      <c r="H798" s="16"/>
      <c r="I798" s="16"/>
      <c r="J798" s="16"/>
      <c r="N798" s="25"/>
      <c r="O798" s="25"/>
      <c r="P798" s="25"/>
      <c r="Q798" s="25"/>
      <c r="R798" s="25"/>
      <c r="S798" s="25"/>
      <c r="T798" s="25"/>
      <c r="U798" s="16"/>
    </row>
    <row r="799" spans="1:21">
      <c r="A799" s="12"/>
      <c r="B799" s="16"/>
      <c r="C799" s="16"/>
      <c r="D799" s="16"/>
      <c r="E799" s="16"/>
      <c r="F799" s="16"/>
      <c r="G799" s="16"/>
      <c r="H799" s="16"/>
      <c r="I799" s="16"/>
      <c r="J799" s="16"/>
      <c r="N799" s="25"/>
      <c r="O799" s="25"/>
      <c r="P799" s="25"/>
      <c r="Q799" s="25"/>
      <c r="R799" s="25"/>
      <c r="S799" s="25"/>
      <c r="T799" s="25"/>
      <c r="U799" s="16"/>
    </row>
    <row r="800" spans="1:21">
      <c r="A800" s="12"/>
      <c r="B800" s="16"/>
      <c r="C800" s="16"/>
      <c r="D800" s="16"/>
      <c r="E800" s="16"/>
      <c r="F800" s="16"/>
      <c r="G800" s="16"/>
      <c r="H800" s="16"/>
      <c r="I800" s="16"/>
      <c r="J800" s="16"/>
      <c r="N800" s="25"/>
      <c r="O800" s="25"/>
      <c r="P800" s="25"/>
      <c r="Q800" s="25"/>
      <c r="R800" s="25"/>
      <c r="S800" s="25"/>
      <c r="T800" s="25"/>
      <c r="U800" s="16"/>
    </row>
    <row r="801" spans="1:21">
      <c r="A801" s="12"/>
      <c r="B801" s="16"/>
      <c r="C801" s="16"/>
      <c r="D801" s="16"/>
      <c r="E801" s="16"/>
      <c r="F801" s="16"/>
      <c r="G801" s="16"/>
      <c r="H801" s="16"/>
      <c r="I801" s="16"/>
      <c r="J801" s="16"/>
      <c r="N801" s="25"/>
      <c r="O801" s="25"/>
      <c r="P801" s="25"/>
      <c r="Q801" s="25"/>
      <c r="R801" s="25"/>
      <c r="S801" s="25"/>
      <c r="T801" s="25"/>
      <c r="U801" s="16"/>
    </row>
    <row r="802" spans="1:21">
      <c r="A802" s="12"/>
      <c r="B802" s="16"/>
      <c r="C802" s="16"/>
      <c r="D802" s="16"/>
      <c r="E802" s="16"/>
      <c r="F802" s="16"/>
      <c r="G802" s="16"/>
      <c r="H802" s="16"/>
      <c r="I802" s="16"/>
      <c r="J802" s="16"/>
      <c r="N802" s="25"/>
      <c r="O802" s="25"/>
      <c r="P802" s="25"/>
      <c r="Q802" s="25"/>
      <c r="R802" s="25"/>
      <c r="S802" s="25"/>
      <c r="T802" s="25"/>
      <c r="U802" s="16"/>
    </row>
    <row r="803" spans="1:21">
      <c r="A803" s="12"/>
      <c r="B803" s="16"/>
      <c r="C803" s="16"/>
      <c r="D803" s="16"/>
      <c r="E803" s="16"/>
      <c r="F803" s="16"/>
      <c r="G803" s="16"/>
      <c r="H803" s="16"/>
      <c r="I803" s="16"/>
      <c r="J803" s="16"/>
      <c r="N803" s="25"/>
      <c r="O803" s="25"/>
      <c r="P803" s="25"/>
      <c r="Q803" s="25"/>
      <c r="R803" s="25"/>
      <c r="S803" s="25"/>
      <c r="T803" s="25"/>
      <c r="U803" s="16"/>
    </row>
    <row r="804" spans="1:21">
      <c r="A804" s="12"/>
      <c r="B804" s="16"/>
      <c r="C804" s="16"/>
      <c r="D804" s="16"/>
      <c r="E804" s="16"/>
      <c r="F804" s="16"/>
      <c r="G804" s="16"/>
      <c r="H804" s="16"/>
      <c r="I804" s="16"/>
      <c r="J804" s="16"/>
      <c r="N804" s="25"/>
      <c r="O804" s="25"/>
      <c r="P804" s="25"/>
      <c r="Q804" s="25"/>
      <c r="R804" s="25"/>
      <c r="S804" s="25"/>
      <c r="T804" s="25"/>
      <c r="U804" s="16"/>
    </row>
    <row r="805" spans="1:21">
      <c r="A805" s="12"/>
      <c r="B805" s="16"/>
      <c r="C805" s="16"/>
      <c r="D805" s="16"/>
      <c r="E805" s="16"/>
      <c r="F805" s="16"/>
      <c r="G805" s="16"/>
      <c r="H805" s="16"/>
      <c r="I805" s="16"/>
      <c r="J805" s="16"/>
      <c r="N805" s="25"/>
      <c r="O805" s="25"/>
      <c r="P805" s="25"/>
      <c r="Q805" s="25"/>
      <c r="R805" s="25"/>
      <c r="S805" s="25"/>
      <c r="T805" s="25"/>
      <c r="U805" s="16"/>
    </row>
    <row r="806" spans="1:21">
      <c r="A806" s="12"/>
      <c r="B806" s="16"/>
      <c r="C806" s="16"/>
      <c r="D806" s="16"/>
      <c r="E806" s="16"/>
      <c r="F806" s="16"/>
      <c r="G806" s="16"/>
      <c r="H806" s="16"/>
      <c r="I806" s="16"/>
      <c r="J806" s="16"/>
      <c r="N806" s="25"/>
      <c r="O806" s="25"/>
      <c r="P806" s="25"/>
      <c r="Q806" s="25"/>
      <c r="R806" s="25"/>
      <c r="S806" s="25"/>
      <c r="T806" s="25"/>
      <c r="U806" s="16"/>
    </row>
    <row r="807" spans="1:21">
      <c r="A807" s="12"/>
      <c r="B807" s="16"/>
      <c r="C807" s="16"/>
      <c r="D807" s="16"/>
      <c r="E807" s="16"/>
      <c r="F807" s="16"/>
      <c r="G807" s="16"/>
      <c r="H807" s="16"/>
      <c r="I807" s="16"/>
      <c r="J807" s="16"/>
      <c r="N807" s="25"/>
      <c r="O807" s="25"/>
      <c r="P807" s="25"/>
      <c r="Q807" s="25"/>
      <c r="R807" s="25"/>
      <c r="S807" s="25"/>
      <c r="T807" s="25"/>
      <c r="U807" s="16"/>
    </row>
    <row r="808" spans="1:21">
      <c r="A808" s="12"/>
      <c r="B808" s="16"/>
      <c r="C808" s="16"/>
      <c r="D808" s="16"/>
      <c r="E808" s="16"/>
      <c r="F808" s="16"/>
      <c r="G808" s="16"/>
      <c r="H808" s="16"/>
      <c r="I808" s="16"/>
      <c r="J808" s="16"/>
      <c r="N808" s="25"/>
      <c r="O808" s="25"/>
      <c r="P808" s="25"/>
      <c r="Q808" s="25"/>
      <c r="R808" s="25"/>
      <c r="S808" s="25"/>
      <c r="T808" s="25"/>
      <c r="U808" s="16"/>
    </row>
    <row r="809" spans="1:21">
      <c r="A809" s="12"/>
      <c r="B809" s="16"/>
      <c r="C809" s="16"/>
      <c r="D809" s="16"/>
      <c r="E809" s="16"/>
      <c r="F809" s="16"/>
      <c r="G809" s="16"/>
      <c r="H809" s="16"/>
      <c r="I809" s="16"/>
      <c r="J809" s="16"/>
      <c r="N809" s="25"/>
      <c r="O809" s="25"/>
      <c r="P809" s="25"/>
      <c r="Q809" s="25"/>
      <c r="R809" s="25"/>
      <c r="S809" s="25"/>
      <c r="T809" s="25"/>
      <c r="U809" s="16"/>
    </row>
    <row r="810" spans="1:21">
      <c r="A810" s="12"/>
      <c r="B810" s="16"/>
      <c r="C810" s="16"/>
      <c r="D810" s="16"/>
      <c r="E810" s="16"/>
      <c r="F810" s="16"/>
      <c r="G810" s="16"/>
      <c r="H810" s="16"/>
      <c r="I810" s="16"/>
      <c r="J810" s="16"/>
      <c r="N810" s="25"/>
      <c r="O810" s="25"/>
      <c r="P810" s="25"/>
      <c r="Q810" s="25"/>
      <c r="R810" s="25"/>
      <c r="S810" s="25"/>
      <c r="T810" s="25"/>
      <c r="U810" s="16"/>
    </row>
    <row r="811" spans="1:21">
      <c r="A811" s="12"/>
      <c r="B811" s="16"/>
      <c r="C811" s="16"/>
      <c r="D811" s="16"/>
      <c r="E811" s="16"/>
      <c r="F811" s="16"/>
      <c r="G811" s="16"/>
      <c r="H811" s="16"/>
      <c r="I811" s="16"/>
      <c r="J811" s="16"/>
      <c r="N811" s="25"/>
      <c r="O811" s="25"/>
      <c r="P811" s="25"/>
      <c r="Q811" s="25"/>
      <c r="R811" s="25"/>
      <c r="S811" s="25"/>
      <c r="T811" s="25"/>
      <c r="U811" s="16"/>
    </row>
    <row r="812" spans="1:21">
      <c r="A812" s="12"/>
      <c r="B812" s="16"/>
      <c r="C812" s="16"/>
      <c r="D812" s="16"/>
      <c r="E812" s="16"/>
      <c r="F812" s="16"/>
      <c r="G812" s="16"/>
      <c r="H812" s="16"/>
      <c r="I812" s="16"/>
      <c r="J812" s="16"/>
      <c r="N812" s="25"/>
      <c r="O812" s="25"/>
      <c r="P812" s="25"/>
      <c r="Q812" s="25"/>
      <c r="R812" s="25"/>
      <c r="S812" s="25"/>
      <c r="T812" s="25"/>
      <c r="U812" s="16"/>
    </row>
    <row r="813" spans="1:21">
      <c r="A813" s="12"/>
      <c r="B813" s="16"/>
      <c r="C813" s="16"/>
      <c r="D813" s="16"/>
      <c r="E813" s="16"/>
      <c r="F813" s="16"/>
      <c r="G813" s="16"/>
      <c r="H813" s="16"/>
      <c r="I813" s="16"/>
      <c r="J813" s="16"/>
      <c r="N813" s="25"/>
      <c r="O813" s="25"/>
      <c r="P813" s="25"/>
      <c r="Q813" s="25"/>
      <c r="R813" s="25"/>
      <c r="S813" s="25"/>
      <c r="T813" s="25"/>
      <c r="U813" s="16"/>
    </row>
    <row r="814" spans="1:21">
      <c r="A814" s="12"/>
      <c r="B814" s="16"/>
      <c r="C814" s="16"/>
      <c r="D814" s="16"/>
      <c r="E814" s="16"/>
      <c r="F814" s="16"/>
      <c r="G814" s="16"/>
      <c r="H814" s="16"/>
      <c r="I814" s="16"/>
      <c r="J814" s="16"/>
      <c r="N814" s="25"/>
      <c r="O814" s="25"/>
      <c r="P814" s="25"/>
      <c r="Q814" s="25"/>
      <c r="R814" s="25"/>
      <c r="S814" s="25"/>
      <c r="T814" s="25"/>
      <c r="U814" s="16"/>
    </row>
    <row r="815" spans="1:21">
      <c r="A815" s="12"/>
      <c r="B815" s="16"/>
      <c r="C815" s="16"/>
      <c r="D815" s="16"/>
      <c r="E815" s="16"/>
      <c r="F815" s="16"/>
      <c r="G815" s="16"/>
      <c r="H815" s="16"/>
      <c r="I815" s="16"/>
      <c r="J815" s="16"/>
      <c r="N815" s="25"/>
      <c r="O815" s="25"/>
      <c r="P815" s="25"/>
      <c r="Q815" s="25"/>
      <c r="R815" s="25"/>
      <c r="S815" s="25"/>
      <c r="T815" s="25"/>
      <c r="U815" s="16"/>
    </row>
    <row r="816" spans="1:21">
      <c r="A816" s="12"/>
      <c r="B816" s="16"/>
      <c r="C816" s="16"/>
      <c r="D816" s="16"/>
      <c r="E816" s="16"/>
      <c r="F816" s="16"/>
      <c r="G816" s="16"/>
      <c r="H816" s="16"/>
      <c r="I816" s="16"/>
      <c r="J816" s="16"/>
      <c r="N816" s="25"/>
      <c r="O816" s="25"/>
      <c r="P816" s="25"/>
      <c r="Q816" s="25"/>
      <c r="R816" s="25"/>
      <c r="S816" s="25"/>
      <c r="T816" s="25"/>
      <c r="U816" s="16"/>
    </row>
    <row r="817" spans="1:21">
      <c r="A817" s="12"/>
      <c r="B817" s="16"/>
      <c r="C817" s="16"/>
      <c r="D817" s="16"/>
      <c r="E817" s="16"/>
      <c r="F817" s="16"/>
      <c r="G817" s="16"/>
      <c r="H817" s="16"/>
      <c r="I817" s="16"/>
      <c r="J817" s="16"/>
      <c r="N817" s="25"/>
      <c r="O817" s="25"/>
      <c r="P817" s="25"/>
      <c r="Q817" s="25"/>
      <c r="R817" s="25"/>
      <c r="S817" s="25"/>
      <c r="T817" s="25"/>
      <c r="U817" s="16"/>
    </row>
    <row r="818" spans="1:21">
      <c r="A818" s="12"/>
      <c r="B818" s="16"/>
      <c r="C818" s="16"/>
      <c r="D818" s="16"/>
      <c r="E818" s="16"/>
      <c r="F818" s="16"/>
      <c r="G818" s="16"/>
      <c r="H818" s="16"/>
      <c r="I818" s="16"/>
      <c r="J818" s="16"/>
      <c r="N818" s="25"/>
      <c r="O818" s="25"/>
      <c r="P818" s="25"/>
      <c r="Q818" s="25"/>
      <c r="R818" s="25"/>
      <c r="S818" s="25"/>
      <c r="T818" s="25"/>
      <c r="U818" s="16"/>
    </row>
    <row r="819" spans="1:21">
      <c r="A819" s="12"/>
      <c r="B819" s="16"/>
      <c r="C819" s="16"/>
      <c r="D819" s="16"/>
      <c r="E819" s="16"/>
      <c r="F819" s="16"/>
      <c r="G819" s="16"/>
      <c r="H819" s="16"/>
      <c r="I819" s="16"/>
      <c r="J819" s="16"/>
      <c r="N819" s="25"/>
      <c r="O819" s="25"/>
      <c r="P819" s="25"/>
      <c r="Q819" s="25"/>
      <c r="R819" s="25"/>
      <c r="S819" s="25"/>
      <c r="T819" s="25"/>
      <c r="U819" s="16"/>
    </row>
    <row r="820" spans="1:21">
      <c r="A820" s="12"/>
      <c r="B820" s="16"/>
      <c r="C820" s="16"/>
      <c r="D820" s="16"/>
      <c r="E820" s="16"/>
      <c r="F820" s="16"/>
      <c r="G820" s="16"/>
      <c r="H820" s="16"/>
      <c r="I820" s="16"/>
      <c r="J820" s="16"/>
      <c r="N820" s="25"/>
      <c r="O820" s="25"/>
      <c r="P820" s="25"/>
      <c r="Q820" s="25"/>
      <c r="R820" s="25"/>
      <c r="S820" s="25"/>
      <c r="T820" s="25"/>
      <c r="U820" s="16"/>
    </row>
    <row r="821" spans="1:21">
      <c r="A821" s="12"/>
      <c r="B821" s="16"/>
      <c r="C821" s="16"/>
      <c r="D821" s="16"/>
      <c r="E821" s="16"/>
      <c r="F821" s="16"/>
      <c r="G821" s="16"/>
      <c r="H821" s="16"/>
      <c r="I821" s="16"/>
      <c r="J821" s="16"/>
      <c r="N821" s="25"/>
      <c r="O821" s="25"/>
      <c r="P821" s="25"/>
      <c r="Q821" s="25"/>
      <c r="R821" s="25"/>
      <c r="S821" s="25"/>
      <c r="T821" s="25"/>
      <c r="U821" s="16"/>
    </row>
    <row r="822" spans="1:21">
      <c r="A822" s="12"/>
      <c r="B822" s="16"/>
      <c r="C822" s="16"/>
      <c r="D822" s="16"/>
      <c r="E822" s="16"/>
      <c r="F822" s="16"/>
      <c r="G822" s="16"/>
      <c r="H822" s="16"/>
      <c r="I822" s="16"/>
      <c r="J822" s="16"/>
      <c r="N822" s="25"/>
      <c r="O822" s="25"/>
      <c r="P822" s="25"/>
      <c r="Q822" s="25"/>
      <c r="R822" s="25"/>
      <c r="S822" s="25"/>
      <c r="T822" s="25"/>
      <c r="U822" s="16"/>
    </row>
    <row r="823" spans="1:21">
      <c r="A823" s="12"/>
      <c r="B823" s="16"/>
      <c r="C823" s="16"/>
      <c r="D823" s="16"/>
      <c r="E823" s="16"/>
      <c r="F823" s="16"/>
      <c r="G823" s="16"/>
      <c r="H823" s="16"/>
      <c r="I823" s="16"/>
      <c r="J823" s="16"/>
      <c r="N823" s="25"/>
      <c r="O823" s="25"/>
      <c r="P823" s="25"/>
      <c r="Q823" s="25"/>
      <c r="R823" s="25"/>
      <c r="S823" s="25"/>
      <c r="T823" s="25"/>
      <c r="U823" s="16"/>
    </row>
    <row r="824" spans="1:21">
      <c r="A824" s="12"/>
      <c r="B824" s="16"/>
      <c r="C824" s="16"/>
      <c r="D824" s="16"/>
      <c r="E824" s="16"/>
      <c r="F824" s="16"/>
      <c r="G824" s="16"/>
      <c r="H824" s="16"/>
      <c r="I824" s="16"/>
      <c r="J824" s="16"/>
      <c r="N824" s="25"/>
      <c r="O824" s="25"/>
      <c r="P824" s="25"/>
      <c r="Q824" s="25"/>
      <c r="R824" s="25"/>
      <c r="S824" s="25"/>
      <c r="T824" s="25"/>
      <c r="U824" s="16"/>
    </row>
    <row r="825" spans="1:21">
      <c r="A825" s="12"/>
      <c r="B825" s="16"/>
      <c r="C825" s="16"/>
      <c r="D825" s="16"/>
      <c r="E825" s="16"/>
      <c r="F825" s="16"/>
      <c r="G825" s="16"/>
      <c r="H825" s="16"/>
      <c r="I825" s="16"/>
      <c r="J825" s="16"/>
      <c r="N825" s="25"/>
      <c r="O825" s="25"/>
      <c r="P825" s="25"/>
      <c r="Q825" s="25"/>
      <c r="R825" s="25"/>
      <c r="S825" s="25"/>
      <c r="T825" s="25"/>
      <c r="U825" s="16"/>
    </row>
    <row r="826" spans="1:21">
      <c r="A826" s="12"/>
      <c r="B826" s="16"/>
      <c r="C826" s="16"/>
      <c r="D826" s="16"/>
      <c r="E826" s="16"/>
      <c r="F826" s="16"/>
      <c r="G826" s="16"/>
      <c r="H826" s="16"/>
      <c r="I826" s="16"/>
      <c r="J826" s="16"/>
      <c r="N826" s="25"/>
      <c r="O826" s="25"/>
      <c r="P826" s="25"/>
      <c r="Q826" s="25"/>
      <c r="R826" s="25"/>
      <c r="S826" s="25"/>
      <c r="T826" s="25"/>
      <c r="U826" s="16"/>
    </row>
    <row r="827" spans="1:21">
      <c r="A827" s="12"/>
      <c r="B827" s="16"/>
      <c r="C827" s="16"/>
      <c r="D827" s="16"/>
      <c r="E827" s="16"/>
      <c r="F827" s="16"/>
      <c r="G827" s="16"/>
      <c r="H827" s="16"/>
      <c r="I827" s="16"/>
      <c r="J827" s="16"/>
      <c r="N827" s="25"/>
      <c r="O827" s="25"/>
      <c r="P827" s="25"/>
      <c r="Q827" s="25"/>
      <c r="R827" s="25"/>
      <c r="S827" s="25"/>
      <c r="T827" s="25"/>
      <c r="U827" s="16"/>
    </row>
    <row r="828" spans="1:21">
      <c r="A828" s="12"/>
      <c r="B828" s="16"/>
      <c r="C828" s="16"/>
      <c r="D828" s="16"/>
      <c r="E828" s="16"/>
      <c r="F828" s="16"/>
      <c r="G828" s="16"/>
      <c r="H828" s="16"/>
      <c r="I828" s="16"/>
      <c r="J828" s="16"/>
      <c r="N828" s="25"/>
      <c r="O828" s="25"/>
      <c r="P828" s="25"/>
      <c r="Q828" s="25"/>
      <c r="R828" s="25"/>
      <c r="S828" s="25"/>
      <c r="T828" s="25"/>
      <c r="U828" s="16"/>
    </row>
    <row r="829" spans="1:21">
      <c r="A829" s="12"/>
      <c r="B829" s="16"/>
      <c r="C829" s="16"/>
      <c r="D829" s="16"/>
      <c r="E829" s="16"/>
      <c r="F829" s="16"/>
      <c r="G829" s="16"/>
      <c r="H829" s="16"/>
      <c r="I829" s="16"/>
      <c r="J829" s="16"/>
      <c r="N829" s="25"/>
      <c r="O829" s="25"/>
      <c r="P829" s="25"/>
      <c r="Q829" s="25"/>
      <c r="R829" s="25"/>
      <c r="S829" s="25"/>
      <c r="T829" s="25"/>
      <c r="U829" s="16"/>
    </row>
    <row r="830" spans="1:21">
      <c r="A830" s="12"/>
      <c r="B830" s="16"/>
      <c r="C830" s="16"/>
      <c r="D830" s="16"/>
      <c r="E830" s="16"/>
      <c r="F830" s="16"/>
      <c r="G830" s="16"/>
      <c r="H830" s="16"/>
      <c r="I830" s="16"/>
      <c r="J830" s="16"/>
      <c r="N830" s="25"/>
      <c r="O830" s="25"/>
      <c r="P830" s="25"/>
      <c r="Q830" s="25"/>
      <c r="R830" s="25"/>
      <c r="S830" s="25"/>
      <c r="T830" s="25"/>
      <c r="U830" s="16"/>
    </row>
    <row r="831" spans="1:21">
      <c r="A831" s="12"/>
      <c r="B831" s="16"/>
      <c r="C831" s="16"/>
      <c r="D831" s="16"/>
      <c r="E831" s="16"/>
      <c r="F831" s="16"/>
      <c r="G831" s="16"/>
      <c r="H831" s="16"/>
      <c r="I831" s="16"/>
      <c r="J831" s="16"/>
      <c r="N831" s="25"/>
      <c r="O831" s="25"/>
      <c r="P831" s="25"/>
      <c r="Q831" s="25"/>
      <c r="R831" s="25"/>
      <c r="S831" s="25"/>
      <c r="T831" s="25"/>
      <c r="U831" s="16"/>
    </row>
    <row r="832" spans="1:21">
      <c r="A832" s="12"/>
      <c r="B832" s="16"/>
      <c r="C832" s="16"/>
      <c r="D832" s="16"/>
      <c r="E832" s="16"/>
      <c r="F832" s="16"/>
      <c r="G832" s="16"/>
      <c r="H832" s="16"/>
      <c r="I832" s="16"/>
      <c r="J832" s="16"/>
      <c r="N832" s="25"/>
      <c r="O832" s="25"/>
      <c r="P832" s="25"/>
      <c r="Q832" s="25"/>
      <c r="R832" s="25"/>
      <c r="S832" s="25"/>
      <c r="T832" s="25"/>
      <c r="U832" s="16"/>
    </row>
    <row r="833" spans="1:21">
      <c r="A833" s="12"/>
      <c r="B833" s="16"/>
      <c r="C833" s="16"/>
      <c r="D833" s="16"/>
      <c r="E833" s="16"/>
      <c r="F833" s="16"/>
      <c r="G833" s="16"/>
      <c r="H833" s="16"/>
      <c r="I833" s="16"/>
      <c r="J833" s="16"/>
      <c r="N833" s="25"/>
      <c r="O833" s="25"/>
      <c r="P833" s="25"/>
      <c r="Q833" s="25"/>
      <c r="R833" s="25"/>
      <c r="S833" s="25"/>
      <c r="T833" s="25"/>
      <c r="U833" s="16"/>
    </row>
    <row r="834" spans="1:21">
      <c r="A834" s="12"/>
      <c r="B834" s="16"/>
      <c r="C834" s="16"/>
      <c r="D834" s="16"/>
      <c r="E834" s="16"/>
      <c r="F834" s="16"/>
      <c r="G834" s="16"/>
      <c r="H834" s="16"/>
      <c r="I834" s="16"/>
      <c r="J834" s="16"/>
      <c r="N834" s="25"/>
      <c r="O834" s="25"/>
      <c r="P834" s="25"/>
      <c r="Q834" s="25"/>
      <c r="R834" s="25"/>
      <c r="S834" s="25"/>
      <c r="T834" s="25"/>
      <c r="U834" s="16"/>
    </row>
    <row r="835" spans="1:21">
      <c r="A835" s="12"/>
      <c r="B835" s="16"/>
      <c r="C835" s="16"/>
      <c r="D835" s="16"/>
      <c r="E835" s="16"/>
      <c r="F835" s="16"/>
      <c r="G835" s="16"/>
      <c r="H835" s="16"/>
      <c r="I835" s="16"/>
      <c r="J835" s="16"/>
      <c r="N835" s="25"/>
      <c r="O835" s="25"/>
      <c r="P835" s="25"/>
      <c r="Q835" s="25"/>
      <c r="R835" s="25"/>
      <c r="S835" s="25"/>
      <c r="T835" s="25"/>
      <c r="U835" s="16"/>
    </row>
    <row r="836" spans="1:21">
      <c r="A836" s="12"/>
      <c r="B836" s="16"/>
      <c r="C836" s="16"/>
      <c r="D836" s="16"/>
      <c r="E836" s="16"/>
      <c r="F836" s="16"/>
      <c r="G836" s="16"/>
      <c r="H836" s="16"/>
      <c r="I836" s="16"/>
      <c r="J836" s="16"/>
      <c r="N836" s="25"/>
      <c r="O836" s="25"/>
      <c r="P836" s="25"/>
      <c r="Q836" s="25"/>
      <c r="R836" s="25"/>
      <c r="S836" s="25"/>
      <c r="T836" s="25"/>
      <c r="U836" s="16"/>
    </row>
    <row r="837" spans="1:21">
      <c r="A837" s="12"/>
      <c r="B837" s="16"/>
      <c r="C837" s="16"/>
      <c r="D837" s="16"/>
      <c r="E837" s="16"/>
      <c r="F837" s="16"/>
      <c r="G837" s="16"/>
      <c r="H837" s="16"/>
      <c r="I837" s="16"/>
      <c r="J837" s="16"/>
      <c r="N837" s="25"/>
      <c r="O837" s="25"/>
      <c r="P837" s="25"/>
      <c r="Q837" s="25"/>
      <c r="R837" s="25"/>
      <c r="S837" s="25"/>
      <c r="T837" s="25"/>
      <c r="U837" s="16"/>
    </row>
    <row r="838" spans="1:21">
      <c r="A838" s="12"/>
      <c r="B838" s="16"/>
      <c r="C838" s="16"/>
      <c r="D838" s="16"/>
      <c r="E838" s="16"/>
      <c r="F838" s="16"/>
      <c r="G838" s="16"/>
      <c r="H838" s="16"/>
      <c r="I838" s="16"/>
      <c r="J838" s="16"/>
      <c r="N838" s="25"/>
      <c r="O838" s="25"/>
      <c r="P838" s="25"/>
      <c r="Q838" s="25"/>
      <c r="R838" s="25"/>
      <c r="S838" s="25"/>
      <c r="T838" s="25"/>
      <c r="U838" s="16"/>
    </row>
    <row r="839" spans="1:21">
      <c r="A839" s="12"/>
      <c r="B839" s="16"/>
      <c r="C839" s="16"/>
      <c r="D839" s="16"/>
      <c r="E839" s="16"/>
      <c r="F839" s="16"/>
      <c r="G839" s="16"/>
      <c r="H839" s="16"/>
      <c r="I839" s="16"/>
      <c r="J839" s="16"/>
      <c r="N839" s="25"/>
      <c r="O839" s="25"/>
      <c r="P839" s="25"/>
      <c r="Q839" s="25"/>
      <c r="R839" s="25"/>
      <c r="S839" s="25"/>
      <c r="T839" s="25"/>
      <c r="U839" s="16"/>
    </row>
    <row r="840" spans="1:21">
      <c r="A840" s="12"/>
      <c r="B840" s="16"/>
      <c r="C840" s="16"/>
      <c r="D840" s="16"/>
      <c r="E840" s="16"/>
      <c r="F840" s="16"/>
      <c r="G840" s="16"/>
      <c r="H840" s="16"/>
      <c r="I840" s="16"/>
      <c r="J840" s="16"/>
      <c r="N840" s="25"/>
      <c r="O840" s="25"/>
      <c r="P840" s="25"/>
      <c r="Q840" s="25"/>
      <c r="R840" s="25"/>
      <c r="S840" s="25"/>
      <c r="T840" s="25"/>
      <c r="U840" s="16"/>
    </row>
    <row r="841" spans="1:21">
      <c r="A841" s="12"/>
      <c r="B841" s="16"/>
      <c r="C841" s="16"/>
      <c r="D841" s="16"/>
      <c r="E841" s="16"/>
      <c r="F841" s="16"/>
      <c r="G841" s="16"/>
      <c r="H841" s="16"/>
      <c r="I841" s="16"/>
      <c r="J841" s="16"/>
      <c r="N841" s="25"/>
      <c r="O841" s="25"/>
      <c r="P841" s="25"/>
      <c r="Q841" s="25"/>
      <c r="R841" s="25"/>
      <c r="S841" s="25"/>
      <c r="T841" s="25"/>
      <c r="U841" s="16"/>
    </row>
    <row r="842" spans="1:21">
      <c r="A842" s="12"/>
      <c r="B842" s="16"/>
      <c r="C842" s="16"/>
      <c r="D842" s="16"/>
      <c r="E842" s="16"/>
      <c r="F842" s="16"/>
      <c r="G842" s="16"/>
      <c r="H842" s="16"/>
      <c r="I842" s="16"/>
      <c r="J842" s="16"/>
      <c r="N842" s="25"/>
      <c r="O842" s="25"/>
      <c r="P842" s="25"/>
      <c r="Q842" s="25"/>
      <c r="R842" s="25"/>
      <c r="S842" s="25"/>
      <c r="T842" s="25"/>
      <c r="U842" s="16"/>
    </row>
    <row r="843" spans="1:21">
      <c r="A843" s="12"/>
      <c r="B843" s="16"/>
      <c r="C843" s="16"/>
      <c r="D843" s="16"/>
      <c r="E843" s="16"/>
      <c r="F843" s="16"/>
      <c r="G843" s="16"/>
      <c r="H843" s="16"/>
      <c r="I843" s="16"/>
      <c r="J843" s="16"/>
      <c r="N843" s="25"/>
      <c r="O843" s="25"/>
      <c r="P843" s="25"/>
      <c r="Q843" s="25"/>
      <c r="R843" s="25"/>
      <c r="S843" s="25"/>
      <c r="T843" s="25"/>
      <c r="U843" s="16"/>
    </row>
    <row r="844" spans="1:21">
      <c r="A844" s="12"/>
      <c r="B844" s="16"/>
      <c r="C844" s="16"/>
      <c r="D844" s="16"/>
      <c r="E844" s="16"/>
      <c r="F844" s="16"/>
      <c r="G844" s="16"/>
      <c r="H844" s="16"/>
      <c r="I844" s="16"/>
      <c r="J844" s="16"/>
      <c r="N844" s="25"/>
      <c r="O844" s="25"/>
      <c r="P844" s="25"/>
      <c r="Q844" s="25"/>
      <c r="R844" s="25"/>
      <c r="S844" s="25"/>
      <c r="T844" s="25"/>
      <c r="U844" s="16"/>
    </row>
    <row r="845" spans="1:21">
      <c r="A845" s="12"/>
      <c r="B845" s="16"/>
      <c r="C845" s="16"/>
      <c r="D845" s="16"/>
      <c r="E845" s="16"/>
      <c r="F845" s="16"/>
      <c r="G845" s="16"/>
      <c r="H845" s="16"/>
      <c r="I845" s="16"/>
      <c r="J845" s="16"/>
      <c r="N845" s="25"/>
      <c r="O845" s="25"/>
      <c r="P845" s="25"/>
      <c r="Q845" s="25"/>
      <c r="R845" s="25"/>
      <c r="S845" s="25"/>
      <c r="T845" s="25"/>
      <c r="U845" s="16"/>
    </row>
    <row r="846" spans="1:21">
      <c r="A846" s="12"/>
      <c r="B846" s="16"/>
      <c r="C846" s="16"/>
      <c r="D846" s="16"/>
      <c r="E846" s="16"/>
      <c r="F846" s="16"/>
      <c r="G846" s="16"/>
      <c r="H846" s="16"/>
      <c r="I846" s="16"/>
      <c r="J846" s="16"/>
      <c r="N846" s="25"/>
      <c r="O846" s="25"/>
      <c r="P846" s="25"/>
      <c r="Q846" s="25"/>
      <c r="R846" s="25"/>
      <c r="S846" s="25"/>
      <c r="T846" s="25"/>
      <c r="U846" s="16"/>
    </row>
    <row r="847" spans="1:21">
      <c r="A847" s="12"/>
      <c r="B847" s="16"/>
      <c r="C847" s="16"/>
      <c r="D847" s="16"/>
      <c r="E847" s="16"/>
      <c r="F847" s="16"/>
      <c r="G847" s="16"/>
      <c r="H847" s="16"/>
      <c r="I847" s="16"/>
      <c r="J847" s="16"/>
      <c r="N847" s="25"/>
      <c r="O847" s="25"/>
      <c r="P847" s="25"/>
      <c r="Q847" s="25"/>
      <c r="R847" s="25"/>
      <c r="S847" s="25"/>
      <c r="T847" s="25"/>
      <c r="U847" s="16"/>
    </row>
    <row r="848" spans="1:21">
      <c r="A848" s="12"/>
      <c r="B848" s="16"/>
      <c r="C848" s="16"/>
      <c r="D848" s="16"/>
      <c r="E848" s="16"/>
      <c r="F848" s="16"/>
      <c r="G848" s="16"/>
      <c r="H848" s="16"/>
      <c r="I848" s="16"/>
      <c r="J848" s="16"/>
      <c r="N848" s="25"/>
      <c r="O848" s="25"/>
      <c r="P848" s="25"/>
      <c r="Q848" s="25"/>
      <c r="R848" s="25"/>
      <c r="S848" s="25"/>
      <c r="T848" s="25"/>
      <c r="U848" s="16"/>
    </row>
    <row r="849" spans="1:21">
      <c r="A849" s="12"/>
      <c r="B849" s="16"/>
      <c r="C849" s="16"/>
      <c r="D849" s="16"/>
      <c r="E849" s="16"/>
      <c r="F849" s="16"/>
      <c r="G849" s="16"/>
      <c r="H849" s="16"/>
      <c r="I849" s="16"/>
      <c r="J849" s="16"/>
      <c r="N849" s="25"/>
      <c r="O849" s="25"/>
      <c r="P849" s="25"/>
      <c r="Q849" s="25"/>
      <c r="R849" s="25"/>
      <c r="S849" s="25"/>
      <c r="T849" s="25"/>
      <c r="U849" s="16"/>
    </row>
    <row r="850" spans="1:21">
      <c r="A850" s="12"/>
      <c r="B850" s="16"/>
      <c r="C850" s="16"/>
      <c r="D850" s="16"/>
      <c r="E850" s="16"/>
      <c r="F850" s="16"/>
      <c r="G850" s="16"/>
      <c r="H850" s="16"/>
      <c r="I850" s="16"/>
      <c r="J850" s="16"/>
      <c r="N850" s="25"/>
      <c r="O850" s="25"/>
      <c r="P850" s="25"/>
      <c r="Q850" s="25"/>
      <c r="R850" s="25"/>
      <c r="S850" s="25"/>
      <c r="T850" s="25"/>
      <c r="U850" s="16"/>
    </row>
    <row r="851" spans="1:21">
      <c r="A851" s="12"/>
      <c r="B851" s="16"/>
      <c r="C851" s="16"/>
      <c r="D851" s="16"/>
      <c r="E851" s="16"/>
      <c r="F851" s="16"/>
      <c r="G851" s="16"/>
      <c r="H851" s="16"/>
      <c r="I851" s="16"/>
      <c r="J851" s="16"/>
      <c r="N851" s="25"/>
      <c r="O851" s="25"/>
      <c r="P851" s="25"/>
      <c r="Q851" s="25"/>
      <c r="R851" s="25"/>
      <c r="S851" s="25"/>
      <c r="T851" s="25"/>
      <c r="U851" s="16"/>
    </row>
    <row r="852" spans="1:21">
      <c r="A852" s="12"/>
      <c r="B852" s="16"/>
      <c r="C852" s="16"/>
      <c r="D852" s="16"/>
      <c r="E852" s="16"/>
      <c r="F852" s="16"/>
      <c r="G852" s="16"/>
      <c r="H852" s="16"/>
      <c r="I852" s="16"/>
      <c r="J852" s="16"/>
      <c r="N852" s="25"/>
      <c r="O852" s="25"/>
      <c r="P852" s="25"/>
      <c r="Q852" s="25"/>
      <c r="R852" s="25"/>
      <c r="S852" s="25"/>
      <c r="T852" s="25"/>
      <c r="U852" s="16"/>
    </row>
    <row r="853" spans="1:21">
      <c r="A853" s="12"/>
      <c r="B853" s="16"/>
      <c r="C853" s="16"/>
      <c r="D853" s="16"/>
      <c r="E853" s="16"/>
      <c r="F853" s="16"/>
      <c r="G853" s="16"/>
      <c r="H853" s="16"/>
      <c r="I853" s="16"/>
      <c r="J853" s="16"/>
      <c r="N853" s="25"/>
      <c r="O853" s="25"/>
      <c r="P853" s="25"/>
      <c r="Q853" s="25"/>
      <c r="R853" s="25"/>
      <c r="S853" s="25"/>
      <c r="T853" s="25"/>
      <c r="U853" s="16"/>
    </row>
    <row r="854" spans="1:21">
      <c r="A854" s="12"/>
      <c r="B854" s="16"/>
      <c r="C854" s="16"/>
      <c r="D854" s="16"/>
      <c r="E854" s="16"/>
      <c r="F854" s="16"/>
      <c r="G854" s="16"/>
      <c r="H854" s="16"/>
      <c r="I854" s="16"/>
      <c r="J854" s="16"/>
      <c r="N854" s="25"/>
      <c r="O854" s="25"/>
      <c r="P854" s="25"/>
      <c r="Q854" s="25"/>
      <c r="R854" s="25"/>
      <c r="S854" s="25"/>
      <c r="T854" s="25"/>
      <c r="U854" s="16"/>
    </row>
    <row r="855" spans="1:21">
      <c r="A855" s="12"/>
      <c r="B855" s="16"/>
      <c r="C855" s="16"/>
      <c r="D855" s="16"/>
      <c r="E855" s="16"/>
      <c r="F855" s="16"/>
      <c r="G855" s="16"/>
      <c r="H855" s="16"/>
      <c r="I855" s="16"/>
      <c r="J855" s="16"/>
      <c r="N855" s="25"/>
      <c r="O855" s="25"/>
      <c r="P855" s="25"/>
      <c r="Q855" s="25"/>
      <c r="R855" s="25"/>
      <c r="S855" s="25"/>
      <c r="T855" s="25"/>
      <c r="U855" s="16"/>
    </row>
    <row r="856" spans="1:21">
      <c r="A856" s="12"/>
      <c r="B856" s="16"/>
      <c r="C856" s="16"/>
      <c r="D856" s="16"/>
      <c r="E856" s="16"/>
      <c r="F856" s="16"/>
      <c r="G856" s="16"/>
      <c r="H856" s="16"/>
      <c r="I856" s="16"/>
      <c r="J856" s="16"/>
      <c r="N856" s="25"/>
      <c r="O856" s="25"/>
      <c r="P856" s="25"/>
      <c r="Q856" s="25"/>
      <c r="R856" s="25"/>
      <c r="S856" s="25"/>
      <c r="T856" s="25"/>
      <c r="U856" s="16"/>
    </row>
    <row r="857" spans="1:21">
      <c r="A857" s="12"/>
      <c r="B857" s="16"/>
      <c r="C857" s="16"/>
      <c r="D857" s="16"/>
      <c r="E857" s="16"/>
      <c r="F857" s="16"/>
      <c r="G857" s="16"/>
      <c r="H857" s="16"/>
      <c r="I857" s="16"/>
      <c r="J857" s="16"/>
      <c r="N857" s="25"/>
      <c r="O857" s="25"/>
      <c r="P857" s="25"/>
      <c r="Q857" s="25"/>
      <c r="R857" s="25"/>
      <c r="S857" s="25"/>
      <c r="T857" s="25"/>
      <c r="U857" s="16"/>
    </row>
    <row r="858" spans="1:21">
      <c r="A858" s="12"/>
      <c r="B858" s="16"/>
      <c r="C858" s="16"/>
      <c r="D858" s="16"/>
      <c r="E858" s="16"/>
      <c r="F858" s="16"/>
      <c r="G858" s="16"/>
      <c r="H858" s="16"/>
      <c r="I858" s="16"/>
      <c r="J858" s="16"/>
      <c r="N858" s="25"/>
      <c r="O858" s="25"/>
      <c r="P858" s="25"/>
      <c r="Q858" s="25"/>
      <c r="R858" s="25"/>
      <c r="S858" s="25"/>
      <c r="T858" s="25"/>
      <c r="U858" s="16"/>
    </row>
    <row r="859" spans="1:21">
      <c r="A859" s="12"/>
      <c r="B859" s="16"/>
      <c r="C859" s="16"/>
      <c r="D859" s="16"/>
      <c r="E859" s="16"/>
      <c r="F859" s="16"/>
      <c r="G859" s="16"/>
      <c r="H859" s="16"/>
      <c r="I859" s="16"/>
      <c r="J859" s="16"/>
      <c r="N859" s="25"/>
      <c r="O859" s="25"/>
      <c r="P859" s="25"/>
      <c r="Q859" s="25"/>
      <c r="R859" s="25"/>
      <c r="S859" s="25"/>
      <c r="T859" s="25"/>
      <c r="U859" s="16"/>
    </row>
    <row r="860" spans="1:21">
      <c r="A860" s="12"/>
      <c r="B860" s="16"/>
      <c r="C860" s="16"/>
      <c r="D860" s="16"/>
      <c r="E860" s="16"/>
      <c r="F860" s="16"/>
      <c r="G860" s="16"/>
      <c r="H860" s="16"/>
      <c r="I860" s="16"/>
      <c r="J860" s="16"/>
      <c r="N860" s="25"/>
      <c r="O860" s="25"/>
      <c r="P860" s="25"/>
      <c r="Q860" s="25"/>
      <c r="R860" s="25"/>
      <c r="S860" s="25"/>
      <c r="T860" s="25"/>
      <c r="U860" s="16"/>
    </row>
    <row r="861" spans="1:21">
      <c r="A861" s="12"/>
      <c r="B861" s="16"/>
      <c r="C861" s="16"/>
      <c r="D861" s="16"/>
      <c r="E861" s="16"/>
      <c r="F861" s="16"/>
      <c r="G861" s="16"/>
      <c r="H861" s="16"/>
      <c r="I861" s="16"/>
      <c r="J861" s="16"/>
      <c r="N861" s="25"/>
      <c r="O861" s="25"/>
      <c r="P861" s="25"/>
      <c r="Q861" s="25"/>
      <c r="R861" s="25"/>
      <c r="S861" s="25"/>
      <c r="T861" s="25"/>
      <c r="U861" s="16"/>
    </row>
    <row r="862" spans="1:21">
      <c r="A862" s="12"/>
      <c r="B862" s="16"/>
      <c r="C862" s="16"/>
      <c r="D862" s="16"/>
      <c r="E862" s="16"/>
      <c r="F862" s="16"/>
      <c r="G862" s="16"/>
      <c r="H862" s="16"/>
      <c r="I862" s="16"/>
      <c r="J862" s="16"/>
      <c r="N862" s="25"/>
      <c r="O862" s="25"/>
      <c r="P862" s="25"/>
      <c r="Q862" s="25"/>
      <c r="R862" s="25"/>
      <c r="S862" s="25"/>
      <c r="T862" s="25"/>
      <c r="U862" s="16"/>
    </row>
    <row r="863" spans="1:21">
      <c r="A863" s="12"/>
      <c r="B863" s="16"/>
      <c r="C863" s="16"/>
      <c r="D863" s="16"/>
      <c r="E863" s="16"/>
      <c r="F863" s="16"/>
      <c r="G863" s="16"/>
      <c r="H863" s="16"/>
      <c r="I863" s="16"/>
      <c r="J863" s="16"/>
      <c r="N863" s="25"/>
      <c r="O863" s="25"/>
      <c r="P863" s="25"/>
      <c r="Q863" s="25"/>
      <c r="R863" s="25"/>
      <c r="S863" s="25"/>
      <c r="T863" s="25"/>
      <c r="U863" s="16"/>
    </row>
    <row r="864" spans="1:21">
      <c r="A864" s="12"/>
      <c r="B864" s="16"/>
      <c r="C864" s="16"/>
      <c r="D864" s="16"/>
      <c r="E864" s="16"/>
      <c r="F864" s="16"/>
      <c r="G864" s="16"/>
      <c r="H864" s="16"/>
      <c r="I864" s="16"/>
      <c r="J864" s="16"/>
      <c r="N864" s="25"/>
      <c r="O864" s="25"/>
      <c r="P864" s="25"/>
      <c r="Q864" s="25"/>
      <c r="R864" s="25"/>
      <c r="S864" s="25"/>
      <c r="T864" s="25"/>
      <c r="U864" s="16"/>
    </row>
    <row r="865" spans="1:21">
      <c r="A865" s="12"/>
      <c r="B865" s="16"/>
      <c r="C865" s="16"/>
      <c r="D865" s="16"/>
      <c r="E865" s="16"/>
      <c r="F865" s="16"/>
      <c r="G865" s="16"/>
      <c r="H865" s="16"/>
      <c r="I865" s="16"/>
      <c r="J865" s="16"/>
      <c r="N865" s="25"/>
      <c r="O865" s="25"/>
      <c r="P865" s="25"/>
      <c r="Q865" s="25"/>
      <c r="R865" s="25"/>
      <c r="S865" s="25"/>
      <c r="T865" s="25"/>
      <c r="U865" s="16"/>
    </row>
    <row r="866" spans="1:21">
      <c r="A866" s="12"/>
      <c r="B866" s="16"/>
      <c r="C866" s="16"/>
      <c r="D866" s="16"/>
      <c r="E866" s="16"/>
      <c r="F866" s="16"/>
      <c r="G866" s="16"/>
      <c r="H866" s="16"/>
      <c r="I866" s="16"/>
      <c r="J866" s="16"/>
      <c r="N866" s="25"/>
      <c r="O866" s="25"/>
      <c r="P866" s="25"/>
      <c r="Q866" s="25"/>
      <c r="R866" s="25"/>
      <c r="S866" s="25"/>
      <c r="T866" s="25"/>
      <c r="U866" s="16"/>
    </row>
    <row r="867" spans="1:21">
      <c r="A867" s="12"/>
      <c r="B867" s="16"/>
      <c r="C867" s="16"/>
      <c r="D867" s="16"/>
      <c r="E867" s="16"/>
      <c r="F867" s="16"/>
      <c r="G867" s="16"/>
      <c r="H867" s="16"/>
      <c r="I867" s="16"/>
      <c r="J867" s="16"/>
      <c r="N867" s="25"/>
      <c r="O867" s="25"/>
      <c r="P867" s="25"/>
      <c r="Q867" s="25"/>
      <c r="R867" s="25"/>
      <c r="S867" s="25"/>
      <c r="T867" s="25"/>
      <c r="U867" s="16"/>
    </row>
    <row r="868" spans="1:21">
      <c r="A868" s="12"/>
      <c r="B868" s="16"/>
      <c r="C868" s="16"/>
      <c r="D868" s="16"/>
      <c r="E868" s="16"/>
      <c r="F868" s="16"/>
      <c r="G868" s="16"/>
      <c r="H868" s="16"/>
      <c r="I868" s="16"/>
      <c r="J868" s="16"/>
      <c r="N868" s="25"/>
      <c r="O868" s="25"/>
      <c r="P868" s="25"/>
      <c r="Q868" s="25"/>
      <c r="R868" s="25"/>
      <c r="S868" s="25"/>
      <c r="T868" s="25"/>
      <c r="U868" s="16"/>
    </row>
    <row r="869" spans="1:21">
      <c r="A869" s="12"/>
      <c r="B869" s="16"/>
      <c r="C869" s="16"/>
      <c r="D869" s="16"/>
      <c r="E869" s="16"/>
      <c r="F869" s="16"/>
      <c r="G869" s="16"/>
      <c r="H869" s="16"/>
      <c r="I869" s="16"/>
      <c r="J869" s="16"/>
      <c r="N869" s="25"/>
      <c r="O869" s="25"/>
      <c r="P869" s="25"/>
      <c r="Q869" s="25"/>
      <c r="R869" s="25"/>
      <c r="S869" s="25"/>
      <c r="T869" s="25"/>
      <c r="U869" s="16"/>
    </row>
    <row r="870" spans="1:21">
      <c r="A870" s="12"/>
      <c r="B870" s="16"/>
      <c r="C870" s="16"/>
      <c r="D870" s="16"/>
      <c r="E870" s="16"/>
      <c r="F870" s="16"/>
      <c r="G870" s="16"/>
      <c r="H870" s="16"/>
      <c r="I870" s="16"/>
      <c r="J870" s="16"/>
      <c r="N870" s="25"/>
      <c r="O870" s="25"/>
      <c r="P870" s="25"/>
      <c r="Q870" s="25"/>
      <c r="R870" s="25"/>
      <c r="S870" s="25"/>
      <c r="T870" s="25"/>
      <c r="U870" s="16"/>
    </row>
    <row r="871" spans="1:21">
      <c r="A871" s="12"/>
      <c r="B871" s="16"/>
      <c r="C871" s="16"/>
      <c r="D871" s="16"/>
      <c r="E871" s="16"/>
      <c r="F871" s="16"/>
      <c r="G871" s="16"/>
      <c r="H871" s="16"/>
      <c r="I871" s="16"/>
      <c r="J871" s="16"/>
      <c r="N871" s="25"/>
      <c r="O871" s="25"/>
      <c r="P871" s="25"/>
      <c r="Q871" s="25"/>
      <c r="R871" s="25"/>
      <c r="S871" s="25"/>
      <c r="T871" s="25"/>
      <c r="U871" s="16"/>
    </row>
    <row r="872" spans="1:21">
      <c r="A872" s="12"/>
      <c r="B872" s="16"/>
      <c r="C872" s="16"/>
      <c r="D872" s="16"/>
      <c r="E872" s="16"/>
      <c r="F872" s="16"/>
      <c r="G872" s="16"/>
      <c r="H872" s="16"/>
      <c r="I872" s="16"/>
      <c r="J872" s="16"/>
      <c r="N872" s="25"/>
      <c r="O872" s="25"/>
      <c r="P872" s="25"/>
      <c r="Q872" s="25"/>
      <c r="R872" s="25"/>
      <c r="S872" s="25"/>
      <c r="T872" s="25"/>
      <c r="U872" s="16"/>
    </row>
    <row r="873" spans="1:21">
      <c r="A873" s="12"/>
      <c r="B873" s="16"/>
      <c r="C873" s="16"/>
      <c r="D873" s="16"/>
      <c r="E873" s="16"/>
      <c r="F873" s="16"/>
      <c r="G873" s="16"/>
      <c r="H873" s="16"/>
      <c r="I873" s="16"/>
      <c r="J873" s="16"/>
      <c r="N873" s="25"/>
      <c r="O873" s="25"/>
      <c r="P873" s="25"/>
      <c r="Q873" s="25"/>
      <c r="R873" s="25"/>
      <c r="S873" s="25"/>
      <c r="T873" s="25"/>
      <c r="U873" s="16"/>
    </row>
    <row r="874" spans="1:21">
      <c r="A874" s="12"/>
      <c r="B874" s="16"/>
      <c r="C874" s="16"/>
      <c r="D874" s="16"/>
      <c r="E874" s="16"/>
      <c r="F874" s="16"/>
      <c r="G874" s="16"/>
      <c r="H874" s="16"/>
      <c r="I874" s="16"/>
      <c r="J874" s="16"/>
      <c r="N874" s="25"/>
      <c r="O874" s="25"/>
      <c r="P874" s="25"/>
      <c r="Q874" s="25"/>
      <c r="R874" s="25"/>
      <c r="S874" s="25"/>
      <c r="T874" s="25"/>
      <c r="U874" s="16"/>
    </row>
    <row r="875" spans="1:21">
      <c r="A875" s="12"/>
      <c r="B875" s="16"/>
      <c r="C875" s="16"/>
      <c r="D875" s="16"/>
      <c r="E875" s="16"/>
      <c r="F875" s="16"/>
      <c r="G875" s="16"/>
      <c r="H875" s="16"/>
      <c r="I875" s="16"/>
      <c r="J875" s="16"/>
      <c r="N875" s="25"/>
      <c r="O875" s="25"/>
      <c r="P875" s="25"/>
      <c r="Q875" s="25"/>
      <c r="R875" s="25"/>
      <c r="S875" s="25"/>
      <c r="T875" s="25"/>
      <c r="U875" s="16"/>
    </row>
    <row r="876" spans="1:21">
      <c r="A876" s="12"/>
      <c r="B876" s="16"/>
      <c r="C876" s="16"/>
      <c r="D876" s="16"/>
      <c r="E876" s="16"/>
      <c r="F876" s="16"/>
      <c r="G876" s="16"/>
      <c r="H876" s="16"/>
      <c r="I876" s="16"/>
      <c r="J876" s="16"/>
      <c r="N876" s="25"/>
      <c r="O876" s="25"/>
      <c r="P876" s="25"/>
      <c r="Q876" s="25"/>
      <c r="R876" s="25"/>
      <c r="S876" s="25"/>
      <c r="T876" s="25"/>
      <c r="U876" s="16"/>
    </row>
    <row r="877" spans="1:21">
      <c r="A877" s="12"/>
      <c r="B877" s="16"/>
      <c r="C877" s="16"/>
      <c r="D877" s="16"/>
      <c r="E877" s="16"/>
      <c r="F877" s="16"/>
      <c r="G877" s="16"/>
      <c r="H877" s="16"/>
      <c r="I877" s="16"/>
      <c r="J877" s="16"/>
      <c r="N877" s="25"/>
      <c r="O877" s="25"/>
      <c r="P877" s="25"/>
      <c r="Q877" s="25"/>
      <c r="R877" s="25"/>
      <c r="S877" s="25"/>
      <c r="T877" s="25"/>
      <c r="U877" s="16"/>
    </row>
    <row r="878" spans="1:21">
      <c r="A878" s="12"/>
      <c r="B878" s="16"/>
      <c r="C878" s="16"/>
      <c r="D878" s="16"/>
      <c r="E878" s="16"/>
      <c r="F878" s="16"/>
      <c r="G878" s="16"/>
      <c r="H878" s="16"/>
      <c r="I878" s="16"/>
      <c r="J878" s="16"/>
      <c r="N878" s="25"/>
      <c r="O878" s="25"/>
      <c r="P878" s="25"/>
      <c r="Q878" s="25"/>
      <c r="R878" s="25"/>
      <c r="S878" s="25"/>
      <c r="T878" s="25"/>
      <c r="U878" s="16"/>
    </row>
    <row r="879" spans="1:21">
      <c r="A879" s="12"/>
      <c r="B879" s="16"/>
      <c r="C879" s="16"/>
      <c r="D879" s="16"/>
      <c r="E879" s="16"/>
      <c r="F879" s="16"/>
      <c r="G879" s="16"/>
      <c r="H879" s="16"/>
      <c r="I879" s="16"/>
      <c r="J879" s="16"/>
      <c r="N879" s="25"/>
      <c r="O879" s="25"/>
      <c r="P879" s="25"/>
      <c r="Q879" s="25"/>
      <c r="R879" s="25"/>
      <c r="S879" s="25"/>
      <c r="T879" s="25"/>
      <c r="U879" s="16"/>
    </row>
    <row r="880" spans="1:21">
      <c r="A880" s="12"/>
      <c r="B880" s="16"/>
      <c r="C880" s="16"/>
      <c r="D880" s="16"/>
      <c r="E880" s="16"/>
      <c r="F880" s="16"/>
      <c r="G880" s="16"/>
      <c r="H880" s="16"/>
      <c r="I880" s="16"/>
      <c r="J880" s="16"/>
      <c r="N880" s="25"/>
      <c r="O880" s="25"/>
      <c r="P880" s="25"/>
      <c r="Q880" s="25"/>
      <c r="R880" s="25"/>
      <c r="S880" s="25"/>
      <c r="T880" s="25"/>
      <c r="U880" s="16"/>
    </row>
    <row r="881" spans="1:21">
      <c r="A881" s="12"/>
      <c r="B881" s="16"/>
      <c r="C881" s="16"/>
      <c r="D881" s="16"/>
      <c r="E881" s="16"/>
      <c r="F881" s="16"/>
      <c r="G881" s="16"/>
      <c r="H881" s="16"/>
      <c r="I881" s="16"/>
      <c r="J881" s="16"/>
      <c r="N881" s="25"/>
      <c r="O881" s="25"/>
      <c r="P881" s="25"/>
      <c r="Q881" s="25"/>
      <c r="R881" s="25"/>
      <c r="S881" s="25"/>
      <c r="T881" s="25"/>
      <c r="U881" s="16"/>
    </row>
    <row r="882" spans="1:21">
      <c r="A882" s="12"/>
      <c r="B882" s="16"/>
      <c r="C882" s="16"/>
      <c r="D882" s="16"/>
      <c r="E882" s="16"/>
      <c r="F882" s="16"/>
      <c r="G882" s="16"/>
      <c r="H882" s="16"/>
      <c r="I882" s="16"/>
      <c r="J882" s="16"/>
      <c r="N882" s="25"/>
      <c r="O882" s="25"/>
      <c r="P882" s="25"/>
      <c r="Q882" s="25"/>
      <c r="R882" s="25"/>
      <c r="S882" s="25"/>
      <c r="T882" s="25"/>
      <c r="U882" s="16"/>
    </row>
    <row r="883" spans="1:21">
      <c r="A883" s="12"/>
      <c r="B883" s="16"/>
      <c r="C883" s="16"/>
      <c r="D883" s="16"/>
      <c r="E883" s="16"/>
      <c r="F883" s="16"/>
      <c r="G883" s="16"/>
      <c r="H883" s="16"/>
      <c r="I883" s="16"/>
      <c r="J883" s="16"/>
      <c r="N883" s="25"/>
      <c r="O883" s="25"/>
      <c r="P883" s="25"/>
      <c r="Q883" s="25"/>
      <c r="R883" s="25"/>
      <c r="S883" s="25"/>
      <c r="T883" s="25"/>
      <c r="U883" s="16"/>
    </row>
    <row r="884" spans="1:21">
      <c r="A884" s="12"/>
      <c r="B884" s="16"/>
      <c r="C884" s="16"/>
      <c r="D884" s="16"/>
      <c r="E884" s="16"/>
      <c r="F884" s="16"/>
      <c r="G884" s="16"/>
      <c r="H884" s="16"/>
      <c r="I884" s="16"/>
      <c r="J884" s="16"/>
      <c r="N884" s="25"/>
      <c r="O884" s="25"/>
      <c r="P884" s="25"/>
      <c r="Q884" s="25"/>
      <c r="R884" s="25"/>
      <c r="S884" s="25"/>
      <c r="T884" s="25"/>
      <c r="U884" s="16"/>
    </row>
    <row r="885" spans="1:21">
      <c r="A885" s="12"/>
      <c r="B885" s="16"/>
      <c r="C885" s="16"/>
      <c r="D885" s="16"/>
      <c r="E885" s="16"/>
      <c r="F885" s="16"/>
      <c r="G885" s="16"/>
      <c r="H885" s="16"/>
      <c r="I885" s="16"/>
      <c r="J885" s="16"/>
      <c r="N885" s="25"/>
      <c r="O885" s="25"/>
      <c r="P885" s="25"/>
      <c r="Q885" s="25"/>
      <c r="R885" s="25"/>
      <c r="S885" s="25"/>
      <c r="T885" s="25"/>
      <c r="U885" s="16"/>
    </row>
    <row r="886" spans="1:21">
      <c r="A886" s="12"/>
      <c r="B886" s="16"/>
      <c r="C886" s="16"/>
      <c r="D886" s="16"/>
      <c r="E886" s="16"/>
      <c r="F886" s="16"/>
      <c r="G886" s="16"/>
      <c r="H886" s="16"/>
      <c r="I886" s="16"/>
      <c r="J886" s="16"/>
      <c r="N886" s="25"/>
      <c r="O886" s="25"/>
      <c r="P886" s="25"/>
      <c r="Q886" s="25"/>
      <c r="R886" s="25"/>
      <c r="S886" s="25"/>
      <c r="T886" s="25"/>
      <c r="U886" s="16"/>
    </row>
    <row r="887" spans="1:21">
      <c r="A887" s="12"/>
      <c r="B887" s="16"/>
      <c r="C887" s="16"/>
      <c r="D887" s="16"/>
      <c r="E887" s="16"/>
      <c r="F887" s="16"/>
      <c r="G887" s="16"/>
      <c r="H887" s="16"/>
      <c r="I887" s="16"/>
      <c r="J887" s="16"/>
      <c r="N887" s="25"/>
      <c r="O887" s="25"/>
      <c r="P887" s="25"/>
      <c r="Q887" s="25"/>
      <c r="R887" s="25"/>
      <c r="S887" s="25"/>
      <c r="T887" s="25"/>
      <c r="U887" s="16"/>
    </row>
    <row r="888" spans="1:21">
      <c r="A888" s="12"/>
      <c r="B888" s="16"/>
      <c r="C888" s="16"/>
      <c r="D888" s="16"/>
      <c r="E888" s="16"/>
      <c r="F888" s="16"/>
      <c r="G888" s="16"/>
      <c r="H888" s="16"/>
      <c r="I888" s="16"/>
      <c r="J888" s="16"/>
      <c r="N888" s="25"/>
      <c r="O888" s="25"/>
      <c r="P888" s="25"/>
      <c r="Q888" s="25"/>
      <c r="R888" s="25"/>
      <c r="S888" s="25"/>
      <c r="T888" s="25"/>
      <c r="U888" s="16"/>
    </row>
    <row r="889" spans="1:21">
      <c r="A889" s="12"/>
      <c r="B889" s="16"/>
      <c r="C889" s="16"/>
      <c r="D889" s="16"/>
      <c r="E889" s="16"/>
      <c r="F889" s="16"/>
      <c r="G889" s="16"/>
      <c r="H889" s="16"/>
      <c r="I889" s="16"/>
      <c r="J889" s="16"/>
      <c r="N889" s="25"/>
      <c r="O889" s="25"/>
      <c r="P889" s="25"/>
      <c r="Q889" s="25"/>
      <c r="R889" s="25"/>
      <c r="S889" s="25"/>
      <c r="T889" s="25"/>
      <c r="U889" s="16"/>
    </row>
    <row r="890" spans="1:21">
      <c r="A890" s="12"/>
      <c r="B890" s="16"/>
      <c r="C890" s="16"/>
      <c r="D890" s="16"/>
      <c r="E890" s="16"/>
      <c r="F890" s="16"/>
      <c r="G890" s="16"/>
      <c r="H890" s="16"/>
      <c r="I890" s="16"/>
      <c r="J890" s="16"/>
      <c r="N890" s="25"/>
      <c r="O890" s="25"/>
      <c r="P890" s="25"/>
      <c r="Q890" s="25"/>
      <c r="R890" s="25"/>
      <c r="S890" s="25"/>
      <c r="T890" s="25"/>
      <c r="U890" s="16"/>
    </row>
    <row r="891" spans="1:21">
      <c r="A891" s="12"/>
      <c r="B891" s="16"/>
      <c r="C891" s="16"/>
      <c r="D891" s="16"/>
      <c r="E891" s="16"/>
      <c r="F891" s="16"/>
      <c r="G891" s="16"/>
      <c r="H891" s="16"/>
      <c r="I891" s="16"/>
      <c r="J891" s="16"/>
      <c r="N891" s="25"/>
      <c r="O891" s="25"/>
      <c r="P891" s="25"/>
      <c r="Q891" s="25"/>
      <c r="R891" s="25"/>
      <c r="S891" s="25"/>
      <c r="T891" s="25"/>
      <c r="U891" s="16"/>
    </row>
    <row r="892" spans="1:21">
      <c r="A892" s="12"/>
      <c r="B892" s="16"/>
      <c r="C892" s="16"/>
      <c r="D892" s="16"/>
      <c r="E892" s="16"/>
      <c r="F892" s="16"/>
      <c r="G892" s="16"/>
      <c r="H892" s="16"/>
      <c r="I892" s="16"/>
      <c r="J892" s="16"/>
      <c r="N892" s="25"/>
      <c r="O892" s="25"/>
      <c r="P892" s="25"/>
      <c r="Q892" s="25"/>
      <c r="R892" s="25"/>
      <c r="S892" s="25"/>
      <c r="T892" s="25"/>
      <c r="U892" s="16"/>
    </row>
    <row r="893" spans="1:21">
      <c r="A893" s="12"/>
      <c r="B893" s="16"/>
      <c r="C893" s="16"/>
      <c r="D893" s="16"/>
      <c r="E893" s="16"/>
      <c r="F893" s="16"/>
      <c r="G893" s="16"/>
      <c r="H893" s="16"/>
      <c r="I893" s="16"/>
      <c r="J893" s="16"/>
      <c r="N893" s="25"/>
      <c r="O893" s="25"/>
      <c r="P893" s="25"/>
      <c r="Q893" s="25"/>
      <c r="R893" s="25"/>
      <c r="S893" s="25"/>
      <c r="T893" s="25"/>
      <c r="U893" s="16"/>
    </row>
    <row r="894" spans="1:21">
      <c r="A894" s="12"/>
      <c r="B894" s="16"/>
      <c r="C894" s="16"/>
      <c r="D894" s="16"/>
      <c r="E894" s="16"/>
      <c r="F894" s="16"/>
      <c r="G894" s="16"/>
      <c r="H894" s="16"/>
      <c r="I894" s="16"/>
      <c r="J894" s="16"/>
      <c r="N894" s="25"/>
      <c r="O894" s="25"/>
      <c r="P894" s="25"/>
      <c r="Q894" s="25"/>
      <c r="R894" s="25"/>
      <c r="S894" s="25"/>
      <c r="T894" s="25"/>
      <c r="U894" s="16"/>
    </row>
    <row r="895" spans="1:21">
      <c r="A895" s="12"/>
      <c r="B895" s="16"/>
      <c r="C895" s="16"/>
      <c r="D895" s="16"/>
      <c r="E895" s="16"/>
      <c r="F895" s="16"/>
      <c r="G895" s="16"/>
      <c r="H895" s="16"/>
      <c r="I895" s="16"/>
      <c r="J895" s="16"/>
      <c r="N895" s="25"/>
      <c r="O895" s="25"/>
      <c r="P895" s="25"/>
      <c r="Q895" s="25"/>
      <c r="R895" s="25"/>
      <c r="S895" s="25"/>
      <c r="T895" s="25"/>
      <c r="U895" s="16"/>
    </row>
    <row r="896" spans="1:21">
      <c r="A896" s="12"/>
      <c r="B896" s="16"/>
      <c r="C896" s="16"/>
      <c r="D896" s="16"/>
      <c r="E896" s="16"/>
      <c r="F896" s="16"/>
      <c r="G896" s="16"/>
      <c r="H896" s="16"/>
      <c r="I896" s="16"/>
      <c r="J896" s="16"/>
      <c r="N896" s="25"/>
      <c r="O896" s="25"/>
      <c r="P896" s="25"/>
      <c r="Q896" s="25"/>
      <c r="R896" s="25"/>
      <c r="S896" s="25"/>
      <c r="T896" s="25"/>
      <c r="U896" s="16"/>
    </row>
    <row r="897" spans="1:21">
      <c r="A897" s="12"/>
      <c r="B897" s="16"/>
      <c r="C897" s="16"/>
      <c r="D897" s="16"/>
      <c r="E897" s="16"/>
      <c r="F897" s="16"/>
      <c r="G897" s="16"/>
      <c r="H897" s="16"/>
      <c r="I897" s="16"/>
      <c r="J897" s="16"/>
      <c r="N897" s="25"/>
      <c r="O897" s="25"/>
      <c r="P897" s="25"/>
      <c r="Q897" s="25"/>
      <c r="R897" s="25"/>
      <c r="S897" s="25"/>
      <c r="T897" s="25"/>
      <c r="U897" s="16"/>
    </row>
    <row r="898" spans="1:21">
      <c r="A898" s="12"/>
      <c r="B898" s="16"/>
      <c r="C898" s="16"/>
      <c r="D898" s="16"/>
      <c r="E898" s="16"/>
      <c r="F898" s="16"/>
      <c r="G898" s="16"/>
      <c r="H898" s="16"/>
      <c r="I898" s="16"/>
      <c r="J898" s="16"/>
      <c r="N898" s="25"/>
      <c r="O898" s="25"/>
      <c r="P898" s="25"/>
      <c r="Q898" s="25"/>
      <c r="R898" s="25"/>
      <c r="S898" s="25"/>
      <c r="T898" s="25"/>
      <c r="U898" s="16"/>
    </row>
    <row r="899" spans="1:21">
      <c r="A899" s="12"/>
      <c r="B899" s="16"/>
      <c r="C899" s="16"/>
      <c r="D899" s="16"/>
      <c r="E899" s="16"/>
      <c r="F899" s="16"/>
      <c r="G899" s="16"/>
      <c r="H899" s="16"/>
      <c r="I899" s="16"/>
      <c r="J899" s="16"/>
      <c r="N899" s="25"/>
      <c r="O899" s="25"/>
      <c r="P899" s="25"/>
      <c r="Q899" s="25"/>
      <c r="R899" s="25"/>
      <c r="S899" s="25"/>
      <c r="T899" s="25"/>
      <c r="U899" s="16"/>
    </row>
    <row r="900" spans="1:21">
      <c r="A900" s="12"/>
      <c r="B900" s="16"/>
      <c r="C900" s="16"/>
      <c r="D900" s="16"/>
      <c r="E900" s="16"/>
      <c r="F900" s="16"/>
      <c r="G900" s="16"/>
      <c r="H900" s="16"/>
      <c r="I900" s="16"/>
      <c r="J900" s="16"/>
      <c r="N900" s="25"/>
      <c r="O900" s="25"/>
      <c r="P900" s="25"/>
      <c r="Q900" s="25"/>
      <c r="R900" s="25"/>
      <c r="S900" s="25"/>
      <c r="T900" s="25"/>
      <c r="U900" s="16"/>
    </row>
    <row r="901" spans="1:21">
      <c r="A901" s="12"/>
      <c r="B901" s="16"/>
      <c r="C901" s="16"/>
      <c r="D901" s="16"/>
      <c r="E901" s="16"/>
      <c r="F901" s="16"/>
      <c r="G901" s="16"/>
      <c r="H901" s="16"/>
      <c r="I901" s="16"/>
      <c r="J901" s="16"/>
      <c r="N901" s="25"/>
      <c r="O901" s="25"/>
      <c r="P901" s="25"/>
      <c r="Q901" s="25"/>
      <c r="R901" s="25"/>
      <c r="S901" s="25"/>
      <c r="T901" s="25"/>
      <c r="U901" s="16"/>
    </row>
    <row r="902" spans="1:21">
      <c r="A902" s="12"/>
      <c r="B902" s="16"/>
      <c r="C902" s="16"/>
      <c r="D902" s="16"/>
      <c r="E902" s="16"/>
      <c r="F902" s="16"/>
      <c r="G902" s="16"/>
      <c r="H902" s="16"/>
      <c r="I902" s="16"/>
      <c r="J902" s="16"/>
      <c r="N902" s="25"/>
      <c r="O902" s="25"/>
      <c r="P902" s="25"/>
      <c r="Q902" s="25"/>
      <c r="R902" s="25"/>
      <c r="S902" s="25"/>
      <c r="T902" s="25"/>
      <c r="U902" s="16"/>
    </row>
    <row r="903" spans="1:21">
      <c r="A903" s="12"/>
      <c r="B903" s="16"/>
      <c r="C903" s="16"/>
      <c r="D903" s="16"/>
      <c r="E903" s="16"/>
      <c r="F903" s="16"/>
      <c r="G903" s="16"/>
      <c r="H903" s="16"/>
      <c r="I903" s="16"/>
      <c r="J903" s="16"/>
      <c r="N903" s="25"/>
      <c r="O903" s="25"/>
      <c r="P903" s="25"/>
      <c r="Q903" s="25"/>
      <c r="R903" s="25"/>
      <c r="S903" s="25"/>
      <c r="T903" s="25"/>
      <c r="U903" s="16"/>
    </row>
    <row r="904" spans="1:21">
      <c r="A904" s="12"/>
      <c r="B904" s="16"/>
      <c r="C904" s="16"/>
      <c r="D904" s="16"/>
      <c r="E904" s="16"/>
      <c r="F904" s="16"/>
      <c r="G904" s="16"/>
      <c r="H904" s="16"/>
      <c r="I904" s="16"/>
      <c r="J904" s="16"/>
      <c r="N904" s="25"/>
      <c r="O904" s="25"/>
      <c r="P904" s="25"/>
      <c r="Q904" s="25"/>
      <c r="R904" s="25"/>
      <c r="S904" s="25"/>
      <c r="T904" s="25"/>
      <c r="U904" s="16"/>
    </row>
    <row r="905" spans="1:21">
      <c r="A905" s="12"/>
      <c r="B905" s="16"/>
      <c r="C905" s="16"/>
      <c r="D905" s="16"/>
      <c r="E905" s="16"/>
      <c r="F905" s="16"/>
      <c r="G905" s="16"/>
      <c r="H905" s="16"/>
      <c r="I905" s="16"/>
      <c r="J905" s="16"/>
      <c r="N905" s="25"/>
      <c r="O905" s="25"/>
      <c r="P905" s="25"/>
      <c r="Q905" s="25"/>
      <c r="R905" s="25"/>
      <c r="S905" s="25"/>
      <c r="T905" s="25"/>
      <c r="U905" s="16"/>
    </row>
    <row r="906" spans="1:21">
      <c r="A906" s="12"/>
      <c r="B906" s="16"/>
      <c r="C906" s="16"/>
      <c r="D906" s="16"/>
      <c r="E906" s="16"/>
      <c r="F906" s="16"/>
      <c r="G906" s="16"/>
      <c r="H906" s="16"/>
      <c r="I906" s="16"/>
      <c r="J906" s="16"/>
      <c r="N906" s="25"/>
      <c r="O906" s="25"/>
      <c r="P906" s="25"/>
      <c r="Q906" s="25"/>
      <c r="R906" s="25"/>
      <c r="S906" s="25"/>
      <c r="T906" s="25"/>
      <c r="U906" s="16"/>
    </row>
    <row r="907" spans="1:21">
      <c r="A907" s="12"/>
      <c r="B907" s="16"/>
      <c r="C907" s="16"/>
      <c r="D907" s="16"/>
      <c r="E907" s="16"/>
      <c r="F907" s="16"/>
      <c r="G907" s="16"/>
      <c r="H907" s="16"/>
      <c r="I907" s="16"/>
      <c r="J907" s="16"/>
      <c r="N907" s="25"/>
      <c r="O907" s="25"/>
      <c r="P907" s="25"/>
      <c r="Q907" s="25"/>
      <c r="R907" s="25"/>
      <c r="S907" s="25"/>
      <c r="T907" s="25"/>
      <c r="U907" s="16"/>
    </row>
    <row r="908" spans="1:21">
      <c r="A908" s="12"/>
      <c r="B908" s="16"/>
      <c r="C908" s="16"/>
      <c r="D908" s="16"/>
      <c r="E908" s="16"/>
      <c r="F908" s="16"/>
      <c r="G908" s="16"/>
      <c r="H908" s="16"/>
      <c r="I908" s="16"/>
      <c r="J908" s="16"/>
      <c r="N908" s="25"/>
      <c r="O908" s="25"/>
      <c r="P908" s="25"/>
      <c r="Q908" s="25"/>
      <c r="R908" s="25"/>
      <c r="S908" s="25"/>
      <c r="T908" s="25"/>
      <c r="U908" s="16"/>
    </row>
    <row r="909" spans="1:21">
      <c r="A909" s="12"/>
      <c r="B909" s="16"/>
      <c r="C909" s="16"/>
      <c r="D909" s="16"/>
      <c r="E909" s="16"/>
      <c r="F909" s="16"/>
      <c r="G909" s="16"/>
      <c r="H909" s="16"/>
      <c r="I909" s="16"/>
      <c r="J909" s="16"/>
      <c r="N909" s="25"/>
      <c r="O909" s="25"/>
      <c r="P909" s="25"/>
      <c r="Q909" s="25"/>
      <c r="R909" s="25"/>
      <c r="S909" s="25"/>
      <c r="T909" s="25"/>
      <c r="U909" s="16"/>
    </row>
    <row r="910" spans="1:21">
      <c r="A910" s="12"/>
      <c r="B910" s="16"/>
      <c r="C910" s="16"/>
      <c r="D910" s="16"/>
      <c r="E910" s="16"/>
      <c r="F910" s="16"/>
      <c r="G910" s="16"/>
      <c r="H910" s="16"/>
      <c r="I910" s="16"/>
      <c r="J910" s="16"/>
      <c r="N910" s="25"/>
      <c r="O910" s="25"/>
      <c r="P910" s="25"/>
      <c r="Q910" s="25"/>
      <c r="R910" s="25"/>
      <c r="S910" s="25"/>
      <c r="T910" s="25"/>
      <c r="U910" s="16"/>
    </row>
    <row r="911" spans="1:21">
      <c r="A911" s="12"/>
      <c r="B911" s="16"/>
      <c r="C911" s="16"/>
      <c r="D911" s="16"/>
      <c r="E911" s="16"/>
      <c r="F911" s="16"/>
      <c r="G911" s="16"/>
      <c r="H911" s="16"/>
      <c r="I911" s="16"/>
      <c r="J911" s="16"/>
      <c r="N911" s="25"/>
      <c r="O911" s="25"/>
      <c r="P911" s="25"/>
      <c r="Q911" s="25"/>
      <c r="R911" s="25"/>
      <c r="S911" s="25"/>
      <c r="T911" s="25"/>
      <c r="U911" s="16"/>
    </row>
    <row r="912" spans="1:21">
      <c r="A912" s="12"/>
      <c r="B912" s="16"/>
      <c r="C912" s="16"/>
      <c r="D912" s="16"/>
      <c r="E912" s="16"/>
      <c r="F912" s="16"/>
      <c r="G912" s="16"/>
      <c r="H912" s="16"/>
      <c r="I912" s="16"/>
      <c r="J912" s="16"/>
      <c r="N912" s="25"/>
      <c r="O912" s="25"/>
      <c r="P912" s="25"/>
      <c r="Q912" s="25"/>
      <c r="R912" s="25"/>
      <c r="S912" s="25"/>
      <c r="T912" s="25"/>
      <c r="U912" s="16"/>
    </row>
    <row r="913" spans="1:21">
      <c r="A913" s="12"/>
      <c r="B913" s="16"/>
      <c r="C913" s="16"/>
      <c r="D913" s="16"/>
      <c r="E913" s="16"/>
      <c r="F913" s="16"/>
      <c r="G913" s="16"/>
      <c r="H913" s="16"/>
      <c r="I913" s="16"/>
      <c r="J913" s="16"/>
      <c r="N913" s="25"/>
      <c r="O913" s="25"/>
      <c r="P913" s="25"/>
      <c r="Q913" s="25"/>
      <c r="R913" s="25"/>
      <c r="S913" s="25"/>
      <c r="T913" s="25"/>
      <c r="U913" s="16"/>
    </row>
    <row r="914" spans="1:21">
      <c r="A914" s="12"/>
      <c r="B914" s="16"/>
      <c r="C914" s="16"/>
      <c r="D914" s="16"/>
      <c r="E914" s="16"/>
      <c r="F914" s="16"/>
      <c r="G914" s="16"/>
      <c r="H914" s="16"/>
      <c r="I914" s="16"/>
      <c r="J914" s="16"/>
      <c r="N914" s="25"/>
      <c r="O914" s="25"/>
      <c r="P914" s="25"/>
      <c r="Q914" s="25"/>
      <c r="R914" s="25"/>
      <c r="S914" s="25"/>
      <c r="T914" s="25"/>
      <c r="U914" s="16"/>
    </row>
    <row r="915" spans="1:21">
      <c r="A915" s="12"/>
      <c r="B915" s="16"/>
      <c r="C915" s="16"/>
      <c r="D915" s="16"/>
      <c r="E915" s="16"/>
      <c r="F915" s="16"/>
      <c r="G915" s="16"/>
      <c r="H915" s="16"/>
      <c r="I915" s="16"/>
      <c r="J915" s="16"/>
      <c r="N915" s="25"/>
      <c r="O915" s="25"/>
      <c r="P915" s="25"/>
      <c r="Q915" s="25"/>
      <c r="R915" s="25"/>
      <c r="S915" s="25"/>
      <c r="T915" s="25"/>
      <c r="U915" s="16"/>
    </row>
    <row r="916" spans="1:21">
      <c r="A916" s="12"/>
      <c r="B916" s="16"/>
      <c r="C916" s="16"/>
      <c r="D916" s="16"/>
      <c r="E916" s="16"/>
      <c r="F916" s="16"/>
      <c r="G916" s="16"/>
      <c r="H916" s="16"/>
      <c r="I916" s="16"/>
      <c r="J916" s="16"/>
      <c r="N916" s="25"/>
      <c r="O916" s="25"/>
      <c r="P916" s="25"/>
      <c r="Q916" s="25"/>
      <c r="R916" s="25"/>
      <c r="S916" s="25"/>
      <c r="T916" s="25"/>
      <c r="U916" s="16"/>
    </row>
    <row r="917" spans="1:21">
      <c r="A917" s="12"/>
      <c r="B917" s="16"/>
      <c r="C917" s="16"/>
      <c r="D917" s="16"/>
      <c r="E917" s="16"/>
      <c r="F917" s="16"/>
      <c r="G917" s="16"/>
      <c r="H917" s="16"/>
      <c r="I917" s="16"/>
      <c r="J917" s="16"/>
      <c r="N917" s="25"/>
      <c r="O917" s="25"/>
      <c r="P917" s="25"/>
      <c r="Q917" s="25"/>
      <c r="R917" s="25"/>
      <c r="S917" s="25"/>
      <c r="T917" s="25"/>
      <c r="U917" s="16"/>
    </row>
    <row r="918" spans="1:21">
      <c r="A918" s="12"/>
      <c r="B918" s="16"/>
      <c r="C918" s="16"/>
      <c r="D918" s="16"/>
      <c r="E918" s="16"/>
      <c r="F918" s="16"/>
      <c r="G918" s="16"/>
      <c r="H918" s="16"/>
      <c r="I918" s="16"/>
      <c r="J918" s="16"/>
      <c r="N918" s="25"/>
      <c r="O918" s="25"/>
      <c r="P918" s="25"/>
      <c r="Q918" s="25"/>
      <c r="R918" s="25"/>
      <c r="S918" s="25"/>
      <c r="T918" s="25"/>
      <c r="U918" s="16"/>
    </row>
    <row r="919" spans="1:21">
      <c r="A919" s="12"/>
      <c r="B919" s="16"/>
      <c r="C919" s="16"/>
      <c r="D919" s="16"/>
      <c r="E919" s="16"/>
      <c r="F919" s="16"/>
      <c r="G919" s="16"/>
      <c r="H919" s="16"/>
      <c r="I919" s="16"/>
      <c r="J919" s="16"/>
      <c r="N919" s="25"/>
      <c r="O919" s="25"/>
      <c r="P919" s="25"/>
      <c r="Q919" s="25"/>
      <c r="R919" s="25"/>
      <c r="S919" s="25"/>
      <c r="T919" s="25"/>
      <c r="U919" s="16"/>
    </row>
    <row r="920" spans="1:21">
      <c r="A920" s="12"/>
      <c r="B920" s="16"/>
      <c r="C920" s="16"/>
      <c r="D920" s="16"/>
      <c r="E920" s="16"/>
      <c r="F920" s="16"/>
      <c r="G920" s="16"/>
      <c r="H920" s="16"/>
      <c r="I920" s="16"/>
      <c r="J920" s="16"/>
      <c r="N920" s="25"/>
      <c r="O920" s="25"/>
      <c r="P920" s="25"/>
      <c r="Q920" s="25"/>
      <c r="R920" s="25"/>
      <c r="S920" s="25"/>
      <c r="T920" s="25"/>
      <c r="U920" s="16"/>
    </row>
    <row r="921" spans="1:21">
      <c r="A921" s="12"/>
      <c r="B921" s="16"/>
      <c r="C921" s="16"/>
      <c r="D921" s="16"/>
      <c r="E921" s="16"/>
      <c r="F921" s="16"/>
      <c r="G921" s="16"/>
      <c r="H921" s="16"/>
      <c r="I921" s="16"/>
      <c r="J921" s="16"/>
      <c r="N921" s="25"/>
      <c r="O921" s="25"/>
      <c r="P921" s="25"/>
      <c r="Q921" s="25"/>
      <c r="R921" s="25"/>
      <c r="S921" s="25"/>
      <c r="T921" s="25"/>
      <c r="U921" s="16"/>
    </row>
    <row r="922" spans="1:21">
      <c r="A922" s="12"/>
      <c r="B922" s="16"/>
      <c r="C922" s="16"/>
      <c r="D922" s="16"/>
      <c r="E922" s="16"/>
      <c r="F922" s="16"/>
      <c r="G922" s="16"/>
      <c r="H922" s="16"/>
      <c r="I922" s="16"/>
      <c r="J922" s="16"/>
      <c r="N922" s="25"/>
      <c r="O922" s="25"/>
      <c r="P922" s="25"/>
      <c r="Q922" s="25"/>
      <c r="R922" s="25"/>
      <c r="S922" s="25"/>
      <c r="T922" s="25"/>
      <c r="U922" s="16"/>
    </row>
    <row r="923" spans="1:21">
      <c r="A923" s="12"/>
      <c r="B923" s="16"/>
      <c r="C923" s="16"/>
      <c r="D923" s="16"/>
      <c r="E923" s="16"/>
      <c r="F923" s="16"/>
      <c r="G923" s="16"/>
      <c r="H923" s="16"/>
      <c r="I923" s="16"/>
      <c r="J923" s="16"/>
      <c r="N923" s="25"/>
      <c r="O923" s="25"/>
      <c r="P923" s="25"/>
      <c r="Q923" s="25"/>
      <c r="R923" s="25"/>
      <c r="S923" s="25"/>
      <c r="T923" s="25"/>
      <c r="U923" s="16"/>
    </row>
    <row r="924" spans="1:21">
      <c r="A924" s="12"/>
      <c r="B924" s="16"/>
      <c r="C924" s="16"/>
      <c r="D924" s="16"/>
      <c r="E924" s="16"/>
      <c r="F924" s="16"/>
      <c r="G924" s="16"/>
      <c r="H924" s="16"/>
      <c r="I924" s="16"/>
      <c r="J924" s="16"/>
      <c r="N924" s="25"/>
      <c r="O924" s="25"/>
      <c r="P924" s="25"/>
      <c r="Q924" s="25"/>
      <c r="R924" s="25"/>
      <c r="S924" s="25"/>
      <c r="T924" s="25"/>
      <c r="U924" s="16"/>
    </row>
    <row r="925" spans="1:21">
      <c r="A925" s="12"/>
      <c r="B925" s="16"/>
      <c r="C925" s="16"/>
      <c r="D925" s="16"/>
      <c r="E925" s="16"/>
      <c r="F925" s="16"/>
      <c r="G925" s="16"/>
      <c r="H925" s="16"/>
      <c r="I925" s="16"/>
      <c r="J925" s="16"/>
      <c r="N925" s="25"/>
      <c r="O925" s="25"/>
      <c r="P925" s="25"/>
      <c r="Q925" s="25"/>
      <c r="R925" s="25"/>
      <c r="S925" s="25"/>
      <c r="T925" s="25"/>
      <c r="U925" s="16"/>
    </row>
    <row r="926" spans="1:21">
      <c r="A926" s="12"/>
      <c r="B926" s="16"/>
      <c r="C926" s="16"/>
      <c r="D926" s="16"/>
      <c r="E926" s="16"/>
      <c r="F926" s="16"/>
      <c r="G926" s="16"/>
      <c r="H926" s="16"/>
      <c r="I926" s="16"/>
      <c r="J926" s="16"/>
      <c r="N926" s="25"/>
      <c r="O926" s="25"/>
      <c r="P926" s="25"/>
      <c r="Q926" s="25"/>
      <c r="R926" s="25"/>
      <c r="S926" s="25"/>
      <c r="T926" s="25"/>
      <c r="U926" s="16"/>
    </row>
    <row r="927" spans="1:21">
      <c r="A927" s="12"/>
      <c r="B927" s="16"/>
      <c r="C927" s="16"/>
      <c r="D927" s="16"/>
      <c r="E927" s="16"/>
      <c r="F927" s="16"/>
      <c r="G927" s="16"/>
      <c r="H927" s="16"/>
      <c r="I927" s="16"/>
      <c r="J927" s="16"/>
      <c r="N927" s="25"/>
      <c r="O927" s="25"/>
      <c r="P927" s="25"/>
      <c r="Q927" s="25"/>
      <c r="R927" s="25"/>
      <c r="S927" s="25"/>
      <c r="T927" s="25"/>
      <c r="U927" s="16"/>
    </row>
    <row r="928" spans="1:21">
      <c r="A928" s="12"/>
      <c r="B928" s="16"/>
      <c r="C928" s="16"/>
      <c r="D928" s="16"/>
      <c r="E928" s="16"/>
      <c r="F928" s="16"/>
      <c r="G928" s="16"/>
      <c r="H928" s="16"/>
      <c r="I928" s="16"/>
      <c r="J928" s="16"/>
      <c r="N928" s="25"/>
      <c r="O928" s="25"/>
      <c r="P928" s="25"/>
      <c r="Q928" s="25"/>
      <c r="R928" s="25"/>
      <c r="S928" s="25"/>
      <c r="T928" s="25"/>
      <c r="U928" s="16"/>
    </row>
    <row r="929" spans="1:21">
      <c r="A929" s="12"/>
      <c r="B929" s="16"/>
      <c r="C929" s="16"/>
      <c r="D929" s="16"/>
      <c r="E929" s="16"/>
      <c r="F929" s="16"/>
      <c r="G929" s="16"/>
      <c r="H929" s="16"/>
      <c r="I929" s="16"/>
      <c r="J929" s="16"/>
      <c r="N929" s="25"/>
      <c r="O929" s="25"/>
      <c r="P929" s="25"/>
      <c r="Q929" s="25"/>
      <c r="R929" s="25"/>
      <c r="S929" s="25"/>
      <c r="T929" s="25"/>
      <c r="U929" s="16"/>
    </row>
    <row r="930" spans="1:21">
      <c r="A930" s="12"/>
      <c r="B930" s="16"/>
      <c r="C930" s="16"/>
      <c r="D930" s="16"/>
      <c r="E930" s="16"/>
      <c r="F930" s="16"/>
      <c r="G930" s="16"/>
      <c r="H930" s="16"/>
      <c r="I930" s="16"/>
      <c r="J930" s="16"/>
      <c r="N930" s="25"/>
      <c r="O930" s="25"/>
      <c r="P930" s="25"/>
      <c r="Q930" s="25"/>
      <c r="R930" s="25"/>
      <c r="S930" s="25"/>
      <c r="T930" s="25"/>
      <c r="U930" s="16"/>
    </row>
    <row r="931" spans="1:21">
      <c r="A931" s="12"/>
      <c r="B931" s="16"/>
      <c r="C931" s="16"/>
      <c r="D931" s="16"/>
      <c r="E931" s="16"/>
      <c r="F931" s="16"/>
      <c r="G931" s="16"/>
      <c r="H931" s="16"/>
      <c r="I931" s="16"/>
      <c r="J931" s="16"/>
      <c r="N931" s="25"/>
      <c r="O931" s="25"/>
      <c r="P931" s="25"/>
      <c r="Q931" s="25"/>
      <c r="R931" s="25"/>
      <c r="S931" s="25"/>
      <c r="T931" s="25"/>
      <c r="U931" s="16"/>
    </row>
    <row r="932" spans="1:21">
      <c r="A932" s="12"/>
      <c r="B932" s="16"/>
      <c r="C932" s="16"/>
      <c r="D932" s="16"/>
      <c r="E932" s="16"/>
      <c r="F932" s="16"/>
      <c r="G932" s="16"/>
      <c r="H932" s="16"/>
      <c r="I932" s="16"/>
      <c r="J932" s="16"/>
      <c r="N932" s="25"/>
      <c r="O932" s="25"/>
      <c r="P932" s="25"/>
      <c r="Q932" s="25"/>
      <c r="R932" s="25"/>
      <c r="S932" s="25"/>
      <c r="T932" s="25"/>
      <c r="U932" s="16"/>
    </row>
    <row r="933" spans="1:21">
      <c r="A933" s="12"/>
      <c r="B933" s="16"/>
      <c r="C933" s="16"/>
      <c r="D933" s="16"/>
      <c r="E933" s="16"/>
      <c r="F933" s="16"/>
      <c r="G933" s="16"/>
      <c r="H933" s="16"/>
      <c r="I933" s="16"/>
      <c r="J933" s="16"/>
      <c r="N933" s="25"/>
      <c r="O933" s="25"/>
      <c r="P933" s="25"/>
      <c r="Q933" s="25"/>
      <c r="R933" s="25"/>
      <c r="S933" s="25"/>
      <c r="T933" s="25"/>
      <c r="U933" s="16"/>
    </row>
    <row r="934" spans="1:21">
      <c r="A934" s="12"/>
      <c r="B934" s="16"/>
      <c r="C934" s="16"/>
      <c r="D934" s="16"/>
      <c r="E934" s="16"/>
      <c r="F934" s="16"/>
      <c r="G934" s="16"/>
      <c r="H934" s="16"/>
      <c r="I934" s="16"/>
      <c r="J934" s="16"/>
      <c r="N934" s="25"/>
      <c r="O934" s="25"/>
      <c r="P934" s="25"/>
      <c r="Q934" s="25"/>
      <c r="R934" s="25"/>
      <c r="S934" s="25"/>
      <c r="T934" s="25"/>
      <c r="U934" s="16"/>
    </row>
    <row r="935" spans="1:21">
      <c r="A935" s="12"/>
      <c r="B935" s="16"/>
      <c r="C935" s="16"/>
      <c r="D935" s="16"/>
      <c r="E935" s="16"/>
      <c r="F935" s="16"/>
      <c r="G935" s="16"/>
      <c r="H935" s="16"/>
      <c r="I935" s="16"/>
      <c r="J935" s="16"/>
      <c r="N935" s="25"/>
      <c r="O935" s="25"/>
      <c r="P935" s="25"/>
      <c r="Q935" s="25"/>
      <c r="R935" s="25"/>
      <c r="S935" s="25"/>
      <c r="T935" s="25"/>
      <c r="U935" s="16"/>
    </row>
    <row r="936" spans="1:21">
      <c r="A936" s="12"/>
      <c r="B936" s="16"/>
      <c r="C936" s="16"/>
      <c r="D936" s="16"/>
      <c r="E936" s="16"/>
      <c r="F936" s="16"/>
      <c r="G936" s="16"/>
      <c r="H936" s="16"/>
      <c r="I936" s="16"/>
      <c r="J936" s="16"/>
      <c r="N936" s="25"/>
      <c r="O936" s="25"/>
      <c r="P936" s="25"/>
      <c r="Q936" s="25"/>
      <c r="R936" s="25"/>
      <c r="S936" s="25"/>
      <c r="T936" s="25"/>
      <c r="U936" s="16"/>
    </row>
    <row r="937" spans="1:21">
      <c r="A937" s="12"/>
      <c r="B937" s="16"/>
      <c r="C937" s="16"/>
      <c r="D937" s="16"/>
      <c r="E937" s="16"/>
      <c r="F937" s="16"/>
      <c r="G937" s="16"/>
      <c r="H937" s="16"/>
      <c r="I937" s="16"/>
      <c r="J937" s="16"/>
      <c r="N937" s="25"/>
      <c r="O937" s="25"/>
      <c r="P937" s="25"/>
      <c r="Q937" s="25"/>
      <c r="R937" s="25"/>
      <c r="S937" s="25"/>
      <c r="T937" s="25"/>
      <c r="U937" s="16"/>
    </row>
    <row r="938" spans="1:21">
      <c r="A938" s="12"/>
      <c r="B938" s="16"/>
      <c r="C938" s="16"/>
      <c r="D938" s="16"/>
      <c r="E938" s="16"/>
      <c r="F938" s="16"/>
      <c r="G938" s="16"/>
      <c r="H938" s="16"/>
      <c r="I938" s="16"/>
      <c r="J938" s="16"/>
      <c r="N938" s="25"/>
      <c r="O938" s="25"/>
      <c r="P938" s="25"/>
      <c r="Q938" s="25"/>
      <c r="R938" s="25"/>
      <c r="S938" s="25"/>
      <c r="T938" s="25"/>
      <c r="U938" s="16"/>
    </row>
    <row r="939" spans="1:21">
      <c r="A939" s="12"/>
      <c r="B939" s="16"/>
      <c r="C939" s="16"/>
      <c r="D939" s="16"/>
      <c r="E939" s="16"/>
      <c r="F939" s="16"/>
      <c r="G939" s="16"/>
      <c r="H939" s="16"/>
      <c r="I939" s="16"/>
      <c r="J939" s="16"/>
      <c r="N939" s="25"/>
      <c r="O939" s="25"/>
      <c r="P939" s="25"/>
      <c r="Q939" s="25"/>
      <c r="R939" s="25"/>
      <c r="S939" s="25"/>
      <c r="T939" s="25"/>
      <c r="U939" s="16"/>
    </row>
    <row r="940" spans="1:21">
      <c r="A940" s="12"/>
      <c r="B940" s="16"/>
      <c r="C940" s="16"/>
      <c r="D940" s="16"/>
      <c r="E940" s="16"/>
      <c r="F940" s="16"/>
      <c r="G940" s="16"/>
      <c r="H940" s="16"/>
      <c r="I940" s="16"/>
      <c r="J940" s="16"/>
      <c r="N940" s="25"/>
      <c r="O940" s="25"/>
      <c r="P940" s="25"/>
      <c r="Q940" s="25"/>
      <c r="R940" s="25"/>
      <c r="S940" s="25"/>
      <c r="T940" s="25"/>
      <c r="U940" s="16"/>
    </row>
    <row r="941" spans="1:21">
      <c r="A941" s="12"/>
      <c r="B941" s="16"/>
      <c r="C941" s="16"/>
      <c r="D941" s="16"/>
      <c r="E941" s="16"/>
      <c r="F941" s="16"/>
      <c r="G941" s="16"/>
      <c r="H941" s="16"/>
      <c r="I941" s="16"/>
      <c r="J941" s="16"/>
      <c r="N941" s="25"/>
      <c r="O941" s="25"/>
      <c r="P941" s="25"/>
      <c r="Q941" s="25"/>
      <c r="R941" s="25"/>
      <c r="S941" s="25"/>
      <c r="T941" s="25"/>
      <c r="U941" s="16"/>
    </row>
    <row r="942" spans="1:21">
      <c r="A942" s="12"/>
      <c r="B942" s="16"/>
      <c r="C942" s="16"/>
      <c r="D942" s="16"/>
      <c r="E942" s="16"/>
      <c r="F942" s="16"/>
      <c r="G942" s="16"/>
      <c r="H942" s="16"/>
      <c r="I942" s="16"/>
      <c r="J942" s="16"/>
      <c r="N942" s="25"/>
      <c r="O942" s="25"/>
      <c r="P942" s="25"/>
      <c r="Q942" s="25"/>
      <c r="R942" s="25"/>
      <c r="S942" s="25"/>
      <c r="T942" s="25"/>
      <c r="U942" s="16"/>
    </row>
    <row r="943" spans="1:21">
      <c r="A943" s="12"/>
      <c r="B943" s="16"/>
      <c r="C943" s="16"/>
      <c r="D943" s="16"/>
      <c r="E943" s="16"/>
      <c r="F943" s="16"/>
      <c r="G943" s="16"/>
      <c r="H943" s="16"/>
      <c r="I943" s="16"/>
      <c r="J943" s="16"/>
      <c r="N943" s="25"/>
      <c r="O943" s="25"/>
      <c r="P943" s="25"/>
      <c r="Q943" s="25"/>
      <c r="R943" s="25"/>
      <c r="S943" s="25"/>
      <c r="T943" s="25"/>
      <c r="U943" s="16"/>
    </row>
    <row r="944" spans="1:21">
      <c r="A944" s="12"/>
      <c r="B944" s="16"/>
      <c r="C944" s="16"/>
      <c r="D944" s="16"/>
      <c r="E944" s="16"/>
      <c r="F944" s="16"/>
      <c r="G944" s="16"/>
      <c r="H944" s="16"/>
      <c r="I944" s="16"/>
      <c r="J944" s="16"/>
      <c r="N944" s="25"/>
      <c r="O944" s="25"/>
      <c r="P944" s="25"/>
      <c r="Q944" s="25"/>
      <c r="R944" s="25"/>
      <c r="S944" s="25"/>
      <c r="T944" s="25"/>
      <c r="U944" s="16"/>
    </row>
    <row r="945" spans="1:21">
      <c r="A945" s="12"/>
      <c r="B945" s="16"/>
      <c r="C945" s="16"/>
      <c r="D945" s="16"/>
      <c r="E945" s="16"/>
      <c r="F945" s="16"/>
      <c r="G945" s="16"/>
      <c r="H945" s="16"/>
      <c r="I945" s="16"/>
      <c r="J945" s="16"/>
      <c r="N945" s="25"/>
      <c r="O945" s="25"/>
      <c r="P945" s="25"/>
      <c r="Q945" s="25"/>
      <c r="R945" s="25"/>
      <c r="S945" s="25"/>
      <c r="T945" s="25"/>
      <c r="U945" s="16"/>
    </row>
    <row r="946" spans="1:21">
      <c r="A946" s="12"/>
      <c r="B946" s="16"/>
      <c r="C946" s="16"/>
      <c r="D946" s="16"/>
      <c r="E946" s="16"/>
      <c r="F946" s="16"/>
      <c r="G946" s="16"/>
      <c r="H946" s="16"/>
      <c r="I946" s="16"/>
      <c r="J946" s="16"/>
      <c r="N946" s="25"/>
      <c r="O946" s="25"/>
      <c r="P946" s="25"/>
      <c r="Q946" s="25"/>
      <c r="R946" s="25"/>
      <c r="S946" s="25"/>
      <c r="T946" s="25"/>
      <c r="U946" s="16"/>
    </row>
    <row r="947" spans="1:21">
      <c r="A947" s="12"/>
      <c r="B947" s="16"/>
      <c r="C947" s="16"/>
      <c r="D947" s="16"/>
      <c r="E947" s="16"/>
      <c r="F947" s="16"/>
      <c r="G947" s="16"/>
      <c r="H947" s="16"/>
      <c r="I947" s="16"/>
      <c r="J947" s="16"/>
      <c r="N947" s="25"/>
      <c r="O947" s="25"/>
      <c r="P947" s="25"/>
      <c r="Q947" s="25"/>
      <c r="R947" s="25"/>
      <c r="S947" s="25"/>
      <c r="T947" s="25"/>
      <c r="U947" s="16"/>
    </row>
    <row r="948" spans="1:21">
      <c r="A948" s="12"/>
      <c r="B948" s="16"/>
      <c r="C948" s="16"/>
      <c r="D948" s="16"/>
      <c r="E948" s="16"/>
      <c r="F948" s="16"/>
      <c r="G948" s="16"/>
      <c r="H948" s="16"/>
      <c r="I948" s="16"/>
      <c r="J948" s="16"/>
      <c r="N948" s="25"/>
      <c r="O948" s="25"/>
      <c r="P948" s="25"/>
      <c r="Q948" s="25"/>
      <c r="R948" s="25"/>
      <c r="S948" s="25"/>
      <c r="T948" s="25"/>
      <c r="U948" s="16"/>
    </row>
    <row r="949" spans="1:21">
      <c r="A949" s="12"/>
      <c r="B949" s="16"/>
      <c r="C949" s="16"/>
      <c r="D949" s="16"/>
      <c r="E949" s="16"/>
      <c r="F949" s="16"/>
      <c r="G949" s="16"/>
      <c r="H949" s="16"/>
      <c r="I949" s="16"/>
      <c r="J949" s="16"/>
      <c r="N949" s="25"/>
      <c r="O949" s="25"/>
      <c r="P949" s="25"/>
      <c r="Q949" s="25"/>
      <c r="R949" s="25"/>
      <c r="S949" s="25"/>
      <c r="T949" s="25"/>
      <c r="U949" s="16"/>
    </row>
    <row r="950" spans="1:21">
      <c r="A950" s="12"/>
      <c r="B950" s="16"/>
      <c r="C950" s="16"/>
      <c r="D950" s="16"/>
      <c r="E950" s="16"/>
      <c r="F950" s="16"/>
      <c r="G950" s="16"/>
      <c r="H950" s="16"/>
      <c r="I950" s="16"/>
      <c r="J950" s="16"/>
      <c r="N950" s="25"/>
      <c r="O950" s="25"/>
      <c r="P950" s="25"/>
      <c r="Q950" s="25"/>
      <c r="R950" s="25"/>
      <c r="S950" s="25"/>
      <c r="T950" s="25"/>
      <c r="U950" s="16"/>
    </row>
    <row r="951" spans="1:21">
      <c r="A951" s="12"/>
      <c r="B951" s="16"/>
      <c r="C951" s="16"/>
      <c r="D951" s="16"/>
      <c r="E951" s="16"/>
      <c r="F951" s="16"/>
      <c r="G951" s="16"/>
      <c r="H951" s="16"/>
      <c r="I951" s="16"/>
      <c r="J951" s="16"/>
      <c r="N951" s="25"/>
      <c r="O951" s="25"/>
      <c r="P951" s="25"/>
      <c r="Q951" s="25"/>
      <c r="R951" s="25"/>
      <c r="S951" s="25"/>
      <c r="T951" s="25"/>
      <c r="U951" s="16"/>
    </row>
    <row r="952" spans="1:21">
      <c r="A952" s="12"/>
      <c r="B952" s="16"/>
      <c r="C952" s="16"/>
      <c r="D952" s="16"/>
      <c r="E952" s="16"/>
      <c r="F952" s="16"/>
      <c r="G952" s="16"/>
      <c r="H952" s="16"/>
      <c r="I952" s="16"/>
      <c r="J952" s="16"/>
      <c r="N952" s="25"/>
      <c r="O952" s="25"/>
      <c r="P952" s="25"/>
      <c r="Q952" s="25"/>
      <c r="R952" s="25"/>
      <c r="S952" s="25"/>
      <c r="T952" s="25"/>
      <c r="U952" s="16"/>
    </row>
    <row r="953" spans="1:21">
      <c r="A953" s="12"/>
      <c r="B953" s="16"/>
      <c r="C953" s="16"/>
      <c r="D953" s="16"/>
      <c r="E953" s="16"/>
      <c r="F953" s="16"/>
      <c r="G953" s="16"/>
      <c r="H953" s="16"/>
      <c r="I953" s="16"/>
      <c r="J953" s="16"/>
      <c r="N953" s="25"/>
      <c r="O953" s="25"/>
      <c r="P953" s="25"/>
      <c r="Q953" s="25"/>
      <c r="R953" s="25"/>
      <c r="S953" s="25"/>
      <c r="T953" s="25"/>
      <c r="U953" s="16"/>
    </row>
    <row r="954" spans="1:21">
      <c r="A954" s="12"/>
      <c r="B954" s="16"/>
      <c r="C954" s="16"/>
      <c r="D954" s="16"/>
      <c r="E954" s="16"/>
      <c r="F954" s="16"/>
      <c r="G954" s="16"/>
      <c r="H954" s="16"/>
      <c r="I954" s="16"/>
      <c r="J954" s="16"/>
      <c r="N954" s="25"/>
      <c r="O954" s="25"/>
      <c r="P954" s="25"/>
      <c r="Q954" s="25"/>
      <c r="R954" s="25"/>
      <c r="S954" s="25"/>
      <c r="T954" s="25"/>
      <c r="U954" s="16"/>
    </row>
    <row r="955" spans="1:21">
      <c r="A955" s="12"/>
      <c r="B955" s="16"/>
      <c r="C955" s="16"/>
      <c r="D955" s="16"/>
      <c r="E955" s="16"/>
      <c r="F955" s="16"/>
      <c r="G955" s="16"/>
      <c r="H955" s="16"/>
      <c r="I955" s="16"/>
      <c r="J955" s="16"/>
      <c r="N955" s="25"/>
      <c r="O955" s="25"/>
      <c r="P955" s="25"/>
      <c r="Q955" s="25"/>
      <c r="R955" s="25"/>
      <c r="S955" s="25"/>
      <c r="T955" s="25"/>
      <c r="U955" s="16"/>
    </row>
    <row r="956" spans="1:21">
      <c r="A956" s="12"/>
      <c r="B956" s="16"/>
      <c r="C956" s="16"/>
      <c r="D956" s="16"/>
      <c r="E956" s="16"/>
      <c r="F956" s="16"/>
      <c r="G956" s="16"/>
      <c r="H956" s="16"/>
      <c r="I956" s="16"/>
      <c r="J956" s="16"/>
      <c r="N956" s="25"/>
      <c r="O956" s="25"/>
      <c r="P956" s="25"/>
      <c r="Q956" s="25"/>
      <c r="R956" s="25"/>
      <c r="S956" s="25"/>
      <c r="T956" s="25"/>
      <c r="U956" s="16"/>
    </row>
    <row r="957" spans="1:21">
      <c r="A957" s="12"/>
      <c r="B957" s="16"/>
      <c r="C957" s="16"/>
      <c r="D957" s="16"/>
      <c r="E957" s="16"/>
      <c r="F957" s="16"/>
      <c r="G957" s="16"/>
      <c r="H957" s="16"/>
      <c r="I957" s="16"/>
      <c r="J957" s="16"/>
      <c r="N957" s="25"/>
      <c r="O957" s="25"/>
      <c r="P957" s="25"/>
      <c r="Q957" s="25"/>
      <c r="R957" s="25"/>
      <c r="S957" s="25"/>
      <c r="T957" s="25"/>
      <c r="U957" s="16"/>
    </row>
    <row r="958" spans="1:21">
      <c r="A958" s="12"/>
      <c r="B958" s="16"/>
      <c r="C958" s="16"/>
      <c r="D958" s="16"/>
      <c r="E958" s="16"/>
      <c r="F958" s="16"/>
      <c r="G958" s="16"/>
      <c r="H958" s="16"/>
      <c r="I958" s="16"/>
      <c r="J958" s="16"/>
      <c r="N958" s="25"/>
      <c r="O958" s="25"/>
      <c r="P958" s="25"/>
      <c r="Q958" s="25"/>
      <c r="R958" s="25"/>
      <c r="S958" s="25"/>
      <c r="T958" s="25"/>
      <c r="U958" s="16"/>
    </row>
    <row r="959" spans="1:21">
      <c r="A959" s="12"/>
      <c r="B959" s="16"/>
      <c r="C959" s="16"/>
      <c r="D959" s="16"/>
      <c r="E959" s="16"/>
      <c r="F959" s="16"/>
      <c r="G959" s="16"/>
      <c r="H959" s="16"/>
      <c r="I959" s="16"/>
      <c r="J959" s="16"/>
      <c r="N959" s="25"/>
      <c r="O959" s="25"/>
      <c r="P959" s="25"/>
      <c r="Q959" s="25"/>
      <c r="R959" s="25"/>
      <c r="S959" s="25"/>
      <c r="T959" s="25"/>
      <c r="U959" s="16"/>
    </row>
    <row r="960" spans="1:21">
      <c r="A960" s="12"/>
      <c r="B960" s="16"/>
      <c r="C960" s="16"/>
      <c r="D960" s="16"/>
      <c r="E960" s="16"/>
      <c r="F960" s="16"/>
      <c r="G960" s="16"/>
      <c r="H960" s="16"/>
      <c r="I960" s="16"/>
      <c r="J960" s="16"/>
      <c r="N960" s="25"/>
      <c r="O960" s="25"/>
      <c r="P960" s="25"/>
      <c r="Q960" s="25"/>
      <c r="R960" s="25"/>
      <c r="S960" s="25"/>
      <c r="T960" s="25"/>
      <c r="U960" s="16"/>
    </row>
    <row r="961" spans="1:21">
      <c r="A961" s="12"/>
      <c r="B961" s="16"/>
      <c r="C961" s="16"/>
      <c r="D961" s="16"/>
      <c r="E961" s="16"/>
      <c r="F961" s="16"/>
      <c r="G961" s="16"/>
      <c r="H961" s="16"/>
      <c r="I961" s="16"/>
      <c r="J961" s="16"/>
      <c r="N961" s="25"/>
      <c r="O961" s="25"/>
      <c r="P961" s="25"/>
      <c r="Q961" s="25"/>
      <c r="R961" s="25"/>
      <c r="S961" s="25"/>
      <c r="T961" s="25"/>
      <c r="U961" s="16"/>
    </row>
    <row r="962" spans="1:21">
      <c r="A962" s="12"/>
      <c r="B962" s="16"/>
      <c r="C962" s="16"/>
      <c r="D962" s="16"/>
      <c r="E962" s="16"/>
      <c r="F962" s="16"/>
      <c r="G962" s="16"/>
      <c r="H962" s="16"/>
      <c r="I962" s="16"/>
      <c r="J962" s="16"/>
      <c r="N962" s="25"/>
      <c r="O962" s="25"/>
      <c r="P962" s="25"/>
      <c r="Q962" s="25"/>
      <c r="R962" s="25"/>
      <c r="S962" s="25"/>
      <c r="T962" s="25"/>
      <c r="U962" s="16"/>
    </row>
    <row r="963" spans="1:21">
      <c r="A963" s="12"/>
      <c r="B963" s="16"/>
      <c r="C963" s="16"/>
      <c r="D963" s="16"/>
      <c r="E963" s="16"/>
      <c r="F963" s="16"/>
      <c r="G963" s="16"/>
      <c r="H963" s="16"/>
      <c r="I963" s="16"/>
      <c r="J963" s="16"/>
      <c r="N963" s="25"/>
      <c r="O963" s="25"/>
      <c r="P963" s="25"/>
      <c r="Q963" s="25"/>
      <c r="R963" s="25"/>
      <c r="S963" s="25"/>
      <c r="T963" s="25"/>
      <c r="U963" s="16"/>
    </row>
    <row r="964" spans="1:21">
      <c r="A964" s="12"/>
      <c r="B964" s="16"/>
      <c r="C964" s="16"/>
      <c r="D964" s="16"/>
      <c r="E964" s="16"/>
      <c r="F964" s="16"/>
      <c r="G964" s="16"/>
      <c r="H964" s="16"/>
      <c r="I964" s="16"/>
      <c r="J964" s="16"/>
      <c r="N964" s="25"/>
      <c r="O964" s="25"/>
      <c r="P964" s="25"/>
      <c r="Q964" s="25"/>
      <c r="R964" s="25"/>
      <c r="S964" s="25"/>
      <c r="T964" s="25"/>
      <c r="U964" s="16"/>
    </row>
    <row r="965" spans="1:21">
      <c r="A965" s="12"/>
      <c r="B965" s="16"/>
      <c r="C965" s="16"/>
      <c r="D965" s="16"/>
      <c r="E965" s="16"/>
      <c r="F965" s="16"/>
      <c r="G965" s="16"/>
      <c r="H965" s="16"/>
      <c r="I965" s="16"/>
      <c r="J965" s="16"/>
      <c r="N965" s="25"/>
      <c r="O965" s="25"/>
      <c r="P965" s="25"/>
      <c r="Q965" s="25"/>
      <c r="R965" s="25"/>
      <c r="S965" s="25"/>
      <c r="T965" s="25"/>
      <c r="U965" s="16"/>
    </row>
    <row r="966" spans="1:21">
      <c r="A966" s="12"/>
      <c r="B966" s="16"/>
      <c r="C966" s="16"/>
      <c r="D966" s="16"/>
      <c r="E966" s="16"/>
      <c r="F966" s="16"/>
      <c r="G966" s="16"/>
      <c r="H966" s="16"/>
      <c r="I966" s="16"/>
      <c r="J966" s="16"/>
      <c r="N966" s="25"/>
      <c r="O966" s="25"/>
      <c r="P966" s="25"/>
      <c r="Q966" s="25"/>
      <c r="R966" s="25"/>
      <c r="S966" s="25"/>
      <c r="T966" s="25"/>
      <c r="U966" s="16"/>
    </row>
    <row r="967" spans="1:21">
      <c r="A967" s="12"/>
      <c r="B967" s="16"/>
      <c r="C967" s="16"/>
      <c r="D967" s="16"/>
      <c r="E967" s="16"/>
      <c r="F967" s="16"/>
      <c r="G967" s="16"/>
      <c r="H967" s="16"/>
      <c r="I967" s="16"/>
      <c r="J967" s="16"/>
      <c r="N967" s="25"/>
      <c r="O967" s="25"/>
      <c r="P967" s="25"/>
      <c r="Q967" s="25"/>
      <c r="R967" s="25"/>
      <c r="S967" s="25"/>
      <c r="T967" s="25"/>
      <c r="U967" s="16"/>
    </row>
    <row r="968" spans="1:21">
      <c r="A968" s="12"/>
      <c r="B968" s="16"/>
      <c r="C968" s="16"/>
      <c r="D968" s="16"/>
      <c r="E968" s="16"/>
      <c r="F968" s="16"/>
      <c r="G968" s="16"/>
      <c r="H968" s="16"/>
      <c r="I968" s="16"/>
      <c r="J968" s="16"/>
      <c r="N968" s="25"/>
      <c r="O968" s="25"/>
      <c r="P968" s="25"/>
      <c r="Q968" s="25"/>
      <c r="R968" s="25"/>
      <c r="S968" s="25"/>
      <c r="T968" s="25"/>
      <c r="U968" s="16"/>
    </row>
    <row r="969" spans="1:21">
      <c r="A969" s="12"/>
      <c r="B969" s="16"/>
      <c r="C969" s="16"/>
      <c r="D969" s="16"/>
      <c r="E969" s="16"/>
      <c r="F969" s="16"/>
      <c r="G969" s="16"/>
      <c r="H969" s="16"/>
      <c r="I969" s="16"/>
      <c r="J969" s="16"/>
      <c r="N969" s="25"/>
      <c r="O969" s="25"/>
      <c r="P969" s="25"/>
      <c r="Q969" s="25"/>
      <c r="R969" s="25"/>
      <c r="S969" s="25"/>
      <c r="T969" s="25"/>
      <c r="U969" s="16"/>
    </row>
    <row r="970" spans="1:21">
      <c r="A970" s="12"/>
      <c r="B970" s="16"/>
      <c r="C970" s="16"/>
      <c r="D970" s="16"/>
      <c r="E970" s="16"/>
      <c r="F970" s="16"/>
      <c r="G970" s="16"/>
      <c r="H970" s="16"/>
      <c r="I970" s="16"/>
      <c r="J970" s="16"/>
      <c r="N970" s="25"/>
      <c r="O970" s="25"/>
      <c r="P970" s="25"/>
      <c r="Q970" s="25"/>
      <c r="R970" s="25"/>
      <c r="S970" s="25"/>
      <c r="T970" s="25"/>
      <c r="U970" s="16"/>
    </row>
    <row r="971" spans="1:21">
      <c r="A971" s="12"/>
      <c r="B971" s="16"/>
      <c r="C971" s="16"/>
      <c r="D971" s="16"/>
      <c r="E971" s="16"/>
      <c r="F971" s="16"/>
      <c r="G971" s="16"/>
      <c r="H971" s="16"/>
      <c r="I971" s="16"/>
      <c r="J971" s="16"/>
      <c r="N971" s="25"/>
      <c r="O971" s="25"/>
      <c r="P971" s="25"/>
      <c r="Q971" s="25"/>
      <c r="R971" s="25"/>
      <c r="S971" s="25"/>
      <c r="T971" s="25"/>
      <c r="U971" s="16"/>
    </row>
    <row r="972" spans="1:21">
      <c r="A972" s="12"/>
      <c r="B972" s="16"/>
      <c r="C972" s="16"/>
      <c r="D972" s="16"/>
      <c r="E972" s="16"/>
      <c r="F972" s="16"/>
      <c r="G972" s="16"/>
      <c r="H972" s="16"/>
      <c r="I972" s="16"/>
      <c r="J972" s="16"/>
      <c r="N972" s="25"/>
      <c r="O972" s="25"/>
      <c r="P972" s="25"/>
      <c r="Q972" s="25"/>
      <c r="R972" s="25"/>
      <c r="S972" s="25"/>
      <c r="T972" s="25"/>
      <c r="U972" s="16"/>
    </row>
    <row r="973" spans="1:21">
      <c r="A973" s="12"/>
      <c r="B973" s="16"/>
      <c r="C973" s="16"/>
      <c r="D973" s="16"/>
      <c r="E973" s="16"/>
      <c r="F973" s="16"/>
      <c r="G973" s="16"/>
      <c r="H973" s="16"/>
      <c r="I973" s="16"/>
      <c r="J973" s="16"/>
      <c r="N973" s="25"/>
      <c r="O973" s="25"/>
      <c r="P973" s="25"/>
      <c r="Q973" s="25"/>
      <c r="R973" s="25"/>
      <c r="S973" s="25"/>
      <c r="T973" s="25"/>
      <c r="U973" s="16"/>
    </row>
    <row r="974" spans="1:21">
      <c r="A974" s="12"/>
      <c r="B974" s="16"/>
      <c r="C974" s="16"/>
      <c r="D974" s="16"/>
      <c r="E974" s="16"/>
      <c r="F974" s="16"/>
      <c r="G974" s="16"/>
      <c r="H974" s="16"/>
      <c r="I974" s="16"/>
      <c r="J974" s="16"/>
      <c r="N974" s="25"/>
      <c r="O974" s="25"/>
      <c r="P974" s="25"/>
      <c r="Q974" s="25"/>
      <c r="R974" s="25"/>
      <c r="S974" s="25"/>
      <c r="T974" s="25"/>
      <c r="U974" s="16"/>
    </row>
    <row r="975" spans="1:21">
      <c r="A975" s="12"/>
      <c r="B975" s="16"/>
      <c r="C975" s="16"/>
      <c r="D975" s="16"/>
      <c r="E975" s="16"/>
      <c r="F975" s="16"/>
      <c r="G975" s="16"/>
      <c r="H975" s="16"/>
      <c r="I975" s="16"/>
      <c r="J975" s="16"/>
      <c r="N975" s="25"/>
      <c r="O975" s="25"/>
      <c r="P975" s="25"/>
      <c r="Q975" s="25"/>
      <c r="R975" s="25"/>
      <c r="S975" s="25"/>
      <c r="T975" s="25"/>
      <c r="U975" s="16"/>
    </row>
    <row r="976" spans="1:21">
      <c r="A976" s="12"/>
      <c r="B976" s="16"/>
      <c r="C976" s="16"/>
      <c r="D976" s="16"/>
      <c r="E976" s="16"/>
      <c r="F976" s="16"/>
      <c r="G976" s="16"/>
      <c r="H976" s="16"/>
      <c r="I976" s="16"/>
      <c r="J976" s="16"/>
      <c r="N976" s="25"/>
      <c r="O976" s="25"/>
      <c r="P976" s="25"/>
      <c r="Q976" s="25"/>
      <c r="R976" s="25"/>
      <c r="S976" s="25"/>
      <c r="T976" s="25"/>
      <c r="U976" s="16"/>
    </row>
    <row r="977" spans="1:21">
      <c r="A977" s="12"/>
      <c r="B977" s="16"/>
      <c r="C977" s="16"/>
      <c r="D977" s="16"/>
      <c r="E977" s="16"/>
      <c r="F977" s="16"/>
      <c r="G977" s="16"/>
      <c r="H977" s="16"/>
      <c r="I977" s="16"/>
      <c r="J977" s="16"/>
      <c r="N977" s="25"/>
      <c r="O977" s="25"/>
      <c r="P977" s="25"/>
      <c r="Q977" s="25"/>
      <c r="R977" s="25"/>
      <c r="S977" s="25"/>
      <c r="T977" s="25"/>
      <c r="U977" s="16"/>
    </row>
    <row r="978" spans="1:21">
      <c r="A978" s="12"/>
      <c r="B978" s="16"/>
      <c r="C978" s="16"/>
      <c r="D978" s="16"/>
      <c r="E978" s="16"/>
      <c r="F978" s="16"/>
      <c r="G978" s="16"/>
      <c r="H978" s="16"/>
      <c r="I978" s="16"/>
      <c r="J978" s="16"/>
      <c r="N978" s="25"/>
      <c r="O978" s="25"/>
      <c r="P978" s="25"/>
      <c r="Q978" s="25"/>
      <c r="R978" s="25"/>
      <c r="S978" s="25"/>
      <c r="T978" s="25"/>
      <c r="U978" s="16"/>
    </row>
    <row r="979" spans="1:21">
      <c r="A979" s="12"/>
      <c r="B979" s="16"/>
      <c r="C979" s="16"/>
      <c r="D979" s="16"/>
      <c r="E979" s="16"/>
      <c r="F979" s="16"/>
      <c r="G979" s="16"/>
      <c r="H979" s="16"/>
      <c r="I979" s="16"/>
      <c r="J979" s="16"/>
      <c r="N979" s="25"/>
      <c r="O979" s="25"/>
      <c r="P979" s="25"/>
      <c r="Q979" s="25"/>
      <c r="R979" s="25"/>
      <c r="S979" s="25"/>
      <c r="T979" s="25"/>
      <c r="U979" s="16"/>
    </row>
    <row r="980" spans="1:21">
      <c r="A980" s="12"/>
      <c r="B980" s="16"/>
      <c r="C980" s="16"/>
      <c r="D980" s="16"/>
      <c r="E980" s="16"/>
      <c r="F980" s="16"/>
      <c r="G980" s="16"/>
      <c r="H980" s="16"/>
      <c r="I980" s="16"/>
      <c r="J980" s="16"/>
      <c r="N980" s="25"/>
      <c r="O980" s="25"/>
      <c r="P980" s="25"/>
      <c r="Q980" s="25"/>
      <c r="R980" s="25"/>
      <c r="S980" s="25"/>
      <c r="T980" s="25"/>
      <c r="U980" s="16"/>
    </row>
    <row r="981" spans="1:21">
      <c r="A981" s="12"/>
      <c r="B981" s="16"/>
      <c r="C981" s="16"/>
      <c r="D981" s="16"/>
      <c r="E981" s="16"/>
      <c r="F981" s="16"/>
      <c r="G981" s="16"/>
      <c r="H981" s="16"/>
      <c r="I981" s="16"/>
      <c r="J981" s="16"/>
      <c r="N981" s="25"/>
      <c r="O981" s="25"/>
      <c r="P981" s="25"/>
      <c r="Q981" s="25"/>
      <c r="R981" s="25"/>
      <c r="S981" s="25"/>
      <c r="T981" s="25"/>
      <c r="U981" s="16"/>
    </row>
    <row r="982" spans="1:21">
      <c r="A982" s="12"/>
      <c r="B982" s="16"/>
      <c r="C982" s="16"/>
      <c r="D982" s="16"/>
      <c r="E982" s="16"/>
      <c r="F982" s="16"/>
      <c r="G982" s="16"/>
      <c r="H982" s="16"/>
      <c r="I982" s="16"/>
      <c r="J982" s="16"/>
      <c r="N982" s="25"/>
      <c r="O982" s="25"/>
      <c r="P982" s="25"/>
      <c r="Q982" s="25"/>
      <c r="R982" s="25"/>
      <c r="S982" s="25"/>
      <c r="T982" s="25"/>
      <c r="U982" s="16"/>
    </row>
    <row r="983" spans="1:21">
      <c r="A983" s="12"/>
      <c r="B983" s="16"/>
      <c r="C983" s="16"/>
      <c r="D983" s="16"/>
      <c r="E983" s="16"/>
      <c r="F983" s="16"/>
      <c r="G983" s="16"/>
      <c r="H983" s="16"/>
      <c r="I983" s="16"/>
      <c r="J983" s="16"/>
      <c r="N983" s="25"/>
      <c r="O983" s="25"/>
      <c r="P983" s="25"/>
      <c r="Q983" s="25"/>
      <c r="R983" s="25"/>
      <c r="S983" s="25"/>
      <c r="T983" s="25"/>
      <c r="U983" s="16"/>
    </row>
    <row r="984" spans="1:21">
      <c r="A984" s="12"/>
      <c r="B984" s="16"/>
      <c r="C984" s="16"/>
      <c r="D984" s="16"/>
      <c r="E984" s="16"/>
      <c r="F984" s="16"/>
      <c r="G984" s="16"/>
      <c r="H984" s="16"/>
      <c r="I984" s="16"/>
      <c r="J984" s="16"/>
      <c r="N984" s="25"/>
      <c r="O984" s="25"/>
      <c r="P984" s="25"/>
      <c r="Q984" s="25"/>
      <c r="R984" s="25"/>
      <c r="S984" s="25"/>
      <c r="T984" s="25"/>
      <c r="U984" s="16"/>
    </row>
    <row r="985" spans="1:21">
      <c r="A985" s="12"/>
      <c r="B985" s="16"/>
      <c r="C985" s="16"/>
      <c r="D985" s="16"/>
      <c r="E985" s="16"/>
      <c r="F985" s="16"/>
      <c r="G985" s="16"/>
      <c r="H985" s="16"/>
      <c r="I985" s="16"/>
      <c r="J985" s="16"/>
      <c r="N985" s="25"/>
      <c r="O985" s="25"/>
      <c r="P985" s="25"/>
      <c r="Q985" s="25"/>
      <c r="R985" s="25"/>
      <c r="S985" s="25"/>
      <c r="T985" s="25"/>
      <c r="U985" s="16"/>
    </row>
    <row r="986" spans="1:21">
      <c r="A986" s="12"/>
      <c r="B986" s="16"/>
      <c r="C986" s="16"/>
      <c r="D986" s="16"/>
      <c r="E986" s="16"/>
      <c r="F986" s="16"/>
      <c r="G986" s="16"/>
      <c r="H986" s="16"/>
      <c r="I986" s="16"/>
      <c r="J986" s="16"/>
      <c r="N986" s="25"/>
      <c r="O986" s="25"/>
      <c r="P986" s="25"/>
      <c r="Q986" s="25"/>
      <c r="R986" s="25"/>
      <c r="S986" s="25"/>
      <c r="T986" s="25"/>
      <c r="U986" s="16"/>
    </row>
    <row r="987" spans="1:21">
      <c r="A987" s="12"/>
      <c r="B987" s="16"/>
      <c r="C987" s="16"/>
      <c r="D987" s="16"/>
      <c r="E987" s="16"/>
      <c r="F987" s="16"/>
      <c r="G987" s="16"/>
      <c r="H987" s="16"/>
      <c r="I987" s="16"/>
      <c r="J987" s="16"/>
      <c r="N987" s="25"/>
      <c r="O987" s="25"/>
      <c r="P987" s="25"/>
      <c r="Q987" s="25"/>
      <c r="R987" s="25"/>
      <c r="S987" s="25"/>
      <c r="T987" s="25"/>
      <c r="U987" s="16"/>
    </row>
    <row r="988" spans="1:21">
      <c r="A988" s="12"/>
      <c r="B988" s="16"/>
      <c r="C988" s="16"/>
      <c r="D988" s="16"/>
      <c r="E988" s="16"/>
      <c r="F988" s="16"/>
      <c r="G988" s="16"/>
      <c r="H988" s="16"/>
      <c r="I988" s="16"/>
      <c r="J988" s="16"/>
      <c r="N988" s="25"/>
      <c r="O988" s="25"/>
      <c r="P988" s="25"/>
      <c r="Q988" s="25"/>
      <c r="R988" s="25"/>
      <c r="S988" s="25"/>
      <c r="T988" s="25"/>
      <c r="U988" s="16"/>
    </row>
    <row r="989" spans="1:21">
      <c r="A989" s="12"/>
      <c r="B989" s="16"/>
      <c r="C989" s="16"/>
      <c r="D989" s="16"/>
      <c r="E989" s="16"/>
      <c r="F989" s="16"/>
      <c r="G989" s="16"/>
      <c r="H989" s="16"/>
      <c r="I989" s="16"/>
      <c r="J989" s="16"/>
      <c r="N989" s="25"/>
      <c r="O989" s="25"/>
      <c r="P989" s="25"/>
      <c r="Q989" s="25"/>
      <c r="R989" s="25"/>
      <c r="S989" s="25"/>
      <c r="T989" s="25"/>
      <c r="U989" s="16"/>
    </row>
    <row r="990" spans="1:21">
      <c r="A990" s="12"/>
      <c r="B990" s="16"/>
      <c r="C990" s="16"/>
      <c r="D990" s="16"/>
      <c r="E990" s="16"/>
      <c r="F990" s="16"/>
      <c r="G990" s="16"/>
      <c r="H990" s="16"/>
      <c r="I990" s="16"/>
      <c r="J990" s="16"/>
      <c r="N990" s="25"/>
      <c r="O990" s="25"/>
      <c r="P990" s="25"/>
      <c r="Q990" s="25"/>
      <c r="R990" s="25"/>
      <c r="S990" s="25"/>
      <c r="T990" s="25"/>
      <c r="U990" s="16"/>
    </row>
    <row r="991" spans="1:21">
      <c r="A991" s="12"/>
      <c r="B991" s="16"/>
      <c r="C991" s="16"/>
      <c r="D991" s="16"/>
      <c r="E991" s="16"/>
      <c r="F991" s="16"/>
      <c r="G991" s="16"/>
      <c r="H991" s="16"/>
      <c r="I991" s="16"/>
      <c r="J991" s="16"/>
      <c r="N991" s="25"/>
      <c r="O991" s="25"/>
      <c r="P991" s="25"/>
      <c r="Q991" s="25"/>
      <c r="R991" s="25"/>
      <c r="S991" s="25"/>
      <c r="T991" s="25"/>
      <c r="U991" s="16"/>
    </row>
    <row r="992" spans="1:21">
      <c r="A992" s="12"/>
      <c r="B992" s="16"/>
      <c r="C992" s="16"/>
      <c r="D992" s="16"/>
      <c r="E992" s="16"/>
      <c r="F992" s="16"/>
      <c r="G992" s="16"/>
      <c r="H992" s="16"/>
      <c r="I992" s="16"/>
      <c r="J992" s="16"/>
      <c r="N992" s="25"/>
      <c r="O992" s="25"/>
      <c r="P992" s="25"/>
      <c r="Q992" s="25"/>
      <c r="R992" s="25"/>
      <c r="S992" s="25"/>
      <c r="T992" s="25"/>
      <c r="U992" s="16"/>
    </row>
    <row r="993" spans="1:21">
      <c r="A993" s="12"/>
      <c r="B993" s="16"/>
      <c r="C993" s="16"/>
      <c r="D993" s="16"/>
      <c r="E993" s="16"/>
      <c r="F993" s="16"/>
      <c r="G993" s="16"/>
      <c r="H993" s="16"/>
      <c r="I993" s="16"/>
      <c r="J993" s="16"/>
      <c r="N993" s="25"/>
      <c r="O993" s="25"/>
      <c r="P993" s="25"/>
      <c r="Q993" s="25"/>
      <c r="R993" s="25"/>
      <c r="S993" s="25"/>
      <c r="T993" s="25"/>
      <c r="U993" s="16"/>
    </row>
    <row r="994" spans="1:21">
      <c r="A994" s="12"/>
      <c r="B994" s="16"/>
      <c r="C994" s="16"/>
      <c r="D994" s="16"/>
      <c r="E994" s="16"/>
      <c r="F994" s="16"/>
      <c r="G994" s="16"/>
      <c r="H994" s="16"/>
      <c r="I994" s="16"/>
      <c r="J994" s="16"/>
      <c r="N994" s="25"/>
      <c r="O994" s="25"/>
      <c r="P994" s="25"/>
      <c r="Q994" s="25"/>
      <c r="R994" s="25"/>
      <c r="S994" s="25"/>
      <c r="T994" s="25"/>
      <c r="U994" s="16"/>
    </row>
    <row r="995" spans="1:21">
      <c r="A995" s="12"/>
      <c r="B995" s="16"/>
      <c r="C995" s="16"/>
      <c r="D995" s="16"/>
      <c r="E995" s="16"/>
      <c r="F995" s="16"/>
      <c r="G995" s="16"/>
      <c r="H995" s="16"/>
      <c r="I995" s="16"/>
      <c r="J995" s="16"/>
      <c r="N995" s="25"/>
      <c r="O995" s="25"/>
      <c r="P995" s="25"/>
      <c r="Q995" s="25"/>
      <c r="R995" s="25"/>
      <c r="S995" s="25"/>
      <c r="T995" s="25"/>
      <c r="U995" s="16"/>
    </row>
    <row r="996" spans="1:21">
      <c r="A996" s="12"/>
      <c r="B996" s="16"/>
      <c r="C996" s="16"/>
      <c r="D996" s="16"/>
      <c r="E996" s="16"/>
      <c r="F996" s="16"/>
      <c r="G996" s="16"/>
      <c r="H996" s="16"/>
      <c r="I996" s="16"/>
      <c r="J996" s="16"/>
      <c r="N996" s="25"/>
      <c r="O996" s="25"/>
      <c r="P996" s="25"/>
      <c r="Q996" s="25"/>
      <c r="R996" s="25"/>
      <c r="S996" s="25"/>
      <c r="T996" s="25"/>
      <c r="U996" s="16"/>
    </row>
    <row r="997" spans="1:21">
      <c r="A997" s="12"/>
      <c r="B997" s="16"/>
      <c r="C997" s="16"/>
      <c r="D997" s="16"/>
      <c r="E997" s="16"/>
      <c r="F997" s="16"/>
      <c r="G997" s="16"/>
      <c r="H997" s="16"/>
      <c r="I997" s="16"/>
      <c r="J997" s="16"/>
      <c r="N997" s="25"/>
      <c r="O997" s="25"/>
      <c r="P997" s="25"/>
      <c r="Q997" s="25"/>
      <c r="R997" s="25"/>
      <c r="S997" s="25"/>
      <c r="T997" s="25"/>
      <c r="U997" s="16"/>
    </row>
    <row r="998" spans="1:21">
      <c r="A998" s="12"/>
      <c r="B998" s="16"/>
      <c r="C998" s="16"/>
      <c r="D998" s="16"/>
      <c r="E998" s="16"/>
      <c r="F998" s="16"/>
      <c r="G998" s="16"/>
      <c r="H998" s="16"/>
      <c r="I998" s="16"/>
      <c r="J998" s="16"/>
      <c r="N998" s="25"/>
      <c r="O998" s="25"/>
      <c r="P998" s="25"/>
      <c r="Q998" s="25"/>
      <c r="R998" s="25"/>
      <c r="S998" s="25"/>
      <c r="T998" s="25"/>
      <c r="U998" s="16"/>
    </row>
    <row r="999" spans="1:21">
      <c r="A999" s="12"/>
      <c r="B999" s="16"/>
      <c r="C999" s="16"/>
      <c r="D999" s="16"/>
      <c r="E999" s="16"/>
      <c r="F999" s="16"/>
      <c r="G999" s="16"/>
      <c r="H999" s="16"/>
      <c r="I999" s="16"/>
      <c r="J999" s="16"/>
      <c r="N999" s="25"/>
      <c r="O999" s="25"/>
      <c r="P999" s="25"/>
      <c r="Q999" s="25"/>
      <c r="R999" s="25"/>
      <c r="S999" s="25"/>
      <c r="T999" s="25"/>
      <c r="U999" s="16"/>
    </row>
    <row r="1000" spans="1:21">
      <c r="A1000" s="12"/>
      <c r="B1000" s="16"/>
      <c r="C1000" s="16"/>
      <c r="D1000" s="16"/>
      <c r="E1000" s="16"/>
      <c r="F1000" s="16"/>
      <c r="G1000" s="16"/>
      <c r="H1000" s="16"/>
      <c r="I1000" s="16"/>
      <c r="J1000" s="16"/>
      <c r="N1000" s="25"/>
      <c r="O1000" s="25"/>
      <c r="P1000" s="25"/>
      <c r="Q1000" s="25"/>
      <c r="R1000" s="25"/>
      <c r="S1000" s="25"/>
      <c r="T1000" s="25"/>
      <c r="U1000" s="1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Y979"/>
  <sheetViews>
    <sheetView workbookViewId="0"/>
  </sheetViews>
  <sheetFormatPr defaultColWidth="14.42578125" defaultRowHeight="15.75" customHeight="1"/>
  <cols>
    <col min="1" max="1" width="26.42578125" customWidth="1"/>
    <col min="2" max="4" width="17.42578125" customWidth="1"/>
    <col min="5" max="5" width="22.42578125" customWidth="1"/>
    <col min="6" max="6" width="35.7109375" customWidth="1"/>
    <col min="9" max="9" width="26.7109375" customWidth="1"/>
    <col min="10" max="10" width="16.140625" customWidth="1"/>
    <col min="11" max="11" width="18.85546875" customWidth="1"/>
  </cols>
  <sheetData>
    <row r="1" spans="1:25">
      <c r="A1" s="7" t="s">
        <v>168</v>
      </c>
      <c r="B1" s="18" t="s">
        <v>1</v>
      </c>
      <c r="C1" s="18" t="s">
        <v>169</v>
      </c>
      <c r="D1" s="18" t="s">
        <v>170</v>
      </c>
      <c r="E1" s="7"/>
      <c r="F1" s="47" t="s">
        <v>171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>
      <c r="A2" s="7" t="s">
        <v>136</v>
      </c>
      <c r="B2" s="40">
        <v>19255000</v>
      </c>
      <c r="C2" s="48">
        <v>1.4999999999999999E-2</v>
      </c>
      <c r="D2" s="40">
        <f t="shared" ref="D2:D7" si="0">B2*C2</f>
        <v>288825</v>
      </c>
      <c r="E2" s="30"/>
      <c r="F2" s="7"/>
      <c r="G2" s="7"/>
      <c r="H2" s="7"/>
      <c r="I2" s="7"/>
      <c r="J2" s="7"/>
      <c r="K2" s="30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7" t="s">
        <v>82</v>
      </c>
      <c r="B3" s="40">
        <v>91605700</v>
      </c>
      <c r="C3" s="49">
        <v>0.04</v>
      </c>
      <c r="D3" s="40">
        <f t="shared" si="0"/>
        <v>3664228</v>
      </c>
      <c r="E3" s="30"/>
      <c r="F3" s="7"/>
      <c r="G3" s="7"/>
      <c r="H3" s="7"/>
      <c r="I3" s="7"/>
      <c r="J3" s="7"/>
      <c r="K3" s="30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>
      <c r="A4" s="7" t="s">
        <v>83</v>
      </c>
      <c r="B4" s="40">
        <v>57947400</v>
      </c>
      <c r="C4" s="49">
        <v>0.04</v>
      </c>
      <c r="D4" s="40">
        <f t="shared" si="0"/>
        <v>2317896</v>
      </c>
      <c r="E4" s="30"/>
      <c r="F4" s="50" t="s">
        <v>172</v>
      </c>
      <c r="G4" s="50"/>
      <c r="H4" s="50"/>
      <c r="I4" s="51"/>
      <c r="J4" s="50"/>
      <c r="K4" s="50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>
      <c r="A5" s="7" t="s">
        <v>86</v>
      </c>
      <c r="B5" s="40">
        <v>66827300</v>
      </c>
      <c r="C5" s="49">
        <v>0.04</v>
      </c>
      <c r="D5" s="40">
        <f t="shared" si="0"/>
        <v>2673092</v>
      </c>
      <c r="E5" s="30"/>
      <c r="F5" s="7"/>
      <c r="G5" s="18"/>
      <c r="H5" s="40"/>
      <c r="I5" s="7"/>
      <c r="J5" s="18"/>
      <c r="K5" s="40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>
      <c r="A6" s="7" t="s">
        <v>88</v>
      </c>
      <c r="B6" s="40">
        <v>8346100</v>
      </c>
      <c r="C6" s="49">
        <v>0.04</v>
      </c>
      <c r="D6" s="40">
        <f t="shared" si="0"/>
        <v>333844</v>
      </c>
      <c r="E6" s="30"/>
      <c r="F6" s="7"/>
      <c r="G6" s="18"/>
      <c r="H6" s="40"/>
      <c r="I6" s="7"/>
      <c r="J6" s="18"/>
      <c r="K6" s="40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>
      <c r="A7" s="7" t="s">
        <v>90</v>
      </c>
      <c r="B7" s="40">
        <v>8865800</v>
      </c>
      <c r="C7" s="49">
        <v>0.04</v>
      </c>
      <c r="D7" s="40">
        <f t="shared" si="0"/>
        <v>354632</v>
      </c>
      <c r="E7" s="30"/>
      <c r="F7" s="7"/>
      <c r="G7" s="18"/>
      <c r="H7" s="40"/>
      <c r="I7" s="7"/>
      <c r="J7" s="18"/>
      <c r="K7" s="40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>
      <c r="A8" s="7"/>
      <c r="B8" s="40"/>
      <c r="C8" s="52"/>
      <c r="D8" s="40"/>
      <c r="E8" s="30"/>
      <c r="F8" s="7"/>
      <c r="G8" s="18"/>
      <c r="H8" s="40"/>
      <c r="I8" s="7"/>
      <c r="J8" s="18"/>
      <c r="K8" s="40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>
      <c r="A9" s="7"/>
      <c r="B9" s="40"/>
      <c r="C9" s="52"/>
      <c r="D9" s="40"/>
      <c r="E9" s="53"/>
      <c r="F9" s="54"/>
      <c r="G9" s="54"/>
      <c r="H9" s="5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7"/>
      <c r="B10" s="40"/>
      <c r="C10" s="52"/>
      <c r="D10" s="40"/>
      <c r="E10" s="38"/>
      <c r="F10" s="55"/>
      <c r="G10" s="55"/>
      <c r="H10" s="5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7"/>
      <c r="B11" s="40"/>
      <c r="C11" s="40"/>
      <c r="D11" s="40"/>
      <c r="E11" s="38"/>
      <c r="F11" s="55"/>
      <c r="G11" s="55"/>
      <c r="H11" s="55"/>
      <c r="I11" s="51"/>
      <c r="J11" s="50"/>
      <c r="K11" s="50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>
      <c r="A12" s="7"/>
      <c r="B12" s="18"/>
      <c r="C12" s="40"/>
      <c r="D12" s="40"/>
      <c r="E12" s="38"/>
      <c r="F12" s="55"/>
      <c r="G12" s="55"/>
      <c r="H12" s="55"/>
      <c r="I12" s="7"/>
      <c r="J12" s="18"/>
      <c r="K12" s="40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>
      <c r="A13" s="7"/>
      <c r="B13" s="18"/>
      <c r="C13" s="18"/>
      <c r="D13" s="18"/>
      <c r="E13" s="38"/>
      <c r="F13" s="55"/>
      <c r="G13" s="55"/>
      <c r="H13" s="55"/>
      <c r="I13" s="7"/>
      <c r="J13" s="18"/>
      <c r="K13" s="40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>
      <c r="A14" s="7"/>
      <c r="B14" s="18"/>
      <c r="C14" s="18"/>
      <c r="D14" s="18"/>
      <c r="E14" s="38"/>
      <c r="F14" s="55"/>
      <c r="G14" s="55"/>
      <c r="H14" s="55"/>
      <c r="I14" s="7"/>
      <c r="J14" s="18"/>
      <c r="K14" s="40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>
      <c r="A15" s="7"/>
      <c r="B15" s="18"/>
      <c r="C15" s="18"/>
      <c r="D15" s="18"/>
      <c r="E15" s="7"/>
      <c r="F15" s="7"/>
      <c r="G15" s="7"/>
      <c r="H15" s="7"/>
      <c r="I15" s="7"/>
      <c r="J15" s="18"/>
      <c r="K15" s="4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>
      <c r="A16" s="7"/>
      <c r="B16" s="18"/>
      <c r="C16" s="18"/>
      <c r="D16" s="18"/>
      <c r="E16" s="7"/>
      <c r="F16" s="7"/>
      <c r="G16" s="7"/>
      <c r="H16" s="7"/>
      <c r="I16" s="7"/>
      <c r="J16" s="18"/>
      <c r="K16" s="4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>
      <c r="A17" s="7"/>
      <c r="B17" s="18"/>
      <c r="C17" s="18"/>
      <c r="D17" s="18"/>
      <c r="E17" s="7"/>
      <c r="F17" s="7"/>
      <c r="G17" s="7"/>
      <c r="H17" s="7"/>
      <c r="I17" s="7"/>
      <c r="J17" s="18"/>
      <c r="K17" s="40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>
      <c r="A18" s="7"/>
      <c r="B18" s="18"/>
      <c r="C18" s="18"/>
      <c r="D18" s="18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>
      <c r="A19" s="7"/>
      <c r="B19" s="18"/>
      <c r="C19" s="18"/>
      <c r="D19" s="18"/>
      <c r="E19" s="7"/>
      <c r="F19" s="7"/>
      <c r="G19" s="7"/>
      <c r="H19" s="7"/>
      <c r="I19" s="7"/>
      <c r="J19" s="18"/>
      <c r="K19" s="18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>
      <c r="A20" s="7"/>
      <c r="B20" s="18"/>
      <c r="C20" s="18"/>
      <c r="D20" s="18"/>
      <c r="E20" s="7"/>
      <c r="F20" s="7"/>
      <c r="G20" s="7"/>
      <c r="H20" s="7"/>
      <c r="I20" s="7"/>
      <c r="J20" s="18"/>
      <c r="K20" s="18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>
      <c r="A21" s="7"/>
      <c r="B21" s="18"/>
      <c r="C21" s="18"/>
      <c r="D21" s="18"/>
      <c r="E21" s="7"/>
      <c r="F21" s="7"/>
      <c r="G21" s="7"/>
      <c r="H21" s="7"/>
      <c r="I21" s="7"/>
      <c r="J21" s="18"/>
      <c r="K21" s="18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>
      <c r="A22" s="7"/>
      <c r="B22" s="18"/>
      <c r="C22" s="18"/>
      <c r="D22" s="18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>
      <c r="A23" s="7"/>
      <c r="B23" s="18"/>
      <c r="C23" s="18"/>
      <c r="D23" s="18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>
      <c r="A24" s="7"/>
      <c r="B24" s="18"/>
      <c r="C24" s="18"/>
      <c r="D24" s="18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>
      <c r="A25" s="7"/>
      <c r="B25" s="18"/>
      <c r="C25" s="18"/>
      <c r="D25" s="18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>
      <c r="A26" s="7"/>
      <c r="B26" s="18"/>
      <c r="C26" s="18"/>
      <c r="D26" s="18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>
      <c r="A27" s="7"/>
      <c r="B27" s="18"/>
      <c r="C27" s="18"/>
      <c r="D27" s="18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>
      <c r="A28" s="7"/>
      <c r="B28" s="18"/>
      <c r="C28" s="18"/>
      <c r="D28" s="18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>
      <c r="A29" s="7"/>
      <c r="B29" s="18"/>
      <c r="C29" s="18"/>
      <c r="D29" s="18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>
      <c r="A30" s="7"/>
      <c r="B30" s="18"/>
      <c r="C30" s="18"/>
      <c r="D30" s="18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>
      <c r="A31" s="7"/>
      <c r="B31" s="18"/>
      <c r="C31" s="18"/>
      <c r="D31" s="18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>
      <c r="A32" s="7"/>
      <c r="B32" s="18"/>
      <c r="C32" s="18"/>
      <c r="D32" s="1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>
      <c r="A33" s="7"/>
      <c r="B33" s="18"/>
      <c r="C33" s="18"/>
      <c r="D33" s="18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>
      <c r="A34" s="7"/>
      <c r="B34" s="18"/>
      <c r="C34" s="18"/>
      <c r="D34" s="18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>
      <c r="A35" s="7"/>
      <c r="B35" s="18"/>
      <c r="C35" s="18"/>
      <c r="D35" s="18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>
      <c r="A36" s="7"/>
      <c r="B36" s="18"/>
      <c r="C36" s="18"/>
      <c r="D36" s="18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>
      <c r="A37" s="7"/>
      <c r="B37" s="18"/>
      <c r="C37" s="18"/>
      <c r="D37" s="18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>
      <c r="A38" s="7"/>
      <c r="B38" s="18"/>
      <c r="C38" s="18"/>
      <c r="D38" s="18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>
      <c r="A39" s="7"/>
      <c r="B39" s="18"/>
      <c r="C39" s="18"/>
      <c r="D39" s="18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>
      <c r="A40" s="7"/>
      <c r="B40" s="18"/>
      <c r="C40" s="18"/>
      <c r="D40" s="18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>
      <c r="A41" s="7"/>
      <c r="B41" s="18"/>
      <c r="C41" s="18"/>
      <c r="D41" s="18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>
      <c r="A42" s="7"/>
      <c r="B42" s="18"/>
      <c r="C42" s="18"/>
      <c r="D42" s="18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>
      <c r="A43" s="7"/>
      <c r="B43" s="18"/>
      <c r="C43" s="18"/>
      <c r="D43" s="18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>
      <c r="A44" s="7"/>
      <c r="B44" s="18"/>
      <c r="C44" s="18"/>
      <c r="D44" s="18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>
      <c r="A45" s="7"/>
      <c r="B45" s="18"/>
      <c r="C45" s="18"/>
      <c r="D45" s="18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>
      <c r="A46" s="7"/>
      <c r="B46" s="18"/>
      <c r="C46" s="18"/>
      <c r="D46" s="18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>
      <c r="A47" s="7"/>
      <c r="B47" s="18"/>
      <c r="C47" s="18"/>
      <c r="D47" s="18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>
      <c r="A48" s="7"/>
      <c r="B48" s="18"/>
      <c r="C48" s="18"/>
      <c r="D48" s="18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>
      <c r="A49" s="7"/>
      <c r="B49" s="18"/>
      <c r="C49" s="18"/>
      <c r="D49" s="18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>
      <c r="A50" s="7"/>
      <c r="B50" s="18"/>
      <c r="C50" s="18"/>
      <c r="D50" s="18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>
      <c r="A51" s="7"/>
      <c r="B51" s="18"/>
      <c r="C51" s="18"/>
      <c r="D51" s="18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>
      <c r="A52" s="7"/>
      <c r="B52" s="18"/>
      <c r="C52" s="18"/>
      <c r="D52" s="18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>
      <c r="A53" s="7"/>
      <c r="B53" s="18"/>
      <c r="C53" s="18"/>
      <c r="D53" s="18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>
      <c r="A54" s="7"/>
      <c r="B54" s="18"/>
      <c r="C54" s="18"/>
      <c r="D54" s="18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>
      <c r="A55" s="7"/>
      <c r="B55" s="18"/>
      <c r="C55" s="18"/>
      <c r="D55" s="18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>
      <c r="A56" s="7"/>
      <c r="B56" s="18"/>
      <c r="C56" s="18"/>
      <c r="D56" s="18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>
      <c r="A57" s="7"/>
      <c r="B57" s="18"/>
      <c r="C57" s="18"/>
      <c r="D57" s="18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>
      <c r="A58" s="7"/>
      <c r="B58" s="18"/>
      <c r="C58" s="18"/>
      <c r="D58" s="18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>
      <c r="A59" s="7"/>
      <c r="B59" s="18"/>
      <c r="C59" s="18"/>
      <c r="D59" s="18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>
      <c r="A60" s="7"/>
      <c r="B60" s="18"/>
      <c r="C60" s="18"/>
      <c r="D60" s="18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>
      <c r="A61" s="7"/>
      <c r="B61" s="18"/>
      <c r="C61" s="18"/>
      <c r="D61" s="18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>
      <c r="A62" s="7"/>
      <c r="B62" s="18"/>
      <c r="C62" s="18"/>
      <c r="D62" s="18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>
      <c r="A63" s="7"/>
      <c r="B63" s="18"/>
      <c r="C63" s="18"/>
      <c r="D63" s="18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>
      <c r="A64" s="7"/>
      <c r="B64" s="18"/>
      <c r="C64" s="18"/>
      <c r="D64" s="18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>
      <c r="A65" s="7"/>
      <c r="B65" s="18"/>
      <c r="C65" s="18"/>
      <c r="D65" s="18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>
      <c r="A66" s="7"/>
      <c r="B66" s="18"/>
      <c r="C66" s="18"/>
      <c r="D66" s="18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>
      <c r="A67" s="7"/>
      <c r="B67" s="18"/>
      <c r="C67" s="18"/>
      <c r="D67" s="18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>
      <c r="A68" s="7"/>
      <c r="B68" s="18"/>
      <c r="C68" s="18"/>
      <c r="D68" s="18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>
      <c r="A69" s="7"/>
      <c r="B69" s="18"/>
      <c r="C69" s="18"/>
      <c r="D69" s="18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>
      <c r="A70" s="7"/>
      <c r="B70" s="18"/>
      <c r="C70" s="18"/>
      <c r="D70" s="18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>
      <c r="A71" s="7"/>
      <c r="B71" s="18"/>
      <c r="C71" s="18"/>
      <c r="D71" s="18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>
      <c r="A72" s="7"/>
      <c r="B72" s="18"/>
      <c r="C72" s="18"/>
      <c r="D72" s="18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>
      <c r="A73" s="7"/>
      <c r="B73" s="18"/>
      <c r="C73" s="18"/>
      <c r="D73" s="18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>
      <c r="A74" s="7"/>
      <c r="B74" s="18"/>
      <c r="C74" s="18"/>
      <c r="D74" s="18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>
      <c r="A75" s="7"/>
      <c r="B75" s="18"/>
      <c r="C75" s="18"/>
      <c r="D75" s="1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>
      <c r="A76" s="7"/>
      <c r="B76" s="18"/>
      <c r="C76" s="18"/>
      <c r="D76" s="18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>
      <c r="A77" s="7"/>
      <c r="B77" s="18"/>
      <c r="C77" s="18"/>
      <c r="D77" s="18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>
      <c r="A78" s="7"/>
      <c r="B78" s="18"/>
      <c r="C78" s="18"/>
      <c r="D78" s="18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>
      <c r="A79" s="7"/>
      <c r="B79" s="18"/>
      <c r="C79" s="18"/>
      <c r="D79" s="18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>
      <c r="A80" s="7"/>
      <c r="B80" s="18"/>
      <c r="C80" s="18"/>
      <c r="D80" s="18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>
      <c r="A81" s="7"/>
      <c r="B81" s="18"/>
      <c r="C81" s="18"/>
      <c r="D81" s="18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>
      <c r="A82" s="7"/>
      <c r="B82" s="18"/>
      <c r="C82" s="18"/>
      <c r="D82" s="18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>
      <c r="A83" s="7"/>
      <c r="B83" s="18"/>
      <c r="C83" s="18"/>
      <c r="D83" s="18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>
      <c r="A84" s="7"/>
      <c r="B84" s="18"/>
      <c r="C84" s="18"/>
      <c r="D84" s="18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>
      <c r="A85" s="7"/>
      <c r="B85" s="18"/>
      <c r="C85" s="18"/>
      <c r="D85" s="18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>
      <c r="A86" s="7"/>
      <c r="B86" s="18"/>
      <c r="C86" s="18"/>
      <c r="D86" s="18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>
      <c r="A87" s="7"/>
      <c r="B87" s="18"/>
      <c r="C87" s="18"/>
      <c r="D87" s="18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>
      <c r="A88" s="7"/>
      <c r="B88" s="18"/>
      <c r="C88" s="18"/>
      <c r="D88" s="18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>
      <c r="A89" s="7"/>
      <c r="B89" s="18"/>
      <c r="C89" s="18"/>
      <c r="D89" s="18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>
      <c r="A90" s="7"/>
      <c r="B90" s="18"/>
      <c r="C90" s="18"/>
      <c r="D90" s="18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>
      <c r="A91" s="7"/>
      <c r="B91" s="18"/>
      <c r="C91" s="18"/>
      <c r="D91" s="18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>
      <c r="A92" s="7"/>
      <c r="B92" s="18"/>
      <c r="C92" s="18"/>
      <c r="D92" s="18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>
      <c r="A93" s="7"/>
      <c r="B93" s="18"/>
      <c r="C93" s="18"/>
      <c r="D93" s="18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>
      <c r="A94" s="7"/>
      <c r="B94" s="18"/>
      <c r="C94" s="18"/>
      <c r="D94" s="18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>
      <c r="A95" s="7"/>
      <c r="B95" s="18"/>
      <c r="C95" s="18"/>
      <c r="D95" s="18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>
      <c r="A96" s="7"/>
      <c r="B96" s="18"/>
      <c r="C96" s="18"/>
      <c r="D96" s="18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>
      <c r="A97" s="7"/>
      <c r="B97" s="18"/>
      <c r="C97" s="18"/>
      <c r="D97" s="18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>
      <c r="A98" s="7"/>
      <c r="B98" s="18"/>
      <c r="C98" s="18"/>
      <c r="D98" s="18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>
      <c r="A99" s="7"/>
      <c r="B99" s="18"/>
      <c r="C99" s="18"/>
      <c r="D99" s="18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>
      <c r="A100" s="7"/>
      <c r="B100" s="18"/>
      <c r="C100" s="18"/>
      <c r="D100" s="18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>
      <c r="A101" s="7"/>
      <c r="B101" s="18"/>
      <c r="C101" s="18"/>
      <c r="D101" s="1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>
      <c r="A102" s="7"/>
      <c r="B102" s="18"/>
      <c r="C102" s="18"/>
      <c r="D102" s="1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>
      <c r="A103" s="7"/>
      <c r="B103" s="18"/>
      <c r="C103" s="18"/>
      <c r="D103" s="1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>
      <c r="A104" s="7"/>
      <c r="B104" s="18"/>
      <c r="C104" s="18"/>
      <c r="D104" s="1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>
      <c r="A105" s="7"/>
      <c r="B105" s="18"/>
      <c r="C105" s="18"/>
      <c r="D105" s="1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>
      <c r="A106" s="7"/>
      <c r="B106" s="18"/>
      <c r="C106" s="18"/>
      <c r="D106" s="1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>
      <c r="A107" s="7"/>
      <c r="B107" s="18"/>
      <c r="C107" s="18"/>
      <c r="D107" s="1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>
      <c r="A108" s="7"/>
      <c r="B108" s="18"/>
      <c r="C108" s="18"/>
      <c r="D108" s="1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>
      <c r="A109" s="7"/>
      <c r="B109" s="18"/>
      <c r="C109" s="18"/>
      <c r="D109" s="1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>
      <c r="A110" s="7"/>
      <c r="B110" s="18"/>
      <c r="C110" s="18"/>
      <c r="D110" s="1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>
      <c r="A111" s="7"/>
      <c r="B111" s="18"/>
      <c r="C111" s="18"/>
      <c r="D111" s="1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>
      <c r="A112" s="7"/>
      <c r="B112" s="18"/>
      <c r="C112" s="18"/>
      <c r="D112" s="1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>
      <c r="A113" s="7"/>
      <c r="B113" s="18"/>
      <c r="C113" s="18"/>
      <c r="D113" s="1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>
      <c r="A114" s="7"/>
      <c r="B114" s="18"/>
      <c r="C114" s="18"/>
      <c r="D114" s="1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>
      <c r="A115" s="7"/>
      <c r="B115" s="18"/>
      <c r="C115" s="18"/>
      <c r="D115" s="1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>
      <c r="A116" s="7"/>
      <c r="B116" s="18"/>
      <c r="C116" s="18"/>
      <c r="D116" s="1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>
      <c r="A117" s="7"/>
      <c r="B117" s="18"/>
      <c r="C117" s="18"/>
      <c r="D117" s="1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>
      <c r="A118" s="7"/>
      <c r="B118" s="18"/>
      <c r="C118" s="18"/>
      <c r="D118" s="1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>
      <c r="A119" s="7"/>
      <c r="B119" s="18"/>
      <c r="C119" s="18"/>
      <c r="D119" s="1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>
      <c r="A120" s="7"/>
      <c r="B120" s="18"/>
      <c r="C120" s="18"/>
      <c r="D120" s="1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>
      <c r="A121" s="7"/>
      <c r="B121" s="18"/>
      <c r="C121" s="18"/>
      <c r="D121" s="1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>
      <c r="A122" s="7"/>
      <c r="B122" s="18"/>
      <c r="C122" s="18"/>
      <c r="D122" s="1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>
      <c r="A123" s="7"/>
      <c r="B123" s="18"/>
      <c r="C123" s="18"/>
      <c r="D123" s="1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>
      <c r="A124" s="7"/>
      <c r="B124" s="18"/>
      <c r="C124" s="18"/>
      <c r="D124" s="1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>
      <c r="A125" s="7"/>
      <c r="B125" s="18"/>
      <c r="C125" s="18"/>
      <c r="D125" s="1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>
      <c r="A126" s="7"/>
      <c r="B126" s="18"/>
      <c r="C126" s="18"/>
      <c r="D126" s="1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>
      <c r="A127" s="7"/>
      <c r="B127" s="18"/>
      <c r="C127" s="18"/>
      <c r="D127" s="1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>
      <c r="A128" s="7"/>
      <c r="B128" s="18"/>
      <c r="C128" s="18"/>
      <c r="D128" s="1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>
      <c r="A129" s="7"/>
      <c r="B129" s="18"/>
      <c r="C129" s="18"/>
      <c r="D129" s="1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>
      <c r="A130" s="7"/>
      <c r="B130" s="18"/>
      <c r="C130" s="18"/>
      <c r="D130" s="1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>
      <c r="A131" s="7"/>
      <c r="B131" s="18"/>
      <c r="C131" s="18"/>
      <c r="D131" s="1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>
      <c r="A132" s="7"/>
      <c r="B132" s="18"/>
      <c r="C132" s="18"/>
      <c r="D132" s="1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>
      <c r="A133" s="7"/>
      <c r="B133" s="18"/>
      <c r="C133" s="18"/>
      <c r="D133" s="1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>
      <c r="A134" s="7"/>
      <c r="B134" s="18"/>
      <c r="C134" s="18"/>
      <c r="D134" s="1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>
      <c r="A135" s="7"/>
      <c r="B135" s="18"/>
      <c r="C135" s="18"/>
      <c r="D135" s="1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>
      <c r="A136" s="7"/>
      <c r="B136" s="18"/>
      <c r="C136" s="18"/>
      <c r="D136" s="1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>
      <c r="A137" s="7"/>
      <c r="B137" s="18"/>
      <c r="C137" s="18"/>
      <c r="D137" s="1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>
      <c r="A138" s="7"/>
      <c r="B138" s="18"/>
      <c r="C138" s="18"/>
      <c r="D138" s="1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>
      <c r="A139" s="7"/>
      <c r="B139" s="18"/>
      <c r="C139" s="18"/>
      <c r="D139" s="1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>
      <c r="A140" s="7"/>
      <c r="B140" s="18"/>
      <c r="C140" s="18"/>
      <c r="D140" s="1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>
      <c r="A141" s="7"/>
      <c r="B141" s="18"/>
      <c r="C141" s="18"/>
      <c r="D141" s="1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>
      <c r="A142" s="7"/>
      <c r="B142" s="18"/>
      <c r="C142" s="18"/>
      <c r="D142" s="1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>
      <c r="A143" s="7"/>
      <c r="B143" s="18"/>
      <c r="C143" s="18"/>
      <c r="D143" s="1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>
      <c r="A144" s="7"/>
      <c r="B144" s="18"/>
      <c r="C144" s="18"/>
      <c r="D144" s="1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>
      <c r="A145" s="7"/>
      <c r="B145" s="18"/>
      <c r="C145" s="18"/>
      <c r="D145" s="1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>
      <c r="A146" s="7"/>
      <c r="B146" s="18"/>
      <c r="C146" s="18"/>
      <c r="D146" s="1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>
      <c r="A147" s="7"/>
      <c r="B147" s="18"/>
      <c r="C147" s="18"/>
      <c r="D147" s="1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>
      <c r="A148" s="7"/>
      <c r="B148" s="18"/>
      <c r="C148" s="18"/>
      <c r="D148" s="1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>
      <c r="A149" s="7"/>
      <c r="B149" s="18"/>
      <c r="C149" s="18"/>
      <c r="D149" s="1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>
      <c r="A150" s="7"/>
      <c r="B150" s="18"/>
      <c r="C150" s="18"/>
      <c r="D150" s="1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>
      <c r="A151" s="7"/>
      <c r="B151" s="18"/>
      <c r="C151" s="18"/>
      <c r="D151" s="1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>
      <c r="A152" s="7"/>
      <c r="B152" s="18"/>
      <c r="C152" s="18"/>
      <c r="D152" s="1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>
      <c r="A153" s="7"/>
      <c r="B153" s="18"/>
      <c r="C153" s="18"/>
      <c r="D153" s="1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>
      <c r="A154" s="7"/>
      <c r="B154" s="18"/>
      <c r="C154" s="18"/>
      <c r="D154" s="1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>
      <c r="A155" s="7"/>
      <c r="B155" s="18"/>
      <c r="C155" s="18"/>
      <c r="D155" s="1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>
      <c r="A156" s="7"/>
      <c r="B156" s="18"/>
      <c r="C156" s="18"/>
      <c r="D156" s="1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>
      <c r="A157" s="7"/>
      <c r="B157" s="18"/>
      <c r="C157" s="18"/>
      <c r="D157" s="1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>
      <c r="A158" s="7"/>
      <c r="B158" s="18"/>
      <c r="C158" s="18"/>
      <c r="D158" s="1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>
      <c r="A159" s="7"/>
      <c r="B159" s="18"/>
      <c r="C159" s="18"/>
      <c r="D159" s="1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>
      <c r="A160" s="7"/>
      <c r="B160" s="18"/>
      <c r="C160" s="18"/>
      <c r="D160" s="1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>
      <c r="A161" s="7"/>
      <c r="B161" s="18"/>
      <c r="C161" s="18"/>
      <c r="D161" s="1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>
      <c r="A162" s="7"/>
      <c r="B162" s="18"/>
      <c r="C162" s="18"/>
      <c r="D162" s="1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>
      <c r="A163" s="7"/>
      <c r="B163" s="18"/>
      <c r="C163" s="18"/>
      <c r="D163" s="1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>
      <c r="A164" s="7"/>
      <c r="B164" s="18"/>
      <c r="C164" s="18"/>
      <c r="D164" s="1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>
      <c r="A165" s="7"/>
      <c r="B165" s="18"/>
      <c r="C165" s="18"/>
      <c r="D165" s="1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>
      <c r="A166" s="7"/>
      <c r="B166" s="18"/>
      <c r="C166" s="18"/>
      <c r="D166" s="1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>
      <c r="A167" s="7"/>
      <c r="B167" s="18"/>
      <c r="C167" s="18"/>
      <c r="D167" s="1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>
      <c r="A168" s="7"/>
      <c r="B168" s="18"/>
      <c r="C168" s="18"/>
      <c r="D168" s="1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>
      <c r="A169" s="7"/>
      <c r="B169" s="18"/>
      <c r="C169" s="18"/>
      <c r="D169" s="1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>
      <c r="A170" s="7"/>
      <c r="B170" s="18"/>
      <c r="C170" s="18"/>
      <c r="D170" s="1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>
      <c r="A171" s="7"/>
      <c r="B171" s="18"/>
      <c r="C171" s="18"/>
      <c r="D171" s="1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>
      <c r="A172" s="7"/>
      <c r="B172" s="18"/>
      <c r="C172" s="18"/>
      <c r="D172" s="1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>
      <c r="A173" s="7"/>
      <c r="B173" s="18"/>
      <c r="C173" s="18"/>
      <c r="D173" s="1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>
      <c r="A174" s="7"/>
      <c r="B174" s="18"/>
      <c r="C174" s="18"/>
      <c r="D174" s="1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>
      <c r="A175" s="7"/>
      <c r="B175" s="18"/>
      <c r="C175" s="18"/>
      <c r="D175" s="1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>
      <c r="A176" s="7"/>
      <c r="B176" s="18"/>
      <c r="C176" s="18"/>
      <c r="D176" s="1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>
      <c r="A177" s="7"/>
      <c r="B177" s="18"/>
      <c r="C177" s="18"/>
      <c r="D177" s="1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>
      <c r="A178" s="7"/>
      <c r="B178" s="18"/>
      <c r="C178" s="18"/>
      <c r="D178" s="1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>
      <c r="A179" s="7"/>
      <c r="B179" s="18"/>
      <c r="C179" s="18"/>
      <c r="D179" s="1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>
      <c r="A180" s="7"/>
      <c r="B180" s="18"/>
      <c r="C180" s="18"/>
      <c r="D180" s="1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>
      <c r="A181" s="7"/>
      <c r="B181" s="18"/>
      <c r="C181" s="18"/>
      <c r="D181" s="1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>
      <c r="A182" s="7"/>
      <c r="B182" s="18"/>
      <c r="C182" s="18"/>
      <c r="D182" s="1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>
      <c r="A183" s="7"/>
      <c r="B183" s="18"/>
      <c r="C183" s="18"/>
      <c r="D183" s="1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>
      <c r="A184" s="7"/>
      <c r="B184" s="18"/>
      <c r="C184" s="18"/>
      <c r="D184" s="1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>
      <c r="A185" s="7"/>
      <c r="B185" s="18"/>
      <c r="C185" s="18"/>
      <c r="D185" s="1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>
      <c r="A186" s="7"/>
      <c r="B186" s="18"/>
      <c r="C186" s="18"/>
      <c r="D186" s="1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>
      <c r="A187" s="7"/>
      <c r="B187" s="18"/>
      <c r="C187" s="18"/>
      <c r="D187" s="1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>
      <c r="A188" s="7"/>
      <c r="B188" s="18"/>
      <c r="C188" s="18"/>
      <c r="D188" s="1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>
      <c r="A189" s="7"/>
      <c r="B189" s="18"/>
      <c r="C189" s="18"/>
      <c r="D189" s="1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>
      <c r="A190" s="7"/>
      <c r="B190" s="18"/>
      <c r="C190" s="18"/>
      <c r="D190" s="1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>
      <c r="A191" s="7"/>
      <c r="B191" s="18"/>
      <c r="C191" s="18"/>
      <c r="D191" s="1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>
      <c r="A192" s="7"/>
      <c r="B192" s="18"/>
      <c r="C192" s="18"/>
      <c r="D192" s="1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>
      <c r="A193" s="7"/>
      <c r="B193" s="18"/>
      <c r="C193" s="18"/>
      <c r="D193" s="1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>
      <c r="A194" s="7"/>
      <c r="B194" s="18"/>
      <c r="C194" s="18"/>
      <c r="D194" s="1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>
      <c r="A195" s="7"/>
      <c r="B195" s="18"/>
      <c r="C195" s="18"/>
      <c r="D195" s="1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>
      <c r="A196" s="7"/>
      <c r="B196" s="18"/>
      <c r="C196" s="18"/>
      <c r="D196" s="1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>
      <c r="A197" s="7"/>
      <c r="B197" s="18"/>
      <c r="C197" s="18"/>
      <c r="D197" s="1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>
      <c r="A198" s="7"/>
      <c r="B198" s="18"/>
      <c r="C198" s="18"/>
      <c r="D198" s="1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>
      <c r="A199" s="7"/>
      <c r="B199" s="18"/>
      <c r="C199" s="18"/>
      <c r="D199" s="1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>
      <c r="A200" s="7"/>
      <c r="B200" s="18"/>
      <c r="C200" s="18"/>
      <c r="D200" s="1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>
      <c r="A201" s="7"/>
      <c r="B201" s="18"/>
      <c r="C201" s="18"/>
      <c r="D201" s="1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>
      <c r="A202" s="7"/>
      <c r="B202" s="18"/>
      <c r="C202" s="18"/>
      <c r="D202" s="1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>
      <c r="A203" s="7"/>
      <c r="B203" s="18"/>
      <c r="C203" s="18"/>
      <c r="D203" s="1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>
      <c r="A204" s="7"/>
      <c r="B204" s="18"/>
      <c r="C204" s="18"/>
      <c r="D204" s="1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>
      <c r="A205" s="7"/>
      <c r="B205" s="18"/>
      <c r="C205" s="18"/>
      <c r="D205" s="1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>
      <c r="A206" s="7"/>
      <c r="B206" s="18"/>
      <c r="C206" s="18"/>
      <c r="D206" s="1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>
      <c r="A207" s="7"/>
      <c r="B207" s="18"/>
      <c r="C207" s="18"/>
      <c r="D207" s="1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>
      <c r="A208" s="7"/>
      <c r="B208" s="18"/>
      <c r="C208" s="18"/>
      <c r="D208" s="1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>
      <c r="A209" s="7"/>
      <c r="B209" s="18"/>
      <c r="C209" s="18"/>
      <c r="D209" s="1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>
      <c r="A210" s="7"/>
      <c r="B210" s="18"/>
      <c r="C210" s="18"/>
      <c r="D210" s="1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>
      <c r="A211" s="7"/>
      <c r="B211" s="18"/>
      <c r="C211" s="18"/>
      <c r="D211" s="1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>
      <c r="A212" s="7"/>
      <c r="B212" s="18"/>
      <c r="C212" s="18"/>
      <c r="D212" s="1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>
      <c r="A213" s="7"/>
      <c r="B213" s="18"/>
      <c r="C213" s="18"/>
      <c r="D213" s="1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>
      <c r="A214" s="7"/>
      <c r="B214" s="18"/>
      <c r="C214" s="18"/>
      <c r="D214" s="1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>
      <c r="A215" s="7"/>
      <c r="B215" s="18"/>
      <c r="C215" s="18"/>
      <c r="D215" s="1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>
      <c r="A216" s="7"/>
      <c r="B216" s="18"/>
      <c r="C216" s="18"/>
      <c r="D216" s="1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>
      <c r="A217" s="7"/>
      <c r="B217" s="18"/>
      <c r="C217" s="18"/>
      <c r="D217" s="1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>
      <c r="A218" s="7"/>
      <c r="B218" s="18"/>
      <c r="C218" s="18"/>
      <c r="D218" s="1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>
      <c r="A219" s="7"/>
      <c r="B219" s="18"/>
      <c r="C219" s="18"/>
      <c r="D219" s="1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>
      <c r="A220" s="7"/>
      <c r="B220" s="18"/>
      <c r="C220" s="18"/>
      <c r="D220" s="1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>
      <c r="A221" s="7"/>
      <c r="B221" s="18"/>
      <c r="C221" s="18"/>
      <c r="D221" s="1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>
      <c r="A222" s="7"/>
      <c r="B222" s="18"/>
      <c r="C222" s="18"/>
      <c r="D222" s="1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>
      <c r="A223" s="7"/>
      <c r="B223" s="18"/>
      <c r="C223" s="18"/>
      <c r="D223" s="1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>
      <c r="A224" s="7"/>
      <c r="B224" s="18"/>
      <c r="C224" s="18"/>
      <c r="D224" s="1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>
      <c r="A225" s="7"/>
      <c r="B225" s="18"/>
      <c r="C225" s="18"/>
      <c r="D225" s="1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>
      <c r="A226" s="7"/>
      <c r="B226" s="18"/>
      <c r="C226" s="18"/>
      <c r="D226" s="1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>
      <c r="A227" s="7"/>
      <c r="B227" s="18"/>
      <c r="C227" s="18"/>
      <c r="D227" s="1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>
      <c r="A228" s="7"/>
      <c r="B228" s="18"/>
      <c r="C228" s="18"/>
      <c r="D228" s="1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>
      <c r="A229" s="7"/>
      <c r="B229" s="18"/>
      <c r="C229" s="18"/>
      <c r="D229" s="1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>
      <c r="A230" s="7"/>
      <c r="B230" s="18"/>
      <c r="C230" s="18"/>
      <c r="D230" s="1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>
      <c r="A231" s="7"/>
      <c r="B231" s="18"/>
      <c r="C231" s="18"/>
      <c r="D231" s="1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>
      <c r="A232" s="7"/>
      <c r="B232" s="18"/>
      <c r="C232" s="18"/>
      <c r="D232" s="1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>
      <c r="A233" s="7"/>
      <c r="B233" s="18"/>
      <c r="C233" s="18"/>
      <c r="D233" s="1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>
      <c r="A234" s="7"/>
      <c r="B234" s="18"/>
      <c r="C234" s="18"/>
      <c r="D234" s="1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>
      <c r="A235" s="7"/>
      <c r="B235" s="18"/>
      <c r="C235" s="18"/>
      <c r="D235" s="1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>
      <c r="A236" s="7"/>
      <c r="B236" s="18"/>
      <c r="C236" s="18"/>
      <c r="D236" s="1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>
      <c r="A237" s="7"/>
      <c r="B237" s="18"/>
      <c r="C237" s="18"/>
      <c r="D237" s="1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>
      <c r="A238" s="7"/>
      <c r="B238" s="18"/>
      <c r="C238" s="18"/>
      <c r="D238" s="1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>
      <c r="A239" s="7"/>
      <c r="B239" s="18"/>
      <c r="C239" s="18"/>
      <c r="D239" s="1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>
      <c r="A240" s="7"/>
      <c r="B240" s="18"/>
      <c r="C240" s="18"/>
      <c r="D240" s="1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>
      <c r="A241" s="7"/>
      <c r="B241" s="18"/>
      <c r="C241" s="18"/>
      <c r="D241" s="1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>
      <c r="A242" s="7"/>
      <c r="B242" s="18"/>
      <c r="C242" s="18"/>
      <c r="D242" s="1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>
      <c r="A243" s="7"/>
      <c r="B243" s="18"/>
      <c r="C243" s="18"/>
      <c r="D243" s="1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>
      <c r="A244" s="7"/>
      <c r="B244" s="18"/>
      <c r="C244" s="18"/>
      <c r="D244" s="1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>
      <c r="A245" s="7"/>
      <c r="B245" s="18"/>
      <c r="C245" s="18"/>
      <c r="D245" s="1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>
      <c r="A246" s="7"/>
      <c r="B246" s="18"/>
      <c r="C246" s="18"/>
      <c r="D246" s="1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>
      <c r="A247" s="7"/>
      <c r="B247" s="18"/>
      <c r="C247" s="18"/>
      <c r="D247" s="1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>
      <c r="A248" s="7"/>
      <c r="B248" s="18"/>
      <c r="C248" s="18"/>
      <c r="D248" s="1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>
      <c r="A249" s="7"/>
      <c r="B249" s="18"/>
      <c r="C249" s="18"/>
      <c r="D249" s="1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>
      <c r="A250" s="7"/>
      <c r="B250" s="18"/>
      <c r="C250" s="18"/>
      <c r="D250" s="1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>
      <c r="A251" s="7"/>
      <c r="B251" s="18"/>
      <c r="C251" s="18"/>
      <c r="D251" s="1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>
      <c r="A252" s="7"/>
      <c r="B252" s="18"/>
      <c r="C252" s="18"/>
      <c r="D252" s="1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>
      <c r="A253" s="7"/>
      <c r="B253" s="18"/>
      <c r="C253" s="18"/>
      <c r="D253" s="1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>
      <c r="A254" s="7"/>
      <c r="B254" s="18"/>
      <c r="C254" s="18"/>
      <c r="D254" s="1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>
      <c r="A255" s="7"/>
      <c r="B255" s="18"/>
      <c r="C255" s="18"/>
      <c r="D255" s="1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>
      <c r="A256" s="7"/>
      <c r="B256" s="18"/>
      <c r="C256" s="18"/>
      <c r="D256" s="1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>
      <c r="A257" s="7"/>
      <c r="B257" s="18"/>
      <c r="C257" s="18"/>
      <c r="D257" s="1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>
      <c r="A258" s="7"/>
      <c r="B258" s="18"/>
      <c r="C258" s="18"/>
      <c r="D258" s="1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>
      <c r="A259" s="7"/>
      <c r="B259" s="18"/>
      <c r="C259" s="18"/>
      <c r="D259" s="1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>
      <c r="A260" s="7"/>
      <c r="B260" s="18"/>
      <c r="C260" s="18"/>
      <c r="D260" s="1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>
      <c r="A261" s="7"/>
      <c r="B261" s="18"/>
      <c r="C261" s="18"/>
      <c r="D261" s="1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>
      <c r="A262" s="7"/>
      <c r="B262" s="18"/>
      <c r="C262" s="18"/>
      <c r="D262" s="1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>
      <c r="A263" s="7"/>
      <c r="B263" s="18"/>
      <c r="C263" s="18"/>
      <c r="D263" s="1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>
      <c r="A264" s="7"/>
      <c r="B264" s="18"/>
      <c r="C264" s="18"/>
      <c r="D264" s="1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>
      <c r="A265" s="7"/>
      <c r="B265" s="18"/>
      <c r="C265" s="18"/>
      <c r="D265" s="1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>
      <c r="A266" s="7"/>
      <c r="B266" s="18"/>
      <c r="C266" s="18"/>
      <c r="D266" s="1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>
      <c r="A267" s="7"/>
      <c r="B267" s="18"/>
      <c r="C267" s="18"/>
      <c r="D267" s="1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>
      <c r="A268" s="7"/>
      <c r="B268" s="18"/>
      <c r="C268" s="18"/>
      <c r="D268" s="1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>
      <c r="A269" s="7"/>
      <c r="B269" s="18"/>
      <c r="C269" s="18"/>
      <c r="D269" s="1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>
      <c r="A270" s="7"/>
      <c r="B270" s="18"/>
      <c r="C270" s="18"/>
      <c r="D270" s="1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>
      <c r="A271" s="7"/>
      <c r="B271" s="18"/>
      <c r="C271" s="18"/>
      <c r="D271" s="1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>
      <c r="A272" s="7"/>
      <c r="B272" s="18"/>
      <c r="C272" s="18"/>
      <c r="D272" s="1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>
      <c r="A273" s="7"/>
      <c r="B273" s="18"/>
      <c r="C273" s="18"/>
      <c r="D273" s="1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>
      <c r="A274" s="7"/>
      <c r="B274" s="18"/>
      <c r="C274" s="18"/>
      <c r="D274" s="1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>
      <c r="A275" s="7"/>
      <c r="B275" s="18"/>
      <c r="C275" s="18"/>
      <c r="D275" s="1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>
      <c r="A276" s="7"/>
      <c r="B276" s="18"/>
      <c r="C276" s="18"/>
      <c r="D276" s="1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>
      <c r="A277" s="7"/>
      <c r="B277" s="18"/>
      <c r="C277" s="18"/>
      <c r="D277" s="1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>
      <c r="A278" s="7"/>
      <c r="B278" s="18"/>
      <c r="C278" s="18"/>
      <c r="D278" s="1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>
      <c r="A279" s="7"/>
      <c r="B279" s="18"/>
      <c r="C279" s="18"/>
      <c r="D279" s="1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>
      <c r="A280" s="7"/>
      <c r="B280" s="18"/>
      <c r="C280" s="18"/>
      <c r="D280" s="1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>
      <c r="A281" s="7"/>
      <c r="B281" s="18"/>
      <c r="C281" s="18"/>
      <c r="D281" s="1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>
      <c r="A282" s="7"/>
      <c r="B282" s="18"/>
      <c r="C282" s="18"/>
      <c r="D282" s="1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>
      <c r="A283" s="7"/>
      <c r="B283" s="18"/>
      <c r="C283" s="18"/>
      <c r="D283" s="1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>
      <c r="A284" s="7"/>
      <c r="B284" s="18"/>
      <c r="C284" s="18"/>
      <c r="D284" s="1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>
      <c r="A285" s="7"/>
      <c r="B285" s="18"/>
      <c r="C285" s="18"/>
      <c r="D285" s="1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>
      <c r="A286" s="7"/>
      <c r="B286" s="18"/>
      <c r="C286" s="18"/>
      <c r="D286" s="1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>
      <c r="A287" s="7"/>
      <c r="B287" s="18"/>
      <c r="C287" s="18"/>
      <c r="D287" s="1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>
      <c r="A288" s="7"/>
      <c r="B288" s="18"/>
      <c r="C288" s="18"/>
      <c r="D288" s="1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>
      <c r="A289" s="7"/>
      <c r="B289" s="18"/>
      <c r="C289" s="18"/>
      <c r="D289" s="1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>
      <c r="A290" s="7"/>
      <c r="B290" s="18"/>
      <c r="C290" s="18"/>
      <c r="D290" s="1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>
      <c r="A291" s="7"/>
      <c r="B291" s="18"/>
      <c r="C291" s="18"/>
      <c r="D291" s="1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>
      <c r="A292" s="7"/>
      <c r="B292" s="18"/>
      <c r="C292" s="18"/>
      <c r="D292" s="1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>
      <c r="A293" s="7"/>
      <c r="B293" s="18"/>
      <c r="C293" s="18"/>
      <c r="D293" s="1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>
      <c r="A294" s="7"/>
      <c r="B294" s="18"/>
      <c r="C294" s="18"/>
      <c r="D294" s="1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>
      <c r="A295" s="7"/>
      <c r="B295" s="18"/>
      <c r="C295" s="18"/>
      <c r="D295" s="1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>
      <c r="A296" s="7"/>
      <c r="B296" s="18"/>
      <c r="C296" s="18"/>
      <c r="D296" s="1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>
      <c r="A297" s="7"/>
      <c r="B297" s="18"/>
      <c r="C297" s="18"/>
      <c r="D297" s="1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>
      <c r="A298" s="7"/>
      <c r="B298" s="18"/>
      <c r="C298" s="18"/>
      <c r="D298" s="1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>
      <c r="A299" s="7"/>
      <c r="B299" s="18"/>
      <c r="C299" s="18"/>
      <c r="D299" s="1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>
      <c r="A300" s="7"/>
      <c r="B300" s="18"/>
      <c r="C300" s="18"/>
      <c r="D300" s="1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>
      <c r="A301" s="7"/>
      <c r="B301" s="18"/>
      <c r="C301" s="18"/>
      <c r="D301" s="1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>
      <c r="A302" s="7"/>
      <c r="B302" s="18"/>
      <c r="C302" s="18"/>
      <c r="D302" s="1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>
      <c r="A303" s="7"/>
      <c r="B303" s="18"/>
      <c r="C303" s="18"/>
      <c r="D303" s="1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>
      <c r="A304" s="7"/>
      <c r="B304" s="18"/>
      <c r="C304" s="18"/>
      <c r="D304" s="1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>
      <c r="A305" s="7"/>
      <c r="B305" s="18"/>
      <c r="C305" s="18"/>
      <c r="D305" s="1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>
      <c r="A306" s="7"/>
      <c r="B306" s="18"/>
      <c r="C306" s="18"/>
      <c r="D306" s="1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>
      <c r="A307" s="7"/>
      <c r="B307" s="18"/>
      <c r="C307" s="18"/>
      <c r="D307" s="1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>
      <c r="A308" s="7"/>
      <c r="B308" s="18"/>
      <c r="C308" s="18"/>
      <c r="D308" s="1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>
      <c r="A309" s="7"/>
      <c r="B309" s="18"/>
      <c r="C309" s="18"/>
      <c r="D309" s="1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>
      <c r="A310" s="7"/>
      <c r="B310" s="18"/>
      <c r="C310" s="18"/>
      <c r="D310" s="1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>
      <c r="A311" s="7"/>
      <c r="B311" s="18"/>
      <c r="C311" s="18"/>
      <c r="D311" s="1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>
      <c r="A312" s="7"/>
      <c r="B312" s="18"/>
      <c r="C312" s="18"/>
      <c r="D312" s="1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>
      <c r="A313" s="7"/>
      <c r="B313" s="18"/>
      <c r="C313" s="18"/>
      <c r="D313" s="1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>
      <c r="A314" s="7"/>
      <c r="B314" s="18"/>
      <c r="C314" s="18"/>
      <c r="D314" s="1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>
      <c r="A315" s="7"/>
      <c r="B315" s="18"/>
      <c r="C315" s="18"/>
      <c r="D315" s="1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>
      <c r="A316" s="7"/>
      <c r="B316" s="18"/>
      <c r="C316" s="18"/>
      <c r="D316" s="1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>
      <c r="A317" s="7"/>
      <c r="B317" s="18"/>
      <c r="C317" s="18"/>
      <c r="D317" s="1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>
      <c r="A318" s="7"/>
      <c r="B318" s="18"/>
      <c r="C318" s="18"/>
      <c r="D318" s="1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>
      <c r="A319" s="7"/>
      <c r="B319" s="18"/>
      <c r="C319" s="18"/>
      <c r="D319" s="1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>
      <c r="A320" s="7"/>
      <c r="B320" s="18"/>
      <c r="C320" s="18"/>
      <c r="D320" s="1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>
      <c r="A321" s="7"/>
      <c r="B321" s="18"/>
      <c r="C321" s="18"/>
      <c r="D321" s="1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>
      <c r="A322" s="7"/>
      <c r="B322" s="18"/>
      <c r="C322" s="18"/>
      <c r="D322" s="1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>
      <c r="A323" s="7"/>
      <c r="B323" s="18"/>
      <c r="C323" s="18"/>
      <c r="D323" s="1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>
      <c r="A324" s="7"/>
      <c r="B324" s="18"/>
      <c r="C324" s="18"/>
      <c r="D324" s="1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>
      <c r="A325" s="7"/>
      <c r="B325" s="18"/>
      <c r="C325" s="18"/>
      <c r="D325" s="1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>
      <c r="A326" s="7"/>
      <c r="B326" s="18"/>
      <c r="C326" s="18"/>
      <c r="D326" s="1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>
      <c r="A327" s="7"/>
      <c r="B327" s="18"/>
      <c r="C327" s="18"/>
      <c r="D327" s="1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>
      <c r="A328" s="7"/>
      <c r="B328" s="18"/>
      <c r="C328" s="18"/>
      <c r="D328" s="1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>
      <c r="A329" s="7"/>
      <c r="B329" s="18"/>
      <c r="C329" s="18"/>
      <c r="D329" s="1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>
      <c r="A330" s="7"/>
      <c r="B330" s="18"/>
      <c r="C330" s="18"/>
      <c r="D330" s="1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>
      <c r="A331" s="7"/>
      <c r="B331" s="18"/>
      <c r="C331" s="18"/>
      <c r="D331" s="1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>
      <c r="A332" s="7"/>
      <c r="B332" s="18"/>
      <c r="C332" s="18"/>
      <c r="D332" s="1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>
      <c r="A333" s="7"/>
      <c r="B333" s="18"/>
      <c r="C333" s="18"/>
      <c r="D333" s="1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>
      <c r="A334" s="7"/>
      <c r="B334" s="18"/>
      <c r="C334" s="18"/>
      <c r="D334" s="1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>
      <c r="A335" s="7"/>
      <c r="B335" s="18"/>
      <c r="C335" s="18"/>
      <c r="D335" s="1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>
      <c r="A336" s="7"/>
      <c r="B336" s="18"/>
      <c r="C336" s="18"/>
      <c r="D336" s="1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>
      <c r="A337" s="7"/>
      <c r="B337" s="18"/>
      <c r="C337" s="18"/>
      <c r="D337" s="1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>
      <c r="A338" s="7"/>
      <c r="B338" s="18"/>
      <c r="C338" s="18"/>
      <c r="D338" s="1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>
      <c r="A339" s="7"/>
      <c r="B339" s="18"/>
      <c r="C339" s="18"/>
      <c r="D339" s="1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>
      <c r="A340" s="7"/>
      <c r="B340" s="18"/>
      <c r="C340" s="18"/>
      <c r="D340" s="1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>
      <c r="A341" s="7"/>
      <c r="B341" s="18"/>
      <c r="C341" s="18"/>
      <c r="D341" s="1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>
      <c r="A342" s="7"/>
      <c r="B342" s="18"/>
      <c r="C342" s="18"/>
      <c r="D342" s="1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>
      <c r="A343" s="7"/>
      <c r="B343" s="18"/>
      <c r="C343" s="18"/>
      <c r="D343" s="1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>
      <c r="A344" s="7"/>
      <c r="B344" s="18"/>
      <c r="C344" s="18"/>
      <c r="D344" s="1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>
      <c r="A345" s="7"/>
      <c r="B345" s="18"/>
      <c r="C345" s="18"/>
      <c r="D345" s="1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>
      <c r="A346" s="7"/>
      <c r="B346" s="18"/>
      <c r="C346" s="18"/>
      <c r="D346" s="1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>
      <c r="A347" s="7"/>
      <c r="B347" s="18"/>
      <c r="C347" s="18"/>
      <c r="D347" s="1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>
      <c r="A348" s="7"/>
      <c r="B348" s="18"/>
      <c r="C348" s="18"/>
      <c r="D348" s="1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>
      <c r="A349" s="7"/>
      <c r="B349" s="18"/>
      <c r="C349" s="18"/>
      <c r="D349" s="1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>
      <c r="A350" s="7"/>
      <c r="B350" s="18"/>
      <c r="C350" s="18"/>
      <c r="D350" s="1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>
      <c r="A351" s="7"/>
      <c r="B351" s="18"/>
      <c r="C351" s="18"/>
      <c r="D351" s="1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>
      <c r="A352" s="7"/>
      <c r="B352" s="18"/>
      <c r="C352" s="18"/>
      <c r="D352" s="1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>
      <c r="A353" s="7"/>
      <c r="B353" s="18"/>
      <c r="C353" s="18"/>
      <c r="D353" s="1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>
      <c r="A354" s="7"/>
      <c r="B354" s="18"/>
      <c r="C354" s="18"/>
      <c r="D354" s="1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>
      <c r="A355" s="7"/>
      <c r="B355" s="18"/>
      <c r="C355" s="18"/>
      <c r="D355" s="1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>
      <c r="A356" s="7"/>
      <c r="B356" s="18"/>
      <c r="C356" s="18"/>
      <c r="D356" s="1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>
      <c r="A357" s="7"/>
      <c r="B357" s="18"/>
      <c r="C357" s="18"/>
      <c r="D357" s="1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>
      <c r="A358" s="7"/>
      <c r="B358" s="18"/>
      <c r="C358" s="18"/>
      <c r="D358" s="1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>
      <c r="A359" s="7"/>
      <c r="B359" s="18"/>
      <c r="C359" s="18"/>
      <c r="D359" s="1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>
      <c r="A360" s="7"/>
      <c r="B360" s="18"/>
      <c r="C360" s="18"/>
      <c r="D360" s="1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>
      <c r="A361" s="7"/>
      <c r="B361" s="18"/>
      <c r="C361" s="18"/>
      <c r="D361" s="1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>
      <c r="A362" s="7"/>
      <c r="B362" s="18"/>
      <c r="C362" s="18"/>
      <c r="D362" s="1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>
      <c r="A363" s="7"/>
      <c r="B363" s="18"/>
      <c r="C363" s="18"/>
      <c r="D363" s="1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>
      <c r="A364" s="7"/>
      <c r="B364" s="18"/>
      <c r="C364" s="18"/>
      <c r="D364" s="1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>
      <c r="A365" s="7"/>
      <c r="B365" s="18"/>
      <c r="C365" s="18"/>
      <c r="D365" s="1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>
      <c r="A366" s="7"/>
      <c r="B366" s="18"/>
      <c r="C366" s="18"/>
      <c r="D366" s="1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>
      <c r="A367" s="7"/>
      <c r="B367" s="18"/>
      <c r="C367" s="18"/>
      <c r="D367" s="1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>
      <c r="A368" s="7"/>
      <c r="B368" s="18"/>
      <c r="C368" s="18"/>
      <c r="D368" s="1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>
      <c r="A369" s="7"/>
      <c r="B369" s="18"/>
      <c r="C369" s="18"/>
      <c r="D369" s="1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>
      <c r="A370" s="7"/>
      <c r="B370" s="18"/>
      <c r="C370" s="18"/>
      <c r="D370" s="1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>
      <c r="A371" s="7"/>
      <c r="B371" s="18"/>
      <c r="C371" s="18"/>
      <c r="D371" s="1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>
      <c r="A372" s="7"/>
      <c r="B372" s="18"/>
      <c r="C372" s="18"/>
      <c r="D372" s="1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>
      <c r="A373" s="7"/>
      <c r="B373" s="18"/>
      <c r="C373" s="18"/>
      <c r="D373" s="1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>
      <c r="A374" s="7"/>
      <c r="B374" s="18"/>
      <c r="C374" s="18"/>
      <c r="D374" s="1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>
      <c r="A375" s="7"/>
      <c r="B375" s="18"/>
      <c r="C375" s="18"/>
      <c r="D375" s="1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>
      <c r="A376" s="7"/>
      <c r="B376" s="18"/>
      <c r="C376" s="18"/>
      <c r="D376" s="1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>
      <c r="A377" s="7"/>
      <c r="B377" s="18"/>
      <c r="C377" s="18"/>
      <c r="D377" s="1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>
      <c r="A378" s="7"/>
      <c r="B378" s="18"/>
      <c r="C378" s="18"/>
      <c r="D378" s="1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>
      <c r="A379" s="7"/>
      <c r="B379" s="18"/>
      <c r="C379" s="18"/>
      <c r="D379" s="1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>
      <c r="A380" s="7"/>
      <c r="B380" s="18"/>
      <c r="C380" s="18"/>
      <c r="D380" s="1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>
      <c r="A381" s="7"/>
      <c r="B381" s="18"/>
      <c r="C381" s="18"/>
      <c r="D381" s="1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>
      <c r="A382" s="7"/>
      <c r="B382" s="18"/>
      <c r="C382" s="18"/>
      <c r="D382" s="1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>
      <c r="A383" s="7"/>
      <c r="B383" s="18"/>
      <c r="C383" s="18"/>
      <c r="D383" s="1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>
      <c r="A384" s="7"/>
      <c r="B384" s="18"/>
      <c r="C384" s="18"/>
      <c r="D384" s="1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>
      <c r="A385" s="7"/>
      <c r="B385" s="18"/>
      <c r="C385" s="18"/>
      <c r="D385" s="1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>
      <c r="A386" s="7"/>
      <c r="B386" s="18"/>
      <c r="C386" s="18"/>
      <c r="D386" s="1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>
      <c r="A387" s="7"/>
      <c r="B387" s="18"/>
      <c r="C387" s="18"/>
      <c r="D387" s="1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>
      <c r="A388" s="7"/>
      <c r="B388" s="18"/>
      <c r="C388" s="18"/>
      <c r="D388" s="1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>
      <c r="A389" s="7"/>
      <c r="B389" s="18"/>
      <c r="C389" s="18"/>
      <c r="D389" s="1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>
      <c r="A390" s="7"/>
      <c r="B390" s="18"/>
      <c r="C390" s="18"/>
      <c r="D390" s="1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>
      <c r="A391" s="7"/>
      <c r="B391" s="18"/>
      <c r="C391" s="18"/>
      <c r="D391" s="1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>
      <c r="A392" s="7"/>
      <c r="B392" s="18"/>
      <c r="C392" s="18"/>
      <c r="D392" s="1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>
      <c r="A393" s="7"/>
      <c r="B393" s="18"/>
      <c r="C393" s="18"/>
      <c r="D393" s="1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>
      <c r="A394" s="7"/>
      <c r="B394" s="18"/>
      <c r="C394" s="18"/>
      <c r="D394" s="1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>
      <c r="A395" s="7"/>
      <c r="B395" s="18"/>
      <c r="C395" s="18"/>
      <c r="D395" s="1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>
      <c r="A396" s="7"/>
      <c r="B396" s="18"/>
      <c r="C396" s="18"/>
      <c r="D396" s="1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>
      <c r="A397" s="7"/>
      <c r="B397" s="18"/>
      <c r="C397" s="18"/>
      <c r="D397" s="1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>
      <c r="A398" s="7"/>
      <c r="B398" s="18"/>
      <c r="C398" s="18"/>
      <c r="D398" s="1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>
      <c r="A399" s="7"/>
      <c r="B399" s="18"/>
      <c r="C399" s="18"/>
      <c r="D399" s="1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>
      <c r="A400" s="7"/>
      <c r="B400" s="18"/>
      <c r="C400" s="18"/>
      <c r="D400" s="1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>
      <c r="A401" s="7"/>
      <c r="B401" s="18"/>
      <c r="C401" s="18"/>
      <c r="D401" s="1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>
      <c r="A402" s="7"/>
      <c r="B402" s="18"/>
      <c r="C402" s="18"/>
      <c r="D402" s="1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>
      <c r="A403" s="7"/>
      <c r="B403" s="18"/>
      <c r="C403" s="18"/>
      <c r="D403" s="1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>
      <c r="A404" s="7"/>
      <c r="B404" s="18"/>
      <c r="C404" s="18"/>
      <c r="D404" s="1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>
      <c r="A405" s="7"/>
      <c r="B405" s="18"/>
      <c r="C405" s="18"/>
      <c r="D405" s="1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>
      <c r="A406" s="7"/>
      <c r="B406" s="18"/>
      <c r="C406" s="18"/>
      <c r="D406" s="1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>
      <c r="A407" s="7"/>
      <c r="B407" s="18"/>
      <c r="C407" s="18"/>
      <c r="D407" s="1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>
      <c r="A408" s="7"/>
      <c r="B408" s="18"/>
      <c r="C408" s="18"/>
      <c r="D408" s="1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>
      <c r="A409" s="7"/>
      <c r="B409" s="18"/>
      <c r="C409" s="18"/>
      <c r="D409" s="1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>
      <c r="A410" s="7"/>
      <c r="B410" s="18"/>
      <c r="C410" s="18"/>
      <c r="D410" s="1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>
      <c r="A411" s="7"/>
      <c r="B411" s="18"/>
      <c r="C411" s="18"/>
      <c r="D411" s="1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>
      <c r="A412" s="7"/>
      <c r="B412" s="18"/>
      <c r="C412" s="18"/>
      <c r="D412" s="1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>
      <c r="A413" s="7"/>
      <c r="B413" s="18"/>
      <c r="C413" s="18"/>
      <c r="D413" s="1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>
      <c r="A414" s="7"/>
      <c r="B414" s="18"/>
      <c r="C414" s="18"/>
      <c r="D414" s="1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>
      <c r="A415" s="7"/>
      <c r="B415" s="18"/>
      <c r="C415" s="18"/>
      <c r="D415" s="1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>
      <c r="A416" s="7"/>
      <c r="B416" s="18"/>
      <c r="C416" s="18"/>
      <c r="D416" s="1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>
      <c r="A417" s="7"/>
      <c r="B417" s="18"/>
      <c r="C417" s="18"/>
      <c r="D417" s="1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>
      <c r="A418" s="7"/>
      <c r="B418" s="18"/>
      <c r="C418" s="18"/>
      <c r="D418" s="1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>
      <c r="A419" s="7"/>
      <c r="B419" s="18"/>
      <c r="C419" s="18"/>
      <c r="D419" s="1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>
      <c r="A420" s="7"/>
      <c r="B420" s="18"/>
      <c r="C420" s="18"/>
      <c r="D420" s="1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>
      <c r="A421" s="7"/>
      <c r="B421" s="18"/>
      <c r="C421" s="18"/>
      <c r="D421" s="1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>
      <c r="A422" s="7"/>
      <c r="B422" s="18"/>
      <c r="C422" s="18"/>
      <c r="D422" s="1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>
      <c r="A423" s="7"/>
      <c r="B423" s="18"/>
      <c r="C423" s="18"/>
      <c r="D423" s="1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>
      <c r="A424" s="7"/>
      <c r="B424" s="18"/>
      <c r="C424" s="18"/>
      <c r="D424" s="1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>
      <c r="A425" s="7"/>
      <c r="B425" s="18"/>
      <c r="C425" s="18"/>
      <c r="D425" s="1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>
      <c r="A426" s="7"/>
      <c r="B426" s="18"/>
      <c r="C426" s="18"/>
      <c r="D426" s="1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>
      <c r="A427" s="7"/>
      <c r="B427" s="18"/>
      <c r="C427" s="18"/>
      <c r="D427" s="1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>
      <c r="A428" s="7"/>
      <c r="B428" s="18"/>
      <c r="C428" s="18"/>
      <c r="D428" s="1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>
      <c r="A429" s="7"/>
      <c r="B429" s="18"/>
      <c r="C429" s="18"/>
      <c r="D429" s="1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>
      <c r="A430" s="7"/>
      <c r="B430" s="18"/>
      <c r="C430" s="18"/>
      <c r="D430" s="1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>
      <c r="A431" s="7"/>
      <c r="B431" s="18"/>
      <c r="C431" s="18"/>
      <c r="D431" s="1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>
      <c r="A432" s="7"/>
      <c r="B432" s="18"/>
      <c r="C432" s="18"/>
      <c r="D432" s="1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>
      <c r="A433" s="7"/>
      <c r="B433" s="18"/>
      <c r="C433" s="18"/>
      <c r="D433" s="1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>
      <c r="A434" s="7"/>
      <c r="B434" s="18"/>
      <c r="C434" s="18"/>
      <c r="D434" s="1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>
      <c r="A435" s="7"/>
      <c r="B435" s="18"/>
      <c r="C435" s="18"/>
      <c r="D435" s="1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>
      <c r="A436" s="7"/>
      <c r="B436" s="18"/>
      <c r="C436" s="18"/>
      <c r="D436" s="1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>
      <c r="A437" s="7"/>
      <c r="B437" s="18"/>
      <c r="C437" s="18"/>
      <c r="D437" s="1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>
      <c r="A438" s="7"/>
      <c r="B438" s="18"/>
      <c r="C438" s="18"/>
      <c r="D438" s="1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>
      <c r="A439" s="7"/>
      <c r="B439" s="18"/>
      <c r="C439" s="18"/>
      <c r="D439" s="1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>
      <c r="A440" s="7"/>
      <c r="B440" s="18"/>
      <c r="C440" s="18"/>
      <c r="D440" s="1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>
      <c r="A441" s="7"/>
      <c r="B441" s="18"/>
      <c r="C441" s="18"/>
      <c r="D441" s="1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>
      <c r="A442" s="7"/>
      <c r="B442" s="18"/>
      <c r="C442" s="18"/>
      <c r="D442" s="1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>
      <c r="A443" s="7"/>
      <c r="B443" s="18"/>
      <c r="C443" s="18"/>
      <c r="D443" s="1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>
      <c r="A444" s="7"/>
      <c r="B444" s="18"/>
      <c r="C444" s="18"/>
      <c r="D444" s="1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>
      <c r="A445" s="7"/>
      <c r="B445" s="18"/>
      <c r="C445" s="18"/>
      <c r="D445" s="1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>
      <c r="A446" s="7"/>
      <c r="B446" s="18"/>
      <c r="C446" s="18"/>
      <c r="D446" s="1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>
      <c r="A447" s="7"/>
      <c r="B447" s="18"/>
      <c r="C447" s="18"/>
      <c r="D447" s="1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>
      <c r="A448" s="7"/>
      <c r="B448" s="18"/>
      <c r="C448" s="18"/>
      <c r="D448" s="1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>
      <c r="A449" s="7"/>
      <c r="B449" s="18"/>
      <c r="C449" s="18"/>
      <c r="D449" s="1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>
      <c r="A450" s="7"/>
      <c r="B450" s="18"/>
      <c r="C450" s="18"/>
      <c r="D450" s="1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>
      <c r="A451" s="7"/>
      <c r="B451" s="18"/>
      <c r="C451" s="18"/>
      <c r="D451" s="1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>
      <c r="A452" s="7"/>
      <c r="B452" s="18"/>
      <c r="C452" s="18"/>
      <c r="D452" s="1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>
      <c r="A453" s="7"/>
      <c r="B453" s="18"/>
      <c r="C453" s="18"/>
      <c r="D453" s="1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>
      <c r="A454" s="7"/>
      <c r="B454" s="18"/>
      <c r="C454" s="18"/>
      <c r="D454" s="1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>
      <c r="A455" s="7"/>
      <c r="B455" s="18"/>
      <c r="C455" s="18"/>
      <c r="D455" s="1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>
      <c r="A456" s="7"/>
      <c r="B456" s="18"/>
      <c r="C456" s="18"/>
      <c r="D456" s="1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>
      <c r="A457" s="7"/>
      <c r="B457" s="18"/>
      <c r="C457" s="18"/>
      <c r="D457" s="1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>
      <c r="A458" s="7"/>
      <c r="B458" s="18"/>
      <c r="C458" s="18"/>
      <c r="D458" s="1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>
      <c r="A459" s="7"/>
      <c r="B459" s="18"/>
      <c r="C459" s="18"/>
      <c r="D459" s="1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>
      <c r="A460" s="7"/>
      <c r="B460" s="18"/>
      <c r="C460" s="18"/>
      <c r="D460" s="1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>
      <c r="A461" s="7"/>
      <c r="B461" s="18"/>
      <c r="C461" s="18"/>
      <c r="D461" s="1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>
      <c r="A462" s="7"/>
      <c r="B462" s="18"/>
      <c r="C462" s="18"/>
      <c r="D462" s="1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>
      <c r="A463" s="7"/>
      <c r="B463" s="18"/>
      <c r="C463" s="18"/>
      <c r="D463" s="1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>
      <c r="A464" s="7"/>
      <c r="B464" s="18"/>
      <c r="C464" s="18"/>
      <c r="D464" s="1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>
      <c r="A465" s="7"/>
      <c r="B465" s="18"/>
      <c r="C465" s="18"/>
      <c r="D465" s="1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>
      <c r="A466" s="7"/>
      <c r="B466" s="18"/>
      <c r="C466" s="18"/>
      <c r="D466" s="1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>
      <c r="A467" s="7"/>
      <c r="B467" s="18"/>
      <c r="C467" s="18"/>
      <c r="D467" s="1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>
      <c r="A468" s="7"/>
      <c r="B468" s="18"/>
      <c r="C468" s="18"/>
      <c r="D468" s="1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>
      <c r="A469" s="7"/>
      <c r="B469" s="18"/>
      <c r="C469" s="18"/>
      <c r="D469" s="1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>
      <c r="A470" s="7"/>
      <c r="B470" s="18"/>
      <c r="C470" s="18"/>
      <c r="D470" s="1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>
      <c r="A471" s="7"/>
      <c r="B471" s="18"/>
      <c r="C471" s="18"/>
      <c r="D471" s="1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>
      <c r="A472" s="7"/>
      <c r="B472" s="18"/>
      <c r="C472" s="18"/>
      <c r="D472" s="1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>
      <c r="A473" s="7"/>
      <c r="B473" s="18"/>
      <c r="C473" s="18"/>
      <c r="D473" s="1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>
      <c r="A474" s="7"/>
      <c r="B474" s="18"/>
      <c r="C474" s="18"/>
      <c r="D474" s="1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>
      <c r="A475" s="7"/>
      <c r="B475" s="18"/>
      <c r="C475" s="18"/>
      <c r="D475" s="1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>
      <c r="A476" s="7"/>
      <c r="B476" s="18"/>
      <c r="C476" s="18"/>
      <c r="D476" s="1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>
      <c r="A477" s="7"/>
      <c r="B477" s="18"/>
      <c r="C477" s="18"/>
      <c r="D477" s="1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>
      <c r="A478" s="7"/>
      <c r="B478" s="18"/>
      <c r="C478" s="18"/>
      <c r="D478" s="1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>
      <c r="A479" s="7"/>
      <c r="B479" s="18"/>
      <c r="C479" s="18"/>
      <c r="D479" s="1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>
      <c r="A480" s="7"/>
      <c r="B480" s="18"/>
      <c r="C480" s="18"/>
      <c r="D480" s="1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>
      <c r="A481" s="7"/>
      <c r="B481" s="18"/>
      <c r="C481" s="18"/>
      <c r="D481" s="1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>
      <c r="A482" s="7"/>
      <c r="B482" s="18"/>
      <c r="C482" s="18"/>
      <c r="D482" s="1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>
      <c r="A483" s="7"/>
      <c r="B483" s="18"/>
      <c r="C483" s="18"/>
      <c r="D483" s="1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>
      <c r="A484" s="7"/>
      <c r="B484" s="18"/>
      <c r="C484" s="18"/>
      <c r="D484" s="1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>
      <c r="A485" s="7"/>
      <c r="B485" s="18"/>
      <c r="C485" s="18"/>
      <c r="D485" s="1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>
      <c r="A486" s="7"/>
      <c r="B486" s="18"/>
      <c r="C486" s="18"/>
      <c r="D486" s="1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>
      <c r="A487" s="7"/>
      <c r="B487" s="18"/>
      <c r="C487" s="18"/>
      <c r="D487" s="1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>
      <c r="A488" s="7"/>
      <c r="B488" s="18"/>
      <c r="C488" s="18"/>
      <c r="D488" s="1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>
      <c r="A489" s="7"/>
      <c r="B489" s="18"/>
      <c r="C489" s="18"/>
      <c r="D489" s="1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>
      <c r="A490" s="7"/>
      <c r="B490" s="18"/>
      <c r="C490" s="18"/>
      <c r="D490" s="1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>
      <c r="A491" s="7"/>
      <c r="B491" s="18"/>
      <c r="C491" s="18"/>
      <c r="D491" s="1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>
      <c r="A492" s="7"/>
      <c r="B492" s="18"/>
      <c r="C492" s="18"/>
      <c r="D492" s="1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>
      <c r="A493" s="7"/>
      <c r="B493" s="18"/>
      <c r="C493" s="18"/>
      <c r="D493" s="1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>
      <c r="A494" s="7"/>
      <c r="B494" s="18"/>
      <c r="C494" s="18"/>
      <c r="D494" s="1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>
      <c r="A495" s="7"/>
      <c r="B495" s="18"/>
      <c r="C495" s="18"/>
      <c r="D495" s="1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>
      <c r="A496" s="7"/>
      <c r="B496" s="18"/>
      <c r="C496" s="18"/>
      <c r="D496" s="1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>
      <c r="A497" s="7"/>
      <c r="B497" s="18"/>
      <c r="C497" s="18"/>
      <c r="D497" s="1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>
      <c r="A498" s="7"/>
      <c r="B498" s="18"/>
      <c r="C498" s="18"/>
      <c r="D498" s="1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>
      <c r="A499" s="7"/>
      <c r="B499" s="18"/>
      <c r="C499" s="18"/>
      <c r="D499" s="1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>
      <c r="A500" s="7"/>
      <c r="B500" s="18"/>
      <c r="C500" s="18"/>
      <c r="D500" s="1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>
      <c r="A501" s="7"/>
      <c r="B501" s="18"/>
      <c r="C501" s="18"/>
      <c r="D501" s="1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>
      <c r="A502" s="7"/>
      <c r="B502" s="18"/>
      <c r="C502" s="18"/>
      <c r="D502" s="1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>
      <c r="A503" s="7"/>
      <c r="B503" s="18"/>
      <c r="C503" s="18"/>
      <c r="D503" s="1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>
      <c r="A504" s="7"/>
      <c r="B504" s="18"/>
      <c r="C504" s="18"/>
      <c r="D504" s="1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>
      <c r="A505" s="7"/>
      <c r="B505" s="18"/>
      <c r="C505" s="18"/>
      <c r="D505" s="1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>
      <c r="A506" s="7"/>
      <c r="B506" s="18"/>
      <c r="C506" s="18"/>
      <c r="D506" s="1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>
      <c r="A507" s="7"/>
      <c r="B507" s="18"/>
      <c r="C507" s="18"/>
      <c r="D507" s="1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>
      <c r="A508" s="7"/>
      <c r="B508" s="18"/>
      <c r="C508" s="18"/>
      <c r="D508" s="1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>
      <c r="A509" s="7"/>
      <c r="B509" s="18"/>
      <c r="C509" s="18"/>
      <c r="D509" s="1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>
      <c r="A510" s="7"/>
      <c r="B510" s="18"/>
      <c r="C510" s="18"/>
      <c r="D510" s="1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>
      <c r="A511" s="7"/>
      <c r="B511" s="18"/>
      <c r="C511" s="18"/>
      <c r="D511" s="1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>
      <c r="A512" s="7"/>
      <c r="B512" s="18"/>
      <c r="C512" s="18"/>
      <c r="D512" s="1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>
      <c r="A513" s="7"/>
      <c r="B513" s="18"/>
      <c r="C513" s="18"/>
      <c r="D513" s="1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>
      <c r="A514" s="7"/>
      <c r="B514" s="18"/>
      <c r="C514" s="18"/>
      <c r="D514" s="1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>
      <c r="A515" s="7"/>
      <c r="B515" s="18"/>
      <c r="C515" s="18"/>
      <c r="D515" s="1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>
      <c r="A516" s="7"/>
      <c r="B516" s="18"/>
      <c r="C516" s="18"/>
      <c r="D516" s="1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>
      <c r="A517" s="7"/>
      <c r="B517" s="18"/>
      <c r="C517" s="18"/>
      <c r="D517" s="1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>
      <c r="A518" s="7"/>
      <c r="B518" s="18"/>
      <c r="C518" s="18"/>
      <c r="D518" s="1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>
      <c r="A519" s="7"/>
      <c r="B519" s="18"/>
      <c r="C519" s="18"/>
      <c r="D519" s="1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>
      <c r="A520" s="7"/>
      <c r="B520" s="18"/>
      <c r="C520" s="18"/>
      <c r="D520" s="1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>
      <c r="A521" s="7"/>
      <c r="B521" s="18"/>
      <c r="C521" s="18"/>
      <c r="D521" s="1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>
      <c r="A522" s="7"/>
      <c r="B522" s="18"/>
      <c r="C522" s="18"/>
      <c r="D522" s="1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>
      <c r="A523" s="7"/>
      <c r="B523" s="18"/>
      <c r="C523" s="18"/>
      <c r="D523" s="1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>
      <c r="A524" s="7"/>
      <c r="B524" s="18"/>
      <c r="C524" s="18"/>
      <c r="D524" s="1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>
      <c r="A525" s="7"/>
      <c r="B525" s="18"/>
      <c r="C525" s="18"/>
      <c r="D525" s="1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>
      <c r="A526" s="7"/>
      <c r="B526" s="18"/>
      <c r="C526" s="18"/>
      <c r="D526" s="1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>
      <c r="A527" s="7"/>
      <c r="B527" s="18"/>
      <c r="C527" s="18"/>
      <c r="D527" s="1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>
      <c r="A528" s="7"/>
      <c r="B528" s="18"/>
      <c r="C528" s="18"/>
      <c r="D528" s="1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>
      <c r="A529" s="7"/>
      <c r="B529" s="18"/>
      <c r="C529" s="18"/>
      <c r="D529" s="1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>
      <c r="A530" s="7"/>
      <c r="B530" s="18"/>
      <c r="C530" s="18"/>
      <c r="D530" s="1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>
      <c r="A531" s="7"/>
      <c r="B531" s="18"/>
      <c r="C531" s="18"/>
      <c r="D531" s="1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>
      <c r="A532" s="7"/>
      <c r="B532" s="18"/>
      <c r="C532" s="18"/>
      <c r="D532" s="1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>
      <c r="A533" s="7"/>
      <c r="B533" s="18"/>
      <c r="C533" s="18"/>
      <c r="D533" s="1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>
      <c r="A534" s="7"/>
      <c r="B534" s="18"/>
      <c r="C534" s="18"/>
      <c r="D534" s="1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>
      <c r="A535" s="7"/>
      <c r="B535" s="18"/>
      <c r="C535" s="18"/>
      <c r="D535" s="1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>
      <c r="A536" s="7"/>
      <c r="B536" s="18"/>
      <c r="C536" s="18"/>
      <c r="D536" s="1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>
      <c r="A537" s="7"/>
      <c r="B537" s="18"/>
      <c r="C537" s="18"/>
      <c r="D537" s="1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>
      <c r="A538" s="7"/>
      <c r="B538" s="18"/>
      <c r="C538" s="18"/>
      <c r="D538" s="1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>
      <c r="A539" s="7"/>
      <c r="B539" s="18"/>
      <c r="C539" s="18"/>
      <c r="D539" s="1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>
      <c r="A540" s="7"/>
      <c r="B540" s="18"/>
      <c r="C540" s="18"/>
      <c r="D540" s="1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>
      <c r="A541" s="7"/>
      <c r="B541" s="18"/>
      <c r="C541" s="18"/>
      <c r="D541" s="1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>
      <c r="A542" s="7"/>
      <c r="B542" s="18"/>
      <c r="C542" s="18"/>
      <c r="D542" s="1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>
      <c r="A543" s="7"/>
      <c r="B543" s="18"/>
      <c r="C543" s="18"/>
      <c r="D543" s="1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>
      <c r="A544" s="7"/>
      <c r="B544" s="18"/>
      <c r="C544" s="18"/>
      <c r="D544" s="1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>
      <c r="A545" s="7"/>
      <c r="B545" s="18"/>
      <c r="C545" s="18"/>
      <c r="D545" s="1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>
      <c r="A546" s="7"/>
      <c r="B546" s="18"/>
      <c r="C546" s="18"/>
      <c r="D546" s="1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>
      <c r="A547" s="7"/>
      <c r="B547" s="18"/>
      <c r="C547" s="18"/>
      <c r="D547" s="1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>
      <c r="A548" s="7"/>
      <c r="B548" s="18"/>
      <c r="C548" s="18"/>
      <c r="D548" s="1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>
      <c r="A549" s="7"/>
      <c r="B549" s="18"/>
      <c r="C549" s="18"/>
      <c r="D549" s="1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>
      <c r="A550" s="7"/>
      <c r="B550" s="18"/>
      <c r="C550" s="18"/>
      <c r="D550" s="1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>
      <c r="A551" s="7"/>
      <c r="B551" s="18"/>
      <c r="C551" s="18"/>
      <c r="D551" s="1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>
      <c r="A552" s="7"/>
      <c r="B552" s="18"/>
      <c r="C552" s="18"/>
      <c r="D552" s="1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>
      <c r="A553" s="7"/>
      <c r="B553" s="18"/>
      <c r="C553" s="18"/>
      <c r="D553" s="1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>
      <c r="A554" s="7"/>
      <c r="B554" s="18"/>
      <c r="C554" s="18"/>
      <c r="D554" s="1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>
      <c r="A555" s="7"/>
      <c r="B555" s="18"/>
      <c r="C555" s="18"/>
      <c r="D555" s="1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>
      <c r="A556" s="7"/>
      <c r="B556" s="18"/>
      <c r="C556" s="18"/>
      <c r="D556" s="1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>
      <c r="A557" s="7"/>
      <c r="B557" s="18"/>
      <c r="C557" s="18"/>
      <c r="D557" s="1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>
      <c r="A558" s="7"/>
      <c r="B558" s="18"/>
      <c r="C558" s="18"/>
      <c r="D558" s="1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>
      <c r="A559" s="7"/>
      <c r="B559" s="18"/>
      <c r="C559" s="18"/>
      <c r="D559" s="1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>
      <c r="A560" s="7"/>
      <c r="B560" s="18"/>
      <c r="C560" s="18"/>
      <c r="D560" s="1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>
      <c r="A561" s="7"/>
      <c r="B561" s="18"/>
      <c r="C561" s="18"/>
      <c r="D561" s="1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>
      <c r="A562" s="7"/>
      <c r="B562" s="18"/>
      <c r="C562" s="18"/>
      <c r="D562" s="1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>
      <c r="A563" s="7"/>
      <c r="B563" s="18"/>
      <c r="C563" s="18"/>
      <c r="D563" s="1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>
      <c r="A564" s="7"/>
      <c r="B564" s="18"/>
      <c r="C564" s="18"/>
      <c r="D564" s="1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>
      <c r="A565" s="7"/>
      <c r="B565" s="18"/>
      <c r="C565" s="18"/>
      <c r="D565" s="1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>
      <c r="A566" s="7"/>
      <c r="B566" s="18"/>
      <c r="C566" s="18"/>
      <c r="D566" s="1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>
      <c r="A567" s="7"/>
      <c r="B567" s="18"/>
      <c r="C567" s="18"/>
      <c r="D567" s="1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>
      <c r="A568" s="7"/>
      <c r="B568" s="18"/>
      <c r="C568" s="18"/>
      <c r="D568" s="1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>
      <c r="A569" s="7"/>
      <c r="B569" s="18"/>
      <c r="C569" s="18"/>
      <c r="D569" s="1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>
      <c r="A570" s="7"/>
      <c r="B570" s="18"/>
      <c r="C570" s="18"/>
      <c r="D570" s="1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>
      <c r="A571" s="7"/>
      <c r="B571" s="18"/>
      <c r="C571" s="18"/>
      <c r="D571" s="1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>
      <c r="A572" s="7"/>
      <c r="B572" s="18"/>
      <c r="C572" s="18"/>
      <c r="D572" s="1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>
      <c r="A573" s="7"/>
      <c r="B573" s="18"/>
      <c r="C573" s="18"/>
      <c r="D573" s="1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>
      <c r="A574" s="7"/>
      <c r="B574" s="18"/>
      <c r="C574" s="18"/>
      <c r="D574" s="1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>
      <c r="A575" s="7"/>
      <c r="B575" s="18"/>
      <c r="C575" s="18"/>
      <c r="D575" s="1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>
      <c r="A576" s="7"/>
      <c r="B576" s="18"/>
      <c r="C576" s="18"/>
      <c r="D576" s="1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>
      <c r="A577" s="7"/>
      <c r="B577" s="18"/>
      <c r="C577" s="18"/>
      <c r="D577" s="1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>
      <c r="A578" s="7"/>
      <c r="B578" s="18"/>
      <c r="C578" s="18"/>
      <c r="D578" s="1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>
      <c r="A579" s="7"/>
      <c r="B579" s="18"/>
      <c r="C579" s="18"/>
      <c r="D579" s="1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>
      <c r="A580" s="7"/>
      <c r="B580" s="18"/>
      <c r="C580" s="18"/>
      <c r="D580" s="1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>
      <c r="A581" s="7"/>
      <c r="B581" s="18"/>
      <c r="C581" s="18"/>
      <c r="D581" s="1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>
      <c r="A582" s="7"/>
      <c r="B582" s="18"/>
      <c r="C582" s="18"/>
      <c r="D582" s="1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>
      <c r="A583" s="7"/>
      <c r="B583" s="18"/>
      <c r="C583" s="18"/>
      <c r="D583" s="1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>
      <c r="A584" s="7"/>
      <c r="B584" s="18"/>
      <c r="C584" s="18"/>
      <c r="D584" s="1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>
      <c r="A585" s="7"/>
      <c r="B585" s="18"/>
      <c r="C585" s="18"/>
      <c r="D585" s="1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>
      <c r="A586" s="7"/>
      <c r="B586" s="18"/>
      <c r="C586" s="18"/>
      <c r="D586" s="1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>
      <c r="A587" s="7"/>
      <c r="B587" s="18"/>
      <c r="C587" s="18"/>
      <c r="D587" s="1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>
      <c r="A588" s="7"/>
      <c r="B588" s="18"/>
      <c r="C588" s="18"/>
      <c r="D588" s="1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>
      <c r="A589" s="7"/>
      <c r="B589" s="18"/>
      <c r="C589" s="18"/>
      <c r="D589" s="1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>
      <c r="A590" s="7"/>
      <c r="B590" s="18"/>
      <c r="C590" s="18"/>
      <c r="D590" s="1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>
      <c r="A591" s="7"/>
      <c r="B591" s="18"/>
      <c r="C591" s="18"/>
      <c r="D591" s="1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>
      <c r="A592" s="7"/>
      <c r="B592" s="18"/>
      <c r="C592" s="18"/>
      <c r="D592" s="1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>
      <c r="A593" s="7"/>
      <c r="B593" s="18"/>
      <c r="C593" s="18"/>
      <c r="D593" s="1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>
      <c r="A594" s="7"/>
      <c r="B594" s="18"/>
      <c r="C594" s="18"/>
      <c r="D594" s="1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>
      <c r="A595" s="7"/>
      <c r="B595" s="18"/>
      <c r="C595" s="18"/>
      <c r="D595" s="1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>
      <c r="A596" s="7"/>
      <c r="B596" s="18"/>
      <c r="C596" s="18"/>
      <c r="D596" s="1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>
      <c r="A597" s="7"/>
      <c r="B597" s="18"/>
      <c r="C597" s="18"/>
      <c r="D597" s="1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>
      <c r="A598" s="7"/>
      <c r="B598" s="18"/>
      <c r="C598" s="18"/>
      <c r="D598" s="1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>
      <c r="A599" s="7"/>
      <c r="B599" s="18"/>
      <c r="C599" s="18"/>
      <c r="D599" s="1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>
      <c r="A600" s="7"/>
      <c r="B600" s="18"/>
      <c r="C600" s="18"/>
      <c r="D600" s="1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>
      <c r="A601" s="7"/>
      <c r="B601" s="18"/>
      <c r="C601" s="18"/>
      <c r="D601" s="1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>
      <c r="A602" s="7"/>
      <c r="B602" s="18"/>
      <c r="C602" s="18"/>
      <c r="D602" s="1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>
      <c r="A603" s="7"/>
      <c r="B603" s="18"/>
      <c r="C603" s="18"/>
      <c r="D603" s="1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>
      <c r="A604" s="7"/>
      <c r="B604" s="18"/>
      <c r="C604" s="18"/>
      <c r="D604" s="1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>
      <c r="A605" s="7"/>
      <c r="B605" s="18"/>
      <c r="C605" s="18"/>
      <c r="D605" s="1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>
      <c r="A606" s="7"/>
      <c r="B606" s="18"/>
      <c r="C606" s="18"/>
      <c r="D606" s="1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>
      <c r="A607" s="7"/>
      <c r="B607" s="18"/>
      <c r="C607" s="18"/>
      <c r="D607" s="1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>
      <c r="A608" s="7"/>
      <c r="B608" s="18"/>
      <c r="C608" s="18"/>
      <c r="D608" s="1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>
      <c r="A609" s="7"/>
      <c r="B609" s="18"/>
      <c r="C609" s="18"/>
      <c r="D609" s="1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>
      <c r="A610" s="7"/>
      <c r="B610" s="18"/>
      <c r="C610" s="18"/>
      <c r="D610" s="1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>
      <c r="A611" s="7"/>
      <c r="B611" s="18"/>
      <c r="C611" s="18"/>
      <c r="D611" s="1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>
      <c r="A612" s="7"/>
      <c r="B612" s="18"/>
      <c r="C612" s="18"/>
      <c r="D612" s="1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>
      <c r="A613" s="7"/>
      <c r="B613" s="18"/>
      <c r="C613" s="18"/>
      <c r="D613" s="1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>
      <c r="A614" s="7"/>
      <c r="B614" s="18"/>
      <c r="C614" s="18"/>
      <c r="D614" s="1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>
      <c r="A615" s="7"/>
      <c r="B615" s="18"/>
      <c r="C615" s="18"/>
      <c r="D615" s="1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>
      <c r="A616" s="7"/>
      <c r="B616" s="18"/>
      <c r="C616" s="18"/>
      <c r="D616" s="1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>
      <c r="A617" s="7"/>
      <c r="B617" s="18"/>
      <c r="C617" s="18"/>
      <c r="D617" s="1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>
      <c r="A618" s="7"/>
      <c r="B618" s="18"/>
      <c r="C618" s="18"/>
      <c r="D618" s="1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>
      <c r="A619" s="7"/>
      <c r="B619" s="18"/>
      <c r="C619" s="18"/>
      <c r="D619" s="1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>
      <c r="A620" s="7"/>
      <c r="B620" s="18"/>
      <c r="C620" s="18"/>
      <c r="D620" s="1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>
      <c r="A621" s="7"/>
      <c r="B621" s="18"/>
      <c r="C621" s="18"/>
      <c r="D621" s="1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>
      <c r="A622" s="7"/>
      <c r="B622" s="18"/>
      <c r="C622" s="18"/>
      <c r="D622" s="1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>
      <c r="A623" s="7"/>
      <c r="B623" s="18"/>
      <c r="C623" s="18"/>
      <c r="D623" s="1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>
      <c r="A624" s="7"/>
      <c r="B624" s="18"/>
      <c r="C624" s="18"/>
      <c r="D624" s="1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>
      <c r="A625" s="7"/>
      <c r="B625" s="18"/>
      <c r="C625" s="18"/>
      <c r="D625" s="1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>
      <c r="A626" s="7"/>
      <c r="B626" s="18"/>
      <c r="C626" s="18"/>
      <c r="D626" s="1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>
      <c r="A627" s="7"/>
      <c r="B627" s="18"/>
      <c r="C627" s="18"/>
      <c r="D627" s="1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>
      <c r="A628" s="7"/>
      <c r="B628" s="18"/>
      <c r="C628" s="18"/>
      <c r="D628" s="1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>
      <c r="A629" s="7"/>
      <c r="B629" s="18"/>
      <c r="C629" s="18"/>
      <c r="D629" s="1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>
      <c r="A630" s="7"/>
      <c r="B630" s="18"/>
      <c r="C630" s="18"/>
      <c r="D630" s="1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>
      <c r="A631" s="7"/>
      <c r="B631" s="18"/>
      <c r="C631" s="18"/>
      <c r="D631" s="1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>
      <c r="A632" s="7"/>
      <c r="B632" s="18"/>
      <c r="C632" s="18"/>
      <c r="D632" s="1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>
      <c r="A633" s="7"/>
      <c r="B633" s="18"/>
      <c r="C633" s="18"/>
      <c r="D633" s="1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>
      <c r="A634" s="7"/>
      <c r="B634" s="18"/>
      <c r="C634" s="18"/>
      <c r="D634" s="1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>
      <c r="A635" s="7"/>
      <c r="B635" s="18"/>
      <c r="C635" s="18"/>
      <c r="D635" s="1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>
      <c r="A636" s="7"/>
      <c r="B636" s="18"/>
      <c r="C636" s="18"/>
      <c r="D636" s="1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>
      <c r="A637" s="7"/>
      <c r="B637" s="18"/>
      <c r="C637" s="18"/>
      <c r="D637" s="1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>
      <c r="A638" s="7"/>
      <c r="B638" s="18"/>
      <c r="C638" s="18"/>
      <c r="D638" s="1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>
      <c r="A639" s="7"/>
      <c r="B639" s="18"/>
      <c r="C639" s="18"/>
      <c r="D639" s="1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>
      <c r="A640" s="7"/>
      <c r="B640" s="18"/>
      <c r="C640" s="18"/>
      <c r="D640" s="1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>
      <c r="A641" s="7"/>
      <c r="B641" s="18"/>
      <c r="C641" s="18"/>
      <c r="D641" s="1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>
      <c r="A642" s="7"/>
      <c r="B642" s="18"/>
      <c r="C642" s="18"/>
      <c r="D642" s="1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>
      <c r="A643" s="7"/>
      <c r="B643" s="18"/>
      <c r="C643" s="18"/>
      <c r="D643" s="1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>
      <c r="A644" s="7"/>
      <c r="B644" s="18"/>
      <c r="C644" s="18"/>
      <c r="D644" s="1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>
      <c r="A645" s="7"/>
      <c r="B645" s="18"/>
      <c r="C645" s="18"/>
      <c r="D645" s="1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>
      <c r="A646" s="7"/>
      <c r="B646" s="18"/>
      <c r="C646" s="18"/>
      <c r="D646" s="1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>
      <c r="A647" s="7"/>
      <c r="B647" s="18"/>
      <c r="C647" s="18"/>
      <c r="D647" s="1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>
      <c r="A648" s="7"/>
      <c r="B648" s="18"/>
      <c r="C648" s="18"/>
      <c r="D648" s="1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>
      <c r="A649" s="7"/>
      <c r="B649" s="18"/>
      <c r="C649" s="18"/>
      <c r="D649" s="1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>
      <c r="A650" s="7"/>
      <c r="B650" s="18"/>
      <c r="C650" s="18"/>
      <c r="D650" s="1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>
      <c r="A651" s="7"/>
      <c r="B651" s="18"/>
      <c r="C651" s="18"/>
      <c r="D651" s="1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>
      <c r="A652" s="7"/>
      <c r="B652" s="18"/>
      <c r="C652" s="18"/>
      <c r="D652" s="1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>
      <c r="A653" s="7"/>
      <c r="B653" s="18"/>
      <c r="C653" s="18"/>
      <c r="D653" s="1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>
      <c r="A654" s="7"/>
      <c r="B654" s="18"/>
      <c r="C654" s="18"/>
      <c r="D654" s="1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>
      <c r="A655" s="7"/>
      <c r="B655" s="18"/>
      <c r="C655" s="18"/>
      <c r="D655" s="1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>
      <c r="A656" s="7"/>
      <c r="B656" s="18"/>
      <c r="C656" s="18"/>
      <c r="D656" s="1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>
      <c r="A657" s="7"/>
      <c r="B657" s="18"/>
      <c r="C657" s="18"/>
      <c r="D657" s="1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>
      <c r="A658" s="7"/>
      <c r="B658" s="18"/>
      <c r="C658" s="18"/>
      <c r="D658" s="1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>
      <c r="A659" s="7"/>
      <c r="B659" s="18"/>
      <c r="C659" s="18"/>
      <c r="D659" s="1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>
      <c r="A660" s="7"/>
      <c r="B660" s="18"/>
      <c r="C660" s="18"/>
      <c r="D660" s="1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>
      <c r="A661" s="7"/>
      <c r="B661" s="18"/>
      <c r="C661" s="18"/>
      <c r="D661" s="1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>
      <c r="A662" s="7"/>
      <c r="B662" s="18"/>
      <c r="C662" s="18"/>
      <c r="D662" s="1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>
      <c r="A663" s="7"/>
      <c r="B663" s="18"/>
      <c r="C663" s="18"/>
      <c r="D663" s="1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>
      <c r="A664" s="7"/>
      <c r="B664" s="18"/>
      <c r="C664" s="18"/>
      <c r="D664" s="1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>
      <c r="A665" s="7"/>
      <c r="B665" s="18"/>
      <c r="C665" s="18"/>
      <c r="D665" s="1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>
      <c r="A666" s="7"/>
      <c r="B666" s="18"/>
      <c r="C666" s="18"/>
      <c r="D666" s="1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>
      <c r="A667" s="7"/>
      <c r="B667" s="18"/>
      <c r="C667" s="18"/>
      <c r="D667" s="1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>
      <c r="A668" s="7"/>
      <c r="B668" s="18"/>
      <c r="C668" s="18"/>
      <c r="D668" s="1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>
      <c r="A669" s="7"/>
      <c r="B669" s="18"/>
      <c r="C669" s="18"/>
      <c r="D669" s="1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>
      <c r="A670" s="7"/>
      <c r="B670" s="18"/>
      <c r="C670" s="18"/>
      <c r="D670" s="1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>
      <c r="A671" s="7"/>
      <c r="B671" s="18"/>
      <c r="C671" s="18"/>
      <c r="D671" s="1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>
      <c r="A672" s="7"/>
      <c r="B672" s="18"/>
      <c r="C672" s="18"/>
      <c r="D672" s="1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>
      <c r="A673" s="7"/>
      <c r="B673" s="18"/>
      <c r="C673" s="18"/>
      <c r="D673" s="1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>
      <c r="A674" s="7"/>
      <c r="B674" s="18"/>
      <c r="C674" s="18"/>
      <c r="D674" s="1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>
      <c r="A675" s="7"/>
      <c r="B675" s="18"/>
      <c r="C675" s="18"/>
      <c r="D675" s="1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>
      <c r="A676" s="7"/>
      <c r="B676" s="18"/>
      <c r="C676" s="18"/>
      <c r="D676" s="1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>
      <c r="A677" s="7"/>
      <c r="B677" s="18"/>
      <c r="C677" s="18"/>
      <c r="D677" s="1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>
      <c r="A678" s="7"/>
      <c r="B678" s="18"/>
      <c r="C678" s="18"/>
      <c r="D678" s="1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>
      <c r="A679" s="7"/>
      <c r="B679" s="18"/>
      <c r="C679" s="18"/>
      <c r="D679" s="1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>
      <c r="A680" s="7"/>
      <c r="B680" s="18"/>
      <c r="C680" s="18"/>
      <c r="D680" s="1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>
      <c r="A681" s="7"/>
      <c r="B681" s="18"/>
      <c r="C681" s="18"/>
      <c r="D681" s="1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>
      <c r="A682" s="7"/>
      <c r="B682" s="18"/>
      <c r="C682" s="18"/>
      <c r="D682" s="1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>
      <c r="A683" s="7"/>
      <c r="B683" s="18"/>
      <c r="C683" s="18"/>
      <c r="D683" s="1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>
      <c r="A684" s="7"/>
      <c r="B684" s="18"/>
      <c r="C684" s="18"/>
      <c r="D684" s="1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>
      <c r="A685" s="7"/>
      <c r="B685" s="18"/>
      <c r="C685" s="18"/>
      <c r="D685" s="1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>
      <c r="A686" s="7"/>
      <c r="B686" s="18"/>
      <c r="C686" s="18"/>
      <c r="D686" s="1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>
      <c r="A687" s="7"/>
      <c r="B687" s="18"/>
      <c r="C687" s="18"/>
      <c r="D687" s="1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>
      <c r="A688" s="7"/>
      <c r="B688" s="18"/>
      <c r="C688" s="18"/>
      <c r="D688" s="1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>
      <c r="A689" s="7"/>
      <c r="B689" s="18"/>
      <c r="C689" s="18"/>
      <c r="D689" s="1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>
      <c r="A690" s="7"/>
      <c r="B690" s="18"/>
      <c r="C690" s="18"/>
      <c r="D690" s="1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>
      <c r="A691" s="7"/>
      <c r="B691" s="18"/>
      <c r="C691" s="18"/>
      <c r="D691" s="1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>
      <c r="A692" s="7"/>
      <c r="B692" s="18"/>
      <c r="C692" s="18"/>
      <c r="D692" s="1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>
      <c r="A693" s="7"/>
      <c r="B693" s="18"/>
      <c r="C693" s="18"/>
      <c r="D693" s="1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>
      <c r="A694" s="7"/>
      <c r="B694" s="18"/>
      <c r="C694" s="18"/>
      <c r="D694" s="1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>
      <c r="A695" s="7"/>
      <c r="B695" s="18"/>
      <c r="C695" s="18"/>
      <c r="D695" s="1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>
      <c r="A696" s="7"/>
      <c r="B696" s="18"/>
      <c r="C696" s="18"/>
      <c r="D696" s="1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>
      <c r="A697" s="7"/>
      <c r="B697" s="18"/>
      <c r="C697" s="18"/>
      <c r="D697" s="1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>
      <c r="A698" s="7"/>
      <c r="B698" s="18"/>
      <c r="C698" s="18"/>
      <c r="D698" s="1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>
      <c r="A699" s="7"/>
      <c r="B699" s="18"/>
      <c r="C699" s="18"/>
      <c r="D699" s="1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>
      <c r="A700" s="7"/>
      <c r="B700" s="18"/>
      <c r="C700" s="18"/>
      <c r="D700" s="1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>
      <c r="A701" s="7"/>
      <c r="B701" s="18"/>
      <c r="C701" s="18"/>
      <c r="D701" s="1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>
      <c r="A702" s="7"/>
      <c r="B702" s="18"/>
      <c r="C702" s="18"/>
      <c r="D702" s="1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>
      <c r="A703" s="7"/>
      <c r="B703" s="18"/>
      <c r="C703" s="18"/>
      <c r="D703" s="1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>
      <c r="A704" s="7"/>
      <c r="B704" s="18"/>
      <c r="C704" s="18"/>
      <c r="D704" s="1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>
      <c r="A705" s="7"/>
      <c r="B705" s="18"/>
      <c r="C705" s="18"/>
      <c r="D705" s="1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>
      <c r="A706" s="7"/>
      <c r="B706" s="18"/>
      <c r="C706" s="18"/>
      <c r="D706" s="1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>
      <c r="A707" s="7"/>
      <c r="B707" s="18"/>
      <c r="C707" s="18"/>
      <c r="D707" s="1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>
      <c r="A708" s="7"/>
      <c r="B708" s="18"/>
      <c r="C708" s="18"/>
      <c r="D708" s="1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>
      <c r="A709" s="7"/>
      <c r="B709" s="18"/>
      <c r="C709" s="18"/>
      <c r="D709" s="1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>
      <c r="A710" s="7"/>
      <c r="B710" s="18"/>
      <c r="C710" s="18"/>
      <c r="D710" s="1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>
      <c r="A711" s="7"/>
      <c r="B711" s="18"/>
      <c r="C711" s="18"/>
      <c r="D711" s="1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>
      <c r="A712" s="7"/>
      <c r="B712" s="18"/>
      <c r="C712" s="18"/>
      <c r="D712" s="1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>
      <c r="A713" s="7"/>
      <c r="B713" s="18"/>
      <c r="C713" s="18"/>
      <c r="D713" s="1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>
      <c r="A714" s="7"/>
      <c r="B714" s="18"/>
      <c r="C714" s="18"/>
      <c r="D714" s="1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>
      <c r="A715" s="7"/>
      <c r="B715" s="18"/>
      <c r="C715" s="18"/>
      <c r="D715" s="1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>
      <c r="A716" s="7"/>
      <c r="B716" s="18"/>
      <c r="C716" s="18"/>
      <c r="D716" s="1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>
      <c r="A717" s="7"/>
      <c r="B717" s="18"/>
      <c r="C717" s="18"/>
      <c r="D717" s="1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>
      <c r="A718" s="7"/>
      <c r="B718" s="18"/>
      <c r="C718" s="18"/>
      <c r="D718" s="1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>
      <c r="A719" s="7"/>
      <c r="B719" s="18"/>
      <c r="C719" s="18"/>
      <c r="D719" s="1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>
      <c r="A720" s="7"/>
      <c r="B720" s="18"/>
      <c r="C720" s="18"/>
      <c r="D720" s="1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>
      <c r="A721" s="7"/>
      <c r="B721" s="18"/>
      <c r="C721" s="18"/>
      <c r="D721" s="1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>
      <c r="A722" s="7"/>
      <c r="B722" s="18"/>
      <c r="C722" s="18"/>
      <c r="D722" s="1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>
      <c r="A723" s="7"/>
      <c r="B723" s="18"/>
      <c r="C723" s="18"/>
      <c r="D723" s="1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>
      <c r="A724" s="7"/>
      <c r="B724" s="18"/>
      <c r="C724" s="18"/>
      <c r="D724" s="1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>
      <c r="A725" s="7"/>
      <c r="B725" s="18"/>
      <c r="C725" s="18"/>
      <c r="D725" s="1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>
      <c r="A726" s="7"/>
      <c r="B726" s="18"/>
      <c r="C726" s="18"/>
      <c r="D726" s="1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>
      <c r="A727" s="7"/>
      <c r="B727" s="18"/>
      <c r="C727" s="18"/>
      <c r="D727" s="1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>
      <c r="A728" s="7"/>
      <c r="B728" s="18"/>
      <c r="C728" s="18"/>
      <c r="D728" s="1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>
      <c r="A729" s="7"/>
      <c r="B729" s="18"/>
      <c r="C729" s="18"/>
      <c r="D729" s="1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>
      <c r="A730" s="7"/>
      <c r="B730" s="18"/>
      <c r="C730" s="18"/>
      <c r="D730" s="1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>
      <c r="A731" s="7"/>
      <c r="B731" s="18"/>
      <c r="C731" s="18"/>
      <c r="D731" s="1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>
      <c r="A732" s="7"/>
      <c r="B732" s="18"/>
      <c r="C732" s="18"/>
      <c r="D732" s="1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>
      <c r="A733" s="7"/>
      <c r="B733" s="18"/>
      <c r="C733" s="18"/>
      <c r="D733" s="1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>
      <c r="A734" s="7"/>
      <c r="B734" s="18"/>
      <c r="C734" s="18"/>
      <c r="D734" s="1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>
      <c r="A735" s="7"/>
      <c r="B735" s="18"/>
      <c r="C735" s="18"/>
      <c r="D735" s="1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>
      <c r="A736" s="7"/>
      <c r="B736" s="18"/>
      <c r="C736" s="18"/>
      <c r="D736" s="1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>
      <c r="A737" s="7"/>
      <c r="B737" s="18"/>
      <c r="C737" s="18"/>
      <c r="D737" s="1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>
      <c r="A738" s="7"/>
      <c r="B738" s="18"/>
      <c r="C738" s="18"/>
      <c r="D738" s="1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>
      <c r="A739" s="7"/>
      <c r="B739" s="18"/>
      <c r="C739" s="18"/>
      <c r="D739" s="1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>
      <c r="A740" s="7"/>
      <c r="B740" s="18"/>
      <c r="C740" s="18"/>
      <c r="D740" s="1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>
      <c r="A741" s="7"/>
      <c r="B741" s="18"/>
      <c r="C741" s="18"/>
      <c r="D741" s="1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>
      <c r="A742" s="7"/>
      <c r="B742" s="18"/>
      <c r="C742" s="18"/>
      <c r="D742" s="1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>
      <c r="A743" s="7"/>
      <c r="B743" s="18"/>
      <c r="C743" s="18"/>
      <c r="D743" s="1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>
      <c r="A744" s="7"/>
      <c r="B744" s="18"/>
      <c r="C744" s="18"/>
      <c r="D744" s="1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>
      <c r="A745" s="7"/>
      <c r="B745" s="18"/>
      <c r="C745" s="18"/>
      <c r="D745" s="1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>
      <c r="A746" s="7"/>
      <c r="B746" s="18"/>
      <c r="C746" s="18"/>
      <c r="D746" s="1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>
      <c r="A747" s="7"/>
      <c r="B747" s="18"/>
      <c r="C747" s="18"/>
      <c r="D747" s="1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>
      <c r="A748" s="7"/>
      <c r="B748" s="18"/>
      <c r="C748" s="18"/>
      <c r="D748" s="1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>
      <c r="A749" s="7"/>
      <c r="B749" s="18"/>
      <c r="C749" s="18"/>
      <c r="D749" s="1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>
      <c r="A750" s="7"/>
      <c r="B750" s="18"/>
      <c r="C750" s="18"/>
      <c r="D750" s="1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>
      <c r="A751" s="7"/>
      <c r="B751" s="18"/>
      <c r="C751" s="18"/>
      <c r="D751" s="1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>
      <c r="A752" s="7"/>
      <c r="B752" s="18"/>
      <c r="C752" s="18"/>
      <c r="D752" s="1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>
      <c r="A753" s="7"/>
      <c r="B753" s="18"/>
      <c r="C753" s="18"/>
      <c r="D753" s="1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>
      <c r="A754" s="7"/>
      <c r="B754" s="18"/>
      <c r="C754" s="18"/>
      <c r="D754" s="1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>
      <c r="A755" s="7"/>
      <c r="B755" s="18"/>
      <c r="C755" s="18"/>
      <c r="D755" s="1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>
      <c r="A756" s="7"/>
      <c r="B756" s="18"/>
      <c r="C756" s="18"/>
      <c r="D756" s="1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>
      <c r="A757" s="7"/>
      <c r="B757" s="18"/>
      <c r="C757" s="18"/>
      <c r="D757" s="1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>
      <c r="A758" s="7"/>
      <c r="B758" s="18"/>
      <c r="C758" s="18"/>
      <c r="D758" s="1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>
      <c r="A759" s="7"/>
      <c r="B759" s="18"/>
      <c r="C759" s="18"/>
      <c r="D759" s="1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>
      <c r="A760" s="7"/>
      <c r="B760" s="18"/>
      <c r="C760" s="18"/>
      <c r="D760" s="1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>
      <c r="A761" s="7"/>
      <c r="B761" s="18"/>
      <c r="C761" s="18"/>
      <c r="D761" s="1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>
      <c r="A762" s="7"/>
      <c r="B762" s="18"/>
      <c r="C762" s="18"/>
      <c r="D762" s="1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>
      <c r="A763" s="7"/>
      <c r="B763" s="18"/>
      <c r="C763" s="18"/>
      <c r="D763" s="1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>
      <c r="A764" s="7"/>
      <c r="B764" s="18"/>
      <c r="C764" s="18"/>
      <c r="D764" s="1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>
      <c r="A765" s="7"/>
      <c r="B765" s="18"/>
      <c r="C765" s="18"/>
      <c r="D765" s="1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>
      <c r="A766" s="7"/>
      <c r="B766" s="18"/>
      <c r="C766" s="18"/>
      <c r="D766" s="1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>
      <c r="A767" s="7"/>
      <c r="B767" s="18"/>
      <c r="C767" s="18"/>
      <c r="D767" s="1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>
      <c r="A768" s="7"/>
      <c r="B768" s="18"/>
      <c r="C768" s="18"/>
      <c r="D768" s="1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>
      <c r="A769" s="7"/>
      <c r="B769" s="18"/>
      <c r="C769" s="18"/>
      <c r="D769" s="1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>
      <c r="A770" s="7"/>
      <c r="B770" s="18"/>
      <c r="C770" s="18"/>
      <c r="D770" s="1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>
      <c r="A771" s="7"/>
      <c r="B771" s="18"/>
      <c r="C771" s="18"/>
      <c r="D771" s="1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>
      <c r="A772" s="7"/>
      <c r="B772" s="18"/>
      <c r="C772" s="18"/>
      <c r="D772" s="1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>
      <c r="A773" s="7"/>
      <c r="B773" s="18"/>
      <c r="C773" s="18"/>
      <c r="D773" s="1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>
      <c r="A774" s="7"/>
      <c r="B774" s="18"/>
      <c r="C774" s="18"/>
      <c r="D774" s="1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>
      <c r="A775" s="7"/>
      <c r="B775" s="18"/>
      <c r="C775" s="18"/>
      <c r="D775" s="1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>
      <c r="A776" s="7"/>
      <c r="B776" s="18"/>
      <c r="C776" s="18"/>
      <c r="D776" s="1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>
      <c r="A777" s="7"/>
      <c r="B777" s="18"/>
      <c r="C777" s="18"/>
      <c r="D777" s="1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>
      <c r="A778" s="7"/>
      <c r="B778" s="18"/>
      <c r="C778" s="18"/>
      <c r="D778" s="1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>
      <c r="A779" s="7"/>
      <c r="B779" s="18"/>
      <c r="C779" s="18"/>
      <c r="D779" s="1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>
      <c r="A780" s="7"/>
      <c r="B780" s="18"/>
      <c r="C780" s="18"/>
      <c r="D780" s="1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>
      <c r="A781" s="7"/>
      <c r="B781" s="18"/>
      <c r="C781" s="18"/>
      <c r="D781" s="1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>
      <c r="A782" s="7"/>
      <c r="B782" s="18"/>
      <c r="C782" s="18"/>
      <c r="D782" s="1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>
      <c r="A783" s="7"/>
      <c r="B783" s="18"/>
      <c r="C783" s="18"/>
      <c r="D783" s="1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>
      <c r="A784" s="7"/>
      <c r="B784" s="18"/>
      <c r="C784" s="18"/>
      <c r="D784" s="1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>
      <c r="A785" s="7"/>
      <c r="B785" s="18"/>
      <c r="C785" s="18"/>
      <c r="D785" s="1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>
      <c r="A786" s="7"/>
      <c r="B786" s="18"/>
      <c r="C786" s="18"/>
      <c r="D786" s="1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>
      <c r="A787" s="7"/>
      <c r="B787" s="18"/>
      <c r="C787" s="18"/>
      <c r="D787" s="1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>
      <c r="A788" s="7"/>
      <c r="B788" s="18"/>
      <c r="C788" s="18"/>
      <c r="D788" s="1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>
      <c r="A789" s="7"/>
      <c r="B789" s="18"/>
      <c r="C789" s="18"/>
      <c r="D789" s="1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>
      <c r="A790" s="7"/>
      <c r="B790" s="18"/>
      <c r="C790" s="18"/>
      <c r="D790" s="1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>
      <c r="A791" s="7"/>
      <c r="B791" s="18"/>
      <c r="C791" s="18"/>
      <c r="D791" s="1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>
      <c r="A792" s="7"/>
      <c r="B792" s="18"/>
      <c r="C792" s="18"/>
      <c r="D792" s="1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>
      <c r="A793" s="7"/>
      <c r="B793" s="18"/>
      <c r="C793" s="18"/>
      <c r="D793" s="1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>
      <c r="A794" s="7"/>
      <c r="B794" s="18"/>
      <c r="C794" s="18"/>
      <c r="D794" s="1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>
      <c r="A795" s="7"/>
      <c r="B795" s="18"/>
      <c r="C795" s="18"/>
      <c r="D795" s="1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>
      <c r="A796" s="7"/>
      <c r="B796" s="18"/>
      <c r="C796" s="18"/>
      <c r="D796" s="1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>
      <c r="A797" s="7"/>
      <c r="B797" s="18"/>
      <c r="C797" s="18"/>
      <c r="D797" s="1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>
      <c r="A798" s="7"/>
      <c r="B798" s="18"/>
      <c r="C798" s="18"/>
      <c r="D798" s="1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>
      <c r="A799" s="7"/>
      <c r="B799" s="18"/>
      <c r="C799" s="18"/>
      <c r="D799" s="1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>
      <c r="A800" s="7"/>
      <c r="B800" s="18"/>
      <c r="C800" s="18"/>
      <c r="D800" s="1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>
      <c r="A801" s="7"/>
      <c r="B801" s="18"/>
      <c r="C801" s="18"/>
      <c r="D801" s="1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>
      <c r="A802" s="7"/>
      <c r="B802" s="18"/>
      <c r="C802" s="18"/>
      <c r="D802" s="1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>
      <c r="A803" s="7"/>
      <c r="B803" s="18"/>
      <c r="C803" s="18"/>
      <c r="D803" s="1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>
      <c r="A804" s="7"/>
      <c r="B804" s="18"/>
      <c r="C804" s="18"/>
      <c r="D804" s="1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>
      <c r="A805" s="7"/>
      <c r="B805" s="18"/>
      <c r="C805" s="18"/>
      <c r="D805" s="1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>
      <c r="A806" s="7"/>
      <c r="B806" s="18"/>
      <c r="C806" s="18"/>
      <c r="D806" s="1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>
      <c r="A807" s="7"/>
      <c r="B807" s="18"/>
      <c r="C807" s="18"/>
      <c r="D807" s="1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>
      <c r="A808" s="7"/>
      <c r="B808" s="18"/>
      <c r="C808" s="18"/>
      <c r="D808" s="1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>
      <c r="A809" s="7"/>
      <c r="B809" s="18"/>
      <c r="C809" s="18"/>
      <c r="D809" s="1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>
      <c r="A810" s="7"/>
      <c r="B810" s="18"/>
      <c r="C810" s="18"/>
      <c r="D810" s="1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>
      <c r="A811" s="7"/>
      <c r="B811" s="18"/>
      <c r="C811" s="18"/>
      <c r="D811" s="1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>
      <c r="A812" s="7"/>
      <c r="B812" s="18"/>
      <c r="C812" s="18"/>
      <c r="D812" s="1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>
      <c r="A813" s="7"/>
      <c r="B813" s="18"/>
      <c r="C813" s="18"/>
      <c r="D813" s="1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>
      <c r="A814" s="7"/>
      <c r="B814" s="18"/>
      <c r="C814" s="18"/>
      <c r="D814" s="1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>
      <c r="A815" s="7"/>
      <c r="B815" s="18"/>
      <c r="C815" s="18"/>
      <c r="D815" s="1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>
      <c r="A816" s="7"/>
      <c r="B816" s="18"/>
      <c r="C816" s="18"/>
      <c r="D816" s="1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>
      <c r="A817" s="7"/>
      <c r="B817" s="18"/>
      <c r="C817" s="18"/>
      <c r="D817" s="1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>
      <c r="A818" s="7"/>
      <c r="B818" s="18"/>
      <c r="C818" s="18"/>
      <c r="D818" s="1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>
      <c r="A819" s="7"/>
      <c r="B819" s="18"/>
      <c r="C819" s="18"/>
      <c r="D819" s="1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>
      <c r="A820" s="7"/>
      <c r="B820" s="18"/>
      <c r="C820" s="18"/>
      <c r="D820" s="1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>
      <c r="A821" s="7"/>
      <c r="B821" s="18"/>
      <c r="C821" s="18"/>
      <c r="D821" s="1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>
      <c r="A822" s="7"/>
      <c r="B822" s="18"/>
      <c r="C822" s="18"/>
      <c r="D822" s="1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>
      <c r="A823" s="7"/>
      <c r="B823" s="18"/>
      <c r="C823" s="18"/>
      <c r="D823" s="1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>
      <c r="A824" s="7"/>
      <c r="B824" s="18"/>
      <c r="C824" s="18"/>
      <c r="D824" s="1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>
      <c r="A825" s="7"/>
      <c r="B825" s="18"/>
      <c r="C825" s="18"/>
      <c r="D825" s="1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>
      <c r="A826" s="7"/>
      <c r="B826" s="18"/>
      <c r="C826" s="18"/>
      <c r="D826" s="1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>
      <c r="A827" s="7"/>
      <c r="B827" s="18"/>
      <c r="C827" s="18"/>
      <c r="D827" s="1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>
      <c r="A828" s="7"/>
      <c r="B828" s="18"/>
      <c r="C828" s="18"/>
      <c r="D828" s="1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>
      <c r="A829" s="7"/>
      <c r="B829" s="18"/>
      <c r="C829" s="18"/>
      <c r="D829" s="1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>
      <c r="A830" s="7"/>
      <c r="B830" s="18"/>
      <c r="C830" s="18"/>
      <c r="D830" s="1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>
      <c r="A831" s="7"/>
      <c r="B831" s="18"/>
      <c r="C831" s="18"/>
      <c r="D831" s="1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>
      <c r="A832" s="7"/>
      <c r="B832" s="18"/>
      <c r="C832" s="18"/>
      <c r="D832" s="1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>
      <c r="A833" s="7"/>
      <c r="B833" s="18"/>
      <c r="C833" s="18"/>
      <c r="D833" s="1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>
      <c r="A834" s="7"/>
      <c r="B834" s="18"/>
      <c r="C834" s="18"/>
      <c r="D834" s="1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>
      <c r="A835" s="7"/>
      <c r="B835" s="18"/>
      <c r="C835" s="18"/>
      <c r="D835" s="1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>
      <c r="A836" s="7"/>
      <c r="B836" s="18"/>
      <c r="C836" s="18"/>
      <c r="D836" s="1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>
      <c r="A837" s="7"/>
      <c r="B837" s="18"/>
      <c r="C837" s="18"/>
      <c r="D837" s="1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>
      <c r="A838" s="7"/>
      <c r="B838" s="18"/>
      <c r="C838" s="18"/>
      <c r="D838" s="1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>
      <c r="A839" s="7"/>
      <c r="B839" s="18"/>
      <c r="C839" s="18"/>
      <c r="D839" s="1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>
      <c r="A840" s="7"/>
      <c r="B840" s="18"/>
      <c r="C840" s="18"/>
      <c r="D840" s="1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>
      <c r="A841" s="7"/>
      <c r="B841" s="18"/>
      <c r="C841" s="18"/>
      <c r="D841" s="1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>
      <c r="A842" s="7"/>
      <c r="B842" s="18"/>
      <c r="C842" s="18"/>
      <c r="D842" s="1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>
      <c r="A843" s="7"/>
      <c r="B843" s="18"/>
      <c r="C843" s="18"/>
      <c r="D843" s="1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>
      <c r="A844" s="7"/>
      <c r="B844" s="18"/>
      <c r="C844" s="18"/>
      <c r="D844" s="1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>
      <c r="A845" s="7"/>
      <c r="B845" s="18"/>
      <c r="C845" s="18"/>
      <c r="D845" s="1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>
      <c r="A846" s="7"/>
      <c r="B846" s="18"/>
      <c r="C846" s="18"/>
      <c r="D846" s="1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>
      <c r="A847" s="7"/>
      <c r="B847" s="18"/>
      <c r="C847" s="18"/>
      <c r="D847" s="1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>
      <c r="A848" s="7"/>
      <c r="B848" s="18"/>
      <c r="C848" s="18"/>
      <c r="D848" s="1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>
      <c r="A849" s="7"/>
      <c r="B849" s="18"/>
      <c r="C849" s="18"/>
      <c r="D849" s="1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>
      <c r="A850" s="7"/>
      <c r="B850" s="18"/>
      <c r="C850" s="18"/>
      <c r="D850" s="1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>
      <c r="A851" s="7"/>
      <c r="B851" s="18"/>
      <c r="C851" s="18"/>
      <c r="D851" s="1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>
      <c r="A852" s="7"/>
      <c r="B852" s="18"/>
      <c r="C852" s="18"/>
      <c r="D852" s="1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>
      <c r="A853" s="7"/>
      <c r="B853" s="18"/>
      <c r="C853" s="18"/>
      <c r="D853" s="1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>
      <c r="A854" s="7"/>
      <c r="B854" s="18"/>
      <c r="C854" s="18"/>
      <c r="D854" s="1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>
      <c r="A855" s="7"/>
      <c r="B855" s="18"/>
      <c r="C855" s="18"/>
      <c r="D855" s="1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>
      <c r="A856" s="7"/>
      <c r="B856" s="18"/>
      <c r="C856" s="18"/>
      <c r="D856" s="1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>
      <c r="A857" s="7"/>
      <c r="B857" s="18"/>
      <c r="C857" s="18"/>
      <c r="D857" s="1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>
      <c r="A858" s="7"/>
      <c r="B858" s="18"/>
      <c r="C858" s="18"/>
      <c r="D858" s="1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>
      <c r="A859" s="7"/>
      <c r="B859" s="18"/>
      <c r="C859" s="18"/>
      <c r="D859" s="1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>
      <c r="A860" s="7"/>
      <c r="B860" s="18"/>
      <c r="C860" s="18"/>
      <c r="D860" s="1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>
      <c r="A861" s="7"/>
      <c r="B861" s="18"/>
      <c r="C861" s="18"/>
      <c r="D861" s="1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>
      <c r="A862" s="7"/>
      <c r="B862" s="18"/>
      <c r="C862" s="18"/>
      <c r="D862" s="1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>
      <c r="A863" s="7"/>
      <c r="B863" s="18"/>
      <c r="C863" s="18"/>
      <c r="D863" s="1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>
      <c r="A864" s="7"/>
      <c r="B864" s="18"/>
      <c r="C864" s="18"/>
      <c r="D864" s="1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>
      <c r="A865" s="7"/>
      <c r="B865" s="18"/>
      <c r="C865" s="18"/>
      <c r="D865" s="1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>
      <c r="A866" s="7"/>
      <c r="B866" s="18"/>
      <c r="C866" s="18"/>
      <c r="D866" s="1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>
      <c r="A867" s="7"/>
      <c r="B867" s="18"/>
      <c r="C867" s="18"/>
      <c r="D867" s="1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>
      <c r="A868" s="7"/>
      <c r="B868" s="18"/>
      <c r="C868" s="18"/>
      <c r="D868" s="1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>
      <c r="A869" s="7"/>
      <c r="B869" s="18"/>
      <c r="C869" s="18"/>
      <c r="D869" s="1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>
      <c r="A870" s="7"/>
      <c r="B870" s="18"/>
      <c r="C870" s="18"/>
      <c r="D870" s="1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>
      <c r="A871" s="7"/>
      <c r="B871" s="18"/>
      <c r="C871" s="18"/>
      <c r="D871" s="1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>
      <c r="A872" s="7"/>
      <c r="B872" s="18"/>
      <c r="C872" s="18"/>
      <c r="D872" s="1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>
      <c r="A873" s="7"/>
      <c r="B873" s="18"/>
      <c r="C873" s="18"/>
      <c r="D873" s="1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>
      <c r="A874" s="7"/>
      <c r="B874" s="18"/>
      <c r="C874" s="18"/>
      <c r="D874" s="1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>
      <c r="A875" s="7"/>
      <c r="B875" s="18"/>
      <c r="C875" s="18"/>
      <c r="D875" s="1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>
      <c r="A876" s="7"/>
      <c r="B876" s="18"/>
      <c r="C876" s="18"/>
      <c r="D876" s="1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>
      <c r="A877" s="7"/>
      <c r="B877" s="18"/>
      <c r="C877" s="18"/>
      <c r="D877" s="1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>
      <c r="A878" s="7"/>
      <c r="B878" s="18"/>
      <c r="C878" s="18"/>
      <c r="D878" s="1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>
      <c r="A879" s="7"/>
      <c r="B879" s="18"/>
      <c r="C879" s="18"/>
      <c r="D879" s="1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>
      <c r="A880" s="7"/>
      <c r="B880" s="18"/>
      <c r="C880" s="18"/>
      <c r="D880" s="1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>
      <c r="A881" s="7"/>
      <c r="B881" s="18"/>
      <c r="C881" s="18"/>
      <c r="D881" s="1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>
      <c r="A882" s="7"/>
      <c r="B882" s="18"/>
      <c r="C882" s="18"/>
      <c r="D882" s="1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>
      <c r="A883" s="7"/>
      <c r="B883" s="18"/>
      <c r="C883" s="18"/>
      <c r="D883" s="1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>
      <c r="A884" s="7"/>
      <c r="B884" s="18"/>
      <c r="C884" s="18"/>
      <c r="D884" s="1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>
      <c r="A885" s="7"/>
      <c r="B885" s="18"/>
      <c r="C885" s="18"/>
      <c r="D885" s="1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>
      <c r="A886" s="7"/>
      <c r="B886" s="18"/>
      <c r="C886" s="18"/>
      <c r="D886" s="1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>
      <c r="A887" s="7"/>
      <c r="B887" s="18"/>
      <c r="C887" s="18"/>
      <c r="D887" s="1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>
      <c r="A888" s="7"/>
      <c r="B888" s="18"/>
      <c r="C888" s="18"/>
      <c r="D888" s="1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>
      <c r="A889" s="7"/>
      <c r="B889" s="18"/>
      <c r="C889" s="18"/>
      <c r="D889" s="1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>
      <c r="A890" s="7"/>
      <c r="B890" s="18"/>
      <c r="C890" s="18"/>
      <c r="D890" s="1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>
      <c r="A891" s="7"/>
      <c r="B891" s="18"/>
      <c r="C891" s="18"/>
      <c r="D891" s="1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>
      <c r="A892" s="7"/>
      <c r="B892" s="18"/>
      <c r="C892" s="18"/>
      <c r="D892" s="1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>
      <c r="A893" s="7"/>
      <c r="B893" s="18"/>
      <c r="C893" s="18"/>
      <c r="D893" s="1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>
      <c r="A894" s="7"/>
      <c r="B894" s="18"/>
      <c r="C894" s="18"/>
      <c r="D894" s="1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>
      <c r="A895" s="7"/>
      <c r="B895" s="18"/>
      <c r="C895" s="18"/>
      <c r="D895" s="1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>
      <c r="A896" s="7"/>
      <c r="B896" s="18"/>
      <c r="C896" s="18"/>
      <c r="D896" s="1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>
      <c r="A897" s="7"/>
      <c r="B897" s="18"/>
      <c r="C897" s="18"/>
      <c r="D897" s="1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>
      <c r="A898" s="7"/>
      <c r="B898" s="18"/>
      <c r="C898" s="18"/>
      <c r="D898" s="1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>
      <c r="A899" s="7"/>
      <c r="B899" s="18"/>
      <c r="C899" s="18"/>
      <c r="D899" s="1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>
      <c r="A900" s="7"/>
      <c r="B900" s="18"/>
      <c r="C900" s="18"/>
      <c r="D900" s="1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>
      <c r="A901" s="7"/>
      <c r="B901" s="18"/>
      <c r="C901" s="18"/>
      <c r="D901" s="1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>
      <c r="A902" s="7"/>
      <c r="B902" s="18"/>
      <c r="C902" s="18"/>
      <c r="D902" s="1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>
      <c r="A903" s="7"/>
      <c r="B903" s="18"/>
      <c r="C903" s="18"/>
      <c r="D903" s="1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>
      <c r="A904" s="7"/>
      <c r="B904" s="18"/>
      <c r="C904" s="18"/>
      <c r="D904" s="1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>
      <c r="A905" s="7"/>
      <c r="B905" s="18"/>
      <c r="C905" s="18"/>
      <c r="D905" s="1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>
      <c r="A906" s="7"/>
      <c r="B906" s="18"/>
      <c r="C906" s="18"/>
      <c r="D906" s="1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>
      <c r="A907" s="7"/>
      <c r="B907" s="18"/>
      <c r="C907" s="18"/>
      <c r="D907" s="1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>
      <c r="A908" s="7"/>
      <c r="B908" s="18"/>
      <c r="C908" s="18"/>
      <c r="D908" s="1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>
      <c r="A909" s="7"/>
      <c r="B909" s="18"/>
      <c r="C909" s="18"/>
      <c r="D909" s="1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>
      <c r="A910" s="7"/>
      <c r="B910" s="18"/>
      <c r="C910" s="18"/>
      <c r="D910" s="1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>
      <c r="A911" s="7"/>
      <c r="B911" s="18"/>
      <c r="C911" s="18"/>
      <c r="D911" s="1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>
      <c r="A912" s="7"/>
      <c r="B912" s="18"/>
      <c r="C912" s="18"/>
      <c r="D912" s="1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>
      <c r="A913" s="7"/>
      <c r="B913" s="18"/>
      <c r="C913" s="18"/>
      <c r="D913" s="1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>
      <c r="A914" s="7"/>
      <c r="B914" s="18"/>
      <c r="C914" s="18"/>
      <c r="D914" s="1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>
      <c r="A915" s="7"/>
      <c r="B915" s="18"/>
      <c r="C915" s="18"/>
      <c r="D915" s="1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>
      <c r="A916" s="7"/>
      <c r="B916" s="18"/>
      <c r="C916" s="18"/>
      <c r="D916" s="1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>
      <c r="A917" s="7"/>
      <c r="B917" s="18"/>
      <c r="C917" s="18"/>
      <c r="D917" s="1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>
      <c r="A918" s="7"/>
      <c r="B918" s="18"/>
      <c r="C918" s="18"/>
      <c r="D918" s="1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>
      <c r="A919" s="7"/>
      <c r="B919" s="18"/>
      <c r="C919" s="18"/>
      <c r="D919" s="1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>
      <c r="A920" s="7"/>
      <c r="B920" s="18"/>
      <c r="C920" s="18"/>
      <c r="D920" s="1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>
      <c r="A921" s="7"/>
      <c r="B921" s="18"/>
      <c r="C921" s="18"/>
      <c r="D921" s="1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>
      <c r="A922" s="7"/>
      <c r="B922" s="18"/>
      <c r="C922" s="18"/>
      <c r="D922" s="1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>
      <c r="A923" s="7"/>
      <c r="B923" s="18"/>
      <c r="C923" s="18"/>
      <c r="D923" s="1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>
      <c r="A924" s="7"/>
      <c r="B924" s="18"/>
      <c r="C924" s="18"/>
      <c r="D924" s="1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>
      <c r="A925" s="7"/>
      <c r="B925" s="18"/>
      <c r="C925" s="18"/>
      <c r="D925" s="1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>
      <c r="A926" s="7"/>
      <c r="B926" s="18"/>
      <c r="C926" s="18"/>
      <c r="D926" s="1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>
      <c r="A927" s="7"/>
      <c r="B927" s="18"/>
      <c r="C927" s="18"/>
      <c r="D927" s="1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>
      <c r="A928" s="7"/>
      <c r="B928" s="18"/>
      <c r="C928" s="18"/>
      <c r="D928" s="1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>
      <c r="A929" s="7"/>
      <c r="B929" s="18"/>
      <c r="C929" s="18"/>
      <c r="D929" s="1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>
      <c r="A930" s="7"/>
      <c r="B930" s="18"/>
      <c r="C930" s="18"/>
      <c r="D930" s="1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>
      <c r="A931" s="7"/>
      <c r="B931" s="18"/>
      <c r="C931" s="18"/>
      <c r="D931" s="1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>
      <c r="A932" s="7"/>
      <c r="B932" s="18"/>
      <c r="C932" s="18"/>
      <c r="D932" s="1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>
      <c r="A933" s="7"/>
      <c r="B933" s="18"/>
      <c r="C933" s="18"/>
      <c r="D933" s="1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>
      <c r="A934" s="7"/>
      <c r="B934" s="18"/>
      <c r="C934" s="18"/>
      <c r="D934" s="1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>
      <c r="A935" s="7"/>
      <c r="B935" s="18"/>
      <c r="C935" s="18"/>
      <c r="D935" s="1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>
      <c r="A936" s="7"/>
      <c r="B936" s="18"/>
      <c r="C936" s="18"/>
      <c r="D936" s="1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>
      <c r="A937" s="7"/>
      <c r="B937" s="18"/>
      <c r="C937" s="18"/>
      <c r="D937" s="1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>
      <c r="A938" s="7"/>
      <c r="B938" s="18"/>
      <c r="C938" s="18"/>
      <c r="D938" s="1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>
      <c r="A939" s="7"/>
      <c r="B939" s="18"/>
      <c r="C939" s="18"/>
      <c r="D939" s="1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>
      <c r="A940" s="7"/>
      <c r="B940" s="18"/>
      <c r="C940" s="18"/>
      <c r="D940" s="1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>
      <c r="A941" s="7"/>
      <c r="B941" s="18"/>
      <c r="C941" s="18"/>
      <c r="D941" s="1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>
      <c r="A942" s="7"/>
      <c r="B942" s="18"/>
      <c r="C942" s="18"/>
      <c r="D942" s="1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>
      <c r="A943" s="7"/>
      <c r="B943" s="18"/>
      <c r="C943" s="18"/>
      <c r="D943" s="1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>
      <c r="A944" s="7"/>
      <c r="B944" s="18"/>
      <c r="C944" s="18"/>
      <c r="D944" s="1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>
      <c r="A945" s="7"/>
      <c r="B945" s="18"/>
      <c r="C945" s="18"/>
      <c r="D945" s="1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>
      <c r="A946" s="7"/>
      <c r="B946" s="18"/>
      <c r="C946" s="18"/>
      <c r="D946" s="1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>
      <c r="A947" s="7"/>
      <c r="B947" s="18"/>
      <c r="C947" s="18"/>
      <c r="D947" s="1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>
      <c r="A948" s="7"/>
      <c r="B948" s="18"/>
      <c r="C948" s="18"/>
      <c r="D948" s="1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>
      <c r="A949" s="7"/>
      <c r="B949" s="18"/>
      <c r="C949" s="18"/>
      <c r="D949" s="1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>
      <c r="A950" s="7"/>
      <c r="B950" s="18"/>
      <c r="C950" s="18"/>
      <c r="D950" s="1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>
      <c r="A951" s="7"/>
      <c r="B951" s="18"/>
      <c r="C951" s="18"/>
      <c r="D951" s="1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>
      <c r="A952" s="7"/>
      <c r="B952" s="18"/>
      <c r="C952" s="18"/>
      <c r="D952" s="1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>
      <c r="A953" s="7"/>
      <c r="B953" s="18"/>
      <c r="C953" s="18"/>
      <c r="D953" s="1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>
      <c r="A954" s="7"/>
      <c r="B954" s="18"/>
      <c r="C954" s="18"/>
      <c r="D954" s="1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>
      <c r="A955" s="7"/>
      <c r="B955" s="18"/>
      <c r="C955" s="18"/>
      <c r="D955" s="1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>
      <c r="A956" s="7"/>
      <c r="B956" s="18"/>
      <c r="C956" s="18"/>
      <c r="D956" s="1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>
      <c r="A957" s="7"/>
      <c r="B957" s="18"/>
      <c r="C957" s="18"/>
      <c r="D957" s="1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>
      <c r="A958" s="7"/>
      <c r="B958" s="18"/>
      <c r="C958" s="18"/>
      <c r="D958" s="1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>
      <c r="A959" s="7"/>
      <c r="B959" s="18"/>
      <c r="C959" s="18"/>
      <c r="D959" s="1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>
      <c r="A960" s="7"/>
      <c r="B960" s="18"/>
      <c r="C960" s="18"/>
      <c r="D960" s="1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>
      <c r="A961" s="7"/>
      <c r="B961" s="18"/>
      <c r="C961" s="18"/>
      <c r="D961" s="1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>
      <c r="A962" s="7"/>
      <c r="B962" s="18"/>
      <c r="C962" s="18"/>
      <c r="D962" s="1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>
      <c r="A963" s="7"/>
      <c r="B963" s="18"/>
      <c r="C963" s="18"/>
      <c r="D963" s="1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>
      <c r="A964" s="7"/>
      <c r="B964" s="18"/>
      <c r="C964" s="18"/>
      <c r="D964" s="1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>
      <c r="A965" s="7"/>
      <c r="B965" s="18"/>
      <c r="C965" s="18"/>
      <c r="D965" s="1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>
      <c r="A966" s="7"/>
      <c r="B966" s="18"/>
      <c r="C966" s="18"/>
      <c r="D966" s="1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>
      <c r="A967" s="7"/>
      <c r="B967" s="18"/>
      <c r="C967" s="18"/>
      <c r="D967" s="1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>
      <c r="A968" s="7"/>
      <c r="B968" s="18"/>
      <c r="C968" s="18"/>
      <c r="D968" s="1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>
      <c r="A969" s="7"/>
      <c r="B969" s="18"/>
      <c r="C969" s="18"/>
      <c r="D969" s="1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>
      <c r="A970" s="7"/>
      <c r="B970" s="18"/>
      <c r="C970" s="18"/>
      <c r="D970" s="1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>
      <c r="A971" s="7"/>
      <c r="B971" s="18"/>
      <c r="C971" s="18"/>
      <c r="D971" s="1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>
      <c r="A972" s="7"/>
      <c r="B972" s="18"/>
      <c r="C972" s="18"/>
      <c r="D972" s="1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>
      <c r="A973" s="7"/>
      <c r="B973" s="18"/>
      <c r="C973" s="18"/>
      <c r="D973" s="1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>
      <c r="A974" s="7"/>
      <c r="B974" s="18"/>
      <c r="C974" s="18"/>
      <c r="D974" s="1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>
      <c r="A975" s="7"/>
      <c r="B975" s="18"/>
      <c r="C975" s="18"/>
      <c r="D975" s="1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>
      <c r="A976" s="7"/>
      <c r="B976" s="18"/>
      <c r="C976" s="18"/>
      <c r="D976" s="1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>
      <c r="A977" s="7"/>
      <c r="B977" s="18"/>
      <c r="C977" s="18"/>
      <c r="D977" s="1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>
      <c r="A978" s="7"/>
      <c r="B978" s="18"/>
      <c r="C978" s="18"/>
      <c r="D978" s="1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>
      <c r="A979" s="7"/>
      <c r="B979" s="18"/>
      <c r="C979" s="18"/>
      <c r="D979" s="1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</sheetData>
  <hyperlinks>
    <hyperlink ref="F1" r:id="rId1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P927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25.140625" customWidth="1"/>
    <col min="2" max="2" width="30.140625" customWidth="1"/>
    <col min="3" max="3" width="21.7109375" customWidth="1"/>
    <col min="4" max="7" width="11" customWidth="1"/>
    <col min="8" max="8" width="25.85546875" customWidth="1"/>
    <col min="9" max="10" width="21.28515625" customWidth="1"/>
    <col min="11" max="11" width="18.140625" customWidth="1"/>
  </cols>
  <sheetData>
    <row r="1" spans="1:16" ht="33" customHeight="1">
      <c r="A1" s="56" t="s">
        <v>0</v>
      </c>
      <c r="B1" s="56" t="s">
        <v>173</v>
      </c>
      <c r="C1" s="57" t="s">
        <v>174</v>
      </c>
      <c r="D1" s="58"/>
      <c r="E1" s="58"/>
      <c r="F1" s="58"/>
      <c r="G1" s="58"/>
      <c r="H1" s="59" t="s">
        <v>173</v>
      </c>
      <c r="I1" s="60" t="s">
        <v>175</v>
      </c>
      <c r="J1" s="60" t="s">
        <v>176</v>
      </c>
      <c r="K1" s="61"/>
      <c r="L1" s="61"/>
      <c r="M1" s="7"/>
      <c r="N1" s="7"/>
      <c r="O1" s="7"/>
      <c r="P1" s="7"/>
    </row>
    <row r="2" spans="1:16">
      <c r="A2" s="36" t="s">
        <v>15</v>
      </c>
      <c r="B2" s="37" t="s">
        <v>75</v>
      </c>
      <c r="C2" s="62">
        <f t="shared" ref="C2:C33" si="0">_xlfn.XLOOKUP(B2,H:H,J:J,"")</f>
        <v>5680</v>
      </c>
      <c r="D2" s="58"/>
      <c r="E2" s="58"/>
      <c r="F2" s="58"/>
      <c r="G2" s="63"/>
      <c r="H2" s="64" t="s">
        <v>80</v>
      </c>
      <c r="I2" s="65">
        <v>20750</v>
      </c>
      <c r="J2" s="66">
        <f t="shared" ref="J2:J46" si="1">I2*5%</f>
        <v>1037.5</v>
      </c>
      <c r="K2" s="64"/>
      <c r="L2" s="67"/>
      <c r="M2" s="7"/>
      <c r="N2" s="7"/>
      <c r="O2" s="7"/>
      <c r="P2" s="7"/>
    </row>
    <row r="3" spans="1:16">
      <c r="A3" s="36" t="s">
        <v>15</v>
      </c>
      <c r="B3" s="37" t="s">
        <v>78</v>
      </c>
      <c r="C3" s="62">
        <f t="shared" si="0"/>
        <v>1050</v>
      </c>
      <c r="D3" s="58"/>
      <c r="E3" s="68"/>
      <c r="F3" s="58"/>
      <c r="G3" s="63"/>
      <c r="H3" s="64" t="s">
        <v>115</v>
      </c>
      <c r="I3" s="65">
        <v>487400</v>
      </c>
      <c r="J3" s="66">
        <f t="shared" si="1"/>
        <v>24370</v>
      </c>
      <c r="K3" s="64"/>
      <c r="L3" s="67"/>
      <c r="M3" s="7"/>
      <c r="N3" s="7"/>
      <c r="O3" s="7"/>
      <c r="P3" s="7"/>
    </row>
    <row r="4" spans="1:16">
      <c r="A4" s="36" t="s">
        <v>15</v>
      </c>
      <c r="B4" s="42" t="s">
        <v>73</v>
      </c>
      <c r="C4" s="62" t="str">
        <f t="shared" si="0"/>
        <v/>
      </c>
      <c r="D4" s="69"/>
      <c r="E4" s="68"/>
      <c r="F4" s="69"/>
      <c r="G4" s="63"/>
      <c r="H4" s="64" t="s">
        <v>106</v>
      </c>
      <c r="I4" s="65">
        <v>4911200</v>
      </c>
      <c r="J4" s="66">
        <f t="shared" si="1"/>
        <v>245560</v>
      </c>
      <c r="K4" s="64"/>
      <c r="L4" s="67"/>
      <c r="M4" s="7"/>
      <c r="N4" s="7"/>
      <c r="O4" s="7"/>
      <c r="P4" s="7"/>
    </row>
    <row r="5" spans="1:16">
      <c r="A5" s="36" t="s">
        <v>15</v>
      </c>
      <c r="B5" s="37" t="s">
        <v>79</v>
      </c>
      <c r="C5" s="62">
        <f t="shared" si="0"/>
        <v>6380</v>
      </c>
      <c r="D5" s="69"/>
      <c r="E5" s="68"/>
      <c r="F5" s="69"/>
      <c r="G5" s="63"/>
      <c r="H5" s="64" t="s">
        <v>136</v>
      </c>
      <c r="I5" s="65">
        <v>1228600</v>
      </c>
      <c r="J5" s="66">
        <f t="shared" si="1"/>
        <v>61430</v>
      </c>
      <c r="K5" s="64"/>
      <c r="L5" s="67"/>
      <c r="M5" s="7"/>
      <c r="N5" s="7"/>
      <c r="O5" s="7"/>
      <c r="P5" s="7"/>
    </row>
    <row r="6" spans="1:16">
      <c r="A6" s="36" t="s">
        <v>15</v>
      </c>
      <c r="B6" s="37" t="s">
        <v>77</v>
      </c>
      <c r="C6" s="62">
        <f t="shared" si="0"/>
        <v>10408.25</v>
      </c>
      <c r="D6" s="69"/>
      <c r="E6" s="68"/>
      <c r="F6" s="69"/>
      <c r="G6" s="63"/>
      <c r="H6" s="64" t="s">
        <v>137</v>
      </c>
      <c r="I6" s="65">
        <v>1890600</v>
      </c>
      <c r="J6" s="66">
        <f t="shared" si="1"/>
        <v>94530</v>
      </c>
      <c r="K6" s="64"/>
      <c r="L6" s="67"/>
      <c r="M6" s="7"/>
      <c r="N6" s="7"/>
      <c r="O6" s="7"/>
      <c r="P6" s="7"/>
    </row>
    <row r="7" spans="1:16">
      <c r="A7" s="36" t="s">
        <v>17</v>
      </c>
      <c r="B7" s="37" t="s">
        <v>86</v>
      </c>
      <c r="C7" s="62">
        <f t="shared" si="0"/>
        <v>9545</v>
      </c>
      <c r="D7" s="69"/>
      <c r="E7" s="68"/>
      <c r="F7" s="69"/>
      <c r="G7" s="63"/>
      <c r="H7" s="64" t="s">
        <v>166</v>
      </c>
      <c r="I7" s="65">
        <v>567000</v>
      </c>
      <c r="J7" s="66">
        <f t="shared" si="1"/>
        <v>28350</v>
      </c>
      <c r="K7" s="70"/>
      <c r="L7" s="70"/>
      <c r="M7" s="7"/>
      <c r="N7" s="7"/>
      <c r="O7" s="7"/>
      <c r="P7" s="7"/>
    </row>
    <row r="8" spans="1:16">
      <c r="A8" s="36" t="s">
        <v>17</v>
      </c>
      <c r="B8" s="37" t="s">
        <v>83</v>
      </c>
      <c r="C8" s="62">
        <f t="shared" si="0"/>
        <v>43495</v>
      </c>
      <c r="D8" s="69"/>
      <c r="E8" s="68"/>
      <c r="F8" s="69"/>
      <c r="G8" s="63"/>
      <c r="H8" s="64" t="s">
        <v>113</v>
      </c>
      <c r="I8" s="65">
        <v>2015700</v>
      </c>
      <c r="J8" s="66">
        <f t="shared" si="1"/>
        <v>100785</v>
      </c>
      <c r="K8" s="70"/>
      <c r="L8" s="70"/>
      <c r="M8" s="7"/>
      <c r="N8" s="7"/>
      <c r="O8" s="7"/>
      <c r="P8" s="7"/>
    </row>
    <row r="9" spans="1:16">
      <c r="A9" s="36" t="s">
        <v>17</v>
      </c>
      <c r="B9" s="37" t="s">
        <v>88</v>
      </c>
      <c r="C9" s="62">
        <f t="shared" si="0"/>
        <v>7535</v>
      </c>
      <c r="D9" s="69"/>
      <c r="E9" s="68"/>
      <c r="F9" s="69"/>
      <c r="G9" s="63"/>
      <c r="H9" s="64" t="s">
        <v>98</v>
      </c>
      <c r="I9" s="65">
        <v>12000</v>
      </c>
      <c r="J9" s="66">
        <f t="shared" si="1"/>
        <v>600</v>
      </c>
      <c r="K9" s="70"/>
      <c r="L9" s="70"/>
      <c r="M9" s="7"/>
      <c r="N9" s="7"/>
      <c r="O9" s="7"/>
      <c r="P9" s="7"/>
    </row>
    <row r="10" spans="1:16">
      <c r="A10" s="36" t="s">
        <v>17</v>
      </c>
      <c r="B10" s="37" t="s">
        <v>90</v>
      </c>
      <c r="C10" s="62">
        <f t="shared" si="0"/>
        <v>5485</v>
      </c>
      <c r="D10" s="69"/>
      <c r="E10" s="68"/>
      <c r="F10" s="69"/>
      <c r="G10" s="63"/>
      <c r="H10" s="64" t="s">
        <v>93</v>
      </c>
      <c r="I10" s="65">
        <v>28500</v>
      </c>
      <c r="J10" s="66">
        <f t="shared" si="1"/>
        <v>1425</v>
      </c>
      <c r="K10" s="70"/>
      <c r="L10" s="70"/>
      <c r="M10" s="7"/>
      <c r="N10" s="7"/>
      <c r="O10" s="7"/>
      <c r="P10" s="7"/>
    </row>
    <row r="11" spans="1:16">
      <c r="A11" s="36" t="s">
        <v>17</v>
      </c>
      <c r="B11" s="37" t="s">
        <v>82</v>
      </c>
      <c r="C11" s="62">
        <f t="shared" si="0"/>
        <v>141680</v>
      </c>
      <c r="D11" s="69"/>
      <c r="E11" s="68"/>
      <c r="F11" s="69"/>
      <c r="G11" s="63"/>
      <c r="H11" s="64" t="s">
        <v>119</v>
      </c>
      <c r="I11" s="65">
        <v>77700</v>
      </c>
      <c r="J11" s="66">
        <f t="shared" si="1"/>
        <v>3885</v>
      </c>
      <c r="K11" s="70"/>
      <c r="L11" s="70"/>
      <c r="M11" s="7"/>
      <c r="N11" s="7"/>
      <c r="O11" s="7"/>
      <c r="P11" s="7"/>
    </row>
    <row r="12" spans="1:16">
      <c r="A12" s="36" t="s">
        <v>24</v>
      </c>
      <c r="B12" s="42" t="s">
        <v>129</v>
      </c>
      <c r="C12" s="62">
        <f t="shared" si="0"/>
        <v>13685</v>
      </c>
      <c r="D12" s="69"/>
      <c r="E12" s="68"/>
      <c r="F12" s="69"/>
      <c r="G12" s="63"/>
      <c r="H12" s="64" t="s">
        <v>71</v>
      </c>
      <c r="I12" s="65">
        <v>5800</v>
      </c>
      <c r="J12" s="66">
        <f t="shared" si="1"/>
        <v>290</v>
      </c>
      <c r="K12" s="70"/>
      <c r="L12" s="70"/>
      <c r="M12" s="7"/>
      <c r="N12" s="7"/>
      <c r="O12" s="7"/>
      <c r="P12" s="7"/>
    </row>
    <row r="13" spans="1:16">
      <c r="A13" s="36" t="s">
        <v>24</v>
      </c>
      <c r="B13" s="42" t="s">
        <v>132</v>
      </c>
      <c r="C13" s="62">
        <f t="shared" si="0"/>
        <v>69340</v>
      </c>
      <c r="D13" s="69"/>
      <c r="E13" s="68"/>
      <c r="F13" s="69"/>
      <c r="G13" s="63"/>
      <c r="H13" s="64" t="s">
        <v>92</v>
      </c>
      <c r="I13" s="65">
        <v>219700</v>
      </c>
      <c r="J13" s="66">
        <f t="shared" si="1"/>
        <v>10985</v>
      </c>
      <c r="K13" s="70"/>
      <c r="L13" s="70"/>
      <c r="M13" s="7"/>
      <c r="N13" s="7"/>
      <c r="O13" s="7"/>
      <c r="P13" s="7"/>
    </row>
    <row r="14" spans="1:16">
      <c r="A14" s="36" t="s">
        <v>24</v>
      </c>
      <c r="B14" s="42" t="s">
        <v>130</v>
      </c>
      <c r="C14" s="62">
        <f t="shared" si="0"/>
        <v>11115</v>
      </c>
      <c r="D14" s="69"/>
      <c r="E14" s="68"/>
      <c r="F14" s="69"/>
      <c r="G14" s="63"/>
      <c r="H14" s="64" t="s">
        <v>82</v>
      </c>
      <c r="I14" s="65">
        <v>2833600</v>
      </c>
      <c r="J14" s="66">
        <f t="shared" si="1"/>
        <v>141680</v>
      </c>
      <c r="K14" s="70"/>
      <c r="L14" s="70"/>
      <c r="M14" s="7"/>
      <c r="N14" s="7"/>
      <c r="O14" s="7"/>
      <c r="P14" s="7"/>
    </row>
    <row r="15" spans="1:16">
      <c r="A15" s="36" t="s">
        <v>24</v>
      </c>
      <c r="B15" s="42" t="s">
        <v>133</v>
      </c>
      <c r="C15" s="62">
        <f t="shared" si="0"/>
        <v>66380</v>
      </c>
      <c r="D15" s="69"/>
      <c r="E15" s="68"/>
      <c r="F15" s="69"/>
      <c r="G15" s="63"/>
      <c r="H15" s="64" t="s">
        <v>129</v>
      </c>
      <c r="I15" s="65">
        <v>273700</v>
      </c>
      <c r="J15" s="66">
        <f t="shared" si="1"/>
        <v>13685</v>
      </c>
      <c r="K15" s="70"/>
      <c r="L15" s="70"/>
      <c r="M15" s="7"/>
      <c r="N15" s="7"/>
      <c r="O15" s="7"/>
      <c r="P15" s="7"/>
    </row>
    <row r="16" spans="1:16">
      <c r="A16" s="36" t="s">
        <v>24</v>
      </c>
      <c r="B16" s="42" t="s">
        <v>131</v>
      </c>
      <c r="C16" s="62">
        <f t="shared" si="0"/>
        <v>85047.5</v>
      </c>
      <c r="D16" s="69"/>
      <c r="E16" s="68"/>
      <c r="F16" s="69"/>
      <c r="G16" s="63"/>
      <c r="H16" s="64" t="s">
        <v>83</v>
      </c>
      <c r="I16" s="65">
        <v>869900</v>
      </c>
      <c r="J16" s="66">
        <f t="shared" si="1"/>
        <v>43495</v>
      </c>
      <c r="K16" s="70"/>
      <c r="L16" s="70"/>
      <c r="M16" s="7"/>
      <c r="N16" s="7"/>
      <c r="O16" s="7"/>
      <c r="P16" s="7"/>
    </row>
    <row r="17" spans="1:16">
      <c r="A17" s="36" t="s">
        <v>25</v>
      </c>
      <c r="B17" s="37" t="s">
        <v>177</v>
      </c>
      <c r="C17" s="62" t="str">
        <f t="shared" si="0"/>
        <v/>
      </c>
      <c r="D17" s="69"/>
      <c r="E17" s="68"/>
      <c r="F17" s="69"/>
      <c r="G17" s="63"/>
      <c r="H17" s="64" t="s">
        <v>109</v>
      </c>
      <c r="I17" s="65">
        <v>650550</v>
      </c>
      <c r="J17" s="66">
        <f t="shared" si="1"/>
        <v>32527.5</v>
      </c>
      <c r="K17" s="70"/>
      <c r="L17" s="70"/>
      <c r="M17" s="7"/>
      <c r="N17" s="7"/>
      <c r="O17" s="7"/>
      <c r="P17" s="7"/>
    </row>
    <row r="18" spans="1:16">
      <c r="A18" s="36" t="s">
        <v>25</v>
      </c>
      <c r="B18" s="37" t="s">
        <v>137</v>
      </c>
      <c r="C18" s="62">
        <f t="shared" si="0"/>
        <v>94530</v>
      </c>
      <c r="D18" s="69"/>
      <c r="E18" s="68"/>
      <c r="F18" s="69"/>
      <c r="G18" s="63"/>
      <c r="H18" s="64" t="s">
        <v>130</v>
      </c>
      <c r="I18" s="65">
        <v>222300</v>
      </c>
      <c r="J18" s="66">
        <f t="shared" si="1"/>
        <v>11115</v>
      </c>
      <c r="K18" s="70"/>
      <c r="L18" s="70"/>
      <c r="M18" s="7"/>
      <c r="N18" s="7"/>
      <c r="O18" s="7"/>
      <c r="P18" s="7"/>
    </row>
    <row r="19" spans="1:16">
      <c r="A19" s="36" t="s">
        <v>25</v>
      </c>
      <c r="B19" s="37" t="s">
        <v>135</v>
      </c>
      <c r="C19" s="62">
        <f t="shared" si="0"/>
        <v>125525</v>
      </c>
      <c r="D19" s="7"/>
      <c r="E19" s="68"/>
      <c r="F19" s="7"/>
      <c r="G19" s="63"/>
      <c r="H19" s="64" t="s">
        <v>85</v>
      </c>
      <c r="I19" s="66">
        <v>359600</v>
      </c>
      <c r="J19" s="66">
        <f t="shared" si="1"/>
        <v>17980</v>
      </c>
      <c r="K19" s="70"/>
      <c r="L19" s="70"/>
      <c r="M19" s="7"/>
      <c r="N19" s="7"/>
      <c r="O19" s="7"/>
      <c r="P19" s="7"/>
    </row>
    <row r="20" spans="1:16">
      <c r="A20" s="36" t="s">
        <v>25</v>
      </c>
      <c r="B20" s="37" t="s">
        <v>134</v>
      </c>
      <c r="C20" s="62">
        <f t="shared" si="0"/>
        <v>31282</v>
      </c>
      <c r="D20" s="7"/>
      <c r="E20" s="68"/>
      <c r="F20" s="7"/>
      <c r="G20" s="63"/>
      <c r="H20" s="70" t="s">
        <v>86</v>
      </c>
      <c r="I20" s="66">
        <v>190900</v>
      </c>
      <c r="J20" s="66">
        <f t="shared" si="1"/>
        <v>9545</v>
      </c>
      <c r="K20" s="70"/>
      <c r="L20" s="70"/>
      <c r="M20" s="7"/>
      <c r="N20" s="7"/>
      <c r="O20" s="7"/>
      <c r="P20" s="7"/>
    </row>
    <row r="21" spans="1:16">
      <c r="A21" s="36" t="s">
        <v>25</v>
      </c>
      <c r="B21" s="37" t="s">
        <v>136</v>
      </c>
      <c r="C21" s="62">
        <f t="shared" si="0"/>
        <v>61430</v>
      </c>
      <c r="D21" s="7"/>
      <c r="E21" s="68"/>
      <c r="F21" s="7"/>
      <c r="G21" s="63"/>
      <c r="H21" s="70" t="s">
        <v>77</v>
      </c>
      <c r="I21" s="66">
        <v>208165</v>
      </c>
      <c r="J21" s="66">
        <f t="shared" si="1"/>
        <v>10408.25</v>
      </c>
      <c r="K21" s="70"/>
      <c r="L21" s="70"/>
      <c r="M21" s="7"/>
      <c r="N21" s="7"/>
      <c r="O21" s="7"/>
      <c r="P21" s="7"/>
    </row>
    <row r="22" spans="1:16">
      <c r="A22" s="36" t="s">
        <v>105</v>
      </c>
      <c r="B22" s="37" t="s">
        <v>71</v>
      </c>
      <c r="C22" s="62">
        <f t="shared" si="0"/>
        <v>290</v>
      </c>
      <c r="D22" s="7"/>
      <c r="E22" s="68"/>
      <c r="F22" s="7"/>
      <c r="G22" s="63"/>
      <c r="H22" s="70" t="s">
        <v>111</v>
      </c>
      <c r="I22" s="66">
        <v>364400</v>
      </c>
      <c r="J22" s="66">
        <f t="shared" si="1"/>
        <v>18220</v>
      </c>
      <c r="K22" s="70"/>
      <c r="L22" s="70"/>
      <c r="M22" s="7"/>
      <c r="N22" s="7"/>
      <c r="O22" s="7"/>
      <c r="P22" s="7"/>
    </row>
    <row r="23" spans="1:16">
      <c r="A23" s="36" t="s">
        <v>105</v>
      </c>
      <c r="B23" s="37" t="s">
        <v>99</v>
      </c>
      <c r="C23" s="62" t="str">
        <f t="shared" si="0"/>
        <v/>
      </c>
      <c r="D23" s="7"/>
      <c r="E23" s="68"/>
      <c r="F23" s="7"/>
      <c r="G23" s="63"/>
      <c r="H23" s="70" t="s">
        <v>125</v>
      </c>
      <c r="I23" s="66">
        <v>22800</v>
      </c>
      <c r="J23" s="66">
        <f t="shared" si="1"/>
        <v>1140</v>
      </c>
      <c r="K23" s="70"/>
      <c r="L23" s="70"/>
      <c r="M23" s="7"/>
      <c r="N23" s="7"/>
      <c r="O23" s="7"/>
      <c r="P23" s="7"/>
    </row>
    <row r="24" spans="1:16">
      <c r="A24" s="36" t="s">
        <v>105</v>
      </c>
      <c r="B24" s="37" t="s">
        <v>108</v>
      </c>
      <c r="C24" s="62" t="str">
        <f t="shared" si="0"/>
        <v/>
      </c>
      <c r="D24" s="7"/>
      <c r="E24" s="68"/>
      <c r="F24" s="7"/>
      <c r="G24" s="63"/>
      <c r="H24" s="70" t="s">
        <v>134</v>
      </c>
      <c r="I24" s="66">
        <v>625640</v>
      </c>
      <c r="J24" s="66">
        <f t="shared" si="1"/>
        <v>31282</v>
      </c>
      <c r="K24" s="70"/>
      <c r="L24" s="70"/>
      <c r="M24" s="7"/>
      <c r="N24" s="7"/>
      <c r="O24" s="7"/>
      <c r="P24" s="7"/>
    </row>
    <row r="25" spans="1:16">
      <c r="A25" s="36" t="s">
        <v>105</v>
      </c>
      <c r="B25" s="37" t="s">
        <v>91</v>
      </c>
      <c r="C25" s="62" t="str">
        <f t="shared" si="0"/>
        <v/>
      </c>
      <c r="D25" s="7"/>
      <c r="E25" s="68"/>
      <c r="F25" s="7"/>
      <c r="G25" s="63"/>
      <c r="H25" s="70" t="s">
        <v>110</v>
      </c>
      <c r="I25" s="66">
        <v>172000</v>
      </c>
      <c r="J25" s="66">
        <f t="shared" si="1"/>
        <v>8600</v>
      </c>
      <c r="K25" s="70"/>
      <c r="L25" s="70"/>
      <c r="M25" s="7"/>
      <c r="N25" s="7"/>
      <c r="O25" s="7"/>
      <c r="P25" s="7"/>
    </row>
    <row r="26" spans="1:16">
      <c r="A26" s="36" t="s">
        <v>105</v>
      </c>
      <c r="B26" s="37" t="s">
        <v>92</v>
      </c>
      <c r="C26" s="62">
        <f t="shared" si="0"/>
        <v>10985</v>
      </c>
      <c r="D26" s="7"/>
      <c r="E26" s="68"/>
      <c r="F26" s="7"/>
      <c r="G26" s="63"/>
      <c r="H26" s="70" t="s">
        <v>120</v>
      </c>
      <c r="I26" s="66">
        <v>163600</v>
      </c>
      <c r="J26" s="66">
        <f t="shared" si="1"/>
        <v>8180</v>
      </c>
      <c r="K26" s="70"/>
      <c r="L26" s="70"/>
      <c r="M26" s="7"/>
      <c r="N26" s="7"/>
      <c r="O26" s="7"/>
      <c r="P26" s="7"/>
    </row>
    <row r="27" spans="1:16">
      <c r="A27" s="36" t="s">
        <v>18</v>
      </c>
      <c r="B27" s="37" t="s">
        <v>103</v>
      </c>
      <c r="C27" s="62">
        <f t="shared" si="0"/>
        <v>9980</v>
      </c>
      <c r="D27" s="7"/>
      <c r="E27" s="68"/>
      <c r="F27" s="7"/>
      <c r="G27" s="63"/>
      <c r="H27" s="70" t="s">
        <v>84</v>
      </c>
      <c r="I27" s="66">
        <v>23400</v>
      </c>
      <c r="J27" s="66">
        <f t="shared" si="1"/>
        <v>1170</v>
      </c>
      <c r="K27" s="70"/>
      <c r="L27" s="70"/>
      <c r="M27" s="7"/>
      <c r="N27" s="7"/>
      <c r="O27" s="7"/>
      <c r="P27" s="7"/>
    </row>
    <row r="28" spans="1:16">
      <c r="A28" s="36" t="s">
        <v>18</v>
      </c>
      <c r="B28" s="37" t="s">
        <v>104</v>
      </c>
      <c r="C28" s="62">
        <f t="shared" si="0"/>
        <v>1620</v>
      </c>
      <c r="D28" s="7"/>
      <c r="E28" s="68"/>
      <c r="F28" s="7"/>
      <c r="G28" s="63"/>
      <c r="H28" s="70" t="s">
        <v>131</v>
      </c>
      <c r="I28" s="66">
        <v>1700950</v>
      </c>
      <c r="J28" s="66">
        <f t="shared" si="1"/>
        <v>85047.5</v>
      </c>
      <c r="K28" s="70"/>
      <c r="L28" s="70"/>
      <c r="M28" s="7"/>
      <c r="N28" s="7"/>
      <c r="O28" s="7"/>
      <c r="P28" s="7"/>
    </row>
    <row r="29" spans="1:16">
      <c r="A29" s="36" t="s">
        <v>18</v>
      </c>
      <c r="B29" s="37" t="s">
        <v>100</v>
      </c>
      <c r="C29" s="62" t="str">
        <f t="shared" si="0"/>
        <v/>
      </c>
      <c r="D29" s="7"/>
      <c r="E29" s="68"/>
      <c r="F29" s="7"/>
      <c r="G29" s="63"/>
      <c r="H29" s="70" t="s">
        <v>132</v>
      </c>
      <c r="I29" s="66">
        <v>1386800</v>
      </c>
      <c r="J29" s="66">
        <f t="shared" si="1"/>
        <v>69340</v>
      </c>
      <c r="K29" s="70"/>
      <c r="L29" s="70"/>
      <c r="M29" s="7"/>
      <c r="N29" s="7"/>
      <c r="O29" s="7"/>
      <c r="P29" s="7"/>
    </row>
    <row r="30" spans="1:16">
      <c r="A30" s="36" t="s">
        <v>18</v>
      </c>
      <c r="B30" s="37" t="s">
        <v>96</v>
      </c>
      <c r="C30" s="62">
        <f t="shared" si="0"/>
        <v>4680</v>
      </c>
      <c r="D30" s="7"/>
      <c r="E30" s="68"/>
      <c r="F30" s="7"/>
      <c r="G30" s="63"/>
      <c r="H30" s="70" t="s">
        <v>121</v>
      </c>
      <c r="I30" s="66">
        <v>482000</v>
      </c>
      <c r="J30" s="66">
        <f t="shared" si="1"/>
        <v>24100</v>
      </c>
      <c r="K30" s="70"/>
      <c r="L30" s="70"/>
      <c r="M30" s="7"/>
      <c r="N30" s="7"/>
      <c r="O30" s="7"/>
      <c r="P30" s="7"/>
    </row>
    <row r="31" spans="1:16">
      <c r="A31" s="36" t="s">
        <v>18</v>
      </c>
      <c r="B31" s="37" t="s">
        <v>101</v>
      </c>
      <c r="C31" s="62" t="str">
        <f t="shared" si="0"/>
        <v/>
      </c>
      <c r="D31" s="7"/>
      <c r="E31" s="68"/>
      <c r="F31" s="7"/>
      <c r="G31" s="63"/>
      <c r="H31" s="70" t="s">
        <v>75</v>
      </c>
      <c r="I31" s="66">
        <v>113600</v>
      </c>
      <c r="J31" s="66">
        <f t="shared" si="1"/>
        <v>5680</v>
      </c>
      <c r="K31" s="70"/>
      <c r="L31" s="70"/>
      <c r="M31" s="7"/>
      <c r="N31" s="7"/>
      <c r="O31" s="7"/>
      <c r="P31" s="7"/>
    </row>
    <row r="32" spans="1:16">
      <c r="A32" s="36" t="s">
        <v>19</v>
      </c>
      <c r="B32" s="37" t="s">
        <v>98</v>
      </c>
      <c r="C32" s="62">
        <f t="shared" si="0"/>
        <v>600</v>
      </c>
      <c r="D32" s="7"/>
      <c r="E32" s="68"/>
      <c r="F32" s="7"/>
      <c r="G32" s="63"/>
      <c r="H32" s="70" t="s">
        <v>95</v>
      </c>
      <c r="I32" s="66">
        <v>734000</v>
      </c>
      <c r="J32" s="66">
        <f t="shared" si="1"/>
        <v>36700</v>
      </c>
      <c r="K32" s="70"/>
      <c r="L32" s="70"/>
      <c r="M32" s="7"/>
      <c r="N32" s="7"/>
      <c r="O32" s="7"/>
      <c r="P32" s="7"/>
    </row>
    <row r="33" spans="1:16">
      <c r="A33" s="36" t="s">
        <v>19</v>
      </c>
      <c r="B33" s="37" t="s">
        <v>87</v>
      </c>
      <c r="C33" s="62" t="str">
        <f t="shared" si="0"/>
        <v/>
      </c>
      <c r="D33" s="7"/>
      <c r="E33" s="68"/>
      <c r="F33" s="7"/>
      <c r="G33" s="63"/>
      <c r="H33" s="70" t="s">
        <v>78</v>
      </c>
      <c r="I33" s="66">
        <v>21000</v>
      </c>
      <c r="J33" s="66">
        <f t="shared" si="1"/>
        <v>1050</v>
      </c>
      <c r="K33" s="70"/>
      <c r="L33" s="70"/>
      <c r="M33" s="7"/>
      <c r="N33" s="7"/>
      <c r="O33" s="7"/>
      <c r="P33" s="7"/>
    </row>
    <row r="34" spans="1:16">
      <c r="A34" s="36" t="s">
        <v>19</v>
      </c>
      <c r="B34" s="37" t="s">
        <v>84</v>
      </c>
      <c r="C34" s="62">
        <f t="shared" ref="C34:C65" si="2">_xlfn.XLOOKUP(B34,H:H,J:J,"")</f>
        <v>1170</v>
      </c>
      <c r="D34" s="7"/>
      <c r="E34" s="68"/>
      <c r="F34" s="7"/>
      <c r="G34" s="63"/>
      <c r="H34" s="70" t="s">
        <v>127</v>
      </c>
      <c r="I34" s="66">
        <v>162000</v>
      </c>
      <c r="J34" s="66">
        <f t="shared" si="1"/>
        <v>8100</v>
      </c>
      <c r="K34" s="70"/>
      <c r="L34" s="70"/>
      <c r="M34" s="7"/>
      <c r="N34" s="7"/>
      <c r="O34" s="7"/>
      <c r="P34" s="7"/>
    </row>
    <row r="35" spans="1:16">
      <c r="A35" s="36" t="s">
        <v>19</v>
      </c>
      <c r="B35" s="37" t="s">
        <v>166</v>
      </c>
      <c r="C35" s="62">
        <f t="shared" si="2"/>
        <v>28350</v>
      </c>
      <c r="D35" s="7"/>
      <c r="E35" s="68"/>
      <c r="F35" s="7"/>
      <c r="G35" s="63"/>
      <c r="H35" s="70" t="s">
        <v>88</v>
      </c>
      <c r="I35" s="66">
        <v>150700</v>
      </c>
      <c r="J35" s="66">
        <f t="shared" si="1"/>
        <v>7535</v>
      </c>
      <c r="K35" s="70"/>
      <c r="L35" s="70"/>
      <c r="M35" s="7"/>
      <c r="N35" s="7"/>
      <c r="O35" s="7"/>
      <c r="P35" s="7"/>
    </row>
    <row r="36" spans="1:16">
      <c r="A36" s="36" t="s">
        <v>19</v>
      </c>
      <c r="B36" s="37" t="s">
        <v>80</v>
      </c>
      <c r="C36" s="62">
        <f t="shared" si="2"/>
        <v>1037.5</v>
      </c>
      <c r="D36" s="7"/>
      <c r="E36" s="68"/>
      <c r="F36" s="7"/>
      <c r="G36" s="63"/>
      <c r="H36" s="70" t="s">
        <v>96</v>
      </c>
      <c r="I36" s="66">
        <v>93600</v>
      </c>
      <c r="J36" s="66">
        <f t="shared" si="1"/>
        <v>4680</v>
      </c>
      <c r="K36" s="70"/>
      <c r="L36" s="70"/>
      <c r="M36" s="7"/>
      <c r="N36" s="7"/>
      <c r="O36" s="7"/>
      <c r="P36" s="7"/>
    </row>
    <row r="37" spans="1:16">
      <c r="A37" s="36" t="s">
        <v>19</v>
      </c>
      <c r="B37" s="37" t="s">
        <v>81</v>
      </c>
      <c r="C37" s="62" t="str">
        <f t="shared" si="2"/>
        <v/>
      </c>
      <c r="D37" s="7"/>
      <c r="E37" s="68"/>
      <c r="F37" s="7"/>
      <c r="G37" s="63"/>
      <c r="H37" s="70" t="s">
        <v>103</v>
      </c>
      <c r="I37" s="66">
        <v>199600</v>
      </c>
      <c r="J37" s="66">
        <f t="shared" si="1"/>
        <v>9980</v>
      </c>
      <c r="K37" s="70"/>
      <c r="L37" s="70"/>
      <c r="M37" s="7"/>
      <c r="N37" s="7"/>
      <c r="O37" s="7"/>
      <c r="P37" s="7"/>
    </row>
    <row r="38" spans="1:16">
      <c r="A38" s="36" t="s">
        <v>19</v>
      </c>
      <c r="B38" s="37" t="s">
        <v>97</v>
      </c>
      <c r="C38" s="62">
        <f t="shared" si="2"/>
        <v>28790</v>
      </c>
      <c r="D38" s="7"/>
      <c r="E38" s="68"/>
      <c r="F38" s="7"/>
      <c r="G38" s="63"/>
      <c r="H38" s="70" t="s">
        <v>112</v>
      </c>
      <c r="I38" s="66">
        <v>243200</v>
      </c>
      <c r="J38" s="66">
        <f t="shared" si="1"/>
        <v>12160</v>
      </c>
      <c r="K38" s="70"/>
      <c r="L38" s="70"/>
      <c r="M38" s="7"/>
      <c r="N38" s="7"/>
      <c r="O38" s="7"/>
      <c r="P38" s="7"/>
    </row>
    <row r="39" spans="1:16">
      <c r="A39" s="36" t="s">
        <v>19</v>
      </c>
      <c r="B39" s="37" t="s">
        <v>93</v>
      </c>
      <c r="C39" s="62">
        <f t="shared" si="2"/>
        <v>1425</v>
      </c>
      <c r="D39" s="7"/>
      <c r="E39" s="68"/>
      <c r="F39" s="7"/>
      <c r="G39" s="63"/>
      <c r="H39" s="70" t="s">
        <v>133</v>
      </c>
      <c r="I39" s="66">
        <v>1327600</v>
      </c>
      <c r="J39" s="66">
        <f t="shared" si="1"/>
        <v>66380</v>
      </c>
      <c r="K39" s="70"/>
      <c r="L39" s="70"/>
      <c r="M39" s="7"/>
      <c r="N39" s="7"/>
      <c r="O39" s="7"/>
      <c r="P39" s="7"/>
    </row>
    <row r="40" spans="1:16">
      <c r="A40" s="36" t="s">
        <v>20</v>
      </c>
      <c r="B40" s="37" t="s">
        <v>109</v>
      </c>
      <c r="C40" s="62">
        <f t="shared" si="2"/>
        <v>32527.5</v>
      </c>
      <c r="D40" s="7"/>
      <c r="E40" s="68"/>
      <c r="F40" s="7"/>
      <c r="G40" s="63"/>
      <c r="H40" s="70" t="s">
        <v>118</v>
      </c>
      <c r="I40" s="66">
        <v>943600</v>
      </c>
      <c r="J40" s="66">
        <f t="shared" si="1"/>
        <v>47180</v>
      </c>
      <c r="K40" s="70"/>
      <c r="L40" s="70"/>
      <c r="M40" s="7"/>
      <c r="N40" s="7"/>
      <c r="O40" s="7"/>
      <c r="P40" s="7"/>
    </row>
    <row r="41" spans="1:16">
      <c r="A41" s="36" t="s">
        <v>20</v>
      </c>
      <c r="B41" s="37" t="s">
        <v>113</v>
      </c>
      <c r="C41" s="62">
        <f t="shared" si="2"/>
        <v>100785</v>
      </c>
      <c r="D41" s="7"/>
      <c r="E41" s="68"/>
      <c r="F41" s="7"/>
      <c r="G41" s="63"/>
      <c r="H41" s="70" t="s">
        <v>97</v>
      </c>
      <c r="I41" s="66">
        <v>575800</v>
      </c>
      <c r="J41" s="66">
        <f t="shared" si="1"/>
        <v>28790</v>
      </c>
      <c r="K41" s="70"/>
      <c r="L41" s="70"/>
      <c r="M41" s="7"/>
      <c r="N41" s="7"/>
      <c r="O41" s="7"/>
      <c r="P41" s="7"/>
    </row>
    <row r="42" spans="1:16">
      <c r="A42" s="36" t="s">
        <v>20</v>
      </c>
      <c r="B42" s="37" t="s">
        <v>112</v>
      </c>
      <c r="C42" s="62">
        <f t="shared" si="2"/>
        <v>12160</v>
      </c>
      <c r="D42" s="7"/>
      <c r="E42" s="68"/>
      <c r="F42" s="7"/>
      <c r="G42" s="63"/>
      <c r="H42" s="70" t="s">
        <v>79</v>
      </c>
      <c r="I42" s="66">
        <v>127600</v>
      </c>
      <c r="J42" s="66">
        <f t="shared" si="1"/>
        <v>6380</v>
      </c>
      <c r="K42" s="70"/>
      <c r="L42" s="70"/>
      <c r="M42" s="7"/>
      <c r="N42" s="7"/>
      <c r="O42" s="7"/>
      <c r="P42" s="7"/>
    </row>
    <row r="43" spans="1:16">
      <c r="A43" s="36" t="s">
        <v>20</v>
      </c>
      <c r="B43" s="37" t="s">
        <v>178</v>
      </c>
      <c r="C43" s="62" t="str">
        <f t="shared" si="2"/>
        <v/>
      </c>
      <c r="D43" s="7"/>
      <c r="E43" s="68"/>
      <c r="F43" s="7"/>
      <c r="G43" s="63"/>
      <c r="H43" s="70" t="s">
        <v>90</v>
      </c>
      <c r="I43" s="66">
        <v>109700</v>
      </c>
      <c r="J43" s="66">
        <f t="shared" si="1"/>
        <v>5485</v>
      </c>
      <c r="K43" s="70"/>
      <c r="L43" s="70"/>
      <c r="M43" s="7"/>
      <c r="N43" s="7"/>
      <c r="O43" s="7"/>
      <c r="P43" s="7"/>
    </row>
    <row r="44" spans="1:16">
      <c r="A44" s="36" t="s">
        <v>20</v>
      </c>
      <c r="B44" s="37" t="s">
        <v>111</v>
      </c>
      <c r="C44" s="62">
        <f t="shared" si="2"/>
        <v>18220</v>
      </c>
      <c r="D44" s="7"/>
      <c r="E44" s="68"/>
      <c r="F44" s="7"/>
      <c r="G44" s="63"/>
      <c r="H44" s="70" t="s">
        <v>117</v>
      </c>
      <c r="I44" s="66">
        <v>1234000</v>
      </c>
      <c r="J44" s="66">
        <f t="shared" si="1"/>
        <v>61700</v>
      </c>
      <c r="K44" s="70"/>
      <c r="L44" s="70"/>
      <c r="M44" s="7"/>
      <c r="N44" s="7"/>
      <c r="O44" s="7"/>
      <c r="P44" s="7"/>
    </row>
    <row r="45" spans="1:16">
      <c r="A45" s="36" t="s">
        <v>20</v>
      </c>
      <c r="B45" s="37" t="s">
        <v>110</v>
      </c>
      <c r="C45" s="62">
        <f t="shared" si="2"/>
        <v>8600</v>
      </c>
      <c r="D45" s="7"/>
      <c r="E45" s="68"/>
      <c r="F45" s="7"/>
      <c r="G45" s="63"/>
      <c r="H45" s="70" t="s">
        <v>104</v>
      </c>
      <c r="I45" s="66">
        <v>32400</v>
      </c>
      <c r="J45" s="66">
        <f t="shared" si="1"/>
        <v>1620</v>
      </c>
      <c r="K45" s="70"/>
      <c r="L45" s="70"/>
      <c r="M45" s="7"/>
      <c r="N45" s="7"/>
      <c r="O45" s="7"/>
      <c r="P45" s="7"/>
    </row>
    <row r="46" spans="1:16">
      <c r="A46" s="36" t="s">
        <v>21</v>
      </c>
      <c r="B46" s="37" t="s">
        <v>117</v>
      </c>
      <c r="C46" s="62">
        <f t="shared" si="2"/>
        <v>61700</v>
      </c>
      <c r="D46" s="7"/>
      <c r="E46" s="68"/>
      <c r="F46" s="7"/>
      <c r="G46" s="63"/>
      <c r="H46" s="70" t="s">
        <v>135</v>
      </c>
      <c r="I46" s="66">
        <v>2510500</v>
      </c>
      <c r="J46" s="66">
        <f t="shared" si="1"/>
        <v>125525</v>
      </c>
      <c r="K46" s="70"/>
      <c r="L46" s="70"/>
      <c r="M46" s="7"/>
      <c r="N46" s="7"/>
      <c r="O46" s="7"/>
      <c r="P46" s="7"/>
    </row>
    <row r="47" spans="1:16">
      <c r="A47" s="36" t="s">
        <v>21</v>
      </c>
      <c r="B47" s="37" t="s">
        <v>116</v>
      </c>
      <c r="C47" s="62" t="str">
        <f t="shared" si="2"/>
        <v/>
      </c>
      <c r="D47" s="7"/>
      <c r="E47" s="68"/>
      <c r="F47" s="7"/>
      <c r="G47" s="63"/>
      <c r="H47" s="70"/>
      <c r="I47" s="66"/>
      <c r="J47" s="66"/>
      <c r="K47" s="70"/>
      <c r="L47" s="70"/>
      <c r="M47" s="7"/>
      <c r="N47" s="7"/>
      <c r="O47" s="7"/>
      <c r="P47" s="7"/>
    </row>
    <row r="48" spans="1:16">
      <c r="A48" s="36" t="s">
        <v>21</v>
      </c>
      <c r="B48" s="42" t="s">
        <v>95</v>
      </c>
      <c r="C48" s="62">
        <f t="shared" si="2"/>
        <v>36700</v>
      </c>
      <c r="D48" s="7"/>
      <c r="E48" s="68"/>
      <c r="F48" s="7"/>
      <c r="G48" s="7"/>
      <c r="H48" s="70"/>
      <c r="I48" s="66"/>
      <c r="J48" s="66"/>
      <c r="K48" s="70"/>
      <c r="L48" s="70"/>
      <c r="M48" s="7"/>
      <c r="N48" s="7"/>
      <c r="O48" s="7"/>
      <c r="P48" s="7"/>
    </row>
    <row r="49" spans="1:16">
      <c r="A49" s="36" t="s">
        <v>21</v>
      </c>
      <c r="B49" s="42" t="s">
        <v>115</v>
      </c>
      <c r="C49" s="62">
        <f t="shared" si="2"/>
        <v>24370</v>
      </c>
      <c r="D49" s="7"/>
      <c r="E49" s="68"/>
      <c r="F49" s="7"/>
      <c r="G49" s="7"/>
      <c r="H49" s="70"/>
      <c r="I49" s="66"/>
      <c r="J49" s="66"/>
      <c r="K49" s="70"/>
      <c r="L49" s="70"/>
      <c r="M49" s="7"/>
      <c r="N49" s="7"/>
      <c r="O49" s="7"/>
      <c r="P49" s="7"/>
    </row>
    <row r="50" spans="1:16">
      <c r="A50" s="36" t="s">
        <v>21</v>
      </c>
      <c r="B50" s="37" t="s">
        <v>118</v>
      </c>
      <c r="C50" s="62">
        <f t="shared" si="2"/>
        <v>47180</v>
      </c>
      <c r="D50" s="7"/>
      <c r="E50" s="68"/>
      <c r="F50" s="7"/>
      <c r="G50" s="7"/>
      <c r="H50" s="70"/>
      <c r="I50" s="66"/>
      <c r="J50" s="66"/>
      <c r="K50" s="70"/>
      <c r="L50" s="70"/>
      <c r="M50" s="7"/>
      <c r="N50" s="7"/>
      <c r="O50" s="7"/>
      <c r="P50" s="7"/>
    </row>
    <row r="51" spans="1:16">
      <c r="A51" s="36" t="s">
        <v>22</v>
      </c>
      <c r="B51" s="37" t="s">
        <v>123</v>
      </c>
      <c r="C51" s="62" t="str">
        <f t="shared" si="2"/>
        <v/>
      </c>
      <c r="D51" s="7"/>
      <c r="E51" s="68"/>
      <c r="F51" s="7"/>
      <c r="G51" s="7"/>
      <c r="H51" s="70"/>
      <c r="I51" s="66"/>
      <c r="J51" s="66"/>
      <c r="K51" s="70"/>
      <c r="L51" s="70"/>
      <c r="M51" s="7"/>
      <c r="N51" s="7"/>
      <c r="O51" s="7"/>
      <c r="P51" s="7"/>
    </row>
    <row r="52" spans="1:16">
      <c r="A52" s="36" t="s">
        <v>22</v>
      </c>
      <c r="B52" s="37" t="s">
        <v>120</v>
      </c>
      <c r="C52" s="62">
        <f t="shared" si="2"/>
        <v>8180</v>
      </c>
      <c r="D52" s="7"/>
      <c r="E52" s="68"/>
      <c r="F52" s="7"/>
      <c r="G52" s="7"/>
      <c r="H52" s="70"/>
      <c r="I52" s="66"/>
      <c r="J52" s="66"/>
      <c r="K52" s="70"/>
      <c r="L52" s="70"/>
      <c r="M52" s="7"/>
      <c r="N52" s="7"/>
      <c r="O52" s="7"/>
      <c r="P52" s="7"/>
    </row>
    <row r="53" spans="1:16">
      <c r="A53" s="36" t="s">
        <v>22</v>
      </c>
      <c r="B53" s="37" t="s">
        <v>121</v>
      </c>
      <c r="C53" s="62">
        <f t="shared" si="2"/>
        <v>24100</v>
      </c>
      <c r="D53" s="7"/>
      <c r="E53" s="68"/>
      <c r="F53" s="7"/>
      <c r="G53" s="7"/>
      <c r="H53" s="70"/>
      <c r="I53" s="66"/>
      <c r="J53" s="66"/>
      <c r="K53" s="70"/>
      <c r="L53" s="70"/>
      <c r="M53" s="7"/>
      <c r="N53" s="7"/>
      <c r="O53" s="7"/>
      <c r="P53" s="7"/>
    </row>
    <row r="54" spans="1:16">
      <c r="A54" s="36" t="s">
        <v>22</v>
      </c>
      <c r="B54" s="37" t="s">
        <v>119</v>
      </c>
      <c r="C54" s="62">
        <f t="shared" si="2"/>
        <v>3885</v>
      </c>
      <c r="D54" s="7"/>
      <c r="E54" s="68"/>
      <c r="F54" s="7"/>
      <c r="G54" s="7"/>
      <c r="H54" s="70"/>
      <c r="I54" s="66"/>
      <c r="J54" s="66"/>
      <c r="K54" s="70"/>
      <c r="L54" s="70"/>
      <c r="M54" s="7"/>
      <c r="N54" s="7"/>
      <c r="O54" s="7"/>
      <c r="P54" s="7"/>
    </row>
    <row r="55" spans="1:16">
      <c r="A55" s="36" t="s">
        <v>23</v>
      </c>
      <c r="B55" s="37" t="s">
        <v>106</v>
      </c>
      <c r="C55" s="62">
        <f t="shared" si="2"/>
        <v>245560</v>
      </c>
      <c r="D55" s="7"/>
      <c r="E55" s="68"/>
      <c r="F55" s="7"/>
      <c r="G55" s="7"/>
      <c r="H55" s="70"/>
      <c r="I55" s="66"/>
      <c r="J55" s="66"/>
      <c r="K55" s="70"/>
      <c r="L55" s="70"/>
      <c r="M55" s="7"/>
      <c r="N55" s="7"/>
      <c r="O55" s="7"/>
      <c r="P55" s="7"/>
    </row>
    <row r="56" spans="1:16">
      <c r="A56" s="36" t="s">
        <v>23</v>
      </c>
      <c r="B56" s="37" t="s">
        <v>124</v>
      </c>
      <c r="C56" s="62" t="str">
        <f t="shared" si="2"/>
        <v/>
      </c>
      <c r="D56" s="7"/>
      <c r="E56" s="68"/>
      <c r="F56" s="7"/>
      <c r="G56" s="7"/>
      <c r="H56" s="70"/>
      <c r="I56" s="66"/>
      <c r="J56" s="66"/>
      <c r="K56" s="70"/>
      <c r="L56" s="70"/>
      <c r="M56" s="7"/>
      <c r="N56" s="7"/>
      <c r="O56" s="7"/>
      <c r="P56" s="7"/>
    </row>
    <row r="57" spans="1:16">
      <c r="A57" s="36" t="s">
        <v>23</v>
      </c>
      <c r="B57" s="37" t="s">
        <v>126</v>
      </c>
      <c r="C57" s="62" t="str">
        <f t="shared" si="2"/>
        <v/>
      </c>
      <c r="D57" s="7"/>
      <c r="E57" s="68"/>
      <c r="F57" s="7"/>
      <c r="G57" s="7"/>
      <c r="H57" s="70"/>
      <c r="I57" s="66"/>
      <c r="J57" s="66"/>
      <c r="K57" s="70"/>
      <c r="L57" s="70"/>
      <c r="M57" s="7"/>
      <c r="N57" s="7"/>
      <c r="O57" s="7"/>
      <c r="P57" s="7"/>
    </row>
    <row r="58" spans="1:16">
      <c r="A58" s="36" t="s">
        <v>23</v>
      </c>
      <c r="B58" s="37" t="s">
        <v>127</v>
      </c>
      <c r="C58" s="62">
        <f t="shared" si="2"/>
        <v>8100</v>
      </c>
      <c r="D58" s="7"/>
      <c r="E58" s="68"/>
      <c r="F58" s="7"/>
      <c r="G58" s="7"/>
      <c r="H58" s="70"/>
      <c r="I58" s="66"/>
      <c r="J58" s="66"/>
      <c r="K58" s="70"/>
      <c r="L58" s="70"/>
      <c r="M58" s="7"/>
      <c r="N58" s="7"/>
      <c r="O58" s="7"/>
      <c r="P58" s="7"/>
    </row>
    <row r="59" spans="1:16">
      <c r="A59" s="36" t="s">
        <v>23</v>
      </c>
      <c r="B59" s="37" t="s">
        <v>125</v>
      </c>
      <c r="C59" s="62">
        <f t="shared" si="2"/>
        <v>1140</v>
      </c>
      <c r="D59" s="7"/>
      <c r="E59" s="68"/>
      <c r="F59" s="7"/>
      <c r="G59" s="7"/>
      <c r="H59" s="70"/>
      <c r="I59" s="66"/>
      <c r="J59" s="66"/>
      <c r="K59" s="70"/>
      <c r="L59" s="70"/>
      <c r="M59" s="7"/>
      <c r="N59" s="7"/>
      <c r="O59" s="7"/>
      <c r="P59" s="7"/>
    </row>
    <row r="60" spans="1:16">
      <c r="A60" s="36" t="s">
        <v>23</v>
      </c>
      <c r="B60" s="37" t="s">
        <v>85</v>
      </c>
      <c r="C60" s="62">
        <f t="shared" si="2"/>
        <v>17980</v>
      </c>
      <c r="D60" s="7"/>
      <c r="E60" s="68"/>
      <c r="F60" s="7"/>
      <c r="G60" s="7"/>
      <c r="H60" s="70"/>
      <c r="I60" s="66"/>
      <c r="J60" s="66"/>
      <c r="K60" s="70"/>
      <c r="L60" s="70"/>
      <c r="M60" s="7"/>
      <c r="N60" s="7"/>
      <c r="O60" s="7"/>
      <c r="P60" s="7"/>
    </row>
    <row r="61" spans="1:16">
      <c r="A61" s="36" t="s">
        <v>23</v>
      </c>
      <c r="B61" s="37" t="s">
        <v>179</v>
      </c>
      <c r="C61" s="62" t="str">
        <f t="shared" si="2"/>
        <v/>
      </c>
      <c r="D61" s="7"/>
      <c r="E61" s="68"/>
      <c r="F61" s="7"/>
      <c r="G61" s="7"/>
      <c r="H61" s="70"/>
      <c r="I61" s="66"/>
      <c r="J61" s="66"/>
      <c r="K61" s="70"/>
      <c r="L61" s="70"/>
      <c r="M61" s="7"/>
      <c r="N61" s="7"/>
      <c r="O61" s="7"/>
      <c r="P61" s="7"/>
    </row>
    <row r="62" spans="1:16">
      <c r="A62" s="36" t="s">
        <v>23</v>
      </c>
      <c r="B62" s="37" t="s">
        <v>128</v>
      </c>
      <c r="C62" s="62" t="str">
        <f t="shared" si="2"/>
        <v/>
      </c>
      <c r="D62" s="7"/>
      <c r="E62" s="68"/>
      <c r="F62" s="7"/>
      <c r="G62" s="7"/>
      <c r="H62" s="70"/>
      <c r="I62" s="66"/>
      <c r="J62" s="66"/>
      <c r="K62" s="70"/>
      <c r="L62" s="70"/>
      <c r="M62" s="7"/>
      <c r="N62" s="7"/>
      <c r="O62" s="7"/>
      <c r="P62" s="7"/>
    </row>
    <row r="63" spans="1:16">
      <c r="A63" s="7"/>
      <c r="B63" s="7"/>
      <c r="C63" s="30"/>
      <c r="D63" s="7"/>
      <c r="E63" s="68"/>
      <c r="F63" s="7"/>
      <c r="G63" s="7"/>
      <c r="H63" s="70"/>
      <c r="I63" s="66"/>
      <c r="J63" s="66"/>
      <c r="K63" s="70"/>
      <c r="L63" s="70"/>
      <c r="M63" s="7"/>
      <c r="N63" s="7"/>
      <c r="O63" s="7"/>
      <c r="P63" s="7"/>
    </row>
    <row r="64" spans="1:16">
      <c r="A64" s="7"/>
      <c r="B64" s="7"/>
      <c r="C64" s="30"/>
      <c r="D64" s="7"/>
      <c r="E64" s="68"/>
      <c r="F64" s="7"/>
      <c r="G64" s="7"/>
      <c r="H64" s="70"/>
      <c r="I64" s="66"/>
      <c r="J64" s="66"/>
      <c r="K64" s="70"/>
      <c r="L64" s="70"/>
      <c r="M64" s="7"/>
      <c r="N64" s="7"/>
      <c r="O64" s="7"/>
      <c r="P64" s="7"/>
    </row>
    <row r="65" spans="1:16">
      <c r="A65" s="7"/>
      <c r="B65" s="7"/>
      <c r="C65" s="30"/>
      <c r="D65" s="7"/>
      <c r="E65" s="68"/>
      <c r="F65" s="7"/>
      <c r="G65" s="7"/>
      <c r="H65" s="70"/>
      <c r="I65" s="66"/>
      <c r="J65" s="66"/>
      <c r="K65" s="70"/>
      <c r="L65" s="70"/>
      <c r="M65" s="7"/>
      <c r="N65" s="7"/>
      <c r="O65" s="7"/>
      <c r="P65" s="7"/>
    </row>
    <row r="66" spans="1:16">
      <c r="A66" s="7"/>
      <c r="B66" s="7"/>
      <c r="C66" s="30"/>
      <c r="D66" s="7"/>
      <c r="E66" s="68"/>
      <c r="F66" s="7"/>
      <c r="G66" s="7"/>
      <c r="H66" s="70"/>
      <c r="I66" s="66"/>
      <c r="J66" s="66"/>
      <c r="K66" s="70"/>
      <c r="L66" s="70"/>
      <c r="M66" s="7"/>
      <c r="N66" s="7"/>
      <c r="O66" s="7"/>
      <c r="P66" s="7"/>
    </row>
    <row r="67" spans="1:16">
      <c r="A67" s="7"/>
      <c r="B67" s="7"/>
      <c r="C67" s="30"/>
      <c r="D67" s="7"/>
      <c r="E67" s="68"/>
      <c r="F67" s="7"/>
      <c r="G67" s="7"/>
      <c r="H67" s="70"/>
      <c r="I67" s="66"/>
      <c r="J67" s="66"/>
      <c r="K67" s="70"/>
      <c r="L67" s="70"/>
      <c r="M67" s="7"/>
      <c r="N67" s="7"/>
      <c r="O67" s="7"/>
      <c r="P67" s="7"/>
    </row>
    <row r="68" spans="1:16">
      <c r="A68" s="7"/>
      <c r="B68" s="7"/>
      <c r="C68" s="30"/>
      <c r="D68" s="7"/>
      <c r="E68" s="68"/>
      <c r="F68" s="7"/>
      <c r="G68" s="7"/>
      <c r="H68" s="70"/>
      <c r="I68" s="66"/>
      <c r="J68" s="66"/>
      <c r="K68" s="70"/>
      <c r="L68" s="70"/>
      <c r="M68" s="7"/>
      <c r="N68" s="7"/>
      <c r="O68" s="7"/>
      <c r="P68" s="7"/>
    </row>
    <row r="69" spans="1:16">
      <c r="A69" s="7"/>
      <c r="B69" s="7"/>
      <c r="C69" s="30"/>
      <c r="D69" s="7"/>
      <c r="E69" s="68"/>
      <c r="F69" s="7"/>
      <c r="G69" s="7"/>
      <c r="H69" s="70"/>
      <c r="I69" s="66"/>
      <c r="J69" s="66"/>
      <c r="K69" s="70"/>
      <c r="L69" s="70"/>
      <c r="M69" s="7"/>
      <c r="N69" s="7"/>
      <c r="O69" s="7"/>
      <c r="P69" s="7"/>
    </row>
    <row r="70" spans="1:16">
      <c r="A70" s="7"/>
      <c r="B70" s="7"/>
      <c r="C70" s="30"/>
      <c r="D70" s="7"/>
      <c r="E70" s="68"/>
      <c r="F70" s="7"/>
      <c r="G70" s="7"/>
      <c r="H70" s="70"/>
      <c r="I70" s="66"/>
      <c r="J70" s="66"/>
      <c r="K70" s="70"/>
      <c r="L70" s="70"/>
      <c r="M70" s="7"/>
      <c r="N70" s="7"/>
      <c r="O70" s="7"/>
      <c r="P70" s="7"/>
    </row>
    <row r="71" spans="1:16">
      <c r="A71" s="7"/>
      <c r="B71" s="7"/>
      <c r="C71" s="30"/>
      <c r="D71" s="7"/>
      <c r="E71" s="68"/>
      <c r="F71" s="7"/>
      <c r="G71" s="7"/>
      <c r="H71" s="70"/>
      <c r="I71" s="66"/>
      <c r="J71" s="66"/>
      <c r="K71" s="70"/>
      <c r="L71" s="70"/>
      <c r="M71" s="7"/>
      <c r="N71" s="7"/>
      <c r="O71" s="7"/>
      <c r="P71" s="7"/>
    </row>
    <row r="72" spans="1:16">
      <c r="A72" s="7"/>
      <c r="B72" s="7"/>
      <c r="C72" s="30"/>
      <c r="D72" s="7"/>
      <c r="E72" s="68"/>
      <c r="F72" s="7"/>
      <c r="G72" s="7"/>
      <c r="H72" s="70"/>
      <c r="I72" s="66"/>
      <c r="J72" s="66"/>
      <c r="K72" s="70"/>
      <c r="L72" s="70"/>
      <c r="M72" s="7"/>
      <c r="N72" s="7"/>
      <c r="O72" s="7"/>
      <c r="P72" s="7"/>
    </row>
    <row r="73" spans="1:16">
      <c r="A73" s="7"/>
      <c r="B73" s="7"/>
      <c r="C73" s="30"/>
      <c r="D73" s="7"/>
      <c r="E73" s="68"/>
      <c r="F73" s="7"/>
      <c r="G73" s="7"/>
      <c r="H73" s="70"/>
      <c r="I73" s="66"/>
      <c r="J73" s="66"/>
      <c r="K73" s="70"/>
      <c r="L73" s="70"/>
      <c r="M73" s="7"/>
      <c r="N73" s="7"/>
      <c r="O73" s="7"/>
      <c r="P73" s="7"/>
    </row>
    <row r="74" spans="1:16">
      <c r="A74" s="7"/>
      <c r="B74" s="7"/>
      <c r="C74" s="30"/>
      <c r="D74" s="7"/>
      <c r="E74" s="68"/>
      <c r="F74" s="7"/>
      <c r="G74" s="7"/>
      <c r="H74" s="70"/>
      <c r="I74" s="66"/>
      <c r="J74" s="66"/>
      <c r="K74" s="70"/>
      <c r="L74" s="70"/>
      <c r="M74" s="7"/>
      <c r="N74" s="7"/>
      <c r="O74" s="7"/>
      <c r="P74" s="7"/>
    </row>
    <row r="75" spans="1:16">
      <c r="A75" s="7"/>
      <c r="B75" s="7"/>
      <c r="C75" s="30"/>
      <c r="D75" s="7"/>
      <c r="E75" s="68"/>
      <c r="F75" s="7"/>
      <c r="G75" s="7"/>
      <c r="H75" s="70"/>
      <c r="I75" s="66"/>
      <c r="J75" s="66"/>
      <c r="K75" s="70"/>
      <c r="L75" s="70"/>
      <c r="M75" s="7"/>
      <c r="N75" s="7"/>
      <c r="O75" s="7"/>
      <c r="P75" s="7"/>
    </row>
    <row r="76" spans="1:16">
      <c r="A76" s="7"/>
      <c r="B76" s="7"/>
      <c r="C76" s="30"/>
      <c r="D76" s="7"/>
      <c r="E76" s="68"/>
      <c r="F76" s="7"/>
      <c r="G76" s="7"/>
      <c r="H76" s="70"/>
      <c r="I76" s="66"/>
      <c r="J76" s="66"/>
      <c r="K76" s="70"/>
      <c r="L76" s="70"/>
      <c r="M76" s="7"/>
      <c r="N76" s="7"/>
      <c r="O76" s="7"/>
      <c r="P76" s="7"/>
    </row>
    <row r="77" spans="1:16">
      <c r="A77" s="7"/>
      <c r="B77" s="7"/>
      <c r="C77" s="30"/>
      <c r="D77" s="7"/>
      <c r="E77" s="68"/>
      <c r="F77" s="7"/>
      <c r="G77" s="7"/>
      <c r="H77" s="70"/>
      <c r="I77" s="66"/>
      <c r="J77" s="66"/>
      <c r="K77" s="70"/>
      <c r="L77" s="70"/>
      <c r="M77" s="7"/>
      <c r="N77" s="7"/>
      <c r="O77" s="7"/>
      <c r="P77" s="7"/>
    </row>
    <row r="78" spans="1:16">
      <c r="A78" s="7"/>
      <c r="B78" s="7"/>
      <c r="C78" s="30"/>
      <c r="D78" s="7"/>
      <c r="E78" s="68"/>
      <c r="F78" s="7"/>
      <c r="G78" s="7"/>
      <c r="H78" s="70"/>
      <c r="I78" s="66"/>
      <c r="J78" s="66"/>
      <c r="K78" s="70"/>
      <c r="L78" s="70"/>
      <c r="M78" s="7"/>
      <c r="N78" s="7"/>
      <c r="O78" s="7"/>
      <c r="P78" s="7"/>
    </row>
    <row r="79" spans="1:16">
      <c r="A79" s="7"/>
      <c r="B79" s="7"/>
      <c r="C79" s="30"/>
      <c r="D79" s="7"/>
      <c r="E79" s="68"/>
      <c r="F79" s="7"/>
      <c r="G79" s="7"/>
      <c r="H79" s="70"/>
      <c r="I79" s="66"/>
      <c r="J79" s="66"/>
      <c r="K79" s="70"/>
      <c r="L79" s="70"/>
      <c r="M79" s="7"/>
      <c r="N79" s="7"/>
      <c r="O79" s="7"/>
      <c r="P79" s="7"/>
    </row>
    <row r="80" spans="1:16">
      <c r="A80" s="7"/>
      <c r="B80" s="7"/>
      <c r="C80" s="30"/>
      <c r="D80" s="7"/>
      <c r="E80" s="68"/>
      <c r="F80" s="7"/>
      <c r="G80" s="7"/>
      <c r="H80" s="70"/>
      <c r="I80" s="66"/>
      <c r="J80" s="66"/>
      <c r="K80" s="70"/>
      <c r="L80" s="70"/>
      <c r="M80" s="7"/>
      <c r="N80" s="7"/>
      <c r="O80" s="7"/>
      <c r="P80" s="7"/>
    </row>
    <row r="81" spans="1:16">
      <c r="A81" s="7"/>
      <c r="B81" s="7"/>
      <c r="C81" s="30"/>
      <c r="D81" s="7"/>
      <c r="E81" s="68"/>
      <c r="F81" s="7"/>
      <c r="G81" s="7"/>
      <c r="H81" s="70"/>
      <c r="I81" s="66"/>
      <c r="J81" s="66"/>
      <c r="K81" s="70"/>
      <c r="L81" s="70"/>
      <c r="M81" s="7"/>
      <c r="N81" s="7"/>
      <c r="O81" s="7"/>
      <c r="P81" s="7"/>
    </row>
    <row r="82" spans="1:16">
      <c r="A82" s="7"/>
      <c r="B82" s="7"/>
      <c r="C82" s="30"/>
      <c r="D82" s="7"/>
      <c r="E82" s="68"/>
      <c r="F82" s="7"/>
      <c r="G82" s="7"/>
      <c r="H82" s="70"/>
      <c r="I82" s="66"/>
      <c r="J82" s="66"/>
      <c r="K82" s="70"/>
      <c r="L82" s="70"/>
      <c r="M82" s="7"/>
      <c r="N82" s="7"/>
      <c r="O82" s="7"/>
      <c r="P82" s="7"/>
    </row>
    <row r="83" spans="1:16">
      <c r="A83" s="7"/>
      <c r="B83" s="7"/>
      <c r="C83" s="30"/>
      <c r="D83" s="7"/>
      <c r="E83" s="68"/>
      <c r="F83" s="7"/>
      <c r="G83" s="7"/>
      <c r="H83" s="70"/>
      <c r="I83" s="66"/>
      <c r="J83" s="66"/>
      <c r="K83" s="70"/>
      <c r="L83" s="70"/>
      <c r="M83" s="7"/>
      <c r="N83" s="7"/>
      <c r="O83" s="7"/>
      <c r="P83" s="7"/>
    </row>
    <row r="84" spans="1:16">
      <c r="A84" s="7"/>
      <c r="B84" s="7"/>
      <c r="C84" s="30"/>
      <c r="D84" s="7"/>
      <c r="E84" s="68"/>
      <c r="F84" s="7"/>
      <c r="G84" s="7"/>
      <c r="H84" s="70"/>
      <c r="I84" s="66"/>
      <c r="J84" s="66"/>
      <c r="K84" s="70"/>
      <c r="L84" s="70"/>
      <c r="M84" s="7"/>
      <c r="N84" s="7"/>
      <c r="O84" s="7"/>
      <c r="P84" s="7"/>
    </row>
    <row r="85" spans="1:16">
      <c r="A85" s="7"/>
      <c r="B85" s="7"/>
      <c r="C85" s="30"/>
      <c r="D85" s="7"/>
      <c r="E85" s="68"/>
      <c r="F85" s="7"/>
      <c r="G85" s="7"/>
      <c r="H85" s="70"/>
      <c r="I85" s="66"/>
      <c r="J85" s="66"/>
      <c r="K85" s="70"/>
      <c r="L85" s="70"/>
      <c r="M85" s="7"/>
      <c r="N85" s="7"/>
      <c r="O85" s="7"/>
      <c r="P85" s="7"/>
    </row>
    <row r="86" spans="1:16">
      <c r="A86" s="7"/>
      <c r="B86" s="7"/>
      <c r="C86" s="30"/>
      <c r="D86" s="7"/>
      <c r="E86" s="68"/>
      <c r="F86" s="7"/>
      <c r="G86" s="7"/>
      <c r="H86" s="70"/>
      <c r="I86" s="66"/>
      <c r="J86" s="66"/>
      <c r="K86" s="70"/>
      <c r="L86" s="70"/>
      <c r="M86" s="7"/>
      <c r="N86" s="7"/>
      <c r="O86" s="7"/>
      <c r="P86" s="7"/>
    </row>
    <row r="87" spans="1:16">
      <c r="A87" s="7"/>
      <c r="B87" s="7"/>
      <c r="C87" s="30"/>
      <c r="D87" s="7"/>
      <c r="E87" s="68"/>
      <c r="F87" s="7"/>
      <c r="G87" s="7"/>
      <c r="H87" s="70"/>
      <c r="I87" s="66"/>
      <c r="J87" s="66"/>
      <c r="K87" s="70"/>
      <c r="L87" s="70"/>
      <c r="M87" s="7"/>
      <c r="N87" s="7"/>
      <c r="O87" s="7"/>
      <c r="P87" s="7"/>
    </row>
    <row r="88" spans="1:16">
      <c r="A88" s="7"/>
      <c r="B88" s="7"/>
      <c r="C88" s="30"/>
      <c r="D88" s="7"/>
      <c r="E88" s="68"/>
      <c r="F88" s="7"/>
      <c r="G88" s="7"/>
      <c r="H88" s="70"/>
      <c r="I88" s="66"/>
      <c r="J88" s="66"/>
      <c r="K88" s="70"/>
      <c r="L88" s="70"/>
      <c r="M88" s="7"/>
      <c r="N88" s="7"/>
      <c r="O88" s="7"/>
      <c r="P88" s="7"/>
    </row>
    <row r="89" spans="1:16">
      <c r="A89" s="7"/>
      <c r="B89" s="7"/>
      <c r="C89" s="30"/>
      <c r="D89" s="7"/>
      <c r="E89" s="68"/>
      <c r="F89" s="7"/>
      <c r="G89" s="7"/>
      <c r="H89" s="70"/>
      <c r="I89" s="66"/>
      <c r="J89" s="66"/>
      <c r="K89" s="70"/>
      <c r="L89" s="70"/>
      <c r="M89" s="7"/>
      <c r="N89" s="7"/>
      <c r="O89" s="7"/>
      <c r="P89" s="7"/>
    </row>
    <row r="90" spans="1:16">
      <c r="A90" s="7"/>
      <c r="B90" s="7"/>
      <c r="C90" s="30"/>
      <c r="D90" s="7"/>
      <c r="E90" s="68"/>
      <c r="F90" s="7"/>
      <c r="G90" s="7"/>
      <c r="H90" s="70"/>
      <c r="I90" s="66"/>
      <c r="J90" s="66"/>
      <c r="K90" s="70"/>
      <c r="L90" s="70"/>
      <c r="M90" s="7"/>
      <c r="N90" s="7"/>
      <c r="O90" s="7"/>
      <c r="P90" s="7"/>
    </row>
    <row r="91" spans="1:16">
      <c r="A91" s="7"/>
      <c r="B91" s="7"/>
      <c r="C91" s="30"/>
      <c r="D91" s="7"/>
      <c r="E91" s="68"/>
      <c r="F91" s="7"/>
      <c r="G91" s="7"/>
      <c r="H91" s="70"/>
      <c r="I91" s="66"/>
      <c r="J91" s="66"/>
      <c r="K91" s="70"/>
      <c r="L91" s="70"/>
      <c r="M91" s="7"/>
      <c r="N91" s="7"/>
      <c r="O91" s="7"/>
      <c r="P91" s="7"/>
    </row>
    <row r="92" spans="1:16">
      <c r="A92" s="7"/>
      <c r="B92" s="7"/>
      <c r="C92" s="30"/>
      <c r="D92" s="7"/>
      <c r="E92" s="68"/>
      <c r="F92" s="7"/>
      <c r="G92" s="7"/>
      <c r="H92" s="70"/>
      <c r="I92" s="66"/>
      <c r="J92" s="66"/>
      <c r="K92" s="70"/>
      <c r="L92" s="70"/>
      <c r="M92" s="7"/>
      <c r="N92" s="7"/>
      <c r="O92" s="7"/>
      <c r="P92" s="7"/>
    </row>
    <row r="93" spans="1:16">
      <c r="A93" s="7"/>
      <c r="B93" s="7"/>
      <c r="C93" s="30"/>
      <c r="D93" s="7"/>
      <c r="E93" s="68"/>
      <c r="F93" s="7"/>
      <c r="G93" s="7"/>
      <c r="H93" s="70"/>
      <c r="I93" s="66"/>
      <c r="J93" s="66"/>
      <c r="K93" s="70"/>
      <c r="L93" s="70"/>
      <c r="M93" s="7"/>
      <c r="N93" s="7"/>
      <c r="O93" s="7"/>
      <c r="P93" s="7"/>
    </row>
    <row r="94" spans="1:16">
      <c r="A94" s="7"/>
      <c r="B94" s="7"/>
      <c r="C94" s="30"/>
      <c r="D94" s="7"/>
      <c r="E94" s="68"/>
      <c r="F94" s="7"/>
      <c r="G94" s="7"/>
      <c r="H94" s="70"/>
      <c r="I94" s="66"/>
      <c r="J94" s="66"/>
      <c r="K94" s="70"/>
      <c r="L94" s="70"/>
      <c r="M94" s="7"/>
      <c r="N94" s="7"/>
      <c r="O94" s="7"/>
      <c r="P94" s="7"/>
    </row>
    <row r="95" spans="1:16">
      <c r="A95" s="7"/>
      <c r="B95" s="7"/>
      <c r="C95" s="30"/>
      <c r="D95" s="7"/>
      <c r="E95" s="68"/>
      <c r="F95" s="7"/>
      <c r="G95" s="7"/>
      <c r="H95" s="70"/>
      <c r="I95" s="66"/>
      <c r="J95" s="66"/>
      <c r="K95" s="70"/>
      <c r="L95" s="70"/>
      <c r="M95" s="7"/>
      <c r="N95" s="7"/>
      <c r="O95" s="7"/>
      <c r="P95" s="7"/>
    </row>
    <row r="96" spans="1:16">
      <c r="A96" s="7"/>
      <c r="B96" s="7"/>
      <c r="C96" s="30"/>
      <c r="D96" s="7"/>
      <c r="E96" s="68"/>
      <c r="F96" s="7"/>
      <c r="G96" s="7"/>
      <c r="H96" s="70"/>
      <c r="I96" s="66"/>
      <c r="J96" s="66"/>
      <c r="K96" s="70"/>
      <c r="L96" s="70"/>
      <c r="M96" s="7"/>
      <c r="N96" s="7"/>
      <c r="O96" s="7"/>
      <c r="P96" s="7"/>
    </row>
    <row r="97" spans="1:16">
      <c r="A97" s="7"/>
      <c r="B97" s="7"/>
      <c r="C97" s="30"/>
      <c r="D97" s="7"/>
      <c r="E97" s="68"/>
      <c r="F97" s="7"/>
      <c r="G97" s="7"/>
      <c r="H97" s="70"/>
      <c r="I97" s="66"/>
      <c r="J97" s="66"/>
      <c r="K97" s="70"/>
      <c r="L97" s="70"/>
      <c r="M97" s="7"/>
      <c r="N97" s="7"/>
      <c r="O97" s="7"/>
      <c r="P97" s="7"/>
    </row>
    <row r="98" spans="1:16">
      <c r="A98" s="7"/>
      <c r="B98" s="7"/>
      <c r="C98" s="30"/>
      <c r="D98" s="7"/>
      <c r="E98" s="68"/>
      <c r="F98" s="7"/>
      <c r="G98" s="7"/>
      <c r="H98" s="70"/>
      <c r="I98" s="66"/>
      <c r="J98" s="66"/>
      <c r="K98" s="70"/>
      <c r="L98" s="70"/>
      <c r="M98" s="7"/>
      <c r="N98" s="7"/>
      <c r="O98" s="7"/>
      <c r="P98" s="7"/>
    </row>
    <row r="99" spans="1:16">
      <c r="A99" s="7"/>
      <c r="B99" s="7"/>
      <c r="C99" s="30"/>
      <c r="D99" s="7"/>
      <c r="E99" s="68"/>
      <c r="F99" s="7"/>
      <c r="G99" s="7"/>
      <c r="H99" s="70"/>
      <c r="I99" s="66"/>
      <c r="J99" s="66"/>
      <c r="K99" s="70"/>
      <c r="L99" s="70"/>
      <c r="M99" s="7"/>
      <c r="N99" s="7"/>
      <c r="O99" s="7"/>
      <c r="P99" s="7"/>
    </row>
    <row r="100" spans="1:16">
      <c r="A100" s="7"/>
      <c r="B100" s="7"/>
      <c r="C100" s="30"/>
      <c r="D100" s="7"/>
      <c r="E100" s="68"/>
      <c r="F100" s="7"/>
      <c r="G100" s="7"/>
      <c r="H100" s="70"/>
      <c r="I100" s="66"/>
      <c r="J100" s="66"/>
      <c r="K100" s="70"/>
      <c r="L100" s="70"/>
      <c r="M100" s="7"/>
      <c r="N100" s="7"/>
      <c r="O100" s="7"/>
      <c r="P100" s="7"/>
    </row>
    <row r="101" spans="1:16">
      <c r="A101" s="7"/>
      <c r="B101" s="7"/>
      <c r="C101" s="30"/>
      <c r="D101" s="7"/>
      <c r="E101" s="68"/>
      <c r="F101" s="7"/>
      <c r="G101" s="7"/>
      <c r="H101" s="70"/>
      <c r="I101" s="66"/>
      <c r="J101" s="66"/>
      <c r="K101" s="70"/>
      <c r="L101" s="70"/>
      <c r="M101" s="7"/>
      <c r="N101" s="7"/>
      <c r="O101" s="7"/>
      <c r="P101" s="7"/>
    </row>
    <row r="102" spans="1:16">
      <c r="A102" s="7"/>
      <c r="B102" s="7"/>
      <c r="C102" s="30"/>
      <c r="D102" s="7"/>
      <c r="E102" s="68"/>
      <c r="F102" s="7"/>
      <c r="G102" s="7"/>
      <c r="H102" s="70"/>
      <c r="I102" s="66"/>
      <c r="J102" s="66"/>
      <c r="K102" s="70"/>
      <c r="L102" s="70"/>
      <c r="M102" s="7"/>
      <c r="N102" s="7"/>
      <c r="O102" s="7"/>
      <c r="P102" s="7"/>
    </row>
    <row r="103" spans="1:16">
      <c r="A103" s="7"/>
      <c r="B103" s="7"/>
      <c r="C103" s="30"/>
      <c r="D103" s="7"/>
      <c r="E103" s="68"/>
      <c r="F103" s="7"/>
      <c r="G103" s="7"/>
      <c r="H103" s="70"/>
      <c r="I103" s="66"/>
      <c r="J103" s="66"/>
      <c r="K103" s="70"/>
      <c r="L103" s="70"/>
      <c r="M103" s="7"/>
      <c r="N103" s="7"/>
      <c r="O103" s="7"/>
      <c r="P103" s="7"/>
    </row>
    <row r="104" spans="1:16">
      <c r="A104" s="7"/>
      <c r="B104" s="7"/>
      <c r="C104" s="30"/>
      <c r="D104" s="7"/>
      <c r="E104" s="68"/>
      <c r="F104" s="7"/>
      <c r="G104" s="7"/>
      <c r="H104" s="70"/>
      <c r="I104" s="66"/>
      <c r="J104" s="66"/>
      <c r="K104" s="70"/>
      <c r="L104" s="70"/>
      <c r="M104" s="7"/>
      <c r="N104" s="7"/>
      <c r="O104" s="7"/>
      <c r="P104" s="7"/>
    </row>
    <row r="105" spans="1:16">
      <c r="A105" s="7"/>
      <c r="B105" s="7"/>
      <c r="C105" s="30"/>
      <c r="D105" s="7"/>
      <c r="E105" s="68"/>
      <c r="F105" s="7"/>
      <c r="G105" s="7"/>
      <c r="H105" s="70"/>
      <c r="I105" s="66"/>
      <c r="J105" s="66"/>
      <c r="K105" s="70"/>
      <c r="L105" s="70"/>
      <c r="M105" s="7"/>
      <c r="N105" s="7"/>
      <c r="O105" s="7"/>
      <c r="P105" s="7"/>
    </row>
    <row r="106" spans="1:16">
      <c r="A106" s="7"/>
      <c r="B106" s="7"/>
      <c r="C106" s="30"/>
      <c r="D106" s="7"/>
      <c r="E106" s="68"/>
      <c r="F106" s="7"/>
      <c r="G106" s="7"/>
      <c r="H106" s="70"/>
      <c r="I106" s="66"/>
      <c r="J106" s="66"/>
      <c r="K106" s="70"/>
      <c r="L106" s="70"/>
      <c r="M106" s="7"/>
      <c r="N106" s="7"/>
      <c r="O106" s="7"/>
      <c r="P106" s="7"/>
    </row>
    <row r="107" spans="1:16">
      <c r="A107" s="7"/>
      <c r="B107" s="7"/>
      <c r="C107" s="30"/>
      <c r="D107" s="7"/>
      <c r="E107" s="68"/>
      <c r="F107" s="7"/>
      <c r="G107" s="7"/>
      <c r="H107" s="70"/>
      <c r="I107" s="66"/>
      <c r="J107" s="66"/>
      <c r="K107" s="70"/>
      <c r="L107" s="70"/>
      <c r="M107" s="7"/>
      <c r="N107" s="7"/>
      <c r="O107" s="7"/>
      <c r="P107" s="7"/>
    </row>
    <row r="108" spans="1:16">
      <c r="A108" s="7"/>
      <c r="B108" s="7"/>
      <c r="C108" s="30"/>
      <c r="D108" s="7"/>
      <c r="E108" s="68"/>
      <c r="F108" s="7"/>
      <c r="G108" s="7"/>
      <c r="H108" s="70"/>
      <c r="I108" s="66"/>
      <c r="J108" s="66"/>
      <c r="K108" s="70"/>
      <c r="L108" s="70"/>
      <c r="M108" s="7"/>
      <c r="N108" s="7"/>
      <c r="O108" s="7"/>
      <c r="P108" s="7"/>
    </row>
    <row r="109" spans="1:16">
      <c r="A109" s="7"/>
      <c r="B109" s="7"/>
      <c r="C109" s="30"/>
      <c r="D109" s="7"/>
      <c r="E109" s="68"/>
      <c r="F109" s="7"/>
      <c r="G109" s="7"/>
      <c r="H109" s="70"/>
      <c r="I109" s="66"/>
      <c r="J109" s="66"/>
      <c r="K109" s="70"/>
      <c r="L109" s="70"/>
      <c r="M109" s="7"/>
      <c r="N109" s="7"/>
      <c r="O109" s="7"/>
      <c r="P109" s="7"/>
    </row>
    <row r="110" spans="1:16">
      <c r="A110" s="7"/>
      <c r="B110" s="7"/>
      <c r="C110" s="30"/>
      <c r="D110" s="7"/>
      <c r="E110" s="68"/>
      <c r="F110" s="7"/>
      <c r="G110" s="7"/>
      <c r="H110" s="70"/>
      <c r="I110" s="66"/>
      <c r="J110" s="66"/>
      <c r="K110" s="70"/>
      <c r="L110" s="70"/>
      <c r="M110" s="7"/>
      <c r="N110" s="7"/>
      <c r="O110" s="7"/>
      <c r="P110" s="7"/>
    </row>
    <row r="111" spans="1:16">
      <c r="A111" s="7"/>
      <c r="B111" s="7"/>
      <c r="C111" s="30"/>
      <c r="D111" s="7"/>
      <c r="E111" s="68"/>
      <c r="F111" s="7"/>
      <c r="G111" s="7"/>
      <c r="H111" s="70"/>
      <c r="I111" s="66"/>
      <c r="J111" s="66"/>
      <c r="K111" s="70"/>
      <c r="L111" s="70"/>
      <c r="M111" s="7"/>
      <c r="N111" s="7"/>
      <c r="O111" s="7"/>
      <c r="P111" s="7"/>
    </row>
    <row r="112" spans="1:16">
      <c r="A112" s="7"/>
      <c r="B112" s="7"/>
      <c r="C112" s="30"/>
      <c r="D112" s="7"/>
      <c r="E112" s="68"/>
      <c r="F112" s="7"/>
      <c r="G112" s="7"/>
      <c r="H112" s="70"/>
      <c r="I112" s="66"/>
      <c r="J112" s="66"/>
      <c r="K112" s="70"/>
      <c r="L112" s="70"/>
      <c r="M112" s="7"/>
      <c r="N112" s="7"/>
      <c r="O112" s="7"/>
      <c r="P112" s="7"/>
    </row>
    <row r="113" spans="1:16">
      <c r="A113" s="7"/>
      <c r="B113" s="7"/>
      <c r="C113" s="30"/>
      <c r="D113" s="7"/>
      <c r="E113" s="68"/>
      <c r="F113" s="7"/>
      <c r="G113" s="7"/>
      <c r="H113" s="70"/>
      <c r="I113" s="66"/>
      <c r="J113" s="66"/>
      <c r="K113" s="70"/>
      <c r="L113" s="70"/>
      <c r="M113" s="7"/>
      <c r="N113" s="7"/>
      <c r="O113" s="7"/>
      <c r="P113" s="7"/>
    </row>
    <row r="114" spans="1:16">
      <c r="A114" s="7"/>
      <c r="B114" s="7"/>
      <c r="C114" s="30"/>
      <c r="D114" s="7"/>
      <c r="E114" s="68"/>
      <c r="F114" s="7"/>
      <c r="G114" s="7"/>
      <c r="H114" s="70"/>
      <c r="I114" s="66"/>
      <c r="J114" s="66"/>
      <c r="K114" s="70"/>
      <c r="L114" s="70"/>
      <c r="M114" s="7"/>
      <c r="N114" s="7"/>
      <c r="O114" s="7"/>
      <c r="P114" s="7"/>
    </row>
    <row r="115" spans="1:16">
      <c r="A115" s="7"/>
      <c r="B115" s="7"/>
      <c r="C115" s="30"/>
      <c r="D115" s="7"/>
      <c r="E115" s="68"/>
      <c r="F115" s="7"/>
      <c r="G115" s="7"/>
      <c r="H115" s="70"/>
      <c r="I115" s="66"/>
      <c r="J115" s="66"/>
      <c r="K115" s="70"/>
      <c r="L115" s="70"/>
      <c r="M115" s="7"/>
      <c r="N115" s="7"/>
      <c r="O115" s="7"/>
      <c r="P115" s="7"/>
    </row>
    <row r="116" spans="1:16">
      <c r="A116" s="7"/>
      <c r="B116" s="7"/>
      <c r="C116" s="30"/>
      <c r="D116" s="7"/>
      <c r="E116" s="68"/>
      <c r="F116" s="7"/>
      <c r="G116" s="7"/>
      <c r="H116" s="70"/>
      <c r="I116" s="66"/>
      <c r="J116" s="66"/>
      <c r="K116" s="70"/>
      <c r="L116" s="70"/>
      <c r="M116" s="7"/>
      <c r="N116" s="7"/>
      <c r="O116" s="7"/>
      <c r="P116" s="7"/>
    </row>
    <row r="117" spans="1:16">
      <c r="A117" s="7"/>
      <c r="B117" s="7"/>
      <c r="C117" s="30"/>
      <c r="D117" s="7"/>
      <c r="E117" s="68"/>
      <c r="F117" s="7"/>
      <c r="G117" s="7"/>
      <c r="H117" s="70"/>
      <c r="I117" s="66"/>
      <c r="J117" s="66"/>
      <c r="K117" s="70"/>
      <c r="L117" s="70"/>
      <c r="M117" s="7"/>
      <c r="N117" s="7"/>
      <c r="O117" s="7"/>
      <c r="P117" s="7"/>
    </row>
    <row r="118" spans="1:16">
      <c r="A118" s="7"/>
      <c r="B118" s="7"/>
      <c r="C118" s="30"/>
      <c r="D118" s="7"/>
      <c r="E118" s="68"/>
      <c r="F118" s="7"/>
      <c r="G118" s="7"/>
      <c r="H118" s="70"/>
      <c r="I118" s="66"/>
      <c r="J118" s="66"/>
      <c r="K118" s="70"/>
      <c r="L118" s="70"/>
      <c r="M118" s="7"/>
      <c r="N118" s="7"/>
      <c r="O118" s="7"/>
      <c r="P118" s="7"/>
    </row>
    <row r="119" spans="1:16">
      <c r="A119" s="7"/>
      <c r="B119" s="7"/>
      <c r="C119" s="30"/>
      <c r="D119" s="7"/>
      <c r="E119" s="68"/>
      <c r="F119" s="7"/>
      <c r="G119" s="7"/>
      <c r="H119" s="70"/>
      <c r="I119" s="66"/>
      <c r="J119" s="66"/>
      <c r="K119" s="70"/>
      <c r="L119" s="70"/>
      <c r="M119" s="7"/>
      <c r="N119" s="7"/>
      <c r="O119" s="7"/>
      <c r="P119" s="7"/>
    </row>
    <row r="120" spans="1:16">
      <c r="A120" s="7"/>
      <c r="B120" s="7"/>
      <c r="C120" s="30"/>
      <c r="D120" s="7"/>
      <c r="E120" s="68"/>
      <c r="F120" s="7"/>
      <c r="G120" s="7"/>
      <c r="H120" s="70"/>
      <c r="I120" s="66"/>
      <c r="J120" s="66"/>
      <c r="K120" s="70"/>
      <c r="L120" s="70"/>
      <c r="M120" s="7"/>
      <c r="N120" s="7"/>
      <c r="O120" s="7"/>
      <c r="P120" s="7"/>
    </row>
    <row r="121" spans="1:16">
      <c r="A121" s="7"/>
      <c r="B121" s="7"/>
      <c r="C121" s="30"/>
      <c r="D121" s="7"/>
      <c r="E121" s="68"/>
      <c r="F121" s="7"/>
      <c r="G121" s="7"/>
      <c r="H121" s="70"/>
      <c r="I121" s="66"/>
      <c r="J121" s="66"/>
      <c r="K121" s="70"/>
      <c r="L121" s="70"/>
      <c r="M121" s="7"/>
      <c r="N121" s="7"/>
      <c r="O121" s="7"/>
      <c r="P121" s="7"/>
    </row>
    <row r="122" spans="1:16">
      <c r="A122" s="7"/>
      <c r="B122" s="7"/>
      <c r="C122" s="30"/>
      <c r="D122" s="7"/>
      <c r="E122" s="68"/>
      <c r="F122" s="7"/>
      <c r="G122" s="7"/>
      <c r="H122" s="70"/>
      <c r="I122" s="66"/>
      <c r="J122" s="66"/>
      <c r="K122" s="70"/>
      <c r="L122" s="70"/>
      <c r="M122" s="7"/>
      <c r="N122" s="7"/>
      <c r="O122" s="7"/>
      <c r="P122" s="7"/>
    </row>
    <row r="123" spans="1:16">
      <c r="A123" s="7"/>
      <c r="B123" s="7"/>
      <c r="C123" s="30"/>
      <c r="D123" s="7"/>
      <c r="E123" s="68"/>
      <c r="F123" s="7"/>
      <c r="G123" s="7"/>
      <c r="H123" s="70"/>
      <c r="I123" s="66"/>
      <c r="J123" s="66"/>
      <c r="K123" s="70"/>
      <c r="L123" s="70"/>
      <c r="M123" s="7"/>
      <c r="N123" s="7"/>
      <c r="O123" s="7"/>
      <c r="P123" s="7"/>
    </row>
    <row r="124" spans="1:16">
      <c r="A124" s="7"/>
      <c r="B124" s="7"/>
      <c r="C124" s="30"/>
      <c r="D124" s="7"/>
      <c r="E124" s="68"/>
      <c r="F124" s="7"/>
      <c r="G124" s="7"/>
      <c r="H124" s="70"/>
      <c r="I124" s="66"/>
      <c r="J124" s="66"/>
      <c r="K124" s="70"/>
      <c r="L124" s="70"/>
      <c r="M124" s="7"/>
      <c r="N124" s="7"/>
      <c r="O124" s="7"/>
      <c r="P124" s="7"/>
    </row>
    <row r="125" spans="1:16">
      <c r="A125" s="7"/>
      <c r="B125" s="7"/>
      <c r="C125" s="30"/>
      <c r="D125" s="7"/>
      <c r="E125" s="68"/>
      <c r="F125" s="7"/>
      <c r="G125" s="7"/>
      <c r="H125" s="70"/>
      <c r="I125" s="66"/>
      <c r="J125" s="66"/>
      <c r="K125" s="70"/>
      <c r="L125" s="70"/>
      <c r="M125" s="7"/>
      <c r="N125" s="7"/>
      <c r="O125" s="7"/>
      <c r="P125" s="7"/>
    </row>
    <row r="126" spans="1:16">
      <c r="A126" s="7"/>
      <c r="B126" s="7"/>
      <c r="C126" s="30"/>
      <c r="D126" s="7"/>
      <c r="E126" s="68"/>
      <c r="F126" s="7"/>
      <c r="G126" s="7"/>
      <c r="H126" s="70"/>
      <c r="I126" s="66"/>
      <c r="J126" s="66"/>
      <c r="K126" s="70"/>
      <c r="L126" s="70"/>
      <c r="M126" s="7"/>
      <c r="N126" s="7"/>
      <c r="O126" s="7"/>
      <c r="P126" s="7"/>
    </row>
    <row r="127" spans="1:16">
      <c r="A127" s="7"/>
      <c r="B127" s="7"/>
      <c r="C127" s="30"/>
      <c r="D127" s="7"/>
      <c r="E127" s="68"/>
      <c r="F127" s="7"/>
      <c r="G127" s="7"/>
      <c r="H127" s="70"/>
      <c r="I127" s="66"/>
      <c r="J127" s="66"/>
      <c r="K127" s="70"/>
      <c r="L127" s="70"/>
      <c r="M127" s="7"/>
      <c r="N127" s="7"/>
      <c r="O127" s="7"/>
      <c r="P127" s="7"/>
    </row>
    <row r="128" spans="1:16">
      <c r="A128" s="7"/>
      <c r="B128" s="7"/>
      <c r="C128" s="30"/>
      <c r="D128" s="7"/>
      <c r="E128" s="68"/>
      <c r="F128" s="7"/>
      <c r="G128" s="7"/>
      <c r="H128" s="70"/>
      <c r="I128" s="66"/>
      <c r="J128" s="66"/>
      <c r="K128" s="70"/>
      <c r="L128" s="70"/>
      <c r="M128" s="7"/>
      <c r="N128" s="7"/>
      <c r="O128" s="7"/>
      <c r="P128" s="7"/>
    </row>
    <row r="129" spans="1:16">
      <c r="A129" s="7"/>
      <c r="B129" s="7"/>
      <c r="C129" s="30"/>
      <c r="D129" s="7"/>
      <c r="E129" s="68"/>
      <c r="F129" s="7"/>
      <c r="G129" s="7"/>
      <c r="H129" s="70"/>
      <c r="I129" s="66"/>
      <c r="J129" s="66"/>
      <c r="K129" s="70"/>
      <c r="L129" s="70"/>
      <c r="M129" s="7"/>
      <c r="N129" s="7"/>
      <c r="O129" s="7"/>
      <c r="P129" s="7"/>
    </row>
    <row r="130" spans="1:16">
      <c r="A130" s="7"/>
      <c r="B130" s="7"/>
      <c r="C130" s="30"/>
      <c r="D130" s="7"/>
      <c r="E130" s="68"/>
      <c r="F130" s="7"/>
      <c r="G130" s="7"/>
      <c r="H130" s="70"/>
      <c r="I130" s="66"/>
      <c r="J130" s="66"/>
      <c r="K130" s="70"/>
      <c r="L130" s="70"/>
      <c r="M130" s="7"/>
      <c r="N130" s="7"/>
      <c r="O130" s="7"/>
      <c r="P130" s="7"/>
    </row>
    <row r="131" spans="1:16">
      <c r="A131" s="7"/>
      <c r="B131" s="7"/>
      <c r="C131" s="30"/>
      <c r="D131" s="7"/>
      <c r="E131" s="68"/>
      <c r="F131" s="7"/>
      <c r="G131" s="7"/>
      <c r="H131" s="70"/>
      <c r="I131" s="66"/>
      <c r="J131" s="66"/>
      <c r="K131" s="70"/>
      <c r="L131" s="70"/>
      <c r="M131" s="7"/>
      <c r="N131" s="7"/>
      <c r="O131" s="7"/>
      <c r="P131" s="7"/>
    </row>
    <row r="132" spans="1:16">
      <c r="A132" s="7"/>
      <c r="B132" s="7"/>
      <c r="C132" s="30"/>
      <c r="D132" s="7"/>
      <c r="E132" s="68"/>
      <c r="F132" s="7"/>
      <c r="G132" s="7"/>
      <c r="H132" s="70"/>
      <c r="I132" s="66"/>
      <c r="J132" s="66"/>
      <c r="K132" s="70"/>
      <c r="L132" s="70"/>
      <c r="M132" s="7"/>
      <c r="N132" s="7"/>
      <c r="O132" s="7"/>
      <c r="P132" s="7"/>
    </row>
    <row r="133" spans="1:16">
      <c r="A133" s="7"/>
      <c r="B133" s="7"/>
      <c r="C133" s="30"/>
      <c r="D133" s="7"/>
      <c r="E133" s="68"/>
      <c r="F133" s="7"/>
      <c r="G133" s="7"/>
      <c r="H133" s="70"/>
      <c r="I133" s="66"/>
      <c r="J133" s="66"/>
      <c r="K133" s="70"/>
      <c r="L133" s="70"/>
      <c r="M133" s="7"/>
      <c r="N133" s="7"/>
      <c r="O133" s="7"/>
      <c r="P133" s="7"/>
    </row>
    <row r="134" spans="1:16">
      <c r="A134" s="7"/>
      <c r="B134" s="7"/>
      <c r="C134" s="30"/>
      <c r="D134" s="7"/>
      <c r="E134" s="68"/>
      <c r="F134" s="7"/>
      <c r="G134" s="7"/>
      <c r="H134" s="70"/>
      <c r="I134" s="66"/>
      <c r="J134" s="66"/>
      <c r="K134" s="70"/>
      <c r="L134" s="70"/>
      <c r="M134" s="7"/>
      <c r="N134" s="7"/>
      <c r="O134" s="7"/>
      <c r="P134" s="7"/>
    </row>
    <row r="135" spans="1:16">
      <c r="A135" s="7"/>
      <c r="B135" s="7"/>
      <c r="C135" s="30"/>
      <c r="D135" s="7"/>
      <c r="E135" s="68"/>
      <c r="F135" s="7"/>
      <c r="G135" s="7"/>
      <c r="H135" s="70"/>
      <c r="I135" s="66"/>
      <c r="J135" s="66"/>
      <c r="K135" s="70"/>
      <c r="L135" s="70"/>
      <c r="M135" s="7"/>
      <c r="N135" s="7"/>
      <c r="O135" s="7"/>
      <c r="P135" s="7"/>
    </row>
    <row r="136" spans="1:16">
      <c r="A136" s="7"/>
      <c r="B136" s="7"/>
      <c r="C136" s="30"/>
      <c r="D136" s="7"/>
      <c r="E136" s="68"/>
      <c r="F136" s="7"/>
      <c r="G136" s="7"/>
      <c r="H136" s="70"/>
      <c r="I136" s="66"/>
      <c r="J136" s="66"/>
      <c r="K136" s="70"/>
      <c r="L136" s="70"/>
      <c r="M136" s="7"/>
      <c r="N136" s="7"/>
      <c r="O136" s="7"/>
      <c r="P136" s="7"/>
    </row>
    <row r="137" spans="1:16">
      <c r="A137" s="7"/>
      <c r="B137" s="7"/>
      <c r="C137" s="30"/>
      <c r="D137" s="7"/>
      <c r="E137" s="68"/>
      <c r="F137" s="7"/>
      <c r="G137" s="7"/>
      <c r="H137" s="70"/>
      <c r="I137" s="66"/>
      <c r="J137" s="66"/>
      <c r="K137" s="70"/>
      <c r="L137" s="70"/>
      <c r="M137" s="7"/>
      <c r="N137" s="7"/>
      <c r="O137" s="7"/>
      <c r="P137" s="7"/>
    </row>
    <row r="138" spans="1:16">
      <c r="A138" s="7"/>
      <c r="B138" s="7"/>
      <c r="C138" s="30"/>
      <c r="D138" s="7"/>
      <c r="E138" s="68"/>
      <c r="F138" s="7"/>
      <c r="G138" s="7"/>
      <c r="H138" s="70"/>
      <c r="I138" s="66"/>
      <c r="J138" s="66"/>
      <c r="K138" s="70"/>
      <c r="L138" s="70"/>
      <c r="M138" s="7"/>
      <c r="N138" s="7"/>
      <c r="O138" s="7"/>
      <c r="P138" s="7"/>
    </row>
    <row r="139" spans="1:16">
      <c r="A139" s="7"/>
      <c r="B139" s="7"/>
      <c r="C139" s="30"/>
      <c r="D139" s="7"/>
      <c r="E139" s="68"/>
      <c r="F139" s="7"/>
      <c r="G139" s="7"/>
      <c r="H139" s="70"/>
      <c r="I139" s="66"/>
      <c r="J139" s="66"/>
      <c r="K139" s="70"/>
      <c r="L139" s="70"/>
      <c r="M139" s="7"/>
      <c r="N139" s="7"/>
      <c r="O139" s="7"/>
      <c r="P139" s="7"/>
    </row>
    <row r="140" spans="1:16">
      <c r="A140" s="7"/>
      <c r="B140" s="7"/>
      <c r="C140" s="30"/>
      <c r="D140" s="7"/>
      <c r="E140" s="68"/>
      <c r="F140" s="7"/>
      <c r="G140" s="7"/>
      <c r="H140" s="70"/>
      <c r="I140" s="66"/>
      <c r="J140" s="66"/>
      <c r="K140" s="70"/>
      <c r="L140" s="70"/>
      <c r="M140" s="7"/>
      <c r="N140" s="7"/>
      <c r="O140" s="7"/>
      <c r="P140" s="7"/>
    </row>
    <row r="141" spans="1:16">
      <c r="A141" s="7"/>
      <c r="B141" s="7"/>
      <c r="C141" s="30"/>
      <c r="D141" s="7"/>
      <c r="E141" s="68"/>
      <c r="F141" s="7"/>
      <c r="G141" s="7"/>
      <c r="H141" s="70"/>
      <c r="I141" s="66"/>
      <c r="J141" s="66"/>
      <c r="K141" s="70"/>
      <c r="L141" s="70"/>
      <c r="M141" s="7"/>
      <c r="N141" s="7"/>
      <c r="O141" s="7"/>
      <c r="P141" s="7"/>
    </row>
    <row r="142" spans="1:16">
      <c r="A142" s="7"/>
      <c r="B142" s="7"/>
      <c r="C142" s="30"/>
      <c r="D142" s="7"/>
      <c r="E142" s="68"/>
      <c r="F142" s="7"/>
      <c r="G142" s="7"/>
      <c r="H142" s="70"/>
      <c r="I142" s="66"/>
      <c r="J142" s="66"/>
      <c r="K142" s="70"/>
      <c r="L142" s="70"/>
      <c r="M142" s="7"/>
      <c r="N142" s="7"/>
      <c r="O142" s="7"/>
      <c r="P142" s="7"/>
    </row>
    <row r="143" spans="1:16">
      <c r="A143" s="7"/>
      <c r="B143" s="7"/>
      <c r="C143" s="30"/>
      <c r="D143" s="7"/>
      <c r="E143" s="68"/>
      <c r="F143" s="7"/>
      <c r="G143" s="7"/>
      <c r="H143" s="70"/>
      <c r="I143" s="66"/>
      <c r="J143" s="66"/>
      <c r="K143" s="70"/>
      <c r="L143" s="70"/>
      <c r="M143" s="7"/>
      <c r="N143" s="7"/>
      <c r="O143" s="7"/>
      <c r="P143" s="7"/>
    </row>
    <row r="144" spans="1:16">
      <c r="A144" s="7"/>
      <c r="B144" s="7"/>
      <c r="C144" s="30"/>
      <c r="D144" s="7"/>
      <c r="E144" s="68"/>
      <c r="F144" s="7"/>
      <c r="G144" s="7"/>
      <c r="H144" s="70"/>
      <c r="I144" s="66"/>
      <c r="J144" s="66"/>
      <c r="K144" s="70"/>
      <c r="L144" s="70"/>
      <c r="M144" s="7"/>
      <c r="N144" s="7"/>
      <c r="O144" s="7"/>
      <c r="P144" s="7"/>
    </row>
    <row r="145" spans="1:16">
      <c r="A145" s="7"/>
      <c r="B145" s="7"/>
      <c r="C145" s="30"/>
      <c r="D145" s="7"/>
      <c r="E145" s="68"/>
      <c r="F145" s="7"/>
      <c r="G145" s="7"/>
      <c r="H145" s="70"/>
      <c r="I145" s="66"/>
      <c r="J145" s="66"/>
      <c r="K145" s="70"/>
      <c r="L145" s="70"/>
      <c r="M145" s="7"/>
      <c r="N145" s="7"/>
      <c r="O145" s="7"/>
      <c r="P145" s="7"/>
    </row>
    <row r="146" spans="1:16">
      <c r="A146" s="7"/>
      <c r="B146" s="7"/>
      <c r="C146" s="30"/>
      <c r="D146" s="7"/>
      <c r="E146" s="68"/>
      <c r="F146" s="7"/>
      <c r="G146" s="7"/>
      <c r="H146" s="70"/>
      <c r="I146" s="66"/>
      <c r="J146" s="66"/>
      <c r="K146" s="70"/>
      <c r="L146" s="70"/>
      <c r="M146" s="7"/>
      <c r="N146" s="7"/>
      <c r="O146" s="7"/>
      <c r="P146" s="7"/>
    </row>
    <row r="147" spans="1:16">
      <c r="A147" s="7"/>
      <c r="B147" s="7"/>
      <c r="C147" s="30"/>
      <c r="D147" s="7"/>
      <c r="E147" s="68"/>
      <c r="F147" s="7"/>
      <c r="G147" s="7"/>
      <c r="H147" s="70"/>
      <c r="I147" s="66"/>
      <c r="J147" s="66"/>
      <c r="K147" s="70"/>
      <c r="L147" s="70"/>
      <c r="M147" s="7"/>
      <c r="N147" s="7"/>
      <c r="O147" s="7"/>
      <c r="P147" s="7"/>
    </row>
    <row r="148" spans="1:16">
      <c r="A148" s="7"/>
      <c r="B148" s="7"/>
      <c r="C148" s="30"/>
      <c r="D148" s="7"/>
      <c r="E148" s="68"/>
      <c r="F148" s="7"/>
      <c r="G148" s="7"/>
      <c r="H148" s="70"/>
      <c r="I148" s="66"/>
      <c r="J148" s="66"/>
      <c r="K148" s="70"/>
      <c r="L148" s="70"/>
      <c r="M148" s="7"/>
      <c r="N148" s="7"/>
      <c r="O148" s="7"/>
      <c r="P148" s="7"/>
    </row>
    <row r="149" spans="1:16">
      <c r="A149" s="7"/>
      <c r="B149" s="7"/>
      <c r="C149" s="30"/>
      <c r="D149" s="7"/>
      <c r="E149" s="68"/>
      <c r="F149" s="7"/>
      <c r="G149" s="7"/>
      <c r="H149" s="70"/>
      <c r="I149" s="66"/>
      <c r="J149" s="66"/>
      <c r="K149" s="70"/>
      <c r="L149" s="70"/>
      <c r="M149" s="7"/>
      <c r="N149" s="7"/>
      <c r="O149" s="7"/>
      <c r="P149" s="7"/>
    </row>
    <row r="150" spans="1:16">
      <c r="A150" s="7"/>
      <c r="B150" s="7"/>
      <c r="C150" s="30"/>
      <c r="D150" s="7"/>
      <c r="E150" s="68"/>
      <c r="F150" s="7"/>
      <c r="G150" s="7"/>
      <c r="H150" s="70"/>
      <c r="I150" s="66"/>
      <c r="J150" s="66"/>
      <c r="K150" s="70"/>
      <c r="L150" s="70"/>
      <c r="M150" s="7"/>
      <c r="N150" s="7"/>
      <c r="O150" s="7"/>
      <c r="P150" s="7"/>
    </row>
    <row r="151" spans="1:16">
      <c r="A151" s="7"/>
      <c r="B151" s="7"/>
      <c r="C151" s="30"/>
      <c r="D151" s="7"/>
      <c r="E151" s="68"/>
      <c r="F151" s="7"/>
      <c r="G151" s="7"/>
      <c r="H151" s="70"/>
      <c r="I151" s="66"/>
      <c r="J151" s="66"/>
      <c r="K151" s="70"/>
      <c r="L151" s="70"/>
      <c r="M151" s="7"/>
      <c r="N151" s="7"/>
      <c r="O151" s="7"/>
      <c r="P151" s="7"/>
    </row>
    <row r="152" spans="1:16">
      <c r="A152" s="7"/>
      <c r="B152" s="7"/>
      <c r="C152" s="30"/>
      <c r="D152" s="7"/>
      <c r="E152" s="68"/>
      <c r="F152" s="7"/>
      <c r="G152" s="7"/>
      <c r="H152" s="70"/>
      <c r="I152" s="66"/>
      <c r="J152" s="66"/>
      <c r="K152" s="70"/>
      <c r="L152" s="70"/>
      <c r="M152" s="7"/>
      <c r="N152" s="7"/>
      <c r="O152" s="7"/>
      <c r="P152" s="7"/>
    </row>
    <row r="153" spans="1:16">
      <c r="A153" s="7"/>
      <c r="B153" s="7"/>
      <c r="C153" s="30"/>
      <c r="D153" s="7"/>
      <c r="E153" s="68"/>
      <c r="F153" s="7"/>
      <c r="G153" s="7"/>
      <c r="H153" s="70"/>
      <c r="I153" s="66"/>
      <c r="J153" s="66"/>
      <c r="K153" s="70"/>
      <c r="L153" s="70"/>
      <c r="M153" s="7"/>
      <c r="N153" s="7"/>
      <c r="O153" s="7"/>
      <c r="P153" s="7"/>
    </row>
    <row r="154" spans="1:16">
      <c r="A154" s="7"/>
      <c r="B154" s="7"/>
      <c r="C154" s="30"/>
      <c r="D154" s="7"/>
      <c r="E154" s="68"/>
      <c r="F154" s="7"/>
      <c r="G154" s="7"/>
      <c r="H154" s="70"/>
      <c r="I154" s="66"/>
      <c r="J154" s="66"/>
      <c r="K154" s="70"/>
      <c r="L154" s="70"/>
      <c r="M154" s="7"/>
      <c r="N154" s="7"/>
      <c r="O154" s="7"/>
      <c r="P154" s="7"/>
    </row>
    <row r="155" spans="1:16">
      <c r="A155" s="7"/>
      <c r="B155" s="7"/>
      <c r="C155" s="30"/>
      <c r="D155" s="7"/>
      <c r="E155" s="68"/>
      <c r="F155" s="7"/>
      <c r="G155" s="7"/>
      <c r="H155" s="70"/>
      <c r="I155" s="66"/>
      <c r="J155" s="66"/>
      <c r="K155" s="70"/>
      <c r="L155" s="70"/>
      <c r="M155" s="7"/>
      <c r="N155" s="7"/>
      <c r="O155" s="7"/>
      <c r="P155" s="7"/>
    </row>
    <row r="156" spans="1:16">
      <c r="A156" s="7"/>
      <c r="B156" s="7"/>
      <c r="C156" s="30"/>
      <c r="D156" s="7"/>
      <c r="E156" s="68"/>
      <c r="F156" s="7"/>
      <c r="G156" s="7"/>
      <c r="H156" s="70"/>
      <c r="I156" s="66"/>
      <c r="J156" s="66"/>
      <c r="K156" s="70"/>
      <c r="L156" s="70"/>
      <c r="M156" s="7"/>
      <c r="N156" s="7"/>
      <c r="O156" s="7"/>
      <c r="P156" s="7"/>
    </row>
    <row r="157" spans="1:16">
      <c r="A157" s="7"/>
      <c r="B157" s="7"/>
      <c r="C157" s="30"/>
      <c r="D157" s="7"/>
      <c r="E157" s="68"/>
      <c r="F157" s="7"/>
      <c r="G157" s="7"/>
      <c r="H157" s="70"/>
      <c r="I157" s="66"/>
      <c r="J157" s="66"/>
      <c r="K157" s="70"/>
      <c r="L157" s="70"/>
      <c r="M157" s="7"/>
      <c r="N157" s="7"/>
      <c r="O157" s="7"/>
      <c r="P157" s="7"/>
    </row>
    <row r="158" spans="1:16">
      <c r="A158" s="7"/>
      <c r="B158" s="7"/>
      <c r="C158" s="30"/>
      <c r="D158" s="7"/>
      <c r="E158" s="68"/>
      <c r="F158" s="7"/>
      <c r="G158" s="7"/>
      <c r="H158" s="70"/>
      <c r="I158" s="66"/>
      <c r="J158" s="66"/>
      <c r="K158" s="70"/>
      <c r="L158" s="70"/>
      <c r="M158" s="7"/>
      <c r="N158" s="7"/>
      <c r="O158" s="7"/>
      <c r="P158" s="7"/>
    </row>
    <row r="159" spans="1:16">
      <c r="A159" s="7"/>
      <c r="B159" s="7"/>
      <c r="C159" s="30"/>
      <c r="D159" s="7"/>
      <c r="E159" s="68"/>
      <c r="F159" s="7"/>
      <c r="G159" s="7"/>
      <c r="H159" s="70"/>
      <c r="I159" s="66"/>
      <c r="J159" s="66"/>
      <c r="K159" s="70"/>
      <c r="L159" s="70"/>
      <c r="M159" s="7"/>
      <c r="N159" s="7"/>
      <c r="O159" s="7"/>
      <c r="P159" s="7"/>
    </row>
    <row r="160" spans="1:16">
      <c r="A160" s="7"/>
      <c r="B160" s="7"/>
      <c r="C160" s="30"/>
      <c r="D160" s="7"/>
      <c r="E160" s="68"/>
      <c r="F160" s="7"/>
      <c r="G160" s="7"/>
      <c r="H160" s="70"/>
      <c r="I160" s="66"/>
      <c r="J160" s="66"/>
      <c r="K160" s="70"/>
      <c r="L160" s="70"/>
      <c r="M160" s="7"/>
      <c r="N160" s="7"/>
      <c r="O160" s="7"/>
      <c r="P160" s="7"/>
    </row>
    <row r="161" spans="1:16">
      <c r="A161" s="7"/>
      <c r="B161" s="7"/>
      <c r="C161" s="30"/>
      <c r="D161" s="7"/>
      <c r="E161" s="68"/>
      <c r="F161" s="7"/>
      <c r="G161" s="7"/>
      <c r="H161" s="70"/>
      <c r="I161" s="66"/>
      <c r="J161" s="66"/>
      <c r="K161" s="70"/>
      <c r="L161" s="70"/>
      <c r="M161" s="7"/>
      <c r="N161" s="7"/>
      <c r="O161" s="7"/>
      <c r="P161" s="7"/>
    </row>
    <row r="162" spans="1:16">
      <c r="A162" s="7"/>
      <c r="B162" s="7"/>
      <c r="C162" s="30"/>
      <c r="D162" s="7"/>
      <c r="E162" s="68"/>
      <c r="F162" s="7"/>
      <c r="G162" s="7"/>
      <c r="H162" s="70"/>
      <c r="I162" s="66"/>
      <c r="J162" s="66"/>
      <c r="K162" s="70"/>
      <c r="L162" s="70"/>
      <c r="M162" s="7"/>
      <c r="N162" s="7"/>
      <c r="O162" s="7"/>
      <c r="P162" s="7"/>
    </row>
    <row r="163" spans="1:16">
      <c r="A163" s="7"/>
      <c r="B163" s="7"/>
      <c r="C163" s="30"/>
      <c r="D163" s="7"/>
      <c r="E163" s="68"/>
      <c r="F163" s="7"/>
      <c r="G163" s="7"/>
      <c r="H163" s="70"/>
      <c r="I163" s="66"/>
      <c r="J163" s="66"/>
      <c r="K163" s="70"/>
      <c r="L163" s="70"/>
      <c r="M163" s="7"/>
      <c r="N163" s="7"/>
      <c r="O163" s="7"/>
      <c r="P163" s="7"/>
    </row>
    <row r="164" spans="1:16">
      <c r="A164" s="7"/>
      <c r="B164" s="7"/>
      <c r="C164" s="30"/>
      <c r="D164" s="7"/>
      <c r="E164" s="68"/>
      <c r="F164" s="7"/>
      <c r="G164" s="7"/>
      <c r="H164" s="70"/>
      <c r="I164" s="66"/>
      <c r="J164" s="66"/>
      <c r="K164" s="70"/>
      <c r="L164" s="70"/>
      <c r="M164" s="7"/>
      <c r="N164" s="7"/>
      <c r="O164" s="7"/>
      <c r="P164" s="7"/>
    </row>
    <row r="165" spans="1:16">
      <c r="A165" s="7"/>
      <c r="B165" s="7"/>
      <c r="C165" s="30"/>
      <c r="D165" s="7"/>
      <c r="E165" s="68"/>
      <c r="F165" s="7"/>
      <c r="G165" s="7"/>
      <c r="H165" s="70"/>
      <c r="I165" s="66"/>
      <c r="J165" s="66"/>
      <c r="K165" s="70"/>
      <c r="L165" s="70"/>
      <c r="M165" s="7"/>
      <c r="N165" s="7"/>
      <c r="O165" s="7"/>
      <c r="P165" s="7"/>
    </row>
    <row r="166" spans="1:16">
      <c r="A166" s="7"/>
      <c r="B166" s="7"/>
      <c r="C166" s="30"/>
      <c r="D166" s="7"/>
      <c r="E166" s="68"/>
      <c r="F166" s="7"/>
      <c r="G166" s="7"/>
      <c r="H166" s="70"/>
      <c r="I166" s="66"/>
      <c r="J166" s="66"/>
      <c r="K166" s="70"/>
      <c r="L166" s="70"/>
      <c r="M166" s="7"/>
      <c r="N166" s="7"/>
      <c r="O166" s="7"/>
      <c r="P166" s="7"/>
    </row>
    <row r="167" spans="1:16">
      <c r="A167" s="7"/>
      <c r="B167" s="7"/>
      <c r="C167" s="30"/>
      <c r="D167" s="7"/>
      <c r="E167" s="68"/>
      <c r="F167" s="7"/>
      <c r="G167" s="7"/>
      <c r="H167" s="70"/>
      <c r="I167" s="66"/>
      <c r="J167" s="66"/>
      <c r="K167" s="70"/>
      <c r="L167" s="70"/>
      <c r="M167" s="7"/>
      <c r="N167" s="7"/>
      <c r="O167" s="7"/>
      <c r="P167" s="7"/>
    </row>
    <row r="168" spans="1:16">
      <c r="A168" s="7"/>
      <c r="B168" s="7"/>
      <c r="C168" s="30"/>
      <c r="D168" s="7"/>
      <c r="E168" s="68"/>
      <c r="F168" s="7"/>
      <c r="G168" s="7"/>
      <c r="H168" s="70"/>
      <c r="I168" s="66"/>
      <c r="J168" s="66"/>
      <c r="K168" s="70"/>
      <c r="L168" s="70"/>
      <c r="M168" s="7"/>
      <c r="N168" s="7"/>
      <c r="O168" s="7"/>
      <c r="P168" s="7"/>
    </row>
    <row r="169" spans="1:16">
      <c r="A169" s="7"/>
      <c r="B169" s="7"/>
      <c r="C169" s="30"/>
      <c r="D169" s="7"/>
      <c r="E169" s="68"/>
      <c r="F169" s="7"/>
      <c r="G169" s="7"/>
      <c r="H169" s="70"/>
      <c r="I169" s="66"/>
      <c r="J169" s="66"/>
      <c r="K169" s="70"/>
      <c r="L169" s="70"/>
      <c r="M169" s="7"/>
      <c r="N169" s="7"/>
      <c r="O169" s="7"/>
      <c r="P169" s="7"/>
    </row>
    <row r="170" spans="1:16">
      <c r="A170" s="7"/>
      <c r="B170" s="7"/>
      <c r="C170" s="30"/>
      <c r="D170" s="7"/>
      <c r="E170" s="68"/>
      <c r="F170" s="7"/>
      <c r="G170" s="7"/>
      <c r="H170" s="70"/>
      <c r="I170" s="66"/>
      <c r="J170" s="66"/>
      <c r="K170" s="70"/>
      <c r="L170" s="70"/>
      <c r="M170" s="7"/>
      <c r="N170" s="7"/>
      <c r="O170" s="7"/>
      <c r="P170" s="7"/>
    </row>
    <row r="171" spans="1:16">
      <c r="A171" s="7"/>
      <c r="B171" s="7"/>
      <c r="C171" s="30"/>
      <c r="D171" s="7"/>
      <c r="E171" s="68"/>
      <c r="F171" s="7"/>
      <c r="G171" s="7"/>
      <c r="H171" s="70"/>
      <c r="I171" s="66"/>
      <c r="J171" s="66"/>
      <c r="K171" s="70"/>
      <c r="L171" s="70"/>
      <c r="M171" s="7"/>
      <c r="N171" s="7"/>
      <c r="O171" s="7"/>
      <c r="P171" s="7"/>
    </row>
    <row r="172" spans="1:16">
      <c r="A172" s="7"/>
      <c r="B172" s="7"/>
      <c r="C172" s="30"/>
      <c r="D172" s="7"/>
      <c r="E172" s="68"/>
      <c r="F172" s="7"/>
      <c r="G172" s="7"/>
      <c r="H172" s="70"/>
      <c r="I172" s="66"/>
      <c r="J172" s="66"/>
      <c r="K172" s="70"/>
      <c r="L172" s="70"/>
      <c r="M172" s="7"/>
      <c r="N172" s="7"/>
      <c r="O172" s="7"/>
      <c r="P172" s="7"/>
    </row>
    <row r="173" spans="1:16">
      <c r="A173" s="7"/>
      <c r="B173" s="7"/>
      <c r="C173" s="30"/>
      <c r="D173" s="7"/>
      <c r="E173" s="68"/>
      <c r="F173" s="7"/>
      <c r="G173" s="7"/>
      <c r="H173" s="70"/>
      <c r="I173" s="66"/>
      <c r="J173" s="66"/>
      <c r="K173" s="70"/>
      <c r="L173" s="70"/>
      <c r="M173" s="7"/>
      <c r="N173" s="7"/>
      <c r="O173" s="7"/>
      <c r="P173" s="7"/>
    </row>
    <row r="174" spans="1:16">
      <c r="A174" s="7"/>
      <c r="B174" s="7"/>
      <c r="C174" s="30"/>
      <c r="D174" s="7"/>
      <c r="E174" s="68"/>
      <c r="F174" s="7"/>
      <c r="G174" s="7"/>
      <c r="H174" s="70"/>
      <c r="I174" s="66"/>
      <c r="J174" s="66"/>
      <c r="K174" s="70"/>
      <c r="L174" s="70"/>
      <c r="M174" s="7"/>
      <c r="N174" s="7"/>
      <c r="O174" s="7"/>
      <c r="P174" s="7"/>
    </row>
    <row r="175" spans="1:16">
      <c r="A175" s="7"/>
      <c r="B175" s="7"/>
      <c r="C175" s="30"/>
      <c r="D175" s="7"/>
      <c r="E175" s="68"/>
      <c r="F175" s="7"/>
      <c r="G175" s="7"/>
      <c r="H175" s="70"/>
      <c r="I175" s="66"/>
      <c r="J175" s="66"/>
      <c r="K175" s="70"/>
      <c r="L175" s="70"/>
      <c r="M175" s="7"/>
      <c r="N175" s="7"/>
      <c r="O175" s="7"/>
      <c r="P175" s="7"/>
    </row>
    <row r="176" spans="1:16">
      <c r="A176" s="7"/>
      <c r="B176" s="7"/>
      <c r="C176" s="30"/>
      <c r="D176" s="7"/>
      <c r="E176" s="68"/>
      <c r="F176" s="7"/>
      <c r="G176" s="7"/>
      <c r="H176" s="70"/>
      <c r="I176" s="66"/>
      <c r="J176" s="66"/>
      <c r="K176" s="70"/>
      <c r="L176" s="70"/>
      <c r="M176" s="7"/>
      <c r="N176" s="7"/>
      <c r="O176" s="7"/>
      <c r="P176" s="7"/>
    </row>
    <row r="177" spans="1:16">
      <c r="A177" s="7"/>
      <c r="B177" s="7"/>
      <c r="C177" s="30"/>
      <c r="D177" s="7"/>
      <c r="E177" s="68"/>
      <c r="F177" s="7"/>
      <c r="G177" s="7"/>
      <c r="H177" s="70"/>
      <c r="I177" s="66"/>
      <c r="J177" s="66"/>
      <c r="K177" s="70"/>
      <c r="L177" s="70"/>
      <c r="M177" s="7"/>
      <c r="N177" s="7"/>
      <c r="O177" s="7"/>
      <c r="P177" s="7"/>
    </row>
    <row r="178" spans="1:16">
      <c r="A178" s="7"/>
      <c r="B178" s="7"/>
      <c r="C178" s="30"/>
      <c r="D178" s="7"/>
      <c r="E178" s="68"/>
      <c r="F178" s="7"/>
      <c r="G178" s="7"/>
      <c r="H178" s="70"/>
      <c r="I178" s="66"/>
      <c r="J178" s="66"/>
      <c r="K178" s="70"/>
      <c r="L178" s="70"/>
      <c r="M178" s="7"/>
      <c r="N178" s="7"/>
      <c r="O178" s="7"/>
      <c r="P178" s="7"/>
    </row>
    <row r="179" spans="1:16">
      <c r="A179" s="7"/>
      <c r="B179" s="7"/>
      <c r="C179" s="30"/>
      <c r="D179" s="7"/>
      <c r="E179" s="68"/>
      <c r="F179" s="7"/>
      <c r="G179" s="7"/>
      <c r="H179" s="70"/>
      <c r="I179" s="66"/>
      <c r="J179" s="66"/>
      <c r="K179" s="70"/>
      <c r="L179" s="70"/>
      <c r="M179" s="7"/>
      <c r="N179" s="7"/>
      <c r="O179" s="7"/>
      <c r="P179" s="7"/>
    </row>
    <row r="180" spans="1:16">
      <c r="A180" s="7"/>
      <c r="B180" s="7"/>
      <c r="C180" s="30"/>
      <c r="D180" s="7"/>
      <c r="E180" s="68"/>
      <c r="F180" s="7"/>
      <c r="G180" s="7"/>
      <c r="H180" s="70"/>
      <c r="I180" s="66"/>
      <c r="J180" s="66"/>
      <c r="K180" s="70"/>
      <c r="L180" s="70"/>
      <c r="M180" s="7"/>
      <c r="N180" s="7"/>
      <c r="O180" s="7"/>
      <c r="P180" s="7"/>
    </row>
    <row r="181" spans="1:16">
      <c r="A181" s="7"/>
      <c r="B181" s="7"/>
      <c r="C181" s="30"/>
      <c r="D181" s="7"/>
      <c r="E181" s="68"/>
      <c r="F181" s="7"/>
      <c r="G181" s="7"/>
      <c r="H181" s="70"/>
      <c r="I181" s="66"/>
      <c r="J181" s="66"/>
      <c r="K181" s="70"/>
      <c r="L181" s="70"/>
      <c r="M181" s="7"/>
      <c r="N181" s="7"/>
      <c r="O181" s="7"/>
      <c r="P181" s="7"/>
    </row>
    <row r="182" spans="1:16">
      <c r="A182" s="7"/>
      <c r="B182" s="7"/>
      <c r="C182" s="30"/>
      <c r="D182" s="7"/>
      <c r="E182" s="68"/>
      <c r="F182" s="7"/>
      <c r="G182" s="7"/>
      <c r="H182" s="70"/>
      <c r="I182" s="66"/>
      <c r="J182" s="66"/>
      <c r="K182" s="70"/>
      <c r="L182" s="70"/>
      <c r="M182" s="7"/>
      <c r="N182" s="7"/>
      <c r="O182" s="7"/>
      <c r="P182" s="7"/>
    </row>
    <row r="183" spans="1:16">
      <c r="A183" s="7"/>
      <c r="B183" s="7"/>
      <c r="C183" s="30"/>
      <c r="D183" s="7"/>
      <c r="E183" s="68"/>
      <c r="F183" s="7"/>
      <c r="G183" s="7"/>
      <c r="H183" s="70"/>
      <c r="I183" s="66"/>
      <c r="J183" s="66"/>
      <c r="K183" s="70"/>
      <c r="L183" s="70"/>
      <c r="M183" s="7"/>
      <c r="N183" s="7"/>
      <c r="O183" s="7"/>
      <c r="P183" s="7"/>
    </row>
    <row r="184" spans="1:16">
      <c r="A184" s="7"/>
      <c r="B184" s="7"/>
      <c r="C184" s="30"/>
      <c r="D184" s="7"/>
      <c r="E184" s="68"/>
      <c r="F184" s="7"/>
      <c r="G184" s="7"/>
      <c r="H184" s="70"/>
      <c r="I184" s="66"/>
      <c r="J184" s="66"/>
      <c r="K184" s="70"/>
      <c r="L184" s="70"/>
      <c r="M184" s="7"/>
      <c r="N184" s="7"/>
      <c r="O184" s="7"/>
      <c r="P184" s="7"/>
    </row>
    <row r="185" spans="1:16">
      <c r="A185" s="7"/>
      <c r="B185" s="7"/>
      <c r="C185" s="30"/>
      <c r="D185" s="7"/>
      <c r="E185" s="68"/>
      <c r="F185" s="7"/>
      <c r="G185" s="7"/>
      <c r="H185" s="70"/>
      <c r="I185" s="66"/>
      <c r="J185" s="66"/>
      <c r="K185" s="70"/>
      <c r="L185" s="70"/>
      <c r="M185" s="7"/>
      <c r="N185" s="7"/>
      <c r="O185" s="7"/>
      <c r="P185" s="7"/>
    </row>
    <row r="186" spans="1:16">
      <c r="A186" s="7"/>
      <c r="B186" s="7"/>
      <c r="C186" s="30"/>
      <c r="D186" s="7"/>
      <c r="E186" s="68"/>
      <c r="F186" s="7"/>
      <c r="G186" s="7"/>
      <c r="H186" s="70"/>
      <c r="I186" s="66"/>
      <c r="J186" s="66"/>
      <c r="K186" s="70"/>
      <c r="L186" s="70"/>
      <c r="M186" s="7"/>
      <c r="N186" s="7"/>
      <c r="O186" s="7"/>
      <c r="P186" s="7"/>
    </row>
    <row r="187" spans="1:16">
      <c r="A187" s="7"/>
      <c r="B187" s="7"/>
      <c r="C187" s="30"/>
      <c r="D187" s="7"/>
      <c r="E187" s="68"/>
      <c r="F187" s="7"/>
      <c r="G187" s="7"/>
      <c r="H187" s="70"/>
      <c r="I187" s="66"/>
      <c r="J187" s="66"/>
      <c r="K187" s="70"/>
      <c r="L187" s="70"/>
      <c r="M187" s="7"/>
      <c r="N187" s="7"/>
      <c r="O187" s="7"/>
      <c r="P187" s="7"/>
    </row>
    <row r="188" spans="1:16">
      <c r="A188" s="7"/>
      <c r="B188" s="7"/>
      <c r="C188" s="30"/>
      <c r="D188" s="7"/>
      <c r="E188" s="7"/>
      <c r="F188" s="7"/>
      <c r="G188" s="7"/>
      <c r="H188" s="70"/>
      <c r="I188" s="66"/>
      <c r="J188" s="66"/>
      <c r="K188" s="70"/>
      <c r="L188" s="70"/>
      <c r="M188" s="7"/>
      <c r="N188" s="7"/>
      <c r="O188" s="7"/>
      <c r="P188" s="7"/>
    </row>
    <row r="189" spans="1:16">
      <c r="A189" s="7"/>
      <c r="B189" s="7"/>
      <c r="C189" s="30"/>
      <c r="D189" s="7"/>
      <c r="E189" s="7"/>
      <c r="F189" s="7"/>
      <c r="G189" s="7"/>
      <c r="H189" s="70"/>
      <c r="I189" s="66"/>
      <c r="J189" s="66"/>
      <c r="K189" s="70"/>
      <c r="L189" s="70"/>
      <c r="M189" s="7"/>
      <c r="N189" s="7"/>
      <c r="O189" s="7"/>
      <c r="P189" s="7"/>
    </row>
    <row r="190" spans="1:16">
      <c r="A190" s="7"/>
      <c r="B190" s="7"/>
      <c r="C190" s="30"/>
      <c r="D190" s="7"/>
      <c r="E190" s="7"/>
      <c r="F190" s="7"/>
      <c r="G190" s="7"/>
      <c r="H190" s="70"/>
      <c r="I190" s="66"/>
      <c r="J190" s="66"/>
      <c r="K190" s="70"/>
      <c r="L190" s="70"/>
      <c r="M190" s="7"/>
      <c r="N190" s="7"/>
      <c r="O190" s="7"/>
      <c r="P190" s="7"/>
    </row>
    <row r="191" spans="1:16">
      <c r="A191" s="7"/>
      <c r="B191" s="7"/>
      <c r="C191" s="30"/>
      <c r="D191" s="7"/>
      <c r="E191" s="7"/>
      <c r="F191" s="7"/>
      <c r="G191" s="7"/>
      <c r="H191" s="70"/>
      <c r="I191" s="66"/>
      <c r="J191" s="66"/>
      <c r="K191" s="70"/>
      <c r="L191" s="70"/>
      <c r="M191" s="7"/>
      <c r="N191" s="7"/>
      <c r="O191" s="7"/>
      <c r="P191" s="7"/>
    </row>
    <row r="192" spans="1:16">
      <c r="A192" s="7"/>
      <c r="B192" s="7"/>
      <c r="C192" s="30"/>
      <c r="D192" s="7"/>
      <c r="E192" s="7"/>
      <c r="F192" s="7"/>
      <c r="G192" s="7"/>
      <c r="H192" s="70"/>
      <c r="I192" s="66"/>
      <c r="J192" s="66"/>
      <c r="K192" s="70"/>
      <c r="L192" s="70"/>
      <c r="M192" s="7"/>
      <c r="N192" s="7"/>
      <c r="O192" s="7"/>
      <c r="P192" s="7"/>
    </row>
    <row r="193" spans="1:16">
      <c r="A193" s="7"/>
      <c r="B193" s="7"/>
      <c r="C193" s="30"/>
      <c r="D193" s="7"/>
      <c r="E193" s="7"/>
      <c r="F193" s="7"/>
      <c r="G193" s="7"/>
      <c r="H193" s="70"/>
      <c r="I193" s="66"/>
      <c r="J193" s="66"/>
      <c r="K193" s="70"/>
      <c r="L193" s="70"/>
      <c r="M193" s="7"/>
      <c r="N193" s="7"/>
      <c r="O193" s="7"/>
      <c r="P193" s="7"/>
    </row>
    <row r="194" spans="1:16">
      <c r="A194" s="7"/>
      <c r="B194" s="7"/>
      <c r="C194" s="30"/>
      <c r="D194" s="7"/>
      <c r="E194" s="7"/>
      <c r="F194" s="7"/>
      <c r="G194" s="7"/>
      <c r="H194" s="70"/>
      <c r="I194" s="66"/>
      <c r="J194" s="66"/>
      <c r="K194" s="70"/>
      <c r="L194" s="70"/>
      <c r="M194" s="7"/>
      <c r="N194" s="7"/>
      <c r="O194" s="7"/>
      <c r="P194" s="7"/>
    </row>
    <row r="195" spans="1:16">
      <c r="A195" s="7"/>
      <c r="B195" s="7"/>
      <c r="C195" s="30"/>
      <c r="D195" s="7"/>
      <c r="E195" s="7"/>
      <c r="F195" s="7"/>
      <c r="G195" s="7"/>
      <c r="H195" s="70"/>
      <c r="I195" s="66"/>
      <c r="J195" s="66"/>
      <c r="K195" s="70"/>
      <c r="L195" s="70"/>
      <c r="M195" s="7"/>
      <c r="N195" s="7"/>
      <c r="O195" s="7"/>
      <c r="P195" s="7"/>
    </row>
    <row r="196" spans="1:16">
      <c r="A196" s="7"/>
      <c r="B196" s="7"/>
      <c r="C196" s="30"/>
      <c r="D196" s="7"/>
      <c r="E196" s="7"/>
      <c r="F196" s="7"/>
      <c r="G196" s="7"/>
      <c r="H196" s="70"/>
      <c r="I196" s="66"/>
      <c r="J196" s="66"/>
      <c r="K196" s="70"/>
      <c r="L196" s="70"/>
      <c r="M196" s="7"/>
      <c r="N196" s="7"/>
      <c r="O196" s="7"/>
      <c r="P196" s="7"/>
    </row>
    <row r="197" spans="1:16">
      <c r="A197" s="7"/>
      <c r="B197" s="7"/>
      <c r="C197" s="30"/>
      <c r="D197" s="7"/>
      <c r="E197" s="7"/>
      <c r="F197" s="7"/>
      <c r="G197" s="7"/>
      <c r="H197" s="70"/>
      <c r="I197" s="66"/>
      <c r="J197" s="66"/>
      <c r="K197" s="70"/>
      <c r="L197" s="70"/>
      <c r="M197" s="7"/>
      <c r="N197" s="7"/>
      <c r="O197" s="7"/>
      <c r="P197" s="7"/>
    </row>
    <row r="198" spans="1:16">
      <c r="A198" s="7"/>
      <c r="B198" s="7"/>
      <c r="C198" s="30"/>
      <c r="D198" s="7"/>
      <c r="E198" s="7"/>
      <c r="F198" s="7"/>
      <c r="G198" s="7"/>
      <c r="H198" s="70"/>
      <c r="I198" s="66"/>
      <c r="J198" s="66"/>
      <c r="K198" s="70"/>
      <c r="L198" s="70"/>
      <c r="M198" s="7"/>
      <c r="N198" s="7"/>
      <c r="O198" s="7"/>
      <c r="P198" s="7"/>
    </row>
    <row r="199" spans="1:16">
      <c r="A199" s="7"/>
      <c r="B199" s="7"/>
      <c r="C199" s="30"/>
      <c r="D199" s="7"/>
      <c r="E199" s="7"/>
      <c r="F199" s="7"/>
      <c r="G199" s="7"/>
      <c r="H199" s="70"/>
      <c r="I199" s="66"/>
      <c r="J199" s="66"/>
      <c r="K199" s="70"/>
      <c r="L199" s="70"/>
      <c r="M199" s="7"/>
      <c r="N199" s="7"/>
      <c r="O199" s="7"/>
      <c r="P199" s="7"/>
    </row>
    <row r="200" spans="1:16">
      <c r="A200" s="7"/>
      <c r="B200" s="7"/>
      <c r="C200" s="30"/>
      <c r="D200" s="7"/>
      <c r="E200" s="7"/>
      <c r="F200" s="7"/>
      <c r="G200" s="7"/>
      <c r="H200" s="70"/>
      <c r="I200" s="66"/>
      <c r="J200" s="66"/>
      <c r="K200" s="70"/>
      <c r="L200" s="70"/>
      <c r="M200" s="7"/>
      <c r="N200" s="7"/>
      <c r="O200" s="7"/>
      <c r="P200" s="7"/>
    </row>
    <row r="201" spans="1:16">
      <c r="A201" s="7"/>
      <c r="B201" s="7"/>
      <c r="C201" s="30"/>
      <c r="D201" s="7"/>
      <c r="E201" s="7"/>
      <c r="F201" s="7"/>
      <c r="G201" s="7"/>
      <c r="H201" s="70"/>
      <c r="I201" s="66"/>
      <c r="J201" s="66"/>
      <c r="K201" s="70"/>
      <c r="L201" s="70"/>
      <c r="M201" s="7"/>
      <c r="N201" s="7"/>
      <c r="O201" s="7"/>
      <c r="P201" s="7"/>
    </row>
    <row r="202" spans="1:16">
      <c r="A202" s="7"/>
      <c r="B202" s="7"/>
      <c r="C202" s="30"/>
      <c r="D202" s="7"/>
      <c r="E202" s="7"/>
      <c r="F202" s="7"/>
      <c r="G202" s="7"/>
      <c r="H202" s="70"/>
      <c r="I202" s="66"/>
      <c r="J202" s="66"/>
      <c r="K202" s="70"/>
      <c r="L202" s="70"/>
      <c r="M202" s="7"/>
      <c r="N202" s="7"/>
      <c r="O202" s="7"/>
      <c r="P202" s="7"/>
    </row>
    <row r="203" spans="1:16">
      <c r="A203" s="7"/>
      <c r="B203" s="7"/>
      <c r="C203" s="30"/>
      <c r="D203" s="7"/>
      <c r="E203" s="7"/>
      <c r="F203" s="7"/>
      <c r="G203" s="7"/>
      <c r="H203" s="70"/>
      <c r="I203" s="66"/>
      <c r="J203" s="66"/>
      <c r="K203" s="70"/>
      <c r="L203" s="70"/>
      <c r="M203" s="7"/>
      <c r="N203" s="7"/>
      <c r="O203" s="7"/>
      <c r="P203" s="7"/>
    </row>
    <row r="204" spans="1:16">
      <c r="A204" s="7"/>
      <c r="B204" s="7"/>
      <c r="C204" s="30"/>
      <c r="D204" s="7"/>
      <c r="E204" s="7"/>
      <c r="F204" s="7"/>
      <c r="G204" s="7"/>
      <c r="H204" s="70"/>
      <c r="I204" s="66"/>
      <c r="J204" s="66"/>
      <c r="K204" s="70"/>
      <c r="L204" s="70"/>
      <c r="M204" s="7"/>
      <c r="N204" s="7"/>
      <c r="O204" s="7"/>
      <c r="P204" s="7"/>
    </row>
    <row r="205" spans="1:16">
      <c r="A205" s="7"/>
      <c r="B205" s="7"/>
      <c r="C205" s="30"/>
      <c r="D205" s="7"/>
      <c r="E205" s="7"/>
      <c r="F205" s="7"/>
      <c r="G205" s="7"/>
      <c r="H205" s="70"/>
      <c r="I205" s="66"/>
      <c r="J205" s="66"/>
      <c r="K205" s="70"/>
      <c r="L205" s="70"/>
      <c r="M205" s="7"/>
      <c r="N205" s="7"/>
      <c r="O205" s="7"/>
      <c r="P205" s="7"/>
    </row>
    <row r="206" spans="1:16">
      <c r="A206" s="7"/>
      <c r="B206" s="7"/>
      <c r="C206" s="30"/>
      <c r="D206" s="7"/>
      <c r="E206" s="7"/>
      <c r="F206" s="7"/>
      <c r="G206" s="7"/>
      <c r="H206" s="70"/>
      <c r="I206" s="66"/>
      <c r="J206" s="66"/>
      <c r="K206" s="70"/>
      <c r="L206" s="70"/>
      <c r="M206" s="7"/>
      <c r="N206" s="7"/>
      <c r="O206" s="7"/>
      <c r="P206" s="7"/>
    </row>
    <row r="207" spans="1:16">
      <c r="A207" s="7"/>
      <c r="B207" s="7"/>
      <c r="C207" s="30"/>
      <c r="D207" s="7"/>
      <c r="E207" s="7"/>
      <c r="F207" s="7"/>
      <c r="G207" s="7"/>
      <c r="H207" s="70"/>
      <c r="I207" s="66"/>
      <c r="J207" s="66"/>
      <c r="K207" s="70"/>
      <c r="L207" s="70"/>
      <c r="M207" s="7"/>
      <c r="N207" s="7"/>
      <c r="O207" s="7"/>
      <c r="P207" s="7"/>
    </row>
    <row r="208" spans="1:16">
      <c r="A208" s="7"/>
      <c r="B208" s="7"/>
      <c r="C208" s="30"/>
      <c r="D208" s="7"/>
      <c r="E208" s="7"/>
      <c r="F208" s="7"/>
      <c r="G208" s="7"/>
      <c r="H208" s="70"/>
      <c r="I208" s="66"/>
      <c r="J208" s="66"/>
      <c r="K208" s="70"/>
      <c r="L208" s="70"/>
      <c r="M208" s="7"/>
      <c r="N208" s="7"/>
      <c r="O208" s="7"/>
      <c r="P208" s="7"/>
    </row>
    <row r="209" spans="1:16">
      <c r="A209" s="7"/>
      <c r="B209" s="7"/>
      <c r="C209" s="30"/>
      <c r="D209" s="7"/>
      <c r="E209" s="7"/>
      <c r="F209" s="7"/>
      <c r="G209" s="7"/>
      <c r="H209" s="70"/>
      <c r="I209" s="66"/>
      <c r="J209" s="66"/>
      <c r="K209" s="70"/>
      <c r="L209" s="70"/>
      <c r="M209" s="7"/>
      <c r="N209" s="7"/>
      <c r="O209" s="7"/>
      <c r="P209" s="7"/>
    </row>
    <row r="210" spans="1:16">
      <c r="A210" s="7"/>
      <c r="B210" s="7"/>
      <c r="C210" s="30"/>
      <c r="D210" s="7"/>
      <c r="E210" s="7"/>
      <c r="F210" s="7"/>
      <c r="G210" s="7"/>
      <c r="H210" s="70"/>
      <c r="I210" s="66"/>
      <c r="J210" s="66"/>
      <c r="K210" s="70"/>
      <c r="L210" s="70"/>
      <c r="M210" s="7"/>
      <c r="N210" s="7"/>
      <c r="O210" s="7"/>
      <c r="P210" s="7"/>
    </row>
    <row r="211" spans="1:16">
      <c r="A211" s="7"/>
      <c r="B211" s="7"/>
      <c r="C211" s="30"/>
      <c r="D211" s="7"/>
      <c r="E211" s="7"/>
      <c r="F211" s="7"/>
      <c r="G211" s="7"/>
      <c r="H211" s="70"/>
      <c r="I211" s="66"/>
      <c r="J211" s="66"/>
      <c r="K211" s="70"/>
      <c r="L211" s="70"/>
      <c r="M211" s="7"/>
      <c r="N211" s="7"/>
      <c r="O211" s="7"/>
      <c r="P211" s="7"/>
    </row>
    <row r="212" spans="1:16">
      <c r="A212" s="7"/>
      <c r="B212" s="7"/>
      <c r="C212" s="30"/>
      <c r="D212" s="7"/>
      <c r="E212" s="7"/>
      <c r="F212" s="7"/>
      <c r="G212" s="7"/>
      <c r="H212" s="70"/>
      <c r="I212" s="66"/>
      <c r="J212" s="66"/>
      <c r="K212" s="70"/>
      <c r="L212" s="70"/>
      <c r="M212" s="7"/>
      <c r="N212" s="7"/>
      <c r="O212" s="7"/>
      <c r="P212" s="7"/>
    </row>
    <row r="213" spans="1:16">
      <c r="A213" s="7"/>
      <c r="B213" s="7"/>
      <c r="C213" s="30"/>
      <c r="D213" s="7"/>
      <c r="E213" s="7"/>
      <c r="F213" s="7"/>
      <c r="G213" s="7"/>
      <c r="H213" s="70"/>
      <c r="I213" s="66"/>
      <c r="J213" s="66"/>
      <c r="K213" s="70"/>
      <c r="L213" s="70"/>
      <c r="M213" s="7"/>
      <c r="N213" s="7"/>
      <c r="O213" s="7"/>
      <c r="P213" s="7"/>
    </row>
    <row r="214" spans="1:16">
      <c r="A214" s="7"/>
      <c r="B214" s="7"/>
      <c r="C214" s="30"/>
      <c r="D214" s="7"/>
      <c r="E214" s="7"/>
      <c r="F214" s="7"/>
      <c r="G214" s="7"/>
      <c r="H214" s="70"/>
      <c r="I214" s="66"/>
      <c r="J214" s="66"/>
      <c r="K214" s="70"/>
      <c r="L214" s="70"/>
      <c r="M214" s="7"/>
      <c r="N214" s="7"/>
      <c r="O214" s="7"/>
      <c r="P214" s="7"/>
    </row>
    <row r="215" spans="1:16">
      <c r="A215" s="7"/>
      <c r="B215" s="7"/>
      <c r="C215" s="30"/>
      <c r="D215" s="7"/>
      <c r="E215" s="7"/>
      <c r="F215" s="7"/>
      <c r="G215" s="7"/>
      <c r="H215" s="70"/>
      <c r="I215" s="66"/>
      <c r="J215" s="66"/>
      <c r="K215" s="70"/>
      <c r="L215" s="70"/>
      <c r="M215" s="7"/>
      <c r="N215" s="7"/>
      <c r="O215" s="7"/>
      <c r="P215" s="7"/>
    </row>
    <row r="216" spans="1:16">
      <c r="A216" s="7"/>
      <c r="B216" s="7"/>
      <c r="C216" s="30"/>
      <c r="D216" s="7"/>
      <c r="E216" s="7"/>
      <c r="F216" s="7"/>
      <c r="G216" s="7"/>
      <c r="H216" s="70"/>
      <c r="I216" s="66"/>
      <c r="J216" s="66"/>
      <c r="K216" s="70"/>
      <c r="L216" s="70"/>
      <c r="M216" s="7"/>
      <c r="N216" s="7"/>
      <c r="O216" s="7"/>
      <c r="P216" s="7"/>
    </row>
    <row r="217" spans="1:16">
      <c r="A217" s="7"/>
      <c r="B217" s="7"/>
      <c r="C217" s="30"/>
      <c r="D217" s="7"/>
      <c r="E217" s="7"/>
      <c r="F217" s="7"/>
      <c r="G217" s="7"/>
      <c r="H217" s="70"/>
      <c r="I217" s="66"/>
      <c r="J217" s="66"/>
      <c r="K217" s="70"/>
      <c r="L217" s="70"/>
      <c r="M217" s="7"/>
      <c r="N217" s="7"/>
      <c r="O217" s="7"/>
      <c r="P217" s="7"/>
    </row>
    <row r="218" spans="1:16">
      <c r="A218" s="7"/>
      <c r="B218" s="7"/>
      <c r="C218" s="30"/>
      <c r="D218" s="7"/>
      <c r="E218" s="7"/>
      <c r="F218" s="7"/>
      <c r="G218" s="7"/>
      <c r="H218" s="70"/>
      <c r="I218" s="66"/>
      <c r="J218" s="66"/>
      <c r="K218" s="70"/>
      <c r="L218" s="70"/>
      <c r="M218" s="7"/>
      <c r="N218" s="7"/>
      <c r="O218" s="7"/>
      <c r="P218" s="7"/>
    </row>
    <row r="219" spans="1:16">
      <c r="A219" s="7"/>
      <c r="B219" s="7"/>
      <c r="C219" s="30"/>
      <c r="D219" s="7"/>
      <c r="E219" s="7"/>
      <c r="F219" s="7"/>
      <c r="G219" s="7"/>
      <c r="H219" s="70"/>
      <c r="I219" s="66"/>
      <c r="J219" s="66"/>
      <c r="K219" s="70"/>
      <c r="L219" s="70"/>
      <c r="M219" s="7"/>
      <c r="N219" s="7"/>
      <c r="O219" s="7"/>
      <c r="P219" s="7"/>
    </row>
    <row r="220" spans="1:16">
      <c r="A220" s="7"/>
      <c r="B220" s="7"/>
      <c r="C220" s="30"/>
      <c r="D220" s="7"/>
      <c r="E220" s="7"/>
      <c r="F220" s="7"/>
      <c r="G220" s="7"/>
      <c r="H220" s="70"/>
      <c r="I220" s="66"/>
      <c r="J220" s="66"/>
      <c r="K220" s="70"/>
      <c r="L220" s="70"/>
      <c r="M220" s="7"/>
      <c r="N220" s="7"/>
      <c r="O220" s="7"/>
      <c r="P220" s="7"/>
    </row>
    <row r="221" spans="1:16">
      <c r="A221" s="7"/>
      <c r="B221" s="7"/>
      <c r="C221" s="30"/>
      <c r="D221" s="7"/>
      <c r="E221" s="7"/>
      <c r="F221" s="7"/>
      <c r="G221" s="7"/>
      <c r="H221" s="70"/>
      <c r="I221" s="66"/>
      <c r="J221" s="66"/>
      <c r="K221" s="70"/>
      <c r="L221" s="70"/>
      <c r="M221" s="7"/>
      <c r="N221" s="7"/>
      <c r="O221" s="7"/>
      <c r="P221" s="7"/>
    </row>
    <row r="222" spans="1:16">
      <c r="A222" s="7"/>
      <c r="B222" s="7"/>
      <c r="C222" s="30"/>
      <c r="D222" s="7"/>
      <c r="E222" s="7"/>
      <c r="F222" s="7"/>
      <c r="G222" s="7"/>
      <c r="H222" s="70"/>
      <c r="I222" s="66"/>
      <c r="J222" s="66"/>
      <c r="K222" s="70"/>
      <c r="L222" s="70"/>
      <c r="M222" s="7"/>
      <c r="N222" s="7"/>
      <c r="O222" s="7"/>
      <c r="P222" s="7"/>
    </row>
    <row r="223" spans="1:16">
      <c r="A223" s="7"/>
      <c r="B223" s="7"/>
      <c r="C223" s="30"/>
      <c r="D223" s="7"/>
      <c r="E223" s="7"/>
      <c r="F223" s="7"/>
      <c r="G223" s="7"/>
      <c r="H223" s="70"/>
      <c r="I223" s="66"/>
      <c r="J223" s="66"/>
      <c r="K223" s="70"/>
      <c r="L223" s="70"/>
      <c r="M223" s="7"/>
      <c r="N223" s="7"/>
      <c r="O223" s="7"/>
      <c r="P223" s="7"/>
    </row>
    <row r="224" spans="1:16">
      <c r="A224" s="7"/>
      <c r="B224" s="7"/>
      <c r="C224" s="30"/>
      <c r="D224" s="7"/>
      <c r="E224" s="7"/>
      <c r="F224" s="7"/>
      <c r="G224" s="7"/>
      <c r="H224" s="70"/>
      <c r="I224" s="66"/>
      <c r="J224" s="66"/>
      <c r="K224" s="70"/>
      <c r="L224" s="70"/>
      <c r="M224" s="7"/>
      <c r="N224" s="7"/>
      <c r="O224" s="7"/>
      <c r="P224" s="7"/>
    </row>
    <row r="225" spans="1:16">
      <c r="A225" s="7"/>
      <c r="B225" s="7"/>
      <c r="C225" s="30"/>
      <c r="D225" s="7"/>
      <c r="E225" s="7"/>
      <c r="F225" s="7"/>
      <c r="G225" s="7"/>
      <c r="H225" s="70"/>
      <c r="I225" s="66"/>
      <c r="J225" s="66"/>
      <c r="K225" s="70"/>
      <c r="L225" s="70"/>
      <c r="M225" s="7"/>
      <c r="N225" s="7"/>
      <c r="O225" s="7"/>
      <c r="P225" s="7"/>
    </row>
    <row r="226" spans="1:16">
      <c r="A226" s="7"/>
      <c r="B226" s="7"/>
      <c r="C226" s="30"/>
      <c r="D226" s="7"/>
      <c r="E226" s="7"/>
      <c r="F226" s="7"/>
      <c r="G226" s="7"/>
      <c r="H226" s="70"/>
      <c r="I226" s="66"/>
      <c r="J226" s="66"/>
      <c r="K226" s="70"/>
      <c r="L226" s="70"/>
      <c r="M226" s="7"/>
      <c r="N226" s="7"/>
      <c r="O226" s="7"/>
      <c r="P226" s="7"/>
    </row>
    <row r="227" spans="1:16">
      <c r="A227" s="7"/>
      <c r="B227" s="7"/>
      <c r="C227" s="30"/>
      <c r="D227" s="7"/>
      <c r="E227" s="7"/>
      <c r="F227" s="7"/>
      <c r="G227" s="7"/>
      <c r="H227" s="70"/>
      <c r="I227" s="66"/>
      <c r="J227" s="66"/>
      <c r="K227" s="70"/>
      <c r="L227" s="70"/>
      <c r="M227" s="7"/>
      <c r="N227" s="7"/>
      <c r="O227" s="7"/>
      <c r="P227" s="7"/>
    </row>
    <row r="228" spans="1:16">
      <c r="A228" s="7"/>
      <c r="B228" s="7"/>
      <c r="C228" s="30"/>
      <c r="D228" s="7"/>
      <c r="E228" s="7"/>
      <c r="F228" s="7"/>
      <c r="G228" s="7"/>
      <c r="H228" s="70"/>
      <c r="I228" s="66"/>
      <c r="J228" s="66"/>
      <c r="K228" s="70"/>
      <c r="L228" s="70"/>
      <c r="M228" s="7"/>
      <c r="N228" s="7"/>
      <c r="O228" s="7"/>
      <c r="P228" s="7"/>
    </row>
    <row r="229" spans="1:16">
      <c r="A229" s="7"/>
      <c r="B229" s="7"/>
      <c r="C229" s="30"/>
      <c r="D229" s="7"/>
      <c r="E229" s="7"/>
      <c r="F229" s="7"/>
      <c r="G229" s="7"/>
      <c r="H229" s="70"/>
      <c r="I229" s="66"/>
      <c r="J229" s="66"/>
      <c r="K229" s="70"/>
      <c r="L229" s="70"/>
      <c r="M229" s="7"/>
      <c r="N229" s="7"/>
      <c r="O229" s="7"/>
      <c r="P229" s="7"/>
    </row>
    <row r="230" spans="1:16">
      <c r="A230" s="7"/>
      <c r="B230" s="7"/>
      <c r="C230" s="30"/>
      <c r="D230" s="7"/>
      <c r="E230" s="7"/>
      <c r="F230" s="7"/>
      <c r="G230" s="7"/>
      <c r="H230" s="70"/>
      <c r="I230" s="66"/>
      <c r="J230" s="66"/>
      <c r="K230" s="70"/>
      <c r="L230" s="70"/>
      <c r="M230" s="7"/>
      <c r="N230" s="7"/>
      <c r="O230" s="7"/>
      <c r="P230" s="7"/>
    </row>
    <row r="231" spans="1:16">
      <c r="A231" s="7"/>
      <c r="B231" s="7"/>
      <c r="C231" s="30"/>
      <c r="D231" s="7"/>
      <c r="E231" s="7"/>
      <c r="F231" s="7"/>
      <c r="G231" s="7"/>
      <c r="H231" s="70"/>
      <c r="I231" s="66"/>
      <c r="J231" s="66"/>
      <c r="K231" s="70"/>
      <c r="L231" s="70"/>
      <c r="M231" s="7"/>
      <c r="N231" s="7"/>
      <c r="O231" s="7"/>
      <c r="P231" s="7"/>
    </row>
    <row r="232" spans="1:16">
      <c r="A232" s="7"/>
      <c r="B232" s="7"/>
      <c r="C232" s="30"/>
      <c r="D232" s="7"/>
      <c r="E232" s="7"/>
      <c r="F232" s="7"/>
      <c r="G232" s="7"/>
      <c r="H232" s="70"/>
      <c r="I232" s="66"/>
      <c r="J232" s="66"/>
      <c r="K232" s="70"/>
      <c r="L232" s="70"/>
      <c r="M232" s="7"/>
      <c r="N232" s="7"/>
      <c r="O232" s="7"/>
      <c r="P232" s="7"/>
    </row>
    <row r="233" spans="1:16">
      <c r="A233" s="7"/>
      <c r="B233" s="7"/>
      <c r="C233" s="30"/>
      <c r="D233" s="7"/>
      <c r="E233" s="7"/>
      <c r="F233" s="7"/>
      <c r="G233" s="7"/>
      <c r="H233" s="70"/>
      <c r="I233" s="66"/>
      <c r="J233" s="66"/>
      <c r="K233" s="70"/>
      <c r="L233" s="70"/>
      <c r="M233" s="7"/>
      <c r="N233" s="7"/>
      <c r="O233" s="7"/>
      <c r="P233" s="7"/>
    </row>
    <row r="234" spans="1:16">
      <c r="A234" s="7"/>
      <c r="B234" s="7"/>
      <c r="C234" s="30"/>
      <c r="D234" s="7"/>
      <c r="E234" s="7"/>
      <c r="F234" s="7"/>
      <c r="G234" s="7"/>
      <c r="H234" s="70"/>
      <c r="I234" s="66"/>
      <c r="J234" s="66"/>
      <c r="K234" s="70"/>
      <c r="L234" s="70"/>
      <c r="M234" s="7"/>
      <c r="N234" s="7"/>
      <c r="O234" s="7"/>
      <c r="P234" s="7"/>
    </row>
    <row r="235" spans="1:16">
      <c r="A235" s="7"/>
      <c r="B235" s="7"/>
      <c r="C235" s="30"/>
      <c r="D235" s="7"/>
      <c r="E235" s="7"/>
      <c r="F235" s="7"/>
      <c r="G235" s="7"/>
      <c r="H235" s="70"/>
      <c r="I235" s="66"/>
      <c r="J235" s="66"/>
      <c r="K235" s="70"/>
      <c r="L235" s="70"/>
      <c r="M235" s="7"/>
      <c r="N235" s="7"/>
      <c r="O235" s="7"/>
      <c r="P235" s="7"/>
    </row>
    <row r="236" spans="1:16">
      <c r="A236" s="7"/>
      <c r="B236" s="7"/>
      <c r="C236" s="30"/>
      <c r="D236" s="7"/>
      <c r="E236" s="7"/>
      <c r="F236" s="7"/>
      <c r="G236" s="7"/>
      <c r="H236" s="70"/>
      <c r="I236" s="66"/>
      <c r="J236" s="66"/>
      <c r="K236" s="70"/>
      <c r="L236" s="70"/>
      <c r="M236" s="7"/>
      <c r="N236" s="7"/>
      <c r="O236" s="7"/>
      <c r="P236" s="7"/>
    </row>
    <row r="237" spans="1:16">
      <c r="A237" s="7"/>
      <c r="B237" s="7"/>
      <c r="C237" s="30"/>
      <c r="D237" s="7"/>
      <c r="E237" s="7"/>
      <c r="F237" s="7"/>
      <c r="G237" s="7"/>
      <c r="H237" s="70"/>
      <c r="I237" s="66"/>
      <c r="J237" s="66"/>
      <c r="K237" s="70"/>
      <c r="L237" s="70"/>
      <c r="M237" s="7"/>
      <c r="N237" s="7"/>
      <c r="O237" s="7"/>
      <c r="P237" s="7"/>
    </row>
    <row r="238" spans="1:16">
      <c r="A238" s="7"/>
      <c r="B238" s="7"/>
      <c r="C238" s="30"/>
      <c r="D238" s="7"/>
      <c r="E238" s="7"/>
      <c r="F238" s="7"/>
      <c r="G238" s="7"/>
      <c r="H238" s="70"/>
      <c r="I238" s="66"/>
      <c r="J238" s="66"/>
      <c r="K238" s="70"/>
      <c r="L238" s="70"/>
      <c r="M238" s="7"/>
      <c r="N238" s="7"/>
      <c r="O238" s="7"/>
      <c r="P238" s="7"/>
    </row>
    <row r="239" spans="1:16">
      <c r="A239" s="7"/>
      <c r="B239" s="7"/>
      <c r="C239" s="30"/>
      <c r="D239" s="7"/>
      <c r="E239" s="7"/>
      <c r="F239" s="7"/>
      <c r="G239" s="7"/>
      <c r="H239" s="70"/>
      <c r="I239" s="66"/>
      <c r="J239" s="66"/>
      <c r="K239" s="70"/>
      <c r="L239" s="70"/>
      <c r="M239" s="7"/>
      <c r="N239" s="7"/>
      <c r="O239" s="7"/>
      <c r="P239" s="7"/>
    </row>
    <row r="240" spans="1:16">
      <c r="A240" s="7"/>
      <c r="B240" s="7"/>
      <c r="C240" s="30"/>
      <c r="D240" s="7"/>
      <c r="E240" s="7"/>
      <c r="F240" s="7"/>
      <c r="G240" s="7"/>
      <c r="H240" s="70"/>
      <c r="I240" s="66"/>
      <c r="J240" s="66"/>
      <c r="K240" s="70"/>
      <c r="L240" s="70"/>
      <c r="M240" s="7"/>
      <c r="N240" s="7"/>
      <c r="O240" s="7"/>
      <c r="P240" s="7"/>
    </row>
    <row r="241" spans="1:16">
      <c r="A241" s="7"/>
      <c r="B241" s="7"/>
      <c r="C241" s="30"/>
      <c r="D241" s="7"/>
      <c r="E241" s="7"/>
      <c r="F241" s="7"/>
      <c r="G241" s="7"/>
      <c r="H241" s="70"/>
      <c r="I241" s="66"/>
      <c r="J241" s="66"/>
      <c r="K241" s="70"/>
      <c r="L241" s="70"/>
      <c r="M241" s="7"/>
      <c r="N241" s="7"/>
      <c r="O241" s="7"/>
      <c r="P241" s="7"/>
    </row>
    <row r="242" spans="1:16">
      <c r="A242" s="7"/>
      <c r="B242" s="7"/>
      <c r="C242" s="30"/>
      <c r="D242" s="7"/>
      <c r="E242" s="7"/>
      <c r="F242" s="7"/>
      <c r="G242" s="7"/>
      <c r="H242" s="70"/>
      <c r="I242" s="66"/>
      <c r="J242" s="66"/>
      <c r="K242" s="70"/>
      <c r="L242" s="70"/>
      <c r="M242" s="7"/>
      <c r="N242" s="7"/>
      <c r="O242" s="7"/>
      <c r="P242" s="7"/>
    </row>
    <row r="243" spans="1:16">
      <c r="A243" s="7"/>
      <c r="B243" s="7"/>
      <c r="C243" s="30"/>
      <c r="D243" s="7"/>
      <c r="E243" s="7"/>
      <c r="F243" s="7"/>
      <c r="G243" s="7"/>
      <c r="H243" s="70"/>
      <c r="I243" s="66"/>
      <c r="J243" s="66"/>
      <c r="K243" s="70"/>
      <c r="L243" s="70"/>
      <c r="M243" s="7"/>
      <c r="N243" s="7"/>
      <c r="O243" s="7"/>
      <c r="P243" s="7"/>
    </row>
    <row r="244" spans="1:16">
      <c r="A244" s="7"/>
      <c r="B244" s="7"/>
      <c r="C244" s="30"/>
      <c r="D244" s="7"/>
      <c r="E244" s="7"/>
      <c r="F244" s="7"/>
      <c r="G244" s="7"/>
      <c r="H244" s="70"/>
      <c r="I244" s="66"/>
      <c r="J244" s="66"/>
      <c r="K244" s="70"/>
      <c r="L244" s="70"/>
      <c r="M244" s="7"/>
      <c r="N244" s="7"/>
      <c r="O244" s="7"/>
      <c r="P244" s="7"/>
    </row>
    <row r="245" spans="1:16">
      <c r="A245" s="7"/>
      <c r="B245" s="7"/>
      <c r="C245" s="30"/>
      <c r="D245" s="7"/>
      <c r="E245" s="7"/>
      <c r="F245" s="7"/>
      <c r="G245" s="7"/>
      <c r="H245" s="70"/>
      <c r="I245" s="66"/>
      <c r="J245" s="66"/>
      <c r="K245" s="70"/>
      <c r="L245" s="70"/>
      <c r="M245" s="7"/>
      <c r="N245" s="7"/>
      <c r="O245" s="7"/>
      <c r="P245" s="7"/>
    </row>
    <row r="246" spans="1:16">
      <c r="A246" s="7"/>
      <c r="B246" s="7"/>
      <c r="C246" s="30"/>
      <c r="D246" s="7"/>
      <c r="E246" s="7"/>
      <c r="F246" s="7"/>
      <c r="G246" s="7"/>
      <c r="H246" s="70"/>
      <c r="I246" s="66"/>
      <c r="J246" s="66"/>
      <c r="K246" s="70"/>
      <c r="L246" s="70"/>
      <c r="M246" s="7"/>
      <c r="N246" s="7"/>
      <c r="O246" s="7"/>
      <c r="P246" s="7"/>
    </row>
    <row r="247" spans="1:16">
      <c r="A247" s="7"/>
      <c r="B247" s="7"/>
      <c r="C247" s="30"/>
      <c r="D247" s="7"/>
      <c r="E247" s="7"/>
      <c r="F247" s="7"/>
      <c r="G247" s="7"/>
      <c r="H247" s="70"/>
      <c r="I247" s="66"/>
      <c r="J247" s="66"/>
      <c r="K247" s="70"/>
      <c r="L247" s="70"/>
      <c r="M247" s="7"/>
      <c r="N247" s="7"/>
      <c r="O247" s="7"/>
      <c r="P247" s="7"/>
    </row>
    <row r="248" spans="1:16">
      <c r="A248" s="7"/>
      <c r="B248" s="7"/>
      <c r="C248" s="30"/>
      <c r="D248" s="7"/>
      <c r="E248" s="7"/>
      <c r="F248" s="7"/>
      <c r="G248" s="7"/>
      <c r="H248" s="70"/>
      <c r="I248" s="66"/>
      <c r="J248" s="66"/>
      <c r="K248" s="70"/>
      <c r="L248" s="70"/>
      <c r="M248" s="7"/>
      <c r="N248" s="7"/>
      <c r="O248" s="7"/>
      <c r="P248" s="7"/>
    </row>
    <row r="249" spans="1:16">
      <c r="A249" s="7"/>
      <c r="B249" s="7"/>
      <c r="C249" s="30"/>
      <c r="D249" s="7"/>
      <c r="E249" s="7"/>
      <c r="F249" s="7"/>
      <c r="G249" s="7"/>
      <c r="H249" s="70"/>
      <c r="I249" s="66"/>
      <c r="J249" s="66"/>
      <c r="K249" s="70"/>
      <c r="L249" s="70"/>
      <c r="M249" s="7"/>
      <c r="N249" s="7"/>
      <c r="O249" s="7"/>
      <c r="P249" s="7"/>
    </row>
    <row r="250" spans="1:16">
      <c r="A250" s="7"/>
      <c r="B250" s="7"/>
      <c r="C250" s="30"/>
      <c r="D250" s="7"/>
      <c r="E250" s="7"/>
      <c r="F250" s="7"/>
      <c r="G250" s="7"/>
      <c r="H250" s="70"/>
      <c r="I250" s="66"/>
      <c r="J250" s="66"/>
      <c r="K250" s="70"/>
      <c r="L250" s="70"/>
      <c r="M250" s="7"/>
      <c r="N250" s="7"/>
      <c r="O250" s="7"/>
      <c r="P250" s="7"/>
    </row>
    <row r="251" spans="1:16">
      <c r="A251" s="7"/>
      <c r="B251" s="7"/>
      <c r="C251" s="30"/>
      <c r="D251" s="7"/>
      <c r="E251" s="7"/>
      <c r="F251" s="7"/>
      <c r="G251" s="7"/>
      <c r="H251" s="70"/>
      <c r="I251" s="66"/>
      <c r="J251" s="66"/>
      <c r="K251" s="70"/>
      <c r="L251" s="70"/>
      <c r="M251" s="7"/>
      <c r="N251" s="7"/>
      <c r="O251" s="7"/>
      <c r="P251" s="7"/>
    </row>
    <row r="252" spans="1:16">
      <c r="A252" s="7"/>
      <c r="B252" s="7"/>
      <c r="C252" s="30"/>
      <c r="D252" s="7"/>
      <c r="E252" s="7"/>
      <c r="F252" s="7"/>
      <c r="G252" s="7"/>
      <c r="H252" s="70"/>
      <c r="I252" s="66"/>
      <c r="J252" s="66"/>
      <c r="K252" s="70"/>
      <c r="L252" s="70"/>
      <c r="M252" s="7"/>
      <c r="N252" s="7"/>
      <c r="O252" s="7"/>
      <c r="P252" s="7"/>
    </row>
    <row r="253" spans="1:16">
      <c r="A253" s="7"/>
      <c r="B253" s="7"/>
      <c r="C253" s="30"/>
      <c r="D253" s="7"/>
      <c r="E253" s="7"/>
      <c r="F253" s="7"/>
      <c r="G253" s="7"/>
      <c r="H253" s="70"/>
      <c r="I253" s="66"/>
      <c r="J253" s="66"/>
      <c r="K253" s="70"/>
      <c r="L253" s="70"/>
      <c r="M253" s="7"/>
      <c r="N253" s="7"/>
      <c r="O253" s="7"/>
      <c r="P253" s="7"/>
    </row>
    <row r="254" spans="1:16">
      <c r="A254" s="7"/>
      <c r="B254" s="7"/>
      <c r="C254" s="30"/>
      <c r="D254" s="7"/>
      <c r="E254" s="7"/>
      <c r="F254" s="7"/>
      <c r="G254" s="7"/>
      <c r="H254" s="70"/>
      <c r="I254" s="66"/>
      <c r="J254" s="66"/>
      <c r="K254" s="70"/>
      <c r="L254" s="70"/>
      <c r="M254" s="7"/>
      <c r="N254" s="7"/>
      <c r="O254" s="7"/>
      <c r="P254" s="7"/>
    </row>
    <row r="255" spans="1:16">
      <c r="A255" s="7"/>
      <c r="B255" s="7"/>
      <c r="C255" s="30"/>
      <c r="D255" s="7"/>
      <c r="E255" s="7"/>
      <c r="F255" s="7"/>
      <c r="G255" s="7"/>
      <c r="H255" s="70"/>
      <c r="I255" s="66"/>
      <c r="J255" s="66"/>
      <c r="K255" s="70"/>
      <c r="L255" s="70"/>
      <c r="M255" s="7"/>
      <c r="N255" s="7"/>
      <c r="O255" s="7"/>
      <c r="P255" s="7"/>
    </row>
    <row r="256" spans="1:16">
      <c r="A256" s="7"/>
      <c r="B256" s="7"/>
      <c r="C256" s="30"/>
      <c r="D256" s="7"/>
      <c r="E256" s="7"/>
      <c r="F256" s="7"/>
      <c r="G256" s="7"/>
      <c r="H256" s="70"/>
      <c r="I256" s="66"/>
      <c r="J256" s="66"/>
      <c r="K256" s="70"/>
      <c r="L256" s="70"/>
      <c r="M256" s="7"/>
      <c r="N256" s="7"/>
      <c r="O256" s="7"/>
      <c r="P256" s="7"/>
    </row>
    <row r="257" spans="1:16">
      <c r="A257" s="7"/>
      <c r="B257" s="7"/>
      <c r="C257" s="30"/>
      <c r="D257" s="7"/>
      <c r="E257" s="7"/>
      <c r="F257" s="7"/>
      <c r="G257" s="7"/>
      <c r="H257" s="70"/>
      <c r="I257" s="66"/>
      <c r="J257" s="66"/>
      <c r="K257" s="70"/>
      <c r="L257" s="70"/>
      <c r="M257" s="7"/>
      <c r="N257" s="7"/>
      <c r="O257" s="7"/>
      <c r="P257" s="7"/>
    </row>
    <row r="258" spans="1:16">
      <c r="A258" s="7"/>
      <c r="B258" s="7"/>
      <c r="C258" s="30"/>
      <c r="D258" s="7"/>
      <c r="E258" s="7"/>
      <c r="F258" s="7"/>
      <c r="G258" s="7"/>
      <c r="H258" s="70"/>
      <c r="I258" s="66"/>
      <c r="J258" s="66"/>
      <c r="K258" s="70"/>
      <c r="L258" s="70"/>
      <c r="M258" s="7"/>
      <c r="N258" s="7"/>
      <c r="O258" s="7"/>
      <c r="P258" s="7"/>
    </row>
    <row r="259" spans="1:16">
      <c r="A259" s="7"/>
      <c r="B259" s="7"/>
      <c r="C259" s="30"/>
      <c r="D259" s="7"/>
      <c r="E259" s="7"/>
      <c r="F259" s="7"/>
      <c r="G259" s="7"/>
      <c r="H259" s="70"/>
      <c r="I259" s="66"/>
      <c r="J259" s="66"/>
      <c r="K259" s="70"/>
      <c r="L259" s="70"/>
      <c r="M259" s="7"/>
      <c r="N259" s="7"/>
      <c r="O259" s="7"/>
      <c r="P259" s="7"/>
    </row>
    <row r="260" spans="1:16">
      <c r="A260" s="7"/>
      <c r="B260" s="7"/>
      <c r="C260" s="30"/>
      <c r="D260" s="7"/>
      <c r="E260" s="7"/>
      <c r="F260" s="7"/>
      <c r="G260" s="7"/>
      <c r="H260" s="70"/>
      <c r="I260" s="66"/>
      <c r="J260" s="66"/>
      <c r="K260" s="70"/>
      <c r="L260" s="70"/>
      <c r="M260" s="7"/>
      <c r="N260" s="7"/>
      <c r="O260" s="7"/>
      <c r="P260" s="7"/>
    </row>
    <row r="261" spans="1:16">
      <c r="A261" s="7"/>
      <c r="B261" s="7"/>
      <c r="C261" s="30"/>
      <c r="D261" s="7"/>
      <c r="E261" s="7"/>
      <c r="F261" s="7"/>
      <c r="G261" s="7"/>
      <c r="H261" s="70"/>
      <c r="I261" s="66"/>
      <c r="J261" s="66"/>
      <c r="K261" s="70"/>
      <c r="L261" s="70"/>
      <c r="M261" s="7"/>
      <c r="N261" s="7"/>
      <c r="O261" s="7"/>
      <c r="P261" s="7"/>
    </row>
    <row r="262" spans="1:16">
      <c r="A262" s="7"/>
      <c r="B262" s="7"/>
      <c r="C262" s="30"/>
      <c r="D262" s="7"/>
      <c r="E262" s="7"/>
      <c r="F262" s="7"/>
      <c r="G262" s="7"/>
      <c r="H262" s="70"/>
      <c r="I262" s="66"/>
      <c r="J262" s="66"/>
      <c r="K262" s="70"/>
      <c r="L262" s="70"/>
      <c r="M262" s="7"/>
      <c r="N262" s="7"/>
      <c r="O262" s="7"/>
      <c r="P262" s="7"/>
    </row>
    <row r="263" spans="1:16">
      <c r="A263" s="7"/>
      <c r="B263" s="7"/>
      <c r="C263" s="30"/>
      <c r="D263" s="7"/>
      <c r="E263" s="7"/>
      <c r="F263" s="7"/>
      <c r="G263" s="7"/>
      <c r="H263" s="70"/>
      <c r="I263" s="66"/>
      <c r="J263" s="66"/>
      <c r="K263" s="70"/>
      <c r="L263" s="70"/>
      <c r="M263" s="7"/>
      <c r="N263" s="7"/>
      <c r="O263" s="7"/>
      <c r="P263" s="7"/>
    </row>
    <row r="264" spans="1:16">
      <c r="A264" s="7"/>
      <c r="B264" s="7"/>
      <c r="C264" s="30"/>
      <c r="D264" s="7"/>
      <c r="E264" s="7"/>
      <c r="F264" s="7"/>
      <c r="G264" s="7"/>
      <c r="H264" s="70"/>
      <c r="I264" s="66"/>
      <c r="J264" s="66"/>
      <c r="K264" s="70"/>
      <c r="L264" s="70"/>
      <c r="M264" s="7"/>
      <c r="N264" s="7"/>
      <c r="O264" s="7"/>
      <c r="P264" s="7"/>
    </row>
    <row r="265" spans="1:16">
      <c r="A265" s="7"/>
      <c r="B265" s="7"/>
      <c r="C265" s="30"/>
      <c r="D265" s="7"/>
      <c r="E265" s="7"/>
      <c r="F265" s="7"/>
      <c r="G265" s="7"/>
      <c r="H265" s="70"/>
      <c r="I265" s="66"/>
      <c r="J265" s="66"/>
      <c r="K265" s="70"/>
      <c r="L265" s="70"/>
      <c r="M265" s="7"/>
      <c r="N265" s="7"/>
      <c r="O265" s="7"/>
      <c r="P265" s="7"/>
    </row>
    <row r="266" spans="1:16">
      <c r="A266" s="7"/>
      <c r="B266" s="7"/>
      <c r="C266" s="30"/>
      <c r="D266" s="7"/>
      <c r="E266" s="7"/>
      <c r="F266" s="7"/>
      <c r="G266" s="7"/>
      <c r="H266" s="70"/>
      <c r="I266" s="66"/>
      <c r="J266" s="66"/>
      <c r="K266" s="70"/>
      <c r="L266" s="70"/>
      <c r="M266" s="7"/>
      <c r="N266" s="7"/>
      <c r="O266" s="7"/>
      <c r="P266" s="7"/>
    </row>
    <row r="267" spans="1:16">
      <c r="A267" s="7"/>
      <c r="B267" s="7"/>
      <c r="C267" s="30"/>
      <c r="D267" s="7"/>
      <c r="E267" s="7"/>
      <c r="F267" s="7"/>
      <c r="G267" s="7"/>
      <c r="H267" s="70"/>
      <c r="I267" s="66"/>
      <c r="J267" s="66"/>
      <c r="K267" s="70"/>
      <c r="L267" s="70"/>
      <c r="M267" s="7"/>
      <c r="N267" s="7"/>
      <c r="O267" s="7"/>
      <c r="P267" s="7"/>
    </row>
    <row r="268" spans="1:16">
      <c r="A268" s="7"/>
      <c r="B268" s="7"/>
      <c r="C268" s="30"/>
      <c r="D268" s="7"/>
      <c r="E268" s="7"/>
      <c r="F268" s="7"/>
      <c r="G268" s="7"/>
      <c r="H268" s="70"/>
      <c r="I268" s="66"/>
      <c r="J268" s="66"/>
      <c r="K268" s="70"/>
      <c r="L268" s="70"/>
      <c r="M268" s="7"/>
      <c r="N268" s="7"/>
      <c r="O268" s="7"/>
      <c r="P268" s="7"/>
    </row>
    <row r="269" spans="1:16">
      <c r="A269" s="7"/>
      <c r="B269" s="7"/>
      <c r="C269" s="30"/>
      <c r="D269" s="7"/>
      <c r="E269" s="7"/>
      <c r="F269" s="7"/>
      <c r="G269" s="7"/>
      <c r="H269" s="70"/>
      <c r="I269" s="66"/>
      <c r="J269" s="66"/>
      <c r="K269" s="70"/>
      <c r="L269" s="70"/>
      <c r="M269" s="7"/>
      <c r="N269" s="7"/>
      <c r="O269" s="7"/>
      <c r="P269" s="7"/>
    </row>
    <row r="270" spans="1:16">
      <c r="A270" s="7"/>
      <c r="B270" s="7"/>
      <c r="C270" s="30"/>
      <c r="D270" s="7"/>
      <c r="E270" s="7"/>
      <c r="F270" s="7"/>
      <c r="G270" s="7"/>
      <c r="H270" s="70"/>
      <c r="I270" s="66"/>
      <c r="J270" s="66"/>
      <c r="K270" s="70"/>
      <c r="L270" s="70"/>
      <c r="M270" s="7"/>
      <c r="N270" s="7"/>
      <c r="O270" s="7"/>
      <c r="P270" s="7"/>
    </row>
    <row r="271" spans="1:16">
      <c r="A271" s="7"/>
      <c r="B271" s="7"/>
      <c r="C271" s="30"/>
      <c r="D271" s="7"/>
      <c r="E271" s="7"/>
      <c r="F271" s="7"/>
      <c r="G271" s="7"/>
      <c r="H271" s="70"/>
      <c r="I271" s="66"/>
      <c r="J271" s="66"/>
      <c r="K271" s="70"/>
      <c r="L271" s="70"/>
      <c r="M271" s="7"/>
      <c r="N271" s="7"/>
      <c r="O271" s="7"/>
      <c r="P271" s="7"/>
    </row>
    <row r="272" spans="1:16">
      <c r="A272" s="7"/>
      <c r="B272" s="7"/>
      <c r="C272" s="30"/>
      <c r="D272" s="7"/>
      <c r="E272" s="7"/>
      <c r="F272" s="7"/>
      <c r="G272" s="7"/>
      <c r="H272" s="70"/>
      <c r="I272" s="66"/>
      <c r="J272" s="66"/>
      <c r="K272" s="70"/>
      <c r="L272" s="70"/>
      <c r="M272" s="7"/>
      <c r="N272" s="7"/>
      <c r="O272" s="7"/>
      <c r="P272" s="7"/>
    </row>
    <row r="273" spans="1:16">
      <c r="A273" s="7"/>
      <c r="B273" s="7"/>
      <c r="C273" s="30"/>
      <c r="D273" s="7"/>
      <c r="E273" s="7"/>
      <c r="F273" s="7"/>
      <c r="G273" s="7"/>
      <c r="H273" s="70"/>
      <c r="I273" s="66"/>
      <c r="J273" s="66"/>
      <c r="K273" s="70"/>
      <c r="L273" s="70"/>
      <c r="M273" s="7"/>
      <c r="N273" s="7"/>
      <c r="O273" s="7"/>
      <c r="P273" s="7"/>
    </row>
    <row r="274" spans="1:16">
      <c r="A274" s="7"/>
      <c r="B274" s="7"/>
      <c r="C274" s="30"/>
      <c r="D274" s="7"/>
      <c r="E274" s="7"/>
      <c r="F274" s="7"/>
      <c r="G274" s="7"/>
      <c r="H274" s="70"/>
      <c r="I274" s="66"/>
      <c r="J274" s="66"/>
      <c r="K274" s="70"/>
      <c r="L274" s="70"/>
      <c r="M274" s="7"/>
      <c r="N274" s="7"/>
      <c r="O274" s="7"/>
      <c r="P274" s="7"/>
    </row>
    <row r="275" spans="1:16">
      <c r="A275" s="7"/>
      <c r="B275" s="7"/>
      <c r="C275" s="30"/>
      <c r="D275" s="7"/>
      <c r="E275" s="7"/>
      <c r="F275" s="7"/>
      <c r="G275" s="7"/>
      <c r="H275" s="70"/>
      <c r="I275" s="66"/>
      <c r="J275" s="66"/>
      <c r="K275" s="70"/>
      <c r="L275" s="70"/>
      <c r="M275" s="7"/>
      <c r="N275" s="7"/>
      <c r="O275" s="7"/>
      <c r="P275" s="7"/>
    </row>
    <row r="276" spans="1:16">
      <c r="A276" s="7"/>
      <c r="B276" s="7"/>
      <c r="C276" s="30"/>
      <c r="D276" s="7"/>
      <c r="E276" s="7"/>
      <c r="F276" s="7"/>
      <c r="G276" s="7"/>
      <c r="H276" s="70"/>
      <c r="I276" s="66"/>
      <c r="J276" s="66"/>
      <c r="K276" s="70"/>
      <c r="L276" s="70"/>
      <c r="M276" s="7"/>
      <c r="N276" s="7"/>
      <c r="O276" s="7"/>
      <c r="P276" s="7"/>
    </row>
    <row r="277" spans="1:16">
      <c r="A277" s="7"/>
      <c r="B277" s="7"/>
      <c r="C277" s="30"/>
      <c r="D277" s="7"/>
      <c r="E277" s="7"/>
      <c r="F277" s="7"/>
      <c r="G277" s="7"/>
      <c r="H277" s="70"/>
      <c r="I277" s="66"/>
      <c r="J277" s="66"/>
      <c r="K277" s="70"/>
      <c r="L277" s="70"/>
      <c r="M277" s="7"/>
      <c r="N277" s="7"/>
      <c r="O277" s="7"/>
      <c r="P277" s="7"/>
    </row>
    <row r="278" spans="1:16">
      <c r="A278" s="7"/>
      <c r="B278" s="7"/>
      <c r="C278" s="30"/>
      <c r="D278" s="7"/>
      <c r="E278" s="7"/>
      <c r="F278" s="7"/>
      <c r="G278" s="7"/>
      <c r="H278" s="70"/>
      <c r="I278" s="66"/>
      <c r="J278" s="66"/>
      <c r="K278" s="70"/>
      <c r="L278" s="70"/>
      <c r="M278" s="7"/>
      <c r="N278" s="7"/>
      <c r="O278" s="7"/>
      <c r="P278" s="7"/>
    </row>
    <row r="279" spans="1:16">
      <c r="A279" s="7"/>
      <c r="B279" s="7"/>
      <c r="C279" s="30"/>
      <c r="D279" s="7"/>
      <c r="E279" s="7"/>
      <c r="F279" s="7"/>
      <c r="G279" s="7"/>
      <c r="H279" s="70"/>
      <c r="I279" s="66"/>
      <c r="J279" s="66"/>
      <c r="K279" s="70"/>
      <c r="L279" s="70"/>
      <c r="M279" s="7"/>
      <c r="N279" s="7"/>
      <c r="O279" s="7"/>
      <c r="P279" s="7"/>
    </row>
    <row r="280" spans="1:16">
      <c r="A280" s="7"/>
      <c r="B280" s="7"/>
      <c r="C280" s="30"/>
      <c r="D280" s="7"/>
      <c r="E280" s="7"/>
      <c r="F280" s="7"/>
      <c r="G280" s="7"/>
      <c r="H280" s="70"/>
      <c r="I280" s="66"/>
      <c r="J280" s="66"/>
      <c r="K280" s="70"/>
      <c r="L280" s="70"/>
      <c r="M280" s="7"/>
      <c r="N280" s="7"/>
      <c r="O280" s="7"/>
      <c r="P280" s="7"/>
    </row>
    <row r="281" spans="1:16">
      <c r="A281" s="7"/>
      <c r="B281" s="7"/>
      <c r="C281" s="30"/>
      <c r="D281" s="7"/>
      <c r="E281" s="7"/>
      <c r="F281" s="7"/>
      <c r="G281" s="7"/>
      <c r="H281" s="70"/>
      <c r="I281" s="66"/>
      <c r="J281" s="66"/>
      <c r="K281" s="70"/>
      <c r="L281" s="70"/>
      <c r="M281" s="7"/>
      <c r="N281" s="7"/>
      <c r="O281" s="7"/>
      <c r="P281" s="7"/>
    </row>
    <row r="282" spans="1:16">
      <c r="A282" s="7"/>
      <c r="B282" s="7"/>
      <c r="C282" s="30"/>
      <c r="D282" s="7"/>
      <c r="E282" s="7"/>
      <c r="F282" s="7"/>
      <c r="G282" s="7"/>
      <c r="H282" s="70"/>
      <c r="I282" s="66"/>
      <c r="J282" s="66"/>
      <c r="K282" s="70"/>
      <c r="L282" s="70"/>
      <c r="M282" s="7"/>
      <c r="N282" s="7"/>
      <c r="O282" s="7"/>
      <c r="P282" s="7"/>
    </row>
    <row r="283" spans="1:16">
      <c r="A283" s="7"/>
      <c r="B283" s="7"/>
      <c r="C283" s="30"/>
      <c r="D283" s="7"/>
      <c r="E283" s="7"/>
      <c r="F283" s="7"/>
      <c r="G283" s="7"/>
      <c r="H283" s="70"/>
      <c r="I283" s="66"/>
      <c r="J283" s="66"/>
      <c r="K283" s="70"/>
      <c r="L283" s="70"/>
      <c r="M283" s="7"/>
      <c r="N283" s="7"/>
      <c r="O283" s="7"/>
      <c r="P283" s="7"/>
    </row>
    <row r="284" spans="1:16">
      <c r="A284" s="7"/>
      <c r="B284" s="7"/>
      <c r="C284" s="30"/>
      <c r="D284" s="7"/>
      <c r="E284" s="7"/>
      <c r="F284" s="7"/>
      <c r="G284" s="7"/>
      <c r="H284" s="70"/>
      <c r="I284" s="66"/>
      <c r="J284" s="66"/>
      <c r="K284" s="70"/>
      <c r="L284" s="70"/>
      <c r="M284" s="7"/>
      <c r="N284" s="7"/>
      <c r="O284" s="7"/>
      <c r="P284" s="7"/>
    </row>
    <row r="285" spans="1:16">
      <c r="A285" s="7"/>
      <c r="B285" s="7"/>
      <c r="C285" s="30"/>
      <c r="D285" s="7"/>
      <c r="E285" s="7"/>
      <c r="F285" s="7"/>
      <c r="G285" s="7"/>
      <c r="H285" s="70"/>
      <c r="I285" s="66"/>
      <c r="J285" s="66"/>
      <c r="K285" s="70"/>
      <c r="L285" s="70"/>
      <c r="M285" s="7"/>
      <c r="N285" s="7"/>
      <c r="O285" s="7"/>
      <c r="P285" s="7"/>
    </row>
    <row r="286" spans="1:16">
      <c r="A286" s="7"/>
      <c r="B286" s="7"/>
      <c r="C286" s="30"/>
      <c r="D286" s="7"/>
      <c r="E286" s="7"/>
      <c r="F286" s="7"/>
      <c r="G286" s="7"/>
      <c r="H286" s="70"/>
      <c r="I286" s="66"/>
      <c r="J286" s="66"/>
      <c r="K286" s="70"/>
      <c r="L286" s="70"/>
      <c r="M286" s="7"/>
      <c r="N286" s="7"/>
      <c r="O286" s="7"/>
      <c r="P286" s="7"/>
    </row>
    <row r="287" spans="1:16">
      <c r="A287" s="7"/>
      <c r="B287" s="7"/>
      <c r="C287" s="30"/>
      <c r="D287" s="7"/>
      <c r="E287" s="7"/>
      <c r="F287" s="7"/>
      <c r="G287" s="7"/>
      <c r="H287" s="70"/>
      <c r="I287" s="66"/>
      <c r="J287" s="66"/>
      <c r="K287" s="70"/>
      <c r="L287" s="70"/>
      <c r="M287" s="7"/>
      <c r="N287" s="7"/>
      <c r="O287" s="7"/>
      <c r="P287" s="7"/>
    </row>
    <row r="288" spans="1:16">
      <c r="A288" s="7"/>
      <c r="B288" s="7"/>
      <c r="C288" s="30"/>
      <c r="D288" s="7"/>
      <c r="E288" s="7"/>
      <c r="F288" s="7"/>
      <c r="G288" s="7"/>
      <c r="H288" s="70"/>
      <c r="I288" s="66"/>
      <c r="J288" s="66"/>
      <c r="K288" s="70"/>
      <c r="L288" s="70"/>
      <c r="M288" s="7"/>
      <c r="N288" s="7"/>
      <c r="O288" s="7"/>
      <c r="P288" s="7"/>
    </row>
    <row r="289" spans="1:16">
      <c r="A289" s="7"/>
      <c r="B289" s="7"/>
      <c r="C289" s="30"/>
      <c r="D289" s="7"/>
      <c r="E289" s="7"/>
      <c r="F289" s="7"/>
      <c r="G289" s="7"/>
      <c r="H289" s="70"/>
      <c r="I289" s="66"/>
      <c r="J289" s="66"/>
      <c r="K289" s="70"/>
      <c r="L289" s="70"/>
      <c r="M289" s="7"/>
      <c r="N289" s="7"/>
      <c r="O289" s="7"/>
      <c r="P289" s="7"/>
    </row>
    <row r="290" spans="1:16">
      <c r="A290" s="7"/>
      <c r="B290" s="7"/>
      <c r="C290" s="30"/>
      <c r="D290" s="7"/>
      <c r="E290" s="7"/>
      <c r="F290" s="7"/>
      <c r="G290" s="7"/>
      <c r="H290" s="70"/>
      <c r="I290" s="66"/>
      <c r="J290" s="66"/>
      <c r="K290" s="70"/>
      <c r="L290" s="70"/>
      <c r="M290" s="7"/>
      <c r="N290" s="7"/>
      <c r="O290" s="7"/>
      <c r="P290" s="7"/>
    </row>
    <row r="291" spans="1:16">
      <c r="A291" s="7"/>
      <c r="B291" s="7"/>
      <c r="C291" s="30"/>
      <c r="D291" s="7"/>
      <c r="E291" s="7"/>
      <c r="F291" s="7"/>
      <c r="G291" s="7"/>
      <c r="H291" s="70"/>
      <c r="I291" s="66"/>
      <c r="J291" s="66"/>
      <c r="K291" s="70"/>
      <c r="L291" s="70"/>
      <c r="M291" s="7"/>
      <c r="N291" s="7"/>
      <c r="O291" s="7"/>
      <c r="P291" s="7"/>
    </row>
    <row r="292" spans="1:16">
      <c r="A292" s="7"/>
      <c r="B292" s="7"/>
      <c r="C292" s="30"/>
      <c r="D292" s="7"/>
      <c r="E292" s="7"/>
      <c r="F292" s="7"/>
      <c r="G292" s="7"/>
      <c r="H292" s="70"/>
      <c r="I292" s="66"/>
      <c r="J292" s="66"/>
      <c r="K292" s="70"/>
      <c r="L292" s="70"/>
      <c r="M292" s="7"/>
      <c r="N292" s="7"/>
      <c r="O292" s="7"/>
      <c r="P292" s="7"/>
    </row>
    <row r="293" spans="1:16">
      <c r="A293" s="7"/>
      <c r="B293" s="7"/>
      <c r="C293" s="30"/>
      <c r="D293" s="7"/>
      <c r="E293" s="7"/>
      <c r="F293" s="7"/>
      <c r="G293" s="7"/>
      <c r="H293" s="70"/>
      <c r="I293" s="66"/>
      <c r="J293" s="66"/>
      <c r="K293" s="70"/>
      <c r="L293" s="70"/>
      <c r="M293" s="7"/>
      <c r="N293" s="7"/>
      <c r="O293" s="7"/>
      <c r="P293" s="7"/>
    </row>
    <row r="294" spans="1:16">
      <c r="A294" s="7"/>
      <c r="B294" s="7"/>
      <c r="C294" s="30"/>
      <c r="D294" s="7"/>
      <c r="E294" s="7"/>
      <c r="F294" s="7"/>
      <c r="G294" s="7"/>
      <c r="H294" s="70"/>
      <c r="I294" s="66"/>
      <c r="J294" s="66"/>
      <c r="K294" s="70"/>
      <c r="L294" s="70"/>
      <c r="M294" s="7"/>
      <c r="N294" s="7"/>
      <c r="O294" s="7"/>
      <c r="P294" s="7"/>
    </row>
    <row r="295" spans="1:16">
      <c r="A295" s="7"/>
      <c r="B295" s="7"/>
      <c r="C295" s="30"/>
      <c r="D295" s="7"/>
      <c r="E295" s="7"/>
      <c r="F295" s="7"/>
      <c r="G295" s="7"/>
      <c r="H295" s="70"/>
      <c r="I295" s="66"/>
      <c r="J295" s="66"/>
      <c r="K295" s="70"/>
      <c r="L295" s="70"/>
      <c r="M295" s="7"/>
      <c r="N295" s="7"/>
      <c r="O295" s="7"/>
      <c r="P295" s="7"/>
    </row>
    <row r="296" spans="1:16">
      <c r="A296" s="7"/>
      <c r="B296" s="7"/>
      <c r="C296" s="30"/>
      <c r="D296" s="7"/>
      <c r="E296" s="7"/>
      <c r="F296" s="7"/>
      <c r="G296" s="7"/>
      <c r="H296" s="70"/>
      <c r="I296" s="66"/>
      <c r="J296" s="66"/>
      <c r="K296" s="70"/>
      <c r="L296" s="70"/>
      <c r="M296" s="7"/>
      <c r="N296" s="7"/>
      <c r="O296" s="7"/>
      <c r="P296" s="7"/>
    </row>
    <row r="297" spans="1:16">
      <c r="A297" s="7"/>
      <c r="B297" s="7"/>
      <c r="C297" s="30"/>
      <c r="D297" s="7"/>
      <c r="E297" s="7"/>
      <c r="F297" s="7"/>
      <c r="G297" s="7"/>
      <c r="H297" s="70"/>
      <c r="I297" s="66"/>
      <c r="J297" s="66"/>
      <c r="K297" s="70"/>
      <c r="L297" s="70"/>
      <c r="M297" s="7"/>
      <c r="N297" s="7"/>
      <c r="O297" s="7"/>
      <c r="P297" s="7"/>
    </row>
    <row r="298" spans="1:16">
      <c r="A298" s="7"/>
      <c r="B298" s="7"/>
      <c r="C298" s="30"/>
      <c r="D298" s="7"/>
      <c r="E298" s="7"/>
      <c r="F298" s="7"/>
      <c r="G298" s="7"/>
      <c r="H298" s="70"/>
      <c r="I298" s="66"/>
      <c r="J298" s="66"/>
      <c r="K298" s="70"/>
      <c r="L298" s="70"/>
      <c r="M298" s="7"/>
      <c r="N298" s="7"/>
      <c r="O298" s="7"/>
      <c r="P298" s="7"/>
    </row>
    <row r="299" spans="1:16">
      <c r="A299" s="7"/>
      <c r="B299" s="7"/>
      <c r="C299" s="30"/>
      <c r="D299" s="7"/>
      <c r="E299" s="7"/>
      <c r="F299" s="7"/>
      <c r="G299" s="7"/>
      <c r="H299" s="70"/>
      <c r="I299" s="66"/>
      <c r="J299" s="66"/>
      <c r="K299" s="70"/>
      <c r="L299" s="70"/>
      <c r="M299" s="7"/>
      <c r="N299" s="7"/>
      <c r="O299" s="7"/>
      <c r="P299" s="7"/>
    </row>
    <row r="300" spans="1:16">
      <c r="A300" s="7"/>
      <c r="B300" s="7"/>
      <c r="C300" s="30"/>
      <c r="D300" s="7"/>
      <c r="E300" s="7"/>
      <c r="F300" s="7"/>
      <c r="G300" s="7"/>
      <c r="H300" s="70"/>
      <c r="I300" s="66"/>
      <c r="J300" s="66"/>
      <c r="K300" s="70"/>
      <c r="L300" s="70"/>
      <c r="M300" s="7"/>
      <c r="N300" s="7"/>
      <c r="O300" s="7"/>
      <c r="P300" s="7"/>
    </row>
    <row r="301" spans="1:16">
      <c r="A301" s="7"/>
      <c r="B301" s="7"/>
      <c r="C301" s="30"/>
      <c r="D301" s="7"/>
      <c r="E301" s="7"/>
      <c r="F301" s="7"/>
      <c r="G301" s="7"/>
      <c r="H301" s="70"/>
      <c r="I301" s="66"/>
      <c r="J301" s="66"/>
      <c r="K301" s="70"/>
      <c r="L301" s="70"/>
      <c r="M301" s="7"/>
      <c r="N301" s="7"/>
      <c r="O301" s="7"/>
      <c r="P301" s="7"/>
    </row>
    <row r="302" spans="1:16">
      <c r="A302" s="7"/>
      <c r="B302" s="7"/>
      <c r="C302" s="30"/>
      <c r="D302" s="7"/>
      <c r="E302" s="7"/>
      <c r="F302" s="7"/>
      <c r="G302" s="7"/>
      <c r="H302" s="70"/>
      <c r="I302" s="66"/>
      <c r="J302" s="66"/>
      <c r="K302" s="70"/>
      <c r="L302" s="70"/>
      <c r="M302" s="7"/>
      <c r="N302" s="7"/>
      <c r="O302" s="7"/>
      <c r="P302" s="7"/>
    </row>
    <row r="303" spans="1:16">
      <c r="A303" s="7"/>
      <c r="B303" s="7"/>
      <c r="C303" s="30"/>
      <c r="D303" s="7"/>
      <c r="E303" s="7"/>
      <c r="F303" s="7"/>
      <c r="G303" s="7"/>
      <c r="H303" s="70"/>
      <c r="I303" s="66"/>
      <c r="J303" s="66"/>
      <c r="K303" s="70"/>
      <c r="L303" s="70"/>
      <c r="M303" s="7"/>
      <c r="N303" s="7"/>
      <c r="O303" s="7"/>
      <c r="P303" s="7"/>
    </row>
    <row r="304" spans="1:16">
      <c r="A304" s="7"/>
      <c r="B304" s="7"/>
      <c r="C304" s="30"/>
      <c r="D304" s="7"/>
      <c r="E304" s="7"/>
      <c r="F304" s="7"/>
      <c r="G304" s="7"/>
      <c r="H304" s="70"/>
      <c r="I304" s="66"/>
      <c r="J304" s="66"/>
      <c r="K304" s="70"/>
      <c r="L304" s="70"/>
      <c r="M304" s="7"/>
      <c r="N304" s="7"/>
      <c r="O304" s="7"/>
      <c r="P304" s="7"/>
    </row>
    <row r="305" spans="1:16">
      <c r="A305" s="7"/>
      <c r="B305" s="7"/>
      <c r="C305" s="30"/>
      <c r="D305" s="7"/>
      <c r="E305" s="7"/>
      <c r="F305" s="7"/>
      <c r="G305" s="7"/>
      <c r="H305" s="70"/>
      <c r="I305" s="66"/>
      <c r="J305" s="66"/>
      <c r="K305" s="70"/>
      <c r="L305" s="70"/>
      <c r="M305" s="7"/>
      <c r="N305" s="7"/>
      <c r="O305" s="7"/>
      <c r="P305" s="7"/>
    </row>
    <row r="306" spans="1:16">
      <c r="A306" s="7"/>
      <c r="B306" s="7"/>
      <c r="C306" s="30"/>
      <c r="D306" s="7"/>
      <c r="E306" s="7"/>
      <c r="F306" s="7"/>
      <c r="G306" s="7"/>
      <c r="H306" s="70"/>
      <c r="I306" s="66"/>
      <c r="J306" s="66"/>
      <c r="K306" s="70"/>
      <c r="L306" s="70"/>
      <c r="M306" s="7"/>
      <c r="N306" s="7"/>
      <c r="O306" s="7"/>
      <c r="P306" s="7"/>
    </row>
    <row r="307" spans="1:16">
      <c r="A307" s="7"/>
      <c r="B307" s="7"/>
      <c r="C307" s="30"/>
      <c r="D307" s="7"/>
      <c r="E307" s="7"/>
      <c r="F307" s="7"/>
      <c r="G307" s="7"/>
      <c r="H307" s="70"/>
      <c r="I307" s="66"/>
      <c r="J307" s="66"/>
      <c r="K307" s="70"/>
      <c r="L307" s="70"/>
      <c r="M307" s="7"/>
      <c r="N307" s="7"/>
      <c r="O307" s="7"/>
      <c r="P307" s="7"/>
    </row>
    <row r="308" spans="1:16">
      <c r="A308" s="7"/>
      <c r="B308" s="7"/>
      <c r="C308" s="30"/>
      <c r="D308" s="7"/>
      <c r="E308" s="7"/>
      <c r="F308" s="7"/>
      <c r="G308" s="7"/>
      <c r="H308" s="70"/>
      <c r="I308" s="66"/>
      <c r="J308" s="66"/>
      <c r="K308" s="70"/>
      <c r="L308" s="70"/>
      <c r="M308" s="7"/>
      <c r="N308" s="7"/>
      <c r="O308" s="7"/>
      <c r="P308" s="7"/>
    </row>
    <row r="309" spans="1:16">
      <c r="A309" s="7"/>
      <c r="B309" s="7"/>
      <c r="C309" s="30"/>
      <c r="D309" s="7"/>
      <c r="E309" s="7"/>
      <c r="F309" s="7"/>
      <c r="G309" s="7"/>
      <c r="H309" s="70"/>
      <c r="I309" s="66"/>
      <c r="J309" s="66"/>
      <c r="K309" s="70"/>
      <c r="L309" s="70"/>
      <c r="M309" s="7"/>
      <c r="N309" s="7"/>
      <c r="O309" s="7"/>
      <c r="P309" s="7"/>
    </row>
    <row r="310" spans="1:16">
      <c r="A310" s="7"/>
      <c r="B310" s="7"/>
      <c r="C310" s="30"/>
      <c r="D310" s="7"/>
      <c r="E310" s="7"/>
      <c r="F310" s="7"/>
      <c r="G310" s="7"/>
      <c r="H310" s="70"/>
      <c r="I310" s="66"/>
      <c r="J310" s="66"/>
      <c r="K310" s="70"/>
      <c r="L310" s="70"/>
      <c r="M310" s="7"/>
      <c r="N310" s="7"/>
      <c r="O310" s="7"/>
      <c r="P310" s="7"/>
    </row>
    <row r="311" spans="1:16">
      <c r="A311" s="7"/>
      <c r="B311" s="7"/>
      <c r="C311" s="30"/>
      <c r="D311" s="7"/>
      <c r="E311" s="7"/>
      <c r="F311" s="7"/>
      <c r="G311" s="7"/>
      <c r="H311" s="70"/>
      <c r="I311" s="66"/>
      <c r="J311" s="66"/>
      <c r="K311" s="70"/>
      <c r="L311" s="70"/>
      <c r="M311" s="7"/>
      <c r="N311" s="7"/>
      <c r="O311" s="7"/>
      <c r="P311" s="7"/>
    </row>
    <row r="312" spans="1:16">
      <c r="A312" s="7"/>
      <c r="B312" s="7"/>
      <c r="C312" s="30"/>
      <c r="D312" s="7"/>
      <c r="E312" s="7"/>
      <c r="F312" s="7"/>
      <c r="G312" s="7"/>
      <c r="H312" s="70"/>
      <c r="I312" s="66"/>
      <c r="J312" s="66"/>
      <c r="K312" s="70"/>
      <c r="L312" s="70"/>
      <c r="M312" s="7"/>
      <c r="N312" s="7"/>
      <c r="O312" s="7"/>
      <c r="P312" s="7"/>
    </row>
    <row r="313" spans="1:16">
      <c r="A313" s="7"/>
      <c r="B313" s="7"/>
      <c r="C313" s="30"/>
      <c r="D313" s="7"/>
      <c r="E313" s="7"/>
      <c r="F313" s="7"/>
      <c r="G313" s="7"/>
      <c r="H313" s="70"/>
      <c r="I313" s="66"/>
      <c r="J313" s="66"/>
      <c r="K313" s="70"/>
      <c r="L313" s="70"/>
      <c r="M313" s="7"/>
      <c r="N313" s="7"/>
      <c r="O313" s="7"/>
      <c r="P313" s="7"/>
    </row>
    <row r="314" spans="1:16">
      <c r="A314" s="7"/>
      <c r="B314" s="7"/>
      <c r="C314" s="30"/>
      <c r="D314" s="7"/>
      <c r="E314" s="7"/>
      <c r="F314" s="7"/>
      <c r="G314" s="7"/>
      <c r="H314" s="70"/>
      <c r="I314" s="66"/>
      <c r="J314" s="66"/>
      <c r="K314" s="70"/>
      <c r="L314" s="70"/>
      <c r="M314" s="7"/>
      <c r="N314" s="7"/>
      <c r="O314" s="7"/>
      <c r="P314" s="7"/>
    </row>
    <row r="315" spans="1:16">
      <c r="A315" s="7"/>
      <c r="B315" s="7"/>
      <c r="C315" s="30"/>
      <c r="D315" s="7"/>
      <c r="E315" s="7"/>
      <c r="F315" s="7"/>
      <c r="G315" s="7"/>
      <c r="H315" s="70"/>
      <c r="I315" s="66"/>
      <c r="J315" s="66"/>
      <c r="K315" s="70"/>
      <c r="L315" s="70"/>
      <c r="M315" s="7"/>
      <c r="N315" s="7"/>
      <c r="O315" s="7"/>
      <c r="P315" s="7"/>
    </row>
    <row r="316" spans="1:16">
      <c r="A316" s="7"/>
      <c r="B316" s="7"/>
      <c r="C316" s="30"/>
      <c r="D316" s="7"/>
      <c r="E316" s="7"/>
      <c r="F316" s="7"/>
      <c r="G316" s="7"/>
      <c r="H316" s="70"/>
      <c r="I316" s="66"/>
      <c r="J316" s="66"/>
      <c r="K316" s="70"/>
      <c r="L316" s="70"/>
      <c r="M316" s="7"/>
      <c r="N316" s="7"/>
      <c r="O316" s="7"/>
      <c r="P316" s="7"/>
    </row>
    <row r="317" spans="1:16">
      <c r="A317" s="7"/>
      <c r="B317" s="7"/>
      <c r="C317" s="30"/>
      <c r="D317" s="7"/>
      <c r="E317" s="7"/>
      <c r="F317" s="7"/>
      <c r="G317" s="7"/>
      <c r="H317" s="70"/>
      <c r="I317" s="66"/>
      <c r="J317" s="66"/>
      <c r="K317" s="70"/>
      <c r="L317" s="70"/>
      <c r="M317" s="7"/>
      <c r="N317" s="7"/>
      <c r="O317" s="7"/>
      <c r="P317" s="7"/>
    </row>
    <row r="318" spans="1:16">
      <c r="A318" s="7"/>
      <c r="B318" s="7"/>
      <c r="C318" s="30"/>
      <c r="D318" s="7"/>
      <c r="E318" s="7"/>
      <c r="F318" s="7"/>
      <c r="G318" s="7"/>
      <c r="H318" s="70"/>
      <c r="I318" s="66"/>
      <c r="J318" s="66"/>
      <c r="K318" s="70"/>
      <c r="L318" s="70"/>
      <c r="M318" s="7"/>
      <c r="N318" s="7"/>
      <c r="O318" s="7"/>
      <c r="P318" s="7"/>
    </row>
    <row r="319" spans="1:16">
      <c r="A319" s="7"/>
      <c r="B319" s="7"/>
      <c r="C319" s="30"/>
      <c r="D319" s="7"/>
      <c r="E319" s="7"/>
      <c r="F319" s="7"/>
      <c r="G319" s="7"/>
      <c r="H319" s="70"/>
      <c r="I319" s="66"/>
      <c r="J319" s="66"/>
      <c r="K319" s="70"/>
      <c r="L319" s="70"/>
      <c r="M319" s="7"/>
      <c r="N319" s="7"/>
      <c r="O319" s="7"/>
      <c r="P319" s="7"/>
    </row>
    <row r="320" spans="1:16">
      <c r="A320" s="7"/>
      <c r="B320" s="7"/>
      <c r="C320" s="30"/>
      <c r="D320" s="7"/>
      <c r="E320" s="7"/>
      <c r="F320" s="7"/>
      <c r="G320" s="7"/>
      <c r="H320" s="70"/>
      <c r="I320" s="66"/>
      <c r="J320" s="66"/>
      <c r="K320" s="70"/>
      <c r="L320" s="70"/>
      <c r="M320" s="7"/>
      <c r="N320" s="7"/>
      <c r="O320" s="7"/>
      <c r="P320" s="7"/>
    </row>
    <row r="321" spans="1:16">
      <c r="A321" s="7"/>
      <c r="B321" s="7"/>
      <c r="C321" s="30"/>
      <c r="D321" s="7"/>
      <c r="E321" s="7"/>
      <c r="F321" s="7"/>
      <c r="G321" s="7"/>
      <c r="H321" s="70"/>
      <c r="I321" s="66"/>
      <c r="J321" s="66"/>
      <c r="K321" s="70"/>
      <c r="L321" s="70"/>
      <c r="M321" s="7"/>
      <c r="N321" s="7"/>
      <c r="O321" s="7"/>
      <c r="P321" s="7"/>
    </row>
    <row r="322" spans="1:16">
      <c r="A322" s="7"/>
      <c r="B322" s="7"/>
      <c r="C322" s="30"/>
      <c r="D322" s="7"/>
      <c r="E322" s="7"/>
      <c r="F322" s="7"/>
      <c r="G322" s="7"/>
      <c r="H322" s="70"/>
      <c r="I322" s="66"/>
      <c r="J322" s="66"/>
      <c r="K322" s="70"/>
      <c r="L322" s="70"/>
      <c r="M322" s="7"/>
      <c r="N322" s="7"/>
      <c r="O322" s="7"/>
      <c r="P322" s="7"/>
    </row>
    <row r="323" spans="1:16">
      <c r="A323" s="7"/>
      <c r="B323" s="7"/>
      <c r="C323" s="30"/>
      <c r="D323" s="7"/>
      <c r="E323" s="7"/>
      <c r="F323" s="7"/>
      <c r="G323" s="7"/>
      <c r="H323" s="70"/>
      <c r="I323" s="66"/>
      <c r="J323" s="66"/>
      <c r="K323" s="70"/>
      <c r="L323" s="70"/>
      <c r="M323" s="7"/>
      <c r="N323" s="7"/>
      <c r="O323" s="7"/>
      <c r="P323" s="7"/>
    </row>
    <row r="324" spans="1:16">
      <c r="A324" s="7"/>
      <c r="B324" s="7"/>
      <c r="C324" s="30"/>
      <c r="D324" s="7"/>
      <c r="E324" s="7"/>
      <c r="F324" s="7"/>
      <c r="G324" s="7"/>
      <c r="H324" s="70"/>
      <c r="I324" s="66"/>
      <c r="J324" s="66"/>
      <c r="K324" s="70"/>
      <c r="L324" s="70"/>
      <c r="M324" s="7"/>
      <c r="N324" s="7"/>
      <c r="O324" s="7"/>
      <c r="P324" s="7"/>
    </row>
    <row r="325" spans="1:16">
      <c r="A325" s="7"/>
      <c r="B325" s="7"/>
      <c r="C325" s="30"/>
      <c r="D325" s="7"/>
      <c r="E325" s="7"/>
      <c r="F325" s="7"/>
      <c r="G325" s="7"/>
      <c r="H325" s="70"/>
      <c r="I325" s="66"/>
      <c r="J325" s="66"/>
      <c r="K325" s="70"/>
      <c r="L325" s="70"/>
      <c r="M325" s="7"/>
      <c r="N325" s="7"/>
      <c r="O325" s="7"/>
      <c r="P325" s="7"/>
    </row>
    <row r="326" spans="1:16">
      <c r="A326" s="7"/>
      <c r="B326" s="7"/>
      <c r="C326" s="30"/>
      <c r="D326" s="7"/>
      <c r="E326" s="7"/>
      <c r="F326" s="7"/>
      <c r="G326" s="7"/>
      <c r="H326" s="70"/>
      <c r="I326" s="66"/>
      <c r="J326" s="66"/>
      <c r="K326" s="70"/>
      <c r="L326" s="70"/>
      <c r="M326" s="7"/>
      <c r="N326" s="7"/>
      <c r="O326" s="7"/>
      <c r="P326" s="7"/>
    </row>
    <row r="327" spans="1:16">
      <c r="A327" s="7"/>
      <c r="B327" s="7"/>
      <c r="C327" s="30"/>
      <c r="D327" s="7"/>
      <c r="E327" s="7"/>
      <c r="F327" s="7"/>
      <c r="G327" s="7"/>
      <c r="H327" s="70"/>
      <c r="I327" s="66"/>
      <c r="J327" s="66"/>
      <c r="K327" s="70"/>
      <c r="L327" s="70"/>
      <c r="M327" s="7"/>
      <c r="N327" s="7"/>
      <c r="O327" s="7"/>
      <c r="P327" s="7"/>
    </row>
    <row r="328" spans="1:16">
      <c r="A328" s="7"/>
      <c r="B328" s="7"/>
      <c r="C328" s="30"/>
      <c r="D328" s="7"/>
      <c r="E328" s="7"/>
      <c r="F328" s="7"/>
      <c r="G328" s="7"/>
      <c r="H328" s="70"/>
      <c r="I328" s="66"/>
      <c r="J328" s="66"/>
      <c r="K328" s="70"/>
      <c r="L328" s="70"/>
      <c r="M328" s="7"/>
      <c r="N328" s="7"/>
      <c r="O328" s="7"/>
      <c r="P328" s="7"/>
    </row>
    <row r="329" spans="1:16">
      <c r="A329" s="7"/>
      <c r="B329" s="7"/>
      <c r="C329" s="30"/>
      <c r="D329" s="7"/>
      <c r="E329" s="7"/>
      <c r="F329" s="7"/>
      <c r="G329" s="7"/>
      <c r="H329" s="70"/>
      <c r="I329" s="66"/>
      <c r="J329" s="66"/>
      <c r="K329" s="70"/>
      <c r="L329" s="70"/>
      <c r="M329" s="7"/>
      <c r="N329" s="7"/>
      <c r="O329" s="7"/>
      <c r="P329" s="7"/>
    </row>
    <row r="330" spans="1:16">
      <c r="A330" s="7"/>
      <c r="B330" s="7"/>
      <c r="C330" s="30"/>
      <c r="D330" s="7"/>
      <c r="E330" s="7"/>
      <c r="F330" s="7"/>
      <c r="G330" s="7"/>
      <c r="H330" s="70"/>
      <c r="I330" s="66"/>
      <c r="J330" s="66"/>
      <c r="K330" s="70"/>
      <c r="L330" s="70"/>
      <c r="M330" s="7"/>
      <c r="N330" s="7"/>
      <c r="O330" s="7"/>
      <c r="P330" s="7"/>
    </row>
    <row r="331" spans="1:16">
      <c r="A331" s="7"/>
      <c r="B331" s="7"/>
      <c r="C331" s="30"/>
      <c r="D331" s="7"/>
      <c r="E331" s="7"/>
      <c r="F331" s="7"/>
      <c r="G331" s="7"/>
      <c r="H331" s="70"/>
      <c r="I331" s="66"/>
      <c r="J331" s="66"/>
      <c r="K331" s="70"/>
      <c r="L331" s="70"/>
      <c r="M331" s="7"/>
      <c r="N331" s="7"/>
      <c r="O331" s="7"/>
      <c r="P331" s="7"/>
    </row>
    <row r="332" spans="1:16">
      <c r="A332" s="7"/>
      <c r="B332" s="7"/>
      <c r="C332" s="30"/>
      <c r="D332" s="7"/>
      <c r="E332" s="7"/>
      <c r="F332" s="7"/>
      <c r="G332" s="7"/>
      <c r="H332" s="70"/>
      <c r="I332" s="66"/>
      <c r="J332" s="66"/>
      <c r="K332" s="70"/>
      <c r="L332" s="70"/>
      <c r="M332" s="7"/>
      <c r="N332" s="7"/>
      <c r="O332" s="7"/>
      <c r="P332" s="7"/>
    </row>
    <row r="333" spans="1:16">
      <c r="A333" s="7"/>
      <c r="B333" s="7"/>
      <c r="C333" s="30"/>
      <c r="D333" s="7"/>
      <c r="E333" s="7"/>
      <c r="F333" s="7"/>
      <c r="G333" s="7"/>
      <c r="H333" s="70"/>
      <c r="I333" s="66"/>
      <c r="J333" s="66"/>
      <c r="K333" s="70"/>
      <c r="L333" s="70"/>
      <c r="M333" s="7"/>
      <c r="N333" s="7"/>
      <c r="O333" s="7"/>
      <c r="P333" s="7"/>
    </row>
    <row r="334" spans="1:16">
      <c r="A334" s="7"/>
      <c r="B334" s="7"/>
      <c r="C334" s="30"/>
      <c r="D334" s="7"/>
      <c r="E334" s="7"/>
      <c r="F334" s="7"/>
      <c r="G334" s="7"/>
      <c r="H334" s="70"/>
      <c r="I334" s="66"/>
      <c r="J334" s="66"/>
      <c r="K334" s="70"/>
      <c r="L334" s="70"/>
      <c r="M334" s="7"/>
      <c r="N334" s="7"/>
      <c r="O334" s="7"/>
      <c r="P334" s="7"/>
    </row>
    <row r="335" spans="1:16">
      <c r="A335" s="7"/>
      <c r="B335" s="7"/>
      <c r="C335" s="30"/>
      <c r="D335" s="7"/>
      <c r="E335" s="7"/>
      <c r="F335" s="7"/>
      <c r="G335" s="7"/>
      <c r="H335" s="70"/>
      <c r="I335" s="66"/>
      <c r="J335" s="66"/>
      <c r="K335" s="70"/>
      <c r="L335" s="70"/>
      <c r="M335" s="7"/>
      <c r="N335" s="7"/>
      <c r="O335" s="7"/>
      <c r="P335" s="7"/>
    </row>
    <row r="336" spans="1:16">
      <c r="A336" s="7"/>
      <c r="B336" s="7"/>
      <c r="C336" s="30"/>
      <c r="D336" s="7"/>
      <c r="E336" s="7"/>
      <c r="F336" s="7"/>
      <c r="G336" s="7"/>
      <c r="H336" s="70"/>
      <c r="I336" s="66"/>
      <c r="J336" s="66"/>
      <c r="K336" s="70"/>
      <c r="L336" s="70"/>
      <c r="M336" s="7"/>
      <c r="N336" s="7"/>
      <c r="O336" s="7"/>
      <c r="P336" s="7"/>
    </row>
    <row r="337" spans="1:16">
      <c r="A337" s="7"/>
      <c r="B337" s="7"/>
      <c r="C337" s="30"/>
      <c r="D337" s="7"/>
      <c r="E337" s="7"/>
      <c r="F337" s="7"/>
      <c r="G337" s="7"/>
      <c r="H337" s="70"/>
      <c r="I337" s="66"/>
      <c r="J337" s="66"/>
      <c r="K337" s="70"/>
      <c r="L337" s="70"/>
      <c r="M337" s="7"/>
      <c r="N337" s="7"/>
      <c r="O337" s="7"/>
      <c r="P337" s="7"/>
    </row>
    <row r="338" spans="1:16">
      <c r="A338" s="7"/>
      <c r="B338" s="7"/>
      <c r="C338" s="30"/>
      <c r="D338" s="7"/>
      <c r="E338" s="7"/>
      <c r="F338" s="7"/>
      <c r="G338" s="7"/>
      <c r="H338" s="70"/>
      <c r="I338" s="66"/>
      <c r="J338" s="66"/>
      <c r="K338" s="70"/>
      <c r="L338" s="70"/>
      <c r="M338" s="7"/>
      <c r="N338" s="7"/>
      <c r="O338" s="7"/>
      <c r="P338" s="7"/>
    </row>
    <row r="339" spans="1:16">
      <c r="A339" s="7"/>
      <c r="B339" s="7"/>
      <c r="C339" s="30"/>
      <c r="D339" s="7"/>
      <c r="E339" s="7"/>
      <c r="F339" s="7"/>
      <c r="G339" s="7"/>
      <c r="H339" s="70"/>
      <c r="I339" s="66"/>
      <c r="J339" s="66"/>
      <c r="K339" s="70"/>
      <c r="L339" s="70"/>
      <c r="M339" s="7"/>
      <c r="N339" s="7"/>
      <c r="O339" s="7"/>
      <c r="P339" s="7"/>
    </row>
    <row r="340" spans="1:16">
      <c r="A340" s="7"/>
      <c r="B340" s="7"/>
      <c r="C340" s="30"/>
      <c r="D340" s="7"/>
      <c r="E340" s="7"/>
      <c r="F340" s="7"/>
      <c r="G340" s="7"/>
      <c r="H340" s="70"/>
      <c r="I340" s="66"/>
      <c r="J340" s="66"/>
      <c r="K340" s="70"/>
      <c r="L340" s="70"/>
      <c r="M340" s="7"/>
      <c r="N340" s="7"/>
      <c r="O340" s="7"/>
      <c r="P340" s="7"/>
    </row>
    <row r="341" spans="1:16">
      <c r="A341" s="7"/>
      <c r="B341" s="7"/>
      <c r="C341" s="30"/>
      <c r="D341" s="7"/>
      <c r="E341" s="7"/>
      <c r="F341" s="7"/>
      <c r="G341" s="7"/>
      <c r="H341" s="70"/>
      <c r="I341" s="66"/>
      <c r="J341" s="66"/>
      <c r="K341" s="70"/>
      <c r="L341" s="70"/>
      <c r="M341" s="7"/>
      <c r="N341" s="7"/>
      <c r="O341" s="7"/>
      <c r="P341" s="7"/>
    </row>
    <row r="342" spans="1:16">
      <c r="A342" s="7"/>
      <c r="B342" s="7"/>
      <c r="C342" s="30"/>
      <c r="D342" s="7"/>
      <c r="E342" s="7"/>
      <c r="F342" s="7"/>
      <c r="G342" s="7"/>
      <c r="H342" s="70"/>
      <c r="I342" s="66"/>
      <c r="J342" s="66"/>
      <c r="K342" s="70"/>
      <c r="L342" s="70"/>
      <c r="M342" s="7"/>
      <c r="N342" s="7"/>
      <c r="O342" s="7"/>
      <c r="P342" s="7"/>
    </row>
    <row r="343" spans="1:16">
      <c r="A343" s="7"/>
      <c r="B343" s="7"/>
      <c r="C343" s="30"/>
      <c r="D343" s="7"/>
      <c r="E343" s="7"/>
      <c r="F343" s="7"/>
      <c r="G343" s="7"/>
      <c r="H343" s="70"/>
      <c r="I343" s="66"/>
      <c r="J343" s="66"/>
      <c r="K343" s="70"/>
      <c r="L343" s="70"/>
      <c r="M343" s="7"/>
      <c r="N343" s="7"/>
      <c r="O343" s="7"/>
      <c r="P343" s="7"/>
    </row>
    <row r="344" spans="1:16">
      <c r="A344" s="7"/>
      <c r="B344" s="7"/>
      <c r="C344" s="30"/>
      <c r="D344" s="7"/>
      <c r="E344" s="7"/>
      <c r="F344" s="7"/>
      <c r="G344" s="7"/>
      <c r="H344" s="70"/>
      <c r="I344" s="66"/>
      <c r="J344" s="66"/>
      <c r="K344" s="70"/>
      <c r="L344" s="70"/>
      <c r="M344" s="7"/>
      <c r="N344" s="7"/>
      <c r="O344" s="7"/>
      <c r="P344" s="7"/>
    </row>
    <row r="345" spans="1:16">
      <c r="A345" s="7"/>
      <c r="B345" s="7"/>
      <c r="C345" s="30"/>
      <c r="D345" s="7"/>
      <c r="E345" s="7"/>
      <c r="F345" s="7"/>
      <c r="G345" s="7"/>
      <c r="H345" s="70"/>
      <c r="I345" s="66"/>
      <c r="J345" s="66"/>
      <c r="K345" s="70"/>
      <c r="L345" s="70"/>
      <c r="M345" s="7"/>
      <c r="N345" s="7"/>
      <c r="O345" s="7"/>
      <c r="P345" s="7"/>
    </row>
    <row r="346" spans="1:16">
      <c r="A346" s="7"/>
      <c r="B346" s="7"/>
      <c r="C346" s="30"/>
      <c r="D346" s="7"/>
      <c r="E346" s="7"/>
      <c r="F346" s="7"/>
      <c r="G346" s="7"/>
      <c r="H346" s="70"/>
      <c r="I346" s="66"/>
      <c r="J346" s="66"/>
      <c r="K346" s="70"/>
      <c r="L346" s="70"/>
      <c r="M346" s="7"/>
      <c r="N346" s="7"/>
      <c r="O346" s="7"/>
      <c r="P346" s="7"/>
    </row>
    <row r="347" spans="1:16">
      <c r="A347" s="7"/>
      <c r="B347" s="7"/>
      <c r="C347" s="30"/>
      <c r="D347" s="7"/>
      <c r="E347" s="7"/>
      <c r="F347" s="7"/>
      <c r="G347" s="7"/>
      <c r="H347" s="70"/>
      <c r="I347" s="66"/>
      <c r="J347" s="66"/>
      <c r="K347" s="70"/>
      <c r="L347" s="70"/>
      <c r="M347" s="7"/>
      <c r="N347" s="7"/>
      <c r="O347" s="7"/>
      <c r="P347" s="7"/>
    </row>
    <row r="348" spans="1:16">
      <c r="A348" s="7"/>
      <c r="B348" s="7"/>
      <c r="C348" s="30"/>
      <c r="D348" s="7"/>
      <c r="E348" s="7"/>
      <c r="F348" s="7"/>
      <c r="G348" s="7"/>
      <c r="H348" s="70"/>
      <c r="I348" s="66"/>
      <c r="J348" s="66"/>
      <c r="K348" s="70"/>
      <c r="L348" s="70"/>
      <c r="M348" s="7"/>
      <c r="N348" s="7"/>
      <c r="O348" s="7"/>
      <c r="P348" s="7"/>
    </row>
    <row r="349" spans="1:16">
      <c r="A349" s="7"/>
      <c r="B349" s="7"/>
      <c r="C349" s="30"/>
      <c r="D349" s="7"/>
      <c r="E349" s="7"/>
      <c r="F349" s="7"/>
      <c r="G349" s="7"/>
      <c r="H349" s="70"/>
      <c r="I349" s="66"/>
      <c r="J349" s="66"/>
      <c r="K349" s="70"/>
      <c r="L349" s="70"/>
      <c r="M349" s="7"/>
      <c r="N349" s="7"/>
      <c r="O349" s="7"/>
      <c r="P349" s="7"/>
    </row>
    <row r="350" spans="1:16">
      <c r="A350" s="7"/>
      <c r="B350" s="7"/>
      <c r="C350" s="30"/>
      <c r="D350" s="7"/>
      <c r="E350" s="7"/>
      <c r="F350" s="7"/>
      <c r="G350" s="7"/>
      <c r="H350" s="70"/>
      <c r="I350" s="66"/>
      <c r="J350" s="66"/>
      <c r="K350" s="70"/>
      <c r="L350" s="70"/>
      <c r="M350" s="7"/>
      <c r="N350" s="7"/>
      <c r="O350" s="7"/>
      <c r="P350" s="7"/>
    </row>
    <row r="351" spans="1:16">
      <c r="A351" s="7"/>
      <c r="B351" s="7"/>
      <c r="C351" s="30"/>
      <c r="D351" s="7"/>
      <c r="E351" s="7"/>
      <c r="F351" s="7"/>
      <c r="G351" s="7"/>
      <c r="H351" s="70"/>
      <c r="I351" s="66"/>
      <c r="J351" s="66"/>
      <c r="K351" s="70"/>
      <c r="L351" s="70"/>
      <c r="M351" s="7"/>
      <c r="N351" s="7"/>
      <c r="O351" s="7"/>
      <c r="P351" s="7"/>
    </row>
    <row r="352" spans="1:16">
      <c r="A352" s="7"/>
      <c r="B352" s="7"/>
      <c r="C352" s="30"/>
      <c r="D352" s="7"/>
      <c r="E352" s="7"/>
      <c r="F352" s="7"/>
      <c r="G352" s="7"/>
      <c r="H352" s="70"/>
      <c r="I352" s="66"/>
      <c r="J352" s="66"/>
      <c r="K352" s="70"/>
      <c r="L352" s="70"/>
      <c r="M352" s="7"/>
      <c r="N352" s="7"/>
      <c r="O352" s="7"/>
      <c r="P352" s="7"/>
    </row>
    <row r="353" spans="1:16">
      <c r="A353" s="7"/>
      <c r="B353" s="7"/>
      <c r="C353" s="30"/>
      <c r="D353" s="7"/>
      <c r="E353" s="7"/>
      <c r="F353" s="7"/>
      <c r="G353" s="7"/>
      <c r="H353" s="70"/>
      <c r="I353" s="66"/>
      <c r="J353" s="66"/>
      <c r="K353" s="70"/>
      <c r="L353" s="70"/>
      <c r="M353" s="7"/>
      <c r="N353" s="7"/>
      <c r="O353" s="7"/>
      <c r="P353" s="7"/>
    </row>
    <row r="354" spans="1:16">
      <c r="A354" s="7"/>
      <c r="B354" s="7"/>
      <c r="C354" s="30"/>
      <c r="D354" s="7"/>
      <c r="E354" s="7"/>
      <c r="F354" s="7"/>
      <c r="G354" s="7"/>
      <c r="H354" s="70"/>
      <c r="I354" s="66"/>
      <c r="J354" s="66"/>
      <c r="K354" s="70"/>
      <c r="L354" s="70"/>
      <c r="M354" s="7"/>
      <c r="N354" s="7"/>
      <c r="O354" s="7"/>
      <c r="P354" s="7"/>
    </row>
    <row r="355" spans="1:16">
      <c r="A355" s="7"/>
      <c r="B355" s="7"/>
      <c r="C355" s="30"/>
      <c r="D355" s="7"/>
      <c r="E355" s="7"/>
      <c r="F355" s="7"/>
      <c r="G355" s="7"/>
      <c r="H355" s="70"/>
      <c r="I355" s="66"/>
      <c r="J355" s="66"/>
      <c r="K355" s="70"/>
      <c r="L355" s="70"/>
      <c r="M355" s="7"/>
      <c r="N355" s="7"/>
      <c r="O355" s="7"/>
      <c r="P355" s="7"/>
    </row>
    <row r="356" spans="1:16">
      <c r="A356" s="7"/>
      <c r="B356" s="7"/>
      <c r="C356" s="30"/>
      <c r="D356" s="7"/>
      <c r="E356" s="7"/>
      <c r="F356" s="7"/>
      <c r="G356" s="7"/>
      <c r="H356" s="70"/>
      <c r="I356" s="66"/>
      <c r="J356" s="66"/>
      <c r="K356" s="70"/>
      <c r="L356" s="70"/>
      <c r="M356" s="7"/>
      <c r="N356" s="7"/>
      <c r="O356" s="7"/>
      <c r="P356" s="7"/>
    </row>
    <row r="357" spans="1:16">
      <c r="A357" s="7"/>
      <c r="B357" s="7"/>
      <c r="C357" s="30"/>
      <c r="D357" s="7"/>
      <c r="E357" s="7"/>
      <c r="F357" s="7"/>
      <c r="G357" s="7"/>
      <c r="H357" s="70"/>
      <c r="I357" s="66"/>
      <c r="J357" s="66"/>
      <c r="K357" s="70"/>
      <c r="L357" s="70"/>
      <c r="M357" s="7"/>
      <c r="N357" s="7"/>
      <c r="O357" s="7"/>
      <c r="P357" s="7"/>
    </row>
    <row r="358" spans="1:16">
      <c r="A358" s="7"/>
      <c r="B358" s="7"/>
      <c r="C358" s="30"/>
      <c r="D358" s="7"/>
      <c r="E358" s="7"/>
      <c r="F358" s="7"/>
      <c r="G358" s="7"/>
      <c r="H358" s="70"/>
      <c r="I358" s="66"/>
      <c r="J358" s="66"/>
      <c r="K358" s="70"/>
      <c r="L358" s="70"/>
      <c r="M358" s="7"/>
      <c r="N358" s="7"/>
      <c r="O358" s="7"/>
      <c r="P358" s="7"/>
    </row>
    <row r="359" spans="1:16">
      <c r="A359" s="7"/>
      <c r="B359" s="7"/>
      <c r="C359" s="30"/>
      <c r="D359" s="7"/>
      <c r="E359" s="7"/>
      <c r="F359" s="7"/>
      <c r="G359" s="7"/>
      <c r="H359" s="70"/>
      <c r="I359" s="66"/>
      <c r="J359" s="66"/>
      <c r="K359" s="70"/>
      <c r="L359" s="70"/>
      <c r="M359" s="7"/>
      <c r="N359" s="7"/>
      <c r="O359" s="7"/>
      <c r="P359" s="7"/>
    </row>
    <row r="360" spans="1:16">
      <c r="A360" s="7"/>
      <c r="B360" s="7"/>
      <c r="C360" s="30"/>
      <c r="D360" s="7"/>
      <c r="E360" s="7"/>
      <c r="F360" s="7"/>
      <c r="G360" s="7"/>
      <c r="H360" s="70"/>
      <c r="I360" s="66"/>
      <c r="J360" s="66"/>
      <c r="K360" s="70"/>
      <c r="L360" s="70"/>
      <c r="M360" s="7"/>
      <c r="N360" s="7"/>
      <c r="O360" s="7"/>
      <c r="P360" s="7"/>
    </row>
    <row r="361" spans="1:16">
      <c r="A361" s="7"/>
      <c r="B361" s="7"/>
      <c r="C361" s="30"/>
      <c r="D361" s="7"/>
      <c r="E361" s="7"/>
      <c r="F361" s="7"/>
      <c r="G361" s="7"/>
      <c r="H361" s="70"/>
      <c r="I361" s="66"/>
      <c r="J361" s="66"/>
      <c r="K361" s="70"/>
      <c r="L361" s="70"/>
      <c r="M361" s="7"/>
      <c r="N361" s="7"/>
      <c r="O361" s="7"/>
      <c r="P361" s="7"/>
    </row>
    <row r="362" spans="1:16">
      <c r="A362" s="7"/>
      <c r="B362" s="7"/>
      <c r="C362" s="30"/>
      <c r="D362" s="7"/>
      <c r="E362" s="7"/>
      <c r="F362" s="7"/>
      <c r="G362" s="7"/>
      <c r="H362" s="70"/>
      <c r="I362" s="66"/>
      <c r="J362" s="66"/>
      <c r="K362" s="70"/>
      <c r="L362" s="70"/>
      <c r="M362" s="7"/>
      <c r="N362" s="7"/>
      <c r="O362" s="7"/>
      <c r="P362" s="7"/>
    </row>
    <row r="363" spans="1:16">
      <c r="A363" s="7"/>
      <c r="B363" s="7"/>
      <c r="C363" s="30"/>
      <c r="D363" s="7"/>
      <c r="E363" s="7"/>
      <c r="F363" s="7"/>
      <c r="G363" s="7"/>
      <c r="H363" s="70"/>
      <c r="I363" s="66"/>
      <c r="J363" s="66"/>
      <c r="K363" s="70"/>
      <c r="L363" s="70"/>
      <c r="M363" s="7"/>
      <c r="N363" s="7"/>
      <c r="O363" s="7"/>
      <c r="P363" s="7"/>
    </row>
    <row r="364" spans="1:16">
      <c r="A364" s="7"/>
      <c r="B364" s="7"/>
      <c r="C364" s="30"/>
      <c r="D364" s="7"/>
      <c r="E364" s="7"/>
      <c r="F364" s="7"/>
      <c r="G364" s="7"/>
      <c r="H364" s="70"/>
      <c r="I364" s="66"/>
      <c r="J364" s="66"/>
      <c r="K364" s="70"/>
      <c r="L364" s="70"/>
      <c r="M364" s="7"/>
      <c r="N364" s="7"/>
      <c r="O364" s="7"/>
      <c r="P364" s="7"/>
    </row>
    <row r="365" spans="1:16">
      <c r="A365" s="7"/>
      <c r="B365" s="7"/>
      <c r="C365" s="30"/>
      <c r="D365" s="7"/>
      <c r="E365" s="7"/>
      <c r="F365" s="7"/>
      <c r="G365" s="7"/>
      <c r="H365" s="70"/>
      <c r="I365" s="66"/>
      <c r="J365" s="66"/>
      <c r="K365" s="70"/>
      <c r="L365" s="70"/>
      <c r="M365" s="7"/>
      <c r="N365" s="7"/>
      <c r="O365" s="7"/>
      <c r="P365" s="7"/>
    </row>
    <row r="366" spans="1:16">
      <c r="A366" s="7"/>
      <c r="B366" s="7"/>
      <c r="C366" s="30"/>
      <c r="D366" s="7"/>
      <c r="E366" s="7"/>
      <c r="F366" s="7"/>
      <c r="G366" s="7"/>
      <c r="H366" s="70"/>
      <c r="I366" s="66"/>
      <c r="J366" s="66"/>
      <c r="K366" s="70"/>
      <c r="L366" s="70"/>
      <c r="M366" s="7"/>
      <c r="N366" s="7"/>
      <c r="O366" s="7"/>
      <c r="P366" s="7"/>
    </row>
    <row r="367" spans="1:16">
      <c r="A367" s="7"/>
      <c r="B367" s="7"/>
      <c r="C367" s="30"/>
      <c r="D367" s="7"/>
      <c r="E367" s="7"/>
      <c r="F367" s="7"/>
      <c r="G367" s="7"/>
      <c r="H367" s="70"/>
      <c r="I367" s="66"/>
      <c r="J367" s="66"/>
      <c r="K367" s="70"/>
      <c r="L367" s="70"/>
      <c r="M367" s="7"/>
      <c r="N367" s="7"/>
      <c r="O367" s="7"/>
      <c r="P367" s="7"/>
    </row>
    <row r="368" spans="1:16">
      <c r="A368" s="7"/>
      <c r="B368" s="7"/>
      <c r="C368" s="30"/>
      <c r="D368" s="7"/>
      <c r="E368" s="7"/>
      <c r="F368" s="7"/>
      <c r="G368" s="7"/>
      <c r="H368" s="70"/>
      <c r="I368" s="66"/>
      <c r="J368" s="66"/>
      <c r="K368" s="70"/>
      <c r="L368" s="70"/>
      <c r="M368" s="7"/>
      <c r="N368" s="7"/>
      <c r="O368" s="7"/>
      <c r="P368" s="7"/>
    </row>
    <row r="369" spans="1:16">
      <c r="A369" s="7"/>
      <c r="B369" s="7"/>
      <c r="C369" s="30"/>
      <c r="D369" s="7"/>
      <c r="E369" s="7"/>
      <c r="F369" s="7"/>
      <c r="G369" s="7"/>
      <c r="H369" s="70"/>
      <c r="I369" s="66"/>
      <c r="J369" s="66"/>
      <c r="K369" s="70"/>
      <c r="L369" s="70"/>
      <c r="M369" s="7"/>
      <c r="N369" s="7"/>
      <c r="O369" s="7"/>
      <c r="P369" s="7"/>
    </row>
    <row r="370" spans="1:16">
      <c r="A370" s="7"/>
      <c r="B370" s="7"/>
      <c r="C370" s="30"/>
      <c r="D370" s="7"/>
      <c r="E370" s="7"/>
      <c r="F370" s="7"/>
      <c r="G370" s="7"/>
      <c r="H370" s="70"/>
      <c r="I370" s="66"/>
      <c r="J370" s="66"/>
      <c r="K370" s="70"/>
      <c r="L370" s="70"/>
      <c r="M370" s="7"/>
      <c r="N370" s="7"/>
      <c r="O370" s="7"/>
      <c r="P370" s="7"/>
    </row>
    <row r="371" spans="1:16">
      <c r="A371" s="7"/>
      <c r="B371" s="7"/>
      <c r="C371" s="30"/>
      <c r="D371" s="7"/>
      <c r="E371" s="7"/>
      <c r="F371" s="7"/>
      <c r="G371" s="7"/>
      <c r="H371" s="70"/>
      <c r="I371" s="66"/>
      <c r="J371" s="66"/>
      <c r="K371" s="70"/>
      <c r="L371" s="70"/>
      <c r="M371" s="7"/>
      <c r="N371" s="7"/>
      <c r="O371" s="7"/>
      <c r="P371" s="7"/>
    </row>
    <row r="372" spans="1:16">
      <c r="A372" s="7"/>
      <c r="B372" s="7"/>
      <c r="C372" s="30"/>
      <c r="D372" s="7"/>
      <c r="E372" s="7"/>
      <c r="F372" s="7"/>
      <c r="G372" s="7"/>
      <c r="H372" s="70"/>
      <c r="I372" s="66"/>
      <c r="J372" s="66"/>
      <c r="K372" s="70"/>
      <c r="L372" s="70"/>
      <c r="M372" s="7"/>
      <c r="N372" s="7"/>
      <c r="O372" s="7"/>
      <c r="P372" s="7"/>
    </row>
    <row r="373" spans="1:16">
      <c r="A373" s="7"/>
      <c r="B373" s="7"/>
      <c r="C373" s="30"/>
      <c r="D373" s="7"/>
      <c r="E373" s="7"/>
      <c r="F373" s="7"/>
      <c r="G373" s="7"/>
      <c r="H373" s="70"/>
      <c r="I373" s="66"/>
      <c r="J373" s="66"/>
      <c r="K373" s="70"/>
      <c r="L373" s="70"/>
      <c r="M373" s="7"/>
      <c r="N373" s="7"/>
      <c r="O373" s="7"/>
      <c r="P373" s="7"/>
    </row>
    <row r="374" spans="1:16">
      <c r="A374" s="7"/>
      <c r="B374" s="7"/>
      <c r="C374" s="30"/>
      <c r="D374" s="7"/>
      <c r="E374" s="7"/>
      <c r="F374" s="7"/>
      <c r="G374" s="7"/>
      <c r="H374" s="70"/>
      <c r="I374" s="66"/>
      <c r="J374" s="66"/>
      <c r="K374" s="70"/>
      <c r="L374" s="70"/>
      <c r="M374" s="7"/>
      <c r="N374" s="7"/>
      <c r="O374" s="7"/>
      <c r="P374" s="7"/>
    </row>
    <row r="375" spans="1:16">
      <c r="A375" s="7"/>
      <c r="B375" s="7"/>
      <c r="C375" s="30"/>
      <c r="D375" s="7"/>
      <c r="E375" s="7"/>
      <c r="F375" s="7"/>
      <c r="G375" s="7"/>
      <c r="H375" s="70"/>
      <c r="I375" s="66"/>
      <c r="J375" s="66"/>
      <c r="K375" s="70"/>
      <c r="L375" s="70"/>
      <c r="M375" s="7"/>
      <c r="N375" s="7"/>
      <c r="O375" s="7"/>
      <c r="P375" s="7"/>
    </row>
    <row r="376" spans="1:16">
      <c r="A376" s="7"/>
      <c r="B376" s="7"/>
      <c r="C376" s="30"/>
      <c r="D376" s="7"/>
      <c r="E376" s="7"/>
      <c r="F376" s="7"/>
      <c r="G376" s="7"/>
      <c r="H376" s="70"/>
      <c r="I376" s="66"/>
      <c r="J376" s="66"/>
      <c r="K376" s="70"/>
      <c r="L376" s="70"/>
      <c r="M376" s="7"/>
      <c r="N376" s="7"/>
      <c r="O376" s="7"/>
      <c r="P376" s="7"/>
    </row>
    <row r="377" spans="1:16">
      <c r="A377" s="7"/>
      <c r="B377" s="7"/>
      <c r="C377" s="30"/>
      <c r="D377" s="7"/>
      <c r="E377" s="7"/>
      <c r="F377" s="7"/>
      <c r="G377" s="7"/>
      <c r="H377" s="70"/>
      <c r="I377" s="66"/>
      <c r="J377" s="66"/>
      <c r="K377" s="70"/>
      <c r="L377" s="70"/>
      <c r="M377" s="7"/>
      <c r="N377" s="7"/>
      <c r="O377" s="7"/>
      <c r="P377" s="7"/>
    </row>
    <row r="378" spans="1:16">
      <c r="A378" s="7"/>
      <c r="B378" s="7"/>
      <c r="C378" s="30"/>
      <c r="D378" s="7"/>
      <c r="E378" s="7"/>
      <c r="F378" s="7"/>
      <c r="G378" s="7"/>
      <c r="H378" s="70"/>
      <c r="I378" s="66"/>
      <c r="J378" s="66"/>
      <c r="K378" s="70"/>
      <c r="L378" s="70"/>
      <c r="M378" s="7"/>
      <c r="N378" s="7"/>
      <c r="O378" s="7"/>
      <c r="P378" s="7"/>
    </row>
    <row r="379" spans="1:16">
      <c r="A379" s="7"/>
      <c r="B379" s="7"/>
      <c r="C379" s="30"/>
      <c r="D379" s="7"/>
      <c r="E379" s="7"/>
      <c r="F379" s="7"/>
      <c r="G379" s="7"/>
      <c r="H379" s="70"/>
      <c r="I379" s="66"/>
      <c r="J379" s="66"/>
      <c r="K379" s="70"/>
      <c r="L379" s="70"/>
      <c r="M379" s="7"/>
      <c r="N379" s="7"/>
      <c r="O379" s="7"/>
      <c r="P379" s="7"/>
    </row>
    <row r="380" spans="1:16">
      <c r="A380" s="7"/>
      <c r="B380" s="7"/>
      <c r="C380" s="30"/>
      <c r="D380" s="7"/>
      <c r="E380" s="7"/>
      <c r="F380" s="7"/>
      <c r="G380" s="7"/>
      <c r="H380" s="70"/>
      <c r="I380" s="66"/>
      <c r="J380" s="66"/>
      <c r="K380" s="70"/>
      <c r="L380" s="70"/>
      <c r="M380" s="7"/>
      <c r="N380" s="7"/>
      <c r="O380" s="7"/>
      <c r="P380" s="7"/>
    </row>
    <row r="381" spans="1:16">
      <c r="A381" s="7"/>
      <c r="B381" s="7"/>
      <c r="C381" s="30"/>
      <c r="D381" s="7"/>
      <c r="E381" s="7"/>
      <c r="F381" s="7"/>
      <c r="G381" s="7"/>
      <c r="H381" s="70"/>
      <c r="I381" s="66"/>
      <c r="J381" s="66"/>
      <c r="K381" s="70"/>
      <c r="L381" s="70"/>
      <c r="M381" s="7"/>
      <c r="N381" s="7"/>
      <c r="O381" s="7"/>
      <c r="P381" s="7"/>
    </row>
    <row r="382" spans="1:16">
      <c r="A382" s="7"/>
      <c r="B382" s="7"/>
      <c r="C382" s="30"/>
      <c r="D382" s="7"/>
      <c r="E382" s="7"/>
      <c r="F382" s="7"/>
      <c r="G382" s="7"/>
      <c r="H382" s="70"/>
      <c r="I382" s="66"/>
      <c r="J382" s="66"/>
      <c r="K382" s="70"/>
      <c r="L382" s="70"/>
      <c r="M382" s="7"/>
      <c r="N382" s="7"/>
      <c r="O382" s="7"/>
      <c r="P382" s="7"/>
    </row>
    <row r="383" spans="1:16">
      <c r="A383" s="7"/>
      <c r="B383" s="7"/>
      <c r="C383" s="30"/>
      <c r="D383" s="7"/>
      <c r="E383" s="7"/>
      <c r="F383" s="7"/>
      <c r="G383" s="7"/>
      <c r="H383" s="70"/>
      <c r="I383" s="66"/>
      <c r="J383" s="66"/>
      <c r="K383" s="70"/>
      <c r="L383" s="70"/>
      <c r="M383" s="7"/>
      <c r="N383" s="7"/>
      <c r="O383" s="7"/>
      <c r="P383" s="7"/>
    </row>
    <row r="384" spans="1:16">
      <c r="A384" s="7"/>
      <c r="B384" s="7"/>
      <c r="C384" s="30"/>
      <c r="D384" s="7"/>
      <c r="E384" s="7"/>
      <c r="F384" s="7"/>
      <c r="G384" s="7"/>
      <c r="H384" s="70"/>
      <c r="I384" s="66"/>
      <c r="J384" s="66"/>
      <c r="K384" s="70"/>
      <c r="L384" s="70"/>
      <c r="M384" s="7"/>
      <c r="N384" s="7"/>
      <c r="O384" s="7"/>
      <c r="P384" s="7"/>
    </row>
    <row r="385" spans="1:16">
      <c r="A385" s="7"/>
      <c r="B385" s="7"/>
      <c r="C385" s="30"/>
      <c r="D385" s="7"/>
      <c r="E385" s="7"/>
      <c r="F385" s="7"/>
      <c r="G385" s="7"/>
      <c r="H385" s="70"/>
      <c r="I385" s="66"/>
      <c r="J385" s="66"/>
      <c r="K385" s="70"/>
      <c r="L385" s="70"/>
      <c r="M385" s="7"/>
      <c r="N385" s="7"/>
      <c r="O385" s="7"/>
      <c r="P385" s="7"/>
    </row>
    <row r="386" spans="1:16">
      <c r="A386" s="7"/>
      <c r="B386" s="7"/>
      <c r="C386" s="30"/>
      <c r="D386" s="7"/>
      <c r="E386" s="7"/>
      <c r="F386" s="7"/>
      <c r="G386" s="7"/>
      <c r="H386" s="70"/>
      <c r="I386" s="66"/>
      <c r="J386" s="66"/>
      <c r="K386" s="70"/>
      <c r="L386" s="70"/>
      <c r="M386" s="7"/>
      <c r="N386" s="7"/>
      <c r="O386" s="7"/>
      <c r="P386" s="7"/>
    </row>
    <row r="387" spans="1:16">
      <c r="A387" s="7"/>
      <c r="B387" s="7"/>
      <c r="C387" s="30"/>
      <c r="D387" s="7"/>
      <c r="E387" s="7"/>
      <c r="F387" s="7"/>
      <c r="G387" s="7"/>
      <c r="H387" s="70"/>
      <c r="I387" s="66"/>
      <c r="J387" s="66"/>
      <c r="K387" s="70"/>
      <c r="L387" s="70"/>
      <c r="M387" s="7"/>
      <c r="N387" s="7"/>
      <c r="O387" s="7"/>
      <c r="P387" s="7"/>
    </row>
    <row r="388" spans="1:16">
      <c r="A388" s="7"/>
      <c r="B388" s="7"/>
      <c r="C388" s="30"/>
      <c r="D388" s="7"/>
      <c r="E388" s="7"/>
      <c r="F388" s="7"/>
      <c r="G388" s="7"/>
      <c r="H388" s="70"/>
      <c r="I388" s="66"/>
      <c r="J388" s="66"/>
      <c r="K388" s="70"/>
      <c r="L388" s="70"/>
      <c r="M388" s="7"/>
      <c r="N388" s="7"/>
      <c r="O388" s="7"/>
      <c r="P388" s="7"/>
    </row>
    <row r="389" spans="1:16">
      <c r="A389" s="7"/>
      <c r="B389" s="7"/>
      <c r="C389" s="30"/>
      <c r="D389" s="7"/>
      <c r="E389" s="7"/>
      <c r="F389" s="7"/>
      <c r="G389" s="7"/>
      <c r="H389" s="70"/>
      <c r="I389" s="66"/>
      <c r="J389" s="66"/>
      <c r="K389" s="70"/>
      <c r="L389" s="70"/>
      <c r="M389" s="7"/>
      <c r="N389" s="7"/>
      <c r="O389" s="7"/>
      <c r="P389" s="7"/>
    </row>
    <row r="390" spans="1:16">
      <c r="A390" s="7"/>
      <c r="B390" s="7"/>
      <c r="C390" s="30"/>
      <c r="D390" s="7"/>
      <c r="E390" s="7"/>
      <c r="F390" s="7"/>
      <c r="G390" s="7"/>
      <c r="H390" s="70"/>
      <c r="I390" s="66"/>
      <c r="J390" s="66"/>
      <c r="K390" s="70"/>
      <c r="L390" s="70"/>
      <c r="M390" s="7"/>
      <c r="N390" s="7"/>
      <c r="O390" s="7"/>
      <c r="P390" s="7"/>
    </row>
    <row r="391" spans="1:16">
      <c r="A391" s="7"/>
      <c r="B391" s="7"/>
      <c r="C391" s="30"/>
      <c r="D391" s="7"/>
      <c r="E391" s="7"/>
      <c r="F391" s="7"/>
      <c r="G391" s="7"/>
      <c r="H391" s="70"/>
      <c r="I391" s="66"/>
      <c r="J391" s="66"/>
      <c r="K391" s="70"/>
      <c r="L391" s="70"/>
      <c r="M391" s="7"/>
      <c r="N391" s="7"/>
      <c r="O391" s="7"/>
      <c r="P391" s="7"/>
    </row>
    <row r="392" spans="1:16">
      <c r="A392" s="7"/>
      <c r="B392" s="7"/>
      <c r="C392" s="30"/>
      <c r="D392" s="7"/>
      <c r="E392" s="7"/>
      <c r="F392" s="7"/>
      <c r="G392" s="7"/>
      <c r="H392" s="70"/>
      <c r="I392" s="66"/>
      <c r="J392" s="66"/>
      <c r="K392" s="70"/>
      <c r="L392" s="70"/>
      <c r="M392" s="7"/>
      <c r="N392" s="7"/>
      <c r="O392" s="7"/>
      <c r="P392" s="7"/>
    </row>
    <row r="393" spans="1:16">
      <c r="A393" s="7"/>
      <c r="B393" s="7"/>
      <c r="C393" s="30"/>
      <c r="D393" s="7"/>
      <c r="E393" s="7"/>
      <c r="F393" s="7"/>
      <c r="G393" s="7"/>
      <c r="H393" s="70"/>
      <c r="I393" s="66"/>
      <c r="J393" s="66"/>
      <c r="K393" s="70"/>
      <c r="L393" s="70"/>
      <c r="M393" s="7"/>
      <c r="N393" s="7"/>
      <c r="O393" s="7"/>
      <c r="P393" s="7"/>
    </row>
    <row r="394" spans="1:16">
      <c r="A394" s="7"/>
      <c r="B394" s="7"/>
      <c r="C394" s="30"/>
      <c r="D394" s="7"/>
      <c r="E394" s="7"/>
      <c r="F394" s="7"/>
      <c r="G394" s="7"/>
      <c r="H394" s="70"/>
      <c r="I394" s="66"/>
      <c r="J394" s="66"/>
      <c r="K394" s="70"/>
      <c r="L394" s="70"/>
      <c r="M394" s="7"/>
      <c r="N394" s="7"/>
      <c r="O394" s="7"/>
      <c r="P394" s="7"/>
    </row>
    <row r="395" spans="1:16">
      <c r="A395" s="7"/>
      <c r="B395" s="7"/>
      <c r="C395" s="30"/>
      <c r="D395" s="7"/>
      <c r="E395" s="7"/>
      <c r="F395" s="7"/>
      <c r="G395" s="7"/>
      <c r="H395" s="70"/>
      <c r="I395" s="66"/>
      <c r="J395" s="66"/>
      <c r="K395" s="70"/>
      <c r="L395" s="70"/>
      <c r="M395" s="7"/>
      <c r="N395" s="7"/>
      <c r="O395" s="7"/>
      <c r="P395" s="7"/>
    </row>
    <row r="396" spans="1:16">
      <c r="A396" s="7"/>
      <c r="B396" s="7"/>
      <c r="C396" s="30"/>
      <c r="D396" s="7"/>
      <c r="E396" s="7"/>
      <c r="F396" s="7"/>
      <c r="G396" s="7"/>
      <c r="H396" s="70"/>
      <c r="I396" s="66"/>
      <c r="J396" s="66"/>
      <c r="K396" s="70"/>
      <c r="L396" s="70"/>
      <c r="M396" s="7"/>
      <c r="N396" s="7"/>
      <c r="O396" s="7"/>
      <c r="P396" s="7"/>
    </row>
    <row r="397" spans="1:16">
      <c r="A397" s="7"/>
      <c r="B397" s="7"/>
      <c r="C397" s="30"/>
      <c r="D397" s="7"/>
      <c r="E397" s="7"/>
      <c r="F397" s="7"/>
      <c r="G397" s="7"/>
      <c r="H397" s="70"/>
      <c r="I397" s="66"/>
      <c r="J397" s="66"/>
      <c r="K397" s="70"/>
      <c r="L397" s="70"/>
      <c r="M397" s="7"/>
      <c r="N397" s="7"/>
      <c r="O397" s="7"/>
      <c r="P397" s="7"/>
    </row>
    <row r="398" spans="1:16">
      <c r="A398" s="7"/>
      <c r="B398" s="7"/>
      <c r="C398" s="30"/>
      <c r="D398" s="7"/>
      <c r="E398" s="7"/>
      <c r="F398" s="7"/>
      <c r="G398" s="7"/>
      <c r="H398" s="70"/>
      <c r="I398" s="66"/>
      <c r="J398" s="66"/>
      <c r="K398" s="70"/>
      <c r="L398" s="70"/>
      <c r="M398" s="7"/>
      <c r="N398" s="7"/>
      <c r="O398" s="7"/>
      <c r="P398" s="7"/>
    </row>
    <row r="399" spans="1:16">
      <c r="A399" s="7"/>
      <c r="B399" s="7"/>
      <c r="C399" s="30"/>
      <c r="D399" s="7"/>
      <c r="E399" s="7"/>
      <c r="F399" s="7"/>
      <c r="G399" s="7"/>
      <c r="H399" s="70"/>
      <c r="I399" s="66"/>
      <c r="J399" s="66"/>
      <c r="K399" s="70"/>
      <c r="L399" s="70"/>
      <c r="M399" s="7"/>
      <c r="N399" s="7"/>
      <c r="O399" s="7"/>
      <c r="P399" s="7"/>
    </row>
    <row r="400" spans="1:16">
      <c r="A400" s="7"/>
      <c r="B400" s="7"/>
      <c r="C400" s="30"/>
      <c r="D400" s="7"/>
      <c r="E400" s="7"/>
      <c r="F400" s="7"/>
      <c r="G400" s="7"/>
      <c r="H400" s="70"/>
      <c r="I400" s="66"/>
      <c r="J400" s="66"/>
      <c r="K400" s="70"/>
      <c r="L400" s="70"/>
      <c r="M400" s="7"/>
      <c r="N400" s="7"/>
      <c r="O400" s="7"/>
      <c r="P400" s="7"/>
    </row>
    <row r="401" spans="1:16">
      <c r="A401" s="7"/>
      <c r="B401" s="7"/>
      <c r="C401" s="30"/>
      <c r="D401" s="7"/>
      <c r="E401" s="7"/>
      <c r="F401" s="7"/>
      <c r="G401" s="7"/>
      <c r="H401" s="70"/>
      <c r="I401" s="66"/>
      <c r="J401" s="66"/>
      <c r="K401" s="70"/>
      <c r="L401" s="70"/>
      <c r="M401" s="7"/>
      <c r="N401" s="7"/>
      <c r="O401" s="7"/>
      <c r="P401" s="7"/>
    </row>
    <row r="402" spans="1:16">
      <c r="A402" s="7"/>
      <c r="B402" s="7"/>
      <c r="C402" s="30"/>
      <c r="D402" s="7"/>
      <c r="E402" s="7"/>
      <c r="F402" s="7"/>
      <c r="G402" s="7"/>
      <c r="H402" s="70"/>
      <c r="I402" s="66"/>
      <c r="J402" s="66"/>
      <c r="K402" s="70"/>
      <c r="L402" s="70"/>
      <c r="M402" s="7"/>
      <c r="N402" s="7"/>
      <c r="O402" s="7"/>
      <c r="P402" s="7"/>
    </row>
    <row r="403" spans="1:16">
      <c r="A403" s="7"/>
      <c r="B403" s="7"/>
      <c r="C403" s="30"/>
      <c r="D403" s="7"/>
      <c r="E403" s="7"/>
      <c r="F403" s="7"/>
      <c r="G403" s="7"/>
      <c r="H403" s="70"/>
      <c r="I403" s="66"/>
      <c r="J403" s="66"/>
      <c r="K403" s="70"/>
      <c r="L403" s="70"/>
      <c r="M403" s="7"/>
      <c r="N403" s="7"/>
      <c r="O403" s="7"/>
      <c r="P403" s="7"/>
    </row>
    <row r="404" spans="1:16">
      <c r="A404" s="7"/>
      <c r="B404" s="7"/>
      <c r="C404" s="30"/>
      <c r="D404" s="7"/>
      <c r="E404" s="7"/>
      <c r="F404" s="7"/>
      <c r="G404" s="7"/>
      <c r="H404" s="70"/>
      <c r="I404" s="66"/>
      <c r="J404" s="66"/>
      <c r="K404" s="70"/>
      <c r="L404" s="70"/>
      <c r="M404" s="7"/>
      <c r="N404" s="7"/>
      <c r="O404" s="7"/>
      <c r="P404" s="7"/>
    </row>
    <row r="405" spans="1:16">
      <c r="A405" s="7"/>
      <c r="B405" s="7"/>
      <c r="C405" s="30"/>
      <c r="D405" s="7"/>
      <c r="E405" s="7"/>
      <c r="F405" s="7"/>
      <c r="G405" s="7"/>
      <c r="H405" s="70"/>
      <c r="I405" s="66"/>
      <c r="J405" s="66"/>
      <c r="K405" s="70"/>
      <c r="L405" s="70"/>
      <c r="M405" s="7"/>
      <c r="N405" s="7"/>
      <c r="O405" s="7"/>
      <c r="P405" s="7"/>
    </row>
    <row r="406" spans="1:16">
      <c r="A406" s="7"/>
      <c r="B406" s="7"/>
      <c r="C406" s="30"/>
      <c r="D406" s="7"/>
      <c r="E406" s="7"/>
      <c r="F406" s="7"/>
      <c r="G406" s="7"/>
      <c r="H406" s="70"/>
      <c r="I406" s="66"/>
      <c r="J406" s="66"/>
      <c r="K406" s="70"/>
      <c r="L406" s="70"/>
      <c r="M406" s="7"/>
      <c r="N406" s="7"/>
      <c r="O406" s="7"/>
      <c r="P406" s="7"/>
    </row>
    <row r="407" spans="1:16">
      <c r="A407" s="7"/>
      <c r="B407" s="7"/>
      <c r="C407" s="30"/>
      <c r="D407" s="7"/>
      <c r="E407" s="7"/>
      <c r="F407" s="7"/>
      <c r="G407" s="7"/>
      <c r="H407" s="70"/>
      <c r="I407" s="66"/>
      <c r="J407" s="66"/>
      <c r="K407" s="70"/>
      <c r="L407" s="70"/>
      <c r="M407" s="7"/>
      <c r="N407" s="7"/>
      <c r="O407" s="7"/>
      <c r="P407" s="7"/>
    </row>
    <row r="408" spans="1:16">
      <c r="A408" s="7"/>
      <c r="B408" s="7"/>
      <c r="C408" s="30"/>
      <c r="D408" s="7"/>
      <c r="E408" s="7"/>
      <c r="F408" s="7"/>
      <c r="G408" s="7"/>
      <c r="H408" s="70"/>
      <c r="I408" s="66"/>
      <c r="J408" s="66"/>
      <c r="K408" s="70"/>
      <c r="L408" s="70"/>
      <c r="M408" s="7"/>
      <c r="N408" s="7"/>
      <c r="O408" s="7"/>
      <c r="P408" s="7"/>
    </row>
    <row r="409" spans="1:16">
      <c r="A409" s="7"/>
      <c r="B409" s="7"/>
      <c r="C409" s="30"/>
      <c r="D409" s="7"/>
      <c r="E409" s="7"/>
      <c r="F409" s="7"/>
      <c r="G409" s="7"/>
      <c r="H409" s="70"/>
      <c r="I409" s="66"/>
      <c r="J409" s="66"/>
      <c r="K409" s="70"/>
      <c r="L409" s="70"/>
      <c r="M409" s="7"/>
      <c r="N409" s="7"/>
      <c r="O409" s="7"/>
      <c r="P409" s="7"/>
    </row>
    <row r="410" spans="1:16">
      <c r="A410" s="7"/>
      <c r="B410" s="7"/>
      <c r="C410" s="30"/>
      <c r="D410" s="7"/>
      <c r="E410" s="7"/>
      <c r="F410" s="7"/>
      <c r="G410" s="7"/>
      <c r="H410" s="70"/>
      <c r="I410" s="66"/>
      <c r="J410" s="66"/>
      <c r="K410" s="70"/>
      <c r="L410" s="70"/>
      <c r="M410" s="7"/>
      <c r="N410" s="7"/>
      <c r="O410" s="7"/>
      <c r="P410" s="7"/>
    </row>
    <row r="411" spans="1:16">
      <c r="A411" s="7"/>
      <c r="B411" s="7"/>
      <c r="C411" s="30"/>
      <c r="D411" s="7"/>
      <c r="E411" s="7"/>
      <c r="F411" s="7"/>
      <c r="G411" s="7"/>
      <c r="H411" s="70"/>
      <c r="I411" s="66"/>
      <c r="J411" s="66"/>
      <c r="K411" s="70"/>
      <c r="L411" s="70"/>
      <c r="M411" s="7"/>
      <c r="N411" s="7"/>
      <c r="O411" s="7"/>
      <c r="P411" s="7"/>
    </row>
    <row r="412" spans="1:16">
      <c r="A412" s="7"/>
      <c r="B412" s="7"/>
      <c r="C412" s="30"/>
      <c r="D412" s="7"/>
      <c r="E412" s="7"/>
      <c r="F412" s="7"/>
      <c r="G412" s="7"/>
      <c r="H412" s="70"/>
      <c r="I412" s="66"/>
      <c r="J412" s="66"/>
      <c r="K412" s="70"/>
      <c r="L412" s="70"/>
      <c r="M412" s="7"/>
      <c r="N412" s="7"/>
      <c r="O412" s="7"/>
      <c r="P412" s="7"/>
    </row>
    <row r="413" spans="1:16">
      <c r="A413" s="7"/>
      <c r="B413" s="7"/>
      <c r="C413" s="30"/>
      <c r="D413" s="7"/>
      <c r="E413" s="7"/>
      <c r="F413" s="7"/>
      <c r="G413" s="7"/>
      <c r="H413" s="70"/>
      <c r="I413" s="66"/>
      <c r="J413" s="66"/>
      <c r="K413" s="70"/>
      <c r="L413" s="70"/>
      <c r="M413" s="7"/>
      <c r="N413" s="7"/>
      <c r="O413" s="7"/>
      <c r="P413" s="7"/>
    </row>
    <row r="414" spans="1:16">
      <c r="A414" s="7"/>
      <c r="B414" s="7"/>
      <c r="C414" s="30"/>
      <c r="D414" s="7"/>
      <c r="E414" s="7"/>
      <c r="F414" s="7"/>
      <c r="G414" s="7"/>
      <c r="H414" s="70"/>
      <c r="I414" s="66"/>
      <c r="J414" s="66"/>
      <c r="K414" s="70"/>
      <c r="L414" s="70"/>
      <c r="M414" s="7"/>
      <c r="N414" s="7"/>
      <c r="O414" s="7"/>
      <c r="P414" s="7"/>
    </row>
    <row r="415" spans="1:16">
      <c r="A415" s="7"/>
      <c r="B415" s="7"/>
      <c r="C415" s="30"/>
      <c r="D415" s="7"/>
      <c r="E415" s="7"/>
      <c r="F415" s="7"/>
      <c r="G415" s="7"/>
      <c r="H415" s="70"/>
      <c r="I415" s="66"/>
      <c r="J415" s="66"/>
      <c r="K415" s="70"/>
      <c r="L415" s="70"/>
      <c r="M415" s="7"/>
      <c r="N415" s="7"/>
      <c r="O415" s="7"/>
      <c r="P415" s="7"/>
    </row>
    <row r="416" spans="1:16">
      <c r="A416" s="7"/>
      <c r="B416" s="7"/>
      <c r="C416" s="30"/>
      <c r="D416" s="7"/>
      <c r="E416" s="7"/>
      <c r="F416" s="7"/>
      <c r="G416" s="7"/>
      <c r="H416" s="70"/>
      <c r="I416" s="66"/>
      <c r="J416" s="66"/>
      <c r="K416" s="70"/>
      <c r="L416" s="70"/>
      <c r="M416" s="7"/>
      <c r="N416" s="7"/>
      <c r="O416" s="7"/>
      <c r="P416" s="7"/>
    </row>
    <row r="417" spans="1:16">
      <c r="A417" s="7"/>
      <c r="B417" s="7"/>
      <c r="C417" s="30"/>
      <c r="D417" s="7"/>
      <c r="E417" s="7"/>
      <c r="F417" s="7"/>
      <c r="G417" s="7"/>
      <c r="H417" s="70"/>
      <c r="I417" s="66"/>
      <c r="J417" s="66"/>
      <c r="K417" s="70"/>
      <c r="L417" s="70"/>
      <c r="M417" s="7"/>
      <c r="N417" s="7"/>
      <c r="O417" s="7"/>
      <c r="P417" s="7"/>
    </row>
    <row r="418" spans="1:16">
      <c r="A418" s="7"/>
      <c r="B418" s="7"/>
      <c r="C418" s="30"/>
      <c r="D418" s="7"/>
      <c r="E418" s="7"/>
      <c r="F418" s="7"/>
      <c r="G418" s="7"/>
      <c r="H418" s="70"/>
      <c r="I418" s="66"/>
      <c r="J418" s="66"/>
      <c r="K418" s="70"/>
      <c r="L418" s="70"/>
      <c r="M418" s="7"/>
      <c r="N418" s="7"/>
      <c r="O418" s="7"/>
      <c r="P418" s="7"/>
    </row>
    <row r="419" spans="1:16">
      <c r="A419" s="7"/>
      <c r="B419" s="7"/>
      <c r="C419" s="30"/>
      <c r="D419" s="7"/>
      <c r="E419" s="7"/>
      <c r="F419" s="7"/>
      <c r="G419" s="7"/>
      <c r="H419" s="70"/>
      <c r="I419" s="66"/>
      <c r="J419" s="66"/>
      <c r="K419" s="70"/>
      <c r="L419" s="70"/>
      <c r="M419" s="7"/>
      <c r="N419" s="7"/>
      <c r="O419" s="7"/>
      <c r="P419" s="7"/>
    </row>
    <row r="420" spans="1:16">
      <c r="A420" s="7"/>
      <c r="B420" s="7"/>
      <c r="C420" s="30"/>
      <c r="D420" s="7"/>
      <c r="E420" s="7"/>
      <c r="F420" s="7"/>
      <c r="G420" s="7"/>
      <c r="H420" s="70"/>
      <c r="I420" s="66"/>
      <c r="J420" s="66"/>
      <c r="K420" s="70"/>
      <c r="L420" s="70"/>
      <c r="M420" s="7"/>
      <c r="N420" s="7"/>
      <c r="O420" s="7"/>
      <c r="P420" s="7"/>
    </row>
    <row r="421" spans="1:16">
      <c r="A421" s="7"/>
      <c r="B421" s="7"/>
      <c r="C421" s="30"/>
      <c r="D421" s="7"/>
      <c r="E421" s="7"/>
      <c r="F421" s="7"/>
      <c r="G421" s="7"/>
      <c r="H421" s="70"/>
      <c r="I421" s="66"/>
      <c r="J421" s="66"/>
      <c r="K421" s="70"/>
      <c r="L421" s="70"/>
      <c r="M421" s="7"/>
      <c r="N421" s="7"/>
      <c r="O421" s="7"/>
      <c r="P421" s="7"/>
    </row>
    <row r="422" spans="1:16">
      <c r="A422" s="7"/>
      <c r="B422" s="7"/>
      <c r="C422" s="30"/>
      <c r="D422" s="7"/>
      <c r="E422" s="7"/>
      <c r="F422" s="7"/>
      <c r="G422" s="7"/>
      <c r="H422" s="70"/>
      <c r="I422" s="66"/>
      <c r="J422" s="66"/>
      <c r="K422" s="70"/>
      <c r="L422" s="70"/>
      <c r="M422" s="7"/>
      <c r="N422" s="7"/>
      <c r="O422" s="7"/>
      <c r="P422" s="7"/>
    </row>
    <row r="423" spans="1:16">
      <c r="A423" s="7"/>
      <c r="B423" s="7"/>
      <c r="C423" s="30"/>
      <c r="D423" s="7"/>
      <c r="E423" s="7"/>
      <c r="F423" s="7"/>
      <c r="G423" s="7"/>
      <c r="H423" s="70"/>
      <c r="I423" s="66"/>
      <c r="J423" s="66"/>
      <c r="K423" s="70"/>
      <c r="L423" s="70"/>
      <c r="M423" s="7"/>
      <c r="N423" s="7"/>
      <c r="O423" s="7"/>
      <c r="P423" s="7"/>
    </row>
    <row r="424" spans="1:16">
      <c r="A424" s="7"/>
      <c r="B424" s="7"/>
      <c r="C424" s="30"/>
      <c r="D424" s="7"/>
      <c r="E424" s="7"/>
      <c r="F424" s="7"/>
      <c r="G424" s="7"/>
      <c r="H424" s="70"/>
      <c r="I424" s="66"/>
      <c r="J424" s="66"/>
      <c r="K424" s="70"/>
      <c r="L424" s="70"/>
      <c r="M424" s="7"/>
      <c r="N424" s="7"/>
      <c r="O424" s="7"/>
      <c r="P424" s="7"/>
    </row>
    <row r="425" spans="1:16">
      <c r="A425" s="7"/>
      <c r="B425" s="7"/>
      <c r="C425" s="30"/>
      <c r="D425" s="7"/>
      <c r="E425" s="7"/>
      <c r="F425" s="7"/>
      <c r="G425" s="7"/>
      <c r="H425" s="70"/>
      <c r="I425" s="66"/>
      <c r="J425" s="66"/>
      <c r="K425" s="70"/>
      <c r="L425" s="70"/>
      <c r="M425" s="7"/>
      <c r="N425" s="7"/>
      <c r="O425" s="7"/>
      <c r="P425" s="7"/>
    </row>
    <row r="426" spans="1:16">
      <c r="A426" s="7"/>
      <c r="B426" s="7"/>
      <c r="C426" s="30"/>
      <c r="D426" s="7"/>
      <c r="E426" s="7"/>
      <c r="F426" s="7"/>
      <c r="G426" s="7"/>
      <c r="H426" s="70"/>
      <c r="I426" s="66"/>
      <c r="J426" s="66"/>
      <c r="K426" s="70"/>
      <c r="L426" s="70"/>
      <c r="M426" s="7"/>
      <c r="N426" s="7"/>
      <c r="O426" s="7"/>
      <c r="P426" s="7"/>
    </row>
    <row r="427" spans="1:16">
      <c r="A427" s="7"/>
      <c r="B427" s="7"/>
      <c r="C427" s="30"/>
      <c r="D427" s="7"/>
      <c r="E427" s="7"/>
      <c r="F427" s="7"/>
      <c r="G427" s="7"/>
      <c r="H427" s="70"/>
      <c r="I427" s="66"/>
      <c r="J427" s="66"/>
      <c r="K427" s="70"/>
      <c r="L427" s="70"/>
      <c r="M427" s="7"/>
      <c r="N427" s="7"/>
      <c r="O427" s="7"/>
      <c r="P427" s="7"/>
    </row>
    <row r="428" spans="1:16">
      <c r="A428" s="7"/>
      <c r="B428" s="7"/>
      <c r="C428" s="30"/>
      <c r="D428" s="7"/>
      <c r="E428" s="7"/>
      <c r="F428" s="7"/>
      <c r="G428" s="7"/>
      <c r="H428" s="70"/>
      <c r="I428" s="66"/>
      <c r="J428" s="66"/>
      <c r="K428" s="70"/>
      <c r="L428" s="70"/>
      <c r="M428" s="7"/>
      <c r="N428" s="7"/>
      <c r="O428" s="7"/>
      <c r="P428" s="7"/>
    </row>
    <row r="429" spans="1:16">
      <c r="A429" s="7"/>
      <c r="B429" s="7"/>
      <c r="C429" s="30"/>
      <c r="D429" s="7"/>
      <c r="E429" s="7"/>
      <c r="F429" s="7"/>
      <c r="G429" s="7"/>
      <c r="H429" s="70"/>
      <c r="I429" s="66"/>
      <c r="J429" s="66"/>
      <c r="K429" s="70"/>
      <c r="L429" s="70"/>
      <c r="M429" s="7"/>
      <c r="N429" s="7"/>
      <c r="O429" s="7"/>
      <c r="P429" s="7"/>
    </row>
    <row r="430" spans="1:16">
      <c r="A430" s="7"/>
      <c r="B430" s="7"/>
      <c r="C430" s="30"/>
      <c r="D430" s="7"/>
      <c r="E430" s="7"/>
      <c r="F430" s="7"/>
      <c r="G430" s="7"/>
      <c r="H430" s="70"/>
      <c r="I430" s="66"/>
      <c r="J430" s="66"/>
      <c r="K430" s="70"/>
      <c r="L430" s="70"/>
      <c r="M430" s="7"/>
      <c r="N430" s="7"/>
      <c r="O430" s="7"/>
      <c r="P430" s="7"/>
    </row>
    <row r="431" spans="1:16">
      <c r="A431" s="7"/>
      <c r="B431" s="7"/>
      <c r="C431" s="30"/>
      <c r="D431" s="7"/>
      <c r="E431" s="7"/>
      <c r="F431" s="7"/>
      <c r="G431" s="7"/>
      <c r="H431" s="70"/>
      <c r="I431" s="66"/>
      <c r="J431" s="66"/>
      <c r="K431" s="70"/>
      <c r="L431" s="70"/>
      <c r="M431" s="7"/>
      <c r="N431" s="7"/>
      <c r="O431" s="7"/>
      <c r="P431" s="7"/>
    </row>
    <row r="432" spans="1:16">
      <c r="A432" s="7"/>
      <c r="B432" s="7"/>
      <c r="C432" s="30"/>
      <c r="D432" s="7"/>
      <c r="E432" s="7"/>
      <c r="F432" s="7"/>
      <c r="G432" s="7"/>
      <c r="H432" s="70"/>
      <c r="I432" s="66"/>
      <c r="J432" s="66"/>
      <c r="K432" s="70"/>
      <c r="L432" s="70"/>
      <c r="M432" s="7"/>
      <c r="N432" s="7"/>
      <c r="O432" s="7"/>
      <c r="P432" s="7"/>
    </row>
    <row r="433" spans="1:16">
      <c r="A433" s="7"/>
      <c r="B433" s="7"/>
      <c r="C433" s="30"/>
      <c r="D433" s="7"/>
      <c r="E433" s="7"/>
      <c r="F433" s="7"/>
      <c r="G433" s="7"/>
      <c r="H433" s="70"/>
      <c r="I433" s="66"/>
      <c r="J433" s="66"/>
      <c r="K433" s="70"/>
      <c r="L433" s="70"/>
      <c r="M433" s="7"/>
      <c r="N433" s="7"/>
      <c r="O433" s="7"/>
      <c r="P433" s="7"/>
    </row>
    <row r="434" spans="1:16">
      <c r="A434" s="7"/>
      <c r="B434" s="7"/>
      <c r="C434" s="30"/>
      <c r="D434" s="7"/>
      <c r="E434" s="7"/>
      <c r="F434" s="7"/>
      <c r="G434" s="7"/>
      <c r="H434" s="70"/>
      <c r="I434" s="66"/>
      <c r="J434" s="66"/>
      <c r="K434" s="70"/>
      <c r="L434" s="70"/>
      <c r="M434" s="7"/>
      <c r="N434" s="7"/>
      <c r="O434" s="7"/>
      <c r="P434" s="7"/>
    </row>
    <row r="435" spans="1:16">
      <c r="A435" s="7"/>
      <c r="B435" s="7"/>
      <c r="C435" s="30"/>
      <c r="D435" s="7"/>
      <c r="E435" s="7"/>
      <c r="F435" s="7"/>
      <c r="G435" s="7"/>
      <c r="H435" s="70"/>
      <c r="I435" s="66"/>
      <c r="J435" s="66"/>
      <c r="K435" s="70"/>
      <c r="L435" s="70"/>
      <c r="M435" s="7"/>
      <c r="N435" s="7"/>
      <c r="O435" s="7"/>
      <c r="P435" s="7"/>
    </row>
    <row r="436" spans="1:16">
      <c r="A436" s="7"/>
      <c r="B436" s="7"/>
      <c r="C436" s="30"/>
      <c r="D436" s="7"/>
      <c r="E436" s="7"/>
      <c r="F436" s="7"/>
      <c r="G436" s="7"/>
      <c r="H436" s="70"/>
      <c r="I436" s="66"/>
      <c r="J436" s="66"/>
      <c r="K436" s="70"/>
      <c r="L436" s="70"/>
      <c r="M436" s="7"/>
      <c r="N436" s="7"/>
      <c r="O436" s="7"/>
      <c r="P436" s="7"/>
    </row>
    <row r="437" spans="1:16">
      <c r="A437" s="7"/>
      <c r="B437" s="7"/>
      <c r="C437" s="30"/>
      <c r="D437" s="7"/>
      <c r="E437" s="7"/>
      <c r="F437" s="7"/>
      <c r="G437" s="7"/>
      <c r="H437" s="70"/>
      <c r="I437" s="66"/>
      <c r="J437" s="66"/>
      <c r="K437" s="70"/>
      <c r="L437" s="70"/>
      <c r="M437" s="7"/>
      <c r="N437" s="7"/>
      <c r="O437" s="7"/>
      <c r="P437" s="7"/>
    </row>
    <row r="438" spans="1:16">
      <c r="A438" s="7"/>
      <c r="B438" s="7"/>
      <c r="C438" s="30"/>
      <c r="D438" s="7"/>
      <c r="E438" s="7"/>
      <c r="F438" s="7"/>
      <c r="G438" s="7"/>
      <c r="H438" s="70"/>
      <c r="I438" s="66"/>
      <c r="J438" s="66"/>
      <c r="K438" s="70"/>
      <c r="L438" s="70"/>
      <c r="M438" s="7"/>
      <c r="N438" s="7"/>
      <c r="O438" s="7"/>
      <c r="P438" s="7"/>
    </row>
    <row r="439" spans="1:16">
      <c r="A439" s="7"/>
      <c r="B439" s="7"/>
      <c r="C439" s="30"/>
      <c r="D439" s="7"/>
      <c r="E439" s="7"/>
      <c r="F439" s="7"/>
      <c r="G439" s="7"/>
      <c r="H439" s="70"/>
      <c r="I439" s="66"/>
      <c r="J439" s="66"/>
      <c r="K439" s="70"/>
      <c r="L439" s="70"/>
      <c r="M439" s="7"/>
      <c r="N439" s="7"/>
      <c r="O439" s="7"/>
      <c r="P439" s="7"/>
    </row>
    <row r="440" spans="1:16">
      <c r="A440" s="7"/>
      <c r="B440" s="7"/>
      <c r="C440" s="30"/>
      <c r="D440" s="7"/>
      <c r="E440" s="7"/>
      <c r="F440" s="7"/>
      <c r="G440" s="7"/>
      <c r="H440" s="70"/>
      <c r="I440" s="66"/>
      <c r="J440" s="66"/>
      <c r="K440" s="70"/>
      <c r="L440" s="70"/>
      <c r="M440" s="7"/>
      <c r="N440" s="7"/>
      <c r="O440" s="7"/>
      <c r="P440" s="7"/>
    </row>
    <row r="441" spans="1:16">
      <c r="A441" s="7"/>
      <c r="B441" s="7"/>
      <c r="C441" s="30"/>
      <c r="D441" s="7"/>
      <c r="E441" s="7"/>
      <c r="F441" s="7"/>
      <c r="G441" s="7"/>
      <c r="H441" s="70"/>
      <c r="I441" s="66"/>
      <c r="J441" s="66"/>
      <c r="K441" s="70"/>
      <c r="L441" s="70"/>
      <c r="M441" s="7"/>
      <c r="N441" s="7"/>
      <c r="O441" s="7"/>
      <c r="P441" s="7"/>
    </row>
    <row r="442" spans="1:16">
      <c r="A442" s="7"/>
      <c r="B442" s="7"/>
      <c r="C442" s="30"/>
      <c r="D442" s="7"/>
      <c r="E442" s="7"/>
      <c r="F442" s="7"/>
      <c r="G442" s="7"/>
      <c r="H442" s="70"/>
      <c r="I442" s="66"/>
      <c r="J442" s="66"/>
      <c r="K442" s="70"/>
      <c r="L442" s="70"/>
      <c r="M442" s="7"/>
      <c r="N442" s="7"/>
      <c r="O442" s="7"/>
      <c r="P442" s="7"/>
    </row>
    <row r="443" spans="1:16">
      <c r="A443" s="7"/>
      <c r="B443" s="7"/>
      <c r="C443" s="30"/>
      <c r="D443" s="7"/>
      <c r="E443" s="7"/>
      <c r="F443" s="7"/>
      <c r="G443" s="7"/>
      <c r="H443" s="70"/>
      <c r="I443" s="66"/>
      <c r="J443" s="66"/>
      <c r="K443" s="70"/>
      <c r="L443" s="70"/>
      <c r="M443" s="7"/>
      <c r="N443" s="7"/>
      <c r="O443" s="7"/>
      <c r="P443" s="7"/>
    </row>
    <row r="444" spans="1:16">
      <c r="A444" s="7"/>
      <c r="B444" s="7"/>
      <c r="C444" s="30"/>
      <c r="D444" s="7"/>
      <c r="E444" s="7"/>
      <c r="F444" s="7"/>
      <c r="G444" s="7"/>
      <c r="H444" s="70"/>
      <c r="I444" s="66"/>
      <c r="J444" s="66"/>
      <c r="K444" s="70"/>
      <c r="L444" s="70"/>
      <c r="M444" s="7"/>
      <c r="N444" s="7"/>
      <c r="O444" s="7"/>
      <c r="P444" s="7"/>
    </row>
    <row r="445" spans="1:16">
      <c r="A445" s="7"/>
      <c r="B445" s="7"/>
      <c r="C445" s="30"/>
      <c r="D445" s="7"/>
      <c r="E445" s="7"/>
      <c r="F445" s="7"/>
      <c r="G445" s="7"/>
      <c r="H445" s="70"/>
      <c r="I445" s="66"/>
      <c r="J445" s="66"/>
      <c r="K445" s="70"/>
      <c r="L445" s="70"/>
      <c r="M445" s="7"/>
      <c r="N445" s="7"/>
      <c r="O445" s="7"/>
      <c r="P445" s="7"/>
    </row>
    <row r="446" spans="1:16">
      <c r="A446" s="7"/>
      <c r="B446" s="7"/>
      <c r="C446" s="30"/>
      <c r="D446" s="7"/>
      <c r="E446" s="7"/>
      <c r="F446" s="7"/>
      <c r="G446" s="7"/>
      <c r="H446" s="70"/>
      <c r="I446" s="66"/>
      <c r="J446" s="66"/>
      <c r="K446" s="70"/>
      <c r="L446" s="70"/>
      <c r="M446" s="7"/>
      <c r="N446" s="7"/>
      <c r="O446" s="7"/>
      <c r="P446" s="7"/>
    </row>
    <row r="447" spans="1:16">
      <c r="A447" s="7"/>
      <c r="B447" s="7"/>
      <c r="C447" s="30"/>
      <c r="D447" s="7"/>
      <c r="E447" s="7"/>
      <c r="F447" s="7"/>
      <c r="G447" s="7"/>
      <c r="H447" s="70"/>
      <c r="I447" s="66"/>
      <c r="J447" s="66"/>
      <c r="K447" s="70"/>
      <c r="L447" s="70"/>
      <c r="M447" s="7"/>
      <c r="N447" s="7"/>
      <c r="O447" s="7"/>
      <c r="P447" s="7"/>
    </row>
    <row r="448" spans="1:16">
      <c r="A448" s="7"/>
      <c r="B448" s="7"/>
      <c r="C448" s="30"/>
      <c r="D448" s="7"/>
      <c r="E448" s="7"/>
      <c r="F448" s="7"/>
      <c r="G448" s="7"/>
      <c r="H448" s="70"/>
      <c r="I448" s="66"/>
      <c r="J448" s="66"/>
      <c r="K448" s="70"/>
      <c r="L448" s="70"/>
      <c r="M448" s="7"/>
      <c r="N448" s="7"/>
      <c r="O448" s="7"/>
      <c r="P448" s="7"/>
    </row>
    <row r="449" spans="1:16">
      <c r="A449" s="7"/>
      <c r="B449" s="7"/>
      <c r="C449" s="30"/>
      <c r="D449" s="7"/>
      <c r="E449" s="7"/>
      <c r="F449" s="7"/>
      <c r="G449" s="7"/>
      <c r="H449" s="70"/>
      <c r="I449" s="66"/>
      <c r="J449" s="66"/>
      <c r="K449" s="70"/>
      <c r="L449" s="70"/>
      <c r="M449" s="7"/>
      <c r="N449" s="7"/>
      <c r="O449" s="7"/>
      <c r="P449" s="7"/>
    </row>
    <row r="450" spans="1:16">
      <c r="A450" s="7"/>
      <c r="B450" s="7"/>
      <c r="C450" s="30"/>
      <c r="D450" s="7"/>
      <c r="E450" s="7"/>
      <c r="F450" s="7"/>
      <c r="G450" s="7"/>
      <c r="H450" s="70"/>
      <c r="I450" s="66"/>
      <c r="J450" s="66"/>
      <c r="K450" s="70"/>
      <c r="L450" s="70"/>
      <c r="M450" s="7"/>
      <c r="N450" s="7"/>
      <c r="O450" s="7"/>
      <c r="P450" s="7"/>
    </row>
    <row r="451" spans="1:16">
      <c r="A451" s="7"/>
      <c r="B451" s="7"/>
      <c r="C451" s="30"/>
      <c r="D451" s="7"/>
      <c r="E451" s="7"/>
      <c r="F451" s="7"/>
      <c r="G451" s="7"/>
      <c r="H451" s="70"/>
      <c r="I451" s="66"/>
      <c r="J451" s="66"/>
      <c r="K451" s="70"/>
      <c r="L451" s="70"/>
      <c r="M451" s="7"/>
      <c r="N451" s="7"/>
      <c r="O451" s="7"/>
      <c r="P451" s="7"/>
    </row>
    <row r="452" spans="1:16">
      <c r="A452" s="7"/>
      <c r="B452" s="7"/>
      <c r="C452" s="30"/>
      <c r="D452" s="7"/>
      <c r="E452" s="7"/>
      <c r="F452" s="7"/>
      <c r="G452" s="7"/>
      <c r="H452" s="70"/>
      <c r="I452" s="66"/>
      <c r="J452" s="66"/>
      <c r="K452" s="70"/>
      <c r="L452" s="70"/>
      <c r="M452" s="7"/>
      <c r="N452" s="7"/>
      <c r="O452" s="7"/>
      <c r="P452" s="7"/>
    </row>
    <row r="453" spans="1:16">
      <c r="A453" s="7"/>
      <c r="B453" s="7"/>
      <c r="C453" s="30"/>
      <c r="D453" s="7"/>
      <c r="E453" s="7"/>
      <c r="F453" s="7"/>
      <c r="G453" s="7"/>
      <c r="H453" s="70"/>
      <c r="I453" s="66"/>
      <c r="J453" s="66"/>
      <c r="K453" s="70"/>
      <c r="L453" s="70"/>
      <c r="M453" s="7"/>
      <c r="N453" s="7"/>
      <c r="O453" s="7"/>
      <c r="P453" s="7"/>
    </row>
    <row r="454" spans="1:16">
      <c r="A454" s="7"/>
      <c r="B454" s="7"/>
      <c r="C454" s="30"/>
      <c r="D454" s="7"/>
      <c r="E454" s="7"/>
      <c r="F454" s="7"/>
      <c r="G454" s="7"/>
      <c r="H454" s="70"/>
      <c r="I454" s="66"/>
      <c r="J454" s="66"/>
      <c r="K454" s="70"/>
      <c r="L454" s="70"/>
      <c r="M454" s="7"/>
      <c r="N454" s="7"/>
      <c r="O454" s="7"/>
      <c r="P454" s="7"/>
    </row>
    <row r="455" spans="1:16">
      <c r="A455" s="7"/>
      <c r="B455" s="7"/>
      <c r="C455" s="30"/>
      <c r="D455" s="7"/>
      <c r="E455" s="7"/>
      <c r="F455" s="7"/>
      <c r="G455" s="7"/>
      <c r="H455" s="70"/>
      <c r="I455" s="66"/>
      <c r="J455" s="66"/>
      <c r="K455" s="70"/>
      <c r="L455" s="70"/>
      <c r="M455" s="7"/>
      <c r="N455" s="7"/>
      <c r="O455" s="7"/>
      <c r="P455" s="7"/>
    </row>
    <row r="456" spans="1:16">
      <c r="A456" s="7"/>
      <c r="B456" s="7"/>
      <c r="C456" s="30"/>
      <c r="D456" s="7"/>
      <c r="E456" s="7"/>
      <c r="F456" s="7"/>
      <c r="G456" s="7"/>
      <c r="H456" s="70"/>
      <c r="I456" s="66"/>
      <c r="J456" s="66"/>
      <c r="K456" s="70"/>
      <c r="L456" s="70"/>
      <c r="M456" s="7"/>
      <c r="N456" s="7"/>
      <c r="O456" s="7"/>
      <c r="P456" s="7"/>
    </row>
    <row r="457" spans="1:16">
      <c r="A457" s="7"/>
      <c r="B457" s="7"/>
      <c r="C457" s="30"/>
      <c r="D457" s="7"/>
      <c r="E457" s="7"/>
      <c r="F457" s="7"/>
      <c r="G457" s="7"/>
      <c r="H457" s="70"/>
      <c r="I457" s="66"/>
      <c r="J457" s="66"/>
      <c r="K457" s="70"/>
      <c r="L457" s="70"/>
      <c r="M457" s="7"/>
      <c r="N457" s="7"/>
      <c r="O457" s="7"/>
      <c r="P457" s="7"/>
    </row>
    <row r="458" spans="1:16">
      <c r="A458" s="7"/>
      <c r="B458" s="7"/>
      <c r="C458" s="30"/>
      <c r="D458" s="7"/>
      <c r="E458" s="7"/>
      <c r="F458" s="7"/>
      <c r="G458" s="7"/>
      <c r="H458" s="70"/>
      <c r="I458" s="66"/>
      <c r="J458" s="66"/>
      <c r="K458" s="70"/>
      <c r="L458" s="70"/>
      <c r="M458" s="7"/>
      <c r="N458" s="7"/>
      <c r="O458" s="7"/>
      <c r="P458" s="7"/>
    </row>
    <row r="459" spans="1:16">
      <c r="A459" s="7"/>
      <c r="B459" s="7"/>
      <c r="C459" s="30"/>
      <c r="D459" s="7"/>
      <c r="E459" s="7"/>
      <c r="F459" s="7"/>
      <c r="G459" s="7"/>
      <c r="H459" s="70"/>
      <c r="I459" s="66"/>
      <c r="J459" s="66"/>
      <c r="K459" s="70"/>
      <c r="L459" s="70"/>
      <c r="M459" s="7"/>
      <c r="N459" s="7"/>
      <c r="O459" s="7"/>
      <c r="P459" s="7"/>
    </row>
    <row r="460" spans="1:16">
      <c r="A460" s="7"/>
      <c r="B460" s="7"/>
      <c r="C460" s="30"/>
      <c r="D460" s="7"/>
      <c r="E460" s="7"/>
      <c r="F460" s="7"/>
      <c r="G460" s="7"/>
      <c r="H460" s="70"/>
      <c r="I460" s="66"/>
      <c r="J460" s="66"/>
      <c r="K460" s="70"/>
      <c r="L460" s="70"/>
      <c r="M460" s="7"/>
      <c r="N460" s="7"/>
      <c r="O460" s="7"/>
      <c r="P460" s="7"/>
    </row>
    <row r="461" spans="1:16">
      <c r="A461" s="7"/>
      <c r="B461" s="7"/>
      <c r="C461" s="30"/>
      <c r="D461" s="7"/>
      <c r="E461" s="7"/>
      <c r="F461" s="7"/>
      <c r="G461" s="7"/>
      <c r="H461" s="70"/>
      <c r="I461" s="66"/>
      <c r="J461" s="66"/>
      <c r="K461" s="70"/>
      <c r="L461" s="70"/>
      <c r="M461" s="7"/>
      <c r="N461" s="7"/>
      <c r="O461" s="7"/>
      <c r="P461" s="7"/>
    </row>
    <row r="462" spans="1:16">
      <c r="A462" s="7"/>
      <c r="B462" s="7"/>
      <c r="C462" s="30"/>
      <c r="D462" s="7"/>
      <c r="E462" s="7"/>
      <c r="F462" s="7"/>
      <c r="G462" s="7"/>
      <c r="H462" s="70"/>
      <c r="I462" s="66"/>
      <c r="J462" s="66"/>
      <c r="K462" s="70"/>
      <c r="L462" s="70"/>
      <c r="M462" s="7"/>
      <c r="N462" s="7"/>
      <c r="O462" s="7"/>
      <c r="P462" s="7"/>
    </row>
    <row r="463" spans="1:16">
      <c r="A463" s="7"/>
      <c r="B463" s="7"/>
      <c r="C463" s="30"/>
      <c r="D463" s="7"/>
      <c r="E463" s="7"/>
      <c r="F463" s="7"/>
      <c r="G463" s="7"/>
      <c r="H463" s="70"/>
      <c r="I463" s="66"/>
      <c r="J463" s="66"/>
      <c r="K463" s="70"/>
      <c r="L463" s="70"/>
      <c r="M463" s="7"/>
      <c r="N463" s="7"/>
      <c r="O463" s="7"/>
      <c r="P463" s="7"/>
    </row>
    <row r="464" spans="1:16">
      <c r="A464" s="7"/>
      <c r="B464" s="7"/>
      <c r="C464" s="30"/>
      <c r="D464" s="7"/>
      <c r="E464" s="7"/>
      <c r="F464" s="7"/>
      <c r="G464" s="7"/>
      <c r="H464" s="70"/>
      <c r="I464" s="66"/>
      <c r="J464" s="66"/>
      <c r="K464" s="70"/>
      <c r="L464" s="70"/>
      <c r="M464" s="7"/>
      <c r="N464" s="7"/>
      <c r="O464" s="7"/>
      <c r="P464" s="7"/>
    </row>
    <row r="465" spans="1:16">
      <c r="A465" s="7"/>
      <c r="B465" s="7"/>
      <c r="C465" s="30"/>
      <c r="D465" s="7"/>
      <c r="E465" s="7"/>
      <c r="F465" s="7"/>
      <c r="G465" s="7"/>
      <c r="H465" s="70"/>
      <c r="I465" s="66"/>
      <c r="J465" s="66"/>
      <c r="K465" s="70"/>
      <c r="L465" s="70"/>
      <c r="M465" s="7"/>
      <c r="N465" s="7"/>
      <c r="O465" s="7"/>
      <c r="P465" s="7"/>
    </row>
    <row r="466" spans="1:16">
      <c r="A466" s="7"/>
      <c r="B466" s="7"/>
      <c r="C466" s="30"/>
      <c r="D466" s="7"/>
      <c r="E466" s="7"/>
      <c r="F466" s="7"/>
      <c r="G466" s="7"/>
      <c r="H466" s="70"/>
      <c r="I466" s="66"/>
      <c r="J466" s="66"/>
      <c r="K466" s="70"/>
      <c r="L466" s="70"/>
      <c r="M466" s="7"/>
      <c r="N466" s="7"/>
      <c r="O466" s="7"/>
      <c r="P466" s="7"/>
    </row>
    <row r="467" spans="1:16">
      <c r="A467" s="7"/>
      <c r="B467" s="7"/>
      <c r="C467" s="30"/>
      <c r="D467" s="7"/>
      <c r="E467" s="7"/>
      <c r="F467" s="7"/>
      <c r="G467" s="7"/>
      <c r="H467" s="70"/>
      <c r="I467" s="66"/>
      <c r="J467" s="66"/>
      <c r="K467" s="70"/>
      <c r="L467" s="70"/>
      <c r="M467" s="7"/>
      <c r="N467" s="7"/>
      <c r="O467" s="7"/>
      <c r="P467" s="7"/>
    </row>
    <row r="468" spans="1:16">
      <c r="A468" s="7"/>
      <c r="B468" s="7"/>
      <c r="C468" s="30"/>
      <c r="D468" s="7"/>
      <c r="E468" s="7"/>
      <c r="F468" s="7"/>
      <c r="G468" s="7"/>
      <c r="H468" s="70"/>
      <c r="I468" s="66"/>
      <c r="J468" s="66"/>
      <c r="K468" s="70"/>
      <c r="L468" s="70"/>
      <c r="M468" s="7"/>
      <c r="N468" s="7"/>
      <c r="O468" s="7"/>
      <c r="P468" s="7"/>
    </row>
    <row r="469" spans="1:16">
      <c r="A469" s="7"/>
      <c r="B469" s="7"/>
      <c r="C469" s="30"/>
      <c r="D469" s="7"/>
      <c r="E469" s="7"/>
      <c r="F469" s="7"/>
      <c r="G469" s="7"/>
      <c r="H469" s="70"/>
      <c r="I469" s="66"/>
      <c r="J469" s="66"/>
      <c r="K469" s="70"/>
      <c r="L469" s="70"/>
      <c r="M469" s="7"/>
      <c r="N469" s="7"/>
      <c r="O469" s="7"/>
      <c r="P469" s="7"/>
    </row>
    <row r="470" spans="1:16">
      <c r="A470" s="7"/>
      <c r="B470" s="7"/>
      <c r="C470" s="30"/>
      <c r="D470" s="7"/>
      <c r="E470" s="7"/>
      <c r="F470" s="7"/>
      <c r="G470" s="7"/>
      <c r="H470" s="70"/>
      <c r="I470" s="66"/>
      <c r="J470" s="66"/>
      <c r="K470" s="70"/>
      <c r="L470" s="70"/>
      <c r="M470" s="7"/>
      <c r="N470" s="7"/>
      <c r="O470" s="7"/>
      <c r="P470" s="7"/>
    </row>
    <row r="471" spans="1:16">
      <c r="A471" s="7"/>
      <c r="B471" s="7"/>
      <c r="C471" s="30"/>
      <c r="D471" s="7"/>
      <c r="E471" s="7"/>
      <c r="F471" s="7"/>
      <c r="G471" s="7"/>
      <c r="H471" s="70"/>
      <c r="I471" s="66"/>
      <c r="J471" s="66"/>
      <c r="K471" s="70"/>
      <c r="L471" s="70"/>
      <c r="M471" s="7"/>
      <c r="N471" s="7"/>
      <c r="O471" s="7"/>
      <c r="P471" s="7"/>
    </row>
    <row r="472" spans="1:16">
      <c r="A472" s="7"/>
      <c r="B472" s="7"/>
      <c r="C472" s="30"/>
      <c r="D472" s="7"/>
      <c r="E472" s="7"/>
      <c r="F472" s="7"/>
      <c r="G472" s="7"/>
      <c r="H472" s="70"/>
      <c r="I472" s="66"/>
      <c r="J472" s="66"/>
      <c r="K472" s="70"/>
      <c r="L472" s="70"/>
      <c r="M472" s="7"/>
      <c r="N472" s="7"/>
      <c r="O472" s="7"/>
      <c r="P472" s="7"/>
    </row>
    <row r="473" spans="1:16">
      <c r="A473" s="7"/>
      <c r="B473" s="7"/>
      <c r="C473" s="30"/>
      <c r="D473" s="7"/>
      <c r="E473" s="7"/>
      <c r="F473" s="7"/>
      <c r="G473" s="7"/>
      <c r="H473" s="70"/>
      <c r="I473" s="66"/>
      <c r="J473" s="66"/>
      <c r="K473" s="70"/>
      <c r="L473" s="70"/>
      <c r="M473" s="7"/>
      <c r="N473" s="7"/>
      <c r="O473" s="7"/>
      <c r="P473" s="7"/>
    </row>
    <row r="474" spans="1:16">
      <c r="A474" s="7"/>
      <c r="B474" s="7"/>
      <c r="C474" s="30"/>
      <c r="D474" s="7"/>
      <c r="E474" s="7"/>
      <c r="F474" s="7"/>
      <c r="G474" s="7"/>
      <c r="H474" s="70"/>
      <c r="I474" s="66"/>
      <c r="J474" s="66"/>
      <c r="K474" s="70"/>
      <c r="L474" s="70"/>
      <c r="M474" s="7"/>
      <c r="N474" s="7"/>
      <c r="O474" s="7"/>
      <c r="P474" s="7"/>
    </row>
    <row r="475" spans="1:16">
      <c r="A475" s="7"/>
      <c r="B475" s="7"/>
      <c r="C475" s="30"/>
      <c r="D475" s="7"/>
      <c r="E475" s="7"/>
      <c r="F475" s="7"/>
      <c r="G475" s="7"/>
      <c r="H475" s="70"/>
      <c r="I475" s="66"/>
      <c r="J475" s="66"/>
      <c r="K475" s="70"/>
      <c r="L475" s="70"/>
      <c r="M475" s="7"/>
      <c r="N475" s="7"/>
      <c r="O475" s="7"/>
      <c r="P475" s="7"/>
    </row>
    <row r="476" spans="1:16">
      <c r="A476" s="7"/>
      <c r="B476" s="7"/>
      <c r="C476" s="30"/>
      <c r="D476" s="7"/>
      <c r="E476" s="7"/>
      <c r="F476" s="7"/>
      <c r="G476" s="7"/>
      <c r="H476" s="70"/>
      <c r="I476" s="66"/>
      <c r="J476" s="66"/>
      <c r="K476" s="70"/>
      <c r="L476" s="70"/>
      <c r="M476" s="7"/>
      <c r="N476" s="7"/>
      <c r="O476" s="7"/>
      <c r="P476" s="7"/>
    </row>
    <row r="477" spans="1:16">
      <c r="A477" s="7"/>
      <c r="B477" s="7"/>
      <c r="C477" s="30"/>
      <c r="D477" s="7"/>
      <c r="E477" s="7"/>
      <c r="F477" s="7"/>
      <c r="G477" s="7"/>
      <c r="H477" s="70"/>
      <c r="I477" s="66"/>
      <c r="J477" s="66"/>
      <c r="K477" s="70"/>
      <c r="L477" s="70"/>
      <c r="M477" s="7"/>
      <c r="N477" s="7"/>
      <c r="O477" s="7"/>
      <c r="P477" s="7"/>
    </row>
    <row r="478" spans="1:16">
      <c r="A478" s="7"/>
      <c r="B478" s="7"/>
      <c r="C478" s="30"/>
      <c r="D478" s="7"/>
      <c r="E478" s="7"/>
      <c r="F478" s="7"/>
      <c r="G478" s="7"/>
      <c r="H478" s="70"/>
      <c r="I478" s="66"/>
      <c r="J478" s="66"/>
      <c r="K478" s="70"/>
      <c r="L478" s="70"/>
      <c r="M478" s="7"/>
      <c r="N478" s="7"/>
      <c r="O478" s="7"/>
      <c r="P478" s="7"/>
    </row>
    <row r="479" spans="1:16">
      <c r="A479" s="7"/>
      <c r="B479" s="7"/>
      <c r="C479" s="30"/>
      <c r="D479" s="7"/>
      <c r="E479" s="7"/>
      <c r="F479" s="7"/>
      <c r="G479" s="7"/>
      <c r="H479" s="70"/>
      <c r="I479" s="66"/>
      <c r="J479" s="66"/>
      <c r="K479" s="70"/>
      <c r="L479" s="70"/>
      <c r="M479" s="7"/>
      <c r="N479" s="7"/>
      <c r="O479" s="7"/>
      <c r="P479" s="7"/>
    </row>
    <row r="480" spans="1:16">
      <c r="A480" s="7"/>
      <c r="B480" s="7"/>
      <c r="C480" s="30"/>
      <c r="D480" s="7"/>
      <c r="E480" s="7"/>
      <c r="F480" s="7"/>
      <c r="G480" s="7"/>
      <c r="H480" s="70"/>
      <c r="I480" s="66"/>
      <c r="J480" s="66"/>
      <c r="K480" s="70"/>
      <c r="L480" s="70"/>
      <c r="M480" s="7"/>
      <c r="N480" s="7"/>
      <c r="O480" s="7"/>
      <c r="P480" s="7"/>
    </row>
    <row r="481" spans="1:16">
      <c r="A481" s="7"/>
      <c r="B481" s="7"/>
      <c r="C481" s="30"/>
      <c r="D481" s="7"/>
      <c r="E481" s="7"/>
      <c r="F481" s="7"/>
      <c r="G481" s="7"/>
      <c r="H481" s="70"/>
      <c r="I481" s="66"/>
      <c r="J481" s="66"/>
      <c r="K481" s="70"/>
      <c r="L481" s="70"/>
      <c r="M481" s="7"/>
      <c r="N481" s="7"/>
      <c r="O481" s="7"/>
      <c r="P481" s="7"/>
    </row>
    <row r="482" spans="1:16">
      <c r="A482" s="7"/>
      <c r="B482" s="7"/>
      <c r="C482" s="30"/>
      <c r="D482" s="7"/>
      <c r="E482" s="7"/>
      <c r="F482" s="7"/>
      <c r="G482" s="7"/>
      <c r="H482" s="70"/>
      <c r="I482" s="66"/>
      <c r="J482" s="66"/>
      <c r="K482" s="70"/>
      <c r="L482" s="70"/>
      <c r="M482" s="7"/>
      <c r="N482" s="7"/>
      <c r="O482" s="7"/>
      <c r="P482" s="7"/>
    </row>
    <row r="483" spans="1:16">
      <c r="A483" s="7"/>
      <c r="B483" s="7"/>
      <c r="C483" s="30"/>
      <c r="D483" s="7"/>
      <c r="E483" s="7"/>
      <c r="F483" s="7"/>
      <c r="G483" s="7"/>
      <c r="H483" s="70"/>
      <c r="I483" s="66"/>
      <c r="J483" s="66"/>
      <c r="K483" s="70"/>
      <c r="L483" s="70"/>
      <c r="M483" s="7"/>
      <c r="N483" s="7"/>
      <c r="O483" s="7"/>
      <c r="P483" s="7"/>
    </row>
    <row r="484" spans="1:16">
      <c r="A484" s="7"/>
      <c r="B484" s="7"/>
      <c r="C484" s="30"/>
      <c r="D484" s="7"/>
      <c r="E484" s="7"/>
      <c r="F484" s="7"/>
      <c r="G484" s="7"/>
      <c r="H484" s="70"/>
      <c r="I484" s="66"/>
      <c r="J484" s="66"/>
      <c r="K484" s="70"/>
      <c r="L484" s="70"/>
      <c r="M484" s="7"/>
      <c r="N484" s="7"/>
      <c r="O484" s="7"/>
      <c r="P484" s="7"/>
    </row>
    <row r="485" spans="1:16">
      <c r="A485" s="7"/>
      <c r="B485" s="7"/>
      <c r="C485" s="30"/>
      <c r="D485" s="7"/>
      <c r="E485" s="7"/>
      <c r="F485" s="7"/>
      <c r="G485" s="7"/>
      <c r="H485" s="70"/>
      <c r="I485" s="66"/>
      <c r="J485" s="66"/>
      <c r="K485" s="70"/>
      <c r="L485" s="70"/>
      <c r="M485" s="7"/>
      <c r="N485" s="7"/>
      <c r="O485" s="7"/>
      <c r="P485" s="7"/>
    </row>
    <row r="486" spans="1:16">
      <c r="A486" s="7"/>
      <c r="B486" s="7"/>
      <c r="C486" s="30"/>
      <c r="D486" s="7"/>
      <c r="E486" s="7"/>
      <c r="F486" s="7"/>
      <c r="G486" s="7"/>
      <c r="H486" s="70"/>
      <c r="I486" s="66"/>
      <c r="J486" s="66"/>
      <c r="K486" s="70"/>
      <c r="L486" s="70"/>
      <c r="M486" s="7"/>
      <c r="N486" s="7"/>
      <c r="O486" s="7"/>
      <c r="P486" s="7"/>
    </row>
    <row r="487" spans="1:16">
      <c r="A487" s="7"/>
      <c r="B487" s="7"/>
      <c r="C487" s="30"/>
      <c r="D487" s="7"/>
      <c r="E487" s="7"/>
      <c r="F487" s="7"/>
      <c r="G487" s="7"/>
      <c r="H487" s="70"/>
      <c r="I487" s="66"/>
      <c r="J487" s="66"/>
      <c r="K487" s="70"/>
      <c r="L487" s="70"/>
      <c r="M487" s="7"/>
      <c r="N487" s="7"/>
      <c r="O487" s="7"/>
      <c r="P487" s="7"/>
    </row>
    <row r="488" spans="1:16">
      <c r="A488" s="7"/>
      <c r="B488" s="7"/>
      <c r="C488" s="30"/>
      <c r="D488" s="7"/>
      <c r="E488" s="7"/>
      <c r="F488" s="7"/>
      <c r="G488" s="7"/>
      <c r="H488" s="70"/>
      <c r="I488" s="66"/>
      <c r="J488" s="66"/>
      <c r="K488" s="70"/>
      <c r="L488" s="70"/>
      <c r="M488" s="7"/>
      <c r="N488" s="7"/>
      <c r="O488" s="7"/>
      <c r="P488" s="7"/>
    </row>
    <row r="489" spans="1:16">
      <c r="A489" s="7"/>
      <c r="B489" s="7"/>
      <c r="C489" s="30"/>
      <c r="D489" s="7"/>
      <c r="E489" s="7"/>
      <c r="F489" s="7"/>
      <c r="G489" s="7"/>
      <c r="H489" s="70"/>
      <c r="I489" s="66"/>
      <c r="J489" s="66"/>
      <c r="K489" s="70"/>
      <c r="L489" s="70"/>
      <c r="M489" s="7"/>
      <c r="N489" s="7"/>
      <c r="O489" s="7"/>
      <c r="P489" s="7"/>
    </row>
    <row r="490" spans="1:16">
      <c r="A490" s="7"/>
      <c r="B490" s="7"/>
      <c r="C490" s="30"/>
      <c r="D490" s="7"/>
      <c r="E490" s="7"/>
      <c r="F490" s="7"/>
      <c r="G490" s="7"/>
      <c r="H490" s="70"/>
      <c r="I490" s="66"/>
      <c r="J490" s="66"/>
      <c r="K490" s="70"/>
      <c r="L490" s="70"/>
      <c r="M490" s="7"/>
      <c r="N490" s="7"/>
      <c r="O490" s="7"/>
      <c r="P490" s="7"/>
    </row>
    <row r="491" spans="1:16">
      <c r="A491" s="7"/>
      <c r="B491" s="7"/>
      <c r="C491" s="30"/>
      <c r="D491" s="7"/>
      <c r="E491" s="7"/>
      <c r="F491" s="7"/>
      <c r="G491" s="7"/>
      <c r="H491" s="70"/>
      <c r="I491" s="66"/>
      <c r="J491" s="66"/>
      <c r="K491" s="70"/>
      <c r="L491" s="70"/>
      <c r="M491" s="7"/>
      <c r="N491" s="7"/>
      <c r="O491" s="7"/>
      <c r="P491" s="7"/>
    </row>
    <row r="492" spans="1:16">
      <c r="A492" s="7"/>
      <c r="B492" s="7"/>
      <c r="C492" s="30"/>
      <c r="D492" s="7"/>
      <c r="E492" s="7"/>
      <c r="F492" s="7"/>
      <c r="G492" s="7"/>
      <c r="H492" s="70"/>
      <c r="I492" s="66"/>
      <c r="J492" s="66"/>
      <c r="K492" s="70"/>
      <c r="L492" s="70"/>
      <c r="M492" s="7"/>
      <c r="N492" s="7"/>
      <c r="O492" s="7"/>
      <c r="P492" s="7"/>
    </row>
    <row r="493" spans="1:16">
      <c r="A493" s="7"/>
      <c r="B493" s="7"/>
      <c r="C493" s="30"/>
      <c r="D493" s="7"/>
      <c r="E493" s="7"/>
      <c r="F493" s="7"/>
      <c r="G493" s="7"/>
      <c r="H493" s="70"/>
      <c r="I493" s="66"/>
      <c r="J493" s="66"/>
      <c r="K493" s="70"/>
      <c r="L493" s="70"/>
      <c r="M493" s="7"/>
      <c r="N493" s="7"/>
      <c r="O493" s="7"/>
      <c r="P493" s="7"/>
    </row>
    <row r="494" spans="1:16">
      <c r="A494" s="7"/>
      <c r="B494" s="7"/>
      <c r="C494" s="30"/>
      <c r="D494" s="7"/>
      <c r="E494" s="7"/>
      <c r="F494" s="7"/>
      <c r="G494" s="7"/>
      <c r="H494" s="70"/>
      <c r="I494" s="66"/>
      <c r="J494" s="66"/>
      <c r="K494" s="70"/>
      <c r="L494" s="70"/>
      <c r="M494" s="7"/>
      <c r="N494" s="7"/>
      <c r="O494" s="7"/>
      <c r="P494" s="7"/>
    </row>
    <row r="495" spans="1:16">
      <c r="A495" s="7"/>
      <c r="B495" s="7"/>
      <c r="C495" s="30"/>
      <c r="D495" s="7"/>
      <c r="E495" s="7"/>
      <c r="F495" s="7"/>
      <c r="G495" s="7"/>
      <c r="H495" s="70"/>
      <c r="I495" s="66"/>
      <c r="J495" s="66"/>
      <c r="K495" s="70"/>
      <c r="L495" s="70"/>
      <c r="M495" s="7"/>
      <c r="N495" s="7"/>
      <c r="O495" s="7"/>
      <c r="P495" s="7"/>
    </row>
    <row r="496" spans="1:16">
      <c r="A496" s="7"/>
      <c r="B496" s="7"/>
      <c r="C496" s="30"/>
      <c r="D496" s="7"/>
      <c r="E496" s="7"/>
      <c r="F496" s="7"/>
      <c r="G496" s="7"/>
      <c r="H496" s="70"/>
      <c r="I496" s="66"/>
      <c r="J496" s="66"/>
      <c r="K496" s="70"/>
      <c r="L496" s="70"/>
      <c r="M496" s="7"/>
      <c r="N496" s="7"/>
      <c r="O496" s="7"/>
      <c r="P496" s="7"/>
    </row>
    <row r="497" spans="1:16">
      <c r="A497" s="7"/>
      <c r="B497" s="7"/>
      <c r="C497" s="30"/>
      <c r="D497" s="7"/>
      <c r="E497" s="7"/>
      <c r="F497" s="7"/>
      <c r="G497" s="7"/>
      <c r="H497" s="70"/>
      <c r="I497" s="66"/>
      <c r="J497" s="66"/>
      <c r="K497" s="70"/>
      <c r="L497" s="70"/>
      <c r="M497" s="7"/>
      <c r="N497" s="7"/>
      <c r="O497" s="7"/>
      <c r="P497" s="7"/>
    </row>
    <row r="498" spans="1:16">
      <c r="A498" s="7"/>
      <c r="B498" s="7"/>
      <c r="C498" s="30"/>
      <c r="D498" s="7"/>
      <c r="E498" s="7"/>
      <c r="F498" s="7"/>
      <c r="G498" s="7"/>
      <c r="H498" s="70"/>
      <c r="I498" s="66"/>
      <c r="J498" s="66"/>
      <c r="K498" s="70"/>
      <c r="L498" s="70"/>
      <c r="M498" s="7"/>
      <c r="N498" s="7"/>
      <c r="O498" s="7"/>
      <c r="P498" s="7"/>
    </row>
    <row r="499" spans="1:16">
      <c r="A499" s="7"/>
      <c r="B499" s="7"/>
      <c r="C499" s="30"/>
      <c r="D499" s="7"/>
      <c r="E499" s="7"/>
      <c r="F499" s="7"/>
      <c r="G499" s="7"/>
      <c r="H499" s="70"/>
      <c r="I499" s="66"/>
      <c r="J499" s="66"/>
      <c r="K499" s="70"/>
      <c r="L499" s="70"/>
      <c r="M499" s="7"/>
      <c r="N499" s="7"/>
      <c r="O499" s="7"/>
      <c r="P499" s="7"/>
    </row>
    <row r="500" spans="1:16">
      <c r="A500" s="7"/>
      <c r="B500" s="7"/>
      <c r="C500" s="30"/>
      <c r="D500" s="7"/>
      <c r="E500" s="7"/>
      <c r="F500" s="7"/>
      <c r="G500" s="7"/>
      <c r="H500" s="70"/>
      <c r="I500" s="66"/>
      <c r="J500" s="66"/>
      <c r="K500" s="70"/>
      <c r="L500" s="70"/>
      <c r="M500" s="7"/>
      <c r="N500" s="7"/>
      <c r="O500" s="7"/>
      <c r="P500" s="7"/>
    </row>
    <row r="501" spans="1:16">
      <c r="A501" s="7"/>
      <c r="B501" s="7"/>
      <c r="C501" s="30"/>
      <c r="D501" s="7"/>
      <c r="E501" s="7"/>
      <c r="F501" s="7"/>
      <c r="G501" s="7"/>
      <c r="H501" s="70"/>
      <c r="I501" s="66"/>
      <c r="J501" s="66"/>
      <c r="K501" s="70"/>
      <c r="L501" s="70"/>
      <c r="M501" s="7"/>
      <c r="N501" s="7"/>
      <c r="O501" s="7"/>
      <c r="P501" s="7"/>
    </row>
    <row r="502" spans="1:16">
      <c r="A502" s="7"/>
      <c r="B502" s="7"/>
      <c r="C502" s="30"/>
      <c r="D502" s="7"/>
      <c r="E502" s="7"/>
      <c r="F502" s="7"/>
      <c r="G502" s="7"/>
      <c r="H502" s="70"/>
      <c r="I502" s="66"/>
      <c r="J502" s="66"/>
      <c r="K502" s="70"/>
      <c r="L502" s="70"/>
      <c r="M502" s="7"/>
      <c r="N502" s="7"/>
      <c r="O502" s="7"/>
      <c r="P502" s="7"/>
    </row>
    <row r="503" spans="1:16">
      <c r="A503" s="7"/>
      <c r="B503" s="7"/>
      <c r="C503" s="30"/>
      <c r="D503" s="7"/>
      <c r="E503" s="7"/>
      <c r="F503" s="7"/>
      <c r="G503" s="7"/>
      <c r="H503" s="70"/>
      <c r="I503" s="66"/>
      <c r="J503" s="66"/>
      <c r="K503" s="70"/>
      <c r="L503" s="70"/>
      <c r="M503" s="7"/>
      <c r="N503" s="7"/>
      <c r="O503" s="7"/>
      <c r="P503" s="7"/>
    </row>
    <row r="504" spans="1:16">
      <c r="A504" s="7"/>
      <c r="B504" s="7"/>
      <c r="C504" s="30"/>
      <c r="D504" s="7"/>
      <c r="E504" s="7"/>
      <c r="F504" s="7"/>
      <c r="G504" s="7"/>
      <c r="H504" s="70"/>
      <c r="I504" s="66"/>
      <c r="J504" s="66"/>
      <c r="K504" s="70"/>
      <c r="L504" s="70"/>
      <c r="M504" s="7"/>
      <c r="N504" s="7"/>
      <c r="O504" s="7"/>
      <c r="P504" s="7"/>
    </row>
    <row r="505" spans="1:16">
      <c r="A505" s="7"/>
      <c r="B505" s="7"/>
      <c r="C505" s="30"/>
      <c r="D505" s="7"/>
      <c r="E505" s="7"/>
      <c r="F505" s="7"/>
      <c r="G505" s="7"/>
      <c r="H505" s="70"/>
      <c r="I505" s="66"/>
      <c r="J505" s="66"/>
      <c r="K505" s="70"/>
      <c r="L505" s="70"/>
      <c r="M505" s="7"/>
      <c r="N505" s="7"/>
      <c r="O505" s="7"/>
      <c r="P505" s="7"/>
    </row>
    <row r="506" spans="1:16">
      <c r="A506" s="7"/>
      <c r="B506" s="7"/>
      <c r="C506" s="30"/>
      <c r="D506" s="7"/>
      <c r="E506" s="7"/>
      <c r="F506" s="7"/>
      <c r="G506" s="7"/>
      <c r="H506" s="70"/>
      <c r="I506" s="66"/>
      <c r="J506" s="66"/>
      <c r="K506" s="70"/>
      <c r="L506" s="70"/>
      <c r="M506" s="7"/>
      <c r="N506" s="7"/>
      <c r="O506" s="7"/>
      <c r="P506" s="7"/>
    </row>
    <row r="507" spans="1:16">
      <c r="A507" s="7"/>
      <c r="B507" s="7"/>
      <c r="C507" s="30"/>
      <c r="D507" s="7"/>
      <c r="E507" s="7"/>
      <c r="F507" s="7"/>
      <c r="G507" s="7"/>
      <c r="H507" s="70"/>
      <c r="I507" s="66"/>
      <c r="J507" s="66"/>
      <c r="K507" s="70"/>
      <c r="L507" s="70"/>
      <c r="M507" s="7"/>
      <c r="N507" s="7"/>
      <c r="O507" s="7"/>
      <c r="P507" s="7"/>
    </row>
    <row r="508" spans="1:16">
      <c r="A508" s="7"/>
      <c r="B508" s="7"/>
      <c r="C508" s="30"/>
      <c r="D508" s="7"/>
      <c r="E508" s="7"/>
      <c r="F508" s="7"/>
      <c r="G508" s="7"/>
      <c r="H508" s="70"/>
      <c r="I508" s="66"/>
      <c r="J508" s="66"/>
      <c r="K508" s="70"/>
      <c r="L508" s="70"/>
      <c r="M508" s="7"/>
      <c r="N508" s="7"/>
      <c r="O508" s="7"/>
      <c r="P508" s="7"/>
    </row>
    <row r="509" spans="1:16">
      <c r="A509" s="7"/>
      <c r="B509" s="7"/>
      <c r="C509" s="30"/>
      <c r="D509" s="7"/>
      <c r="E509" s="7"/>
      <c r="F509" s="7"/>
      <c r="G509" s="7"/>
      <c r="H509" s="70"/>
      <c r="I509" s="66"/>
      <c r="J509" s="66"/>
      <c r="K509" s="70"/>
      <c r="L509" s="70"/>
      <c r="M509" s="7"/>
      <c r="N509" s="7"/>
      <c r="O509" s="7"/>
      <c r="P509" s="7"/>
    </row>
    <row r="510" spans="1:16">
      <c r="A510" s="7"/>
      <c r="B510" s="7"/>
      <c r="C510" s="30"/>
      <c r="D510" s="7"/>
      <c r="E510" s="7"/>
      <c r="F510" s="7"/>
      <c r="G510" s="7"/>
      <c r="H510" s="70"/>
      <c r="I510" s="66"/>
      <c r="J510" s="66"/>
      <c r="K510" s="70"/>
      <c r="L510" s="70"/>
      <c r="M510" s="7"/>
      <c r="N510" s="7"/>
      <c r="O510" s="7"/>
      <c r="P510" s="7"/>
    </row>
    <row r="511" spans="1:16">
      <c r="A511" s="7"/>
      <c r="B511" s="7"/>
      <c r="C511" s="30"/>
      <c r="D511" s="7"/>
      <c r="E511" s="7"/>
      <c r="F511" s="7"/>
      <c r="G511" s="7"/>
      <c r="H511" s="70"/>
      <c r="I511" s="66"/>
      <c r="J511" s="66"/>
      <c r="K511" s="70"/>
      <c r="L511" s="70"/>
      <c r="M511" s="7"/>
      <c r="N511" s="7"/>
      <c r="O511" s="7"/>
      <c r="P511" s="7"/>
    </row>
    <row r="512" spans="1:16">
      <c r="A512" s="7"/>
      <c r="B512" s="7"/>
      <c r="C512" s="30"/>
      <c r="D512" s="7"/>
      <c r="E512" s="7"/>
      <c r="F512" s="7"/>
      <c r="G512" s="7"/>
      <c r="H512" s="70"/>
      <c r="I512" s="66"/>
      <c r="J512" s="66"/>
      <c r="K512" s="70"/>
      <c r="L512" s="70"/>
      <c r="M512" s="7"/>
      <c r="N512" s="7"/>
      <c r="O512" s="7"/>
      <c r="P512" s="7"/>
    </row>
    <row r="513" spans="1:16">
      <c r="A513" s="7"/>
      <c r="B513" s="7"/>
      <c r="C513" s="30"/>
      <c r="D513" s="7"/>
      <c r="E513" s="7"/>
      <c r="F513" s="7"/>
      <c r="G513" s="7"/>
      <c r="H513" s="70"/>
      <c r="I513" s="66"/>
      <c r="J513" s="66"/>
      <c r="K513" s="70"/>
      <c r="L513" s="70"/>
      <c r="M513" s="7"/>
      <c r="N513" s="7"/>
      <c r="O513" s="7"/>
      <c r="P513" s="7"/>
    </row>
    <row r="514" spans="1:16">
      <c r="A514" s="7"/>
      <c r="B514" s="7"/>
      <c r="C514" s="30"/>
      <c r="D514" s="7"/>
      <c r="E514" s="7"/>
      <c r="F514" s="7"/>
      <c r="G514" s="7"/>
      <c r="H514" s="70"/>
      <c r="I514" s="66"/>
      <c r="J514" s="66"/>
      <c r="K514" s="70"/>
      <c r="L514" s="70"/>
      <c r="M514" s="7"/>
      <c r="N514" s="7"/>
      <c r="O514" s="7"/>
      <c r="P514" s="7"/>
    </row>
    <row r="515" spans="1:16">
      <c r="A515" s="7"/>
      <c r="B515" s="7"/>
      <c r="C515" s="30"/>
      <c r="D515" s="7"/>
      <c r="E515" s="7"/>
      <c r="F515" s="7"/>
      <c r="G515" s="7"/>
      <c r="H515" s="70"/>
      <c r="I515" s="66"/>
      <c r="J515" s="66"/>
      <c r="K515" s="70"/>
      <c r="L515" s="70"/>
      <c r="M515" s="7"/>
      <c r="N515" s="7"/>
      <c r="O515" s="7"/>
      <c r="P515" s="7"/>
    </row>
    <row r="516" spans="1:16">
      <c r="A516" s="7"/>
      <c r="B516" s="7"/>
      <c r="C516" s="30"/>
      <c r="D516" s="7"/>
      <c r="E516" s="7"/>
      <c r="F516" s="7"/>
      <c r="G516" s="7"/>
      <c r="H516" s="70"/>
      <c r="I516" s="66"/>
      <c r="J516" s="66"/>
      <c r="K516" s="70"/>
      <c r="L516" s="70"/>
      <c r="M516" s="7"/>
      <c r="N516" s="7"/>
      <c r="O516" s="7"/>
      <c r="P516" s="7"/>
    </row>
    <row r="517" spans="1:16">
      <c r="A517" s="7"/>
      <c r="B517" s="7"/>
      <c r="C517" s="30"/>
      <c r="D517" s="7"/>
      <c r="E517" s="7"/>
      <c r="F517" s="7"/>
      <c r="G517" s="7"/>
      <c r="H517" s="70"/>
      <c r="I517" s="66"/>
      <c r="J517" s="66"/>
      <c r="K517" s="70"/>
      <c r="L517" s="70"/>
      <c r="M517" s="7"/>
      <c r="N517" s="7"/>
      <c r="O517" s="7"/>
      <c r="P517" s="7"/>
    </row>
    <row r="518" spans="1:16">
      <c r="A518" s="7"/>
      <c r="B518" s="7"/>
      <c r="C518" s="30"/>
      <c r="D518" s="7"/>
      <c r="E518" s="7"/>
      <c r="F518" s="7"/>
      <c r="G518" s="7"/>
      <c r="H518" s="70"/>
      <c r="I518" s="66"/>
      <c r="J518" s="66"/>
      <c r="K518" s="70"/>
      <c r="L518" s="70"/>
      <c r="M518" s="7"/>
      <c r="N518" s="7"/>
      <c r="O518" s="7"/>
      <c r="P518" s="7"/>
    </row>
    <row r="519" spans="1:16">
      <c r="A519" s="7"/>
      <c r="B519" s="7"/>
      <c r="C519" s="30"/>
      <c r="D519" s="7"/>
      <c r="E519" s="7"/>
      <c r="F519" s="7"/>
      <c r="G519" s="7"/>
      <c r="H519" s="70"/>
      <c r="I519" s="66"/>
      <c r="J519" s="66"/>
      <c r="K519" s="70"/>
      <c r="L519" s="70"/>
      <c r="M519" s="7"/>
      <c r="N519" s="7"/>
      <c r="O519" s="7"/>
      <c r="P519" s="7"/>
    </row>
    <row r="520" spans="1:16">
      <c r="A520" s="7"/>
      <c r="B520" s="7"/>
      <c r="C520" s="30"/>
      <c r="D520" s="7"/>
      <c r="E520" s="7"/>
      <c r="F520" s="7"/>
      <c r="G520" s="7"/>
      <c r="H520" s="70"/>
      <c r="I520" s="66"/>
      <c r="J520" s="66"/>
      <c r="K520" s="70"/>
      <c r="L520" s="70"/>
      <c r="M520" s="7"/>
      <c r="N520" s="7"/>
      <c r="O520" s="7"/>
      <c r="P520" s="7"/>
    </row>
    <row r="521" spans="1:16">
      <c r="A521" s="7"/>
      <c r="B521" s="7"/>
      <c r="C521" s="30"/>
      <c r="D521" s="7"/>
      <c r="E521" s="7"/>
      <c r="F521" s="7"/>
      <c r="G521" s="7"/>
      <c r="H521" s="70"/>
      <c r="I521" s="66"/>
      <c r="J521" s="66"/>
      <c r="K521" s="70"/>
      <c r="L521" s="70"/>
      <c r="M521" s="7"/>
      <c r="N521" s="7"/>
      <c r="O521" s="7"/>
      <c r="P521" s="7"/>
    </row>
    <row r="522" spans="1:16">
      <c r="A522" s="7"/>
      <c r="B522" s="7"/>
      <c r="C522" s="30"/>
      <c r="D522" s="7"/>
      <c r="E522" s="7"/>
      <c r="F522" s="7"/>
      <c r="G522" s="7"/>
      <c r="H522" s="70"/>
      <c r="I522" s="66"/>
      <c r="J522" s="66"/>
      <c r="K522" s="70"/>
      <c r="L522" s="70"/>
      <c r="M522" s="7"/>
      <c r="N522" s="7"/>
      <c r="O522" s="7"/>
      <c r="P522" s="7"/>
    </row>
    <row r="523" spans="1:16">
      <c r="A523" s="7"/>
      <c r="B523" s="7"/>
      <c r="C523" s="30"/>
      <c r="D523" s="7"/>
      <c r="E523" s="7"/>
      <c r="F523" s="7"/>
      <c r="G523" s="7"/>
      <c r="H523" s="70"/>
      <c r="I523" s="66"/>
      <c r="J523" s="66"/>
      <c r="K523" s="70"/>
      <c r="L523" s="70"/>
      <c r="M523" s="7"/>
      <c r="N523" s="7"/>
      <c r="O523" s="7"/>
      <c r="P523" s="7"/>
    </row>
    <row r="524" spans="1:16">
      <c r="A524" s="7"/>
      <c r="B524" s="7"/>
      <c r="C524" s="30"/>
      <c r="D524" s="7"/>
      <c r="E524" s="7"/>
      <c r="F524" s="7"/>
      <c r="G524" s="7"/>
      <c r="H524" s="70"/>
      <c r="I524" s="66"/>
      <c r="J524" s="66"/>
      <c r="K524" s="70"/>
      <c r="L524" s="70"/>
      <c r="M524" s="7"/>
      <c r="N524" s="7"/>
      <c r="O524" s="7"/>
      <c r="P524" s="7"/>
    </row>
    <row r="525" spans="1:16">
      <c r="A525" s="7"/>
      <c r="B525" s="7"/>
      <c r="C525" s="30"/>
      <c r="D525" s="7"/>
      <c r="E525" s="7"/>
      <c r="F525" s="7"/>
      <c r="G525" s="7"/>
      <c r="H525" s="70"/>
      <c r="I525" s="66"/>
      <c r="J525" s="66"/>
      <c r="K525" s="70"/>
      <c r="L525" s="70"/>
      <c r="M525" s="7"/>
      <c r="N525" s="7"/>
      <c r="O525" s="7"/>
      <c r="P525" s="7"/>
    </row>
    <row r="526" spans="1:16">
      <c r="A526" s="7"/>
      <c r="B526" s="7"/>
      <c r="C526" s="30"/>
      <c r="D526" s="7"/>
      <c r="E526" s="7"/>
      <c r="F526" s="7"/>
      <c r="G526" s="7"/>
      <c r="H526" s="70"/>
      <c r="I526" s="66"/>
      <c r="J526" s="66"/>
      <c r="K526" s="70"/>
      <c r="L526" s="70"/>
      <c r="M526" s="7"/>
      <c r="N526" s="7"/>
      <c r="O526" s="7"/>
      <c r="P526" s="7"/>
    </row>
    <row r="527" spans="1:16">
      <c r="A527" s="7"/>
      <c r="B527" s="7"/>
      <c r="C527" s="30"/>
      <c r="D527" s="7"/>
      <c r="E527" s="7"/>
      <c r="F527" s="7"/>
      <c r="G527" s="7"/>
      <c r="H527" s="70"/>
      <c r="I527" s="66"/>
      <c r="J527" s="66"/>
      <c r="K527" s="70"/>
      <c r="L527" s="70"/>
      <c r="M527" s="7"/>
      <c r="N527" s="7"/>
      <c r="O527" s="7"/>
      <c r="P527" s="7"/>
    </row>
    <row r="528" spans="1:16">
      <c r="A528" s="7"/>
      <c r="B528" s="7"/>
      <c r="C528" s="30"/>
      <c r="D528" s="7"/>
      <c r="E528" s="7"/>
      <c r="F528" s="7"/>
      <c r="G528" s="7"/>
      <c r="H528" s="70"/>
      <c r="I528" s="66"/>
      <c r="J528" s="66"/>
      <c r="K528" s="70"/>
      <c r="L528" s="70"/>
      <c r="M528" s="7"/>
      <c r="N528" s="7"/>
      <c r="O528" s="7"/>
      <c r="P528" s="7"/>
    </row>
    <row r="529" spans="1:16">
      <c r="A529" s="7"/>
      <c r="B529" s="7"/>
      <c r="C529" s="30"/>
      <c r="D529" s="7"/>
      <c r="E529" s="7"/>
      <c r="F529" s="7"/>
      <c r="G529" s="7"/>
      <c r="H529" s="70"/>
      <c r="I529" s="66"/>
      <c r="J529" s="66"/>
      <c r="K529" s="70"/>
      <c r="L529" s="70"/>
      <c r="M529" s="7"/>
      <c r="N529" s="7"/>
      <c r="O529" s="7"/>
      <c r="P529" s="7"/>
    </row>
    <row r="530" spans="1:16">
      <c r="A530" s="7"/>
      <c r="B530" s="7"/>
      <c r="C530" s="30"/>
      <c r="D530" s="7"/>
      <c r="E530" s="7"/>
      <c r="F530" s="7"/>
      <c r="G530" s="7"/>
      <c r="H530" s="70"/>
      <c r="I530" s="66"/>
      <c r="J530" s="66"/>
      <c r="K530" s="70"/>
      <c r="L530" s="70"/>
      <c r="M530" s="7"/>
      <c r="N530" s="7"/>
      <c r="O530" s="7"/>
      <c r="P530" s="7"/>
    </row>
    <row r="531" spans="1:16">
      <c r="A531" s="7"/>
      <c r="B531" s="7"/>
      <c r="C531" s="30"/>
      <c r="D531" s="7"/>
      <c r="E531" s="7"/>
      <c r="F531" s="7"/>
      <c r="G531" s="7"/>
      <c r="H531" s="70"/>
      <c r="I531" s="66"/>
      <c r="J531" s="66"/>
      <c r="K531" s="70"/>
      <c r="L531" s="70"/>
      <c r="M531" s="7"/>
      <c r="N531" s="7"/>
      <c r="O531" s="7"/>
      <c r="P531" s="7"/>
    </row>
    <row r="532" spans="1:16">
      <c r="A532" s="7"/>
      <c r="B532" s="7"/>
      <c r="C532" s="30"/>
      <c r="D532" s="7"/>
      <c r="E532" s="7"/>
      <c r="F532" s="7"/>
      <c r="G532" s="7"/>
      <c r="H532" s="70"/>
      <c r="I532" s="66"/>
      <c r="J532" s="66"/>
      <c r="K532" s="70"/>
      <c r="L532" s="70"/>
      <c r="M532" s="7"/>
      <c r="N532" s="7"/>
      <c r="O532" s="7"/>
      <c r="P532" s="7"/>
    </row>
    <row r="533" spans="1:16">
      <c r="A533" s="7"/>
      <c r="B533" s="7"/>
      <c r="C533" s="30"/>
      <c r="D533" s="7"/>
      <c r="E533" s="7"/>
      <c r="F533" s="7"/>
      <c r="G533" s="7"/>
      <c r="H533" s="70"/>
      <c r="I533" s="66"/>
      <c r="J533" s="66"/>
      <c r="K533" s="70"/>
      <c r="L533" s="70"/>
      <c r="M533" s="7"/>
      <c r="N533" s="7"/>
      <c r="O533" s="7"/>
      <c r="P533" s="7"/>
    </row>
    <row r="534" spans="1:16">
      <c r="A534" s="7"/>
      <c r="B534" s="7"/>
      <c r="C534" s="30"/>
      <c r="D534" s="7"/>
      <c r="E534" s="7"/>
      <c r="F534" s="7"/>
      <c r="G534" s="7"/>
      <c r="H534" s="70"/>
      <c r="I534" s="66"/>
      <c r="J534" s="66"/>
      <c r="K534" s="70"/>
      <c r="L534" s="70"/>
      <c r="M534" s="7"/>
      <c r="N534" s="7"/>
      <c r="O534" s="7"/>
      <c r="P534" s="7"/>
    </row>
    <row r="535" spans="1:16">
      <c r="A535" s="7"/>
      <c r="B535" s="7"/>
      <c r="C535" s="30"/>
      <c r="D535" s="7"/>
      <c r="E535" s="7"/>
      <c r="F535" s="7"/>
      <c r="G535" s="7"/>
      <c r="H535" s="70"/>
      <c r="I535" s="66"/>
      <c r="J535" s="66"/>
      <c r="K535" s="70"/>
      <c r="L535" s="70"/>
      <c r="M535" s="7"/>
      <c r="N535" s="7"/>
      <c r="O535" s="7"/>
      <c r="P535" s="7"/>
    </row>
    <row r="536" spans="1:16">
      <c r="A536" s="7"/>
      <c r="B536" s="7"/>
      <c r="C536" s="30"/>
      <c r="D536" s="7"/>
      <c r="E536" s="7"/>
      <c r="F536" s="7"/>
      <c r="G536" s="7"/>
      <c r="H536" s="70"/>
      <c r="I536" s="66"/>
      <c r="J536" s="66"/>
      <c r="K536" s="70"/>
      <c r="L536" s="70"/>
      <c r="M536" s="7"/>
      <c r="N536" s="7"/>
      <c r="O536" s="7"/>
      <c r="P536" s="7"/>
    </row>
    <row r="537" spans="1:16">
      <c r="A537" s="7"/>
      <c r="B537" s="7"/>
      <c r="C537" s="30"/>
      <c r="D537" s="7"/>
      <c r="E537" s="7"/>
      <c r="F537" s="7"/>
      <c r="G537" s="7"/>
      <c r="H537" s="70"/>
      <c r="I537" s="66"/>
      <c r="J537" s="66"/>
      <c r="K537" s="70"/>
      <c r="L537" s="70"/>
      <c r="M537" s="7"/>
      <c r="N537" s="7"/>
      <c r="O537" s="7"/>
      <c r="P537" s="7"/>
    </row>
    <row r="538" spans="1:16">
      <c r="A538" s="7"/>
      <c r="B538" s="7"/>
      <c r="C538" s="30"/>
      <c r="D538" s="7"/>
      <c r="E538" s="7"/>
      <c r="F538" s="7"/>
      <c r="G538" s="7"/>
      <c r="H538" s="70"/>
      <c r="I538" s="66"/>
      <c r="J538" s="66"/>
      <c r="K538" s="70"/>
      <c r="L538" s="70"/>
      <c r="M538" s="7"/>
      <c r="N538" s="7"/>
      <c r="O538" s="7"/>
      <c r="P538" s="7"/>
    </row>
    <row r="539" spans="1:16">
      <c r="A539" s="7"/>
      <c r="B539" s="7"/>
      <c r="C539" s="30"/>
      <c r="D539" s="7"/>
      <c r="E539" s="7"/>
      <c r="F539" s="7"/>
      <c r="G539" s="7"/>
      <c r="H539" s="70"/>
      <c r="I539" s="66"/>
      <c r="J539" s="66"/>
      <c r="K539" s="70"/>
      <c r="L539" s="70"/>
      <c r="M539" s="7"/>
      <c r="N539" s="7"/>
      <c r="O539" s="7"/>
      <c r="P539" s="7"/>
    </row>
    <row r="540" spans="1:16">
      <c r="A540" s="7"/>
      <c r="B540" s="7"/>
      <c r="C540" s="30"/>
      <c r="D540" s="7"/>
      <c r="E540" s="7"/>
      <c r="F540" s="7"/>
      <c r="G540" s="7"/>
      <c r="H540" s="70"/>
      <c r="I540" s="66"/>
      <c r="J540" s="66"/>
      <c r="K540" s="70"/>
      <c r="L540" s="70"/>
      <c r="M540" s="7"/>
      <c r="N540" s="7"/>
      <c r="O540" s="7"/>
      <c r="P540" s="7"/>
    </row>
    <row r="541" spans="1:16">
      <c r="A541" s="7"/>
      <c r="B541" s="7"/>
      <c r="C541" s="30"/>
      <c r="D541" s="7"/>
      <c r="E541" s="7"/>
      <c r="F541" s="7"/>
      <c r="G541" s="7"/>
      <c r="H541" s="70"/>
      <c r="I541" s="66"/>
      <c r="J541" s="66"/>
      <c r="K541" s="70"/>
      <c r="L541" s="70"/>
      <c r="M541" s="7"/>
      <c r="N541" s="7"/>
      <c r="O541" s="7"/>
      <c r="P541" s="7"/>
    </row>
    <row r="542" spans="1:16">
      <c r="A542" s="7"/>
      <c r="B542" s="7"/>
      <c r="C542" s="30"/>
      <c r="D542" s="7"/>
      <c r="E542" s="7"/>
      <c r="F542" s="7"/>
      <c r="G542" s="7"/>
      <c r="H542" s="70"/>
      <c r="I542" s="66"/>
      <c r="J542" s="66"/>
      <c r="K542" s="70"/>
      <c r="L542" s="70"/>
      <c r="M542" s="7"/>
      <c r="N542" s="7"/>
      <c r="O542" s="7"/>
      <c r="P542" s="7"/>
    </row>
    <row r="543" spans="1:16">
      <c r="A543" s="7"/>
      <c r="B543" s="7"/>
      <c r="C543" s="30"/>
      <c r="D543" s="7"/>
      <c r="E543" s="7"/>
      <c r="F543" s="7"/>
      <c r="G543" s="7"/>
      <c r="H543" s="70"/>
      <c r="I543" s="66"/>
      <c r="J543" s="66"/>
      <c r="K543" s="70"/>
      <c r="L543" s="70"/>
      <c r="M543" s="7"/>
      <c r="N543" s="7"/>
      <c r="O543" s="7"/>
      <c r="P543" s="7"/>
    </row>
    <row r="544" spans="1:16">
      <c r="A544" s="7"/>
      <c r="B544" s="7"/>
      <c r="C544" s="30"/>
      <c r="D544" s="7"/>
      <c r="E544" s="7"/>
      <c r="F544" s="7"/>
      <c r="G544" s="7"/>
      <c r="H544" s="70"/>
      <c r="I544" s="66"/>
      <c r="J544" s="66"/>
      <c r="K544" s="70"/>
      <c r="L544" s="70"/>
      <c r="M544" s="7"/>
      <c r="N544" s="7"/>
      <c r="O544" s="7"/>
      <c r="P544" s="7"/>
    </row>
    <row r="545" spans="1:16">
      <c r="A545" s="7"/>
      <c r="B545" s="7"/>
      <c r="C545" s="30"/>
      <c r="D545" s="7"/>
      <c r="E545" s="7"/>
      <c r="F545" s="7"/>
      <c r="G545" s="7"/>
      <c r="H545" s="70"/>
      <c r="I545" s="66"/>
      <c r="J545" s="66"/>
      <c r="K545" s="70"/>
      <c r="L545" s="70"/>
      <c r="M545" s="7"/>
      <c r="N545" s="7"/>
      <c r="O545" s="7"/>
      <c r="P545" s="7"/>
    </row>
    <row r="546" spans="1:16">
      <c r="A546" s="7"/>
      <c r="B546" s="7"/>
      <c r="C546" s="30"/>
      <c r="D546" s="7"/>
      <c r="E546" s="7"/>
      <c r="F546" s="7"/>
      <c r="G546" s="7"/>
      <c r="H546" s="70"/>
      <c r="I546" s="66"/>
      <c r="J546" s="66"/>
      <c r="K546" s="70"/>
      <c r="L546" s="70"/>
      <c r="M546" s="7"/>
      <c r="N546" s="7"/>
      <c r="O546" s="7"/>
      <c r="P546" s="7"/>
    </row>
    <row r="547" spans="1:16">
      <c r="A547" s="7"/>
      <c r="B547" s="7"/>
      <c r="C547" s="30"/>
      <c r="D547" s="7"/>
      <c r="E547" s="7"/>
      <c r="F547" s="7"/>
      <c r="G547" s="7"/>
      <c r="H547" s="70"/>
      <c r="I547" s="66"/>
      <c r="J547" s="66"/>
      <c r="K547" s="70"/>
      <c r="L547" s="70"/>
      <c r="M547" s="7"/>
      <c r="N547" s="7"/>
      <c r="O547" s="7"/>
      <c r="P547" s="7"/>
    </row>
    <row r="548" spans="1:16">
      <c r="A548" s="7"/>
      <c r="B548" s="7"/>
      <c r="C548" s="30"/>
      <c r="D548" s="7"/>
      <c r="E548" s="7"/>
      <c r="F548" s="7"/>
      <c r="G548" s="7"/>
      <c r="H548" s="70"/>
      <c r="I548" s="66"/>
      <c r="J548" s="66"/>
      <c r="K548" s="70"/>
      <c r="L548" s="70"/>
      <c r="M548" s="7"/>
      <c r="N548" s="7"/>
      <c r="O548" s="7"/>
      <c r="P548" s="7"/>
    </row>
    <row r="549" spans="1:16">
      <c r="A549" s="7"/>
      <c r="B549" s="7"/>
      <c r="C549" s="30"/>
      <c r="D549" s="7"/>
      <c r="E549" s="7"/>
      <c r="F549" s="7"/>
      <c r="G549" s="7"/>
      <c r="H549" s="70"/>
      <c r="I549" s="66"/>
      <c r="J549" s="66"/>
      <c r="K549" s="70"/>
      <c r="L549" s="70"/>
      <c r="M549" s="7"/>
      <c r="N549" s="7"/>
      <c r="O549" s="7"/>
      <c r="P549" s="7"/>
    </row>
    <row r="550" spans="1:16">
      <c r="A550" s="7"/>
      <c r="B550" s="7"/>
      <c r="C550" s="30"/>
      <c r="D550" s="7"/>
      <c r="E550" s="7"/>
      <c r="F550" s="7"/>
      <c r="G550" s="7"/>
      <c r="H550" s="70"/>
      <c r="I550" s="66"/>
      <c r="J550" s="66"/>
      <c r="K550" s="70"/>
      <c r="L550" s="70"/>
      <c r="M550" s="7"/>
      <c r="N550" s="7"/>
      <c r="O550" s="7"/>
      <c r="P550" s="7"/>
    </row>
    <row r="551" spans="1:16">
      <c r="A551" s="7"/>
      <c r="B551" s="7"/>
      <c r="C551" s="30"/>
      <c r="D551" s="7"/>
      <c r="E551" s="7"/>
      <c r="F551" s="7"/>
      <c r="G551" s="7"/>
      <c r="H551" s="70"/>
      <c r="I551" s="66"/>
      <c r="J551" s="66"/>
      <c r="K551" s="70"/>
      <c r="L551" s="70"/>
      <c r="M551" s="7"/>
      <c r="N551" s="7"/>
      <c r="O551" s="7"/>
      <c r="P551" s="7"/>
    </row>
    <row r="552" spans="1:16">
      <c r="A552" s="7"/>
      <c r="B552" s="7"/>
      <c r="C552" s="30"/>
      <c r="D552" s="7"/>
      <c r="E552" s="7"/>
      <c r="F552" s="7"/>
      <c r="G552" s="7"/>
      <c r="H552" s="70"/>
      <c r="I552" s="66"/>
      <c r="J552" s="66"/>
      <c r="K552" s="70"/>
      <c r="L552" s="70"/>
      <c r="M552" s="7"/>
      <c r="N552" s="7"/>
      <c r="O552" s="7"/>
      <c r="P552" s="7"/>
    </row>
    <row r="553" spans="1:16">
      <c r="A553" s="7"/>
      <c r="B553" s="7"/>
      <c r="C553" s="30"/>
      <c r="D553" s="7"/>
      <c r="E553" s="7"/>
      <c r="F553" s="7"/>
      <c r="G553" s="7"/>
      <c r="H553" s="70"/>
      <c r="I553" s="66"/>
      <c r="J553" s="66"/>
      <c r="K553" s="70"/>
      <c r="L553" s="70"/>
      <c r="M553" s="7"/>
      <c r="N553" s="7"/>
      <c r="O553" s="7"/>
      <c r="P553" s="7"/>
    </row>
    <row r="554" spans="1:16">
      <c r="A554" s="7"/>
      <c r="B554" s="7"/>
      <c r="C554" s="30"/>
      <c r="D554" s="7"/>
      <c r="E554" s="7"/>
      <c r="F554" s="7"/>
      <c r="G554" s="7"/>
      <c r="H554" s="70"/>
      <c r="I554" s="66"/>
      <c r="J554" s="66"/>
      <c r="K554" s="70"/>
      <c r="L554" s="70"/>
      <c r="M554" s="7"/>
      <c r="N554" s="7"/>
      <c r="O554" s="7"/>
      <c r="P554" s="7"/>
    </row>
    <row r="555" spans="1:16">
      <c r="A555" s="7"/>
      <c r="B555" s="7"/>
      <c r="C555" s="30"/>
      <c r="D555" s="7"/>
      <c r="E555" s="7"/>
      <c r="F555" s="7"/>
      <c r="G555" s="7"/>
      <c r="H555" s="70"/>
      <c r="I555" s="66"/>
      <c r="J555" s="66"/>
      <c r="K555" s="70"/>
      <c r="L555" s="70"/>
      <c r="M555" s="7"/>
      <c r="N555" s="7"/>
      <c r="O555" s="7"/>
      <c r="P555" s="7"/>
    </row>
    <row r="556" spans="1:16">
      <c r="A556" s="7"/>
      <c r="B556" s="7"/>
      <c r="C556" s="30"/>
      <c r="D556" s="7"/>
      <c r="E556" s="7"/>
      <c r="F556" s="7"/>
      <c r="G556" s="7"/>
      <c r="H556" s="70"/>
      <c r="I556" s="66"/>
      <c r="J556" s="66"/>
      <c r="K556" s="70"/>
      <c r="L556" s="70"/>
      <c r="M556" s="7"/>
      <c r="N556" s="7"/>
      <c r="O556" s="7"/>
      <c r="P556" s="7"/>
    </row>
    <row r="557" spans="1:16">
      <c r="A557" s="7"/>
      <c r="B557" s="7"/>
      <c r="C557" s="30"/>
      <c r="D557" s="7"/>
      <c r="E557" s="7"/>
      <c r="F557" s="7"/>
      <c r="G557" s="7"/>
      <c r="H557" s="70"/>
      <c r="I557" s="66"/>
      <c r="J557" s="66"/>
      <c r="K557" s="70"/>
      <c r="L557" s="70"/>
      <c r="M557" s="7"/>
      <c r="N557" s="7"/>
      <c r="O557" s="7"/>
      <c r="P557" s="7"/>
    </row>
    <row r="558" spans="1:16">
      <c r="A558" s="7"/>
      <c r="B558" s="7"/>
      <c r="C558" s="30"/>
      <c r="D558" s="7"/>
      <c r="E558" s="7"/>
      <c r="F558" s="7"/>
      <c r="G558" s="7"/>
      <c r="H558" s="70"/>
      <c r="I558" s="66"/>
      <c r="J558" s="66"/>
      <c r="K558" s="70"/>
      <c r="L558" s="70"/>
      <c r="M558" s="7"/>
      <c r="N558" s="7"/>
      <c r="O558" s="7"/>
      <c r="P558" s="7"/>
    </row>
    <row r="559" spans="1:16">
      <c r="A559" s="7"/>
      <c r="B559" s="7"/>
      <c r="C559" s="30"/>
      <c r="D559" s="7"/>
      <c r="E559" s="7"/>
      <c r="F559" s="7"/>
      <c r="G559" s="7"/>
      <c r="H559" s="70"/>
      <c r="I559" s="66"/>
      <c r="J559" s="66"/>
      <c r="K559" s="70"/>
      <c r="L559" s="70"/>
      <c r="M559" s="7"/>
      <c r="N559" s="7"/>
      <c r="O559" s="7"/>
      <c r="P559" s="7"/>
    </row>
    <row r="560" spans="1:16">
      <c r="A560" s="7"/>
      <c r="B560" s="7"/>
      <c r="C560" s="30"/>
      <c r="D560" s="7"/>
      <c r="E560" s="7"/>
      <c r="F560" s="7"/>
      <c r="G560" s="7"/>
      <c r="H560" s="70"/>
      <c r="I560" s="66"/>
      <c r="J560" s="66"/>
      <c r="K560" s="70"/>
      <c r="L560" s="70"/>
      <c r="M560" s="7"/>
      <c r="N560" s="7"/>
      <c r="O560" s="7"/>
      <c r="P560" s="7"/>
    </row>
    <row r="561" spans="1:16">
      <c r="A561" s="7"/>
      <c r="B561" s="7"/>
      <c r="C561" s="30"/>
      <c r="D561" s="7"/>
      <c r="E561" s="7"/>
      <c r="F561" s="7"/>
      <c r="G561" s="7"/>
      <c r="H561" s="70"/>
      <c r="I561" s="66"/>
      <c r="J561" s="66"/>
      <c r="K561" s="70"/>
      <c r="L561" s="70"/>
      <c r="M561" s="7"/>
      <c r="N561" s="7"/>
      <c r="O561" s="7"/>
      <c r="P561" s="7"/>
    </row>
    <row r="562" spans="1:16">
      <c r="A562" s="7"/>
      <c r="B562" s="7"/>
      <c r="C562" s="30"/>
      <c r="D562" s="7"/>
      <c r="E562" s="7"/>
      <c r="F562" s="7"/>
      <c r="G562" s="7"/>
      <c r="H562" s="70"/>
      <c r="I562" s="66"/>
      <c r="J562" s="66"/>
      <c r="K562" s="70"/>
      <c r="L562" s="70"/>
      <c r="M562" s="7"/>
      <c r="N562" s="7"/>
      <c r="O562" s="7"/>
      <c r="P562" s="7"/>
    </row>
    <row r="563" spans="1:16">
      <c r="A563" s="7"/>
      <c r="B563" s="7"/>
      <c r="C563" s="30"/>
      <c r="D563" s="7"/>
      <c r="E563" s="7"/>
      <c r="F563" s="7"/>
      <c r="G563" s="7"/>
      <c r="H563" s="70"/>
      <c r="I563" s="66"/>
      <c r="J563" s="66"/>
      <c r="K563" s="70"/>
      <c r="L563" s="70"/>
      <c r="M563" s="7"/>
      <c r="N563" s="7"/>
      <c r="O563" s="7"/>
      <c r="P563" s="7"/>
    </row>
    <row r="564" spans="1:16">
      <c r="A564" s="7"/>
      <c r="B564" s="7"/>
      <c r="C564" s="30"/>
      <c r="D564" s="7"/>
      <c r="E564" s="7"/>
      <c r="F564" s="7"/>
      <c r="G564" s="7"/>
      <c r="H564" s="70"/>
      <c r="I564" s="66"/>
      <c r="J564" s="66"/>
      <c r="K564" s="70"/>
      <c r="L564" s="70"/>
      <c r="M564" s="7"/>
      <c r="N564" s="7"/>
      <c r="O564" s="7"/>
      <c r="P564" s="7"/>
    </row>
    <row r="565" spans="1:16">
      <c r="A565" s="7"/>
      <c r="B565" s="7"/>
      <c r="C565" s="30"/>
      <c r="D565" s="7"/>
      <c r="E565" s="7"/>
      <c r="F565" s="7"/>
      <c r="G565" s="7"/>
      <c r="H565" s="70"/>
      <c r="I565" s="66"/>
      <c r="J565" s="66"/>
      <c r="K565" s="70"/>
      <c r="L565" s="70"/>
      <c r="M565" s="7"/>
      <c r="N565" s="7"/>
      <c r="O565" s="7"/>
      <c r="P565" s="7"/>
    </row>
    <row r="566" spans="1:16">
      <c r="A566" s="7"/>
      <c r="B566" s="7"/>
      <c r="C566" s="30"/>
      <c r="D566" s="7"/>
      <c r="E566" s="7"/>
      <c r="F566" s="7"/>
      <c r="G566" s="7"/>
      <c r="H566" s="70"/>
      <c r="I566" s="66"/>
      <c r="J566" s="66"/>
      <c r="K566" s="70"/>
      <c r="L566" s="70"/>
      <c r="M566" s="7"/>
      <c r="N566" s="7"/>
      <c r="O566" s="7"/>
      <c r="P566" s="7"/>
    </row>
    <row r="567" spans="1:16">
      <c r="A567" s="7"/>
      <c r="B567" s="7"/>
      <c r="C567" s="30"/>
      <c r="D567" s="7"/>
      <c r="E567" s="7"/>
      <c r="F567" s="7"/>
      <c r="G567" s="7"/>
      <c r="H567" s="70"/>
      <c r="I567" s="66"/>
      <c r="J567" s="66"/>
      <c r="K567" s="70"/>
      <c r="L567" s="70"/>
      <c r="M567" s="7"/>
      <c r="N567" s="7"/>
      <c r="O567" s="7"/>
      <c r="P567" s="7"/>
    </row>
    <row r="568" spans="1:16">
      <c r="A568" s="7"/>
      <c r="B568" s="7"/>
      <c r="C568" s="30"/>
      <c r="D568" s="7"/>
      <c r="E568" s="7"/>
      <c r="F568" s="7"/>
      <c r="G568" s="7"/>
      <c r="H568" s="70"/>
      <c r="I568" s="66"/>
      <c r="J568" s="66"/>
      <c r="K568" s="70"/>
      <c r="L568" s="70"/>
      <c r="M568" s="7"/>
      <c r="N568" s="7"/>
      <c r="O568" s="7"/>
      <c r="P568" s="7"/>
    </row>
    <row r="569" spans="1:16">
      <c r="A569" s="7"/>
      <c r="B569" s="7"/>
      <c r="C569" s="30"/>
      <c r="D569" s="7"/>
      <c r="E569" s="7"/>
      <c r="F569" s="7"/>
      <c r="G569" s="7"/>
      <c r="H569" s="70"/>
      <c r="I569" s="66"/>
      <c r="J569" s="66"/>
      <c r="K569" s="70"/>
      <c r="L569" s="70"/>
      <c r="M569" s="7"/>
      <c r="N569" s="7"/>
      <c r="O569" s="7"/>
      <c r="P569" s="7"/>
    </row>
    <row r="570" spans="1:16">
      <c r="A570" s="7"/>
      <c r="B570" s="7"/>
      <c r="C570" s="30"/>
      <c r="D570" s="7"/>
      <c r="E570" s="7"/>
      <c r="F570" s="7"/>
      <c r="G570" s="7"/>
      <c r="H570" s="70"/>
      <c r="I570" s="66"/>
      <c r="J570" s="66"/>
      <c r="K570" s="70"/>
      <c r="L570" s="70"/>
      <c r="M570" s="7"/>
      <c r="N570" s="7"/>
      <c r="O570" s="7"/>
      <c r="P570" s="7"/>
    </row>
    <row r="571" spans="1:16">
      <c r="A571" s="7"/>
      <c r="B571" s="7"/>
      <c r="C571" s="30"/>
      <c r="D571" s="7"/>
      <c r="E571" s="7"/>
      <c r="F571" s="7"/>
      <c r="G571" s="7"/>
      <c r="H571" s="70"/>
      <c r="I571" s="66"/>
      <c r="J571" s="66"/>
      <c r="K571" s="70"/>
      <c r="L571" s="70"/>
      <c r="M571" s="7"/>
      <c r="N571" s="7"/>
      <c r="O571" s="7"/>
      <c r="P571" s="7"/>
    </row>
    <row r="572" spans="1:16">
      <c r="A572" s="7"/>
      <c r="B572" s="7"/>
      <c r="C572" s="30"/>
      <c r="D572" s="7"/>
      <c r="E572" s="7"/>
      <c r="F572" s="7"/>
      <c r="G572" s="7"/>
      <c r="H572" s="70"/>
      <c r="I572" s="66"/>
      <c r="J572" s="66"/>
      <c r="K572" s="70"/>
      <c r="L572" s="70"/>
      <c r="M572" s="7"/>
      <c r="N572" s="7"/>
      <c r="O572" s="7"/>
      <c r="P572" s="7"/>
    </row>
    <row r="573" spans="1:16">
      <c r="A573" s="7"/>
      <c r="B573" s="7"/>
      <c r="C573" s="30"/>
      <c r="D573" s="7"/>
      <c r="E573" s="7"/>
      <c r="F573" s="7"/>
      <c r="G573" s="7"/>
      <c r="H573" s="70"/>
      <c r="I573" s="66"/>
      <c r="J573" s="66"/>
      <c r="K573" s="70"/>
      <c r="L573" s="70"/>
      <c r="M573" s="7"/>
      <c r="N573" s="7"/>
      <c r="O573" s="7"/>
      <c r="P573" s="7"/>
    </row>
    <row r="574" spans="1:16">
      <c r="A574" s="7"/>
      <c r="B574" s="7"/>
      <c r="C574" s="30"/>
      <c r="D574" s="7"/>
      <c r="E574" s="7"/>
      <c r="F574" s="7"/>
      <c r="G574" s="7"/>
      <c r="H574" s="70"/>
      <c r="I574" s="66"/>
      <c r="J574" s="66"/>
      <c r="K574" s="70"/>
      <c r="L574" s="70"/>
      <c r="M574" s="7"/>
      <c r="N574" s="7"/>
      <c r="O574" s="7"/>
      <c r="P574" s="7"/>
    </row>
    <row r="575" spans="1:16">
      <c r="A575" s="7"/>
      <c r="B575" s="7"/>
      <c r="C575" s="30"/>
      <c r="D575" s="7"/>
      <c r="E575" s="7"/>
      <c r="F575" s="7"/>
      <c r="G575" s="7"/>
      <c r="H575" s="70"/>
      <c r="I575" s="66"/>
      <c r="J575" s="66"/>
      <c r="K575" s="70"/>
      <c r="L575" s="70"/>
      <c r="M575" s="7"/>
      <c r="N575" s="7"/>
      <c r="O575" s="7"/>
      <c r="P575" s="7"/>
    </row>
    <row r="576" spans="1:16">
      <c r="A576" s="7"/>
      <c r="B576" s="7"/>
      <c r="C576" s="30"/>
      <c r="D576" s="7"/>
      <c r="E576" s="7"/>
      <c r="F576" s="7"/>
      <c r="G576" s="7"/>
      <c r="H576" s="70"/>
      <c r="I576" s="66"/>
      <c r="J576" s="66"/>
      <c r="K576" s="70"/>
      <c r="L576" s="70"/>
      <c r="M576" s="7"/>
      <c r="N576" s="7"/>
      <c r="O576" s="7"/>
      <c r="P576" s="7"/>
    </row>
    <row r="577" spans="1:16">
      <c r="A577" s="7"/>
      <c r="B577" s="7"/>
      <c r="C577" s="30"/>
      <c r="D577" s="7"/>
      <c r="E577" s="7"/>
      <c r="F577" s="7"/>
      <c r="G577" s="7"/>
      <c r="H577" s="70"/>
      <c r="I577" s="66"/>
      <c r="J577" s="66"/>
      <c r="K577" s="70"/>
      <c r="L577" s="70"/>
      <c r="M577" s="7"/>
      <c r="N577" s="7"/>
      <c r="O577" s="7"/>
      <c r="P577" s="7"/>
    </row>
    <row r="578" spans="1:16">
      <c r="A578" s="7"/>
      <c r="B578" s="7"/>
      <c r="C578" s="30"/>
      <c r="D578" s="7"/>
      <c r="E578" s="7"/>
      <c r="F578" s="7"/>
      <c r="G578" s="7"/>
      <c r="H578" s="70"/>
      <c r="I578" s="66"/>
      <c r="J578" s="66"/>
      <c r="K578" s="70"/>
      <c r="L578" s="70"/>
      <c r="M578" s="7"/>
      <c r="N578" s="7"/>
      <c r="O578" s="7"/>
      <c r="P578" s="7"/>
    </row>
    <row r="579" spans="1:16">
      <c r="A579" s="7"/>
      <c r="B579" s="7"/>
      <c r="C579" s="30"/>
      <c r="D579" s="7"/>
      <c r="E579" s="7"/>
      <c r="F579" s="7"/>
      <c r="G579" s="7"/>
      <c r="H579" s="70"/>
      <c r="I579" s="66"/>
      <c r="J579" s="66"/>
      <c r="K579" s="70"/>
      <c r="L579" s="70"/>
      <c r="M579" s="7"/>
      <c r="N579" s="7"/>
      <c r="O579" s="7"/>
      <c r="P579" s="7"/>
    </row>
    <row r="580" spans="1:16">
      <c r="A580" s="7"/>
      <c r="B580" s="7"/>
      <c r="C580" s="30"/>
      <c r="D580" s="7"/>
      <c r="E580" s="7"/>
      <c r="F580" s="7"/>
      <c r="G580" s="7"/>
      <c r="H580" s="70"/>
      <c r="I580" s="66"/>
      <c r="J580" s="66"/>
      <c r="K580" s="70"/>
      <c r="L580" s="70"/>
      <c r="M580" s="7"/>
      <c r="N580" s="7"/>
      <c r="O580" s="7"/>
      <c r="P580" s="7"/>
    </row>
    <row r="581" spans="1:16">
      <c r="A581" s="7"/>
      <c r="B581" s="7"/>
      <c r="C581" s="30"/>
      <c r="D581" s="7"/>
      <c r="E581" s="7"/>
      <c r="F581" s="7"/>
      <c r="G581" s="7"/>
      <c r="H581" s="70"/>
      <c r="I581" s="66"/>
      <c r="J581" s="66"/>
      <c r="K581" s="70"/>
      <c r="L581" s="70"/>
      <c r="M581" s="7"/>
      <c r="N581" s="7"/>
      <c r="O581" s="7"/>
      <c r="P581" s="7"/>
    </row>
    <row r="582" spans="1:16">
      <c r="A582" s="7"/>
      <c r="B582" s="7"/>
      <c r="C582" s="30"/>
      <c r="D582" s="7"/>
      <c r="E582" s="7"/>
      <c r="F582" s="7"/>
      <c r="G582" s="7"/>
      <c r="H582" s="70"/>
      <c r="I582" s="66"/>
      <c r="J582" s="66"/>
      <c r="K582" s="70"/>
      <c r="L582" s="70"/>
      <c r="M582" s="7"/>
      <c r="N582" s="7"/>
      <c r="O582" s="7"/>
      <c r="P582" s="7"/>
    </row>
    <row r="583" spans="1:16">
      <c r="A583" s="7"/>
      <c r="B583" s="7"/>
      <c r="C583" s="30"/>
      <c r="D583" s="7"/>
      <c r="E583" s="7"/>
      <c r="F583" s="7"/>
      <c r="G583" s="7"/>
      <c r="H583" s="70"/>
      <c r="I583" s="66"/>
      <c r="J583" s="66"/>
      <c r="K583" s="70"/>
      <c r="L583" s="70"/>
      <c r="M583" s="7"/>
      <c r="N583" s="7"/>
      <c r="O583" s="7"/>
      <c r="P583" s="7"/>
    </row>
    <row r="584" spans="1:16">
      <c r="A584" s="7"/>
      <c r="B584" s="7"/>
      <c r="C584" s="30"/>
      <c r="D584" s="7"/>
      <c r="E584" s="7"/>
      <c r="F584" s="7"/>
      <c r="G584" s="7"/>
      <c r="H584" s="70"/>
      <c r="I584" s="66"/>
      <c r="J584" s="66"/>
      <c r="K584" s="70"/>
      <c r="L584" s="70"/>
      <c r="M584" s="7"/>
      <c r="N584" s="7"/>
      <c r="O584" s="7"/>
      <c r="P584" s="7"/>
    </row>
    <row r="585" spans="1:16">
      <c r="A585" s="7"/>
      <c r="B585" s="7"/>
      <c r="C585" s="30"/>
      <c r="D585" s="7"/>
      <c r="E585" s="7"/>
      <c r="F585" s="7"/>
      <c r="G585" s="7"/>
      <c r="H585" s="70"/>
      <c r="I585" s="66"/>
      <c r="J585" s="66"/>
      <c r="K585" s="70"/>
      <c r="L585" s="70"/>
      <c r="M585" s="7"/>
      <c r="N585" s="7"/>
      <c r="O585" s="7"/>
      <c r="P585" s="7"/>
    </row>
    <row r="586" spans="1:16">
      <c r="A586" s="7"/>
      <c r="B586" s="7"/>
      <c r="C586" s="30"/>
      <c r="D586" s="7"/>
      <c r="E586" s="7"/>
      <c r="F586" s="7"/>
      <c r="G586" s="7"/>
      <c r="H586" s="70"/>
      <c r="I586" s="66"/>
      <c r="J586" s="66"/>
      <c r="K586" s="70"/>
      <c r="L586" s="70"/>
      <c r="M586" s="7"/>
      <c r="N586" s="7"/>
      <c r="O586" s="7"/>
      <c r="P586" s="7"/>
    </row>
    <row r="587" spans="1:16">
      <c r="A587" s="7"/>
      <c r="B587" s="7"/>
      <c r="C587" s="30"/>
      <c r="D587" s="7"/>
      <c r="E587" s="7"/>
      <c r="F587" s="7"/>
      <c r="G587" s="7"/>
      <c r="H587" s="70"/>
      <c r="I587" s="66"/>
      <c r="J587" s="66"/>
      <c r="K587" s="70"/>
      <c r="L587" s="70"/>
      <c r="M587" s="7"/>
      <c r="N587" s="7"/>
      <c r="O587" s="7"/>
      <c r="P587" s="7"/>
    </row>
    <row r="588" spans="1:16">
      <c r="A588" s="7"/>
      <c r="B588" s="7"/>
      <c r="C588" s="30"/>
      <c r="D588" s="7"/>
      <c r="E588" s="7"/>
      <c r="F588" s="7"/>
      <c r="G588" s="7"/>
      <c r="H588" s="70"/>
      <c r="I588" s="66"/>
      <c r="J588" s="66"/>
      <c r="K588" s="70"/>
      <c r="L588" s="70"/>
      <c r="M588" s="7"/>
      <c r="N588" s="7"/>
      <c r="O588" s="7"/>
      <c r="P588" s="7"/>
    </row>
    <row r="589" spans="1:16">
      <c r="A589" s="7"/>
      <c r="B589" s="7"/>
      <c r="C589" s="30"/>
      <c r="D589" s="7"/>
      <c r="E589" s="7"/>
      <c r="F589" s="7"/>
      <c r="G589" s="7"/>
      <c r="H589" s="70"/>
      <c r="I589" s="66"/>
      <c r="J589" s="66"/>
      <c r="K589" s="70"/>
      <c r="L589" s="70"/>
      <c r="M589" s="7"/>
      <c r="N589" s="7"/>
      <c r="O589" s="7"/>
      <c r="P589" s="7"/>
    </row>
    <row r="590" spans="1:16">
      <c r="A590" s="7"/>
      <c r="B590" s="7"/>
      <c r="C590" s="30"/>
      <c r="D590" s="7"/>
      <c r="E590" s="7"/>
      <c r="F590" s="7"/>
      <c r="G590" s="7"/>
      <c r="H590" s="70"/>
      <c r="I590" s="66"/>
      <c r="J590" s="66"/>
      <c r="K590" s="70"/>
      <c r="L590" s="70"/>
      <c r="M590" s="7"/>
      <c r="N590" s="7"/>
      <c r="O590" s="7"/>
      <c r="P590" s="7"/>
    </row>
    <row r="591" spans="1:16">
      <c r="A591" s="7"/>
      <c r="B591" s="7"/>
      <c r="C591" s="30"/>
      <c r="D591" s="7"/>
      <c r="E591" s="7"/>
      <c r="F591" s="7"/>
      <c r="G591" s="7"/>
      <c r="H591" s="70"/>
      <c r="I591" s="66"/>
      <c r="J591" s="66"/>
      <c r="K591" s="70"/>
      <c r="L591" s="70"/>
      <c r="M591" s="7"/>
      <c r="N591" s="7"/>
      <c r="O591" s="7"/>
      <c r="P591" s="7"/>
    </row>
    <row r="592" spans="1:16">
      <c r="A592" s="7"/>
      <c r="B592" s="7"/>
      <c r="C592" s="30"/>
      <c r="D592" s="7"/>
      <c r="E592" s="7"/>
      <c r="F592" s="7"/>
      <c r="G592" s="7"/>
      <c r="H592" s="70"/>
      <c r="I592" s="66"/>
      <c r="J592" s="66"/>
      <c r="K592" s="70"/>
      <c r="L592" s="70"/>
      <c r="M592" s="7"/>
      <c r="N592" s="7"/>
      <c r="O592" s="7"/>
      <c r="P592" s="7"/>
    </row>
    <row r="593" spans="1:16">
      <c r="A593" s="7"/>
      <c r="B593" s="7"/>
      <c r="C593" s="30"/>
      <c r="D593" s="7"/>
      <c r="E593" s="7"/>
      <c r="F593" s="7"/>
      <c r="G593" s="7"/>
      <c r="H593" s="70"/>
      <c r="I593" s="66"/>
      <c r="J593" s="66"/>
      <c r="K593" s="70"/>
      <c r="L593" s="70"/>
      <c r="M593" s="7"/>
      <c r="N593" s="7"/>
      <c r="O593" s="7"/>
      <c r="P593" s="7"/>
    </row>
    <row r="594" spans="1:16">
      <c r="A594" s="7"/>
      <c r="B594" s="7"/>
      <c r="C594" s="30"/>
      <c r="D594" s="7"/>
      <c r="E594" s="7"/>
      <c r="F594" s="7"/>
      <c r="G594" s="7"/>
      <c r="H594" s="70"/>
      <c r="I594" s="66"/>
      <c r="J594" s="66"/>
      <c r="K594" s="70"/>
      <c r="L594" s="70"/>
      <c r="M594" s="7"/>
      <c r="N594" s="7"/>
      <c r="O594" s="7"/>
      <c r="P594" s="7"/>
    </row>
    <row r="595" spans="1:16">
      <c r="A595" s="7"/>
      <c r="B595" s="7"/>
      <c r="C595" s="30"/>
      <c r="D595" s="7"/>
      <c r="E595" s="7"/>
      <c r="F595" s="7"/>
      <c r="G595" s="7"/>
      <c r="H595" s="70"/>
      <c r="I595" s="66"/>
      <c r="J595" s="66"/>
      <c r="K595" s="70"/>
      <c r="L595" s="70"/>
      <c r="M595" s="7"/>
      <c r="N595" s="7"/>
      <c r="O595" s="7"/>
      <c r="P595" s="7"/>
    </row>
    <row r="596" spans="1:16">
      <c r="A596" s="7"/>
      <c r="B596" s="7"/>
      <c r="C596" s="30"/>
      <c r="D596" s="7"/>
      <c r="E596" s="7"/>
      <c r="F596" s="7"/>
      <c r="G596" s="7"/>
      <c r="H596" s="70"/>
      <c r="I596" s="66"/>
      <c r="J596" s="66"/>
      <c r="K596" s="70"/>
      <c r="L596" s="70"/>
      <c r="M596" s="7"/>
      <c r="N596" s="7"/>
      <c r="O596" s="7"/>
      <c r="P596" s="7"/>
    </row>
    <row r="597" spans="1:16">
      <c r="A597" s="7"/>
      <c r="B597" s="7"/>
      <c r="C597" s="30"/>
      <c r="D597" s="7"/>
      <c r="E597" s="7"/>
      <c r="F597" s="7"/>
      <c r="G597" s="7"/>
      <c r="H597" s="70"/>
      <c r="I597" s="66"/>
      <c r="J597" s="66"/>
      <c r="K597" s="70"/>
      <c r="L597" s="70"/>
      <c r="M597" s="7"/>
      <c r="N597" s="7"/>
      <c r="O597" s="7"/>
      <c r="P597" s="7"/>
    </row>
    <row r="598" spans="1:16">
      <c r="A598" s="7"/>
      <c r="B598" s="7"/>
      <c r="C598" s="30"/>
      <c r="D598" s="7"/>
      <c r="E598" s="7"/>
      <c r="F598" s="7"/>
      <c r="G598" s="7"/>
      <c r="H598" s="70"/>
      <c r="I598" s="66"/>
      <c r="J598" s="66"/>
      <c r="K598" s="70"/>
      <c r="L598" s="70"/>
      <c r="M598" s="7"/>
      <c r="N598" s="7"/>
      <c r="O598" s="7"/>
      <c r="P598" s="7"/>
    </row>
    <row r="599" spans="1:16">
      <c r="A599" s="7"/>
      <c r="B599" s="7"/>
      <c r="C599" s="30"/>
      <c r="D599" s="7"/>
      <c r="E599" s="7"/>
      <c r="F599" s="7"/>
      <c r="G599" s="7"/>
      <c r="H599" s="70"/>
      <c r="I599" s="66"/>
      <c r="J599" s="66"/>
      <c r="K599" s="70"/>
      <c r="L599" s="70"/>
      <c r="M599" s="7"/>
      <c r="N599" s="7"/>
      <c r="O599" s="7"/>
      <c r="P599" s="7"/>
    </row>
    <row r="600" spans="1:16">
      <c r="A600" s="7"/>
      <c r="B600" s="7"/>
      <c r="C600" s="30"/>
      <c r="D600" s="7"/>
      <c r="E600" s="7"/>
      <c r="F600" s="7"/>
      <c r="G600" s="7"/>
      <c r="H600" s="70"/>
      <c r="I600" s="66"/>
      <c r="J600" s="66"/>
      <c r="K600" s="70"/>
      <c r="L600" s="70"/>
      <c r="M600" s="7"/>
      <c r="N600" s="7"/>
      <c r="O600" s="7"/>
      <c r="P600" s="7"/>
    </row>
    <row r="601" spans="1:16">
      <c r="A601" s="7"/>
      <c r="B601" s="7"/>
      <c r="C601" s="30"/>
      <c r="D601" s="7"/>
      <c r="E601" s="7"/>
      <c r="F601" s="7"/>
      <c r="G601" s="7"/>
      <c r="H601" s="70"/>
      <c r="I601" s="66"/>
      <c r="J601" s="66"/>
      <c r="K601" s="70"/>
      <c r="L601" s="70"/>
      <c r="M601" s="7"/>
      <c r="N601" s="7"/>
      <c r="O601" s="7"/>
      <c r="P601" s="7"/>
    </row>
    <row r="602" spans="1:16">
      <c r="A602" s="7"/>
      <c r="B602" s="7"/>
      <c r="C602" s="30"/>
      <c r="D602" s="7"/>
      <c r="E602" s="7"/>
      <c r="F602" s="7"/>
      <c r="G602" s="7"/>
      <c r="H602" s="70"/>
      <c r="I602" s="66"/>
      <c r="J602" s="66"/>
      <c r="K602" s="70"/>
      <c r="L602" s="70"/>
      <c r="M602" s="7"/>
      <c r="N602" s="7"/>
      <c r="O602" s="7"/>
      <c r="P602" s="7"/>
    </row>
    <row r="603" spans="1:16">
      <c r="A603" s="7"/>
      <c r="B603" s="7"/>
      <c r="C603" s="30"/>
      <c r="D603" s="7"/>
      <c r="E603" s="7"/>
      <c r="F603" s="7"/>
      <c r="G603" s="7"/>
      <c r="H603" s="70"/>
      <c r="I603" s="66"/>
      <c r="J603" s="66"/>
      <c r="K603" s="70"/>
      <c r="L603" s="70"/>
      <c r="M603" s="7"/>
      <c r="N603" s="7"/>
      <c r="O603" s="7"/>
      <c r="P603" s="7"/>
    </row>
    <row r="604" spans="1:16">
      <c r="A604" s="7"/>
      <c r="B604" s="7"/>
      <c r="C604" s="30"/>
      <c r="D604" s="7"/>
      <c r="E604" s="7"/>
      <c r="F604" s="7"/>
      <c r="G604" s="7"/>
      <c r="H604" s="70"/>
      <c r="I604" s="66"/>
      <c r="J604" s="66"/>
      <c r="K604" s="70"/>
      <c r="L604" s="70"/>
      <c r="M604" s="7"/>
      <c r="N604" s="7"/>
      <c r="O604" s="7"/>
      <c r="P604" s="7"/>
    </row>
    <row r="605" spans="1:16">
      <c r="A605" s="7"/>
      <c r="B605" s="7"/>
      <c r="C605" s="30"/>
      <c r="D605" s="7"/>
      <c r="E605" s="7"/>
      <c r="F605" s="7"/>
      <c r="G605" s="7"/>
      <c r="H605" s="70"/>
      <c r="I605" s="66"/>
      <c r="J605" s="66"/>
      <c r="K605" s="70"/>
      <c r="L605" s="70"/>
      <c r="M605" s="7"/>
      <c r="N605" s="7"/>
      <c r="O605" s="7"/>
      <c r="P605" s="7"/>
    </row>
    <row r="606" spans="1:16">
      <c r="A606" s="7"/>
      <c r="B606" s="7"/>
      <c r="C606" s="30"/>
      <c r="D606" s="7"/>
      <c r="E606" s="7"/>
      <c r="F606" s="7"/>
      <c r="G606" s="7"/>
      <c r="H606" s="70"/>
      <c r="I606" s="66"/>
      <c r="J606" s="66"/>
      <c r="K606" s="70"/>
      <c r="L606" s="70"/>
      <c r="M606" s="7"/>
      <c r="N606" s="7"/>
      <c r="O606" s="7"/>
      <c r="P606" s="7"/>
    </row>
    <row r="607" spans="1:16">
      <c r="A607" s="7"/>
      <c r="B607" s="7"/>
      <c r="C607" s="30"/>
      <c r="D607" s="7"/>
      <c r="E607" s="7"/>
      <c r="F607" s="7"/>
      <c r="G607" s="7"/>
      <c r="H607" s="70"/>
      <c r="I607" s="66"/>
      <c r="J607" s="66"/>
      <c r="K607" s="70"/>
      <c r="L607" s="70"/>
      <c r="M607" s="7"/>
      <c r="N607" s="7"/>
      <c r="O607" s="7"/>
      <c r="P607" s="7"/>
    </row>
    <row r="608" spans="1:16">
      <c r="A608" s="7"/>
      <c r="B608" s="7"/>
      <c r="C608" s="30"/>
      <c r="D608" s="7"/>
      <c r="E608" s="7"/>
      <c r="F608" s="7"/>
      <c r="G608" s="7"/>
      <c r="H608" s="70"/>
      <c r="I608" s="66"/>
      <c r="J608" s="66"/>
      <c r="K608" s="70"/>
      <c r="L608" s="70"/>
      <c r="M608" s="7"/>
      <c r="N608" s="7"/>
      <c r="O608" s="7"/>
      <c r="P608" s="7"/>
    </row>
    <row r="609" spans="1:16">
      <c r="A609" s="7"/>
      <c r="B609" s="7"/>
      <c r="C609" s="30"/>
      <c r="D609" s="7"/>
      <c r="E609" s="7"/>
      <c r="F609" s="7"/>
      <c r="G609" s="7"/>
      <c r="H609" s="70"/>
      <c r="I609" s="66"/>
      <c r="J609" s="66"/>
      <c r="K609" s="70"/>
      <c r="L609" s="70"/>
      <c r="M609" s="7"/>
      <c r="N609" s="7"/>
      <c r="O609" s="7"/>
      <c r="P609" s="7"/>
    </row>
    <row r="610" spans="1:16">
      <c r="A610" s="7"/>
      <c r="B610" s="7"/>
      <c r="C610" s="30"/>
      <c r="D610" s="7"/>
      <c r="E610" s="7"/>
      <c r="F610" s="7"/>
      <c r="G610" s="7"/>
      <c r="H610" s="70"/>
      <c r="I610" s="66"/>
      <c r="J610" s="66"/>
      <c r="K610" s="70"/>
      <c r="L610" s="70"/>
      <c r="M610" s="7"/>
      <c r="N610" s="7"/>
      <c r="O610" s="7"/>
      <c r="P610" s="7"/>
    </row>
    <row r="611" spans="1:16">
      <c r="A611" s="7"/>
      <c r="B611" s="7"/>
      <c r="C611" s="30"/>
      <c r="D611" s="7"/>
      <c r="E611" s="7"/>
      <c r="F611" s="7"/>
      <c r="G611" s="7"/>
      <c r="H611" s="70"/>
      <c r="I611" s="66"/>
      <c r="J611" s="66"/>
      <c r="K611" s="70"/>
      <c r="L611" s="70"/>
      <c r="M611" s="7"/>
      <c r="N611" s="7"/>
      <c r="O611" s="7"/>
      <c r="P611" s="7"/>
    </row>
    <row r="612" spans="1:16">
      <c r="A612" s="7"/>
      <c r="B612" s="7"/>
      <c r="C612" s="30"/>
      <c r="D612" s="7"/>
      <c r="E612" s="7"/>
      <c r="F612" s="7"/>
      <c r="G612" s="7"/>
      <c r="H612" s="70"/>
      <c r="I612" s="66"/>
      <c r="J612" s="66"/>
      <c r="K612" s="70"/>
      <c r="L612" s="70"/>
      <c r="M612" s="7"/>
      <c r="N612" s="7"/>
      <c r="O612" s="7"/>
      <c r="P612" s="7"/>
    </row>
    <row r="613" spans="1:16">
      <c r="A613" s="7"/>
      <c r="B613" s="7"/>
      <c r="C613" s="30"/>
      <c r="D613" s="7"/>
      <c r="E613" s="7"/>
      <c r="F613" s="7"/>
      <c r="G613" s="7"/>
      <c r="H613" s="70"/>
      <c r="I613" s="66"/>
      <c r="J613" s="66"/>
      <c r="K613" s="70"/>
      <c r="L613" s="70"/>
      <c r="M613" s="7"/>
      <c r="N613" s="7"/>
      <c r="O613" s="7"/>
      <c r="P613" s="7"/>
    </row>
    <row r="614" spans="1:16">
      <c r="A614" s="7"/>
      <c r="B614" s="7"/>
      <c r="C614" s="30"/>
      <c r="D614" s="7"/>
      <c r="E614" s="7"/>
      <c r="F614" s="7"/>
      <c r="G614" s="7"/>
      <c r="H614" s="70"/>
      <c r="I614" s="66"/>
      <c r="J614" s="66"/>
      <c r="K614" s="70"/>
      <c r="L614" s="70"/>
      <c r="M614" s="7"/>
      <c r="N614" s="7"/>
      <c r="O614" s="7"/>
      <c r="P614" s="7"/>
    </row>
    <row r="615" spans="1:16">
      <c r="A615" s="7"/>
      <c r="B615" s="7"/>
      <c r="C615" s="30"/>
      <c r="D615" s="7"/>
      <c r="E615" s="7"/>
      <c r="F615" s="7"/>
      <c r="G615" s="7"/>
      <c r="H615" s="70"/>
      <c r="I615" s="66"/>
      <c r="J615" s="66"/>
      <c r="K615" s="70"/>
      <c r="L615" s="70"/>
      <c r="M615" s="7"/>
      <c r="N615" s="7"/>
      <c r="O615" s="7"/>
      <c r="P615" s="7"/>
    </row>
    <row r="616" spans="1:16">
      <c r="A616" s="7"/>
      <c r="B616" s="7"/>
      <c r="C616" s="30"/>
      <c r="D616" s="7"/>
      <c r="E616" s="7"/>
      <c r="F616" s="7"/>
      <c r="G616" s="7"/>
      <c r="H616" s="70"/>
      <c r="I616" s="66"/>
      <c r="J616" s="66"/>
      <c r="K616" s="70"/>
      <c r="L616" s="70"/>
      <c r="M616" s="7"/>
      <c r="N616" s="7"/>
      <c r="O616" s="7"/>
      <c r="P616" s="7"/>
    </row>
    <row r="617" spans="1:16">
      <c r="A617" s="7"/>
      <c r="B617" s="7"/>
      <c r="C617" s="30"/>
      <c r="D617" s="7"/>
      <c r="E617" s="7"/>
      <c r="F617" s="7"/>
      <c r="G617" s="7"/>
      <c r="H617" s="70"/>
      <c r="I617" s="66"/>
      <c r="J617" s="66"/>
      <c r="K617" s="70"/>
      <c r="L617" s="70"/>
      <c r="M617" s="7"/>
      <c r="N617" s="7"/>
      <c r="O617" s="7"/>
      <c r="P617" s="7"/>
    </row>
    <row r="618" spans="1:16">
      <c r="A618" s="7"/>
      <c r="B618" s="7"/>
      <c r="C618" s="30"/>
      <c r="D618" s="7"/>
      <c r="E618" s="7"/>
      <c r="F618" s="7"/>
      <c r="G618" s="7"/>
      <c r="H618" s="70"/>
      <c r="I618" s="66"/>
      <c r="J618" s="66"/>
      <c r="K618" s="70"/>
      <c r="L618" s="70"/>
      <c r="M618" s="7"/>
      <c r="N618" s="7"/>
      <c r="O618" s="7"/>
      <c r="P618" s="7"/>
    </row>
    <row r="619" spans="1:16">
      <c r="A619" s="7"/>
      <c r="B619" s="7"/>
      <c r="C619" s="30"/>
      <c r="D619" s="7"/>
      <c r="E619" s="7"/>
      <c r="F619" s="7"/>
      <c r="G619" s="7"/>
      <c r="H619" s="70"/>
      <c r="I619" s="66"/>
      <c r="J619" s="66"/>
      <c r="K619" s="70"/>
      <c r="L619" s="70"/>
      <c r="M619" s="7"/>
      <c r="N619" s="7"/>
      <c r="O619" s="7"/>
      <c r="P619" s="7"/>
    </row>
    <row r="620" spans="1:16">
      <c r="A620" s="7"/>
      <c r="B620" s="7"/>
      <c r="C620" s="30"/>
      <c r="D620" s="7"/>
      <c r="E620" s="7"/>
      <c r="F620" s="7"/>
      <c r="G620" s="7"/>
      <c r="H620" s="70"/>
      <c r="I620" s="66"/>
      <c r="J620" s="66"/>
      <c r="K620" s="70"/>
      <c r="L620" s="70"/>
      <c r="M620" s="7"/>
      <c r="N620" s="7"/>
      <c r="O620" s="7"/>
      <c r="P620" s="7"/>
    </row>
    <row r="621" spans="1:16">
      <c r="A621" s="7"/>
      <c r="B621" s="7"/>
      <c r="C621" s="30"/>
      <c r="D621" s="7"/>
      <c r="E621" s="7"/>
      <c r="F621" s="7"/>
      <c r="G621" s="7"/>
      <c r="H621" s="70"/>
      <c r="I621" s="66"/>
      <c r="J621" s="66"/>
      <c r="K621" s="70"/>
      <c r="L621" s="70"/>
      <c r="M621" s="7"/>
      <c r="N621" s="7"/>
      <c r="O621" s="7"/>
      <c r="P621" s="7"/>
    </row>
    <row r="622" spans="1:16">
      <c r="A622" s="7"/>
      <c r="B622" s="7"/>
      <c r="C622" s="30"/>
      <c r="D622" s="7"/>
      <c r="E622" s="7"/>
      <c r="F622" s="7"/>
      <c r="G622" s="7"/>
      <c r="H622" s="70"/>
      <c r="I622" s="66"/>
      <c r="J622" s="66"/>
      <c r="K622" s="70"/>
      <c r="L622" s="70"/>
      <c r="M622" s="7"/>
      <c r="N622" s="7"/>
      <c r="O622" s="7"/>
      <c r="P622" s="7"/>
    </row>
    <row r="623" spans="1:16">
      <c r="A623" s="7"/>
      <c r="B623" s="7"/>
      <c r="C623" s="30"/>
      <c r="D623" s="7"/>
      <c r="E623" s="7"/>
      <c r="F623" s="7"/>
      <c r="G623" s="7"/>
      <c r="H623" s="70"/>
      <c r="I623" s="66"/>
      <c r="J623" s="66"/>
      <c r="K623" s="70"/>
      <c r="L623" s="70"/>
      <c r="M623" s="7"/>
      <c r="N623" s="7"/>
      <c r="O623" s="7"/>
      <c r="P623" s="7"/>
    </row>
    <row r="624" spans="1:16">
      <c r="A624" s="7"/>
      <c r="B624" s="7"/>
      <c r="C624" s="30"/>
      <c r="D624" s="7"/>
      <c r="E624" s="7"/>
      <c r="F624" s="7"/>
      <c r="G624" s="7"/>
      <c r="H624" s="70"/>
      <c r="I624" s="66"/>
      <c r="J624" s="66"/>
      <c r="K624" s="70"/>
      <c r="L624" s="70"/>
      <c r="M624" s="7"/>
      <c r="N624" s="7"/>
      <c r="O624" s="7"/>
      <c r="P624" s="7"/>
    </row>
    <row r="625" spans="1:16">
      <c r="A625" s="7"/>
      <c r="B625" s="7"/>
      <c r="C625" s="30"/>
      <c r="D625" s="7"/>
      <c r="E625" s="7"/>
      <c r="F625" s="7"/>
      <c r="G625" s="7"/>
      <c r="H625" s="70"/>
      <c r="I625" s="66"/>
      <c r="J625" s="66"/>
      <c r="K625" s="70"/>
      <c r="L625" s="70"/>
      <c r="M625" s="7"/>
      <c r="N625" s="7"/>
      <c r="O625" s="7"/>
      <c r="P625" s="7"/>
    </row>
    <row r="626" spans="1:16">
      <c r="A626" s="7"/>
      <c r="B626" s="7"/>
      <c r="C626" s="30"/>
      <c r="D626" s="7"/>
      <c r="E626" s="7"/>
      <c r="F626" s="7"/>
      <c r="G626" s="7"/>
      <c r="H626" s="70"/>
      <c r="I626" s="66"/>
      <c r="J626" s="66"/>
      <c r="K626" s="70"/>
      <c r="L626" s="70"/>
      <c r="M626" s="7"/>
      <c r="N626" s="7"/>
      <c r="O626" s="7"/>
      <c r="P626" s="7"/>
    </row>
    <row r="627" spans="1:16">
      <c r="A627" s="7"/>
      <c r="B627" s="7"/>
      <c r="C627" s="30"/>
      <c r="D627" s="7"/>
      <c r="E627" s="7"/>
      <c r="F627" s="7"/>
      <c r="G627" s="7"/>
      <c r="H627" s="70"/>
      <c r="I627" s="66"/>
      <c r="J627" s="66"/>
      <c r="K627" s="70"/>
      <c r="L627" s="70"/>
      <c r="M627" s="7"/>
      <c r="N627" s="7"/>
      <c r="O627" s="7"/>
      <c r="P627" s="7"/>
    </row>
    <row r="628" spans="1:16">
      <c r="A628" s="7"/>
      <c r="B628" s="7"/>
      <c r="C628" s="30"/>
      <c r="D628" s="7"/>
      <c r="E628" s="7"/>
      <c r="F628" s="7"/>
      <c r="G628" s="7"/>
      <c r="H628" s="70"/>
      <c r="I628" s="66"/>
      <c r="J628" s="66"/>
      <c r="K628" s="70"/>
      <c r="L628" s="70"/>
      <c r="M628" s="7"/>
      <c r="N628" s="7"/>
      <c r="O628" s="7"/>
      <c r="P628" s="7"/>
    </row>
    <row r="629" spans="1:16">
      <c r="A629" s="7"/>
      <c r="B629" s="7"/>
      <c r="C629" s="30"/>
      <c r="D629" s="7"/>
      <c r="E629" s="7"/>
      <c r="F629" s="7"/>
      <c r="G629" s="7"/>
      <c r="H629" s="70"/>
      <c r="I629" s="66"/>
      <c r="J629" s="66"/>
      <c r="K629" s="70"/>
      <c r="L629" s="70"/>
      <c r="M629" s="7"/>
      <c r="N629" s="7"/>
      <c r="O629" s="7"/>
      <c r="P629" s="7"/>
    </row>
    <row r="630" spans="1:16">
      <c r="A630" s="7"/>
      <c r="B630" s="7"/>
      <c r="C630" s="30"/>
      <c r="D630" s="7"/>
      <c r="E630" s="7"/>
      <c r="F630" s="7"/>
      <c r="G630" s="7"/>
      <c r="H630" s="70"/>
      <c r="I630" s="66"/>
      <c r="J630" s="66"/>
      <c r="K630" s="70"/>
      <c r="L630" s="70"/>
      <c r="M630" s="7"/>
      <c r="N630" s="7"/>
      <c r="O630" s="7"/>
      <c r="P630" s="7"/>
    </row>
    <row r="631" spans="1:16">
      <c r="A631" s="7"/>
      <c r="B631" s="7"/>
      <c r="C631" s="30"/>
      <c r="D631" s="7"/>
      <c r="E631" s="7"/>
      <c r="F631" s="7"/>
      <c r="G631" s="7"/>
      <c r="H631" s="70"/>
      <c r="I631" s="66"/>
      <c r="J631" s="66"/>
      <c r="K631" s="70"/>
      <c r="L631" s="70"/>
      <c r="M631" s="7"/>
      <c r="N631" s="7"/>
      <c r="O631" s="7"/>
      <c r="P631" s="7"/>
    </row>
    <row r="632" spans="1:16">
      <c r="A632" s="7"/>
      <c r="B632" s="7"/>
      <c r="C632" s="30"/>
      <c r="D632" s="7"/>
      <c r="E632" s="7"/>
      <c r="F632" s="7"/>
      <c r="G632" s="7"/>
      <c r="H632" s="70"/>
      <c r="I632" s="66"/>
      <c r="J632" s="66"/>
      <c r="K632" s="70"/>
      <c r="L632" s="70"/>
      <c r="M632" s="7"/>
      <c r="N632" s="7"/>
      <c r="O632" s="7"/>
      <c r="P632" s="7"/>
    </row>
    <row r="633" spans="1:16">
      <c r="A633" s="7"/>
      <c r="B633" s="7"/>
      <c r="C633" s="30"/>
      <c r="D633" s="7"/>
      <c r="E633" s="7"/>
      <c r="F633" s="7"/>
      <c r="G633" s="7"/>
      <c r="H633" s="70"/>
      <c r="I633" s="66"/>
      <c r="J633" s="66"/>
      <c r="K633" s="70"/>
      <c r="L633" s="70"/>
      <c r="M633" s="7"/>
      <c r="N633" s="7"/>
      <c r="O633" s="7"/>
      <c r="P633" s="7"/>
    </row>
    <row r="634" spans="1:16">
      <c r="A634" s="7"/>
      <c r="B634" s="7"/>
      <c r="C634" s="30"/>
      <c r="D634" s="7"/>
      <c r="E634" s="7"/>
      <c r="F634" s="7"/>
      <c r="G634" s="7"/>
      <c r="H634" s="70"/>
      <c r="I634" s="66"/>
      <c r="J634" s="66"/>
      <c r="K634" s="70"/>
      <c r="L634" s="70"/>
      <c r="M634" s="7"/>
      <c r="N634" s="7"/>
      <c r="O634" s="7"/>
      <c r="P634" s="7"/>
    </row>
    <row r="635" spans="1:16">
      <c r="A635" s="7"/>
      <c r="B635" s="7"/>
      <c r="C635" s="30"/>
      <c r="D635" s="7"/>
      <c r="E635" s="7"/>
      <c r="F635" s="7"/>
      <c r="G635" s="7"/>
      <c r="H635" s="70"/>
      <c r="I635" s="66"/>
      <c r="J635" s="66"/>
      <c r="K635" s="70"/>
      <c r="L635" s="70"/>
      <c r="M635" s="7"/>
      <c r="N635" s="7"/>
      <c r="O635" s="7"/>
      <c r="P635" s="7"/>
    </row>
    <row r="636" spans="1:16">
      <c r="A636" s="7"/>
      <c r="B636" s="7"/>
      <c r="C636" s="30"/>
      <c r="D636" s="7"/>
      <c r="E636" s="7"/>
      <c r="F636" s="7"/>
      <c r="G636" s="7"/>
      <c r="H636" s="70"/>
      <c r="I636" s="66"/>
      <c r="J636" s="66"/>
      <c r="K636" s="70"/>
      <c r="L636" s="70"/>
      <c r="M636" s="7"/>
      <c r="N636" s="7"/>
      <c r="O636" s="7"/>
      <c r="P636" s="7"/>
    </row>
    <row r="637" spans="1:16">
      <c r="A637" s="7"/>
      <c r="B637" s="7"/>
      <c r="C637" s="30"/>
      <c r="D637" s="7"/>
      <c r="E637" s="7"/>
      <c r="F637" s="7"/>
      <c r="G637" s="7"/>
      <c r="H637" s="70"/>
      <c r="I637" s="66"/>
      <c r="J637" s="66"/>
      <c r="K637" s="70"/>
      <c r="L637" s="70"/>
      <c r="M637" s="7"/>
      <c r="N637" s="7"/>
      <c r="O637" s="7"/>
      <c r="P637" s="7"/>
    </row>
    <row r="638" spans="1:16">
      <c r="A638" s="7"/>
      <c r="B638" s="7"/>
      <c r="C638" s="30"/>
      <c r="D638" s="7"/>
      <c r="E638" s="7"/>
      <c r="F638" s="7"/>
      <c r="G638" s="7"/>
      <c r="H638" s="70"/>
      <c r="I638" s="66"/>
      <c r="J638" s="66"/>
      <c r="K638" s="70"/>
      <c r="L638" s="70"/>
      <c r="M638" s="7"/>
      <c r="N638" s="7"/>
      <c r="O638" s="7"/>
      <c r="P638" s="7"/>
    </row>
    <row r="639" spans="1:16">
      <c r="A639" s="7"/>
      <c r="B639" s="7"/>
      <c r="C639" s="30"/>
      <c r="D639" s="7"/>
      <c r="E639" s="7"/>
      <c r="F639" s="7"/>
      <c r="G639" s="7"/>
      <c r="H639" s="70"/>
      <c r="I639" s="66"/>
      <c r="J639" s="66"/>
      <c r="K639" s="70"/>
      <c r="L639" s="70"/>
      <c r="M639" s="7"/>
      <c r="N639" s="7"/>
      <c r="O639" s="7"/>
      <c r="P639" s="7"/>
    </row>
    <row r="640" spans="1:16">
      <c r="A640" s="7"/>
      <c r="B640" s="7"/>
      <c r="C640" s="30"/>
      <c r="D640" s="7"/>
      <c r="E640" s="7"/>
      <c r="F640" s="7"/>
      <c r="G640" s="7"/>
      <c r="H640" s="70"/>
      <c r="I640" s="66"/>
      <c r="J640" s="66"/>
      <c r="K640" s="70"/>
      <c r="L640" s="70"/>
      <c r="M640" s="7"/>
      <c r="N640" s="7"/>
      <c r="O640" s="7"/>
      <c r="P640" s="7"/>
    </row>
    <row r="641" spans="1:16">
      <c r="A641" s="7"/>
      <c r="B641" s="7"/>
      <c r="C641" s="30"/>
      <c r="D641" s="7"/>
      <c r="E641" s="7"/>
      <c r="F641" s="7"/>
      <c r="G641" s="7"/>
      <c r="H641" s="70"/>
      <c r="I641" s="66"/>
      <c r="J641" s="66"/>
      <c r="K641" s="70"/>
      <c r="L641" s="70"/>
      <c r="M641" s="7"/>
      <c r="N641" s="7"/>
      <c r="O641" s="7"/>
      <c r="P641" s="7"/>
    </row>
    <row r="642" spans="1:16">
      <c r="A642" s="7"/>
      <c r="B642" s="7"/>
      <c r="C642" s="30"/>
      <c r="D642" s="7"/>
      <c r="E642" s="7"/>
      <c r="F642" s="7"/>
      <c r="G642" s="7"/>
      <c r="H642" s="70"/>
      <c r="I642" s="66"/>
      <c r="J642" s="66"/>
      <c r="K642" s="70"/>
      <c r="L642" s="70"/>
      <c r="M642" s="7"/>
      <c r="N642" s="7"/>
      <c r="O642" s="7"/>
      <c r="P642" s="7"/>
    </row>
    <row r="643" spans="1:16">
      <c r="A643" s="7"/>
      <c r="B643" s="7"/>
      <c r="C643" s="30"/>
      <c r="D643" s="7"/>
      <c r="E643" s="7"/>
      <c r="F643" s="7"/>
      <c r="G643" s="7"/>
      <c r="H643" s="70"/>
      <c r="I643" s="66"/>
      <c r="J643" s="66"/>
      <c r="K643" s="70"/>
      <c r="L643" s="70"/>
      <c r="M643" s="7"/>
      <c r="N643" s="7"/>
      <c r="O643" s="7"/>
      <c r="P643" s="7"/>
    </row>
    <row r="644" spans="1:16">
      <c r="A644" s="7"/>
      <c r="B644" s="7"/>
      <c r="C644" s="30"/>
      <c r="D644" s="7"/>
      <c r="E644" s="7"/>
      <c r="F644" s="7"/>
      <c r="G644" s="7"/>
      <c r="H644" s="70"/>
      <c r="I644" s="66"/>
      <c r="J644" s="66"/>
      <c r="K644" s="70"/>
      <c r="L644" s="70"/>
      <c r="M644" s="7"/>
      <c r="N644" s="7"/>
      <c r="O644" s="7"/>
      <c r="P644" s="7"/>
    </row>
    <row r="645" spans="1:16">
      <c r="A645" s="7"/>
      <c r="B645" s="7"/>
      <c r="C645" s="30"/>
      <c r="D645" s="7"/>
      <c r="E645" s="7"/>
      <c r="F645" s="7"/>
      <c r="G645" s="7"/>
      <c r="H645" s="70"/>
      <c r="I645" s="66"/>
      <c r="J645" s="66"/>
      <c r="K645" s="70"/>
      <c r="L645" s="70"/>
      <c r="M645" s="7"/>
      <c r="N645" s="7"/>
      <c r="O645" s="7"/>
      <c r="P645" s="7"/>
    </row>
    <row r="646" spans="1:16">
      <c r="A646" s="7"/>
      <c r="B646" s="7"/>
      <c r="C646" s="30"/>
      <c r="D646" s="7"/>
      <c r="E646" s="7"/>
      <c r="F646" s="7"/>
      <c r="G646" s="7"/>
      <c r="H646" s="70"/>
      <c r="I646" s="66"/>
      <c r="J646" s="66"/>
      <c r="K646" s="70"/>
      <c r="L646" s="70"/>
      <c r="M646" s="7"/>
      <c r="N646" s="7"/>
      <c r="O646" s="7"/>
      <c r="P646" s="7"/>
    </row>
    <row r="647" spans="1:16">
      <c r="A647" s="7"/>
      <c r="B647" s="7"/>
      <c r="C647" s="30"/>
      <c r="D647" s="7"/>
      <c r="E647" s="7"/>
      <c r="F647" s="7"/>
      <c r="G647" s="7"/>
      <c r="H647" s="70"/>
      <c r="I647" s="66"/>
      <c r="J647" s="66"/>
      <c r="K647" s="70"/>
      <c r="L647" s="70"/>
      <c r="M647" s="7"/>
      <c r="N647" s="7"/>
      <c r="O647" s="7"/>
      <c r="P647" s="7"/>
    </row>
    <row r="648" spans="1:16">
      <c r="A648" s="7"/>
      <c r="B648" s="7"/>
      <c r="C648" s="30"/>
      <c r="D648" s="7"/>
      <c r="E648" s="7"/>
      <c r="F648" s="7"/>
      <c r="G648" s="7"/>
      <c r="H648" s="70"/>
      <c r="I648" s="66"/>
      <c r="J648" s="66"/>
      <c r="K648" s="70"/>
      <c r="L648" s="70"/>
      <c r="M648" s="7"/>
      <c r="N648" s="7"/>
      <c r="O648" s="7"/>
      <c r="P648" s="7"/>
    </row>
    <row r="649" spans="1:16">
      <c r="A649" s="7"/>
      <c r="B649" s="7"/>
      <c r="C649" s="30"/>
      <c r="D649" s="7"/>
      <c r="E649" s="7"/>
      <c r="F649" s="7"/>
      <c r="G649" s="7"/>
      <c r="H649" s="70"/>
      <c r="I649" s="66"/>
      <c r="J649" s="66"/>
      <c r="K649" s="70"/>
      <c r="L649" s="70"/>
      <c r="M649" s="7"/>
      <c r="N649" s="7"/>
      <c r="O649" s="7"/>
      <c r="P649" s="7"/>
    </row>
    <row r="650" spans="1:16">
      <c r="A650" s="7"/>
      <c r="B650" s="7"/>
      <c r="C650" s="30"/>
      <c r="D650" s="7"/>
      <c r="E650" s="7"/>
      <c r="F650" s="7"/>
      <c r="G650" s="7"/>
      <c r="H650" s="70"/>
      <c r="I650" s="66"/>
      <c r="J650" s="66"/>
      <c r="K650" s="70"/>
      <c r="L650" s="70"/>
      <c r="M650" s="7"/>
      <c r="N650" s="7"/>
      <c r="O650" s="7"/>
      <c r="P650" s="7"/>
    </row>
    <row r="651" spans="1:16">
      <c r="A651" s="7"/>
      <c r="B651" s="7"/>
      <c r="C651" s="30"/>
      <c r="D651" s="7"/>
      <c r="E651" s="7"/>
      <c r="F651" s="7"/>
      <c r="G651" s="7"/>
      <c r="H651" s="70"/>
      <c r="I651" s="66"/>
      <c r="J651" s="66"/>
      <c r="K651" s="70"/>
      <c r="L651" s="70"/>
      <c r="M651" s="7"/>
      <c r="N651" s="7"/>
      <c r="O651" s="7"/>
      <c r="P651" s="7"/>
    </row>
    <row r="652" spans="1:16">
      <c r="A652" s="7"/>
      <c r="B652" s="7"/>
      <c r="C652" s="30"/>
      <c r="D652" s="7"/>
      <c r="E652" s="7"/>
      <c r="F652" s="7"/>
      <c r="G652" s="7"/>
      <c r="H652" s="70"/>
      <c r="I652" s="66"/>
      <c r="J652" s="66"/>
      <c r="K652" s="70"/>
      <c r="L652" s="70"/>
      <c r="M652" s="7"/>
      <c r="N652" s="7"/>
      <c r="O652" s="7"/>
      <c r="P652" s="7"/>
    </row>
    <row r="653" spans="1:16">
      <c r="A653" s="7"/>
      <c r="B653" s="7"/>
      <c r="C653" s="30"/>
      <c r="D653" s="7"/>
      <c r="E653" s="7"/>
      <c r="F653" s="7"/>
      <c r="G653" s="7"/>
      <c r="H653" s="70"/>
      <c r="I653" s="66"/>
      <c r="J653" s="66"/>
      <c r="K653" s="70"/>
      <c r="L653" s="70"/>
      <c r="M653" s="7"/>
      <c r="N653" s="7"/>
      <c r="O653" s="7"/>
      <c r="P653" s="7"/>
    </row>
    <row r="654" spans="1:16">
      <c r="A654" s="7"/>
      <c r="B654" s="7"/>
      <c r="C654" s="30"/>
      <c r="D654" s="7"/>
      <c r="E654" s="7"/>
      <c r="F654" s="7"/>
      <c r="G654" s="7"/>
      <c r="H654" s="70"/>
      <c r="I654" s="66"/>
      <c r="J654" s="66"/>
      <c r="K654" s="70"/>
      <c r="L654" s="70"/>
      <c r="M654" s="7"/>
      <c r="N654" s="7"/>
      <c r="O654" s="7"/>
      <c r="P654" s="7"/>
    </row>
    <row r="655" spans="1:16">
      <c r="A655" s="7"/>
      <c r="B655" s="7"/>
      <c r="C655" s="30"/>
      <c r="D655" s="7"/>
      <c r="E655" s="7"/>
      <c r="F655" s="7"/>
      <c r="G655" s="7"/>
      <c r="H655" s="70"/>
      <c r="I655" s="66"/>
      <c r="J655" s="66"/>
      <c r="K655" s="70"/>
      <c r="L655" s="70"/>
      <c r="M655" s="7"/>
      <c r="N655" s="7"/>
      <c r="O655" s="7"/>
      <c r="P655" s="7"/>
    </row>
    <row r="656" spans="1:16">
      <c r="A656" s="7"/>
      <c r="B656" s="7"/>
      <c r="C656" s="30"/>
      <c r="D656" s="7"/>
      <c r="E656" s="7"/>
      <c r="F656" s="7"/>
      <c r="G656" s="7"/>
      <c r="H656" s="70"/>
      <c r="I656" s="66"/>
      <c r="J656" s="66"/>
      <c r="K656" s="70"/>
      <c r="L656" s="70"/>
      <c r="M656" s="7"/>
      <c r="N656" s="7"/>
      <c r="O656" s="7"/>
      <c r="P656" s="7"/>
    </row>
    <row r="657" spans="1:16">
      <c r="A657" s="7"/>
      <c r="B657" s="7"/>
      <c r="C657" s="30"/>
      <c r="D657" s="7"/>
      <c r="E657" s="7"/>
      <c r="F657" s="7"/>
      <c r="G657" s="7"/>
      <c r="H657" s="70"/>
      <c r="I657" s="66"/>
      <c r="J657" s="66"/>
      <c r="K657" s="70"/>
      <c r="L657" s="70"/>
      <c r="M657" s="7"/>
      <c r="N657" s="7"/>
      <c r="O657" s="7"/>
      <c r="P657" s="7"/>
    </row>
    <row r="658" spans="1:16">
      <c r="A658" s="7"/>
      <c r="B658" s="7"/>
      <c r="C658" s="30"/>
      <c r="D658" s="7"/>
      <c r="E658" s="7"/>
      <c r="F658" s="7"/>
      <c r="G658" s="7"/>
      <c r="H658" s="70"/>
      <c r="I658" s="66"/>
      <c r="J658" s="66"/>
      <c r="K658" s="70"/>
      <c r="L658" s="70"/>
      <c r="M658" s="7"/>
      <c r="N658" s="7"/>
      <c r="O658" s="7"/>
      <c r="P658" s="7"/>
    </row>
    <row r="659" spans="1:16">
      <c r="A659" s="7"/>
      <c r="B659" s="7"/>
      <c r="C659" s="30"/>
      <c r="D659" s="7"/>
      <c r="E659" s="7"/>
      <c r="F659" s="7"/>
      <c r="G659" s="7"/>
      <c r="H659" s="70"/>
      <c r="I659" s="66"/>
      <c r="J659" s="66"/>
      <c r="K659" s="70"/>
      <c r="L659" s="70"/>
      <c r="M659" s="7"/>
      <c r="N659" s="7"/>
      <c r="O659" s="7"/>
      <c r="P659" s="7"/>
    </row>
    <row r="660" spans="1:16">
      <c r="A660" s="7"/>
      <c r="B660" s="7"/>
      <c r="C660" s="30"/>
      <c r="D660" s="7"/>
      <c r="E660" s="7"/>
      <c r="F660" s="7"/>
      <c r="G660" s="7"/>
      <c r="H660" s="70"/>
      <c r="I660" s="66"/>
      <c r="J660" s="66"/>
      <c r="K660" s="70"/>
      <c r="L660" s="70"/>
      <c r="M660" s="7"/>
      <c r="N660" s="7"/>
      <c r="O660" s="7"/>
      <c r="P660" s="7"/>
    </row>
    <row r="661" spans="1:16">
      <c r="A661" s="7"/>
      <c r="B661" s="7"/>
      <c r="C661" s="30"/>
      <c r="D661" s="7"/>
      <c r="E661" s="7"/>
      <c r="F661" s="7"/>
      <c r="G661" s="7"/>
      <c r="H661" s="70"/>
      <c r="I661" s="66"/>
      <c r="J661" s="66"/>
      <c r="K661" s="70"/>
      <c r="L661" s="70"/>
      <c r="M661" s="7"/>
      <c r="N661" s="7"/>
      <c r="O661" s="7"/>
      <c r="P661" s="7"/>
    </row>
    <row r="662" spans="1:16">
      <c r="A662" s="7"/>
      <c r="B662" s="7"/>
      <c r="C662" s="30"/>
      <c r="D662" s="7"/>
      <c r="E662" s="7"/>
      <c r="F662" s="7"/>
      <c r="G662" s="7"/>
      <c r="H662" s="70"/>
      <c r="I662" s="66"/>
      <c r="J662" s="66"/>
      <c r="K662" s="70"/>
      <c r="L662" s="70"/>
      <c r="M662" s="7"/>
      <c r="N662" s="7"/>
      <c r="O662" s="7"/>
      <c r="P662" s="7"/>
    </row>
    <row r="663" spans="1:16">
      <c r="A663" s="7"/>
      <c r="B663" s="7"/>
      <c r="C663" s="30"/>
      <c r="D663" s="7"/>
      <c r="E663" s="7"/>
      <c r="F663" s="7"/>
      <c r="G663" s="7"/>
      <c r="H663" s="70"/>
      <c r="I663" s="66"/>
      <c r="J663" s="66"/>
      <c r="K663" s="70"/>
      <c r="L663" s="70"/>
      <c r="M663" s="7"/>
      <c r="N663" s="7"/>
      <c r="O663" s="7"/>
      <c r="P663" s="7"/>
    </row>
    <row r="664" spans="1:16">
      <c r="A664" s="7"/>
      <c r="B664" s="7"/>
      <c r="C664" s="30"/>
      <c r="D664" s="7"/>
      <c r="E664" s="7"/>
      <c r="F664" s="7"/>
      <c r="G664" s="7"/>
      <c r="H664" s="70"/>
      <c r="I664" s="66"/>
      <c r="J664" s="66"/>
      <c r="K664" s="70"/>
      <c r="L664" s="70"/>
      <c r="M664" s="7"/>
      <c r="N664" s="7"/>
      <c r="O664" s="7"/>
      <c r="P664" s="7"/>
    </row>
    <row r="665" spans="1:16">
      <c r="A665" s="7"/>
      <c r="B665" s="7"/>
      <c r="C665" s="30"/>
      <c r="D665" s="7"/>
      <c r="E665" s="7"/>
      <c r="F665" s="7"/>
      <c r="G665" s="7"/>
      <c r="H665" s="70"/>
      <c r="I665" s="66"/>
      <c r="J665" s="66"/>
      <c r="K665" s="70"/>
      <c r="L665" s="70"/>
      <c r="M665" s="7"/>
      <c r="N665" s="7"/>
      <c r="O665" s="7"/>
      <c r="P665" s="7"/>
    </row>
    <row r="666" spans="1:16">
      <c r="A666" s="7"/>
      <c r="B666" s="7"/>
      <c r="C666" s="30"/>
      <c r="D666" s="7"/>
      <c r="E666" s="7"/>
      <c r="F666" s="7"/>
      <c r="G666" s="7"/>
      <c r="H666" s="70"/>
      <c r="I666" s="66"/>
      <c r="J666" s="66"/>
      <c r="K666" s="70"/>
      <c r="L666" s="70"/>
      <c r="M666" s="7"/>
      <c r="N666" s="7"/>
      <c r="O666" s="7"/>
      <c r="P666" s="7"/>
    </row>
    <row r="667" spans="1:16">
      <c r="A667" s="7"/>
      <c r="B667" s="7"/>
      <c r="C667" s="30"/>
      <c r="D667" s="7"/>
      <c r="E667" s="7"/>
      <c r="F667" s="7"/>
      <c r="G667" s="7"/>
      <c r="H667" s="70"/>
      <c r="I667" s="66"/>
      <c r="J667" s="66"/>
      <c r="K667" s="70"/>
      <c r="L667" s="70"/>
      <c r="M667" s="7"/>
      <c r="N667" s="7"/>
      <c r="O667" s="7"/>
      <c r="P667" s="7"/>
    </row>
    <row r="668" spans="1:16">
      <c r="A668" s="7"/>
      <c r="B668" s="7"/>
      <c r="C668" s="30"/>
      <c r="D668" s="7"/>
      <c r="E668" s="7"/>
      <c r="F668" s="7"/>
      <c r="G668" s="7"/>
      <c r="H668" s="70"/>
      <c r="I668" s="66"/>
      <c r="J668" s="66"/>
      <c r="K668" s="70"/>
      <c r="L668" s="70"/>
      <c r="M668" s="7"/>
      <c r="N668" s="7"/>
      <c r="O668" s="7"/>
      <c r="P668" s="7"/>
    </row>
    <row r="669" spans="1:16">
      <c r="A669" s="7"/>
      <c r="B669" s="7"/>
      <c r="C669" s="30"/>
      <c r="D669" s="7"/>
      <c r="E669" s="7"/>
      <c r="F669" s="7"/>
      <c r="G669" s="7"/>
      <c r="H669" s="70"/>
      <c r="I669" s="66"/>
      <c r="J669" s="66"/>
      <c r="K669" s="70"/>
      <c r="L669" s="70"/>
      <c r="M669" s="7"/>
      <c r="N669" s="7"/>
      <c r="O669" s="7"/>
      <c r="P669" s="7"/>
    </row>
    <row r="670" spans="1:16">
      <c r="A670" s="7"/>
      <c r="B670" s="7"/>
      <c r="C670" s="30"/>
      <c r="D670" s="7"/>
      <c r="E670" s="7"/>
      <c r="F670" s="7"/>
      <c r="G670" s="7"/>
      <c r="H670" s="70"/>
      <c r="I670" s="66"/>
      <c r="J670" s="66"/>
      <c r="K670" s="70"/>
      <c r="L670" s="70"/>
      <c r="M670" s="7"/>
      <c r="N670" s="7"/>
      <c r="O670" s="7"/>
      <c r="P670" s="7"/>
    </row>
    <row r="671" spans="1:16">
      <c r="A671" s="7"/>
      <c r="B671" s="7"/>
      <c r="C671" s="30"/>
      <c r="D671" s="7"/>
      <c r="E671" s="7"/>
      <c r="F671" s="7"/>
      <c r="G671" s="7"/>
      <c r="H671" s="70"/>
      <c r="I671" s="66"/>
      <c r="J671" s="66"/>
      <c r="K671" s="70"/>
      <c r="L671" s="70"/>
      <c r="M671" s="7"/>
      <c r="N671" s="7"/>
      <c r="O671" s="7"/>
      <c r="P671" s="7"/>
    </row>
    <row r="672" spans="1:16">
      <c r="A672" s="7"/>
      <c r="B672" s="7"/>
      <c r="C672" s="30"/>
      <c r="D672" s="7"/>
      <c r="E672" s="7"/>
      <c r="F672" s="7"/>
      <c r="G672" s="7"/>
      <c r="H672" s="70"/>
      <c r="I672" s="66"/>
      <c r="J672" s="66"/>
      <c r="K672" s="70"/>
      <c r="L672" s="70"/>
      <c r="M672" s="7"/>
      <c r="N672" s="7"/>
      <c r="O672" s="7"/>
      <c r="P672" s="7"/>
    </row>
    <row r="673" spans="1:16">
      <c r="A673" s="7"/>
      <c r="B673" s="7"/>
      <c r="C673" s="30"/>
      <c r="D673" s="7"/>
      <c r="E673" s="7"/>
      <c r="F673" s="7"/>
      <c r="G673" s="7"/>
      <c r="H673" s="70"/>
      <c r="I673" s="66"/>
      <c r="J673" s="66"/>
      <c r="K673" s="70"/>
      <c r="L673" s="70"/>
      <c r="M673" s="7"/>
      <c r="N673" s="7"/>
      <c r="O673" s="7"/>
      <c r="P673" s="7"/>
    </row>
    <row r="674" spans="1:16">
      <c r="A674" s="7"/>
      <c r="B674" s="7"/>
      <c r="C674" s="30"/>
      <c r="D674" s="7"/>
      <c r="E674" s="7"/>
      <c r="F674" s="7"/>
      <c r="G674" s="7"/>
      <c r="H674" s="70"/>
      <c r="I674" s="66"/>
      <c r="J674" s="66"/>
      <c r="K674" s="70"/>
      <c r="L674" s="70"/>
      <c r="M674" s="7"/>
      <c r="N674" s="7"/>
      <c r="O674" s="7"/>
      <c r="P674" s="7"/>
    </row>
    <row r="675" spans="1:16">
      <c r="A675" s="7"/>
      <c r="B675" s="7"/>
      <c r="C675" s="30"/>
      <c r="D675" s="7"/>
      <c r="E675" s="7"/>
      <c r="F675" s="7"/>
      <c r="G675" s="7"/>
      <c r="H675" s="70"/>
      <c r="I675" s="66"/>
      <c r="J675" s="66"/>
      <c r="K675" s="70"/>
      <c r="L675" s="70"/>
      <c r="M675" s="7"/>
      <c r="N675" s="7"/>
      <c r="O675" s="7"/>
      <c r="P675" s="7"/>
    </row>
    <row r="676" spans="1:16">
      <c r="A676" s="7"/>
      <c r="B676" s="7"/>
      <c r="C676" s="30"/>
      <c r="D676" s="7"/>
      <c r="E676" s="7"/>
      <c r="F676" s="7"/>
      <c r="G676" s="7"/>
      <c r="H676" s="70"/>
      <c r="I676" s="66"/>
      <c r="J676" s="66"/>
      <c r="K676" s="70"/>
      <c r="L676" s="70"/>
      <c r="M676" s="7"/>
      <c r="N676" s="7"/>
      <c r="O676" s="7"/>
      <c r="P676" s="7"/>
    </row>
    <row r="677" spans="1:16">
      <c r="A677" s="7"/>
      <c r="B677" s="7"/>
      <c r="C677" s="30"/>
      <c r="D677" s="7"/>
      <c r="E677" s="7"/>
      <c r="F677" s="7"/>
      <c r="G677" s="7"/>
      <c r="H677" s="70"/>
      <c r="I677" s="66"/>
      <c r="J677" s="66"/>
      <c r="K677" s="70"/>
      <c r="L677" s="70"/>
      <c r="M677" s="7"/>
      <c r="N677" s="7"/>
      <c r="O677" s="7"/>
      <c r="P677" s="7"/>
    </row>
    <row r="678" spans="1:16">
      <c r="A678" s="7"/>
      <c r="B678" s="7"/>
      <c r="C678" s="30"/>
      <c r="D678" s="7"/>
      <c r="E678" s="7"/>
      <c r="F678" s="7"/>
      <c r="G678" s="7"/>
      <c r="H678" s="70"/>
      <c r="I678" s="66"/>
      <c r="J678" s="66"/>
      <c r="K678" s="70"/>
      <c r="L678" s="70"/>
      <c r="M678" s="7"/>
      <c r="N678" s="7"/>
      <c r="O678" s="7"/>
      <c r="P678" s="7"/>
    </row>
    <row r="679" spans="1:16">
      <c r="A679" s="7"/>
      <c r="B679" s="7"/>
      <c r="C679" s="30"/>
      <c r="D679" s="7"/>
      <c r="E679" s="7"/>
      <c r="F679" s="7"/>
      <c r="G679" s="7"/>
      <c r="H679" s="70"/>
      <c r="I679" s="66"/>
      <c r="J679" s="66"/>
      <c r="K679" s="70"/>
      <c r="L679" s="70"/>
      <c r="M679" s="7"/>
      <c r="N679" s="7"/>
      <c r="O679" s="7"/>
      <c r="P679" s="7"/>
    </row>
    <row r="680" spans="1:16">
      <c r="A680" s="7"/>
      <c r="B680" s="7"/>
      <c r="C680" s="30"/>
      <c r="D680" s="7"/>
      <c r="E680" s="7"/>
      <c r="F680" s="7"/>
      <c r="G680" s="7"/>
      <c r="H680" s="70"/>
      <c r="I680" s="66"/>
      <c r="J680" s="66"/>
      <c r="K680" s="70"/>
      <c r="L680" s="70"/>
      <c r="M680" s="7"/>
      <c r="N680" s="7"/>
      <c r="O680" s="7"/>
      <c r="P680" s="7"/>
    </row>
    <row r="681" spans="1:16">
      <c r="A681" s="7"/>
      <c r="B681" s="7"/>
      <c r="C681" s="30"/>
      <c r="D681" s="7"/>
      <c r="E681" s="7"/>
      <c r="F681" s="7"/>
      <c r="G681" s="7"/>
      <c r="H681" s="70"/>
      <c r="I681" s="66"/>
      <c r="J681" s="66"/>
      <c r="K681" s="70"/>
      <c r="L681" s="70"/>
      <c r="M681" s="7"/>
      <c r="N681" s="7"/>
      <c r="O681" s="7"/>
      <c r="P681" s="7"/>
    </row>
    <row r="682" spans="1:16">
      <c r="A682" s="7"/>
      <c r="B682" s="7"/>
      <c r="C682" s="30"/>
      <c r="D682" s="7"/>
      <c r="E682" s="7"/>
      <c r="F682" s="7"/>
      <c r="G682" s="7"/>
      <c r="H682" s="70"/>
      <c r="I682" s="66"/>
      <c r="J682" s="66"/>
      <c r="K682" s="70"/>
      <c r="L682" s="70"/>
      <c r="M682" s="7"/>
      <c r="N682" s="7"/>
      <c r="O682" s="7"/>
      <c r="P682" s="7"/>
    </row>
    <row r="683" spans="1:16">
      <c r="A683" s="7"/>
      <c r="B683" s="7"/>
      <c r="C683" s="30"/>
      <c r="D683" s="7"/>
      <c r="E683" s="7"/>
      <c r="F683" s="7"/>
      <c r="G683" s="7"/>
      <c r="H683" s="70"/>
      <c r="I683" s="66"/>
      <c r="J683" s="66"/>
      <c r="K683" s="70"/>
      <c r="L683" s="70"/>
      <c r="M683" s="7"/>
      <c r="N683" s="7"/>
      <c r="O683" s="7"/>
      <c r="P683" s="7"/>
    </row>
    <row r="684" spans="1:16">
      <c r="A684" s="7"/>
      <c r="B684" s="7"/>
      <c r="C684" s="30"/>
      <c r="D684" s="7"/>
      <c r="E684" s="7"/>
      <c r="F684" s="7"/>
      <c r="G684" s="7"/>
      <c r="H684" s="70"/>
      <c r="I684" s="66"/>
      <c r="J684" s="66"/>
      <c r="K684" s="70"/>
      <c r="L684" s="70"/>
      <c r="M684" s="7"/>
      <c r="N684" s="7"/>
      <c r="O684" s="7"/>
      <c r="P684" s="7"/>
    </row>
    <row r="685" spans="1:16">
      <c r="A685" s="7"/>
      <c r="B685" s="7"/>
      <c r="C685" s="30"/>
      <c r="D685" s="7"/>
      <c r="E685" s="7"/>
      <c r="F685" s="7"/>
      <c r="G685" s="7"/>
      <c r="H685" s="70"/>
      <c r="I685" s="66"/>
      <c r="J685" s="66"/>
      <c r="K685" s="70"/>
      <c r="L685" s="70"/>
      <c r="M685" s="7"/>
      <c r="N685" s="7"/>
      <c r="O685" s="7"/>
      <c r="P685" s="7"/>
    </row>
    <row r="686" spans="1:16">
      <c r="A686" s="7"/>
      <c r="B686" s="7"/>
      <c r="C686" s="30"/>
      <c r="D686" s="7"/>
      <c r="E686" s="7"/>
      <c r="F686" s="7"/>
      <c r="G686" s="7"/>
      <c r="H686" s="70"/>
      <c r="I686" s="66"/>
      <c r="J686" s="66"/>
      <c r="K686" s="70"/>
      <c r="L686" s="70"/>
      <c r="M686" s="7"/>
      <c r="N686" s="7"/>
      <c r="O686" s="7"/>
      <c r="P686" s="7"/>
    </row>
    <row r="687" spans="1:16">
      <c r="A687" s="7"/>
      <c r="B687" s="7"/>
      <c r="C687" s="30"/>
      <c r="D687" s="7"/>
      <c r="E687" s="7"/>
      <c r="F687" s="7"/>
      <c r="G687" s="7"/>
      <c r="H687" s="70"/>
      <c r="I687" s="66"/>
      <c r="J687" s="66"/>
      <c r="K687" s="70"/>
      <c r="L687" s="70"/>
      <c r="M687" s="7"/>
      <c r="N687" s="7"/>
      <c r="O687" s="7"/>
      <c r="P687" s="7"/>
    </row>
    <row r="688" spans="1:16">
      <c r="A688" s="7"/>
      <c r="B688" s="7"/>
      <c r="C688" s="30"/>
      <c r="D688" s="7"/>
      <c r="E688" s="7"/>
      <c r="F688" s="7"/>
      <c r="G688" s="7"/>
      <c r="H688" s="70"/>
      <c r="I688" s="66"/>
      <c r="J688" s="66"/>
      <c r="K688" s="70"/>
      <c r="L688" s="70"/>
      <c r="M688" s="7"/>
      <c r="N688" s="7"/>
      <c r="O688" s="7"/>
      <c r="P688" s="7"/>
    </row>
    <row r="689" spans="1:16">
      <c r="A689" s="7"/>
      <c r="B689" s="7"/>
      <c r="C689" s="30"/>
      <c r="D689" s="7"/>
      <c r="E689" s="7"/>
      <c r="F689" s="7"/>
      <c r="G689" s="7"/>
      <c r="H689" s="70"/>
      <c r="I689" s="66"/>
      <c r="J689" s="66"/>
      <c r="K689" s="70"/>
      <c r="L689" s="70"/>
      <c r="M689" s="7"/>
      <c r="N689" s="7"/>
      <c r="O689" s="7"/>
      <c r="P689" s="7"/>
    </row>
    <row r="690" spans="1:16">
      <c r="A690" s="7"/>
      <c r="B690" s="7"/>
      <c r="C690" s="30"/>
      <c r="D690" s="7"/>
      <c r="E690" s="7"/>
      <c r="F690" s="7"/>
      <c r="G690" s="7"/>
      <c r="H690" s="70"/>
      <c r="I690" s="66"/>
      <c r="J690" s="66"/>
      <c r="K690" s="70"/>
      <c r="L690" s="70"/>
      <c r="M690" s="7"/>
      <c r="N690" s="7"/>
      <c r="O690" s="7"/>
      <c r="P690" s="7"/>
    </row>
    <row r="691" spans="1:16">
      <c r="A691" s="7"/>
      <c r="B691" s="7"/>
      <c r="C691" s="30"/>
      <c r="D691" s="7"/>
      <c r="E691" s="7"/>
      <c r="F691" s="7"/>
      <c r="G691" s="7"/>
      <c r="H691" s="70"/>
      <c r="I691" s="66"/>
      <c r="J691" s="66"/>
      <c r="K691" s="70"/>
      <c r="L691" s="70"/>
      <c r="M691" s="7"/>
      <c r="N691" s="7"/>
      <c r="O691" s="7"/>
      <c r="P691" s="7"/>
    </row>
    <row r="692" spans="1:16">
      <c r="A692" s="7"/>
      <c r="B692" s="7"/>
      <c r="C692" s="30"/>
      <c r="D692" s="7"/>
      <c r="E692" s="7"/>
      <c r="F692" s="7"/>
      <c r="G692" s="7"/>
      <c r="H692" s="70"/>
      <c r="I692" s="66"/>
      <c r="J692" s="66"/>
      <c r="K692" s="70"/>
      <c r="L692" s="70"/>
      <c r="M692" s="7"/>
      <c r="N692" s="7"/>
      <c r="O692" s="7"/>
      <c r="P692" s="7"/>
    </row>
    <row r="693" spans="1:16">
      <c r="A693" s="7"/>
      <c r="B693" s="7"/>
      <c r="C693" s="30"/>
      <c r="D693" s="7"/>
      <c r="E693" s="7"/>
      <c r="F693" s="7"/>
      <c r="G693" s="7"/>
      <c r="H693" s="70"/>
      <c r="I693" s="66"/>
      <c r="J693" s="66"/>
      <c r="K693" s="70"/>
      <c r="L693" s="70"/>
      <c r="M693" s="7"/>
      <c r="N693" s="7"/>
      <c r="O693" s="7"/>
      <c r="P693" s="7"/>
    </row>
    <row r="694" spans="1:16">
      <c r="A694" s="7"/>
      <c r="B694" s="7"/>
      <c r="C694" s="30"/>
      <c r="D694" s="7"/>
      <c r="E694" s="7"/>
      <c r="F694" s="7"/>
      <c r="G694" s="7"/>
      <c r="H694" s="70"/>
      <c r="I694" s="66"/>
      <c r="J694" s="66"/>
      <c r="K694" s="70"/>
      <c r="L694" s="70"/>
      <c r="M694" s="7"/>
      <c r="N694" s="7"/>
      <c r="O694" s="7"/>
      <c r="P694" s="7"/>
    </row>
    <row r="695" spans="1:16">
      <c r="A695" s="7"/>
      <c r="B695" s="7"/>
      <c r="C695" s="30"/>
      <c r="D695" s="7"/>
      <c r="E695" s="7"/>
      <c r="F695" s="7"/>
      <c r="G695" s="7"/>
      <c r="H695" s="70"/>
      <c r="I695" s="66"/>
      <c r="J695" s="66"/>
      <c r="K695" s="70"/>
      <c r="L695" s="70"/>
      <c r="M695" s="7"/>
      <c r="N695" s="7"/>
      <c r="O695" s="7"/>
      <c r="P695" s="7"/>
    </row>
    <row r="696" spans="1:16">
      <c r="A696" s="7"/>
      <c r="B696" s="7"/>
      <c r="C696" s="30"/>
      <c r="D696" s="7"/>
      <c r="E696" s="7"/>
      <c r="F696" s="7"/>
      <c r="G696" s="7"/>
      <c r="H696" s="70"/>
      <c r="I696" s="66"/>
      <c r="J696" s="66"/>
      <c r="K696" s="70"/>
      <c r="L696" s="70"/>
      <c r="M696" s="7"/>
      <c r="N696" s="7"/>
      <c r="O696" s="7"/>
      <c r="P696" s="7"/>
    </row>
    <row r="697" spans="1:16">
      <c r="A697" s="7"/>
      <c r="B697" s="7"/>
      <c r="C697" s="30"/>
      <c r="D697" s="7"/>
      <c r="E697" s="7"/>
      <c r="F697" s="7"/>
      <c r="G697" s="7"/>
      <c r="H697" s="70"/>
      <c r="I697" s="66"/>
      <c r="J697" s="66"/>
      <c r="K697" s="70"/>
      <c r="L697" s="70"/>
      <c r="M697" s="7"/>
      <c r="N697" s="7"/>
      <c r="O697" s="7"/>
      <c r="P697" s="7"/>
    </row>
    <row r="698" spans="1:16">
      <c r="A698" s="7"/>
      <c r="B698" s="7"/>
      <c r="C698" s="30"/>
      <c r="D698" s="7"/>
      <c r="E698" s="7"/>
      <c r="F698" s="7"/>
      <c r="G698" s="7"/>
      <c r="H698" s="70"/>
      <c r="I698" s="66"/>
      <c r="J698" s="66"/>
      <c r="K698" s="70"/>
      <c r="L698" s="70"/>
      <c r="M698" s="7"/>
      <c r="N698" s="7"/>
      <c r="O698" s="7"/>
      <c r="P698" s="7"/>
    </row>
    <row r="699" spans="1:16">
      <c r="A699" s="7"/>
      <c r="B699" s="7"/>
      <c r="C699" s="30"/>
      <c r="D699" s="7"/>
      <c r="E699" s="7"/>
      <c r="F699" s="7"/>
      <c r="G699" s="7"/>
      <c r="H699" s="70"/>
      <c r="I699" s="66"/>
      <c r="J699" s="66"/>
      <c r="K699" s="70"/>
      <c r="L699" s="70"/>
      <c r="M699" s="7"/>
      <c r="N699" s="7"/>
      <c r="O699" s="7"/>
      <c r="P699" s="7"/>
    </row>
    <row r="700" spans="1:16">
      <c r="A700" s="7"/>
      <c r="B700" s="7"/>
      <c r="C700" s="30"/>
      <c r="D700" s="7"/>
      <c r="E700" s="7"/>
      <c r="F700" s="7"/>
      <c r="G700" s="7"/>
      <c r="H700" s="70"/>
      <c r="I700" s="66"/>
      <c r="J700" s="66"/>
      <c r="K700" s="70"/>
      <c r="L700" s="70"/>
      <c r="M700" s="7"/>
      <c r="N700" s="7"/>
      <c r="O700" s="7"/>
      <c r="P700" s="7"/>
    </row>
    <row r="701" spans="1:16">
      <c r="A701" s="7"/>
      <c r="B701" s="7"/>
      <c r="C701" s="30"/>
      <c r="D701" s="7"/>
      <c r="E701" s="7"/>
      <c r="F701" s="7"/>
      <c r="G701" s="7"/>
      <c r="H701" s="70"/>
      <c r="I701" s="66"/>
      <c r="J701" s="66"/>
      <c r="K701" s="70"/>
      <c r="L701" s="70"/>
      <c r="M701" s="7"/>
      <c r="N701" s="7"/>
      <c r="O701" s="7"/>
      <c r="P701" s="7"/>
    </row>
    <row r="702" spans="1:16">
      <c r="A702" s="7"/>
      <c r="B702" s="7"/>
      <c r="C702" s="30"/>
      <c r="D702" s="7"/>
      <c r="E702" s="7"/>
      <c r="F702" s="7"/>
      <c r="G702" s="7"/>
      <c r="H702" s="70"/>
      <c r="I702" s="66"/>
      <c r="J702" s="66"/>
      <c r="K702" s="70"/>
      <c r="L702" s="70"/>
      <c r="M702" s="7"/>
      <c r="N702" s="7"/>
      <c r="O702" s="7"/>
      <c r="P702" s="7"/>
    </row>
    <row r="703" spans="1:16">
      <c r="A703" s="7"/>
      <c r="B703" s="7"/>
      <c r="C703" s="30"/>
      <c r="D703" s="7"/>
      <c r="E703" s="7"/>
      <c r="F703" s="7"/>
      <c r="G703" s="7"/>
      <c r="H703" s="70"/>
      <c r="I703" s="66"/>
      <c r="J703" s="66"/>
      <c r="K703" s="70"/>
      <c r="L703" s="70"/>
      <c r="M703" s="7"/>
      <c r="N703" s="7"/>
      <c r="O703" s="7"/>
      <c r="P703" s="7"/>
    </row>
    <row r="704" spans="1:16">
      <c r="A704" s="7"/>
      <c r="B704" s="7"/>
      <c r="C704" s="30"/>
      <c r="D704" s="7"/>
      <c r="E704" s="7"/>
      <c r="F704" s="7"/>
      <c r="G704" s="7"/>
      <c r="H704" s="70"/>
      <c r="I704" s="66"/>
      <c r="J704" s="66"/>
      <c r="K704" s="70"/>
      <c r="L704" s="70"/>
      <c r="M704" s="7"/>
      <c r="N704" s="7"/>
      <c r="O704" s="7"/>
      <c r="P704" s="7"/>
    </row>
    <row r="705" spans="1:16">
      <c r="A705" s="7"/>
      <c r="B705" s="7"/>
      <c r="C705" s="30"/>
      <c r="D705" s="7"/>
      <c r="E705" s="7"/>
      <c r="F705" s="7"/>
      <c r="G705" s="7"/>
      <c r="H705" s="70"/>
      <c r="I705" s="66"/>
      <c r="J705" s="66"/>
      <c r="K705" s="70"/>
      <c r="L705" s="70"/>
      <c r="M705" s="7"/>
      <c r="N705" s="7"/>
      <c r="O705" s="7"/>
      <c r="P705" s="7"/>
    </row>
    <row r="706" spans="1:16">
      <c r="A706" s="7"/>
      <c r="B706" s="7"/>
      <c r="C706" s="30"/>
      <c r="D706" s="7"/>
      <c r="E706" s="7"/>
      <c r="F706" s="7"/>
      <c r="G706" s="7"/>
      <c r="H706" s="70"/>
      <c r="I706" s="66"/>
      <c r="J706" s="66"/>
      <c r="K706" s="70"/>
      <c r="L706" s="70"/>
      <c r="M706" s="7"/>
      <c r="N706" s="7"/>
      <c r="O706" s="7"/>
      <c r="P706" s="7"/>
    </row>
    <row r="707" spans="1:16">
      <c r="A707" s="7"/>
      <c r="B707" s="7"/>
      <c r="C707" s="30"/>
      <c r="D707" s="7"/>
      <c r="E707" s="7"/>
      <c r="F707" s="7"/>
      <c r="G707" s="7"/>
      <c r="H707" s="70"/>
      <c r="I707" s="66"/>
      <c r="J707" s="66"/>
      <c r="K707" s="70"/>
      <c r="L707" s="70"/>
      <c r="M707" s="7"/>
      <c r="N707" s="7"/>
      <c r="O707" s="7"/>
      <c r="P707" s="7"/>
    </row>
    <row r="708" spans="1:16">
      <c r="A708" s="7"/>
      <c r="B708" s="7"/>
      <c r="C708" s="30"/>
      <c r="D708" s="7"/>
      <c r="E708" s="7"/>
      <c r="F708" s="7"/>
      <c r="G708" s="7"/>
      <c r="H708" s="70"/>
      <c r="I708" s="66"/>
      <c r="J708" s="66"/>
      <c r="K708" s="70"/>
      <c r="L708" s="70"/>
      <c r="M708" s="7"/>
      <c r="N708" s="7"/>
      <c r="O708" s="7"/>
      <c r="P708" s="7"/>
    </row>
    <row r="709" spans="1:16">
      <c r="A709" s="7"/>
      <c r="B709" s="7"/>
      <c r="C709" s="30"/>
      <c r="D709" s="7"/>
      <c r="E709" s="7"/>
      <c r="F709" s="7"/>
      <c r="G709" s="7"/>
      <c r="H709" s="70"/>
      <c r="I709" s="66"/>
      <c r="J709" s="66"/>
      <c r="K709" s="70"/>
      <c r="L709" s="70"/>
      <c r="M709" s="7"/>
      <c r="N709" s="7"/>
      <c r="O709" s="7"/>
      <c r="P709" s="7"/>
    </row>
    <row r="710" spans="1:16">
      <c r="A710" s="7"/>
      <c r="B710" s="7"/>
      <c r="C710" s="30"/>
      <c r="D710" s="7"/>
      <c r="E710" s="7"/>
      <c r="F710" s="7"/>
      <c r="G710" s="7"/>
      <c r="H710" s="70"/>
      <c r="I710" s="66"/>
      <c r="J710" s="66"/>
      <c r="K710" s="70"/>
      <c r="L710" s="70"/>
      <c r="M710" s="7"/>
      <c r="N710" s="7"/>
      <c r="O710" s="7"/>
      <c r="P710" s="7"/>
    </row>
    <row r="711" spans="1:16">
      <c r="A711" s="7"/>
      <c r="B711" s="7"/>
      <c r="C711" s="30"/>
      <c r="D711" s="7"/>
      <c r="E711" s="7"/>
      <c r="F711" s="7"/>
      <c r="G711" s="7"/>
      <c r="H711" s="70"/>
      <c r="I711" s="66"/>
      <c r="J711" s="66"/>
      <c r="K711" s="70"/>
      <c r="L711" s="70"/>
      <c r="M711" s="7"/>
      <c r="N711" s="7"/>
      <c r="O711" s="7"/>
      <c r="P711" s="7"/>
    </row>
    <row r="712" spans="1:16">
      <c r="A712" s="7"/>
      <c r="B712" s="7"/>
      <c r="C712" s="30"/>
      <c r="D712" s="7"/>
      <c r="E712" s="7"/>
      <c r="F712" s="7"/>
      <c r="G712" s="7"/>
      <c r="H712" s="70"/>
      <c r="I712" s="66"/>
      <c r="J712" s="66"/>
      <c r="K712" s="70"/>
      <c r="L712" s="70"/>
      <c r="M712" s="7"/>
      <c r="N712" s="7"/>
      <c r="O712" s="7"/>
      <c r="P712" s="7"/>
    </row>
    <row r="713" spans="1:16">
      <c r="A713" s="7"/>
      <c r="B713" s="7"/>
      <c r="C713" s="30"/>
      <c r="D713" s="7"/>
      <c r="E713" s="7"/>
      <c r="F713" s="7"/>
      <c r="G713" s="7"/>
      <c r="H713" s="70"/>
      <c r="I713" s="66"/>
      <c r="J713" s="66"/>
      <c r="K713" s="70"/>
      <c r="L713" s="70"/>
      <c r="M713" s="7"/>
      <c r="N713" s="7"/>
      <c r="O713" s="7"/>
      <c r="P713" s="7"/>
    </row>
    <row r="714" spans="1:16">
      <c r="A714" s="7"/>
      <c r="B714" s="7"/>
      <c r="C714" s="30"/>
      <c r="D714" s="7"/>
      <c r="E714" s="7"/>
      <c r="F714" s="7"/>
      <c r="G714" s="7"/>
      <c r="H714" s="70"/>
      <c r="I714" s="66"/>
      <c r="J714" s="66"/>
      <c r="K714" s="70"/>
      <c r="L714" s="70"/>
      <c r="M714" s="7"/>
      <c r="N714" s="7"/>
      <c r="O714" s="7"/>
      <c r="P714" s="7"/>
    </row>
    <row r="715" spans="1:16">
      <c r="A715" s="7"/>
      <c r="B715" s="7"/>
      <c r="C715" s="30"/>
      <c r="D715" s="7"/>
      <c r="E715" s="7"/>
      <c r="F715" s="7"/>
      <c r="G715" s="7"/>
      <c r="H715" s="70"/>
      <c r="I715" s="66"/>
      <c r="J715" s="66"/>
      <c r="K715" s="70"/>
      <c r="L715" s="70"/>
      <c r="M715" s="7"/>
      <c r="N715" s="7"/>
      <c r="O715" s="7"/>
      <c r="P715" s="7"/>
    </row>
    <row r="716" spans="1:16">
      <c r="A716" s="7"/>
      <c r="B716" s="7"/>
      <c r="C716" s="30"/>
      <c r="D716" s="7"/>
      <c r="E716" s="7"/>
      <c r="F716" s="7"/>
      <c r="G716" s="7"/>
      <c r="H716" s="70"/>
      <c r="I716" s="66"/>
      <c r="J716" s="66"/>
      <c r="K716" s="70"/>
      <c r="L716" s="70"/>
      <c r="M716" s="7"/>
      <c r="N716" s="7"/>
      <c r="O716" s="7"/>
      <c r="P716" s="7"/>
    </row>
    <row r="717" spans="1:16">
      <c r="A717" s="7"/>
      <c r="B717" s="7"/>
      <c r="C717" s="30"/>
      <c r="D717" s="7"/>
      <c r="E717" s="7"/>
      <c r="F717" s="7"/>
      <c r="G717" s="7"/>
      <c r="H717" s="70"/>
      <c r="I717" s="66"/>
      <c r="J717" s="66"/>
      <c r="K717" s="70"/>
      <c r="L717" s="70"/>
      <c r="M717" s="7"/>
      <c r="N717" s="7"/>
      <c r="O717" s="7"/>
      <c r="P717" s="7"/>
    </row>
    <row r="718" spans="1:16">
      <c r="A718" s="7"/>
      <c r="B718" s="7"/>
      <c r="C718" s="30"/>
      <c r="D718" s="7"/>
      <c r="E718" s="7"/>
      <c r="F718" s="7"/>
      <c r="G718" s="7"/>
      <c r="H718" s="70"/>
      <c r="I718" s="66"/>
      <c r="J718" s="66"/>
      <c r="K718" s="70"/>
      <c r="L718" s="70"/>
      <c r="M718" s="7"/>
      <c r="N718" s="7"/>
      <c r="O718" s="7"/>
      <c r="P718" s="7"/>
    </row>
    <row r="719" spans="1:16">
      <c r="A719" s="7"/>
      <c r="B719" s="7"/>
      <c r="C719" s="30"/>
      <c r="D719" s="7"/>
      <c r="E719" s="7"/>
      <c r="F719" s="7"/>
      <c r="G719" s="7"/>
      <c r="H719" s="70"/>
      <c r="I719" s="66"/>
      <c r="J719" s="66"/>
      <c r="K719" s="70"/>
      <c r="L719" s="70"/>
      <c r="M719" s="7"/>
      <c r="N719" s="7"/>
      <c r="O719" s="7"/>
      <c r="P719" s="7"/>
    </row>
    <row r="720" spans="1:16">
      <c r="A720" s="7"/>
      <c r="B720" s="7"/>
      <c r="C720" s="30"/>
      <c r="D720" s="7"/>
      <c r="E720" s="7"/>
      <c r="F720" s="7"/>
      <c r="G720" s="7"/>
      <c r="H720" s="70"/>
      <c r="I720" s="66"/>
      <c r="J720" s="66"/>
      <c r="K720" s="70"/>
      <c r="L720" s="70"/>
      <c r="M720" s="7"/>
      <c r="N720" s="7"/>
      <c r="O720" s="7"/>
      <c r="P720" s="7"/>
    </row>
    <row r="721" spans="1:16">
      <c r="A721" s="7"/>
      <c r="B721" s="7"/>
      <c r="C721" s="30"/>
      <c r="D721" s="7"/>
      <c r="E721" s="7"/>
      <c r="F721" s="7"/>
      <c r="G721" s="7"/>
      <c r="H721" s="70"/>
      <c r="I721" s="66"/>
      <c r="J721" s="66"/>
      <c r="K721" s="70"/>
      <c r="L721" s="70"/>
      <c r="M721" s="7"/>
      <c r="N721" s="7"/>
      <c r="O721" s="7"/>
      <c r="P721" s="7"/>
    </row>
    <row r="722" spans="1:16">
      <c r="A722" s="7"/>
      <c r="B722" s="7"/>
      <c r="C722" s="30"/>
      <c r="D722" s="7"/>
      <c r="E722" s="7"/>
      <c r="F722" s="7"/>
      <c r="G722" s="7"/>
      <c r="H722" s="70"/>
      <c r="I722" s="66"/>
      <c r="J722" s="66"/>
      <c r="K722" s="70"/>
      <c r="L722" s="70"/>
      <c r="M722" s="7"/>
      <c r="N722" s="7"/>
      <c r="O722" s="7"/>
      <c r="P722" s="7"/>
    </row>
    <row r="723" spans="1:16">
      <c r="A723" s="7"/>
      <c r="B723" s="7"/>
      <c r="C723" s="30"/>
      <c r="D723" s="7"/>
      <c r="E723" s="7"/>
      <c r="F723" s="7"/>
      <c r="G723" s="7"/>
      <c r="H723" s="70"/>
      <c r="I723" s="66"/>
      <c r="J723" s="66"/>
      <c r="K723" s="70"/>
      <c r="L723" s="70"/>
      <c r="M723" s="7"/>
      <c r="N723" s="7"/>
      <c r="O723" s="7"/>
      <c r="P723" s="7"/>
    </row>
    <row r="724" spans="1:16">
      <c r="A724" s="7"/>
      <c r="B724" s="7"/>
      <c r="C724" s="30"/>
      <c r="D724" s="7"/>
      <c r="E724" s="7"/>
      <c r="F724" s="7"/>
      <c r="G724" s="7"/>
      <c r="H724" s="70"/>
      <c r="I724" s="66"/>
      <c r="J724" s="66"/>
      <c r="K724" s="70"/>
      <c r="L724" s="70"/>
      <c r="M724" s="7"/>
      <c r="N724" s="7"/>
      <c r="O724" s="7"/>
      <c r="P724" s="7"/>
    </row>
    <row r="725" spans="1:16">
      <c r="A725" s="7"/>
      <c r="B725" s="7"/>
      <c r="C725" s="30"/>
      <c r="D725" s="7"/>
      <c r="E725" s="7"/>
      <c r="F725" s="7"/>
      <c r="G725" s="7"/>
      <c r="H725" s="70"/>
      <c r="I725" s="66"/>
      <c r="J725" s="66"/>
      <c r="K725" s="70"/>
      <c r="L725" s="70"/>
      <c r="M725" s="7"/>
      <c r="N725" s="7"/>
      <c r="O725" s="7"/>
      <c r="P725" s="7"/>
    </row>
    <row r="726" spans="1:16">
      <c r="A726" s="7"/>
      <c r="B726" s="7"/>
      <c r="C726" s="30"/>
      <c r="D726" s="7"/>
      <c r="E726" s="7"/>
      <c r="F726" s="7"/>
      <c r="G726" s="7"/>
      <c r="H726" s="70"/>
      <c r="I726" s="66"/>
      <c r="J726" s="66"/>
      <c r="K726" s="70"/>
      <c r="L726" s="70"/>
      <c r="M726" s="7"/>
      <c r="N726" s="7"/>
      <c r="O726" s="7"/>
      <c r="P726" s="7"/>
    </row>
    <row r="727" spans="1:16">
      <c r="A727" s="7"/>
      <c r="B727" s="7"/>
      <c r="C727" s="30"/>
      <c r="D727" s="7"/>
      <c r="E727" s="7"/>
      <c r="F727" s="7"/>
      <c r="G727" s="7"/>
      <c r="H727" s="70"/>
      <c r="I727" s="66"/>
      <c r="J727" s="66"/>
      <c r="K727" s="70"/>
      <c r="L727" s="70"/>
      <c r="M727" s="7"/>
      <c r="N727" s="7"/>
      <c r="O727" s="7"/>
      <c r="P727" s="7"/>
    </row>
    <row r="728" spans="1:16">
      <c r="A728" s="7"/>
      <c r="B728" s="7"/>
      <c r="C728" s="30"/>
      <c r="D728" s="7"/>
      <c r="E728" s="7"/>
      <c r="F728" s="7"/>
      <c r="G728" s="7"/>
      <c r="H728" s="70"/>
      <c r="I728" s="66"/>
      <c r="J728" s="66"/>
      <c r="K728" s="70"/>
      <c r="L728" s="70"/>
      <c r="M728" s="7"/>
      <c r="N728" s="7"/>
      <c r="O728" s="7"/>
      <c r="P728" s="7"/>
    </row>
    <row r="729" spans="1:16">
      <c r="A729" s="7"/>
      <c r="B729" s="7"/>
      <c r="C729" s="30"/>
      <c r="D729" s="7"/>
      <c r="E729" s="7"/>
      <c r="F729" s="7"/>
      <c r="G729" s="7"/>
      <c r="H729" s="70"/>
      <c r="I729" s="66"/>
      <c r="J729" s="66"/>
      <c r="K729" s="70"/>
      <c r="L729" s="70"/>
      <c r="M729" s="7"/>
      <c r="N729" s="7"/>
      <c r="O729" s="7"/>
      <c r="P729" s="7"/>
    </row>
    <row r="730" spans="1:16">
      <c r="A730" s="7"/>
      <c r="B730" s="7"/>
      <c r="C730" s="30"/>
      <c r="D730" s="7"/>
      <c r="E730" s="7"/>
      <c r="F730" s="7"/>
      <c r="G730" s="7"/>
      <c r="H730" s="70"/>
      <c r="I730" s="66"/>
      <c r="J730" s="66"/>
      <c r="K730" s="70"/>
      <c r="L730" s="70"/>
      <c r="M730" s="7"/>
      <c r="N730" s="7"/>
      <c r="O730" s="7"/>
      <c r="P730" s="7"/>
    </row>
    <row r="731" spans="1:16">
      <c r="A731" s="7"/>
      <c r="B731" s="7"/>
      <c r="C731" s="30"/>
      <c r="D731" s="7"/>
      <c r="E731" s="7"/>
      <c r="F731" s="7"/>
      <c r="G731" s="7"/>
      <c r="H731" s="70"/>
      <c r="I731" s="66"/>
      <c r="J731" s="66"/>
      <c r="K731" s="70"/>
      <c r="L731" s="70"/>
      <c r="M731" s="7"/>
      <c r="N731" s="7"/>
      <c r="O731" s="7"/>
      <c r="P731" s="7"/>
    </row>
    <row r="732" spans="1:16">
      <c r="A732" s="7"/>
      <c r="B732" s="7"/>
      <c r="C732" s="30"/>
      <c r="D732" s="7"/>
      <c r="E732" s="7"/>
      <c r="F732" s="7"/>
      <c r="G732" s="7"/>
      <c r="H732" s="70"/>
      <c r="I732" s="66"/>
      <c r="J732" s="66"/>
      <c r="K732" s="70"/>
      <c r="L732" s="70"/>
      <c r="M732" s="7"/>
      <c r="N732" s="7"/>
      <c r="O732" s="7"/>
      <c r="P732" s="7"/>
    </row>
    <row r="733" spans="1:16">
      <c r="A733" s="7"/>
      <c r="B733" s="7"/>
      <c r="C733" s="30"/>
      <c r="D733" s="7"/>
      <c r="E733" s="7"/>
      <c r="F733" s="7"/>
      <c r="G733" s="7"/>
      <c r="H733" s="70"/>
      <c r="I733" s="66"/>
      <c r="J733" s="66"/>
      <c r="K733" s="70"/>
      <c r="L733" s="70"/>
      <c r="M733" s="7"/>
      <c r="N733" s="7"/>
      <c r="O733" s="7"/>
      <c r="P733" s="7"/>
    </row>
    <row r="734" spans="1:16">
      <c r="A734" s="7"/>
      <c r="B734" s="7"/>
      <c r="C734" s="30"/>
      <c r="D734" s="7"/>
      <c r="E734" s="7"/>
      <c r="F734" s="7"/>
      <c r="G734" s="7"/>
      <c r="H734" s="70"/>
      <c r="I734" s="66"/>
      <c r="J734" s="66"/>
      <c r="K734" s="70"/>
      <c r="L734" s="70"/>
      <c r="M734" s="7"/>
      <c r="N734" s="7"/>
      <c r="O734" s="7"/>
      <c r="P734" s="7"/>
    </row>
    <row r="735" spans="1:16">
      <c r="A735" s="7"/>
      <c r="B735" s="7"/>
      <c r="C735" s="30"/>
      <c r="D735" s="7"/>
      <c r="E735" s="7"/>
      <c r="F735" s="7"/>
      <c r="G735" s="7"/>
      <c r="H735" s="70"/>
      <c r="I735" s="66"/>
      <c r="J735" s="66"/>
      <c r="K735" s="70"/>
      <c r="L735" s="70"/>
      <c r="M735" s="7"/>
      <c r="N735" s="7"/>
      <c r="O735" s="7"/>
      <c r="P735" s="7"/>
    </row>
    <row r="736" spans="1:16">
      <c r="A736" s="7"/>
      <c r="B736" s="7"/>
      <c r="C736" s="30"/>
      <c r="D736" s="7"/>
      <c r="E736" s="7"/>
      <c r="F736" s="7"/>
      <c r="G736" s="7"/>
      <c r="H736" s="70"/>
      <c r="I736" s="66"/>
      <c r="J736" s="66"/>
      <c r="K736" s="70"/>
      <c r="L736" s="70"/>
      <c r="M736" s="7"/>
      <c r="N736" s="7"/>
      <c r="O736" s="7"/>
      <c r="P736" s="7"/>
    </row>
    <row r="737" spans="1:16">
      <c r="A737" s="7"/>
      <c r="B737" s="7"/>
      <c r="C737" s="30"/>
      <c r="D737" s="7"/>
      <c r="E737" s="7"/>
      <c r="F737" s="7"/>
      <c r="G737" s="7"/>
      <c r="H737" s="70"/>
      <c r="I737" s="66"/>
      <c r="J737" s="66"/>
      <c r="K737" s="70"/>
      <c r="L737" s="70"/>
      <c r="M737" s="7"/>
      <c r="N737" s="7"/>
      <c r="O737" s="7"/>
      <c r="P737" s="7"/>
    </row>
    <row r="738" spans="1:16">
      <c r="A738" s="7"/>
      <c r="B738" s="7"/>
      <c r="C738" s="30"/>
      <c r="D738" s="7"/>
      <c r="E738" s="7"/>
      <c r="F738" s="7"/>
      <c r="G738" s="7"/>
      <c r="H738" s="70"/>
      <c r="I738" s="66"/>
      <c r="J738" s="66"/>
      <c r="K738" s="70"/>
      <c r="L738" s="70"/>
      <c r="M738" s="7"/>
      <c r="N738" s="7"/>
      <c r="O738" s="7"/>
      <c r="P738" s="7"/>
    </row>
    <row r="739" spans="1:16">
      <c r="A739" s="7"/>
      <c r="B739" s="7"/>
      <c r="C739" s="30"/>
      <c r="D739" s="7"/>
      <c r="E739" s="7"/>
      <c r="F739" s="7"/>
      <c r="G739" s="7"/>
      <c r="H739" s="70"/>
      <c r="I739" s="66"/>
      <c r="J739" s="66"/>
      <c r="K739" s="70"/>
      <c r="L739" s="70"/>
      <c r="M739" s="7"/>
      <c r="N739" s="7"/>
      <c r="O739" s="7"/>
      <c r="P739" s="7"/>
    </row>
    <row r="740" spans="1:16">
      <c r="A740" s="7"/>
      <c r="B740" s="7"/>
      <c r="C740" s="30"/>
      <c r="D740" s="7"/>
      <c r="E740" s="7"/>
      <c r="F740" s="7"/>
      <c r="G740" s="7"/>
      <c r="H740" s="70"/>
      <c r="I740" s="66"/>
      <c r="J740" s="66"/>
      <c r="K740" s="70"/>
      <c r="L740" s="70"/>
      <c r="M740" s="7"/>
      <c r="N740" s="7"/>
      <c r="O740" s="7"/>
      <c r="P740" s="7"/>
    </row>
    <row r="741" spans="1:16">
      <c r="A741" s="7"/>
      <c r="B741" s="7"/>
      <c r="C741" s="30"/>
      <c r="D741" s="7"/>
      <c r="E741" s="7"/>
      <c r="F741" s="7"/>
      <c r="G741" s="7"/>
      <c r="H741" s="70"/>
      <c r="I741" s="66"/>
      <c r="J741" s="66"/>
      <c r="K741" s="70"/>
      <c r="L741" s="70"/>
      <c r="M741" s="7"/>
      <c r="N741" s="7"/>
      <c r="O741" s="7"/>
      <c r="P741" s="7"/>
    </row>
    <row r="742" spans="1:16">
      <c r="A742" s="7"/>
      <c r="B742" s="7"/>
      <c r="C742" s="30"/>
      <c r="D742" s="7"/>
      <c r="E742" s="7"/>
      <c r="F742" s="7"/>
      <c r="G742" s="7"/>
      <c r="H742" s="70"/>
      <c r="I742" s="66"/>
      <c r="J742" s="66"/>
      <c r="K742" s="70"/>
      <c r="L742" s="70"/>
      <c r="M742" s="7"/>
      <c r="N742" s="7"/>
      <c r="O742" s="7"/>
      <c r="P742" s="7"/>
    </row>
    <row r="743" spans="1:16">
      <c r="A743" s="7"/>
      <c r="B743" s="7"/>
      <c r="C743" s="30"/>
      <c r="D743" s="7"/>
      <c r="E743" s="7"/>
      <c r="F743" s="7"/>
      <c r="G743" s="7"/>
      <c r="H743" s="70"/>
      <c r="I743" s="66"/>
      <c r="J743" s="66"/>
      <c r="K743" s="70"/>
      <c r="L743" s="70"/>
      <c r="M743" s="7"/>
      <c r="N743" s="7"/>
      <c r="O743" s="7"/>
      <c r="P743" s="7"/>
    </row>
    <row r="744" spans="1:16">
      <c r="A744" s="7"/>
      <c r="B744" s="7"/>
      <c r="C744" s="30"/>
      <c r="D744" s="7"/>
      <c r="E744" s="7"/>
      <c r="F744" s="7"/>
      <c r="G744" s="7"/>
      <c r="H744" s="70"/>
      <c r="I744" s="66"/>
      <c r="J744" s="66"/>
      <c r="K744" s="70"/>
      <c r="L744" s="70"/>
      <c r="M744" s="7"/>
      <c r="N744" s="7"/>
      <c r="O744" s="7"/>
      <c r="P744" s="7"/>
    </row>
    <row r="745" spans="1:16">
      <c r="A745" s="7"/>
      <c r="B745" s="7"/>
      <c r="C745" s="30"/>
      <c r="D745" s="7"/>
      <c r="E745" s="7"/>
      <c r="F745" s="7"/>
      <c r="G745" s="7"/>
      <c r="H745" s="70"/>
      <c r="I745" s="66"/>
      <c r="J745" s="66"/>
      <c r="K745" s="70"/>
      <c r="L745" s="70"/>
      <c r="M745" s="7"/>
      <c r="N745" s="7"/>
      <c r="O745" s="7"/>
      <c r="P745" s="7"/>
    </row>
    <row r="746" spans="1:16">
      <c r="A746" s="7"/>
      <c r="B746" s="7"/>
      <c r="C746" s="30"/>
      <c r="D746" s="7"/>
      <c r="E746" s="7"/>
      <c r="F746" s="7"/>
      <c r="G746" s="7"/>
      <c r="H746" s="70"/>
      <c r="I746" s="66"/>
      <c r="J746" s="66"/>
      <c r="K746" s="70"/>
      <c r="L746" s="70"/>
      <c r="M746" s="7"/>
      <c r="N746" s="7"/>
      <c r="O746" s="7"/>
      <c r="P746" s="7"/>
    </row>
    <row r="747" spans="1:16">
      <c r="A747" s="7"/>
      <c r="B747" s="7"/>
      <c r="C747" s="30"/>
      <c r="D747" s="7"/>
      <c r="E747" s="7"/>
      <c r="F747" s="7"/>
      <c r="G747" s="7"/>
      <c r="H747" s="70"/>
      <c r="I747" s="66"/>
      <c r="J747" s="66"/>
      <c r="K747" s="70"/>
      <c r="L747" s="70"/>
      <c r="M747" s="7"/>
      <c r="N747" s="7"/>
      <c r="O747" s="7"/>
      <c r="P747" s="7"/>
    </row>
    <row r="748" spans="1:16">
      <c r="A748" s="7"/>
      <c r="B748" s="7"/>
      <c r="C748" s="30"/>
      <c r="D748" s="7"/>
      <c r="E748" s="7"/>
      <c r="F748" s="7"/>
      <c r="G748" s="7"/>
      <c r="H748" s="70"/>
      <c r="I748" s="66"/>
      <c r="J748" s="66"/>
      <c r="K748" s="70"/>
      <c r="L748" s="70"/>
      <c r="M748" s="7"/>
      <c r="N748" s="7"/>
      <c r="O748" s="7"/>
      <c r="P748" s="7"/>
    </row>
    <row r="749" spans="1:16">
      <c r="A749" s="7"/>
      <c r="B749" s="7"/>
      <c r="C749" s="30"/>
      <c r="D749" s="7"/>
      <c r="E749" s="7"/>
      <c r="F749" s="7"/>
      <c r="G749" s="7"/>
      <c r="H749" s="70"/>
      <c r="I749" s="66"/>
      <c r="J749" s="66"/>
      <c r="K749" s="70"/>
      <c r="L749" s="70"/>
      <c r="M749" s="7"/>
      <c r="N749" s="7"/>
      <c r="O749" s="7"/>
      <c r="P749" s="7"/>
    </row>
    <row r="750" spans="1:16">
      <c r="A750" s="7"/>
      <c r="B750" s="7"/>
      <c r="C750" s="30"/>
      <c r="D750" s="7"/>
      <c r="E750" s="7"/>
      <c r="F750" s="7"/>
      <c r="G750" s="7"/>
      <c r="H750" s="70"/>
      <c r="I750" s="66"/>
      <c r="J750" s="66"/>
      <c r="K750" s="70"/>
      <c r="L750" s="70"/>
      <c r="M750" s="7"/>
      <c r="N750" s="7"/>
      <c r="O750" s="7"/>
      <c r="P750" s="7"/>
    </row>
    <row r="751" spans="1:16">
      <c r="A751" s="7"/>
      <c r="B751" s="7"/>
      <c r="C751" s="30"/>
      <c r="D751" s="7"/>
      <c r="E751" s="7"/>
      <c r="F751" s="7"/>
      <c r="G751" s="7"/>
      <c r="H751" s="70"/>
      <c r="I751" s="66"/>
      <c r="J751" s="66"/>
      <c r="K751" s="70"/>
      <c r="L751" s="70"/>
      <c r="M751" s="7"/>
      <c r="N751" s="7"/>
      <c r="O751" s="7"/>
      <c r="P751" s="7"/>
    </row>
    <row r="752" spans="1:16">
      <c r="A752" s="7"/>
      <c r="B752" s="7"/>
      <c r="C752" s="30"/>
      <c r="D752" s="7"/>
      <c r="E752" s="7"/>
      <c r="F752" s="7"/>
      <c r="G752" s="7"/>
      <c r="H752" s="70"/>
      <c r="I752" s="66"/>
      <c r="J752" s="66"/>
      <c r="K752" s="70"/>
      <c r="L752" s="70"/>
      <c r="M752" s="7"/>
      <c r="N752" s="7"/>
      <c r="O752" s="7"/>
      <c r="P752" s="7"/>
    </row>
    <row r="753" spans="1:16">
      <c r="A753" s="7"/>
      <c r="B753" s="7"/>
      <c r="C753" s="30"/>
      <c r="D753" s="7"/>
      <c r="E753" s="7"/>
      <c r="F753" s="7"/>
      <c r="G753" s="7"/>
      <c r="H753" s="70"/>
      <c r="I753" s="66"/>
      <c r="J753" s="66"/>
      <c r="K753" s="70"/>
      <c r="L753" s="70"/>
      <c r="M753" s="7"/>
      <c r="N753" s="7"/>
      <c r="O753" s="7"/>
      <c r="P753" s="7"/>
    </row>
    <row r="754" spans="1:16">
      <c r="A754" s="7"/>
      <c r="B754" s="7"/>
      <c r="C754" s="30"/>
      <c r="D754" s="7"/>
      <c r="E754" s="7"/>
      <c r="F754" s="7"/>
      <c r="G754" s="7"/>
      <c r="H754" s="70"/>
      <c r="I754" s="66"/>
      <c r="J754" s="66"/>
      <c r="K754" s="70"/>
      <c r="L754" s="70"/>
      <c r="M754" s="7"/>
      <c r="N754" s="7"/>
      <c r="O754" s="7"/>
      <c r="P754" s="7"/>
    </row>
    <row r="755" spans="1:16">
      <c r="A755" s="7"/>
      <c r="B755" s="7"/>
      <c r="C755" s="30"/>
      <c r="D755" s="7"/>
      <c r="E755" s="7"/>
      <c r="F755" s="7"/>
      <c r="G755" s="7"/>
      <c r="H755" s="70"/>
      <c r="I755" s="66"/>
      <c r="J755" s="66"/>
      <c r="K755" s="70"/>
      <c r="L755" s="70"/>
      <c r="M755" s="7"/>
      <c r="N755" s="7"/>
      <c r="O755" s="7"/>
      <c r="P755" s="7"/>
    </row>
    <row r="756" spans="1:16">
      <c r="A756" s="7"/>
      <c r="B756" s="7"/>
      <c r="C756" s="30"/>
      <c r="D756" s="7"/>
      <c r="E756" s="7"/>
      <c r="F756" s="7"/>
      <c r="G756" s="7"/>
      <c r="H756" s="70"/>
      <c r="I756" s="66"/>
      <c r="J756" s="66"/>
      <c r="K756" s="70"/>
      <c r="L756" s="70"/>
      <c r="M756" s="7"/>
      <c r="N756" s="7"/>
      <c r="O756" s="7"/>
      <c r="P756" s="7"/>
    </row>
    <row r="757" spans="1:16">
      <c r="A757" s="7"/>
      <c r="B757" s="7"/>
      <c r="C757" s="30"/>
      <c r="D757" s="7"/>
      <c r="E757" s="7"/>
      <c r="F757" s="7"/>
      <c r="G757" s="7"/>
      <c r="H757" s="70"/>
      <c r="I757" s="66"/>
      <c r="J757" s="66"/>
      <c r="K757" s="70"/>
      <c r="L757" s="70"/>
      <c r="M757" s="7"/>
      <c r="N757" s="7"/>
      <c r="O757" s="7"/>
      <c r="P757" s="7"/>
    </row>
    <row r="758" spans="1:16">
      <c r="A758" s="7"/>
      <c r="B758" s="7"/>
      <c r="C758" s="30"/>
      <c r="D758" s="7"/>
      <c r="E758" s="7"/>
      <c r="F758" s="7"/>
      <c r="G758" s="7"/>
      <c r="H758" s="70"/>
      <c r="I758" s="66"/>
      <c r="J758" s="66"/>
      <c r="K758" s="70"/>
      <c r="L758" s="70"/>
      <c r="M758" s="7"/>
      <c r="N758" s="7"/>
      <c r="O758" s="7"/>
      <c r="P758" s="7"/>
    </row>
    <row r="759" spans="1:16">
      <c r="A759" s="7"/>
      <c r="B759" s="7"/>
      <c r="C759" s="30"/>
      <c r="D759" s="7"/>
      <c r="E759" s="7"/>
      <c r="F759" s="7"/>
      <c r="G759" s="7"/>
      <c r="H759" s="70"/>
      <c r="I759" s="66"/>
      <c r="J759" s="66"/>
      <c r="K759" s="70"/>
      <c r="L759" s="70"/>
      <c r="M759" s="7"/>
      <c r="N759" s="7"/>
      <c r="O759" s="7"/>
      <c r="P759" s="7"/>
    </row>
    <row r="760" spans="1:16">
      <c r="A760" s="7"/>
      <c r="B760" s="7"/>
      <c r="C760" s="30"/>
      <c r="D760" s="7"/>
      <c r="E760" s="7"/>
      <c r="F760" s="7"/>
      <c r="G760" s="7"/>
      <c r="H760" s="70"/>
      <c r="I760" s="66"/>
      <c r="J760" s="66"/>
      <c r="K760" s="70"/>
      <c r="L760" s="70"/>
      <c r="M760" s="7"/>
      <c r="N760" s="7"/>
      <c r="O760" s="7"/>
      <c r="P760" s="7"/>
    </row>
    <row r="761" spans="1:16">
      <c r="A761" s="7"/>
      <c r="B761" s="7"/>
      <c r="C761" s="30"/>
      <c r="D761" s="7"/>
      <c r="E761" s="7"/>
      <c r="F761" s="7"/>
      <c r="G761" s="7"/>
      <c r="H761" s="70"/>
      <c r="I761" s="66"/>
      <c r="J761" s="66"/>
      <c r="K761" s="70"/>
      <c r="L761" s="70"/>
      <c r="M761" s="7"/>
      <c r="N761" s="7"/>
      <c r="O761" s="7"/>
      <c r="P761" s="7"/>
    </row>
    <row r="762" spans="1:16">
      <c r="A762" s="7"/>
      <c r="B762" s="7"/>
      <c r="C762" s="30"/>
      <c r="D762" s="7"/>
      <c r="E762" s="7"/>
      <c r="F762" s="7"/>
      <c r="G762" s="7"/>
      <c r="H762" s="70"/>
      <c r="I762" s="66"/>
      <c r="J762" s="66"/>
      <c r="K762" s="70"/>
      <c r="L762" s="70"/>
      <c r="M762" s="7"/>
      <c r="N762" s="7"/>
      <c r="O762" s="7"/>
      <c r="P762" s="7"/>
    </row>
    <row r="763" spans="1:16">
      <c r="A763" s="7"/>
      <c r="B763" s="7"/>
      <c r="C763" s="30"/>
      <c r="D763" s="7"/>
      <c r="E763" s="7"/>
      <c r="F763" s="7"/>
      <c r="G763" s="7"/>
      <c r="H763" s="70"/>
      <c r="I763" s="66"/>
      <c r="J763" s="66"/>
      <c r="K763" s="70"/>
      <c r="L763" s="70"/>
      <c r="M763" s="7"/>
      <c r="N763" s="7"/>
      <c r="O763" s="7"/>
      <c r="P763" s="7"/>
    </row>
    <row r="764" spans="1:16">
      <c r="A764" s="7"/>
      <c r="B764" s="7"/>
      <c r="C764" s="30"/>
      <c r="D764" s="7"/>
      <c r="E764" s="7"/>
      <c r="F764" s="7"/>
      <c r="G764" s="7"/>
      <c r="H764" s="70"/>
      <c r="I764" s="66"/>
      <c r="J764" s="66"/>
      <c r="K764" s="70"/>
      <c r="L764" s="70"/>
      <c r="M764" s="7"/>
      <c r="N764" s="7"/>
      <c r="O764" s="7"/>
      <c r="P764" s="7"/>
    </row>
    <row r="765" spans="1:16">
      <c r="A765" s="7"/>
      <c r="B765" s="7"/>
      <c r="C765" s="30"/>
      <c r="D765" s="7"/>
      <c r="E765" s="7"/>
      <c r="F765" s="7"/>
      <c r="G765" s="7"/>
      <c r="H765" s="70"/>
      <c r="I765" s="66"/>
      <c r="J765" s="66"/>
      <c r="K765" s="70"/>
      <c r="L765" s="70"/>
      <c r="M765" s="7"/>
      <c r="N765" s="7"/>
      <c r="O765" s="7"/>
      <c r="P765" s="7"/>
    </row>
    <row r="766" spans="1:16">
      <c r="A766" s="7"/>
      <c r="B766" s="7"/>
      <c r="C766" s="30"/>
      <c r="D766" s="7"/>
      <c r="E766" s="7"/>
      <c r="F766" s="7"/>
      <c r="G766" s="7"/>
      <c r="H766" s="70"/>
      <c r="I766" s="66"/>
      <c r="J766" s="66"/>
      <c r="K766" s="70"/>
      <c r="L766" s="70"/>
      <c r="M766" s="7"/>
      <c r="N766" s="7"/>
      <c r="O766" s="7"/>
      <c r="P766" s="7"/>
    </row>
    <row r="767" spans="1:16">
      <c r="A767" s="7"/>
      <c r="B767" s="7"/>
      <c r="C767" s="30"/>
      <c r="D767" s="7"/>
      <c r="E767" s="7"/>
      <c r="F767" s="7"/>
      <c r="G767" s="7"/>
      <c r="H767" s="70"/>
      <c r="I767" s="66"/>
      <c r="J767" s="66"/>
      <c r="K767" s="70"/>
      <c r="L767" s="70"/>
      <c r="M767" s="7"/>
      <c r="N767" s="7"/>
      <c r="O767" s="7"/>
      <c r="P767" s="7"/>
    </row>
    <row r="768" spans="1:16">
      <c r="A768" s="7"/>
      <c r="B768" s="7"/>
      <c r="C768" s="30"/>
      <c r="D768" s="7"/>
      <c r="E768" s="7"/>
      <c r="F768" s="7"/>
      <c r="G768" s="7"/>
      <c r="H768" s="70"/>
      <c r="I768" s="66"/>
      <c r="J768" s="66"/>
      <c r="K768" s="70"/>
      <c r="L768" s="70"/>
      <c r="M768" s="7"/>
      <c r="N768" s="7"/>
      <c r="O768" s="7"/>
      <c r="P768" s="7"/>
    </row>
    <row r="769" spans="1:16">
      <c r="A769" s="7"/>
      <c r="B769" s="7"/>
      <c r="C769" s="30"/>
      <c r="D769" s="7"/>
      <c r="E769" s="7"/>
      <c r="F769" s="7"/>
      <c r="G769" s="7"/>
      <c r="H769" s="70"/>
      <c r="I769" s="66"/>
      <c r="J769" s="66"/>
      <c r="K769" s="70"/>
      <c r="L769" s="70"/>
      <c r="M769" s="7"/>
      <c r="N769" s="7"/>
      <c r="O769" s="7"/>
      <c r="P769" s="7"/>
    </row>
    <row r="770" spans="1:16">
      <c r="A770" s="7"/>
      <c r="B770" s="7"/>
      <c r="C770" s="30"/>
      <c r="D770" s="7"/>
      <c r="E770" s="7"/>
      <c r="F770" s="7"/>
      <c r="G770" s="7"/>
      <c r="H770" s="70"/>
      <c r="I770" s="66"/>
      <c r="J770" s="66"/>
      <c r="K770" s="70"/>
      <c r="L770" s="70"/>
      <c r="M770" s="7"/>
      <c r="N770" s="7"/>
      <c r="O770" s="7"/>
      <c r="P770" s="7"/>
    </row>
    <row r="771" spans="1:16">
      <c r="A771" s="7"/>
      <c r="B771" s="7"/>
      <c r="C771" s="30"/>
      <c r="D771" s="7"/>
      <c r="E771" s="7"/>
      <c r="F771" s="7"/>
      <c r="G771" s="7"/>
      <c r="H771" s="70"/>
      <c r="I771" s="66"/>
      <c r="J771" s="66"/>
      <c r="K771" s="70"/>
      <c r="L771" s="70"/>
      <c r="M771" s="7"/>
      <c r="N771" s="7"/>
      <c r="O771" s="7"/>
      <c r="P771" s="7"/>
    </row>
    <row r="772" spans="1:16">
      <c r="A772" s="7"/>
      <c r="B772" s="7"/>
      <c r="C772" s="30"/>
      <c r="D772" s="7"/>
      <c r="E772" s="7"/>
      <c r="F772" s="7"/>
      <c r="G772" s="7"/>
      <c r="H772" s="70"/>
      <c r="I772" s="66"/>
      <c r="J772" s="66"/>
      <c r="K772" s="70"/>
      <c r="L772" s="70"/>
      <c r="M772" s="7"/>
      <c r="N772" s="7"/>
      <c r="O772" s="7"/>
      <c r="P772" s="7"/>
    </row>
    <row r="773" spans="1:16">
      <c r="A773" s="7"/>
      <c r="B773" s="7"/>
      <c r="C773" s="30"/>
      <c r="D773" s="7"/>
      <c r="E773" s="7"/>
      <c r="F773" s="7"/>
      <c r="G773" s="7"/>
      <c r="H773" s="70"/>
      <c r="I773" s="66"/>
      <c r="J773" s="66"/>
      <c r="K773" s="70"/>
      <c r="L773" s="70"/>
      <c r="M773" s="7"/>
      <c r="N773" s="7"/>
      <c r="O773" s="7"/>
      <c r="P773" s="7"/>
    </row>
    <row r="774" spans="1:16">
      <c r="A774" s="7"/>
      <c r="B774" s="7"/>
      <c r="C774" s="30"/>
      <c r="D774" s="7"/>
      <c r="E774" s="7"/>
      <c r="F774" s="7"/>
      <c r="G774" s="7"/>
      <c r="H774" s="70"/>
      <c r="I774" s="66"/>
      <c r="J774" s="66"/>
      <c r="K774" s="70"/>
      <c r="L774" s="70"/>
      <c r="M774" s="7"/>
      <c r="N774" s="7"/>
      <c r="O774" s="7"/>
      <c r="P774" s="7"/>
    </row>
    <row r="775" spans="1:16">
      <c r="A775" s="7"/>
      <c r="B775" s="7"/>
      <c r="C775" s="30"/>
      <c r="D775" s="7"/>
      <c r="E775" s="7"/>
      <c r="F775" s="7"/>
      <c r="G775" s="7"/>
      <c r="H775" s="70"/>
      <c r="I775" s="66"/>
      <c r="J775" s="66"/>
      <c r="K775" s="70"/>
      <c r="L775" s="70"/>
      <c r="M775" s="7"/>
      <c r="N775" s="7"/>
      <c r="O775" s="7"/>
      <c r="P775" s="7"/>
    </row>
    <row r="776" spans="1:16">
      <c r="A776" s="7"/>
      <c r="B776" s="7"/>
      <c r="C776" s="30"/>
      <c r="D776" s="7"/>
      <c r="E776" s="7"/>
      <c r="F776" s="7"/>
      <c r="G776" s="7"/>
      <c r="H776" s="70"/>
      <c r="I776" s="66"/>
      <c r="J776" s="66"/>
      <c r="K776" s="70"/>
      <c r="L776" s="70"/>
      <c r="M776" s="7"/>
      <c r="N776" s="7"/>
      <c r="O776" s="7"/>
      <c r="P776" s="7"/>
    </row>
    <row r="777" spans="1:16">
      <c r="A777" s="7"/>
      <c r="B777" s="7"/>
      <c r="C777" s="30"/>
      <c r="D777" s="7"/>
      <c r="E777" s="7"/>
      <c r="F777" s="7"/>
      <c r="G777" s="7"/>
      <c r="H777" s="70"/>
      <c r="I777" s="66"/>
      <c r="J777" s="66"/>
      <c r="K777" s="70"/>
      <c r="L777" s="70"/>
      <c r="M777" s="7"/>
      <c r="N777" s="7"/>
      <c r="O777" s="7"/>
      <c r="P777" s="7"/>
    </row>
    <row r="778" spans="1:16">
      <c r="A778" s="7"/>
      <c r="B778" s="7"/>
      <c r="C778" s="30"/>
      <c r="D778" s="7"/>
      <c r="E778" s="7"/>
      <c r="F778" s="7"/>
      <c r="G778" s="7"/>
      <c r="H778" s="70"/>
      <c r="I778" s="66"/>
      <c r="J778" s="66"/>
      <c r="K778" s="70"/>
      <c r="L778" s="70"/>
      <c r="M778" s="7"/>
      <c r="N778" s="7"/>
      <c r="O778" s="7"/>
      <c r="P778" s="7"/>
    </row>
    <row r="779" spans="1:16">
      <c r="A779" s="7"/>
      <c r="B779" s="7"/>
      <c r="C779" s="30"/>
      <c r="D779" s="7"/>
      <c r="E779" s="7"/>
      <c r="F779" s="7"/>
      <c r="G779" s="7"/>
      <c r="H779" s="70"/>
      <c r="I779" s="66"/>
      <c r="J779" s="66"/>
      <c r="K779" s="70"/>
      <c r="L779" s="70"/>
      <c r="M779" s="7"/>
      <c r="N779" s="7"/>
      <c r="O779" s="7"/>
      <c r="P779" s="7"/>
    </row>
    <row r="780" spans="1:16">
      <c r="A780" s="7"/>
      <c r="B780" s="7"/>
      <c r="C780" s="30"/>
      <c r="D780" s="7"/>
      <c r="E780" s="7"/>
      <c r="F780" s="7"/>
      <c r="G780" s="7"/>
      <c r="H780" s="70"/>
      <c r="I780" s="66"/>
      <c r="J780" s="66"/>
      <c r="K780" s="70"/>
      <c r="L780" s="70"/>
      <c r="M780" s="7"/>
      <c r="N780" s="7"/>
      <c r="O780" s="7"/>
      <c r="P780" s="7"/>
    </row>
    <row r="781" spans="1:16">
      <c r="A781" s="7"/>
      <c r="B781" s="7"/>
      <c r="C781" s="30"/>
      <c r="D781" s="7"/>
      <c r="E781" s="7"/>
      <c r="F781" s="7"/>
      <c r="G781" s="7"/>
      <c r="H781" s="70"/>
      <c r="I781" s="66"/>
      <c r="J781" s="66"/>
      <c r="K781" s="70"/>
      <c r="L781" s="70"/>
      <c r="M781" s="7"/>
      <c r="N781" s="7"/>
      <c r="O781" s="7"/>
      <c r="P781" s="7"/>
    </row>
    <row r="782" spans="1:16">
      <c r="A782" s="7"/>
      <c r="B782" s="7"/>
      <c r="C782" s="30"/>
      <c r="D782" s="7"/>
      <c r="E782" s="7"/>
      <c r="F782" s="7"/>
      <c r="G782" s="7"/>
      <c r="H782" s="70"/>
      <c r="I782" s="66"/>
      <c r="J782" s="66"/>
      <c r="K782" s="70"/>
      <c r="L782" s="70"/>
      <c r="M782" s="7"/>
      <c r="N782" s="7"/>
      <c r="O782" s="7"/>
      <c r="P782" s="7"/>
    </row>
    <row r="783" spans="1:16">
      <c r="A783" s="7"/>
      <c r="B783" s="7"/>
      <c r="C783" s="30"/>
      <c r="D783" s="7"/>
      <c r="E783" s="7"/>
      <c r="F783" s="7"/>
      <c r="G783" s="7"/>
      <c r="H783" s="70"/>
      <c r="I783" s="66"/>
      <c r="J783" s="66"/>
      <c r="K783" s="70"/>
      <c r="L783" s="70"/>
      <c r="M783" s="7"/>
      <c r="N783" s="7"/>
      <c r="O783" s="7"/>
      <c r="P783" s="7"/>
    </row>
    <row r="784" spans="1:16">
      <c r="A784" s="7"/>
      <c r="B784" s="7"/>
      <c r="C784" s="30"/>
      <c r="D784" s="7"/>
      <c r="E784" s="7"/>
      <c r="F784" s="7"/>
      <c r="G784" s="7"/>
      <c r="H784" s="70"/>
      <c r="I784" s="66"/>
      <c r="J784" s="66"/>
      <c r="K784" s="70"/>
      <c r="L784" s="70"/>
      <c r="M784" s="7"/>
      <c r="N784" s="7"/>
      <c r="O784" s="7"/>
      <c r="P784" s="7"/>
    </row>
    <row r="785" spans="1:16">
      <c r="A785" s="7"/>
      <c r="B785" s="7"/>
      <c r="C785" s="30"/>
      <c r="D785" s="7"/>
      <c r="E785" s="7"/>
      <c r="F785" s="7"/>
      <c r="G785" s="7"/>
      <c r="H785" s="70"/>
      <c r="I785" s="66"/>
      <c r="J785" s="66"/>
      <c r="K785" s="70"/>
      <c r="L785" s="70"/>
      <c r="M785" s="7"/>
      <c r="N785" s="7"/>
      <c r="O785" s="7"/>
      <c r="P785" s="7"/>
    </row>
    <row r="786" spans="1:16">
      <c r="A786" s="7"/>
      <c r="B786" s="7"/>
      <c r="C786" s="30"/>
      <c r="D786" s="7"/>
      <c r="E786" s="7"/>
      <c r="F786" s="7"/>
      <c r="G786" s="7"/>
      <c r="H786" s="70"/>
      <c r="I786" s="66"/>
      <c r="J786" s="66"/>
      <c r="K786" s="70"/>
      <c r="L786" s="70"/>
      <c r="M786" s="7"/>
      <c r="N786" s="7"/>
      <c r="O786" s="7"/>
      <c r="P786" s="7"/>
    </row>
    <row r="787" spans="1:16">
      <c r="A787" s="7"/>
      <c r="B787" s="7"/>
      <c r="C787" s="30"/>
      <c r="D787" s="7"/>
      <c r="E787" s="7"/>
      <c r="F787" s="7"/>
      <c r="G787" s="7"/>
      <c r="H787" s="70"/>
      <c r="I787" s="66"/>
      <c r="J787" s="66"/>
      <c r="K787" s="70"/>
      <c r="L787" s="70"/>
      <c r="M787" s="7"/>
      <c r="N787" s="7"/>
      <c r="O787" s="7"/>
      <c r="P787" s="7"/>
    </row>
    <row r="788" spans="1:16">
      <c r="A788" s="7"/>
      <c r="B788" s="7"/>
      <c r="C788" s="30"/>
      <c r="D788" s="7"/>
      <c r="E788" s="7"/>
      <c r="F788" s="7"/>
      <c r="G788" s="7"/>
      <c r="H788" s="70"/>
      <c r="I788" s="66"/>
      <c r="J788" s="66"/>
      <c r="K788" s="70"/>
      <c r="L788" s="70"/>
      <c r="M788" s="7"/>
      <c r="N788" s="7"/>
      <c r="O788" s="7"/>
      <c r="P788" s="7"/>
    </row>
    <row r="789" spans="1:16">
      <c r="A789" s="7"/>
      <c r="B789" s="7"/>
      <c r="C789" s="30"/>
      <c r="D789" s="7"/>
      <c r="E789" s="7"/>
      <c r="F789" s="7"/>
      <c r="G789" s="7"/>
      <c r="H789" s="70"/>
      <c r="I789" s="66"/>
      <c r="J789" s="66"/>
      <c r="K789" s="70"/>
      <c r="L789" s="70"/>
      <c r="M789" s="7"/>
      <c r="N789" s="7"/>
      <c r="O789" s="7"/>
      <c r="P789" s="7"/>
    </row>
    <row r="790" spans="1:16">
      <c r="A790" s="7"/>
      <c r="B790" s="7"/>
      <c r="C790" s="30"/>
      <c r="D790" s="7"/>
      <c r="E790" s="7"/>
      <c r="F790" s="7"/>
      <c r="G790" s="7"/>
      <c r="H790" s="70"/>
      <c r="I790" s="66"/>
      <c r="J790" s="66"/>
      <c r="K790" s="70"/>
      <c r="L790" s="70"/>
      <c r="M790" s="7"/>
      <c r="N790" s="7"/>
      <c r="O790" s="7"/>
      <c r="P790" s="7"/>
    </row>
    <row r="791" spans="1:16">
      <c r="A791" s="7"/>
      <c r="B791" s="7"/>
      <c r="C791" s="30"/>
      <c r="D791" s="7"/>
      <c r="E791" s="7"/>
      <c r="F791" s="7"/>
      <c r="G791" s="7"/>
      <c r="H791" s="70"/>
      <c r="I791" s="66"/>
      <c r="J791" s="66"/>
      <c r="K791" s="70"/>
      <c r="L791" s="70"/>
      <c r="M791" s="7"/>
      <c r="N791" s="7"/>
      <c r="O791" s="7"/>
      <c r="P791" s="7"/>
    </row>
    <row r="792" spans="1:16">
      <c r="A792" s="7"/>
      <c r="B792" s="7"/>
      <c r="C792" s="30"/>
      <c r="D792" s="7"/>
      <c r="E792" s="7"/>
      <c r="F792" s="7"/>
      <c r="G792" s="7"/>
      <c r="H792" s="70"/>
      <c r="I792" s="66"/>
      <c r="J792" s="66"/>
      <c r="K792" s="70"/>
      <c r="L792" s="70"/>
      <c r="M792" s="7"/>
      <c r="N792" s="7"/>
      <c r="O792" s="7"/>
      <c r="P792" s="7"/>
    </row>
    <row r="793" spans="1:16">
      <c r="A793" s="7"/>
      <c r="B793" s="7"/>
      <c r="C793" s="30"/>
      <c r="D793" s="7"/>
      <c r="E793" s="7"/>
      <c r="F793" s="7"/>
      <c r="G793" s="7"/>
      <c r="H793" s="70"/>
      <c r="I793" s="66"/>
      <c r="J793" s="66"/>
      <c r="K793" s="70"/>
      <c r="L793" s="70"/>
      <c r="M793" s="7"/>
      <c r="N793" s="7"/>
      <c r="O793" s="7"/>
      <c r="P793" s="7"/>
    </row>
    <row r="794" spans="1:16">
      <c r="A794" s="7"/>
      <c r="B794" s="7"/>
      <c r="C794" s="30"/>
      <c r="D794" s="7"/>
      <c r="E794" s="7"/>
      <c r="F794" s="7"/>
      <c r="G794" s="7"/>
      <c r="H794" s="70"/>
      <c r="I794" s="66"/>
      <c r="J794" s="66"/>
      <c r="K794" s="70"/>
      <c r="L794" s="70"/>
      <c r="M794" s="7"/>
      <c r="N794" s="7"/>
      <c r="O794" s="7"/>
      <c r="P794" s="7"/>
    </row>
    <row r="795" spans="1:16">
      <c r="A795" s="7"/>
      <c r="B795" s="7"/>
      <c r="C795" s="30"/>
      <c r="D795" s="7"/>
      <c r="E795" s="7"/>
      <c r="F795" s="7"/>
      <c r="G795" s="7"/>
      <c r="H795" s="70"/>
      <c r="I795" s="66"/>
      <c r="J795" s="66"/>
      <c r="K795" s="70"/>
      <c r="L795" s="70"/>
      <c r="M795" s="7"/>
      <c r="N795" s="7"/>
      <c r="O795" s="7"/>
      <c r="P795" s="7"/>
    </row>
    <row r="796" spans="1:16">
      <c r="A796" s="7"/>
      <c r="B796" s="7"/>
      <c r="C796" s="30"/>
      <c r="D796" s="7"/>
      <c r="E796" s="7"/>
      <c r="F796" s="7"/>
      <c r="G796" s="7"/>
      <c r="H796" s="70"/>
      <c r="I796" s="66"/>
      <c r="J796" s="66"/>
      <c r="K796" s="70"/>
      <c r="L796" s="70"/>
      <c r="M796" s="7"/>
      <c r="N796" s="7"/>
      <c r="O796" s="7"/>
      <c r="P796" s="7"/>
    </row>
    <row r="797" spans="1:16">
      <c r="A797" s="7"/>
      <c r="B797" s="7"/>
      <c r="C797" s="30"/>
      <c r="D797" s="7"/>
      <c r="E797" s="7"/>
      <c r="F797" s="7"/>
      <c r="G797" s="7"/>
      <c r="H797" s="70"/>
      <c r="I797" s="66"/>
      <c r="J797" s="66"/>
      <c r="K797" s="70"/>
      <c r="L797" s="70"/>
      <c r="M797" s="7"/>
      <c r="N797" s="7"/>
      <c r="O797" s="7"/>
      <c r="P797" s="7"/>
    </row>
    <row r="798" spans="1:16">
      <c r="A798" s="7"/>
      <c r="B798" s="7"/>
      <c r="C798" s="30"/>
      <c r="D798" s="7"/>
      <c r="E798" s="7"/>
      <c r="F798" s="7"/>
      <c r="G798" s="7"/>
      <c r="H798" s="70"/>
      <c r="I798" s="66"/>
      <c r="J798" s="66"/>
      <c r="K798" s="70"/>
      <c r="L798" s="70"/>
      <c r="M798" s="7"/>
      <c r="N798" s="7"/>
      <c r="O798" s="7"/>
      <c r="P798" s="7"/>
    </row>
    <row r="799" spans="1:16">
      <c r="A799" s="7"/>
      <c r="B799" s="7"/>
      <c r="C799" s="30"/>
      <c r="D799" s="7"/>
      <c r="E799" s="7"/>
      <c r="F799" s="7"/>
      <c r="G799" s="7"/>
      <c r="H799" s="70"/>
      <c r="I799" s="66"/>
      <c r="J799" s="66"/>
      <c r="K799" s="70"/>
      <c r="L799" s="70"/>
      <c r="M799" s="7"/>
      <c r="N799" s="7"/>
      <c r="O799" s="7"/>
      <c r="P799" s="7"/>
    </row>
    <row r="800" spans="1:16">
      <c r="A800" s="7"/>
      <c r="B800" s="7"/>
      <c r="C800" s="30"/>
      <c r="D800" s="7"/>
      <c r="E800" s="7"/>
      <c r="F800" s="7"/>
      <c r="G800" s="7"/>
      <c r="H800" s="70"/>
      <c r="I800" s="66"/>
      <c r="J800" s="66"/>
      <c r="K800" s="70"/>
      <c r="L800" s="70"/>
      <c r="M800" s="7"/>
      <c r="N800" s="7"/>
      <c r="O800" s="7"/>
      <c r="P800" s="7"/>
    </row>
    <row r="801" spans="1:16">
      <c r="A801" s="7"/>
      <c r="B801" s="7"/>
      <c r="C801" s="30"/>
      <c r="D801" s="7"/>
      <c r="E801" s="7"/>
      <c r="F801" s="7"/>
      <c r="G801" s="7"/>
      <c r="H801" s="70"/>
      <c r="I801" s="66"/>
      <c r="J801" s="66"/>
      <c r="K801" s="70"/>
      <c r="L801" s="70"/>
      <c r="M801" s="7"/>
      <c r="N801" s="7"/>
      <c r="O801" s="7"/>
      <c r="P801" s="7"/>
    </row>
    <row r="802" spans="1:16">
      <c r="A802" s="7"/>
      <c r="B802" s="7"/>
      <c r="C802" s="30"/>
      <c r="D802" s="7"/>
      <c r="E802" s="7"/>
      <c r="F802" s="7"/>
      <c r="G802" s="7"/>
      <c r="H802" s="70"/>
      <c r="I802" s="66"/>
      <c r="J802" s="66"/>
      <c r="K802" s="70"/>
      <c r="L802" s="70"/>
      <c r="M802" s="7"/>
      <c r="N802" s="7"/>
      <c r="O802" s="7"/>
      <c r="P802" s="7"/>
    </row>
    <row r="803" spans="1:16">
      <c r="A803" s="7"/>
      <c r="B803" s="7"/>
      <c r="C803" s="30"/>
      <c r="D803" s="7"/>
      <c r="E803" s="7"/>
      <c r="F803" s="7"/>
      <c r="G803" s="7"/>
      <c r="H803" s="70"/>
      <c r="I803" s="66"/>
      <c r="J803" s="66"/>
      <c r="K803" s="70"/>
      <c r="L803" s="70"/>
      <c r="M803" s="7"/>
      <c r="N803" s="7"/>
      <c r="O803" s="7"/>
      <c r="P803" s="7"/>
    </row>
    <row r="804" spans="1:16">
      <c r="A804" s="7"/>
      <c r="B804" s="7"/>
      <c r="C804" s="30"/>
      <c r="D804" s="7"/>
      <c r="E804" s="7"/>
      <c r="F804" s="7"/>
      <c r="G804" s="7"/>
      <c r="H804" s="70"/>
      <c r="I804" s="66"/>
      <c r="J804" s="66"/>
      <c r="K804" s="70"/>
      <c r="L804" s="70"/>
      <c r="M804" s="7"/>
      <c r="N804" s="7"/>
      <c r="O804" s="7"/>
      <c r="P804" s="7"/>
    </row>
    <row r="805" spans="1:16">
      <c r="A805" s="7"/>
      <c r="B805" s="7"/>
      <c r="C805" s="30"/>
      <c r="D805" s="7"/>
      <c r="E805" s="7"/>
      <c r="F805" s="7"/>
      <c r="G805" s="7"/>
      <c r="H805" s="70"/>
      <c r="I805" s="66"/>
      <c r="J805" s="66"/>
      <c r="K805" s="70"/>
      <c r="L805" s="70"/>
      <c r="M805" s="7"/>
      <c r="N805" s="7"/>
      <c r="O805" s="7"/>
      <c r="P805" s="7"/>
    </row>
    <row r="806" spans="1:16">
      <c r="A806" s="7"/>
      <c r="B806" s="7"/>
      <c r="C806" s="30"/>
      <c r="D806" s="7"/>
      <c r="E806" s="7"/>
      <c r="F806" s="7"/>
      <c r="G806" s="7"/>
      <c r="H806" s="70"/>
      <c r="I806" s="66"/>
      <c r="J806" s="66"/>
      <c r="K806" s="70"/>
      <c r="L806" s="70"/>
      <c r="M806" s="7"/>
      <c r="N806" s="7"/>
      <c r="O806" s="7"/>
      <c r="P806" s="7"/>
    </row>
    <row r="807" spans="1:16">
      <c r="A807" s="7"/>
      <c r="B807" s="7"/>
      <c r="C807" s="30"/>
      <c r="D807" s="7"/>
      <c r="E807" s="7"/>
      <c r="F807" s="7"/>
      <c r="G807" s="7"/>
      <c r="H807" s="70"/>
      <c r="I807" s="66"/>
      <c r="J807" s="66"/>
      <c r="K807" s="70"/>
      <c r="L807" s="70"/>
      <c r="M807" s="7"/>
      <c r="N807" s="7"/>
      <c r="O807" s="7"/>
      <c r="P807" s="7"/>
    </row>
    <row r="808" spans="1:16">
      <c r="A808" s="7"/>
      <c r="B808" s="7"/>
      <c r="C808" s="30"/>
      <c r="D808" s="7"/>
      <c r="E808" s="7"/>
      <c r="F808" s="7"/>
      <c r="G808" s="7"/>
      <c r="H808" s="70"/>
      <c r="I808" s="66"/>
      <c r="J808" s="66"/>
      <c r="K808" s="70"/>
      <c r="L808" s="70"/>
      <c r="M808" s="7"/>
      <c r="N808" s="7"/>
      <c r="O808" s="7"/>
      <c r="P808" s="7"/>
    </row>
    <row r="809" spans="1:16">
      <c r="A809" s="7"/>
      <c r="B809" s="7"/>
      <c r="C809" s="30"/>
      <c r="D809" s="7"/>
      <c r="E809" s="7"/>
      <c r="F809" s="7"/>
      <c r="G809" s="7"/>
      <c r="H809" s="70"/>
      <c r="I809" s="66"/>
      <c r="J809" s="66"/>
      <c r="K809" s="70"/>
      <c r="L809" s="70"/>
      <c r="M809" s="7"/>
      <c r="N809" s="7"/>
      <c r="O809" s="7"/>
      <c r="P809" s="7"/>
    </row>
    <row r="810" spans="1:16">
      <c r="A810" s="7"/>
      <c r="B810" s="7"/>
      <c r="C810" s="30"/>
      <c r="D810" s="7"/>
      <c r="E810" s="7"/>
      <c r="F810" s="7"/>
      <c r="G810" s="7"/>
      <c r="H810" s="70"/>
      <c r="I810" s="66"/>
      <c r="J810" s="66"/>
      <c r="K810" s="70"/>
      <c r="L810" s="70"/>
      <c r="M810" s="7"/>
      <c r="N810" s="7"/>
      <c r="O810" s="7"/>
      <c r="P810" s="7"/>
    </row>
    <row r="811" spans="1:16">
      <c r="A811" s="7"/>
      <c r="B811" s="7"/>
      <c r="C811" s="30"/>
      <c r="D811" s="7"/>
      <c r="E811" s="7"/>
      <c r="F811" s="7"/>
      <c r="G811" s="7"/>
      <c r="H811" s="70"/>
      <c r="I811" s="66"/>
      <c r="J811" s="66"/>
      <c r="K811" s="70"/>
      <c r="L811" s="70"/>
      <c r="M811" s="7"/>
      <c r="N811" s="7"/>
      <c r="O811" s="7"/>
      <c r="P811" s="7"/>
    </row>
    <row r="812" spans="1:16">
      <c r="A812" s="7"/>
      <c r="B812" s="7"/>
      <c r="C812" s="30"/>
      <c r="D812" s="7"/>
      <c r="E812" s="7"/>
      <c r="F812" s="7"/>
      <c r="G812" s="7"/>
      <c r="H812" s="70"/>
      <c r="I812" s="66"/>
      <c r="J812" s="66"/>
      <c r="K812" s="70"/>
      <c r="L812" s="70"/>
      <c r="M812" s="7"/>
      <c r="N812" s="7"/>
      <c r="O812" s="7"/>
      <c r="P812" s="7"/>
    </row>
    <row r="813" spans="1:16">
      <c r="A813" s="7"/>
      <c r="B813" s="7"/>
      <c r="C813" s="30"/>
      <c r="D813" s="7"/>
      <c r="E813" s="7"/>
      <c r="F813" s="7"/>
      <c r="G813" s="7"/>
      <c r="H813" s="70"/>
      <c r="I813" s="66"/>
      <c r="J813" s="66"/>
      <c r="K813" s="70"/>
      <c r="L813" s="70"/>
      <c r="M813" s="7"/>
      <c r="N813" s="7"/>
      <c r="O813" s="7"/>
      <c r="P813" s="7"/>
    </row>
    <row r="814" spans="1:16">
      <c r="A814" s="7"/>
      <c r="B814" s="7"/>
      <c r="C814" s="30"/>
      <c r="D814" s="7"/>
      <c r="E814" s="7"/>
      <c r="F814" s="7"/>
      <c r="G814" s="7"/>
      <c r="H814" s="70"/>
      <c r="I814" s="66"/>
      <c r="J814" s="66"/>
      <c r="K814" s="70"/>
      <c r="L814" s="70"/>
      <c r="M814" s="7"/>
      <c r="N814" s="7"/>
      <c r="O814" s="7"/>
      <c r="P814" s="7"/>
    </row>
    <row r="815" spans="1:16">
      <c r="A815" s="7"/>
      <c r="B815" s="7"/>
      <c r="C815" s="30"/>
      <c r="D815" s="7"/>
      <c r="E815" s="7"/>
      <c r="F815" s="7"/>
      <c r="G815" s="7"/>
      <c r="H815" s="70"/>
      <c r="I815" s="66"/>
      <c r="J815" s="66"/>
      <c r="K815" s="70"/>
      <c r="L815" s="70"/>
      <c r="M815" s="7"/>
      <c r="N815" s="7"/>
      <c r="O815" s="7"/>
      <c r="P815" s="7"/>
    </row>
    <row r="816" spans="1:16">
      <c r="A816" s="7"/>
      <c r="B816" s="7"/>
      <c r="C816" s="30"/>
      <c r="D816" s="7"/>
      <c r="E816" s="7"/>
      <c r="F816" s="7"/>
      <c r="G816" s="7"/>
      <c r="H816" s="70"/>
      <c r="I816" s="66"/>
      <c r="J816" s="66"/>
      <c r="K816" s="70"/>
      <c r="L816" s="70"/>
      <c r="M816" s="7"/>
      <c r="N816" s="7"/>
      <c r="O816" s="7"/>
      <c r="P816" s="7"/>
    </row>
    <row r="817" spans="1:16">
      <c r="A817" s="7"/>
      <c r="B817" s="7"/>
      <c r="C817" s="30"/>
      <c r="D817" s="7"/>
      <c r="E817" s="7"/>
      <c r="F817" s="7"/>
      <c r="G817" s="7"/>
      <c r="H817" s="70"/>
      <c r="I817" s="66"/>
      <c r="J817" s="66"/>
      <c r="K817" s="70"/>
      <c r="L817" s="70"/>
      <c r="M817" s="7"/>
      <c r="N817" s="7"/>
      <c r="O817" s="7"/>
      <c r="P817" s="7"/>
    </row>
    <row r="818" spans="1:16">
      <c r="A818" s="7"/>
      <c r="B818" s="7"/>
      <c r="C818" s="30"/>
      <c r="D818" s="7"/>
      <c r="E818" s="7"/>
      <c r="F818" s="7"/>
      <c r="G818" s="7"/>
      <c r="H818" s="70"/>
      <c r="I818" s="66"/>
      <c r="J818" s="66"/>
      <c r="K818" s="70"/>
      <c r="L818" s="70"/>
      <c r="M818" s="7"/>
      <c r="N818" s="7"/>
      <c r="O818" s="7"/>
      <c r="P818" s="7"/>
    </row>
    <row r="819" spans="1:16">
      <c r="A819" s="7"/>
      <c r="B819" s="7"/>
      <c r="C819" s="30"/>
      <c r="D819" s="7"/>
      <c r="E819" s="7"/>
      <c r="F819" s="7"/>
      <c r="G819" s="7"/>
      <c r="H819" s="70"/>
      <c r="I819" s="66"/>
      <c r="J819" s="66"/>
      <c r="K819" s="70"/>
      <c r="L819" s="70"/>
      <c r="M819" s="7"/>
      <c r="N819" s="7"/>
      <c r="O819" s="7"/>
      <c r="P819" s="7"/>
    </row>
    <row r="820" spans="1:16">
      <c r="A820" s="7"/>
      <c r="B820" s="7"/>
      <c r="C820" s="30"/>
      <c r="D820" s="7"/>
      <c r="E820" s="7"/>
      <c r="F820" s="7"/>
      <c r="G820" s="7"/>
      <c r="H820" s="70"/>
      <c r="I820" s="66"/>
      <c r="J820" s="66"/>
      <c r="K820" s="70"/>
      <c r="L820" s="70"/>
      <c r="M820" s="7"/>
      <c r="N820" s="7"/>
      <c r="O820" s="7"/>
      <c r="P820" s="7"/>
    </row>
    <row r="821" spans="1:16">
      <c r="A821" s="7"/>
      <c r="B821" s="7"/>
      <c r="C821" s="30"/>
      <c r="D821" s="7"/>
      <c r="E821" s="7"/>
      <c r="F821" s="7"/>
      <c r="G821" s="7"/>
      <c r="H821" s="70"/>
      <c r="I821" s="66"/>
      <c r="J821" s="66"/>
      <c r="K821" s="70"/>
      <c r="L821" s="70"/>
      <c r="M821" s="7"/>
      <c r="N821" s="7"/>
      <c r="O821" s="7"/>
      <c r="P821" s="7"/>
    </row>
    <row r="822" spans="1:16">
      <c r="A822" s="7"/>
      <c r="B822" s="7"/>
      <c r="C822" s="30"/>
      <c r="D822" s="7"/>
      <c r="E822" s="7"/>
      <c r="F822" s="7"/>
      <c r="G822" s="7"/>
      <c r="H822" s="70"/>
      <c r="I822" s="66"/>
      <c r="J822" s="66"/>
      <c r="K822" s="70"/>
      <c r="L822" s="70"/>
      <c r="M822" s="7"/>
      <c r="N822" s="7"/>
      <c r="O822" s="7"/>
      <c r="P822" s="7"/>
    </row>
    <row r="823" spans="1:16">
      <c r="A823" s="7"/>
      <c r="B823" s="7"/>
      <c r="C823" s="30"/>
      <c r="D823" s="7"/>
      <c r="E823" s="7"/>
      <c r="F823" s="7"/>
      <c r="G823" s="7"/>
      <c r="H823" s="70"/>
      <c r="I823" s="66"/>
      <c r="J823" s="66"/>
      <c r="K823" s="70"/>
      <c r="L823" s="70"/>
      <c r="M823" s="7"/>
      <c r="N823" s="7"/>
      <c r="O823" s="7"/>
      <c r="P823" s="7"/>
    </row>
    <row r="824" spans="1:16">
      <c r="A824" s="7"/>
      <c r="B824" s="7"/>
      <c r="C824" s="30"/>
      <c r="D824" s="7"/>
      <c r="E824" s="7"/>
      <c r="F824" s="7"/>
      <c r="G824" s="7"/>
      <c r="H824" s="70"/>
      <c r="I824" s="66"/>
      <c r="J824" s="66"/>
      <c r="K824" s="70"/>
      <c r="L824" s="70"/>
      <c r="M824" s="7"/>
      <c r="N824" s="7"/>
      <c r="O824" s="7"/>
      <c r="P824" s="7"/>
    </row>
    <row r="825" spans="1:16">
      <c r="A825" s="7"/>
      <c r="B825" s="7"/>
      <c r="C825" s="30"/>
      <c r="D825" s="7"/>
      <c r="E825" s="7"/>
      <c r="F825" s="7"/>
      <c r="G825" s="7"/>
      <c r="H825" s="70"/>
      <c r="I825" s="66"/>
      <c r="J825" s="66"/>
      <c r="K825" s="70"/>
      <c r="L825" s="70"/>
      <c r="M825" s="7"/>
      <c r="N825" s="7"/>
      <c r="O825" s="7"/>
      <c r="P825" s="7"/>
    </row>
    <row r="826" spans="1:16">
      <c r="A826" s="7"/>
      <c r="B826" s="7"/>
      <c r="C826" s="30"/>
      <c r="D826" s="7"/>
      <c r="E826" s="7"/>
      <c r="F826" s="7"/>
      <c r="G826" s="7"/>
      <c r="H826" s="70"/>
      <c r="I826" s="66"/>
      <c r="J826" s="66"/>
      <c r="K826" s="70"/>
      <c r="L826" s="70"/>
      <c r="M826" s="7"/>
      <c r="N826" s="7"/>
      <c r="O826" s="7"/>
      <c r="P826" s="7"/>
    </row>
    <row r="827" spans="1:16">
      <c r="A827" s="7"/>
      <c r="B827" s="7"/>
      <c r="C827" s="30"/>
      <c r="D827" s="7"/>
      <c r="E827" s="7"/>
      <c r="F827" s="7"/>
      <c r="G827" s="7"/>
      <c r="H827" s="70"/>
      <c r="I827" s="66"/>
      <c r="J827" s="66"/>
      <c r="K827" s="70"/>
      <c r="L827" s="70"/>
      <c r="M827" s="7"/>
      <c r="N827" s="7"/>
      <c r="O827" s="7"/>
      <c r="P827" s="7"/>
    </row>
    <row r="828" spans="1:16">
      <c r="A828" s="7"/>
      <c r="B828" s="7"/>
      <c r="C828" s="30"/>
      <c r="D828" s="7"/>
      <c r="E828" s="7"/>
      <c r="F828" s="7"/>
      <c r="G828" s="7"/>
      <c r="H828" s="70"/>
      <c r="I828" s="66"/>
      <c r="J828" s="66"/>
      <c r="K828" s="70"/>
      <c r="L828" s="70"/>
      <c r="M828" s="7"/>
      <c r="N828" s="7"/>
      <c r="O828" s="7"/>
      <c r="P828" s="7"/>
    </row>
    <row r="829" spans="1:16">
      <c r="A829" s="7"/>
      <c r="B829" s="7"/>
      <c r="C829" s="30"/>
      <c r="D829" s="7"/>
      <c r="E829" s="7"/>
      <c r="F829" s="7"/>
      <c r="G829" s="7"/>
      <c r="H829" s="70"/>
      <c r="I829" s="66"/>
      <c r="J829" s="66"/>
      <c r="K829" s="70"/>
      <c r="L829" s="70"/>
      <c r="M829" s="7"/>
      <c r="N829" s="7"/>
      <c r="O829" s="7"/>
      <c r="P829" s="7"/>
    </row>
    <row r="830" spans="1:16">
      <c r="A830" s="7"/>
      <c r="B830" s="7"/>
      <c r="C830" s="30"/>
      <c r="D830" s="7"/>
      <c r="E830" s="7"/>
      <c r="F830" s="7"/>
      <c r="G830" s="7"/>
      <c r="H830" s="70"/>
      <c r="I830" s="66"/>
      <c r="J830" s="66"/>
      <c r="K830" s="70"/>
      <c r="L830" s="70"/>
      <c r="M830" s="7"/>
      <c r="N830" s="7"/>
      <c r="O830" s="7"/>
      <c r="P830" s="7"/>
    </row>
    <row r="831" spans="1:16">
      <c r="A831" s="7"/>
      <c r="B831" s="7"/>
      <c r="C831" s="30"/>
      <c r="D831" s="7"/>
      <c r="E831" s="7"/>
      <c r="F831" s="7"/>
      <c r="G831" s="7"/>
      <c r="H831" s="70"/>
      <c r="I831" s="66"/>
      <c r="J831" s="66"/>
      <c r="K831" s="70"/>
      <c r="L831" s="70"/>
      <c r="M831" s="7"/>
      <c r="N831" s="7"/>
      <c r="O831" s="7"/>
      <c r="P831" s="7"/>
    </row>
    <row r="832" spans="1:16">
      <c r="A832" s="7"/>
      <c r="B832" s="7"/>
      <c r="C832" s="30"/>
      <c r="D832" s="7"/>
      <c r="E832" s="7"/>
      <c r="F832" s="7"/>
      <c r="G832" s="7"/>
      <c r="H832" s="70"/>
      <c r="I832" s="66"/>
      <c r="J832" s="66"/>
      <c r="K832" s="70"/>
      <c r="L832" s="70"/>
      <c r="M832" s="7"/>
      <c r="N832" s="7"/>
      <c r="O832" s="7"/>
      <c r="P832" s="7"/>
    </row>
    <row r="833" spans="1:16">
      <c r="A833" s="7"/>
      <c r="B833" s="7"/>
      <c r="C833" s="30"/>
      <c r="D833" s="7"/>
      <c r="E833" s="7"/>
      <c r="F833" s="7"/>
      <c r="G833" s="7"/>
      <c r="H833" s="70"/>
      <c r="I833" s="66"/>
      <c r="J833" s="66"/>
      <c r="K833" s="70"/>
      <c r="L833" s="70"/>
      <c r="M833" s="7"/>
      <c r="N833" s="7"/>
      <c r="O833" s="7"/>
      <c r="P833" s="7"/>
    </row>
    <row r="834" spans="1:16">
      <c r="A834" s="7"/>
      <c r="B834" s="7"/>
      <c r="C834" s="30"/>
      <c r="D834" s="7"/>
      <c r="E834" s="7"/>
      <c r="F834" s="7"/>
      <c r="G834" s="7"/>
      <c r="H834" s="70"/>
      <c r="I834" s="66"/>
      <c r="J834" s="66"/>
      <c r="K834" s="70"/>
      <c r="L834" s="70"/>
      <c r="M834" s="7"/>
      <c r="N834" s="7"/>
      <c r="O834" s="7"/>
      <c r="P834" s="7"/>
    </row>
    <row r="835" spans="1:16">
      <c r="A835" s="7"/>
      <c r="B835" s="7"/>
      <c r="C835" s="30"/>
      <c r="D835" s="7"/>
      <c r="E835" s="7"/>
      <c r="F835" s="7"/>
      <c r="G835" s="7"/>
      <c r="H835" s="70"/>
      <c r="I835" s="66"/>
      <c r="J835" s="66"/>
      <c r="K835" s="70"/>
      <c r="L835" s="70"/>
      <c r="M835" s="7"/>
      <c r="N835" s="7"/>
      <c r="O835" s="7"/>
      <c r="P835" s="7"/>
    </row>
    <row r="836" spans="1:16">
      <c r="A836" s="7"/>
      <c r="B836" s="7"/>
      <c r="C836" s="30"/>
      <c r="D836" s="7"/>
      <c r="E836" s="7"/>
      <c r="F836" s="7"/>
      <c r="G836" s="7"/>
      <c r="H836" s="70"/>
      <c r="I836" s="66"/>
      <c r="J836" s="66"/>
      <c r="K836" s="70"/>
      <c r="L836" s="70"/>
      <c r="M836" s="7"/>
      <c r="N836" s="7"/>
      <c r="O836" s="7"/>
      <c r="P836" s="7"/>
    </row>
    <row r="837" spans="1:16">
      <c r="A837" s="7"/>
      <c r="B837" s="7"/>
      <c r="C837" s="30"/>
      <c r="D837" s="7"/>
      <c r="E837" s="7"/>
      <c r="F837" s="7"/>
      <c r="G837" s="7"/>
      <c r="H837" s="70"/>
      <c r="I837" s="66"/>
      <c r="J837" s="66"/>
      <c r="K837" s="70"/>
      <c r="L837" s="70"/>
      <c r="M837" s="7"/>
      <c r="N837" s="7"/>
      <c r="O837" s="7"/>
      <c r="P837" s="7"/>
    </row>
    <row r="838" spans="1:16">
      <c r="A838" s="7"/>
      <c r="B838" s="7"/>
      <c r="C838" s="30"/>
      <c r="D838" s="7"/>
      <c r="E838" s="7"/>
      <c r="F838" s="7"/>
      <c r="G838" s="7"/>
      <c r="H838" s="70"/>
      <c r="I838" s="66"/>
      <c r="J838" s="66"/>
      <c r="K838" s="70"/>
      <c r="L838" s="70"/>
      <c r="M838" s="7"/>
      <c r="N838" s="7"/>
      <c r="O838" s="7"/>
      <c r="P838" s="7"/>
    </row>
    <row r="839" spans="1:16">
      <c r="A839" s="7"/>
      <c r="B839" s="7"/>
      <c r="C839" s="30"/>
      <c r="D839" s="7"/>
      <c r="E839" s="7"/>
      <c r="F839" s="7"/>
      <c r="G839" s="7"/>
      <c r="H839" s="70"/>
      <c r="I839" s="66"/>
      <c r="J839" s="66"/>
      <c r="K839" s="70"/>
      <c r="L839" s="70"/>
      <c r="M839" s="7"/>
      <c r="N839" s="7"/>
      <c r="O839" s="7"/>
      <c r="P839" s="7"/>
    </row>
    <row r="840" spans="1:16">
      <c r="A840" s="7"/>
      <c r="B840" s="7"/>
      <c r="C840" s="30"/>
      <c r="D840" s="7"/>
      <c r="E840" s="7"/>
      <c r="F840" s="7"/>
      <c r="G840" s="7"/>
      <c r="H840" s="70"/>
      <c r="I840" s="66"/>
      <c r="J840" s="66"/>
      <c r="K840" s="70"/>
      <c r="L840" s="70"/>
      <c r="M840" s="7"/>
      <c r="N840" s="7"/>
      <c r="O840" s="7"/>
      <c r="P840" s="7"/>
    </row>
    <row r="841" spans="1:16">
      <c r="A841" s="7"/>
      <c r="B841" s="7"/>
      <c r="C841" s="30"/>
      <c r="D841" s="7"/>
      <c r="E841" s="7"/>
      <c r="F841" s="7"/>
      <c r="G841" s="7"/>
      <c r="H841" s="70"/>
      <c r="I841" s="66"/>
      <c r="J841" s="66"/>
      <c r="K841" s="70"/>
      <c r="L841" s="70"/>
      <c r="M841" s="7"/>
      <c r="N841" s="7"/>
      <c r="O841" s="7"/>
      <c r="P841" s="7"/>
    </row>
    <row r="842" spans="1:16">
      <c r="A842" s="7"/>
      <c r="B842" s="7"/>
      <c r="C842" s="30"/>
      <c r="D842" s="7"/>
      <c r="E842" s="7"/>
      <c r="F842" s="7"/>
      <c r="G842" s="7"/>
      <c r="H842" s="70"/>
      <c r="I842" s="66"/>
      <c r="J842" s="66"/>
      <c r="K842" s="70"/>
      <c r="L842" s="70"/>
      <c r="M842" s="7"/>
      <c r="N842" s="7"/>
      <c r="O842" s="7"/>
      <c r="P842" s="7"/>
    </row>
    <row r="843" spans="1:16">
      <c r="A843" s="7"/>
      <c r="B843" s="7"/>
      <c r="C843" s="30"/>
      <c r="D843" s="7"/>
      <c r="E843" s="7"/>
      <c r="F843" s="7"/>
      <c r="G843" s="7"/>
      <c r="H843" s="70"/>
      <c r="I843" s="66"/>
      <c r="J843" s="66"/>
      <c r="K843" s="70"/>
      <c r="L843" s="70"/>
      <c r="M843" s="7"/>
      <c r="N843" s="7"/>
      <c r="O843" s="7"/>
      <c r="P843" s="7"/>
    </row>
    <row r="844" spans="1:16">
      <c r="A844" s="7"/>
      <c r="B844" s="7"/>
      <c r="C844" s="30"/>
      <c r="D844" s="7"/>
      <c r="E844" s="7"/>
      <c r="F844" s="7"/>
      <c r="G844" s="7"/>
      <c r="H844" s="70"/>
      <c r="I844" s="66"/>
      <c r="J844" s="66"/>
      <c r="K844" s="70"/>
      <c r="L844" s="70"/>
      <c r="M844" s="7"/>
      <c r="N844" s="7"/>
      <c r="O844" s="7"/>
      <c r="P844" s="7"/>
    </row>
    <row r="845" spans="1:16">
      <c r="A845" s="7"/>
      <c r="B845" s="7"/>
      <c r="C845" s="30"/>
      <c r="D845" s="7"/>
      <c r="E845" s="7"/>
      <c r="F845" s="7"/>
      <c r="G845" s="7"/>
      <c r="H845" s="70"/>
      <c r="I845" s="66"/>
      <c r="J845" s="66"/>
      <c r="K845" s="70"/>
      <c r="L845" s="70"/>
      <c r="M845" s="7"/>
      <c r="N845" s="7"/>
      <c r="O845" s="7"/>
      <c r="P845" s="7"/>
    </row>
    <row r="846" spans="1:16">
      <c r="A846" s="7"/>
      <c r="B846" s="7"/>
      <c r="C846" s="30"/>
      <c r="D846" s="7"/>
      <c r="E846" s="7"/>
      <c r="F846" s="7"/>
      <c r="G846" s="7"/>
      <c r="H846" s="70"/>
      <c r="I846" s="66"/>
      <c r="J846" s="66"/>
      <c r="K846" s="70"/>
      <c r="L846" s="70"/>
      <c r="M846" s="7"/>
      <c r="N846" s="7"/>
      <c r="O846" s="7"/>
      <c r="P846" s="7"/>
    </row>
    <row r="847" spans="1:16">
      <c r="A847" s="7"/>
      <c r="B847" s="7"/>
      <c r="C847" s="30"/>
      <c r="D847" s="7"/>
      <c r="E847" s="7"/>
      <c r="F847" s="7"/>
      <c r="G847" s="7"/>
      <c r="H847" s="70"/>
      <c r="I847" s="66"/>
      <c r="J847" s="66"/>
      <c r="K847" s="70"/>
      <c r="L847" s="70"/>
      <c r="M847" s="7"/>
      <c r="N847" s="7"/>
      <c r="O847" s="7"/>
      <c r="P847" s="7"/>
    </row>
    <row r="848" spans="1:16">
      <c r="A848" s="7"/>
      <c r="B848" s="7"/>
      <c r="C848" s="30"/>
      <c r="D848" s="7"/>
      <c r="E848" s="7"/>
      <c r="F848" s="7"/>
      <c r="G848" s="7"/>
      <c r="H848" s="70"/>
      <c r="I848" s="66"/>
      <c r="J848" s="66"/>
      <c r="K848" s="70"/>
      <c r="L848" s="70"/>
      <c r="M848" s="7"/>
      <c r="N848" s="7"/>
      <c r="O848" s="7"/>
      <c r="P848" s="7"/>
    </row>
    <row r="849" spans="1:16">
      <c r="A849" s="7"/>
      <c r="B849" s="7"/>
      <c r="C849" s="30"/>
      <c r="D849" s="7"/>
      <c r="E849" s="7"/>
      <c r="F849" s="7"/>
      <c r="G849" s="7"/>
      <c r="H849" s="70"/>
      <c r="I849" s="66"/>
      <c r="J849" s="66"/>
      <c r="K849" s="70"/>
      <c r="L849" s="70"/>
      <c r="M849" s="7"/>
      <c r="N849" s="7"/>
      <c r="O849" s="7"/>
      <c r="P849" s="7"/>
    </row>
    <row r="850" spans="1:16">
      <c r="A850" s="7"/>
      <c r="B850" s="7"/>
      <c r="C850" s="30"/>
      <c r="D850" s="7"/>
      <c r="E850" s="7"/>
      <c r="F850" s="7"/>
      <c r="G850" s="7"/>
      <c r="H850" s="70"/>
      <c r="I850" s="66"/>
      <c r="J850" s="66"/>
      <c r="K850" s="70"/>
      <c r="L850" s="70"/>
      <c r="M850" s="7"/>
      <c r="N850" s="7"/>
      <c r="O850" s="7"/>
      <c r="P850" s="7"/>
    </row>
    <row r="851" spans="1:16">
      <c r="A851" s="7"/>
      <c r="B851" s="7"/>
      <c r="C851" s="30"/>
      <c r="D851" s="7"/>
      <c r="E851" s="7"/>
      <c r="F851" s="7"/>
      <c r="G851" s="7"/>
      <c r="H851" s="70"/>
      <c r="I851" s="66"/>
      <c r="J851" s="66"/>
      <c r="K851" s="70"/>
      <c r="L851" s="70"/>
      <c r="M851" s="7"/>
      <c r="N851" s="7"/>
      <c r="O851" s="7"/>
      <c r="P851" s="7"/>
    </row>
    <row r="852" spans="1:16">
      <c r="A852" s="7"/>
      <c r="B852" s="7"/>
      <c r="C852" s="30"/>
      <c r="D852" s="7"/>
      <c r="E852" s="7"/>
      <c r="F852" s="7"/>
      <c r="G852" s="7"/>
      <c r="H852" s="70"/>
      <c r="I852" s="66"/>
      <c r="J852" s="66"/>
      <c r="K852" s="70"/>
      <c r="L852" s="70"/>
      <c r="M852" s="7"/>
      <c r="N852" s="7"/>
      <c r="O852" s="7"/>
      <c r="P852" s="7"/>
    </row>
    <row r="853" spans="1:16">
      <c r="A853" s="7"/>
      <c r="B853" s="7"/>
      <c r="C853" s="30"/>
      <c r="D853" s="7"/>
      <c r="E853" s="7"/>
      <c r="F853" s="7"/>
      <c r="G853" s="7"/>
      <c r="H853" s="70"/>
      <c r="I853" s="66"/>
      <c r="J853" s="66"/>
      <c r="K853" s="70"/>
      <c r="L853" s="70"/>
      <c r="M853" s="7"/>
      <c r="N853" s="7"/>
      <c r="O853" s="7"/>
      <c r="P853" s="7"/>
    </row>
    <row r="854" spans="1:16">
      <c r="A854" s="7"/>
      <c r="B854" s="7"/>
      <c r="C854" s="30"/>
      <c r="D854" s="7"/>
      <c r="E854" s="7"/>
      <c r="F854" s="7"/>
      <c r="G854" s="7"/>
      <c r="H854" s="70"/>
      <c r="I854" s="66"/>
      <c r="J854" s="66"/>
      <c r="K854" s="70"/>
      <c r="L854" s="70"/>
      <c r="M854" s="7"/>
      <c r="N854" s="7"/>
      <c r="O854" s="7"/>
      <c r="P854" s="7"/>
    </row>
    <row r="855" spans="1:16">
      <c r="A855" s="7"/>
      <c r="B855" s="7"/>
      <c r="C855" s="30"/>
      <c r="D855" s="7"/>
      <c r="E855" s="7"/>
      <c r="F855" s="7"/>
      <c r="G855" s="7"/>
      <c r="H855" s="70"/>
      <c r="I855" s="66"/>
      <c r="J855" s="66"/>
      <c r="K855" s="70"/>
      <c r="L855" s="70"/>
      <c r="M855" s="7"/>
      <c r="N855" s="7"/>
      <c r="O855" s="7"/>
      <c r="P855" s="7"/>
    </row>
    <row r="856" spans="1:16">
      <c r="A856" s="7"/>
      <c r="B856" s="7"/>
      <c r="C856" s="30"/>
      <c r="D856" s="7"/>
      <c r="E856" s="7"/>
      <c r="F856" s="7"/>
      <c r="G856" s="7"/>
      <c r="H856" s="70"/>
      <c r="I856" s="66"/>
      <c r="J856" s="66"/>
      <c r="K856" s="70"/>
      <c r="L856" s="70"/>
      <c r="M856" s="7"/>
      <c r="N856" s="7"/>
      <c r="O856" s="7"/>
      <c r="P856" s="7"/>
    </row>
    <row r="857" spans="1:16">
      <c r="A857" s="7"/>
      <c r="B857" s="7"/>
      <c r="C857" s="30"/>
      <c r="D857" s="7"/>
      <c r="E857" s="7"/>
      <c r="F857" s="7"/>
      <c r="G857" s="7"/>
      <c r="H857" s="70"/>
      <c r="I857" s="66"/>
      <c r="J857" s="66"/>
      <c r="K857" s="70"/>
      <c r="L857" s="70"/>
      <c r="M857" s="7"/>
      <c r="N857" s="7"/>
      <c r="O857" s="7"/>
      <c r="P857" s="7"/>
    </row>
    <row r="858" spans="1:16">
      <c r="A858" s="7"/>
      <c r="B858" s="7"/>
      <c r="C858" s="30"/>
      <c r="D858" s="7"/>
      <c r="E858" s="7"/>
      <c r="F858" s="7"/>
      <c r="G858" s="7"/>
      <c r="H858" s="70"/>
      <c r="I858" s="66"/>
      <c r="J858" s="66"/>
      <c r="K858" s="70"/>
      <c r="L858" s="70"/>
      <c r="M858" s="7"/>
      <c r="N858" s="7"/>
      <c r="O858" s="7"/>
      <c r="P858" s="7"/>
    </row>
    <row r="859" spans="1:16">
      <c r="A859" s="7"/>
      <c r="B859" s="7"/>
      <c r="C859" s="30"/>
      <c r="D859" s="7"/>
      <c r="E859" s="7"/>
      <c r="F859" s="7"/>
      <c r="G859" s="7"/>
      <c r="H859" s="70"/>
      <c r="I859" s="66"/>
      <c r="J859" s="66"/>
      <c r="K859" s="70"/>
      <c r="L859" s="70"/>
      <c r="M859" s="7"/>
      <c r="N859" s="7"/>
      <c r="O859" s="7"/>
      <c r="P859" s="7"/>
    </row>
    <row r="860" spans="1:16">
      <c r="A860" s="7"/>
      <c r="B860" s="7"/>
      <c r="C860" s="30"/>
      <c r="D860" s="7"/>
      <c r="E860" s="7"/>
      <c r="F860" s="7"/>
      <c r="G860" s="7"/>
      <c r="H860" s="70"/>
      <c r="I860" s="66"/>
      <c r="J860" s="66"/>
      <c r="K860" s="70"/>
      <c r="L860" s="70"/>
      <c r="M860" s="7"/>
      <c r="N860" s="7"/>
      <c r="O860" s="7"/>
      <c r="P860" s="7"/>
    </row>
    <row r="861" spans="1:16">
      <c r="A861" s="7"/>
      <c r="B861" s="7"/>
      <c r="C861" s="30"/>
      <c r="D861" s="7"/>
      <c r="E861" s="7"/>
      <c r="F861" s="7"/>
      <c r="G861" s="7"/>
      <c r="H861" s="70"/>
      <c r="I861" s="66"/>
      <c r="J861" s="66"/>
      <c r="K861" s="70"/>
      <c r="L861" s="70"/>
      <c r="M861" s="7"/>
      <c r="N861" s="7"/>
      <c r="O861" s="7"/>
      <c r="P861" s="7"/>
    </row>
    <row r="862" spans="1:16">
      <c r="A862" s="7"/>
      <c r="B862" s="7"/>
      <c r="C862" s="30"/>
      <c r="D862" s="7"/>
      <c r="E862" s="7"/>
      <c r="F862" s="7"/>
      <c r="G862" s="7"/>
      <c r="H862" s="70"/>
      <c r="I862" s="66"/>
      <c r="J862" s="66"/>
      <c r="K862" s="70"/>
      <c r="L862" s="70"/>
      <c r="M862" s="7"/>
      <c r="N862" s="7"/>
      <c r="O862" s="7"/>
      <c r="P862" s="7"/>
    </row>
    <row r="863" spans="1:16">
      <c r="A863" s="7"/>
      <c r="B863" s="7"/>
      <c r="C863" s="30"/>
      <c r="D863" s="7"/>
      <c r="E863" s="7"/>
      <c r="F863" s="7"/>
      <c r="G863" s="7"/>
      <c r="H863" s="70"/>
      <c r="I863" s="66"/>
      <c r="J863" s="66"/>
      <c r="K863" s="70"/>
      <c r="L863" s="70"/>
      <c r="M863" s="7"/>
      <c r="N863" s="7"/>
      <c r="O863" s="7"/>
      <c r="P863" s="7"/>
    </row>
    <row r="864" spans="1:16">
      <c r="A864" s="7"/>
      <c r="B864" s="7"/>
      <c r="C864" s="30"/>
      <c r="D864" s="7"/>
      <c r="E864" s="7"/>
      <c r="F864" s="7"/>
      <c r="G864" s="7"/>
      <c r="H864" s="70"/>
      <c r="I864" s="66"/>
      <c r="J864" s="66"/>
      <c r="K864" s="70"/>
      <c r="L864" s="70"/>
      <c r="M864" s="7"/>
      <c r="N864" s="7"/>
      <c r="O864" s="7"/>
      <c r="P864" s="7"/>
    </row>
    <row r="865" spans="1:16">
      <c r="A865" s="7"/>
      <c r="B865" s="7"/>
      <c r="C865" s="30"/>
      <c r="D865" s="7"/>
      <c r="E865" s="7"/>
      <c r="F865" s="7"/>
      <c r="G865" s="7"/>
      <c r="H865" s="70"/>
      <c r="I865" s="66"/>
      <c r="J865" s="66"/>
      <c r="K865" s="70"/>
      <c r="L865" s="70"/>
      <c r="M865" s="7"/>
      <c r="N865" s="7"/>
      <c r="O865" s="7"/>
      <c r="P865" s="7"/>
    </row>
    <row r="866" spans="1:16">
      <c r="A866" s="7"/>
      <c r="B866" s="7"/>
      <c r="C866" s="30"/>
      <c r="D866" s="7"/>
      <c r="E866" s="7"/>
      <c r="F866" s="7"/>
      <c r="G866" s="7"/>
      <c r="H866" s="70"/>
      <c r="I866" s="66"/>
      <c r="J866" s="66"/>
      <c r="K866" s="70"/>
      <c r="L866" s="70"/>
      <c r="M866" s="7"/>
      <c r="N866" s="7"/>
      <c r="O866" s="7"/>
      <c r="P866" s="7"/>
    </row>
    <row r="867" spans="1:16">
      <c r="A867" s="7"/>
      <c r="B867" s="7"/>
      <c r="C867" s="30"/>
      <c r="D867" s="7"/>
      <c r="E867" s="7"/>
      <c r="F867" s="7"/>
      <c r="G867" s="7"/>
      <c r="H867" s="70"/>
      <c r="I867" s="66"/>
      <c r="J867" s="66"/>
      <c r="K867" s="70"/>
      <c r="L867" s="70"/>
      <c r="M867" s="7"/>
      <c r="N867" s="7"/>
      <c r="O867" s="7"/>
      <c r="P867" s="7"/>
    </row>
    <row r="868" spans="1:16">
      <c r="A868" s="7"/>
      <c r="B868" s="7"/>
      <c r="C868" s="30"/>
      <c r="D868" s="7"/>
      <c r="E868" s="7"/>
      <c r="F868" s="7"/>
      <c r="G868" s="7"/>
      <c r="H868" s="70"/>
      <c r="I868" s="66"/>
      <c r="J868" s="66"/>
      <c r="K868" s="70"/>
      <c r="L868" s="70"/>
      <c r="M868" s="7"/>
      <c r="N868" s="7"/>
      <c r="O868" s="7"/>
      <c r="P868" s="7"/>
    </row>
    <row r="869" spans="1:16">
      <c r="A869" s="7"/>
      <c r="B869" s="7"/>
      <c r="C869" s="30"/>
      <c r="D869" s="7"/>
      <c r="E869" s="7"/>
      <c r="F869" s="7"/>
      <c r="G869" s="7"/>
      <c r="H869" s="70"/>
      <c r="I869" s="66"/>
      <c r="J869" s="66"/>
      <c r="K869" s="70"/>
      <c r="L869" s="70"/>
      <c r="M869" s="7"/>
      <c r="N869" s="7"/>
      <c r="O869" s="7"/>
      <c r="P869" s="7"/>
    </row>
    <row r="870" spans="1:16">
      <c r="A870" s="7"/>
      <c r="B870" s="7"/>
      <c r="C870" s="30"/>
      <c r="D870" s="7"/>
      <c r="E870" s="7"/>
      <c r="F870" s="7"/>
      <c r="G870" s="7"/>
      <c r="H870" s="70"/>
      <c r="I870" s="66"/>
      <c r="J870" s="66"/>
      <c r="K870" s="70"/>
      <c r="L870" s="70"/>
      <c r="M870" s="7"/>
      <c r="N870" s="7"/>
      <c r="O870" s="7"/>
      <c r="P870" s="7"/>
    </row>
    <row r="871" spans="1:16">
      <c r="A871" s="7"/>
      <c r="B871" s="7"/>
      <c r="C871" s="30"/>
      <c r="D871" s="7"/>
      <c r="E871" s="7"/>
      <c r="F871" s="7"/>
      <c r="G871" s="7"/>
      <c r="H871" s="70"/>
      <c r="I871" s="66"/>
      <c r="J871" s="66"/>
      <c r="K871" s="70"/>
      <c r="L871" s="70"/>
      <c r="M871" s="7"/>
      <c r="N871" s="7"/>
      <c r="O871" s="7"/>
      <c r="P871" s="7"/>
    </row>
    <row r="872" spans="1:16">
      <c r="A872" s="7"/>
      <c r="B872" s="7"/>
      <c r="C872" s="30"/>
      <c r="D872" s="7"/>
      <c r="E872" s="7"/>
      <c r="F872" s="7"/>
      <c r="G872" s="7"/>
      <c r="H872" s="70"/>
      <c r="I872" s="66"/>
      <c r="J872" s="66"/>
      <c r="K872" s="70"/>
      <c r="L872" s="70"/>
      <c r="M872" s="7"/>
      <c r="N872" s="7"/>
      <c r="O872" s="7"/>
      <c r="P872" s="7"/>
    </row>
    <row r="873" spans="1:16">
      <c r="A873" s="7"/>
      <c r="B873" s="7"/>
      <c r="C873" s="30"/>
      <c r="D873" s="7"/>
      <c r="E873" s="7"/>
      <c r="F873" s="7"/>
      <c r="G873" s="7"/>
      <c r="H873" s="70"/>
      <c r="I873" s="66"/>
      <c r="J873" s="66"/>
      <c r="K873" s="70"/>
      <c r="L873" s="70"/>
      <c r="M873" s="7"/>
      <c r="N873" s="7"/>
      <c r="O873" s="7"/>
      <c r="P873" s="7"/>
    </row>
    <row r="874" spans="1:16">
      <c r="A874" s="7"/>
      <c r="B874" s="7"/>
      <c r="C874" s="30"/>
      <c r="D874" s="7"/>
      <c r="E874" s="7"/>
      <c r="F874" s="7"/>
      <c r="G874" s="7"/>
      <c r="H874" s="70"/>
      <c r="I874" s="66"/>
      <c r="J874" s="66"/>
      <c r="K874" s="70"/>
      <c r="L874" s="70"/>
      <c r="M874" s="7"/>
      <c r="N874" s="7"/>
      <c r="O874" s="7"/>
      <c r="P874" s="7"/>
    </row>
    <row r="875" spans="1:16">
      <c r="A875" s="7"/>
      <c r="B875" s="7"/>
      <c r="C875" s="30"/>
      <c r="D875" s="7"/>
      <c r="E875" s="7"/>
      <c r="F875" s="7"/>
      <c r="G875" s="7"/>
      <c r="H875" s="70"/>
      <c r="I875" s="66"/>
      <c r="J875" s="66"/>
      <c r="K875" s="70"/>
      <c r="L875" s="70"/>
      <c r="M875" s="7"/>
      <c r="N875" s="7"/>
      <c r="O875" s="7"/>
      <c r="P875" s="7"/>
    </row>
    <row r="876" spans="1:16">
      <c r="A876" s="7"/>
      <c r="B876" s="7"/>
      <c r="C876" s="30"/>
      <c r="D876" s="7"/>
      <c r="E876" s="7"/>
      <c r="F876" s="7"/>
      <c r="G876" s="7"/>
      <c r="H876" s="70"/>
      <c r="I876" s="66"/>
      <c r="J876" s="66"/>
      <c r="K876" s="70"/>
      <c r="L876" s="70"/>
      <c r="M876" s="7"/>
      <c r="N876" s="7"/>
      <c r="O876" s="7"/>
      <c r="P876" s="7"/>
    </row>
    <row r="877" spans="1:16">
      <c r="A877" s="7"/>
      <c r="B877" s="7"/>
      <c r="C877" s="30"/>
      <c r="D877" s="7"/>
      <c r="E877" s="7"/>
      <c r="F877" s="7"/>
      <c r="G877" s="7"/>
      <c r="H877" s="70"/>
      <c r="I877" s="66"/>
      <c r="J877" s="66"/>
      <c r="K877" s="70"/>
      <c r="L877" s="70"/>
      <c r="M877" s="7"/>
      <c r="N877" s="7"/>
      <c r="O877" s="7"/>
      <c r="P877" s="7"/>
    </row>
    <row r="878" spans="1:16">
      <c r="A878" s="7"/>
      <c r="B878" s="7"/>
      <c r="C878" s="30"/>
      <c r="D878" s="7"/>
      <c r="E878" s="7"/>
      <c r="F878" s="7"/>
      <c r="G878" s="7"/>
      <c r="H878" s="70"/>
      <c r="I878" s="66"/>
      <c r="J878" s="66"/>
      <c r="K878" s="70"/>
      <c r="L878" s="70"/>
      <c r="M878" s="7"/>
      <c r="N878" s="7"/>
      <c r="O878" s="7"/>
      <c r="P878" s="7"/>
    </row>
    <row r="879" spans="1:16">
      <c r="A879" s="7"/>
      <c r="B879" s="7"/>
      <c r="C879" s="30"/>
      <c r="D879" s="7"/>
      <c r="E879" s="7"/>
      <c r="F879" s="7"/>
      <c r="G879" s="7"/>
      <c r="H879" s="70"/>
      <c r="I879" s="66"/>
      <c r="J879" s="66"/>
      <c r="K879" s="70"/>
      <c r="L879" s="70"/>
      <c r="M879" s="7"/>
      <c r="N879" s="7"/>
      <c r="O879" s="7"/>
      <c r="P879" s="7"/>
    </row>
    <row r="880" spans="1:16">
      <c r="A880" s="7"/>
      <c r="B880" s="7"/>
      <c r="C880" s="30"/>
      <c r="D880" s="7"/>
      <c r="E880" s="7"/>
      <c r="F880" s="7"/>
      <c r="G880" s="7"/>
      <c r="H880" s="70"/>
      <c r="I880" s="66"/>
      <c r="J880" s="66"/>
      <c r="K880" s="70"/>
      <c r="L880" s="70"/>
      <c r="M880" s="7"/>
      <c r="N880" s="7"/>
      <c r="O880" s="7"/>
      <c r="P880" s="7"/>
    </row>
    <row r="881" spans="1:16">
      <c r="A881" s="7"/>
      <c r="B881" s="7"/>
      <c r="C881" s="30"/>
      <c r="D881" s="7"/>
      <c r="E881" s="7"/>
      <c r="F881" s="7"/>
      <c r="G881" s="7"/>
      <c r="H881" s="70"/>
      <c r="I881" s="66"/>
      <c r="J881" s="66"/>
      <c r="K881" s="70"/>
      <c r="L881" s="70"/>
      <c r="M881" s="7"/>
      <c r="N881" s="7"/>
      <c r="O881" s="7"/>
      <c r="P881" s="7"/>
    </row>
    <row r="882" spans="1:16">
      <c r="A882" s="7"/>
      <c r="B882" s="7"/>
      <c r="C882" s="30"/>
      <c r="D882" s="7"/>
      <c r="E882" s="7"/>
      <c r="F882" s="7"/>
      <c r="G882" s="7"/>
      <c r="H882" s="70"/>
      <c r="I882" s="66"/>
      <c r="J882" s="66"/>
      <c r="K882" s="70"/>
      <c r="L882" s="70"/>
      <c r="M882" s="7"/>
      <c r="N882" s="7"/>
      <c r="O882" s="7"/>
      <c r="P882" s="7"/>
    </row>
    <row r="883" spans="1:16">
      <c r="A883" s="7"/>
      <c r="B883" s="7"/>
      <c r="C883" s="30"/>
      <c r="D883" s="7"/>
      <c r="E883" s="7"/>
      <c r="F883" s="7"/>
      <c r="G883" s="7"/>
      <c r="H883" s="70"/>
      <c r="I883" s="66"/>
      <c r="J883" s="66"/>
      <c r="K883" s="70"/>
      <c r="L883" s="70"/>
      <c r="M883" s="7"/>
      <c r="N883" s="7"/>
      <c r="O883" s="7"/>
      <c r="P883" s="7"/>
    </row>
    <row r="884" spans="1:16">
      <c r="A884" s="7"/>
      <c r="B884" s="7"/>
      <c r="C884" s="30"/>
      <c r="D884" s="7"/>
      <c r="E884" s="7"/>
      <c r="F884" s="7"/>
      <c r="G884" s="7"/>
      <c r="H884" s="70"/>
      <c r="I884" s="66"/>
      <c r="J884" s="66"/>
      <c r="K884" s="70"/>
      <c r="L884" s="70"/>
      <c r="M884" s="7"/>
      <c r="N884" s="7"/>
      <c r="O884" s="7"/>
      <c r="P884" s="7"/>
    </row>
    <row r="885" spans="1:16">
      <c r="A885" s="7"/>
      <c r="B885" s="7"/>
      <c r="C885" s="30"/>
      <c r="D885" s="7"/>
      <c r="E885" s="7"/>
      <c r="F885" s="7"/>
      <c r="G885" s="7"/>
      <c r="H885" s="70"/>
      <c r="I885" s="66"/>
      <c r="J885" s="66"/>
      <c r="K885" s="70"/>
      <c r="L885" s="70"/>
      <c r="M885" s="7"/>
      <c r="N885" s="7"/>
      <c r="O885" s="7"/>
      <c r="P885" s="7"/>
    </row>
    <row r="886" spans="1:16">
      <c r="A886" s="7"/>
      <c r="B886" s="7"/>
      <c r="C886" s="30"/>
      <c r="D886" s="7"/>
      <c r="E886" s="7"/>
      <c r="F886" s="7"/>
      <c r="G886" s="7"/>
      <c r="H886" s="70"/>
      <c r="I886" s="66"/>
      <c r="J886" s="66"/>
      <c r="K886" s="70"/>
      <c r="L886" s="70"/>
      <c r="M886" s="7"/>
      <c r="N886" s="7"/>
      <c r="O886" s="7"/>
      <c r="P886" s="7"/>
    </row>
    <row r="887" spans="1:16">
      <c r="A887" s="7"/>
      <c r="B887" s="7"/>
      <c r="C887" s="30"/>
      <c r="D887" s="7"/>
      <c r="E887" s="7"/>
      <c r="F887" s="7"/>
      <c r="G887" s="7"/>
      <c r="H887" s="70"/>
      <c r="I887" s="66"/>
      <c r="J887" s="66"/>
      <c r="K887" s="70"/>
      <c r="L887" s="70"/>
      <c r="M887" s="7"/>
      <c r="N887" s="7"/>
      <c r="O887" s="7"/>
      <c r="P887" s="7"/>
    </row>
    <row r="888" spans="1:16">
      <c r="A888" s="7"/>
      <c r="B888" s="7"/>
      <c r="C888" s="30"/>
      <c r="D888" s="7"/>
      <c r="E888" s="7"/>
      <c r="F888" s="7"/>
      <c r="G888" s="7"/>
      <c r="H888" s="70"/>
      <c r="I888" s="66"/>
      <c r="J888" s="66"/>
      <c r="K888" s="70"/>
      <c r="L888" s="70"/>
      <c r="M888" s="7"/>
      <c r="N888" s="7"/>
      <c r="O888" s="7"/>
      <c r="P888" s="7"/>
    </row>
    <row r="889" spans="1:16">
      <c r="A889" s="7"/>
      <c r="B889" s="7"/>
      <c r="C889" s="30"/>
      <c r="D889" s="7"/>
      <c r="E889" s="7"/>
      <c r="F889" s="7"/>
      <c r="G889" s="7"/>
      <c r="H889" s="70"/>
      <c r="I889" s="66"/>
      <c r="J889" s="66"/>
      <c r="K889" s="70"/>
      <c r="L889" s="70"/>
      <c r="M889" s="7"/>
      <c r="N889" s="7"/>
      <c r="O889" s="7"/>
      <c r="P889" s="7"/>
    </row>
    <row r="890" spans="1:16">
      <c r="A890" s="7"/>
      <c r="B890" s="7"/>
      <c r="C890" s="30"/>
      <c r="D890" s="7"/>
      <c r="E890" s="7"/>
      <c r="F890" s="7"/>
      <c r="G890" s="7"/>
      <c r="H890" s="70"/>
      <c r="I890" s="66"/>
      <c r="J890" s="66"/>
      <c r="K890" s="70"/>
      <c r="L890" s="70"/>
      <c r="M890" s="7"/>
      <c r="N890" s="7"/>
      <c r="O890" s="7"/>
      <c r="P890" s="7"/>
    </row>
    <row r="891" spans="1:16">
      <c r="A891" s="7"/>
      <c r="B891" s="7"/>
      <c r="C891" s="30"/>
      <c r="D891" s="7"/>
      <c r="E891" s="7"/>
      <c r="F891" s="7"/>
      <c r="G891" s="7"/>
      <c r="H891" s="70"/>
      <c r="I891" s="66"/>
      <c r="J891" s="66"/>
      <c r="K891" s="70"/>
      <c r="L891" s="70"/>
      <c r="M891" s="7"/>
      <c r="N891" s="7"/>
      <c r="O891" s="7"/>
      <c r="P891" s="7"/>
    </row>
    <row r="892" spans="1:16">
      <c r="A892" s="7"/>
      <c r="B892" s="7"/>
      <c r="C892" s="30"/>
      <c r="D892" s="7"/>
      <c r="E892" s="7"/>
      <c r="F892" s="7"/>
      <c r="G892" s="7"/>
      <c r="H892" s="70"/>
      <c r="I892" s="66"/>
      <c r="J892" s="66"/>
      <c r="K892" s="70"/>
      <c r="L892" s="70"/>
      <c r="M892" s="7"/>
      <c r="N892" s="7"/>
      <c r="O892" s="7"/>
      <c r="P892" s="7"/>
    </row>
    <row r="893" spans="1:16">
      <c r="A893" s="7"/>
      <c r="B893" s="7"/>
      <c r="C893" s="30"/>
      <c r="D893" s="7"/>
      <c r="E893" s="7"/>
      <c r="F893" s="7"/>
      <c r="G893" s="7"/>
      <c r="H893" s="70"/>
      <c r="I893" s="66"/>
      <c r="J893" s="66"/>
      <c r="K893" s="70"/>
      <c r="L893" s="70"/>
      <c r="M893" s="7"/>
      <c r="N893" s="7"/>
      <c r="O893" s="7"/>
      <c r="P893" s="7"/>
    </row>
    <row r="894" spans="1:16">
      <c r="A894" s="7"/>
      <c r="B894" s="7"/>
      <c r="C894" s="30"/>
      <c r="D894" s="7"/>
      <c r="E894" s="7"/>
      <c r="F894" s="7"/>
      <c r="G894" s="7"/>
      <c r="H894" s="70"/>
      <c r="I894" s="66"/>
      <c r="J894" s="66"/>
      <c r="K894" s="70"/>
      <c r="L894" s="70"/>
      <c r="M894" s="7"/>
      <c r="N894" s="7"/>
      <c r="O894" s="7"/>
      <c r="P894" s="7"/>
    </row>
    <row r="895" spans="1:16">
      <c r="A895" s="7"/>
      <c r="B895" s="7"/>
      <c r="C895" s="30"/>
      <c r="D895" s="7"/>
      <c r="E895" s="7"/>
      <c r="F895" s="7"/>
      <c r="G895" s="7"/>
      <c r="H895" s="70"/>
      <c r="I895" s="66"/>
      <c r="J895" s="66"/>
      <c r="K895" s="70"/>
      <c r="L895" s="70"/>
      <c r="M895" s="7"/>
      <c r="N895" s="7"/>
      <c r="O895" s="7"/>
      <c r="P895" s="7"/>
    </row>
    <row r="896" spans="1:16">
      <c r="A896" s="7"/>
      <c r="B896" s="7"/>
      <c r="C896" s="30"/>
      <c r="D896" s="7"/>
      <c r="E896" s="7"/>
      <c r="F896" s="7"/>
      <c r="G896" s="7"/>
      <c r="H896" s="70"/>
      <c r="I896" s="66"/>
      <c r="J896" s="66"/>
      <c r="K896" s="70"/>
      <c r="L896" s="70"/>
      <c r="M896" s="7"/>
      <c r="N896" s="7"/>
      <c r="O896" s="7"/>
      <c r="P896" s="7"/>
    </row>
    <row r="897" spans="1:16">
      <c r="A897" s="7"/>
      <c r="B897" s="7"/>
      <c r="C897" s="30"/>
      <c r="D897" s="7"/>
      <c r="E897" s="7"/>
      <c r="F897" s="7"/>
      <c r="G897" s="7"/>
      <c r="H897" s="70"/>
      <c r="I897" s="66"/>
      <c r="J897" s="66"/>
      <c r="K897" s="70"/>
      <c r="L897" s="70"/>
      <c r="M897" s="7"/>
      <c r="N897" s="7"/>
      <c r="O897" s="7"/>
      <c r="P897" s="7"/>
    </row>
    <row r="898" spans="1:16">
      <c r="A898" s="7"/>
      <c r="B898" s="7"/>
      <c r="C898" s="30"/>
      <c r="D898" s="7"/>
      <c r="E898" s="7"/>
      <c r="F898" s="7"/>
      <c r="G898" s="7"/>
      <c r="H898" s="70"/>
      <c r="I898" s="66"/>
      <c r="J898" s="66"/>
      <c r="K898" s="70"/>
      <c r="L898" s="70"/>
      <c r="M898" s="7"/>
      <c r="N898" s="7"/>
      <c r="O898" s="7"/>
      <c r="P898" s="7"/>
    </row>
    <row r="899" spans="1:16">
      <c r="A899" s="7"/>
      <c r="B899" s="7"/>
      <c r="C899" s="30"/>
      <c r="D899" s="7"/>
      <c r="E899" s="7"/>
      <c r="F899" s="7"/>
      <c r="G899" s="7"/>
      <c r="H899" s="70"/>
      <c r="I899" s="66"/>
      <c r="J899" s="66"/>
      <c r="K899" s="70"/>
      <c r="L899" s="70"/>
      <c r="M899" s="7"/>
      <c r="N899" s="7"/>
      <c r="O899" s="7"/>
      <c r="P899" s="7"/>
    </row>
    <row r="900" spans="1:16">
      <c r="A900" s="7"/>
      <c r="B900" s="7"/>
      <c r="C900" s="30"/>
      <c r="D900" s="7"/>
      <c r="E900" s="7"/>
      <c r="F900" s="7"/>
      <c r="G900" s="7"/>
      <c r="H900" s="70"/>
      <c r="I900" s="66"/>
      <c r="J900" s="66"/>
      <c r="K900" s="70"/>
      <c r="L900" s="70"/>
      <c r="M900" s="7"/>
      <c r="N900" s="7"/>
      <c r="O900" s="7"/>
      <c r="P900" s="7"/>
    </row>
    <row r="901" spans="1:16">
      <c r="A901" s="7"/>
      <c r="B901" s="7"/>
      <c r="C901" s="30"/>
      <c r="D901" s="7"/>
      <c r="E901" s="7"/>
      <c r="F901" s="7"/>
      <c r="G901" s="7"/>
      <c r="H901" s="70"/>
      <c r="I901" s="66"/>
      <c r="J901" s="66"/>
      <c r="K901" s="70"/>
      <c r="L901" s="70"/>
      <c r="M901" s="7"/>
      <c r="N901" s="7"/>
      <c r="O901" s="7"/>
      <c r="P901" s="7"/>
    </row>
    <row r="902" spans="1:16">
      <c r="A902" s="7"/>
      <c r="B902" s="7"/>
      <c r="C902" s="30"/>
      <c r="D902" s="7"/>
      <c r="E902" s="7"/>
      <c r="F902" s="7"/>
      <c r="G902" s="7"/>
      <c r="H902" s="70"/>
      <c r="I902" s="66"/>
      <c r="J902" s="66"/>
      <c r="K902" s="70"/>
      <c r="L902" s="70"/>
      <c r="M902" s="7"/>
      <c r="N902" s="7"/>
      <c r="O902" s="7"/>
      <c r="P902" s="7"/>
    </row>
    <row r="903" spans="1:16">
      <c r="A903" s="7"/>
      <c r="B903" s="7"/>
      <c r="C903" s="30"/>
      <c r="D903" s="7"/>
      <c r="E903" s="7"/>
      <c r="F903" s="7"/>
      <c r="G903" s="7"/>
      <c r="H903" s="70"/>
      <c r="I903" s="66"/>
      <c r="J903" s="66"/>
      <c r="K903" s="70"/>
      <c r="L903" s="70"/>
      <c r="M903" s="7"/>
      <c r="N903" s="7"/>
      <c r="O903" s="7"/>
      <c r="P903" s="7"/>
    </row>
    <row r="904" spans="1:16">
      <c r="A904" s="7"/>
      <c r="B904" s="7"/>
      <c r="C904" s="30"/>
      <c r="D904" s="7"/>
      <c r="E904" s="7"/>
      <c r="F904" s="7"/>
      <c r="G904" s="7"/>
      <c r="H904" s="70"/>
      <c r="I904" s="66"/>
      <c r="J904" s="66"/>
      <c r="K904" s="70"/>
      <c r="L904" s="70"/>
      <c r="M904" s="7"/>
      <c r="N904" s="7"/>
      <c r="O904" s="7"/>
      <c r="P904" s="7"/>
    </row>
    <row r="905" spans="1:16">
      <c r="A905" s="7"/>
      <c r="B905" s="7"/>
      <c r="C905" s="30"/>
      <c r="D905" s="7"/>
      <c r="E905" s="7"/>
      <c r="F905" s="7"/>
      <c r="G905" s="7"/>
      <c r="H905" s="70"/>
      <c r="I905" s="66"/>
      <c r="J905" s="66"/>
      <c r="K905" s="70"/>
      <c r="L905" s="70"/>
      <c r="M905" s="7"/>
      <c r="N905" s="7"/>
      <c r="O905" s="7"/>
      <c r="P905" s="7"/>
    </row>
    <row r="906" spans="1:16">
      <c r="A906" s="7"/>
      <c r="B906" s="7"/>
      <c r="C906" s="30"/>
      <c r="D906" s="7"/>
      <c r="E906" s="7"/>
      <c r="F906" s="7"/>
      <c r="G906" s="7"/>
      <c r="H906" s="70"/>
      <c r="I906" s="66"/>
      <c r="J906" s="66"/>
      <c r="K906" s="70"/>
      <c r="L906" s="70"/>
      <c r="M906" s="7"/>
      <c r="N906" s="7"/>
      <c r="O906" s="7"/>
      <c r="P906" s="7"/>
    </row>
    <row r="907" spans="1:16">
      <c r="A907" s="7"/>
      <c r="B907" s="7"/>
      <c r="C907" s="30"/>
      <c r="D907" s="7"/>
      <c r="E907" s="7"/>
      <c r="F907" s="7"/>
      <c r="G907" s="7"/>
      <c r="H907" s="70"/>
      <c r="I907" s="66"/>
      <c r="J907" s="66"/>
      <c r="K907" s="70"/>
      <c r="L907" s="70"/>
      <c r="M907" s="7"/>
      <c r="N907" s="7"/>
      <c r="O907" s="7"/>
      <c r="P907" s="7"/>
    </row>
    <row r="908" spans="1:16">
      <c r="A908" s="7"/>
      <c r="B908" s="7"/>
      <c r="C908" s="30"/>
      <c r="D908" s="7"/>
      <c r="E908" s="7"/>
      <c r="F908" s="7"/>
      <c r="G908" s="7"/>
      <c r="H908" s="70"/>
      <c r="I908" s="66"/>
      <c r="J908" s="66"/>
      <c r="K908" s="70"/>
      <c r="L908" s="70"/>
      <c r="M908" s="7"/>
      <c r="N908" s="7"/>
      <c r="O908" s="7"/>
      <c r="P908" s="7"/>
    </row>
    <row r="909" spans="1:16">
      <c r="A909" s="7"/>
      <c r="B909" s="7"/>
      <c r="C909" s="30"/>
      <c r="D909" s="7"/>
      <c r="E909" s="7"/>
      <c r="F909" s="7"/>
      <c r="G909" s="7"/>
      <c r="H909" s="70"/>
      <c r="I909" s="66"/>
      <c r="J909" s="66"/>
      <c r="K909" s="70"/>
      <c r="L909" s="70"/>
      <c r="M909" s="7"/>
      <c r="N909" s="7"/>
      <c r="O909" s="7"/>
      <c r="P909" s="7"/>
    </row>
    <row r="910" spans="1:16">
      <c r="A910" s="7"/>
      <c r="B910" s="7"/>
      <c r="C910" s="30"/>
      <c r="D910" s="7"/>
      <c r="E910" s="7"/>
      <c r="F910" s="7"/>
      <c r="G910" s="7"/>
      <c r="H910" s="70"/>
      <c r="I910" s="66"/>
      <c r="J910" s="66"/>
      <c r="K910" s="70"/>
      <c r="L910" s="70"/>
      <c r="M910" s="7"/>
      <c r="N910" s="7"/>
      <c r="O910" s="7"/>
      <c r="P910" s="7"/>
    </row>
    <row r="911" spans="1:16">
      <c r="A911" s="7"/>
      <c r="B911" s="7"/>
      <c r="C911" s="30"/>
      <c r="D911" s="7"/>
      <c r="E911" s="7"/>
      <c r="F911" s="7"/>
      <c r="G911" s="7"/>
      <c r="H911" s="70"/>
      <c r="I911" s="66"/>
      <c r="J911" s="66"/>
      <c r="K911" s="70"/>
      <c r="L911" s="70"/>
      <c r="M911" s="7"/>
      <c r="N911" s="7"/>
      <c r="O911" s="7"/>
      <c r="P911" s="7"/>
    </row>
    <row r="912" spans="1:16">
      <c r="A912" s="7"/>
      <c r="B912" s="7"/>
      <c r="C912" s="30"/>
      <c r="D912" s="7"/>
      <c r="E912" s="7"/>
      <c r="F912" s="7"/>
      <c r="G912" s="7"/>
      <c r="H912" s="70"/>
      <c r="I912" s="66"/>
      <c r="J912" s="66"/>
      <c r="K912" s="70"/>
      <c r="L912" s="70"/>
      <c r="M912" s="7"/>
      <c r="N912" s="7"/>
      <c r="O912" s="7"/>
      <c r="P912" s="7"/>
    </row>
    <row r="913" spans="1:16">
      <c r="A913" s="7"/>
      <c r="B913" s="7"/>
      <c r="C913" s="30"/>
      <c r="D913" s="7"/>
      <c r="E913" s="7"/>
      <c r="F913" s="7"/>
      <c r="G913" s="7"/>
      <c r="H913" s="70"/>
      <c r="I913" s="66"/>
      <c r="J913" s="66"/>
      <c r="K913" s="70"/>
      <c r="L913" s="70"/>
      <c r="M913" s="7"/>
      <c r="N913" s="7"/>
      <c r="O913" s="7"/>
      <c r="P913" s="7"/>
    </row>
    <row r="914" spans="1:16">
      <c r="A914" s="7"/>
      <c r="B914" s="7"/>
      <c r="C914" s="30"/>
      <c r="D914" s="7"/>
      <c r="E914" s="7"/>
      <c r="F914" s="7"/>
      <c r="G914" s="7"/>
      <c r="H914" s="70"/>
      <c r="I914" s="66"/>
      <c r="J914" s="66"/>
      <c r="K914" s="70"/>
      <c r="L914" s="70"/>
      <c r="M914" s="7"/>
      <c r="N914" s="7"/>
      <c r="O914" s="7"/>
      <c r="P914" s="7"/>
    </row>
    <row r="915" spans="1:16">
      <c r="A915" s="7"/>
      <c r="B915" s="7"/>
      <c r="C915" s="30"/>
      <c r="D915" s="7"/>
      <c r="E915" s="7"/>
      <c r="F915" s="7"/>
      <c r="G915" s="7"/>
      <c r="H915" s="70"/>
      <c r="I915" s="66"/>
      <c r="J915" s="66"/>
      <c r="K915" s="70"/>
      <c r="L915" s="70"/>
      <c r="M915" s="7"/>
      <c r="N915" s="7"/>
      <c r="O915" s="7"/>
      <c r="P915" s="7"/>
    </row>
    <row r="916" spans="1:16">
      <c r="A916" s="7"/>
      <c r="B916" s="7"/>
      <c r="C916" s="30"/>
      <c r="D916" s="7"/>
      <c r="E916" s="7"/>
      <c r="F916" s="7"/>
      <c r="G916" s="7"/>
      <c r="H916" s="70"/>
      <c r="I916" s="66"/>
      <c r="J916" s="66"/>
      <c r="K916" s="70"/>
      <c r="L916" s="70"/>
      <c r="M916" s="7"/>
      <c r="N916" s="7"/>
      <c r="O916" s="7"/>
      <c r="P916" s="7"/>
    </row>
    <row r="917" spans="1:16">
      <c r="A917" s="7"/>
      <c r="B917" s="7"/>
      <c r="C917" s="30"/>
      <c r="D917" s="7"/>
      <c r="E917" s="7"/>
      <c r="F917" s="7"/>
      <c r="G917" s="7"/>
      <c r="H917" s="70"/>
      <c r="I917" s="66"/>
      <c r="J917" s="66"/>
      <c r="K917" s="70"/>
      <c r="L917" s="70"/>
      <c r="M917" s="7"/>
      <c r="N917" s="7"/>
      <c r="O917" s="7"/>
      <c r="P917" s="7"/>
    </row>
    <row r="918" spans="1:16">
      <c r="A918" s="7"/>
      <c r="B918" s="7"/>
      <c r="C918" s="30"/>
      <c r="D918" s="7"/>
      <c r="E918" s="7"/>
      <c r="F918" s="7"/>
      <c r="G918" s="7"/>
      <c r="H918" s="70"/>
      <c r="I918" s="66"/>
      <c r="J918" s="66"/>
      <c r="K918" s="70"/>
      <c r="L918" s="70"/>
      <c r="M918" s="7"/>
      <c r="N918" s="7"/>
      <c r="O918" s="7"/>
      <c r="P918" s="7"/>
    </row>
    <row r="919" spans="1:16">
      <c r="A919" s="7"/>
      <c r="B919" s="7"/>
      <c r="C919" s="30"/>
      <c r="D919" s="7"/>
      <c r="E919" s="7"/>
      <c r="F919" s="7"/>
      <c r="G919" s="7"/>
      <c r="H919" s="70"/>
      <c r="I919" s="66"/>
      <c r="J919" s="66"/>
      <c r="K919" s="70"/>
      <c r="L919" s="70"/>
      <c r="M919" s="7"/>
      <c r="N919" s="7"/>
      <c r="O919" s="7"/>
      <c r="P919" s="7"/>
    </row>
    <row r="920" spans="1:16">
      <c r="A920" s="7"/>
      <c r="B920" s="7"/>
      <c r="C920" s="30"/>
      <c r="D920" s="7"/>
      <c r="E920" s="7"/>
      <c r="F920" s="7"/>
      <c r="G920" s="7"/>
      <c r="H920" s="70"/>
      <c r="I920" s="66"/>
      <c r="J920" s="66"/>
      <c r="K920" s="70"/>
      <c r="L920" s="70"/>
      <c r="M920" s="7"/>
      <c r="N920" s="7"/>
      <c r="O920" s="7"/>
      <c r="P920" s="7"/>
    </row>
    <row r="921" spans="1:16">
      <c r="A921" s="7"/>
      <c r="B921" s="7"/>
      <c r="C921" s="30"/>
      <c r="D921" s="7"/>
      <c r="E921" s="7"/>
      <c r="F921" s="7"/>
      <c r="G921" s="7"/>
      <c r="H921" s="70"/>
      <c r="I921" s="66"/>
      <c r="J921" s="66"/>
      <c r="K921" s="70"/>
      <c r="L921" s="70"/>
      <c r="M921" s="7"/>
      <c r="N921" s="7"/>
      <c r="O921" s="7"/>
      <c r="P921" s="7"/>
    </row>
    <row r="922" spans="1:16">
      <c r="A922" s="7"/>
      <c r="B922" s="7"/>
      <c r="C922" s="30"/>
      <c r="D922" s="7"/>
      <c r="E922" s="7"/>
      <c r="F922" s="7"/>
      <c r="G922" s="7"/>
      <c r="H922" s="70"/>
      <c r="I922" s="66"/>
      <c r="J922" s="66"/>
      <c r="K922" s="70"/>
      <c r="L922" s="70"/>
      <c r="M922" s="7"/>
      <c r="N922" s="7"/>
      <c r="O922" s="7"/>
      <c r="P922" s="7"/>
    </row>
    <row r="923" spans="1:16">
      <c r="A923" s="7"/>
      <c r="B923" s="7"/>
      <c r="C923" s="30"/>
      <c r="D923" s="7"/>
      <c r="E923" s="7"/>
      <c r="F923" s="7"/>
      <c r="G923" s="7"/>
      <c r="H923" s="70"/>
      <c r="I923" s="66"/>
      <c r="J923" s="66"/>
      <c r="K923" s="70"/>
      <c r="L923" s="70"/>
      <c r="M923" s="7"/>
      <c r="N923" s="7"/>
      <c r="O923" s="7"/>
      <c r="P923" s="7"/>
    </row>
    <row r="924" spans="1:16">
      <c r="A924" s="7"/>
      <c r="B924" s="7"/>
      <c r="C924" s="30"/>
      <c r="D924" s="7"/>
      <c r="E924" s="7"/>
      <c r="F924" s="7"/>
      <c r="G924" s="7"/>
      <c r="H924" s="70"/>
      <c r="I924" s="66"/>
      <c r="J924" s="66"/>
      <c r="K924" s="70"/>
      <c r="L924" s="70"/>
      <c r="M924" s="7"/>
      <c r="N924" s="7"/>
      <c r="O924" s="7"/>
      <c r="P924" s="7"/>
    </row>
    <row r="925" spans="1:16">
      <c r="A925" s="7"/>
      <c r="B925" s="7"/>
      <c r="C925" s="30"/>
      <c r="D925" s="7"/>
      <c r="E925" s="7"/>
      <c r="F925" s="7"/>
      <c r="G925" s="7"/>
      <c r="H925" s="70"/>
      <c r="I925" s="66"/>
      <c r="J925" s="66"/>
      <c r="K925" s="70"/>
      <c r="L925" s="70"/>
      <c r="M925" s="7"/>
      <c r="N925" s="7"/>
      <c r="O925" s="7"/>
      <c r="P925" s="7"/>
    </row>
    <row r="926" spans="1:16">
      <c r="A926" s="7"/>
      <c r="B926" s="7"/>
      <c r="C926" s="30"/>
      <c r="D926" s="7"/>
      <c r="E926" s="7"/>
      <c r="F926" s="7"/>
      <c r="G926" s="7"/>
      <c r="H926" s="70"/>
      <c r="I926" s="66"/>
      <c r="J926" s="66"/>
      <c r="K926" s="70"/>
      <c r="L926" s="70"/>
      <c r="M926" s="7"/>
      <c r="N926" s="7"/>
      <c r="O926" s="7"/>
      <c r="P926" s="7"/>
    </row>
    <row r="927" spans="1:16">
      <c r="A927" s="7"/>
      <c r="B927" s="7"/>
      <c r="C927" s="30"/>
      <c r="D927" s="7"/>
      <c r="E927" s="7"/>
      <c r="F927" s="7"/>
      <c r="G927" s="7"/>
      <c r="H927" s="70"/>
      <c r="I927" s="66"/>
      <c r="J927" s="66"/>
      <c r="K927" s="70"/>
      <c r="L927" s="70"/>
      <c r="M927" s="7"/>
      <c r="N927" s="7"/>
      <c r="O927" s="7"/>
      <c r="P927" s="7"/>
    </row>
  </sheetData>
  <autoFilter ref="A1:C62" xr:uid="{00000000-0009-0000-0000-000005000000}"/>
  <conditionalFormatting sqref="B2">
    <cfRule type="expression" dxfId="1211" priority="11">
      <formula>COUNTIF($C$1:$C$1031, B2) &gt; 1</formula>
    </cfRule>
  </conditionalFormatting>
  <conditionalFormatting sqref="B2:B10">
    <cfRule type="expression" dxfId="1210" priority="159">
      <formula>B2=#REF!</formula>
    </cfRule>
  </conditionalFormatting>
  <conditionalFormatting sqref="B2:B19">
    <cfRule type="expression" dxfId="1209" priority="59">
      <formula>COUNTIF($C$1:$C$957, B2) &gt; 1</formula>
    </cfRule>
    <cfRule type="expression" dxfId="1208" priority="60">
      <formula>COUNTIF($B$2:$B$938, B2) &gt; 1</formula>
    </cfRule>
    <cfRule type="expression" dxfId="1207" priority="56">
      <formula>COUNTIF($B$2:$B$940, B2) &gt; 1</formula>
    </cfRule>
    <cfRule type="expression" dxfId="1206" priority="58">
      <formula>COUNTIF($B$2:$B$941, B2) &gt; 1</formula>
    </cfRule>
    <cfRule type="expression" dxfId="1205" priority="57">
      <formula>COUNTIF($C$1:$C$960, B2) &gt; 1</formula>
    </cfRule>
    <cfRule type="expression" dxfId="1204" priority="62">
      <formula>COUNTIF($B$2:$B$939, B2) &gt; 1</formula>
    </cfRule>
    <cfRule type="expression" dxfId="1203" priority="55">
      <formula>COUNTIF($C$1:$C$959, B2) &gt; 1</formula>
    </cfRule>
  </conditionalFormatting>
  <conditionalFormatting sqref="B2:B20">
    <cfRule type="expression" dxfId="1202" priority="61">
      <formula>COUNTIF($C$1:$C$958, B2) &gt; 1</formula>
    </cfRule>
    <cfRule type="expression" dxfId="1201" priority="49">
      <formula>COUNTIF($C$1:$C$962, B2) &gt; 1</formula>
    </cfRule>
  </conditionalFormatting>
  <conditionalFormatting sqref="B2:B21">
    <cfRule type="expression" dxfId="1200" priority="68">
      <formula>COUNTIF($B$2:$B$944, B2) &gt; 1</formula>
    </cfRule>
    <cfRule type="expression" dxfId="1199" priority="67">
      <formula>COUNTIF($C$1:$C$963, B2) &gt; 1</formula>
    </cfRule>
    <cfRule type="expression" dxfId="1198" priority="69">
      <formula>COUNTIF($B$2:$B$945, B2) &gt; 1</formula>
    </cfRule>
  </conditionalFormatting>
  <conditionalFormatting sqref="B2:B22">
    <cfRule type="expression" dxfId="1197" priority="66">
      <formula>COUNTIF($B$2:$B$947, B2) &gt; 1</formula>
    </cfRule>
    <cfRule type="expression" dxfId="1196" priority="65">
      <formula>COUNTIF($C$1:$C$966, B2) &gt; 1</formula>
    </cfRule>
    <cfRule type="expression" dxfId="1195" priority="64">
      <formula>COUNTIF($B$2:$B$946, B2) &gt; 1</formula>
    </cfRule>
    <cfRule type="expression" dxfId="1194" priority="63">
      <formula>COUNTIF($C$1:$C$965, B2) &gt; 1</formula>
    </cfRule>
  </conditionalFormatting>
  <conditionalFormatting sqref="B2:B24">
    <cfRule type="expression" dxfId="1193" priority="73">
      <formula>COUNTIF($C$1:$C$964, B2) &gt; 1</formula>
    </cfRule>
  </conditionalFormatting>
  <conditionalFormatting sqref="B2:B25 B27:B49">
    <cfRule type="expression" dxfId="1192" priority="19">
      <formula>COUNTIF($B$2:$B$991, B2) &gt; 1</formula>
    </cfRule>
  </conditionalFormatting>
  <conditionalFormatting sqref="B2:B25">
    <cfRule type="expression" dxfId="1191" priority="128">
      <formula>COUNTIF($C$1:$C$969, B2) &gt; 1</formula>
    </cfRule>
    <cfRule type="expression" dxfId="1190" priority="4">
      <formula>COUNTIF($B$2:$B$948, B2) &gt; 1</formula>
    </cfRule>
    <cfRule type="expression" dxfId="1189" priority="52">
      <formula>COUNTIF($C$1:$C$967, B2) &gt; 1</formula>
    </cfRule>
    <cfRule type="expression" dxfId="1188" priority="6">
      <formula>COUNTIF($B$2:$B$949, B2) &gt; 1</formula>
    </cfRule>
    <cfRule type="expression" dxfId="1187" priority="129">
      <formula>COUNTIF($B$2:$B$950, B2) &gt; 1</formula>
    </cfRule>
    <cfRule type="expression" dxfId="1186" priority="127">
      <formula>COUNTIF($B$2:$B$953, B2) &gt; 1</formula>
    </cfRule>
    <cfRule type="expression" dxfId="1185" priority="131">
      <formula>COUNTIF($B$2:$B$951, B2) &gt; 1</formula>
    </cfRule>
    <cfRule type="expression" dxfId="1184" priority="125">
      <formula>COUNTIF($B$2:$B$952, B2) &gt; 1</formula>
    </cfRule>
    <cfRule type="expression" dxfId="1183" priority="124">
      <formula>COUNTIF($C$1:$C$971, B2) &gt; 1</formula>
    </cfRule>
  </conditionalFormatting>
  <conditionalFormatting sqref="B2:B26">
    <cfRule type="expression" dxfId="1182" priority="5">
      <formula>COUNTIF($C$1:$C$968, B2) &gt; 1</formula>
    </cfRule>
    <cfRule type="expression" dxfId="1181" priority="126">
      <formula>COUNTIF($C$1:$C$972, B2) &gt; 1</formula>
    </cfRule>
    <cfRule type="expression" dxfId="1180" priority="130">
      <formula>COUNTIF($C$1:$C$970, B2) &gt; 1</formula>
    </cfRule>
  </conditionalFormatting>
  <conditionalFormatting sqref="B2:B27 B29:B54">
    <cfRule type="expression" dxfId="1179" priority="43">
      <formula>COUNTIF($B$2:$B$997, B2) &gt; 1</formula>
    </cfRule>
    <cfRule type="expression" dxfId="1178" priority="45">
      <formula>COUNTIF($B$2:$B$998, B2) &gt; 1</formula>
    </cfRule>
  </conditionalFormatting>
  <conditionalFormatting sqref="B2:B27">
    <cfRule type="expression" dxfId="1177" priority="7">
      <formula>COUNTIF($B$2:$B$954, B2) &gt; 1</formula>
    </cfRule>
    <cfRule type="expression" dxfId="1176" priority="8">
      <formula>COUNTIF($B$2:$B$955, B2) &gt; 1</formula>
    </cfRule>
    <cfRule type="expression" dxfId="1175" priority="53">
      <formula>COUNTIF($B$1:$B$967, B2) &gt; 1</formula>
    </cfRule>
    <cfRule type="expression" dxfId="1174" priority="50">
      <formula>COUNTIF($C$1:$C$973, B2) &gt; 1</formula>
    </cfRule>
  </conditionalFormatting>
  <conditionalFormatting sqref="B2:B28 B30:B52">
    <cfRule type="expression" dxfId="1173" priority="15">
      <formula>COUNTIF($C$1:$C$1013, B2) &gt; 1</formula>
    </cfRule>
  </conditionalFormatting>
  <conditionalFormatting sqref="B2:B28">
    <cfRule type="expression" dxfId="1172" priority="48">
      <formula>COUNTIF($B$1:$B$958, B2) &gt; 1</formula>
    </cfRule>
    <cfRule type="expression" dxfId="1171" priority="51">
      <formula>COUNTIF($B$1:$B$962, B2) &gt; 1</formula>
    </cfRule>
    <cfRule type="expression" dxfId="1170" priority="132">
      <formula>COUNTIF($C$1:$C$977, B2) &gt; 1</formula>
    </cfRule>
    <cfRule type="expression" dxfId="1169" priority="138">
      <formula>COUNTIF($B$2:$B$957, B2) &gt; 1</formula>
    </cfRule>
    <cfRule type="expression" dxfId="1168" priority="137">
      <formula>COUNTIF($B$2:$B$956, B2) &gt; 1</formula>
    </cfRule>
    <cfRule type="expression" dxfId="1167" priority="96">
      <formula>COUNTIF($B$2:$B$967, B2) &gt; 1</formula>
    </cfRule>
    <cfRule type="expression" dxfId="1166" priority="136">
      <formula>COUNTIF($C$1:$C$975, B2) &gt; 1</formula>
    </cfRule>
    <cfRule type="expression" dxfId="1165" priority="135">
      <formula>COUNTIF($B$2:$B$959, B2) &gt; 1</formula>
    </cfRule>
    <cfRule type="expression" dxfId="1164" priority="98">
      <formula>COUNTIF($B$2:$B$966, B2) &gt; 1</formula>
    </cfRule>
    <cfRule type="expression" dxfId="1163" priority="134">
      <formula>COUNTIF($C$1:$C$978, B2) &gt; 1</formula>
    </cfRule>
    <cfRule type="expression" dxfId="1162" priority="133">
      <formula>COUNTIF($B$2:$B$958, B2) &gt; 1</formula>
    </cfRule>
  </conditionalFormatting>
  <conditionalFormatting sqref="B2:B30">
    <cfRule type="expression" dxfId="1161" priority="47">
      <formula>COUNTIF($K$2:$K$65, B2) &gt; 1</formula>
    </cfRule>
    <cfRule type="expression" dxfId="1160" priority="71">
      <formula>COUNTIF($J$2:$J$65, B2) &gt; 1</formula>
    </cfRule>
    <cfRule type="expression" dxfId="1159" priority="72">
      <formula>COUNTIF($B$2:$B$66, B2) &gt; 1</formula>
    </cfRule>
  </conditionalFormatting>
  <conditionalFormatting sqref="B2:B31">
    <cfRule type="expression" dxfId="1158" priority="147">
      <formula>COUNTIF($B$2:$B$965, B2) &gt; 1</formula>
    </cfRule>
    <cfRule type="expression" dxfId="1157" priority="118">
      <formula>COUNTIF($C$1:$C$979, B2) &gt; 1</formula>
    </cfRule>
    <cfRule type="expression" dxfId="1156" priority="114">
      <formula>COUNTIF($C$1:$C$974, B2) &gt; 1</formula>
    </cfRule>
    <cfRule type="expression" dxfId="1155" priority="151">
      <formula>COUNTIF($B$2:$B$963, B2) &gt; 1</formula>
    </cfRule>
    <cfRule type="expression" dxfId="1154" priority="79">
      <formula>COUNTIF($B$2:$B$960, B2) &gt; 1</formula>
    </cfRule>
    <cfRule type="expression" dxfId="1153" priority="80">
      <formula>COUNTIF($C$1:$C$980, B2) &gt; 1</formula>
    </cfRule>
    <cfRule type="expression" dxfId="1152" priority="81">
      <formula>COUNTIF($B$2:$B$961, B2) &gt; 1</formula>
    </cfRule>
    <cfRule type="expression" dxfId="1151" priority="145">
      <formula>COUNTIF($B$2:$B$964, B2) &gt; 1</formula>
    </cfRule>
    <cfRule type="expression" dxfId="1150" priority="164">
      <formula>COUNTIF($C$1:$C$976, B2) &gt; 1</formula>
    </cfRule>
    <cfRule type="expression" dxfId="1149" priority="149">
      <formula>COUNTIF($B$2:$B$962, B2) &gt; 1</formula>
    </cfRule>
    <cfRule type="expression" dxfId="1148" priority="150">
      <formula>COUNTIF($C$1:$C$982, B2) &gt; 1</formula>
    </cfRule>
  </conditionalFormatting>
  <conditionalFormatting sqref="B2:B32">
    <cfRule type="expression" dxfId="1147" priority="146">
      <formula>COUNTIF($C$1:$C$984, B2) &gt; 1</formula>
    </cfRule>
    <cfRule type="expression" dxfId="1146" priority="117">
      <formula>COUNTIF($C$1:$C$986, B2) &gt; 1</formula>
    </cfRule>
    <cfRule type="expression" dxfId="1145" priority="163">
      <formula>COUNTIF($C$1:$C$983, B2) &gt; 1</formula>
    </cfRule>
    <cfRule type="expression" dxfId="1144" priority="148">
      <formula>COUNTIF($C$1:$C$981, B2) &gt; 1</formula>
    </cfRule>
  </conditionalFormatting>
  <conditionalFormatting sqref="B2:B33">
    <cfRule type="expression" dxfId="1143" priority="115">
      <formula>COUNTIF($C$1:$C$985, B2) &gt; 1</formula>
    </cfRule>
  </conditionalFormatting>
  <conditionalFormatting sqref="B2:B35">
    <cfRule type="expression" dxfId="1142" priority="100">
      <formula>COUNTIF($B$2:$B$974, B2) &gt; 1</formula>
    </cfRule>
    <cfRule type="expression" dxfId="1141" priority="54">
      <formula>COUNTIF($B$1:$B$980, B2) &gt; 1</formula>
    </cfRule>
  </conditionalFormatting>
  <conditionalFormatting sqref="B2:B36">
    <cfRule type="expression" dxfId="1140" priority="97">
      <formula>COUNTIF($B$2:$B$968, B2) &gt; 1</formula>
    </cfRule>
    <cfRule type="expression" dxfId="1139" priority="70">
      <formula>COUNTIF($C$1:$C$988, B2) &gt; 1</formula>
    </cfRule>
    <cfRule type="expression" dxfId="1138" priority="165">
      <formula>COUNTIF($C$1:$C$987, B2) &gt; 1</formula>
    </cfRule>
    <cfRule type="expression" dxfId="1137" priority="3">
      <formula>COUNTIF($B$1:$B$977, B2) &gt; 1</formula>
    </cfRule>
    <cfRule type="expression" dxfId="1136" priority="14">
      <formula>COUNTIF($B$2:$B$969, B2) &gt; 1</formula>
    </cfRule>
    <cfRule type="expression" dxfId="1135" priority="119">
      <formula>COUNTIF($B$1:$B$979, B2) &gt; 1</formula>
    </cfRule>
  </conditionalFormatting>
  <conditionalFormatting sqref="B2:B37">
    <cfRule type="expression" dxfId="1134" priority="88">
      <formula>COUNTIF($B$2:$B$979, B2) &gt; 1</formula>
    </cfRule>
    <cfRule type="expression" dxfId="1133" priority="2">
      <formula>COUNTIF($B$1:$B$972, B2) &gt; 1</formula>
    </cfRule>
    <cfRule type="expression" dxfId="1132" priority="86">
      <formula>COUNTIF($B$2:$B$978, B2) &gt; 1</formula>
    </cfRule>
    <cfRule type="expression" dxfId="1131" priority="113">
      <formula>COUNTIF($B$1:$B$970, B2) &gt; 1</formula>
    </cfRule>
    <cfRule type="expression" dxfId="1130" priority="33">
      <formula>COUNTIF($B$2:$B$976, B2) &gt; 1</formula>
    </cfRule>
    <cfRule type="expression" dxfId="1129" priority="32">
      <formula>COUNTIF($B$2:$B$975, B2) &gt; 1</formula>
    </cfRule>
    <cfRule type="expression" dxfId="1128" priority="31">
      <formula>COUNTIF($B$2:$B$977, B2) &gt; 1</formula>
    </cfRule>
    <cfRule type="expression" dxfId="1127" priority="1">
      <formula>COUNTIF($B$1:$B$968, B2) &gt; 1</formula>
    </cfRule>
    <cfRule type="expression" dxfId="1126" priority="152">
      <formula>COUNTIF($B$2:$B$972, B2) &gt; 1</formula>
    </cfRule>
    <cfRule type="expression" dxfId="1125" priority="154">
      <formula>COUNTIF($B$2:$B$973, B2) &gt; 1</formula>
    </cfRule>
    <cfRule type="expression" dxfId="1124" priority="155">
      <formula>COUNTIF($C$1:$C$989, B2) &gt; 1</formula>
    </cfRule>
    <cfRule type="expression" dxfId="1123" priority="156">
      <formula>COUNTIF($B$2:$B$970, B2) &gt; 1</formula>
    </cfRule>
    <cfRule type="expression" dxfId="1122" priority="157">
      <formula>COUNTIF($C$1:$C$990, B2) &gt; 1</formula>
    </cfRule>
    <cfRule type="expression" dxfId="1121" priority="158">
      <formula>COUNTIF($B$2:$B$971, B2) &gt; 1</formula>
    </cfRule>
    <cfRule type="expression" dxfId="1120" priority="76">
      <formula>COUNTIF($B$1:$B$987, B2) &gt; 1</formula>
    </cfRule>
    <cfRule type="expression" dxfId="1119" priority="77">
      <formula>COUNTIF($B$1:$B$990, B2) &gt; 1</formula>
    </cfRule>
  </conditionalFormatting>
  <conditionalFormatting sqref="B2:B38">
    <cfRule type="expression" dxfId="1118" priority="153">
      <formula>COUNTIF($C$1:$C$992, B2) &gt; 1</formula>
    </cfRule>
    <cfRule type="expression" dxfId="1117" priority="75">
      <formula>COUNTIF($B$1:$B$978, B2) &gt; 1</formula>
    </cfRule>
    <cfRule type="expression" dxfId="1116" priority="162">
      <formula>COUNTIF($C$1:$C$991, B2) &gt; 1</formula>
    </cfRule>
  </conditionalFormatting>
  <conditionalFormatting sqref="B2:B39">
    <cfRule type="expression" dxfId="1115" priority="10">
      <formula>COUNTIF($B$2:$B$76, B2) &gt; 1</formula>
    </cfRule>
    <cfRule type="expression" dxfId="1114" priority="9">
      <formula>COUNTIF($K$2:$K$75, B2) &gt; 1</formula>
    </cfRule>
    <cfRule type="expression" dxfId="1113" priority="87">
      <formula>COUNTIF($C$1:$C$998, B2) &gt; 1</formula>
    </cfRule>
    <cfRule type="expression" dxfId="1112" priority="141">
      <formula>COUNTIF($K$2:$K$77, B2) &gt; 1</formula>
    </cfRule>
    <cfRule type="expression" dxfId="1111" priority="144">
      <formula>COUNTIF($B$2:$B$78, B2) &gt; 1</formula>
    </cfRule>
  </conditionalFormatting>
  <conditionalFormatting sqref="B2:B40">
    <cfRule type="expression" dxfId="1110" priority="84">
      <formula>COUNTIF($B$2:$B$980, B2) &gt; 1</formula>
    </cfRule>
    <cfRule type="expression" dxfId="1109" priority="120">
      <formula>COUNTIF($B$1:$B$982, B2) &gt; 1</formula>
    </cfRule>
    <cfRule type="expression" dxfId="1108" priority="160">
      <formula>COUNTIF($C$1:$C$997, B2) &gt; 1</formula>
    </cfRule>
    <cfRule type="expression" dxfId="1107" priority="161">
      <formula>COUNTIF($C$1:$C$995, B2) &gt; 1</formula>
    </cfRule>
    <cfRule type="expression" dxfId="1106" priority="123">
      <formula>COUNTIF($C$1:$C$994, B2) &gt; 1</formula>
    </cfRule>
    <cfRule type="expression" dxfId="1105" priority="139">
      <formula>COUNTIF($C$1:$C$996, B2) &gt; 1</formula>
    </cfRule>
    <cfRule type="expression" dxfId="1104" priority="142">
      <formula>COUNTIF($C$1:$C$999, B2) &gt; 1</formula>
    </cfRule>
    <cfRule type="expression" dxfId="1103" priority="143">
      <formula>COUNTIF($C$1:$C$993, B2) &gt; 1</formula>
    </cfRule>
  </conditionalFormatting>
  <conditionalFormatting sqref="B2:B41">
    <cfRule type="expression" dxfId="1102" priority="140">
      <formula>COUNTIF($C$1:$C$1000, B2) &gt; 1</formula>
    </cfRule>
    <cfRule type="expression" dxfId="1101" priority="85">
      <formula>COUNTIF($B$2:$B$981, B2) &gt; 1</formula>
    </cfRule>
  </conditionalFormatting>
  <conditionalFormatting sqref="B2:B42">
    <cfRule type="expression" dxfId="1100" priority="83">
      <formula>COUNTIF($B$2:$B$86, B2) &gt; 1</formula>
    </cfRule>
    <cfRule type="expression" dxfId="1099" priority="82">
      <formula>COUNTIF($J$2:$J$85, B2) &gt; 1</formula>
    </cfRule>
    <cfRule type="expression" dxfId="1098" priority="91">
      <formula>COUNTIF($C$1:$C$1001, B2) &gt; 1</formula>
    </cfRule>
    <cfRule type="expression" dxfId="1097" priority="36">
      <formula>COUNTIF($B$2:$B$982, B2) &gt; 1</formula>
    </cfRule>
  </conditionalFormatting>
  <conditionalFormatting sqref="B2:B43">
    <cfRule type="expression" dxfId="1096" priority="35">
      <formula>COUNTIF($B$2:$B$984, B2) &gt; 1</formula>
    </cfRule>
    <cfRule type="expression" dxfId="1095" priority="103">
      <formula>COUNTIF($C$1:$C$1004, B2) &gt; 1</formula>
    </cfRule>
    <cfRule type="expression" dxfId="1094" priority="99">
      <formula>COUNTIF($C$1:$C$1002, B2) &gt; 1</formula>
    </cfRule>
    <cfRule type="expression" dxfId="1093" priority="34">
      <formula>COUNTIF($B$2:$B$983, B2) &gt; 1</formula>
    </cfRule>
    <cfRule type="expression" dxfId="1092" priority="92">
      <formula>COUNTIF($B$1:$B$994, B2) &gt; 1</formula>
    </cfRule>
    <cfRule type="expression" dxfId="1091" priority="121">
      <formula>COUNTIF($C$1:$C$1003, B2) &gt; 1</formula>
    </cfRule>
  </conditionalFormatting>
  <conditionalFormatting sqref="B2:B44">
    <cfRule type="expression" dxfId="1090" priority="104">
      <formula>COUNTIF($C$1:$C$1015, B2) &gt; 1</formula>
    </cfRule>
    <cfRule type="expression" dxfId="1089" priority="106">
      <formula>COUNTIF($H$2:$H$92, B2) &gt; 1</formula>
    </cfRule>
    <cfRule type="expression" dxfId="1088" priority="18">
      <formula>COUNTIF($C$1:$C$1005, B2) &gt; 1</formula>
    </cfRule>
    <cfRule type="expression" dxfId="1087" priority="110">
      <formula>COUNTIF($B$2:$B$93, B2) &gt; 1</formula>
    </cfRule>
    <cfRule type="expression" dxfId="1086" priority="89">
      <formula>COUNTIF($B$1:$B$985, B2) &gt; 1</formula>
    </cfRule>
    <cfRule type="expression" dxfId="1085" priority="90">
      <formula>COUNTIF($B$1:$B$989, B2) &gt; 1</formula>
    </cfRule>
    <cfRule type="expression" dxfId="1084" priority="74">
      <formula>COUNTIF($B$1:$B$964, B2) &gt; 1</formula>
    </cfRule>
  </conditionalFormatting>
  <conditionalFormatting sqref="B2:B46">
    <cfRule type="expression" dxfId="1083" priority="40">
      <formula>COUNTIF($B$2:$B$987, B2) &gt; 1</formula>
    </cfRule>
    <cfRule type="expression" dxfId="1082" priority="78">
      <formula>COUNTIF($B$1:$B$1000, B2) &gt; 1</formula>
    </cfRule>
    <cfRule type="expression" dxfId="1081" priority="108">
      <formula>COUNTIF($C$1:$C$1006, B2) &gt; 1</formula>
    </cfRule>
  </conditionalFormatting>
  <conditionalFormatting sqref="B2:B47">
    <cfRule type="expression" dxfId="1080" priority="93">
      <formula>COUNTIF($B$1:$B$997, B2) &gt; 1</formula>
    </cfRule>
    <cfRule type="expression" dxfId="1079" priority="41">
      <formula>COUNTIF($B$2:$B$988, B2) &gt; 1</formula>
    </cfRule>
    <cfRule type="expression" dxfId="1078" priority="105">
      <formula>COUNTIF($C$1:$C$1007, B2) &gt; 1</formula>
    </cfRule>
  </conditionalFormatting>
  <conditionalFormatting sqref="B2:B48">
    <cfRule type="expression" dxfId="1077" priority="38">
      <formula>COUNTIF($B$2:$B$989, B2) &gt; 1</formula>
    </cfRule>
    <cfRule type="expression" dxfId="1076" priority="12">
      <formula>COUNTIF($B$1:$B$988, B2) &gt; 1</formula>
    </cfRule>
    <cfRule type="expression" dxfId="1075" priority="109">
      <formula>COUNTIF($C$1:$C$1008, B2) &gt; 1</formula>
    </cfRule>
  </conditionalFormatting>
  <conditionalFormatting sqref="B2:B49">
    <cfRule type="expression" dxfId="1074" priority="13">
      <formula>COUNTIF($B$1:$B$1010, B2) &gt; 1</formula>
    </cfRule>
    <cfRule type="expression" dxfId="1073" priority="39">
      <formula>COUNTIF($B$2:$B$990, B2) &gt; 1</formula>
    </cfRule>
    <cfRule type="expression" dxfId="1072" priority="95">
      <formula>COUNTIF($C$1:$C$1009, B2) &gt; 1</formula>
    </cfRule>
  </conditionalFormatting>
  <conditionalFormatting sqref="B2:B50">
    <cfRule type="expression" dxfId="1071" priority="102">
      <formula>COUNTIF($C$1:$C$1010, B2) &gt; 1</formula>
    </cfRule>
    <cfRule type="expression" dxfId="1070" priority="122">
      <formula>COUNTIF($B$1:$B$992, B2) &gt; 1</formula>
    </cfRule>
  </conditionalFormatting>
  <conditionalFormatting sqref="B2:B51">
    <cfRule type="expression" dxfId="1069" priority="37">
      <formula>COUNTIF($C$1:$C$1012, B2) &gt; 1</formula>
    </cfRule>
    <cfRule type="expression" dxfId="1068" priority="101">
      <formula>COUNTIF($C$1:$C$1011, B2) &gt; 1</formula>
    </cfRule>
  </conditionalFormatting>
  <conditionalFormatting sqref="B2:B52">
    <cfRule type="expression" dxfId="1067" priority="17">
      <formula>COUNTIF($B$2:$B$96, B2) &gt; 1</formula>
    </cfRule>
    <cfRule type="expression" dxfId="1066" priority="16">
      <formula>COUNTIF($K$2:$K$95, B2) &gt; 1</formula>
    </cfRule>
  </conditionalFormatting>
  <conditionalFormatting sqref="B2:B53">
    <cfRule type="expression" dxfId="1065" priority="27">
      <formula>COUNTIF($B$1:$B$1004, B2) &gt; 1</formula>
    </cfRule>
    <cfRule type="expression" dxfId="1064" priority="94">
      <formula>COUNTIF($B$1:$B$1007, B2) &gt; 1</formula>
    </cfRule>
    <cfRule type="expression" dxfId="1063" priority="46">
      <formula>COUNTIF($B$2:$B$995, B2) &gt; 1</formula>
    </cfRule>
    <cfRule type="expression" dxfId="1062" priority="107">
      <formula>COUNTIF($C$1:$C$1014, B2) &gt; 1</formula>
    </cfRule>
  </conditionalFormatting>
  <conditionalFormatting sqref="B2:B54">
    <cfRule type="expression" dxfId="1061" priority="42">
      <formula>COUNTIF($C$1:$C$1016, B2) &gt; 1</formula>
    </cfRule>
    <cfRule type="expression" dxfId="1060" priority="21">
      <formula>COUNTIF($B$1:$B$999, B2) &gt; 1</formula>
    </cfRule>
    <cfRule type="expression" dxfId="1059" priority="116">
      <formula>COUNTIF($B$1:$B$974, B2) &gt; 1</formula>
    </cfRule>
    <cfRule type="expression" dxfId="1058" priority="29">
      <formula>COUNTIF($B$1:$B$1017, B2) &gt; 1</formula>
    </cfRule>
    <cfRule type="expression" dxfId="1057" priority="111">
      <formula>COUNTIF($C$1:$C$1018, B2) &gt; 1</formula>
    </cfRule>
    <cfRule type="expression" dxfId="1056" priority="44">
      <formula>COUNTIF($C$1:$C$1017, B2) &gt; 1</formula>
    </cfRule>
    <cfRule type="expression" dxfId="1055" priority="20">
      <formula>COUNTIF($B$1:$B$995, B2) &gt; 1</formula>
    </cfRule>
  </conditionalFormatting>
  <conditionalFormatting sqref="B2:B55">
    <cfRule type="expression" dxfId="1054" priority="30">
      <formula>COUNTIF($C$1:$C$1019, B2) &gt; 1</formula>
    </cfRule>
  </conditionalFormatting>
  <conditionalFormatting sqref="B2:B56">
    <cfRule type="expression" dxfId="1053" priority="112">
      <formula>COUNTIF($C$1:$C$1020, B2) &gt; 1</formula>
    </cfRule>
  </conditionalFormatting>
  <conditionalFormatting sqref="B2:B579">
    <cfRule type="expression" dxfId="1052" priority="166">
      <formula>COUNTIF($B$1:$B$976, B2) &gt; 1</formula>
    </cfRule>
  </conditionalFormatting>
  <conditionalFormatting sqref="B19 B54">
    <cfRule type="expression" dxfId="1051" priority="22">
      <formula>COUNTIF($C$1:$C$1021, B19) &gt; 1</formula>
    </cfRule>
  </conditionalFormatting>
  <conditionalFormatting sqref="B21">
    <cfRule type="expression" dxfId="1050" priority="28">
      <formula>COUNTIF($C$1:$C$1028, B21) &gt; 1</formula>
    </cfRule>
  </conditionalFormatting>
  <conditionalFormatting sqref="B54">
    <cfRule type="expression" dxfId="1049" priority="26">
      <formula>COUNTIF($B$2:$B$103, B54) &gt; 1</formula>
    </cfRule>
    <cfRule type="expression" dxfId="1048" priority="24">
      <formula>COUNTIF($K$2:$K$102, B54) &gt; 1</formula>
    </cfRule>
    <cfRule type="expression" dxfId="1047" priority="23">
      <formula>COUNTIF($C$1:$C$1025, B54) &gt; 1</formula>
    </cfRule>
    <cfRule type="expression" dxfId="1046" priority="25">
      <formula>COUNTIF($C$1:$C$1024, B54) &gt; 1</formula>
    </cfRule>
  </conditionalFormatting>
  <conditionalFormatting sqref="C2:C927">
    <cfRule type="expression" dxfId="1045" priority="167">
      <formula>C2&gt;0</formula>
    </cfRule>
  </conditionalFormatting>
  <dataValidations count="1">
    <dataValidation type="list" allowBlank="1" showErrorMessage="1" sqref="A2:A62" xr:uid="{00000000-0002-0000-05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AA99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.75" customHeight="1"/>
  <cols>
    <col min="1" max="1" width="24.7109375" customWidth="1"/>
    <col min="2" max="2" width="30.85546875" customWidth="1"/>
    <col min="3" max="3" width="23.85546875" customWidth="1"/>
    <col min="4" max="6" width="22" customWidth="1"/>
    <col min="7" max="7" width="22.85546875" customWidth="1"/>
    <col min="8" max="8" width="25.85546875" customWidth="1"/>
    <col min="9" max="9" width="15.7109375" customWidth="1"/>
    <col min="10" max="10" width="17.7109375" customWidth="1"/>
    <col min="11" max="11" width="13.140625" customWidth="1"/>
    <col min="12" max="13" width="19.7109375" customWidth="1"/>
    <col min="14" max="14" width="18.7109375" customWidth="1"/>
    <col min="15" max="15" width="22.42578125" customWidth="1"/>
    <col min="16" max="17" width="19.7109375" customWidth="1"/>
  </cols>
  <sheetData>
    <row r="1" spans="1:27" ht="36.75" customHeight="1">
      <c r="A1" s="2" t="s">
        <v>0</v>
      </c>
      <c r="B1" s="2" t="s">
        <v>173</v>
      </c>
      <c r="C1" s="71" t="s">
        <v>59</v>
      </c>
      <c r="D1" s="71"/>
      <c r="E1" s="71"/>
      <c r="F1" s="71"/>
      <c r="G1" s="72"/>
      <c r="H1" s="72" t="s">
        <v>173</v>
      </c>
      <c r="I1" s="72" t="s">
        <v>180</v>
      </c>
      <c r="J1" s="72" t="s">
        <v>181</v>
      </c>
      <c r="K1" s="72" t="s">
        <v>182</v>
      </c>
      <c r="L1" s="73" t="s">
        <v>59</v>
      </c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</row>
    <row r="2" spans="1:27">
      <c r="A2" s="36" t="s">
        <v>15</v>
      </c>
      <c r="B2" s="37" t="s">
        <v>75</v>
      </c>
      <c r="C2" s="40">
        <f t="shared" ref="C2:C33" si="0">_xlfn.XLOOKUP(B2,H:H,L:L,0)</f>
        <v>0</v>
      </c>
      <c r="D2" s="40"/>
      <c r="E2" s="40"/>
      <c r="F2" s="40"/>
      <c r="G2" s="40"/>
      <c r="H2" s="74" t="s">
        <v>177</v>
      </c>
      <c r="I2" s="40">
        <v>178000000</v>
      </c>
      <c r="J2" s="40">
        <v>178400</v>
      </c>
      <c r="K2" s="48">
        <v>0.82</v>
      </c>
      <c r="L2" s="40">
        <v>4128808</v>
      </c>
      <c r="M2" s="18"/>
      <c r="N2" s="75"/>
      <c r="O2" s="74"/>
      <c r="P2" s="40"/>
      <c r="Q2" s="40"/>
      <c r="R2" s="48"/>
      <c r="S2" s="18"/>
      <c r="T2" s="18"/>
      <c r="U2" s="18"/>
      <c r="V2" s="18"/>
      <c r="W2" s="18"/>
      <c r="X2" s="18"/>
      <c r="Y2" s="18"/>
      <c r="Z2" s="18"/>
      <c r="AA2" s="18"/>
    </row>
    <row r="3" spans="1:27">
      <c r="A3" s="36" t="s">
        <v>15</v>
      </c>
      <c r="B3" s="37" t="s">
        <v>78</v>
      </c>
      <c r="C3" s="40">
        <f t="shared" si="0"/>
        <v>0</v>
      </c>
      <c r="D3" s="40"/>
      <c r="E3" s="40"/>
      <c r="F3" s="40"/>
      <c r="G3" s="40"/>
      <c r="H3" s="74" t="s">
        <v>137</v>
      </c>
      <c r="I3" s="40">
        <v>270000000</v>
      </c>
      <c r="J3" s="40">
        <v>270615434</v>
      </c>
      <c r="K3" s="48">
        <v>1</v>
      </c>
      <c r="L3" s="40">
        <v>4059232</v>
      </c>
      <c r="M3" s="18"/>
      <c r="N3" s="75"/>
      <c r="O3" s="75"/>
      <c r="P3" s="40"/>
      <c r="Q3" s="40"/>
      <c r="R3" s="48"/>
      <c r="S3" s="18"/>
      <c r="T3" s="18"/>
      <c r="U3" s="18"/>
      <c r="V3" s="18"/>
      <c r="W3" s="18"/>
      <c r="X3" s="18"/>
      <c r="Y3" s="18"/>
      <c r="Z3" s="18"/>
      <c r="AA3" s="18"/>
    </row>
    <row r="4" spans="1:27">
      <c r="A4" s="36" t="s">
        <v>15</v>
      </c>
      <c r="B4" s="42" t="s">
        <v>73</v>
      </c>
      <c r="C4" s="18">
        <f t="shared" si="0"/>
        <v>0</v>
      </c>
      <c r="D4" s="40"/>
      <c r="E4" s="40"/>
      <c r="F4" s="40"/>
      <c r="G4" s="40"/>
      <c r="H4" s="74" t="s">
        <v>135</v>
      </c>
      <c r="I4" s="40">
        <v>280000000</v>
      </c>
      <c r="J4" s="40">
        <v>305482956</v>
      </c>
      <c r="K4" s="48">
        <v>1.0900000000000001</v>
      </c>
      <c r="L4" s="40">
        <v>4582244</v>
      </c>
      <c r="M4" s="18"/>
      <c r="N4" s="75"/>
      <c r="O4" s="74"/>
      <c r="P4" s="40"/>
      <c r="Q4" s="40"/>
      <c r="R4" s="48"/>
      <c r="S4" s="18"/>
      <c r="T4" s="18"/>
      <c r="U4" s="18"/>
      <c r="V4" s="18"/>
      <c r="W4" s="18"/>
      <c r="X4" s="18"/>
      <c r="Y4" s="18"/>
      <c r="Z4" s="18"/>
      <c r="AA4" s="18"/>
    </row>
    <row r="5" spans="1:27">
      <c r="A5" s="36" t="s">
        <v>15</v>
      </c>
      <c r="B5" s="37" t="s">
        <v>79</v>
      </c>
      <c r="C5" s="40">
        <f t="shared" si="0"/>
        <v>2027888</v>
      </c>
      <c r="D5" s="40"/>
      <c r="E5" s="40"/>
      <c r="F5" s="40"/>
      <c r="G5" s="40"/>
      <c r="H5" s="74" t="s">
        <v>134</v>
      </c>
      <c r="I5" s="40">
        <v>250000000</v>
      </c>
      <c r="J5" s="40">
        <v>171434640</v>
      </c>
      <c r="K5" s="48">
        <v>0.69</v>
      </c>
      <c r="L5" s="40"/>
      <c r="M5" s="18"/>
      <c r="N5" s="75"/>
      <c r="O5" s="74"/>
      <c r="P5" s="40"/>
      <c r="Q5" s="18"/>
      <c r="R5" s="48"/>
      <c r="S5" s="18"/>
      <c r="T5" s="18"/>
      <c r="U5" s="18"/>
      <c r="V5" s="18"/>
      <c r="W5" s="18"/>
      <c r="X5" s="18"/>
      <c r="Y5" s="18"/>
      <c r="Z5" s="18"/>
      <c r="AA5" s="18"/>
    </row>
    <row r="6" spans="1:27">
      <c r="A6" s="36" t="s">
        <v>15</v>
      </c>
      <c r="B6" s="37" t="s">
        <v>77</v>
      </c>
      <c r="C6" s="40">
        <f t="shared" si="0"/>
        <v>1154180</v>
      </c>
      <c r="D6" s="40"/>
      <c r="E6" s="40"/>
      <c r="F6" s="40"/>
      <c r="G6" s="40"/>
      <c r="H6" s="74" t="s">
        <v>136</v>
      </c>
      <c r="I6" s="40">
        <v>280000000</v>
      </c>
      <c r="J6" s="40">
        <v>270023419</v>
      </c>
      <c r="K6" s="48">
        <v>0.96</v>
      </c>
      <c r="L6" s="40">
        <v>3510304</v>
      </c>
      <c r="M6" s="18"/>
      <c r="N6" s="75"/>
      <c r="O6" s="75"/>
      <c r="P6" s="40"/>
      <c r="Q6" s="40"/>
      <c r="R6" s="48"/>
      <c r="S6" s="18"/>
      <c r="T6" s="18"/>
      <c r="U6" s="18"/>
      <c r="V6" s="18"/>
      <c r="W6" s="18"/>
      <c r="X6" s="18"/>
      <c r="Y6" s="18"/>
      <c r="Z6" s="18"/>
      <c r="AA6" s="18"/>
    </row>
    <row r="7" spans="1:27">
      <c r="A7" s="36" t="s">
        <v>17</v>
      </c>
      <c r="B7" s="37" t="s">
        <v>86</v>
      </c>
      <c r="C7" s="40">
        <f t="shared" si="0"/>
        <v>0</v>
      </c>
      <c r="D7" s="40"/>
      <c r="E7" s="40"/>
      <c r="F7" s="40"/>
      <c r="G7" s="40"/>
      <c r="H7" s="74" t="s">
        <v>129</v>
      </c>
      <c r="I7" s="40">
        <v>130000000</v>
      </c>
      <c r="J7" s="40">
        <v>37079400</v>
      </c>
      <c r="K7" s="48">
        <v>0.76</v>
      </c>
      <c r="L7" s="40">
        <v>0</v>
      </c>
      <c r="M7" s="18"/>
      <c r="N7" s="75"/>
      <c r="O7" s="74"/>
      <c r="P7" s="40"/>
      <c r="Q7" s="18"/>
      <c r="R7" s="48"/>
      <c r="S7" s="18"/>
      <c r="T7" s="18"/>
      <c r="U7" s="18"/>
      <c r="V7" s="18"/>
      <c r="W7" s="18"/>
      <c r="X7" s="18"/>
      <c r="Y7" s="18"/>
      <c r="Z7" s="18"/>
      <c r="AA7" s="18"/>
    </row>
    <row r="8" spans="1:27">
      <c r="A8" s="36" t="s">
        <v>17</v>
      </c>
      <c r="B8" s="37" t="s">
        <v>83</v>
      </c>
      <c r="C8" s="40">
        <f t="shared" si="0"/>
        <v>0</v>
      </c>
      <c r="D8" s="40"/>
      <c r="E8" s="40"/>
      <c r="F8" s="40"/>
      <c r="G8" s="40"/>
      <c r="H8" s="74" t="s">
        <v>130</v>
      </c>
      <c r="I8" s="40">
        <v>220000000</v>
      </c>
      <c r="J8" s="40">
        <v>185765910</v>
      </c>
      <c r="K8" s="48">
        <v>0.84</v>
      </c>
      <c r="L8" s="40">
        <v>1857659</v>
      </c>
      <c r="M8" s="18"/>
      <c r="N8" s="75"/>
      <c r="O8" s="42"/>
      <c r="P8" s="40"/>
      <c r="Q8" s="40"/>
      <c r="R8" s="48"/>
      <c r="S8" s="18"/>
      <c r="T8" s="18"/>
      <c r="U8" s="18"/>
      <c r="V8" s="18"/>
      <c r="W8" s="18"/>
      <c r="X8" s="18"/>
      <c r="Y8" s="18"/>
      <c r="Z8" s="18"/>
      <c r="AA8" s="18"/>
    </row>
    <row r="9" spans="1:27">
      <c r="A9" s="36" t="s">
        <v>17</v>
      </c>
      <c r="B9" s="37" t="s">
        <v>88</v>
      </c>
      <c r="C9" s="40">
        <f t="shared" si="0"/>
        <v>0</v>
      </c>
      <c r="D9" s="40"/>
      <c r="E9" s="40"/>
      <c r="F9" s="40"/>
      <c r="G9" s="40"/>
      <c r="H9" s="74" t="s">
        <v>132</v>
      </c>
      <c r="I9" s="40">
        <v>190000000</v>
      </c>
      <c r="J9" s="40">
        <v>164337090</v>
      </c>
      <c r="K9" s="48">
        <v>0.86</v>
      </c>
      <c r="L9" s="40">
        <v>1972045</v>
      </c>
      <c r="M9" s="18"/>
      <c r="N9" s="75"/>
      <c r="O9" s="42"/>
      <c r="P9" s="40"/>
      <c r="Q9" s="40"/>
      <c r="R9" s="48"/>
      <c r="S9" s="40"/>
      <c r="T9" s="18"/>
      <c r="U9" s="18"/>
      <c r="V9" s="18"/>
      <c r="W9" s="18"/>
      <c r="X9" s="18"/>
      <c r="Y9" s="18"/>
      <c r="Z9" s="18"/>
      <c r="AA9" s="18"/>
    </row>
    <row r="10" spans="1:27">
      <c r="A10" s="36" t="s">
        <v>17</v>
      </c>
      <c r="B10" s="37" t="s">
        <v>90</v>
      </c>
      <c r="C10" s="40">
        <f t="shared" si="0"/>
        <v>0</v>
      </c>
      <c r="D10" s="40"/>
      <c r="E10" s="40"/>
      <c r="F10" s="40"/>
      <c r="G10" s="40"/>
      <c r="H10" s="74" t="s">
        <v>131</v>
      </c>
      <c r="I10" s="40">
        <v>220000000</v>
      </c>
      <c r="J10" s="40">
        <v>191379515</v>
      </c>
      <c r="K10" s="48">
        <v>0.87</v>
      </c>
      <c r="L10" s="40">
        <v>1913795</v>
      </c>
      <c r="M10" s="18"/>
      <c r="N10" s="75"/>
      <c r="O10" s="75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>
      <c r="A11" s="36" t="s">
        <v>17</v>
      </c>
      <c r="B11" s="37" t="s">
        <v>82</v>
      </c>
      <c r="C11" s="40">
        <f t="shared" si="0"/>
        <v>0</v>
      </c>
      <c r="D11" s="40"/>
      <c r="E11" s="40"/>
      <c r="F11" s="40"/>
      <c r="G11" s="40"/>
      <c r="H11" s="74" t="s">
        <v>133</v>
      </c>
      <c r="I11" s="40">
        <v>190000000</v>
      </c>
      <c r="J11" s="40">
        <v>160178348</v>
      </c>
      <c r="K11" s="48">
        <v>0.84</v>
      </c>
      <c r="L11" s="40">
        <v>1601783</v>
      </c>
      <c r="M11" s="18"/>
      <c r="N11" s="75"/>
      <c r="O11" s="75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>
      <c r="A12" s="36" t="s">
        <v>24</v>
      </c>
      <c r="B12" s="42" t="s">
        <v>129</v>
      </c>
      <c r="C12" s="40">
        <f t="shared" si="0"/>
        <v>0</v>
      </c>
      <c r="D12" s="40"/>
      <c r="E12" s="40"/>
      <c r="F12" s="40"/>
      <c r="G12" s="40"/>
      <c r="H12" s="74" t="s">
        <v>75</v>
      </c>
      <c r="I12" s="40">
        <v>120000000</v>
      </c>
      <c r="J12" s="40">
        <v>37929500</v>
      </c>
      <c r="K12" s="48">
        <v>0.74</v>
      </c>
      <c r="L12" s="40">
        <v>0</v>
      </c>
      <c r="M12" s="18"/>
      <c r="N12" s="75"/>
      <c r="O12" s="75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>
      <c r="A13" s="36" t="s">
        <v>24</v>
      </c>
      <c r="B13" s="42" t="s">
        <v>132</v>
      </c>
      <c r="C13" s="40">
        <f t="shared" si="0"/>
        <v>1972045</v>
      </c>
      <c r="D13" s="40"/>
      <c r="E13" s="40"/>
      <c r="F13" s="40"/>
      <c r="G13" s="40"/>
      <c r="H13" s="74" t="s">
        <v>79</v>
      </c>
      <c r="I13" s="40">
        <v>130000000</v>
      </c>
      <c r="J13" s="40">
        <v>155991350</v>
      </c>
      <c r="K13" s="48">
        <v>1.2</v>
      </c>
      <c r="L13" s="40">
        <v>2027888</v>
      </c>
      <c r="M13" s="18"/>
      <c r="N13" s="75"/>
      <c r="O13" s="75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>
      <c r="A14" s="36" t="s">
        <v>24</v>
      </c>
      <c r="B14" s="42" t="s">
        <v>130</v>
      </c>
      <c r="C14" s="40">
        <f t="shared" si="0"/>
        <v>1857659</v>
      </c>
      <c r="D14" s="40"/>
      <c r="E14" s="40"/>
      <c r="F14" s="40"/>
      <c r="G14" s="40"/>
      <c r="H14" s="74" t="s">
        <v>71</v>
      </c>
      <c r="I14" s="40">
        <v>130000000</v>
      </c>
      <c r="J14" s="40">
        <v>59384899</v>
      </c>
      <c r="K14" s="48">
        <v>0.79</v>
      </c>
      <c r="L14" s="40"/>
      <c r="M14" s="18"/>
      <c r="N14" s="75"/>
      <c r="O14" s="75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>
      <c r="A15" s="36" t="s">
        <v>24</v>
      </c>
      <c r="B15" s="42" t="s">
        <v>133</v>
      </c>
      <c r="C15" s="40">
        <f t="shared" si="0"/>
        <v>1601783</v>
      </c>
      <c r="D15" s="40"/>
      <c r="E15" s="40"/>
      <c r="F15" s="40"/>
      <c r="G15" s="40"/>
      <c r="H15" s="74" t="s">
        <v>78</v>
      </c>
      <c r="I15" s="40">
        <v>130000000</v>
      </c>
      <c r="J15" s="40">
        <v>103941350</v>
      </c>
      <c r="K15" s="48">
        <v>0.8</v>
      </c>
      <c r="L15" s="40"/>
      <c r="M15" s="18"/>
      <c r="N15" s="75"/>
      <c r="O15" s="75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>
      <c r="A16" s="36" t="s">
        <v>24</v>
      </c>
      <c r="B16" s="42" t="s">
        <v>131</v>
      </c>
      <c r="C16" s="40">
        <f t="shared" si="0"/>
        <v>1913795</v>
      </c>
      <c r="D16" s="40"/>
      <c r="E16" s="40"/>
      <c r="F16" s="40"/>
      <c r="G16" s="40"/>
      <c r="H16" s="74" t="s">
        <v>77</v>
      </c>
      <c r="I16" s="40">
        <v>130000000</v>
      </c>
      <c r="J16" s="40">
        <v>115417970</v>
      </c>
      <c r="K16" s="48">
        <v>0.89</v>
      </c>
      <c r="L16" s="40">
        <v>1154180</v>
      </c>
      <c r="M16" s="18"/>
      <c r="N16" s="75"/>
      <c r="O16" s="75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>
      <c r="A17" s="36" t="s">
        <v>25</v>
      </c>
      <c r="B17" s="37" t="s">
        <v>177</v>
      </c>
      <c r="C17" s="40">
        <f t="shared" si="0"/>
        <v>4128808</v>
      </c>
      <c r="D17" s="40"/>
      <c r="E17" s="40"/>
      <c r="F17" s="40"/>
      <c r="G17" s="40"/>
      <c r="H17" s="74" t="s">
        <v>86</v>
      </c>
      <c r="I17" s="40">
        <v>220000000</v>
      </c>
      <c r="J17" s="40">
        <v>194854849</v>
      </c>
      <c r="K17" s="48">
        <v>0.81</v>
      </c>
      <c r="L17" s="40">
        <v>0</v>
      </c>
      <c r="M17" s="18"/>
      <c r="N17" s="75"/>
      <c r="O17" s="75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>
      <c r="A18" s="36" t="s">
        <v>25</v>
      </c>
      <c r="B18" s="37" t="s">
        <v>137</v>
      </c>
      <c r="C18" s="40">
        <f t="shared" si="0"/>
        <v>4059232</v>
      </c>
      <c r="D18" s="40"/>
      <c r="E18" s="40"/>
      <c r="F18" s="40"/>
      <c r="G18" s="40"/>
      <c r="H18" s="74" t="s">
        <v>88</v>
      </c>
      <c r="I18" s="40">
        <v>200000000</v>
      </c>
      <c r="J18" s="40">
        <v>124695255</v>
      </c>
      <c r="K18" s="48">
        <v>0.62</v>
      </c>
      <c r="L18" s="40"/>
      <c r="M18" s="18"/>
      <c r="N18" s="75"/>
      <c r="O18" s="75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>
      <c r="A19" s="36" t="s">
        <v>25</v>
      </c>
      <c r="B19" s="37" t="s">
        <v>135</v>
      </c>
      <c r="C19" s="40">
        <f t="shared" si="0"/>
        <v>4582244</v>
      </c>
      <c r="D19" s="40"/>
      <c r="E19" s="40"/>
      <c r="F19" s="40"/>
      <c r="G19" s="40"/>
      <c r="H19" s="74" t="s">
        <v>83</v>
      </c>
      <c r="I19" s="40">
        <v>210000000</v>
      </c>
      <c r="J19" s="40">
        <v>179915720</v>
      </c>
      <c r="K19" s="48">
        <v>0.86</v>
      </c>
      <c r="L19" s="40"/>
      <c r="M19" s="18"/>
      <c r="N19" s="75"/>
      <c r="O19" s="75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>
      <c r="A20" s="36" t="s">
        <v>25</v>
      </c>
      <c r="B20" s="37" t="s">
        <v>134</v>
      </c>
      <c r="C20" s="40">
        <f t="shared" si="0"/>
        <v>0</v>
      </c>
      <c r="D20" s="40"/>
      <c r="E20" s="40"/>
      <c r="F20" s="40"/>
      <c r="G20" s="40"/>
      <c r="H20" s="74" t="s">
        <v>90</v>
      </c>
      <c r="I20" s="40">
        <v>200000000</v>
      </c>
      <c r="J20" s="40">
        <v>121003301</v>
      </c>
      <c r="K20" s="48">
        <v>0.61</v>
      </c>
      <c r="L20" s="40"/>
      <c r="M20" s="18"/>
      <c r="N20" s="75"/>
      <c r="O20" s="75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>
      <c r="A21" s="36" t="s">
        <v>25</v>
      </c>
      <c r="B21" s="37" t="s">
        <v>136</v>
      </c>
      <c r="C21" s="40">
        <f t="shared" si="0"/>
        <v>3510304</v>
      </c>
      <c r="D21" s="40"/>
      <c r="E21" s="40"/>
      <c r="F21" s="40"/>
      <c r="G21" s="40"/>
      <c r="H21" s="74" t="s">
        <v>82</v>
      </c>
      <c r="I21" s="40">
        <v>220000000</v>
      </c>
      <c r="J21" s="40">
        <v>220202320</v>
      </c>
      <c r="K21" s="48">
        <v>1</v>
      </c>
      <c r="L21" s="40"/>
      <c r="M21" s="18"/>
      <c r="N21" s="75"/>
      <c r="O21" s="75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>
      <c r="A22" s="36" t="s">
        <v>105</v>
      </c>
      <c r="B22" s="37" t="s">
        <v>71</v>
      </c>
      <c r="C22" s="40">
        <f t="shared" si="0"/>
        <v>0</v>
      </c>
      <c r="D22" s="40"/>
      <c r="E22" s="40"/>
      <c r="F22" s="40"/>
      <c r="G22" s="40"/>
      <c r="H22" s="74" t="s">
        <v>103</v>
      </c>
      <c r="I22" s="40">
        <v>120000000</v>
      </c>
      <c r="J22" s="40">
        <v>84925600</v>
      </c>
      <c r="K22" s="48">
        <v>0.76</v>
      </c>
      <c r="L22" s="40">
        <v>0</v>
      </c>
      <c r="M22" s="18"/>
      <c r="N22" s="75"/>
      <c r="O22" s="75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>
      <c r="A23" s="36" t="s">
        <v>105</v>
      </c>
      <c r="B23" s="37" t="s">
        <v>99</v>
      </c>
      <c r="C23" s="18">
        <f t="shared" si="0"/>
        <v>0</v>
      </c>
      <c r="D23" s="40"/>
      <c r="E23" s="40"/>
      <c r="F23" s="40"/>
      <c r="G23" s="40"/>
      <c r="H23" s="74" t="s">
        <v>104</v>
      </c>
      <c r="I23" s="40">
        <v>120000000</v>
      </c>
      <c r="J23" s="40">
        <v>113554200</v>
      </c>
      <c r="K23" s="48">
        <v>0.95</v>
      </c>
      <c r="L23" s="40">
        <v>1249096</v>
      </c>
      <c r="M23" s="18"/>
      <c r="N23" s="75"/>
      <c r="O23" s="75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>
      <c r="A24" s="36" t="s">
        <v>105</v>
      </c>
      <c r="B24" s="37" t="s">
        <v>108</v>
      </c>
      <c r="C24" s="18">
        <f t="shared" si="0"/>
        <v>0</v>
      </c>
      <c r="D24" s="40"/>
      <c r="E24" s="40"/>
      <c r="F24" s="40"/>
      <c r="G24" s="40"/>
      <c r="H24" s="74" t="s">
        <v>96</v>
      </c>
      <c r="I24" s="40">
        <v>120000000</v>
      </c>
      <c r="J24" s="40">
        <v>132161249</v>
      </c>
      <c r="K24" s="48">
        <v>1.1000000000000001</v>
      </c>
      <c r="L24" s="40">
        <v>1718096</v>
      </c>
      <c r="M24" s="18"/>
      <c r="N24" s="75"/>
      <c r="O24" s="75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>
      <c r="A25" s="36" t="s">
        <v>105</v>
      </c>
      <c r="B25" s="37" t="s">
        <v>91</v>
      </c>
      <c r="C25" s="18">
        <f t="shared" si="0"/>
        <v>0</v>
      </c>
      <c r="D25" s="40"/>
      <c r="E25" s="40"/>
      <c r="F25" s="40"/>
      <c r="G25" s="40"/>
      <c r="H25" s="74" t="s">
        <v>92</v>
      </c>
      <c r="I25" s="40">
        <v>100000000</v>
      </c>
      <c r="J25" s="40">
        <v>63984000</v>
      </c>
      <c r="K25" s="48">
        <v>0.64</v>
      </c>
      <c r="L25" s="40"/>
      <c r="M25" s="18"/>
      <c r="N25" s="75"/>
      <c r="O25" s="75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>
      <c r="A26" s="36" t="s">
        <v>105</v>
      </c>
      <c r="B26" s="37" t="s">
        <v>92</v>
      </c>
      <c r="C26" s="40">
        <f t="shared" si="0"/>
        <v>0</v>
      </c>
      <c r="D26" s="40"/>
      <c r="E26" s="40"/>
      <c r="F26" s="40"/>
      <c r="G26" s="40"/>
      <c r="H26" s="74" t="s">
        <v>97</v>
      </c>
      <c r="I26" s="40">
        <v>90000000</v>
      </c>
      <c r="J26" s="40">
        <v>73106800</v>
      </c>
      <c r="K26" s="48">
        <v>0.81</v>
      </c>
      <c r="L26" s="40"/>
      <c r="M26" s="18"/>
      <c r="N26" s="75"/>
      <c r="O26" s="75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>
      <c r="A27" s="36" t="s">
        <v>18</v>
      </c>
      <c r="B27" s="37" t="s">
        <v>103</v>
      </c>
      <c r="C27" s="40">
        <f t="shared" si="0"/>
        <v>0</v>
      </c>
      <c r="D27" s="40"/>
      <c r="E27" s="40"/>
      <c r="F27" s="40"/>
      <c r="G27" s="40"/>
      <c r="H27" s="74" t="s">
        <v>84</v>
      </c>
      <c r="I27" s="40">
        <v>60000000</v>
      </c>
      <c r="J27" s="40">
        <v>22194200</v>
      </c>
      <c r="K27" s="48">
        <v>0.37</v>
      </c>
      <c r="L27" s="40"/>
      <c r="M27" s="18"/>
      <c r="N27" s="75"/>
      <c r="O27" s="75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>
      <c r="A28" s="36" t="s">
        <v>18</v>
      </c>
      <c r="B28" s="37" t="s">
        <v>104</v>
      </c>
      <c r="C28" s="40">
        <f t="shared" si="0"/>
        <v>1249096</v>
      </c>
      <c r="D28" s="40"/>
      <c r="E28" s="40"/>
      <c r="F28" s="40"/>
      <c r="G28" s="40"/>
      <c r="H28" s="74" t="s">
        <v>80</v>
      </c>
      <c r="I28" s="40">
        <v>60000000</v>
      </c>
      <c r="J28" s="40">
        <v>16298100</v>
      </c>
      <c r="K28" s="48">
        <v>0.27</v>
      </c>
      <c r="L28" s="40"/>
      <c r="M28" s="18"/>
      <c r="N28" s="75"/>
      <c r="O28" s="75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>
      <c r="A29" s="36" t="s">
        <v>18</v>
      </c>
      <c r="B29" s="37" t="s">
        <v>100</v>
      </c>
      <c r="C29" s="18">
        <f t="shared" si="0"/>
        <v>0</v>
      </c>
      <c r="D29" s="40"/>
      <c r="E29" s="40"/>
      <c r="F29" s="40"/>
      <c r="G29" s="40"/>
      <c r="H29" s="74" t="s">
        <v>166</v>
      </c>
      <c r="I29" s="40">
        <v>60000000</v>
      </c>
      <c r="J29" s="40">
        <v>28886000</v>
      </c>
      <c r="K29" s="48">
        <v>0.48</v>
      </c>
      <c r="L29" s="40"/>
      <c r="M29" s="18"/>
      <c r="N29" s="75"/>
      <c r="O29" s="75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>
      <c r="A30" s="36" t="s">
        <v>18</v>
      </c>
      <c r="B30" s="37" t="s">
        <v>96</v>
      </c>
      <c r="C30" s="40">
        <f t="shared" si="0"/>
        <v>1718096</v>
      </c>
      <c r="D30" s="40"/>
      <c r="E30" s="40"/>
      <c r="F30" s="40"/>
      <c r="G30" s="40"/>
      <c r="H30" s="74" t="s">
        <v>109</v>
      </c>
      <c r="I30" s="40">
        <v>110000000</v>
      </c>
      <c r="J30" s="40">
        <v>107293950</v>
      </c>
      <c r="K30" s="48">
        <v>0.78</v>
      </c>
      <c r="L30" s="40">
        <v>0</v>
      </c>
      <c r="M30" s="18"/>
      <c r="N30" s="75"/>
      <c r="O30" s="75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>
      <c r="A31" s="36" t="s">
        <v>18</v>
      </c>
      <c r="B31" s="37" t="s">
        <v>101</v>
      </c>
      <c r="C31" s="18">
        <f t="shared" si="0"/>
        <v>0</v>
      </c>
      <c r="D31" s="40"/>
      <c r="E31" s="40"/>
      <c r="F31" s="40"/>
      <c r="G31" s="40"/>
      <c r="H31" s="74" t="s">
        <v>113</v>
      </c>
      <c r="I31" s="40">
        <v>110000000</v>
      </c>
      <c r="J31" s="40">
        <v>82894052</v>
      </c>
      <c r="K31" s="48">
        <v>0.75</v>
      </c>
      <c r="L31" s="40"/>
      <c r="M31" s="18"/>
      <c r="N31" s="75"/>
      <c r="O31" s="75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>
      <c r="A32" s="36" t="s">
        <v>19</v>
      </c>
      <c r="B32" s="37" t="s">
        <v>98</v>
      </c>
      <c r="C32" s="18">
        <f t="shared" si="0"/>
        <v>0</v>
      </c>
      <c r="D32" s="40"/>
      <c r="E32" s="40"/>
      <c r="F32" s="40"/>
      <c r="G32" s="40"/>
      <c r="H32" s="74" t="s">
        <v>110</v>
      </c>
      <c r="I32" s="40">
        <v>110000000</v>
      </c>
      <c r="J32" s="40">
        <v>88682049</v>
      </c>
      <c r="K32" s="48">
        <v>0.81</v>
      </c>
      <c r="L32" s="40"/>
      <c r="M32" s="18"/>
      <c r="N32" s="75"/>
      <c r="O32" s="75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>
      <c r="A33" s="36" t="s">
        <v>19</v>
      </c>
      <c r="B33" s="37" t="s">
        <v>87</v>
      </c>
      <c r="C33" s="18">
        <f t="shared" si="0"/>
        <v>0</v>
      </c>
      <c r="D33" s="40"/>
      <c r="E33" s="40"/>
      <c r="F33" s="40"/>
      <c r="G33" s="40"/>
      <c r="H33" s="74" t="s">
        <v>112</v>
      </c>
      <c r="I33" s="40">
        <v>110000000</v>
      </c>
      <c r="J33" s="40">
        <v>80220880</v>
      </c>
      <c r="K33" s="48">
        <v>0.73</v>
      </c>
      <c r="L33" s="40"/>
      <c r="M33" s="18"/>
      <c r="N33" s="75"/>
      <c r="O33" s="75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>
      <c r="A34" s="36" t="s">
        <v>19</v>
      </c>
      <c r="B34" s="37" t="s">
        <v>84</v>
      </c>
      <c r="C34" s="40">
        <f t="shared" ref="C34:C65" si="1">_xlfn.XLOOKUP(B34,H:H,L:L,0)</f>
        <v>0</v>
      </c>
      <c r="D34" s="40"/>
      <c r="E34" s="40"/>
      <c r="F34" s="40"/>
      <c r="G34" s="40"/>
      <c r="H34" s="74" t="s">
        <v>117</v>
      </c>
      <c r="I34" s="40">
        <v>136250000</v>
      </c>
      <c r="J34" s="40">
        <v>99041520</v>
      </c>
      <c r="K34" s="48">
        <v>0.69</v>
      </c>
      <c r="L34" s="40">
        <v>0</v>
      </c>
      <c r="M34" s="18"/>
      <c r="N34" s="75"/>
      <c r="O34" s="75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>
      <c r="A35" s="36" t="s">
        <v>19</v>
      </c>
      <c r="B35" s="37" t="s">
        <v>166</v>
      </c>
      <c r="C35" s="40">
        <f t="shared" si="1"/>
        <v>0</v>
      </c>
      <c r="D35" s="40"/>
      <c r="E35" s="40"/>
      <c r="F35" s="40"/>
      <c r="G35" s="40"/>
      <c r="H35" s="74" t="s">
        <v>118</v>
      </c>
      <c r="I35" s="40">
        <v>136250000</v>
      </c>
      <c r="J35" s="40">
        <v>86837450</v>
      </c>
      <c r="K35" s="48">
        <v>0.64</v>
      </c>
      <c r="L35" s="40"/>
      <c r="M35" s="18"/>
      <c r="N35" s="75"/>
      <c r="O35" s="75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>
      <c r="A36" s="36" t="s">
        <v>19</v>
      </c>
      <c r="B36" s="37" t="s">
        <v>80</v>
      </c>
      <c r="C36" s="40">
        <f t="shared" si="1"/>
        <v>0</v>
      </c>
      <c r="D36" s="40"/>
      <c r="E36" s="40"/>
      <c r="F36" s="40"/>
      <c r="G36" s="40"/>
      <c r="H36" s="74" t="s">
        <v>115</v>
      </c>
      <c r="I36" s="40">
        <v>136250000</v>
      </c>
      <c r="J36" s="40">
        <v>105394700</v>
      </c>
      <c r="K36" s="48">
        <v>0.77</v>
      </c>
      <c r="L36" s="40"/>
      <c r="M36" s="18"/>
      <c r="N36" s="75"/>
      <c r="O36" s="75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>
      <c r="A37" s="36" t="s">
        <v>19</v>
      </c>
      <c r="B37" s="37" t="s">
        <v>81</v>
      </c>
      <c r="C37" s="18">
        <f t="shared" si="1"/>
        <v>0</v>
      </c>
      <c r="D37" s="40"/>
      <c r="E37" s="40"/>
      <c r="F37" s="40"/>
      <c r="G37" s="40"/>
      <c r="H37" s="74" t="s">
        <v>95</v>
      </c>
      <c r="I37" s="40">
        <v>136250000</v>
      </c>
      <c r="J37" s="40">
        <v>101278800</v>
      </c>
      <c r="K37" s="48">
        <v>0.74</v>
      </c>
      <c r="L37" s="40"/>
      <c r="M37" s="18"/>
      <c r="N37" s="75"/>
      <c r="O37" s="75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>
      <c r="A38" s="36" t="s">
        <v>19</v>
      </c>
      <c r="B38" s="37" t="s">
        <v>97</v>
      </c>
      <c r="C38" s="40">
        <f t="shared" si="1"/>
        <v>0</v>
      </c>
      <c r="D38" s="40"/>
      <c r="E38" s="40"/>
      <c r="F38" s="40"/>
      <c r="G38" s="40"/>
      <c r="H38" s="74" t="s">
        <v>123</v>
      </c>
      <c r="I38" s="40">
        <v>100000000</v>
      </c>
      <c r="J38" s="40">
        <v>66719800</v>
      </c>
      <c r="K38" s="48">
        <v>0.75</v>
      </c>
      <c r="L38" s="40">
        <v>0</v>
      </c>
      <c r="M38" s="18"/>
      <c r="N38" s="75"/>
      <c r="O38" s="75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>
      <c r="A39" s="36" t="s">
        <v>19</v>
      </c>
      <c r="B39" s="37" t="s">
        <v>93</v>
      </c>
      <c r="C39" s="18">
        <f t="shared" si="1"/>
        <v>0</v>
      </c>
      <c r="D39" s="40"/>
      <c r="E39" s="40"/>
      <c r="F39" s="40"/>
      <c r="G39" s="40"/>
      <c r="H39" s="74" t="s">
        <v>119</v>
      </c>
      <c r="I39" s="40">
        <v>100000000</v>
      </c>
      <c r="J39" s="40">
        <v>71666950</v>
      </c>
      <c r="K39" s="48">
        <v>0.72</v>
      </c>
      <c r="L39" s="40"/>
      <c r="M39" s="18"/>
      <c r="N39" s="75"/>
      <c r="O39" s="75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>
      <c r="A40" s="36" t="s">
        <v>20</v>
      </c>
      <c r="B40" s="37" t="s">
        <v>109</v>
      </c>
      <c r="C40" s="40">
        <f t="shared" si="1"/>
        <v>0</v>
      </c>
      <c r="D40" s="40"/>
      <c r="E40" s="40"/>
      <c r="F40" s="40"/>
      <c r="G40" s="40"/>
      <c r="H40" s="74" t="s">
        <v>120</v>
      </c>
      <c r="I40" s="40">
        <v>100000000</v>
      </c>
      <c r="J40" s="40">
        <v>83391700</v>
      </c>
      <c r="K40" s="48">
        <v>0.83</v>
      </c>
      <c r="L40" s="40">
        <v>833917</v>
      </c>
      <c r="M40" s="18"/>
      <c r="N40" s="75"/>
      <c r="O40" s="75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>
      <c r="A41" s="36" t="s">
        <v>20</v>
      </c>
      <c r="B41" s="37" t="s">
        <v>113</v>
      </c>
      <c r="C41" s="40">
        <f t="shared" si="1"/>
        <v>0</v>
      </c>
      <c r="D41" s="40"/>
      <c r="E41" s="40"/>
      <c r="F41" s="40"/>
      <c r="G41" s="40"/>
      <c r="H41" s="74" t="s">
        <v>121</v>
      </c>
      <c r="I41" s="40">
        <v>100000000</v>
      </c>
      <c r="J41" s="40">
        <v>77669251</v>
      </c>
      <c r="K41" s="48">
        <v>0.78</v>
      </c>
      <c r="L41" s="40"/>
      <c r="M41" s="18"/>
      <c r="N41" s="75"/>
      <c r="O41" s="75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>
      <c r="A42" s="36" t="s">
        <v>20</v>
      </c>
      <c r="B42" s="37" t="s">
        <v>112</v>
      </c>
      <c r="C42" s="40">
        <f t="shared" si="1"/>
        <v>0</v>
      </c>
      <c r="D42" s="40"/>
      <c r="E42" s="40"/>
      <c r="F42" s="40"/>
      <c r="G42" s="40"/>
      <c r="H42" s="74" t="s">
        <v>106</v>
      </c>
      <c r="I42" s="40">
        <v>120000000</v>
      </c>
      <c r="J42" s="40">
        <v>90779700</v>
      </c>
      <c r="K42" s="48">
        <v>0.7</v>
      </c>
      <c r="L42" s="40">
        <v>0</v>
      </c>
      <c r="M42" s="18"/>
      <c r="N42" s="75"/>
      <c r="O42" s="75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>
      <c r="A43" s="36" t="s">
        <v>20</v>
      </c>
      <c r="B43" s="37" t="s">
        <v>178</v>
      </c>
      <c r="C43" s="18">
        <f t="shared" si="1"/>
        <v>0</v>
      </c>
      <c r="D43" s="40"/>
      <c r="E43" s="40"/>
      <c r="F43" s="40"/>
      <c r="G43" s="40"/>
      <c r="H43" s="74" t="s">
        <v>127</v>
      </c>
      <c r="I43" s="40">
        <v>100000000</v>
      </c>
      <c r="J43" s="40">
        <v>103030900</v>
      </c>
      <c r="K43" s="49">
        <v>1.03</v>
      </c>
      <c r="L43" s="40"/>
      <c r="M43" s="18"/>
      <c r="N43" s="75"/>
      <c r="O43" s="75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>
      <c r="A44" s="36" t="s">
        <v>20</v>
      </c>
      <c r="B44" s="37" t="s">
        <v>111</v>
      </c>
      <c r="C44" s="18">
        <f t="shared" si="1"/>
        <v>0</v>
      </c>
      <c r="D44" s="40"/>
      <c r="E44" s="40"/>
      <c r="F44" s="40"/>
      <c r="G44" s="40"/>
      <c r="H44" s="74" t="s">
        <v>85</v>
      </c>
      <c r="I44" s="40">
        <v>60000000</v>
      </c>
      <c r="J44" s="40">
        <v>40549099</v>
      </c>
      <c r="K44" s="49">
        <v>0.68</v>
      </c>
      <c r="L44" s="40"/>
      <c r="M44" s="18"/>
      <c r="N44" s="75"/>
      <c r="O44" s="75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>
      <c r="A45" s="36" t="s">
        <v>20</v>
      </c>
      <c r="B45" s="37" t="s">
        <v>110</v>
      </c>
      <c r="C45" s="40">
        <f t="shared" si="1"/>
        <v>0</v>
      </c>
      <c r="D45" s="40"/>
      <c r="E45" s="40"/>
      <c r="F45" s="40"/>
      <c r="G45" s="40"/>
      <c r="H45" s="74" t="s">
        <v>124</v>
      </c>
      <c r="I45" s="40">
        <v>120000000</v>
      </c>
      <c r="J45" s="40">
        <v>82687700</v>
      </c>
      <c r="K45" s="49">
        <v>0.69</v>
      </c>
      <c r="L45" s="40"/>
      <c r="M45" s="18"/>
      <c r="N45" s="75"/>
      <c r="O45" s="75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>
      <c r="A46" s="36" t="s">
        <v>21</v>
      </c>
      <c r="B46" s="37" t="s">
        <v>117</v>
      </c>
      <c r="C46" s="40">
        <f t="shared" si="1"/>
        <v>0</v>
      </c>
      <c r="D46" s="40"/>
      <c r="E46" s="40"/>
      <c r="F46" s="40"/>
      <c r="G46" s="40"/>
      <c r="H46" s="74"/>
      <c r="I46" s="40"/>
      <c r="J46" s="48"/>
      <c r="K46" s="18"/>
      <c r="L46" s="40"/>
      <c r="M46" s="18"/>
      <c r="N46" s="75"/>
      <c r="O46" s="75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>
      <c r="A47" s="36" t="s">
        <v>21</v>
      </c>
      <c r="B47" s="37" t="s">
        <v>116</v>
      </c>
      <c r="C47" s="18">
        <f t="shared" si="1"/>
        <v>0</v>
      </c>
      <c r="D47" s="40"/>
      <c r="E47" s="40"/>
      <c r="F47" s="40"/>
      <c r="G47" s="40"/>
      <c r="H47" s="74"/>
      <c r="I47" s="40"/>
      <c r="J47" s="48"/>
      <c r="K47" s="18"/>
      <c r="L47" s="40"/>
      <c r="M47" s="18"/>
      <c r="N47" s="75"/>
      <c r="O47" s="75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>
      <c r="A48" s="36" t="s">
        <v>21</v>
      </c>
      <c r="B48" s="42" t="s">
        <v>95</v>
      </c>
      <c r="C48" s="40">
        <f t="shared" si="1"/>
        <v>0</v>
      </c>
      <c r="D48" s="40"/>
      <c r="E48" s="40"/>
      <c r="F48" s="40"/>
      <c r="G48" s="40"/>
      <c r="H48" s="74"/>
      <c r="I48" s="40"/>
      <c r="J48" s="48"/>
      <c r="K48" s="18"/>
      <c r="L48" s="40"/>
      <c r="M48" s="18"/>
      <c r="N48" s="75"/>
      <c r="O48" s="75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>
      <c r="A49" s="36" t="s">
        <v>21</v>
      </c>
      <c r="B49" s="42" t="s">
        <v>115</v>
      </c>
      <c r="C49" s="40">
        <f t="shared" si="1"/>
        <v>0</v>
      </c>
      <c r="D49" s="40"/>
      <c r="E49" s="40"/>
      <c r="F49" s="40"/>
      <c r="G49" s="40"/>
      <c r="H49" s="74"/>
      <c r="I49" s="40"/>
      <c r="J49" s="48"/>
      <c r="K49" s="18"/>
      <c r="L49" s="40"/>
      <c r="M49" s="18"/>
      <c r="N49" s="75"/>
      <c r="O49" s="75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>
      <c r="A50" s="36" t="s">
        <v>21</v>
      </c>
      <c r="B50" s="37" t="s">
        <v>118</v>
      </c>
      <c r="C50" s="40">
        <f t="shared" si="1"/>
        <v>0</v>
      </c>
      <c r="D50" s="40"/>
      <c r="E50" s="40"/>
      <c r="F50" s="40"/>
      <c r="G50" s="40"/>
      <c r="H50" s="74"/>
      <c r="I50" s="40"/>
      <c r="J50" s="48"/>
      <c r="K50" s="18"/>
      <c r="L50" s="40"/>
      <c r="M50" s="18"/>
      <c r="N50" s="75"/>
      <c r="O50" s="75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>
      <c r="A51" s="36" t="s">
        <v>22</v>
      </c>
      <c r="B51" s="37" t="s">
        <v>123</v>
      </c>
      <c r="C51" s="40">
        <f t="shared" si="1"/>
        <v>0</v>
      </c>
      <c r="D51" s="40"/>
      <c r="E51" s="40"/>
      <c r="F51" s="40"/>
      <c r="G51" s="40"/>
      <c r="H51" s="74"/>
      <c r="I51" s="40"/>
      <c r="J51" s="48"/>
      <c r="K51" s="18"/>
      <c r="L51" s="40"/>
      <c r="M51" s="18"/>
      <c r="N51" s="75"/>
      <c r="O51" s="75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>
      <c r="A52" s="36" t="s">
        <v>22</v>
      </c>
      <c r="B52" s="37" t="s">
        <v>120</v>
      </c>
      <c r="C52" s="40">
        <f t="shared" si="1"/>
        <v>833917</v>
      </c>
      <c r="D52" s="40"/>
      <c r="E52" s="40"/>
      <c r="F52" s="40"/>
      <c r="G52" s="40"/>
      <c r="H52" s="75"/>
      <c r="I52" s="18"/>
      <c r="J52" s="18"/>
      <c r="K52" s="18"/>
      <c r="L52" s="40"/>
      <c r="M52" s="18"/>
      <c r="N52" s="75"/>
      <c r="O52" s="75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>
      <c r="A53" s="36" t="s">
        <v>22</v>
      </c>
      <c r="B53" s="37" t="s">
        <v>121</v>
      </c>
      <c r="C53" s="40">
        <f t="shared" si="1"/>
        <v>0</v>
      </c>
      <c r="D53" s="18"/>
      <c r="E53" s="18"/>
      <c r="F53" s="18"/>
      <c r="G53" s="40"/>
      <c r="H53" s="75"/>
      <c r="I53" s="18"/>
      <c r="J53" s="18"/>
      <c r="K53" s="18"/>
      <c r="L53" s="40"/>
      <c r="M53" s="18"/>
      <c r="N53" s="75"/>
      <c r="O53" s="75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>
      <c r="A54" s="36" t="s">
        <v>22</v>
      </c>
      <c r="B54" s="37" t="s">
        <v>119</v>
      </c>
      <c r="C54" s="40">
        <f t="shared" si="1"/>
        <v>0</v>
      </c>
      <c r="D54" s="18"/>
      <c r="E54" s="18"/>
      <c r="F54" s="18"/>
      <c r="G54" s="40"/>
      <c r="H54" s="75"/>
      <c r="I54" s="18"/>
      <c r="J54" s="18"/>
      <c r="K54" s="18"/>
      <c r="L54" s="40"/>
      <c r="M54" s="18"/>
      <c r="N54" s="75"/>
      <c r="O54" s="75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>
      <c r="A55" s="36" t="s">
        <v>23</v>
      </c>
      <c r="B55" s="37" t="s">
        <v>106</v>
      </c>
      <c r="C55" s="40">
        <f t="shared" si="1"/>
        <v>0</v>
      </c>
      <c r="D55" s="18"/>
      <c r="E55" s="18"/>
      <c r="F55" s="18"/>
      <c r="G55" s="40"/>
      <c r="H55" s="75"/>
      <c r="I55" s="18"/>
      <c r="J55" s="18"/>
      <c r="K55" s="18"/>
      <c r="L55" s="40"/>
      <c r="M55" s="18"/>
      <c r="N55" s="75"/>
      <c r="O55" s="75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>
      <c r="A56" s="36" t="s">
        <v>23</v>
      </c>
      <c r="B56" s="37" t="s">
        <v>124</v>
      </c>
      <c r="C56" s="40">
        <f t="shared" si="1"/>
        <v>0</v>
      </c>
      <c r="D56" s="18"/>
      <c r="E56" s="18"/>
      <c r="F56" s="18"/>
      <c r="G56" s="40"/>
      <c r="H56" s="75"/>
      <c r="I56" s="18"/>
      <c r="J56" s="18"/>
      <c r="K56" s="18"/>
      <c r="L56" s="40"/>
      <c r="M56" s="18"/>
      <c r="N56" s="75"/>
      <c r="O56" s="75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>
      <c r="A57" s="36" t="s">
        <v>23</v>
      </c>
      <c r="B57" s="37" t="s">
        <v>126</v>
      </c>
      <c r="C57" s="18">
        <f t="shared" si="1"/>
        <v>0</v>
      </c>
      <c r="D57" s="18"/>
      <c r="E57" s="18"/>
      <c r="F57" s="18"/>
      <c r="G57" s="40"/>
      <c r="H57" s="75"/>
      <c r="I57" s="18"/>
      <c r="J57" s="18"/>
      <c r="K57" s="18"/>
      <c r="L57" s="40"/>
      <c r="M57" s="18"/>
      <c r="N57" s="75"/>
      <c r="O57" s="75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>
      <c r="A58" s="36" t="s">
        <v>23</v>
      </c>
      <c r="B58" s="37" t="s">
        <v>127</v>
      </c>
      <c r="C58" s="40">
        <f t="shared" si="1"/>
        <v>0</v>
      </c>
      <c r="D58" s="18"/>
      <c r="E58" s="18"/>
      <c r="F58" s="18"/>
      <c r="G58" s="40"/>
      <c r="H58" s="75"/>
      <c r="I58" s="18"/>
      <c r="J58" s="18"/>
      <c r="K58" s="18"/>
      <c r="L58" s="40"/>
      <c r="M58" s="18"/>
      <c r="N58" s="75"/>
      <c r="O58" s="75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>
      <c r="A59" s="36" t="s">
        <v>23</v>
      </c>
      <c r="B59" s="37" t="s">
        <v>125</v>
      </c>
      <c r="C59" s="18">
        <f t="shared" si="1"/>
        <v>0</v>
      </c>
      <c r="D59" s="18"/>
      <c r="E59" s="18"/>
      <c r="F59" s="18"/>
      <c r="G59" s="40"/>
      <c r="H59" s="75"/>
      <c r="I59" s="18"/>
      <c r="J59" s="18"/>
      <c r="K59" s="18"/>
      <c r="L59" s="40"/>
      <c r="M59" s="18"/>
      <c r="N59" s="75"/>
      <c r="O59" s="75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>
      <c r="A60" s="36" t="s">
        <v>23</v>
      </c>
      <c r="B60" s="37" t="s">
        <v>85</v>
      </c>
      <c r="C60" s="40">
        <f t="shared" si="1"/>
        <v>0</v>
      </c>
      <c r="D60" s="18"/>
      <c r="E60" s="18"/>
      <c r="F60" s="18"/>
      <c r="G60" s="40"/>
      <c r="H60" s="75"/>
      <c r="I60" s="18"/>
      <c r="J60" s="18"/>
      <c r="K60" s="18"/>
      <c r="L60" s="40"/>
      <c r="M60" s="18"/>
      <c r="N60" s="75"/>
      <c r="O60" s="75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>
      <c r="A61" s="36" t="s">
        <v>23</v>
      </c>
      <c r="B61" s="37" t="s">
        <v>179</v>
      </c>
      <c r="C61" s="18">
        <f t="shared" si="1"/>
        <v>0</v>
      </c>
      <c r="D61" s="18"/>
      <c r="E61" s="18"/>
      <c r="F61" s="18"/>
      <c r="G61" s="40"/>
      <c r="H61" s="75"/>
      <c r="I61" s="18"/>
      <c r="J61" s="18"/>
      <c r="K61" s="18"/>
      <c r="L61" s="40"/>
      <c r="M61" s="18"/>
      <c r="N61" s="75"/>
      <c r="O61" s="75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>
      <c r="A62" s="36" t="s">
        <v>23</v>
      </c>
      <c r="B62" s="37" t="s">
        <v>128</v>
      </c>
      <c r="C62" s="18">
        <f t="shared" si="1"/>
        <v>0</v>
      </c>
      <c r="D62" s="18"/>
      <c r="E62" s="18"/>
      <c r="F62" s="18"/>
      <c r="G62" s="40"/>
      <c r="H62" s="75"/>
      <c r="I62" s="18"/>
      <c r="J62" s="18"/>
      <c r="K62" s="18"/>
      <c r="L62" s="40"/>
      <c r="M62" s="18"/>
      <c r="N62" s="75"/>
      <c r="O62" s="75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>
      <c r="A63" s="18"/>
      <c r="B63" s="75"/>
      <c r="C63" s="18"/>
      <c r="D63" s="18"/>
      <c r="E63" s="18"/>
      <c r="F63" s="18"/>
      <c r="G63" s="40"/>
      <c r="H63" s="75"/>
      <c r="I63" s="18"/>
      <c r="J63" s="18"/>
      <c r="K63" s="18"/>
      <c r="L63" s="40"/>
      <c r="M63" s="18"/>
      <c r="N63" s="75"/>
      <c r="O63" s="75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>
      <c r="A64" s="18"/>
      <c r="B64" s="75"/>
      <c r="C64" s="18"/>
      <c r="D64" s="18"/>
      <c r="E64" s="18"/>
      <c r="F64" s="18"/>
      <c r="G64" s="40"/>
      <c r="H64" s="75"/>
      <c r="I64" s="18"/>
      <c r="J64" s="18"/>
      <c r="K64" s="18"/>
      <c r="L64" s="40"/>
      <c r="M64" s="18"/>
      <c r="N64" s="75"/>
      <c r="O64" s="75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>
      <c r="A65" s="18"/>
      <c r="B65" s="75"/>
      <c r="C65" s="18"/>
      <c r="D65" s="18"/>
      <c r="E65" s="18"/>
      <c r="F65" s="18"/>
      <c r="G65" s="40"/>
      <c r="H65" s="75"/>
      <c r="I65" s="18"/>
      <c r="J65" s="18"/>
      <c r="K65" s="18"/>
      <c r="L65" s="40"/>
      <c r="M65" s="18"/>
      <c r="N65" s="75"/>
      <c r="O65" s="75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>
      <c r="A66" s="18"/>
      <c r="B66" s="75"/>
      <c r="C66" s="18"/>
      <c r="D66" s="18"/>
      <c r="E66" s="18"/>
      <c r="F66" s="18"/>
      <c r="G66" s="40"/>
      <c r="H66" s="75"/>
      <c r="I66" s="18"/>
      <c r="J66" s="18"/>
      <c r="K66" s="18"/>
      <c r="L66" s="40"/>
      <c r="M66" s="18"/>
      <c r="N66" s="75"/>
      <c r="O66" s="75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>
      <c r="A67" s="18"/>
      <c r="B67" s="75"/>
      <c r="C67" s="18"/>
      <c r="D67" s="18"/>
      <c r="E67" s="18"/>
      <c r="F67" s="18"/>
      <c r="G67" s="40"/>
      <c r="H67" s="75"/>
      <c r="I67" s="18"/>
      <c r="J67" s="18"/>
      <c r="K67" s="18"/>
      <c r="L67" s="40"/>
      <c r="M67" s="18"/>
      <c r="N67" s="75"/>
      <c r="O67" s="75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>
      <c r="A68" s="18"/>
      <c r="B68" s="75"/>
      <c r="C68" s="18"/>
      <c r="D68" s="18"/>
      <c r="E68" s="18"/>
      <c r="F68" s="18"/>
      <c r="G68" s="40"/>
      <c r="H68" s="75"/>
      <c r="I68" s="18"/>
      <c r="J68" s="18"/>
      <c r="K68" s="18"/>
      <c r="L68" s="40"/>
      <c r="M68" s="18"/>
      <c r="N68" s="75"/>
      <c r="O68" s="75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>
      <c r="A69" s="18"/>
      <c r="B69" s="75"/>
      <c r="C69" s="18"/>
      <c r="D69" s="18"/>
      <c r="E69" s="18"/>
      <c r="F69" s="18"/>
      <c r="G69" s="40"/>
      <c r="H69" s="75"/>
      <c r="I69" s="18"/>
      <c r="J69" s="18"/>
      <c r="K69" s="18"/>
      <c r="L69" s="40"/>
      <c r="M69" s="18"/>
      <c r="N69" s="75"/>
      <c r="O69" s="75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>
      <c r="A70" s="18"/>
      <c r="B70" s="75"/>
      <c r="C70" s="18"/>
      <c r="D70" s="18"/>
      <c r="E70" s="18"/>
      <c r="F70" s="18"/>
      <c r="G70" s="40"/>
      <c r="H70" s="75"/>
      <c r="I70" s="18"/>
      <c r="J70" s="18"/>
      <c r="K70" s="18"/>
      <c r="L70" s="40"/>
      <c r="M70" s="18"/>
      <c r="N70" s="75"/>
      <c r="O70" s="75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>
      <c r="A71" s="18"/>
      <c r="B71" s="75"/>
      <c r="C71" s="18"/>
      <c r="D71" s="18"/>
      <c r="E71" s="18"/>
      <c r="F71" s="18"/>
      <c r="G71" s="40"/>
      <c r="H71" s="75"/>
      <c r="I71" s="18"/>
      <c r="J71" s="18"/>
      <c r="K71" s="18"/>
      <c r="L71" s="40"/>
      <c r="M71" s="18"/>
      <c r="N71" s="75"/>
      <c r="O71" s="75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>
      <c r="A72" s="18"/>
      <c r="B72" s="75"/>
      <c r="C72" s="18"/>
      <c r="D72" s="18"/>
      <c r="E72" s="18"/>
      <c r="F72" s="18"/>
      <c r="G72" s="40"/>
      <c r="H72" s="75"/>
      <c r="I72" s="18"/>
      <c r="J72" s="18"/>
      <c r="K72" s="18"/>
      <c r="L72" s="40"/>
      <c r="M72" s="18"/>
      <c r="N72" s="75"/>
      <c r="O72" s="75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>
      <c r="A73" s="18"/>
      <c r="B73" s="75"/>
      <c r="C73" s="18"/>
      <c r="D73" s="18"/>
      <c r="E73" s="18"/>
      <c r="F73" s="18"/>
      <c r="G73" s="40"/>
      <c r="H73" s="75"/>
      <c r="I73" s="18"/>
      <c r="J73" s="18"/>
      <c r="K73" s="18"/>
      <c r="L73" s="40"/>
      <c r="M73" s="18"/>
      <c r="N73" s="75"/>
      <c r="O73" s="75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>
      <c r="A74" s="18"/>
      <c r="B74" s="75"/>
      <c r="C74" s="18"/>
      <c r="D74" s="18"/>
      <c r="E74" s="18"/>
      <c r="F74" s="18"/>
      <c r="G74" s="40"/>
      <c r="H74" s="75"/>
      <c r="I74" s="18"/>
      <c r="J74" s="18"/>
      <c r="K74" s="18"/>
      <c r="L74" s="40"/>
      <c r="M74" s="18"/>
      <c r="N74" s="75"/>
      <c r="O74" s="75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>
      <c r="A75" s="18"/>
      <c r="B75" s="75"/>
      <c r="C75" s="18"/>
      <c r="D75" s="18"/>
      <c r="E75" s="18"/>
      <c r="F75" s="18"/>
      <c r="G75" s="40"/>
      <c r="H75" s="75"/>
      <c r="I75" s="18"/>
      <c r="J75" s="18"/>
      <c r="K75" s="18"/>
      <c r="L75" s="40"/>
      <c r="M75" s="18"/>
      <c r="N75" s="75"/>
      <c r="O75" s="75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>
      <c r="A76" s="18"/>
      <c r="B76" s="75"/>
      <c r="C76" s="18"/>
      <c r="D76" s="18"/>
      <c r="E76" s="18"/>
      <c r="F76" s="18"/>
      <c r="G76" s="40"/>
      <c r="H76" s="75"/>
      <c r="I76" s="18"/>
      <c r="J76" s="18"/>
      <c r="K76" s="18"/>
      <c r="L76" s="40"/>
      <c r="M76" s="18"/>
      <c r="N76" s="75"/>
      <c r="O76" s="75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>
      <c r="A77" s="18"/>
      <c r="B77" s="75"/>
      <c r="C77" s="18"/>
      <c r="D77" s="18"/>
      <c r="E77" s="18"/>
      <c r="F77" s="18"/>
      <c r="G77" s="40"/>
      <c r="H77" s="75"/>
      <c r="I77" s="18"/>
      <c r="J77" s="18"/>
      <c r="K77" s="18"/>
      <c r="L77" s="40"/>
      <c r="M77" s="18"/>
      <c r="N77" s="75"/>
      <c r="O77" s="75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>
      <c r="A78" s="18"/>
      <c r="B78" s="75"/>
      <c r="C78" s="18"/>
      <c r="D78" s="18"/>
      <c r="E78" s="18"/>
      <c r="F78" s="18"/>
      <c r="G78" s="40"/>
      <c r="H78" s="75"/>
      <c r="I78" s="18"/>
      <c r="J78" s="18"/>
      <c r="K78" s="18"/>
      <c r="L78" s="40"/>
      <c r="M78" s="18"/>
      <c r="N78" s="75"/>
      <c r="O78" s="75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>
      <c r="A79" s="18"/>
      <c r="B79" s="75"/>
      <c r="C79" s="18"/>
      <c r="D79" s="18"/>
      <c r="E79" s="18"/>
      <c r="F79" s="18"/>
      <c r="G79" s="40"/>
      <c r="H79" s="75"/>
      <c r="I79" s="18"/>
      <c r="J79" s="18"/>
      <c r="K79" s="18"/>
      <c r="L79" s="40"/>
      <c r="M79" s="18"/>
      <c r="N79" s="75"/>
      <c r="O79" s="75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>
      <c r="A80" s="18"/>
      <c r="B80" s="75"/>
      <c r="C80" s="18"/>
      <c r="D80" s="18"/>
      <c r="E80" s="18"/>
      <c r="F80" s="18"/>
      <c r="G80" s="40"/>
      <c r="H80" s="75"/>
      <c r="I80" s="18"/>
      <c r="J80" s="18"/>
      <c r="K80" s="18"/>
      <c r="L80" s="40"/>
      <c r="M80" s="18"/>
      <c r="N80" s="75"/>
      <c r="O80" s="75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>
      <c r="A81" s="18"/>
      <c r="B81" s="75"/>
      <c r="C81" s="18"/>
      <c r="D81" s="18"/>
      <c r="E81" s="18"/>
      <c r="F81" s="18"/>
      <c r="G81" s="40"/>
      <c r="H81" s="75"/>
      <c r="I81" s="18"/>
      <c r="J81" s="18"/>
      <c r="K81" s="18"/>
      <c r="L81" s="40"/>
      <c r="M81" s="18"/>
      <c r="N81" s="75"/>
      <c r="O81" s="75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>
      <c r="A82" s="18"/>
      <c r="B82" s="75"/>
      <c r="C82" s="18"/>
      <c r="D82" s="18"/>
      <c r="E82" s="18"/>
      <c r="F82" s="18"/>
      <c r="G82" s="40"/>
      <c r="H82" s="75"/>
      <c r="I82" s="18"/>
      <c r="J82" s="18"/>
      <c r="K82" s="18"/>
      <c r="L82" s="40"/>
      <c r="M82" s="18"/>
      <c r="N82" s="75"/>
      <c r="O82" s="75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>
      <c r="A83" s="18"/>
      <c r="B83" s="75"/>
      <c r="C83" s="18"/>
      <c r="D83" s="18"/>
      <c r="E83" s="18"/>
      <c r="F83" s="18"/>
      <c r="G83" s="40"/>
      <c r="H83" s="75"/>
      <c r="I83" s="18"/>
      <c r="J83" s="18"/>
      <c r="K83" s="18"/>
      <c r="L83" s="40"/>
      <c r="M83" s="18"/>
      <c r="N83" s="75"/>
      <c r="O83" s="75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>
      <c r="A84" s="18"/>
      <c r="B84" s="75"/>
      <c r="C84" s="18"/>
      <c r="D84" s="18"/>
      <c r="E84" s="18"/>
      <c r="F84" s="18"/>
      <c r="G84" s="40"/>
      <c r="H84" s="75"/>
      <c r="I84" s="18"/>
      <c r="J84" s="18"/>
      <c r="K84" s="18"/>
      <c r="L84" s="40"/>
      <c r="M84" s="18"/>
      <c r="N84" s="75"/>
      <c r="O84" s="75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>
      <c r="A85" s="18"/>
      <c r="B85" s="75"/>
      <c r="C85" s="18"/>
      <c r="D85" s="18"/>
      <c r="E85" s="18"/>
      <c r="F85" s="18"/>
      <c r="G85" s="40"/>
      <c r="H85" s="75"/>
      <c r="I85" s="18"/>
      <c r="J85" s="18"/>
      <c r="K85" s="18"/>
      <c r="L85" s="40"/>
      <c r="M85" s="18"/>
      <c r="N85" s="75"/>
      <c r="O85" s="75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>
      <c r="A86" s="18"/>
      <c r="B86" s="75"/>
      <c r="C86" s="18"/>
      <c r="D86" s="18"/>
      <c r="E86" s="18"/>
      <c r="F86" s="18"/>
      <c r="G86" s="40"/>
      <c r="H86" s="75"/>
      <c r="I86" s="18"/>
      <c r="J86" s="18"/>
      <c r="K86" s="18"/>
      <c r="L86" s="40"/>
      <c r="M86" s="18"/>
      <c r="N86" s="75"/>
      <c r="O86" s="75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>
      <c r="A87" s="18"/>
      <c r="B87" s="75"/>
      <c r="C87" s="18"/>
      <c r="D87" s="18"/>
      <c r="E87" s="18"/>
      <c r="F87" s="18"/>
      <c r="G87" s="40"/>
      <c r="H87" s="75"/>
      <c r="I87" s="18"/>
      <c r="J87" s="18"/>
      <c r="K87" s="18"/>
      <c r="L87" s="40"/>
      <c r="M87" s="18"/>
      <c r="N87" s="75"/>
      <c r="O87" s="75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>
      <c r="A88" s="18"/>
      <c r="B88" s="75"/>
      <c r="C88" s="18"/>
      <c r="D88" s="18"/>
      <c r="E88" s="18"/>
      <c r="F88" s="18"/>
      <c r="G88" s="40"/>
      <c r="H88" s="75"/>
      <c r="I88" s="18"/>
      <c r="J88" s="18"/>
      <c r="K88" s="18"/>
      <c r="L88" s="40"/>
      <c r="M88" s="18"/>
      <c r="N88" s="75"/>
      <c r="O88" s="75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>
      <c r="A89" s="18"/>
      <c r="B89" s="75"/>
      <c r="C89" s="18"/>
      <c r="D89" s="18"/>
      <c r="E89" s="18"/>
      <c r="F89" s="18"/>
      <c r="G89" s="40"/>
      <c r="H89" s="75"/>
      <c r="I89" s="18"/>
      <c r="J89" s="18"/>
      <c r="K89" s="18"/>
      <c r="L89" s="40"/>
      <c r="M89" s="18"/>
      <c r="N89" s="75"/>
      <c r="O89" s="75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>
      <c r="A90" s="18"/>
      <c r="B90" s="75"/>
      <c r="C90" s="18"/>
      <c r="D90" s="18"/>
      <c r="E90" s="18"/>
      <c r="F90" s="18"/>
      <c r="G90" s="40"/>
      <c r="H90" s="75"/>
      <c r="I90" s="18"/>
      <c r="J90" s="18"/>
      <c r="K90" s="18"/>
      <c r="L90" s="40"/>
      <c r="M90" s="18"/>
      <c r="N90" s="75"/>
      <c r="O90" s="75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>
      <c r="A91" s="18"/>
      <c r="B91" s="75"/>
      <c r="C91" s="18"/>
      <c r="D91" s="18"/>
      <c r="E91" s="18"/>
      <c r="F91" s="18"/>
      <c r="G91" s="40"/>
      <c r="H91" s="75"/>
      <c r="I91" s="18"/>
      <c r="J91" s="18"/>
      <c r="K91" s="18"/>
      <c r="L91" s="40"/>
      <c r="M91" s="18"/>
      <c r="N91" s="75"/>
      <c r="O91" s="75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>
      <c r="A92" s="18"/>
      <c r="B92" s="75"/>
      <c r="C92" s="18"/>
      <c r="D92" s="18"/>
      <c r="E92" s="18"/>
      <c r="F92" s="18"/>
      <c r="G92" s="40"/>
      <c r="H92" s="75"/>
      <c r="I92" s="18"/>
      <c r="J92" s="18"/>
      <c r="K92" s="18"/>
      <c r="L92" s="40"/>
      <c r="M92" s="18"/>
      <c r="N92" s="75"/>
      <c r="O92" s="75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>
      <c r="A93" s="18"/>
      <c r="B93" s="75"/>
      <c r="C93" s="18"/>
      <c r="D93" s="18"/>
      <c r="E93" s="18"/>
      <c r="F93" s="18"/>
      <c r="G93" s="40"/>
      <c r="H93" s="75"/>
      <c r="I93" s="18"/>
      <c r="J93" s="18"/>
      <c r="K93" s="18"/>
      <c r="L93" s="40"/>
      <c r="M93" s="18"/>
      <c r="N93" s="75"/>
      <c r="O93" s="75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>
      <c r="A94" s="18"/>
      <c r="B94" s="75"/>
      <c r="C94" s="18"/>
      <c r="D94" s="18"/>
      <c r="E94" s="18"/>
      <c r="F94" s="18"/>
      <c r="G94" s="40"/>
      <c r="H94" s="75"/>
      <c r="I94" s="18"/>
      <c r="J94" s="18"/>
      <c r="K94" s="18"/>
      <c r="L94" s="40"/>
      <c r="M94" s="18"/>
      <c r="N94" s="75"/>
      <c r="O94" s="75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>
      <c r="A95" s="18"/>
      <c r="B95" s="75"/>
      <c r="C95" s="18"/>
      <c r="D95" s="18"/>
      <c r="E95" s="18"/>
      <c r="F95" s="18"/>
      <c r="G95" s="40"/>
      <c r="H95" s="75"/>
      <c r="I95" s="18"/>
      <c r="J95" s="18"/>
      <c r="K95" s="18"/>
      <c r="L95" s="40"/>
      <c r="M95" s="18"/>
      <c r="N95" s="75"/>
      <c r="O95" s="75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>
      <c r="A96" s="18"/>
      <c r="B96" s="75"/>
      <c r="C96" s="18"/>
      <c r="D96" s="18"/>
      <c r="E96" s="18"/>
      <c r="F96" s="18"/>
      <c r="G96" s="40"/>
      <c r="H96" s="75"/>
      <c r="I96" s="18"/>
      <c r="J96" s="18"/>
      <c r="K96" s="18"/>
      <c r="L96" s="40"/>
      <c r="M96" s="18"/>
      <c r="N96" s="75"/>
      <c r="O96" s="75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>
      <c r="A97" s="18"/>
      <c r="B97" s="75"/>
      <c r="C97" s="18"/>
      <c r="D97" s="18"/>
      <c r="E97" s="18"/>
      <c r="F97" s="18"/>
      <c r="G97" s="40"/>
      <c r="H97" s="75"/>
      <c r="I97" s="18"/>
      <c r="J97" s="18"/>
      <c r="K97" s="18"/>
      <c r="L97" s="40"/>
      <c r="M97" s="18"/>
      <c r="N97" s="75"/>
      <c r="O97" s="75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>
      <c r="A98" s="18"/>
      <c r="B98" s="75"/>
      <c r="C98" s="18"/>
      <c r="D98" s="18"/>
      <c r="E98" s="18"/>
      <c r="F98" s="18"/>
      <c r="G98" s="40"/>
      <c r="H98" s="75"/>
      <c r="I98" s="18"/>
      <c r="J98" s="18"/>
      <c r="K98" s="18"/>
      <c r="L98" s="40"/>
      <c r="M98" s="18"/>
      <c r="N98" s="75"/>
      <c r="O98" s="75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>
      <c r="A99" s="18"/>
      <c r="B99" s="75"/>
      <c r="C99" s="18"/>
      <c r="D99" s="18"/>
      <c r="E99" s="18"/>
      <c r="F99" s="18"/>
      <c r="G99" s="40"/>
      <c r="H99" s="75"/>
      <c r="I99" s="18"/>
      <c r="J99" s="18"/>
      <c r="K99" s="18"/>
      <c r="L99" s="40"/>
      <c r="M99" s="18"/>
      <c r="N99" s="75"/>
      <c r="O99" s="75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>
      <c r="A100" s="18"/>
      <c r="B100" s="75"/>
      <c r="C100" s="18"/>
      <c r="D100" s="18"/>
      <c r="E100" s="18"/>
      <c r="F100" s="18"/>
      <c r="G100" s="40"/>
      <c r="H100" s="75"/>
      <c r="I100" s="18"/>
      <c r="J100" s="18"/>
      <c r="K100" s="18"/>
      <c r="L100" s="40"/>
      <c r="M100" s="18"/>
      <c r="N100" s="75"/>
      <c r="O100" s="75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>
      <c r="A101" s="18"/>
      <c r="B101" s="75"/>
      <c r="C101" s="18"/>
      <c r="D101" s="18"/>
      <c r="E101" s="18"/>
      <c r="F101" s="18"/>
      <c r="G101" s="40"/>
      <c r="H101" s="75"/>
      <c r="I101" s="18"/>
      <c r="J101" s="18"/>
      <c r="K101" s="18"/>
      <c r="L101" s="40"/>
      <c r="M101" s="18"/>
      <c r="N101" s="75"/>
      <c r="O101" s="75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>
      <c r="A102" s="18"/>
      <c r="B102" s="75"/>
      <c r="C102" s="18"/>
      <c r="D102" s="18"/>
      <c r="E102" s="18"/>
      <c r="F102" s="18"/>
      <c r="G102" s="40"/>
      <c r="H102" s="75"/>
      <c r="I102" s="18"/>
      <c r="J102" s="18"/>
      <c r="K102" s="18"/>
      <c r="L102" s="40"/>
      <c r="M102" s="18"/>
      <c r="N102" s="75"/>
      <c r="O102" s="75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>
      <c r="A103" s="18"/>
      <c r="B103" s="75"/>
      <c r="C103" s="18"/>
      <c r="D103" s="18"/>
      <c r="E103" s="18"/>
      <c r="F103" s="18"/>
      <c r="G103" s="40"/>
      <c r="H103" s="75"/>
      <c r="I103" s="18"/>
      <c r="J103" s="18"/>
      <c r="K103" s="18"/>
      <c r="L103" s="40"/>
      <c r="M103" s="18"/>
      <c r="N103" s="75"/>
      <c r="O103" s="75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>
      <c r="A104" s="18"/>
      <c r="B104" s="75"/>
      <c r="C104" s="18"/>
      <c r="D104" s="18"/>
      <c r="E104" s="18"/>
      <c r="F104" s="18"/>
      <c r="G104" s="40"/>
      <c r="H104" s="75"/>
      <c r="I104" s="18"/>
      <c r="J104" s="18"/>
      <c r="K104" s="18"/>
      <c r="L104" s="40"/>
      <c r="M104" s="18"/>
      <c r="N104" s="75"/>
      <c r="O104" s="75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>
      <c r="A105" s="18"/>
      <c r="B105" s="75"/>
      <c r="C105" s="18"/>
      <c r="D105" s="18"/>
      <c r="E105" s="18"/>
      <c r="F105" s="18"/>
      <c r="G105" s="40"/>
      <c r="H105" s="75"/>
      <c r="I105" s="18"/>
      <c r="J105" s="18"/>
      <c r="K105" s="18"/>
      <c r="L105" s="40"/>
      <c r="M105" s="18"/>
      <c r="N105" s="75"/>
      <c r="O105" s="75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>
      <c r="A106" s="18"/>
      <c r="B106" s="75"/>
      <c r="C106" s="18"/>
      <c r="D106" s="18"/>
      <c r="E106" s="18"/>
      <c r="F106" s="18"/>
      <c r="G106" s="40"/>
      <c r="H106" s="75"/>
      <c r="I106" s="18"/>
      <c r="J106" s="18"/>
      <c r="K106" s="18"/>
      <c r="L106" s="40"/>
      <c r="M106" s="18"/>
      <c r="N106" s="75"/>
      <c r="O106" s="75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>
      <c r="A107" s="18"/>
      <c r="B107" s="75"/>
      <c r="C107" s="18"/>
      <c r="D107" s="18"/>
      <c r="E107" s="18"/>
      <c r="F107" s="18"/>
      <c r="G107" s="40"/>
      <c r="H107" s="75"/>
      <c r="I107" s="18"/>
      <c r="J107" s="18"/>
      <c r="K107" s="18"/>
      <c r="L107" s="40"/>
      <c r="M107" s="18"/>
      <c r="N107" s="75"/>
      <c r="O107" s="75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>
      <c r="A108" s="18"/>
      <c r="B108" s="75"/>
      <c r="C108" s="18"/>
      <c r="D108" s="18"/>
      <c r="E108" s="18"/>
      <c r="F108" s="18"/>
      <c r="G108" s="40"/>
      <c r="H108" s="75"/>
      <c r="I108" s="18"/>
      <c r="J108" s="18"/>
      <c r="K108" s="18"/>
      <c r="L108" s="40"/>
      <c r="M108" s="18"/>
      <c r="N108" s="75"/>
      <c r="O108" s="75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>
      <c r="A109" s="18"/>
      <c r="B109" s="75"/>
      <c r="C109" s="18"/>
      <c r="D109" s="18"/>
      <c r="E109" s="18"/>
      <c r="F109" s="18"/>
      <c r="G109" s="40"/>
      <c r="H109" s="75"/>
      <c r="I109" s="18"/>
      <c r="J109" s="18"/>
      <c r="K109" s="18"/>
      <c r="L109" s="40"/>
      <c r="M109" s="18"/>
      <c r="N109" s="75"/>
      <c r="O109" s="75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>
      <c r="A110" s="18"/>
      <c r="B110" s="75"/>
      <c r="C110" s="18"/>
      <c r="D110" s="18"/>
      <c r="E110" s="18"/>
      <c r="F110" s="18"/>
      <c r="G110" s="40"/>
      <c r="H110" s="75"/>
      <c r="I110" s="18"/>
      <c r="J110" s="18"/>
      <c r="K110" s="18"/>
      <c r="L110" s="40"/>
      <c r="M110" s="18"/>
      <c r="N110" s="75"/>
      <c r="O110" s="75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>
      <c r="A111" s="18"/>
      <c r="B111" s="75"/>
      <c r="C111" s="18"/>
      <c r="D111" s="18"/>
      <c r="E111" s="18"/>
      <c r="F111" s="18"/>
      <c r="G111" s="40"/>
      <c r="H111" s="75"/>
      <c r="I111" s="18"/>
      <c r="J111" s="18"/>
      <c r="K111" s="18"/>
      <c r="L111" s="40"/>
      <c r="M111" s="18"/>
      <c r="N111" s="75"/>
      <c r="O111" s="75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>
      <c r="A112" s="18"/>
      <c r="B112" s="75"/>
      <c r="C112" s="18"/>
      <c r="D112" s="18"/>
      <c r="E112" s="18"/>
      <c r="F112" s="18"/>
      <c r="G112" s="40"/>
      <c r="H112" s="75"/>
      <c r="I112" s="18"/>
      <c r="J112" s="18"/>
      <c r="K112" s="18"/>
      <c r="L112" s="40"/>
      <c r="M112" s="18"/>
      <c r="N112" s="75"/>
      <c r="O112" s="75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>
      <c r="A113" s="18"/>
      <c r="B113" s="75"/>
      <c r="C113" s="18"/>
      <c r="D113" s="18"/>
      <c r="E113" s="18"/>
      <c r="F113" s="18"/>
      <c r="G113" s="40"/>
      <c r="H113" s="75"/>
      <c r="I113" s="18"/>
      <c r="J113" s="18"/>
      <c r="K113" s="18"/>
      <c r="L113" s="40"/>
      <c r="M113" s="18"/>
      <c r="N113" s="75"/>
      <c r="O113" s="75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>
      <c r="A114" s="18"/>
      <c r="B114" s="75"/>
      <c r="C114" s="18"/>
      <c r="D114" s="18"/>
      <c r="E114" s="18"/>
      <c r="F114" s="18"/>
      <c r="G114" s="40"/>
      <c r="H114" s="75"/>
      <c r="I114" s="18"/>
      <c r="J114" s="18"/>
      <c r="K114" s="18"/>
      <c r="L114" s="40"/>
      <c r="M114" s="18"/>
      <c r="N114" s="75"/>
      <c r="O114" s="75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>
      <c r="A115" s="18"/>
      <c r="B115" s="75"/>
      <c r="C115" s="18"/>
      <c r="D115" s="18"/>
      <c r="E115" s="18"/>
      <c r="F115" s="18"/>
      <c r="G115" s="40"/>
      <c r="H115" s="75"/>
      <c r="I115" s="18"/>
      <c r="J115" s="18"/>
      <c r="K115" s="18"/>
      <c r="L115" s="40"/>
      <c r="M115" s="18"/>
      <c r="N115" s="75"/>
      <c r="O115" s="75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>
      <c r="A116" s="18"/>
      <c r="B116" s="75"/>
      <c r="C116" s="18"/>
      <c r="D116" s="18"/>
      <c r="E116" s="18"/>
      <c r="F116" s="18"/>
      <c r="G116" s="40"/>
      <c r="H116" s="75"/>
      <c r="I116" s="18"/>
      <c r="J116" s="18"/>
      <c r="K116" s="18"/>
      <c r="L116" s="40"/>
      <c r="M116" s="18"/>
      <c r="N116" s="75"/>
      <c r="O116" s="75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>
      <c r="A117" s="18"/>
      <c r="B117" s="75"/>
      <c r="C117" s="18"/>
      <c r="D117" s="18"/>
      <c r="E117" s="18"/>
      <c r="F117" s="18"/>
      <c r="G117" s="40"/>
      <c r="H117" s="75"/>
      <c r="I117" s="18"/>
      <c r="J117" s="18"/>
      <c r="K117" s="18"/>
      <c r="L117" s="40"/>
      <c r="M117" s="18"/>
      <c r="N117" s="75"/>
      <c r="O117" s="75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>
      <c r="A118" s="18"/>
      <c r="B118" s="75"/>
      <c r="C118" s="18"/>
      <c r="D118" s="18"/>
      <c r="E118" s="18"/>
      <c r="F118" s="18"/>
      <c r="G118" s="40"/>
      <c r="H118" s="75"/>
      <c r="I118" s="18"/>
      <c r="J118" s="18"/>
      <c r="K118" s="18"/>
      <c r="L118" s="40"/>
      <c r="M118" s="18"/>
      <c r="N118" s="75"/>
      <c r="O118" s="75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>
      <c r="A119" s="18"/>
      <c r="B119" s="75"/>
      <c r="C119" s="18"/>
      <c r="D119" s="18"/>
      <c r="E119" s="18"/>
      <c r="F119" s="18"/>
      <c r="G119" s="40"/>
      <c r="H119" s="75"/>
      <c r="I119" s="18"/>
      <c r="J119" s="18"/>
      <c r="K119" s="18"/>
      <c r="L119" s="40"/>
      <c r="M119" s="18"/>
      <c r="N119" s="75"/>
      <c r="O119" s="75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>
      <c r="A120" s="18"/>
      <c r="B120" s="75"/>
      <c r="C120" s="18"/>
      <c r="D120" s="18"/>
      <c r="E120" s="18"/>
      <c r="F120" s="18"/>
      <c r="G120" s="40"/>
      <c r="H120" s="75"/>
      <c r="I120" s="18"/>
      <c r="J120" s="18"/>
      <c r="K120" s="18"/>
      <c r="L120" s="40"/>
      <c r="M120" s="18"/>
      <c r="N120" s="75"/>
      <c r="O120" s="75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>
      <c r="A121" s="18"/>
      <c r="B121" s="75"/>
      <c r="C121" s="18"/>
      <c r="D121" s="18"/>
      <c r="E121" s="18"/>
      <c r="F121" s="18"/>
      <c r="G121" s="40"/>
      <c r="H121" s="75"/>
      <c r="I121" s="18"/>
      <c r="J121" s="18"/>
      <c r="K121" s="18"/>
      <c r="L121" s="40"/>
      <c r="M121" s="18"/>
      <c r="N121" s="75"/>
      <c r="O121" s="75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>
      <c r="A122" s="18"/>
      <c r="B122" s="75"/>
      <c r="C122" s="18"/>
      <c r="D122" s="18"/>
      <c r="E122" s="18"/>
      <c r="F122" s="18"/>
      <c r="G122" s="40"/>
      <c r="H122" s="75"/>
      <c r="I122" s="18"/>
      <c r="J122" s="18"/>
      <c r="K122" s="18"/>
      <c r="L122" s="40"/>
      <c r="M122" s="18"/>
      <c r="N122" s="75"/>
      <c r="O122" s="75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>
      <c r="A123" s="18"/>
      <c r="B123" s="75"/>
      <c r="C123" s="18"/>
      <c r="D123" s="18"/>
      <c r="E123" s="18"/>
      <c r="F123" s="18"/>
      <c r="G123" s="40"/>
      <c r="H123" s="75"/>
      <c r="I123" s="18"/>
      <c r="J123" s="18"/>
      <c r="K123" s="18"/>
      <c r="L123" s="40"/>
      <c r="M123" s="18"/>
      <c r="N123" s="75"/>
      <c r="O123" s="75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>
      <c r="A124" s="18"/>
      <c r="B124" s="75"/>
      <c r="C124" s="18"/>
      <c r="D124" s="18"/>
      <c r="E124" s="18"/>
      <c r="F124" s="18"/>
      <c r="G124" s="40"/>
      <c r="H124" s="75"/>
      <c r="I124" s="18"/>
      <c r="J124" s="18"/>
      <c r="K124" s="18"/>
      <c r="L124" s="40"/>
      <c r="M124" s="18"/>
      <c r="N124" s="75"/>
      <c r="O124" s="75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>
      <c r="A125" s="18"/>
      <c r="B125" s="75"/>
      <c r="C125" s="18"/>
      <c r="D125" s="18"/>
      <c r="E125" s="18"/>
      <c r="F125" s="18"/>
      <c r="G125" s="40"/>
      <c r="H125" s="75"/>
      <c r="I125" s="18"/>
      <c r="J125" s="18"/>
      <c r="K125" s="18"/>
      <c r="L125" s="40"/>
      <c r="M125" s="18"/>
      <c r="N125" s="75"/>
      <c r="O125" s="75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>
      <c r="A126" s="18"/>
      <c r="B126" s="75"/>
      <c r="C126" s="18"/>
      <c r="D126" s="18"/>
      <c r="E126" s="18"/>
      <c r="F126" s="18"/>
      <c r="G126" s="40"/>
      <c r="H126" s="75"/>
      <c r="I126" s="18"/>
      <c r="J126" s="18"/>
      <c r="K126" s="18"/>
      <c r="L126" s="40"/>
      <c r="M126" s="18"/>
      <c r="N126" s="75"/>
      <c r="O126" s="75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>
      <c r="A127" s="18"/>
      <c r="B127" s="75"/>
      <c r="C127" s="18"/>
      <c r="D127" s="18"/>
      <c r="E127" s="18"/>
      <c r="F127" s="18"/>
      <c r="G127" s="40"/>
      <c r="H127" s="75"/>
      <c r="I127" s="18"/>
      <c r="J127" s="18"/>
      <c r="K127" s="18"/>
      <c r="L127" s="40"/>
      <c r="M127" s="18"/>
      <c r="N127" s="75"/>
      <c r="O127" s="75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>
      <c r="A128" s="18"/>
      <c r="B128" s="75"/>
      <c r="C128" s="18"/>
      <c r="D128" s="18"/>
      <c r="E128" s="18"/>
      <c r="F128" s="18"/>
      <c r="G128" s="40"/>
      <c r="H128" s="75"/>
      <c r="I128" s="18"/>
      <c r="J128" s="18"/>
      <c r="K128" s="18"/>
      <c r="L128" s="40"/>
      <c r="M128" s="18"/>
      <c r="N128" s="75"/>
      <c r="O128" s="75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>
      <c r="A129" s="18"/>
      <c r="B129" s="75"/>
      <c r="C129" s="18"/>
      <c r="D129" s="18"/>
      <c r="E129" s="18"/>
      <c r="F129" s="18"/>
      <c r="G129" s="40"/>
      <c r="H129" s="75"/>
      <c r="I129" s="18"/>
      <c r="J129" s="18"/>
      <c r="K129" s="18"/>
      <c r="L129" s="40"/>
      <c r="M129" s="18"/>
      <c r="N129" s="75"/>
      <c r="O129" s="75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>
      <c r="A130" s="18"/>
      <c r="B130" s="75"/>
      <c r="C130" s="18"/>
      <c r="D130" s="18"/>
      <c r="E130" s="18"/>
      <c r="F130" s="18"/>
      <c r="G130" s="40"/>
      <c r="H130" s="75"/>
      <c r="I130" s="18"/>
      <c r="J130" s="18"/>
      <c r="K130" s="18"/>
      <c r="L130" s="40"/>
      <c r="M130" s="18"/>
      <c r="N130" s="75"/>
      <c r="O130" s="75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>
      <c r="A131" s="18"/>
      <c r="B131" s="75"/>
      <c r="C131" s="18"/>
      <c r="D131" s="18"/>
      <c r="E131" s="18"/>
      <c r="F131" s="18"/>
      <c r="G131" s="40"/>
      <c r="H131" s="75"/>
      <c r="I131" s="18"/>
      <c r="J131" s="18"/>
      <c r="K131" s="18"/>
      <c r="L131" s="40"/>
      <c r="M131" s="18"/>
      <c r="N131" s="75"/>
      <c r="O131" s="75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>
      <c r="A132" s="18"/>
      <c r="B132" s="75"/>
      <c r="C132" s="18"/>
      <c r="D132" s="18"/>
      <c r="E132" s="18"/>
      <c r="F132" s="18"/>
      <c r="G132" s="40"/>
      <c r="H132" s="75"/>
      <c r="I132" s="18"/>
      <c r="J132" s="18"/>
      <c r="K132" s="18"/>
      <c r="L132" s="40"/>
      <c r="M132" s="18"/>
      <c r="N132" s="75"/>
      <c r="O132" s="75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>
      <c r="A133" s="18"/>
      <c r="B133" s="75"/>
      <c r="C133" s="18"/>
      <c r="D133" s="18"/>
      <c r="E133" s="18"/>
      <c r="F133" s="18"/>
      <c r="G133" s="40"/>
      <c r="H133" s="75"/>
      <c r="I133" s="18"/>
      <c r="J133" s="18"/>
      <c r="K133" s="18"/>
      <c r="L133" s="40"/>
      <c r="M133" s="18"/>
      <c r="N133" s="75"/>
      <c r="O133" s="75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>
      <c r="A134" s="18"/>
      <c r="B134" s="75"/>
      <c r="C134" s="18"/>
      <c r="D134" s="18"/>
      <c r="E134" s="18"/>
      <c r="F134" s="18"/>
      <c r="G134" s="40"/>
      <c r="H134" s="75"/>
      <c r="I134" s="18"/>
      <c r="J134" s="18"/>
      <c r="K134" s="18"/>
      <c r="L134" s="40"/>
      <c r="M134" s="18"/>
      <c r="N134" s="75"/>
      <c r="O134" s="75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>
      <c r="A135" s="18"/>
      <c r="B135" s="75"/>
      <c r="C135" s="18"/>
      <c r="D135" s="18"/>
      <c r="E135" s="18"/>
      <c r="F135" s="18"/>
      <c r="G135" s="40"/>
      <c r="H135" s="75"/>
      <c r="I135" s="18"/>
      <c r="J135" s="18"/>
      <c r="K135" s="18"/>
      <c r="L135" s="40"/>
      <c r="M135" s="18"/>
      <c r="N135" s="75"/>
      <c r="O135" s="75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>
      <c r="A136" s="18"/>
      <c r="B136" s="75"/>
      <c r="C136" s="18"/>
      <c r="D136" s="18"/>
      <c r="E136" s="18"/>
      <c r="F136" s="18"/>
      <c r="G136" s="40"/>
      <c r="H136" s="75"/>
      <c r="I136" s="18"/>
      <c r="J136" s="18"/>
      <c r="K136" s="18"/>
      <c r="L136" s="40"/>
      <c r="M136" s="18"/>
      <c r="N136" s="75"/>
      <c r="O136" s="75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>
      <c r="A137" s="18"/>
      <c r="B137" s="75"/>
      <c r="C137" s="18"/>
      <c r="D137" s="18"/>
      <c r="E137" s="18"/>
      <c r="F137" s="18"/>
      <c r="G137" s="40"/>
      <c r="H137" s="75"/>
      <c r="I137" s="18"/>
      <c r="J137" s="18"/>
      <c r="K137" s="18"/>
      <c r="L137" s="40"/>
      <c r="M137" s="18"/>
      <c r="N137" s="75"/>
      <c r="O137" s="75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>
      <c r="A138" s="18"/>
      <c r="B138" s="75"/>
      <c r="C138" s="18"/>
      <c r="D138" s="18"/>
      <c r="E138" s="18"/>
      <c r="F138" s="18"/>
      <c r="G138" s="40"/>
      <c r="H138" s="75"/>
      <c r="I138" s="18"/>
      <c r="J138" s="18"/>
      <c r="K138" s="18"/>
      <c r="L138" s="40"/>
      <c r="M138" s="18"/>
      <c r="N138" s="75"/>
      <c r="O138" s="75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>
      <c r="A139" s="18"/>
      <c r="B139" s="75"/>
      <c r="C139" s="18"/>
      <c r="D139" s="18"/>
      <c r="E139" s="18"/>
      <c r="F139" s="18"/>
      <c r="G139" s="40"/>
      <c r="H139" s="75"/>
      <c r="I139" s="18"/>
      <c r="J139" s="18"/>
      <c r="K139" s="18"/>
      <c r="L139" s="40"/>
      <c r="M139" s="18"/>
      <c r="N139" s="75"/>
      <c r="O139" s="75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>
      <c r="A140" s="18"/>
      <c r="B140" s="75"/>
      <c r="C140" s="18"/>
      <c r="D140" s="18"/>
      <c r="E140" s="18"/>
      <c r="F140" s="18"/>
      <c r="G140" s="40"/>
      <c r="H140" s="75"/>
      <c r="I140" s="18"/>
      <c r="J140" s="18"/>
      <c r="K140" s="18"/>
      <c r="L140" s="40"/>
      <c r="M140" s="18"/>
      <c r="N140" s="75"/>
      <c r="O140" s="75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>
      <c r="A141" s="18"/>
      <c r="B141" s="75"/>
      <c r="C141" s="18"/>
      <c r="D141" s="18"/>
      <c r="E141" s="18"/>
      <c r="F141" s="18"/>
      <c r="G141" s="40"/>
      <c r="H141" s="75"/>
      <c r="I141" s="18"/>
      <c r="J141" s="18"/>
      <c r="K141" s="18"/>
      <c r="L141" s="40"/>
      <c r="M141" s="18"/>
      <c r="N141" s="75"/>
      <c r="O141" s="75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>
      <c r="A142" s="18"/>
      <c r="B142" s="75"/>
      <c r="C142" s="18"/>
      <c r="D142" s="18"/>
      <c r="E142" s="18"/>
      <c r="F142" s="18"/>
      <c r="G142" s="40"/>
      <c r="H142" s="75"/>
      <c r="I142" s="18"/>
      <c r="J142" s="18"/>
      <c r="K142" s="18"/>
      <c r="L142" s="40"/>
      <c r="M142" s="18"/>
      <c r="N142" s="75"/>
      <c r="O142" s="75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>
      <c r="A143" s="18"/>
      <c r="B143" s="75"/>
      <c r="C143" s="18"/>
      <c r="D143" s="18"/>
      <c r="E143" s="18"/>
      <c r="F143" s="18"/>
      <c r="G143" s="40"/>
      <c r="H143" s="75"/>
      <c r="I143" s="18"/>
      <c r="J143" s="18"/>
      <c r="K143" s="18"/>
      <c r="L143" s="40"/>
      <c r="M143" s="18"/>
      <c r="N143" s="75"/>
      <c r="O143" s="75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>
      <c r="A144" s="18"/>
      <c r="B144" s="75"/>
      <c r="C144" s="18"/>
      <c r="D144" s="18"/>
      <c r="E144" s="18"/>
      <c r="F144" s="18"/>
      <c r="G144" s="40"/>
      <c r="H144" s="75"/>
      <c r="I144" s="18"/>
      <c r="J144" s="18"/>
      <c r="K144" s="18"/>
      <c r="L144" s="40"/>
      <c r="M144" s="18"/>
      <c r="N144" s="75"/>
      <c r="O144" s="75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>
      <c r="A145" s="18"/>
      <c r="B145" s="75"/>
      <c r="C145" s="18"/>
      <c r="D145" s="18"/>
      <c r="E145" s="18"/>
      <c r="F145" s="18"/>
      <c r="G145" s="40"/>
      <c r="H145" s="75"/>
      <c r="I145" s="18"/>
      <c r="J145" s="18"/>
      <c r="K145" s="18"/>
      <c r="L145" s="40"/>
      <c r="M145" s="18"/>
      <c r="N145" s="75"/>
      <c r="O145" s="75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>
      <c r="A146" s="18"/>
      <c r="B146" s="75"/>
      <c r="C146" s="18"/>
      <c r="D146" s="18"/>
      <c r="E146" s="18"/>
      <c r="F146" s="18"/>
      <c r="G146" s="40"/>
      <c r="H146" s="75"/>
      <c r="I146" s="18"/>
      <c r="J146" s="18"/>
      <c r="K146" s="18"/>
      <c r="L146" s="40"/>
      <c r="M146" s="18"/>
      <c r="N146" s="75"/>
      <c r="O146" s="75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>
      <c r="A147" s="18"/>
      <c r="B147" s="75"/>
      <c r="C147" s="18"/>
      <c r="D147" s="18"/>
      <c r="E147" s="18"/>
      <c r="F147" s="18"/>
      <c r="G147" s="40"/>
      <c r="H147" s="75"/>
      <c r="I147" s="18"/>
      <c r="J147" s="18"/>
      <c r="K147" s="18"/>
      <c r="L147" s="40"/>
      <c r="M147" s="18"/>
      <c r="N147" s="75"/>
      <c r="O147" s="75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>
      <c r="A148" s="18"/>
      <c r="B148" s="75"/>
      <c r="C148" s="18"/>
      <c r="D148" s="18"/>
      <c r="E148" s="18"/>
      <c r="F148" s="18"/>
      <c r="G148" s="40"/>
      <c r="H148" s="75"/>
      <c r="I148" s="18"/>
      <c r="J148" s="18"/>
      <c r="K148" s="18"/>
      <c r="L148" s="40"/>
      <c r="M148" s="18"/>
      <c r="N148" s="75"/>
      <c r="O148" s="75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>
      <c r="A149" s="18"/>
      <c r="B149" s="75"/>
      <c r="C149" s="18"/>
      <c r="D149" s="18"/>
      <c r="E149" s="18"/>
      <c r="F149" s="18"/>
      <c r="G149" s="40"/>
      <c r="H149" s="75"/>
      <c r="I149" s="18"/>
      <c r="J149" s="18"/>
      <c r="K149" s="18"/>
      <c r="L149" s="40"/>
      <c r="M149" s="18"/>
      <c r="N149" s="75"/>
      <c r="O149" s="75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>
      <c r="A150" s="18"/>
      <c r="B150" s="75"/>
      <c r="C150" s="18"/>
      <c r="D150" s="18"/>
      <c r="E150" s="18"/>
      <c r="F150" s="18"/>
      <c r="G150" s="40"/>
      <c r="H150" s="75"/>
      <c r="I150" s="18"/>
      <c r="J150" s="18"/>
      <c r="K150" s="18"/>
      <c r="L150" s="40"/>
      <c r="M150" s="18"/>
      <c r="N150" s="75"/>
      <c r="O150" s="75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>
      <c r="A151" s="18"/>
      <c r="B151" s="75"/>
      <c r="C151" s="18"/>
      <c r="D151" s="18"/>
      <c r="E151" s="18"/>
      <c r="F151" s="18"/>
      <c r="G151" s="40"/>
      <c r="H151" s="75"/>
      <c r="I151" s="18"/>
      <c r="J151" s="18"/>
      <c r="K151" s="18"/>
      <c r="L151" s="40"/>
      <c r="M151" s="18"/>
      <c r="N151" s="75"/>
      <c r="O151" s="75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>
      <c r="A152" s="18"/>
      <c r="B152" s="75"/>
      <c r="C152" s="18"/>
      <c r="D152" s="18"/>
      <c r="E152" s="18"/>
      <c r="F152" s="18"/>
      <c r="G152" s="40"/>
      <c r="H152" s="75"/>
      <c r="I152" s="18"/>
      <c r="J152" s="18"/>
      <c r="K152" s="18"/>
      <c r="L152" s="40"/>
      <c r="M152" s="18"/>
      <c r="N152" s="75"/>
      <c r="O152" s="75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>
      <c r="A153" s="18"/>
      <c r="B153" s="75"/>
      <c r="C153" s="18"/>
      <c r="D153" s="18"/>
      <c r="E153" s="18"/>
      <c r="F153" s="18"/>
      <c r="G153" s="40"/>
      <c r="H153" s="75"/>
      <c r="I153" s="18"/>
      <c r="J153" s="18"/>
      <c r="K153" s="18"/>
      <c r="L153" s="40"/>
      <c r="M153" s="18"/>
      <c r="N153" s="75"/>
      <c r="O153" s="75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>
      <c r="A154" s="18"/>
      <c r="B154" s="75"/>
      <c r="C154" s="18"/>
      <c r="D154" s="18"/>
      <c r="E154" s="18"/>
      <c r="F154" s="18"/>
      <c r="G154" s="40"/>
      <c r="H154" s="75"/>
      <c r="I154" s="18"/>
      <c r="J154" s="18"/>
      <c r="K154" s="18"/>
      <c r="L154" s="40"/>
      <c r="M154" s="18"/>
      <c r="N154" s="75"/>
      <c r="O154" s="75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>
      <c r="A155" s="18"/>
      <c r="B155" s="75"/>
      <c r="C155" s="18"/>
      <c r="D155" s="18"/>
      <c r="E155" s="18"/>
      <c r="F155" s="18"/>
      <c r="G155" s="40"/>
      <c r="H155" s="75"/>
      <c r="I155" s="18"/>
      <c r="J155" s="18"/>
      <c r="K155" s="18"/>
      <c r="L155" s="40"/>
      <c r="M155" s="18"/>
      <c r="N155" s="75"/>
      <c r="O155" s="75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>
      <c r="A156" s="18"/>
      <c r="B156" s="75"/>
      <c r="C156" s="18"/>
      <c r="D156" s="18"/>
      <c r="E156" s="18"/>
      <c r="F156" s="18"/>
      <c r="G156" s="40"/>
      <c r="H156" s="75"/>
      <c r="I156" s="18"/>
      <c r="J156" s="18"/>
      <c r="K156" s="18"/>
      <c r="L156" s="40"/>
      <c r="M156" s="18"/>
      <c r="N156" s="75"/>
      <c r="O156" s="75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>
      <c r="A157" s="18"/>
      <c r="B157" s="75"/>
      <c r="C157" s="18"/>
      <c r="D157" s="18"/>
      <c r="E157" s="18"/>
      <c r="F157" s="18"/>
      <c r="G157" s="40"/>
      <c r="H157" s="75"/>
      <c r="I157" s="18"/>
      <c r="J157" s="18"/>
      <c r="K157" s="18"/>
      <c r="L157" s="40"/>
      <c r="M157" s="18"/>
      <c r="N157" s="75"/>
      <c r="O157" s="75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>
      <c r="A158" s="18"/>
      <c r="B158" s="75"/>
      <c r="C158" s="18"/>
      <c r="D158" s="18"/>
      <c r="E158" s="18"/>
      <c r="F158" s="18"/>
      <c r="G158" s="40"/>
      <c r="H158" s="75"/>
      <c r="I158" s="18"/>
      <c r="J158" s="18"/>
      <c r="K158" s="18"/>
      <c r="L158" s="40"/>
      <c r="M158" s="18"/>
      <c r="N158" s="75"/>
      <c r="O158" s="75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>
      <c r="A159" s="18"/>
      <c r="B159" s="75"/>
      <c r="C159" s="18"/>
      <c r="D159" s="18"/>
      <c r="E159" s="18"/>
      <c r="F159" s="18"/>
      <c r="G159" s="40"/>
      <c r="H159" s="75"/>
      <c r="I159" s="18"/>
      <c r="J159" s="18"/>
      <c r="K159" s="18"/>
      <c r="L159" s="40"/>
      <c r="M159" s="18"/>
      <c r="N159" s="75"/>
      <c r="O159" s="75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>
      <c r="A160" s="18"/>
      <c r="B160" s="75"/>
      <c r="C160" s="18"/>
      <c r="D160" s="18"/>
      <c r="E160" s="18"/>
      <c r="F160" s="18"/>
      <c r="G160" s="40"/>
      <c r="H160" s="75"/>
      <c r="I160" s="18"/>
      <c r="J160" s="18"/>
      <c r="K160" s="18"/>
      <c r="L160" s="40"/>
      <c r="M160" s="18"/>
      <c r="N160" s="75"/>
      <c r="O160" s="75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>
      <c r="A161" s="18"/>
      <c r="B161" s="75"/>
      <c r="C161" s="18"/>
      <c r="D161" s="18"/>
      <c r="E161" s="18"/>
      <c r="F161" s="18"/>
      <c r="G161" s="40"/>
      <c r="H161" s="75"/>
      <c r="I161" s="18"/>
      <c r="J161" s="18"/>
      <c r="K161" s="18"/>
      <c r="L161" s="40"/>
      <c r="M161" s="18"/>
      <c r="N161" s="75"/>
      <c r="O161" s="75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>
      <c r="A162" s="18"/>
      <c r="B162" s="75"/>
      <c r="C162" s="18"/>
      <c r="D162" s="18"/>
      <c r="E162" s="18"/>
      <c r="F162" s="18"/>
      <c r="G162" s="40"/>
      <c r="H162" s="75"/>
      <c r="I162" s="18"/>
      <c r="J162" s="18"/>
      <c r="K162" s="18"/>
      <c r="L162" s="40"/>
      <c r="M162" s="18"/>
      <c r="N162" s="75"/>
      <c r="O162" s="75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>
      <c r="A163" s="18"/>
      <c r="B163" s="75"/>
      <c r="C163" s="18"/>
      <c r="D163" s="18"/>
      <c r="E163" s="18"/>
      <c r="F163" s="18"/>
      <c r="G163" s="40"/>
      <c r="H163" s="75"/>
      <c r="I163" s="18"/>
      <c r="J163" s="18"/>
      <c r="K163" s="18"/>
      <c r="L163" s="40"/>
      <c r="M163" s="18"/>
      <c r="N163" s="75"/>
      <c r="O163" s="75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>
      <c r="A164" s="18"/>
      <c r="B164" s="75"/>
      <c r="C164" s="18"/>
      <c r="D164" s="18"/>
      <c r="E164" s="18"/>
      <c r="F164" s="18"/>
      <c r="G164" s="40"/>
      <c r="H164" s="75"/>
      <c r="I164" s="18"/>
      <c r="J164" s="18"/>
      <c r="K164" s="18"/>
      <c r="L164" s="40"/>
      <c r="M164" s="18"/>
      <c r="N164" s="75"/>
      <c r="O164" s="75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>
      <c r="A165" s="18"/>
      <c r="B165" s="75"/>
      <c r="C165" s="18"/>
      <c r="D165" s="18"/>
      <c r="E165" s="18"/>
      <c r="F165" s="18"/>
      <c r="G165" s="40"/>
      <c r="H165" s="75"/>
      <c r="I165" s="18"/>
      <c r="J165" s="18"/>
      <c r="K165" s="18"/>
      <c r="L165" s="40"/>
      <c r="M165" s="18"/>
      <c r="N165" s="75"/>
      <c r="O165" s="75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>
      <c r="A166" s="18"/>
      <c r="B166" s="75"/>
      <c r="C166" s="18"/>
      <c r="D166" s="18"/>
      <c r="E166" s="18"/>
      <c r="F166" s="18"/>
      <c r="G166" s="40"/>
      <c r="H166" s="75"/>
      <c r="I166" s="18"/>
      <c r="J166" s="18"/>
      <c r="K166" s="18"/>
      <c r="L166" s="40"/>
      <c r="M166" s="18"/>
      <c r="N166" s="75"/>
      <c r="O166" s="75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>
      <c r="A167" s="18"/>
      <c r="B167" s="75"/>
      <c r="C167" s="18"/>
      <c r="D167" s="18"/>
      <c r="E167" s="18"/>
      <c r="F167" s="18"/>
      <c r="G167" s="40"/>
      <c r="H167" s="75"/>
      <c r="I167" s="18"/>
      <c r="J167" s="18"/>
      <c r="K167" s="18"/>
      <c r="L167" s="40"/>
      <c r="M167" s="18"/>
      <c r="N167" s="75"/>
      <c r="O167" s="75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>
      <c r="A168" s="18"/>
      <c r="B168" s="75"/>
      <c r="C168" s="18"/>
      <c r="D168" s="18"/>
      <c r="E168" s="18"/>
      <c r="F168" s="18"/>
      <c r="G168" s="40"/>
      <c r="H168" s="75"/>
      <c r="I168" s="18"/>
      <c r="J168" s="18"/>
      <c r="K168" s="18"/>
      <c r="L168" s="40"/>
      <c r="M168" s="18"/>
      <c r="N168" s="75"/>
      <c r="O168" s="75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>
      <c r="A169" s="18"/>
      <c r="B169" s="75"/>
      <c r="C169" s="18"/>
      <c r="D169" s="18"/>
      <c r="E169" s="18"/>
      <c r="F169" s="18"/>
      <c r="G169" s="40"/>
      <c r="H169" s="75"/>
      <c r="I169" s="18"/>
      <c r="J169" s="18"/>
      <c r="K169" s="18"/>
      <c r="L169" s="40"/>
      <c r="M169" s="18"/>
      <c r="N169" s="75"/>
      <c r="O169" s="75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>
      <c r="A170" s="18"/>
      <c r="B170" s="75"/>
      <c r="C170" s="18"/>
      <c r="D170" s="18"/>
      <c r="E170" s="18"/>
      <c r="F170" s="18"/>
      <c r="G170" s="40"/>
      <c r="H170" s="75"/>
      <c r="I170" s="18"/>
      <c r="J170" s="18"/>
      <c r="K170" s="18"/>
      <c r="L170" s="40"/>
      <c r="M170" s="18"/>
      <c r="N170" s="75"/>
      <c r="O170" s="75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>
      <c r="A171" s="18"/>
      <c r="B171" s="75"/>
      <c r="C171" s="18"/>
      <c r="D171" s="18"/>
      <c r="E171" s="18"/>
      <c r="F171" s="18"/>
      <c r="G171" s="40"/>
      <c r="H171" s="75"/>
      <c r="I171" s="18"/>
      <c r="J171" s="18"/>
      <c r="K171" s="18"/>
      <c r="L171" s="40"/>
      <c r="M171" s="18"/>
      <c r="N171" s="75"/>
      <c r="O171" s="75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>
      <c r="A172" s="18"/>
      <c r="B172" s="75"/>
      <c r="C172" s="18"/>
      <c r="D172" s="18"/>
      <c r="E172" s="18"/>
      <c r="F172" s="18"/>
      <c r="G172" s="40"/>
      <c r="H172" s="75"/>
      <c r="I172" s="18"/>
      <c r="J172" s="18"/>
      <c r="K172" s="18"/>
      <c r="L172" s="40"/>
      <c r="M172" s="18"/>
      <c r="N172" s="75"/>
      <c r="O172" s="75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>
      <c r="A173" s="18"/>
      <c r="B173" s="75"/>
      <c r="C173" s="18"/>
      <c r="D173" s="18"/>
      <c r="E173" s="18"/>
      <c r="F173" s="18"/>
      <c r="G173" s="40"/>
      <c r="H173" s="75"/>
      <c r="I173" s="18"/>
      <c r="J173" s="18"/>
      <c r="K173" s="18"/>
      <c r="L173" s="40"/>
      <c r="M173" s="18"/>
      <c r="N173" s="75"/>
      <c r="O173" s="75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>
      <c r="A174" s="18"/>
      <c r="B174" s="75"/>
      <c r="C174" s="18"/>
      <c r="D174" s="18"/>
      <c r="E174" s="18"/>
      <c r="F174" s="18"/>
      <c r="G174" s="40"/>
      <c r="H174" s="75"/>
      <c r="I174" s="18"/>
      <c r="J174" s="18"/>
      <c r="K174" s="18"/>
      <c r="L174" s="40"/>
      <c r="M174" s="18"/>
      <c r="N174" s="75"/>
      <c r="O174" s="75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>
      <c r="A175" s="18"/>
      <c r="B175" s="75"/>
      <c r="C175" s="18"/>
      <c r="D175" s="18"/>
      <c r="E175" s="18"/>
      <c r="F175" s="18"/>
      <c r="G175" s="40"/>
      <c r="H175" s="75"/>
      <c r="I175" s="18"/>
      <c r="J175" s="18"/>
      <c r="K175" s="18"/>
      <c r="L175" s="40"/>
      <c r="M175" s="18"/>
      <c r="N175" s="75"/>
      <c r="O175" s="75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>
      <c r="A176" s="18"/>
      <c r="B176" s="75"/>
      <c r="C176" s="18"/>
      <c r="D176" s="18"/>
      <c r="E176" s="18"/>
      <c r="F176" s="18"/>
      <c r="G176" s="40"/>
      <c r="H176" s="75"/>
      <c r="I176" s="18"/>
      <c r="J176" s="18"/>
      <c r="K176" s="18"/>
      <c r="L176" s="40"/>
      <c r="M176" s="18"/>
      <c r="N176" s="75"/>
      <c r="O176" s="75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>
      <c r="A177" s="18"/>
      <c r="B177" s="75"/>
      <c r="C177" s="18"/>
      <c r="D177" s="18"/>
      <c r="E177" s="18"/>
      <c r="F177" s="18"/>
      <c r="G177" s="40"/>
      <c r="H177" s="75"/>
      <c r="I177" s="18"/>
      <c r="J177" s="18"/>
      <c r="K177" s="18"/>
      <c r="L177" s="40"/>
      <c r="M177" s="18"/>
      <c r="N177" s="75"/>
      <c r="O177" s="75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>
      <c r="A178" s="18"/>
      <c r="B178" s="75"/>
      <c r="C178" s="18"/>
      <c r="D178" s="18"/>
      <c r="E178" s="18"/>
      <c r="F178" s="18"/>
      <c r="G178" s="40"/>
      <c r="H178" s="75"/>
      <c r="I178" s="18"/>
      <c r="J178" s="18"/>
      <c r="K178" s="18"/>
      <c r="L178" s="40"/>
      <c r="M178" s="18"/>
      <c r="N178" s="75"/>
      <c r="O178" s="75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>
      <c r="A179" s="18"/>
      <c r="B179" s="75"/>
      <c r="C179" s="18"/>
      <c r="D179" s="18"/>
      <c r="E179" s="18"/>
      <c r="F179" s="18"/>
      <c r="G179" s="40"/>
      <c r="H179" s="75"/>
      <c r="I179" s="18"/>
      <c r="J179" s="18"/>
      <c r="K179" s="18"/>
      <c r="L179" s="40"/>
      <c r="M179" s="18"/>
      <c r="N179" s="75"/>
      <c r="O179" s="75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>
      <c r="A180" s="18"/>
      <c r="B180" s="75"/>
      <c r="C180" s="18"/>
      <c r="D180" s="18"/>
      <c r="E180" s="18"/>
      <c r="F180" s="18"/>
      <c r="G180" s="40"/>
      <c r="H180" s="75"/>
      <c r="I180" s="18"/>
      <c r="J180" s="18"/>
      <c r="K180" s="18"/>
      <c r="L180" s="40"/>
      <c r="M180" s="18"/>
      <c r="N180" s="75"/>
      <c r="O180" s="75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>
      <c r="A181" s="18"/>
      <c r="B181" s="75"/>
      <c r="C181" s="18"/>
      <c r="D181" s="18"/>
      <c r="E181" s="18"/>
      <c r="F181" s="18"/>
      <c r="G181" s="40"/>
      <c r="H181" s="75"/>
      <c r="I181" s="18"/>
      <c r="J181" s="18"/>
      <c r="K181" s="18"/>
      <c r="L181" s="40"/>
      <c r="M181" s="18"/>
      <c r="N181" s="75"/>
      <c r="O181" s="75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>
      <c r="A182" s="18"/>
      <c r="B182" s="75"/>
      <c r="C182" s="18"/>
      <c r="D182" s="18"/>
      <c r="E182" s="18"/>
      <c r="F182" s="18"/>
      <c r="G182" s="40"/>
      <c r="H182" s="75"/>
      <c r="I182" s="18"/>
      <c r="J182" s="18"/>
      <c r="K182" s="18"/>
      <c r="L182" s="40"/>
      <c r="M182" s="18"/>
      <c r="N182" s="75"/>
      <c r="O182" s="75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>
      <c r="A183" s="18"/>
      <c r="B183" s="75"/>
      <c r="C183" s="18"/>
      <c r="D183" s="18"/>
      <c r="E183" s="18"/>
      <c r="F183" s="18"/>
      <c r="G183" s="40"/>
      <c r="H183" s="75"/>
      <c r="I183" s="18"/>
      <c r="J183" s="18"/>
      <c r="K183" s="18"/>
      <c r="L183" s="40"/>
      <c r="M183" s="18"/>
      <c r="N183" s="75"/>
      <c r="O183" s="75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>
      <c r="A184" s="18"/>
      <c r="B184" s="75"/>
      <c r="C184" s="18"/>
      <c r="D184" s="18"/>
      <c r="E184" s="18"/>
      <c r="F184" s="18"/>
      <c r="G184" s="40"/>
      <c r="H184" s="75"/>
      <c r="I184" s="18"/>
      <c r="J184" s="18"/>
      <c r="K184" s="18"/>
      <c r="L184" s="40"/>
      <c r="M184" s="18"/>
      <c r="N184" s="75"/>
      <c r="O184" s="75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>
      <c r="A185" s="18"/>
      <c r="B185" s="75"/>
      <c r="C185" s="18"/>
      <c r="D185" s="18"/>
      <c r="E185" s="18"/>
      <c r="F185" s="18"/>
      <c r="G185" s="40"/>
      <c r="H185" s="75"/>
      <c r="I185" s="18"/>
      <c r="J185" s="18"/>
      <c r="K185" s="18"/>
      <c r="L185" s="40"/>
      <c r="M185" s="18"/>
      <c r="N185" s="75"/>
      <c r="O185" s="75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>
      <c r="A186" s="18"/>
      <c r="B186" s="75"/>
      <c r="C186" s="18"/>
      <c r="D186" s="18"/>
      <c r="E186" s="18"/>
      <c r="F186" s="18"/>
      <c r="G186" s="40"/>
      <c r="H186" s="75"/>
      <c r="I186" s="18"/>
      <c r="J186" s="18"/>
      <c r="K186" s="18"/>
      <c r="L186" s="40"/>
      <c r="M186" s="18"/>
      <c r="N186" s="75"/>
      <c r="O186" s="75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>
      <c r="A187" s="18"/>
      <c r="B187" s="75"/>
      <c r="C187" s="18"/>
      <c r="D187" s="18"/>
      <c r="E187" s="18"/>
      <c r="F187" s="18"/>
      <c r="G187" s="40"/>
      <c r="H187" s="75"/>
      <c r="I187" s="18"/>
      <c r="J187" s="18"/>
      <c r="K187" s="18"/>
      <c r="L187" s="40"/>
      <c r="M187" s="18"/>
      <c r="N187" s="75"/>
      <c r="O187" s="75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>
      <c r="A188" s="18"/>
      <c r="B188" s="75"/>
      <c r="C188" s="18"/>
      <c r="D188" s="18"/>
      <c r="E188" s="18"/>
      <c r="F188" s="18"/>
      <c r="G188" s="40"/>
      <c r="H188" s="75"/>
      <c r="I188" s="18"/>
      <c r="J188" s="18"/>
      <c r="K188" s="18"/>
      <c r="L188" s="40"/>
      <c r="M188" s="18"/>
      <c r="N188" s="75"/>
      <c r="O188" s="75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>
      <c r="A189" s="18"/>
      <c r="B189" s="75"/>
      <c r="C189" s="18"/>
      <c r="D189" s="18"/>
      <c r="E189" s="18"/>
      <c r="F189" s="18"/>
      <c r="G189" s="40"/>
      <c r="H189" s="75"/>
      <c r="I189" s="18"/>
      <c r="J189" s="18"/>
      <c r="K189" s="18"/>
      <c r="L189" s="40"/>
      <c r="M189" s="18"/>
      <c r="N189" s="75"/>
      <c r="O189" s="75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>
      <c r="A190" s="18"/>
      <c r="B190" s="75"/>
      <c r="C190" s="18"/>
      <c r="D190" s="18"/>
      <c r="E190" s="18"/>
      <c r="F190" s="18"/>
      <c r="G190" s="40"/>
      <c r="H190" s="75"/>
      <c r="I190" s="18"/>
      <c r="J190" s="18"/>
      <c r="K190" s="18"/>
      <c r="L190" s="40"/>
      <c r="M190" s="18"/>
      <c r="N190" s="75"/>
      <c r="O190" s="75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18"/>
      <c r="B191" s="75"/>
      <c r="C191" s="18"/>
      <c r="D191" s="18"/>
      <c r="E191" s="18"/>
      <c r="F191" s="18"/>
      <c r="G191" s="40"/>
      <c r="H191" s="75"/>
      <c r="I191" s="18"/>
      <c r="J191" s="18"/>
      <c r="K191" s="18"/>
      <c r="L191" s="40"/>
      <c r="M191" s="18"/>
      <c r="N191" s="75"/>
      <c r="O191" s="75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18"/>
      <c r="B192" s="75"/>
      <c r="C192" s="18"/>
      <c r="D192" s="18"/>
      <c r="E192" s="18"/>
      <c r="F192" s="18"/>
      <c r="G192" s="40"/>
      <c r="H192" s="75"/>
      <c r="I192" s="18"/>
      <c r="J192" s="18"/>
      <c r="K192" s="18"/>
      <c r="L192" s="40"/>
      <c r="M192" s="18"/>
      <c r="N192" s="75"/>
      <c r="O192" s="75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18"/>
      <c r="B193" s="75"/>
      <c r="C193" s="18"/>
      <c r="D193" s="18"/>
      <c r="E193" s="18"/>
      <c r="F193" s="18"/>
      <c r="G193" s="40"/>
      <c r="H193" s="75"/>
      <c r="I193" s="18"/>
      <c r="J193" s="18"/>
      <c r="K193" s="18"/>
      <c r="L193" s="40"/>
      <c r="M193" s="18"/>
      <c r="N193" s="75"/>
      <c r="O193" s="75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75"/>
      <c r="C194" s="18"/>
      <c r="D194" s="18"/>
      <c r="E194" s="18"/>
      <c r="F194" s="18"/>
      <c r="G194" s="40"/>
      <c r="H194" s="75"/>
      <c r="I194" s="18"/>
      <c r="J194" s="18"/>
      <c r="K194" s="18"/>
      <c r="L194" s="40"/>
      <c r="M194" s="18"/>
      <c r="N194" s="75"/>
      <c r="O194" s="75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75"/>
      <c r="C195" s="18"/>
      <c r="D195" s="18"/>
      <c r="E195" s="18"/>
      <c r="F195" s="18"/>
      <c r="G195" s="40"/>
      <c r="H195" s="75"/>
      <c r="I195" s="18"/>
      <c r="J195" s="18"/>
      <c r="K195" s="18"/>
      <c r="L195" s="40"/>
      <c r="M195" s="18"/>
      <c r="N195" s="75"/>
      <c r="O195" s="75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75"/>
      <c r="C196" s="18"/>
      <c r="D196" s="18"/>
      <c r="E196" s="18"/>
      <c r="F196" s="18"/>
      <c r="G196" s="40"/>
      <c r="H196" s="75"/>
      <c r="I196" s="18"/>
      <c r="J196" s="18"/>
      <c r="K196" s="18"/>
      <c r="L196" s="40"/>
      <c r="M196" s="18"/>
      <c r="N196" s="75"/>
      <c r="O196" s="75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75"/>
      <c r="C197" s="18"/>
      <c r="D197" s="18"/>
      <c r="E197" s="18"/>
      <c r="F197" s="18"/>
      <c r="G197" s="40"/>
      <c r="H197" s="75"/>
      <c r="I197" s="18"/>
      <c r="J197" s="18"/>
      <c r="K197" s="18"/>
      <c r="L197" s="40"/>
      <c r="M197" s="18"/>
      <c r="N197" s="75"/>
      <c r="O197" s="75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75"/>
      <c r="C198" s="18"/>
      <c r="D198" s="18"/>
      <c r="E198" s="18"/>
      <c r="F198" s="18"/>
      <c r="G198" s="40"/>
      <c r="H198" s="75"/>
      <c r="I198" s="18"/>
      <c r="J198" s="18"/>
      <c r="K198" s="18"/>
      <c r="L198" s="40"/>
      <c r="M198" s="18"/>
      <c r="N198" s="75"/>
      <c r="O198" s="75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75"/>
      <c r="C199" s="18"/>
      <c r="D199" s="18"/>
      <c r="E199" s="18"/>
      <c r="F199" s="18"/>
      <c r="G199" s="40"/>
      <c r="H199" s="75"/>
      <c r="I199" s="18"/>
      <c r="J199" s="18"/>
      <c r="K199" s="18"/>
      <c r="L199" s="40"/>
      <c r="M199" s="18"/>
      <c r="N199" s="75"/>
      <c r="O199" s="75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75"/>
      <c r="C200" s="18"/>
      <c r="D200" s="18"/>
      <c r="E200" s="18"/>
      <c r="F200" s="18"/>
      <c r="G200" s="40"/>
      <c r="H200" s="75"/>
      <c r="I200" s="18"/>
      <c r="J200" s="18"/>
      <c r="K200" s="18"/>
      <c r="L200" s="40"/>
      <c r="M200" s="18"/>
      <c r="N200" s="75"/>
      <c r="O200" s="75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>
      <c r="A201" s="18"/>
      <c r="B201" s="75"/>
      <c r="C201" s="18"/>
      <c r="D201" s="18"/>
      <c r="E201" s="18"/>
      <c r="F201" s="18"/>
      <c r="G201" s="40"/>
      <c r="H201" s="75"/>
      <c r="I201" s="18"/>
      <c r="J201" s="18"/>
      <c r="K201" s="18"/>
      <c r="L201" s="40"/>
      <c r="M201" s="18"/>
      <c r="N201" s="75"/>
      <c r="O201" s="75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>
      <c r="A202" s="18"/>
      <c r="B202" s="75"/>
      <c r="C202" s="18"/>
      <c r="D202" s="18"/>
      <c r="E202" s="18"/>
      <c r="F202" s="18"/>
      <c r="G202" s="40"/>
      <c r="H202" s="75"/>
      <c r="I202" s="18"/>
      <c r="J202" s="18"/>
      <c r="K202" s="18"/>
      <c r="L202" s="40"/>
      <c r="M202" s="18"/>
      <c r="N202" s="75"/>
      <c r="O202" s="75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>
      <c r="A203" s="18"/>
      <c r="B203" s="75"/>
      <c r="C203" s="18"/>
      <c r="D203" s="18"/>
      <c r="E203" s="18"/>
      <c r="F203" s="18"/>
      <c r="G203" s="40"/>
      <c r="H203" s="75"/>
      <c r="I203" s="18"/>
      <c r="J203" s="18"/>
      <c r="K203" s="18"/>
      <c r="L203" s="40"/>
      <c r="M203" s="18"/>
      <c r="N203" s="75"/>
      <c r="O203" s="75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>
      <c r="A204" s="18"/>
      <c r="B204" s="75"/>
      <c r="C204" s="18"/>
      <c r="D204" s="18"/>
      <c r="E204" s="18"/>
      <c r="F204" s="18"/>
      <c r="G204" s="40"/>
      <c r="H204" s="75"/>
      <c r="I204" s="18"/>
      <c r="J204" s="18"/>
      <c r="K204" s="18"/>
      <c r="L204" s="40"/>
      <c r="M204" s="18"/>
      <c r="N204" s="75"/>
      <c r="O204" s="75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>
      <c r="A205" s="18"/>
      <c r="B205" s="75"/>
      <c r="C205" s="18"/>
      <c r="D205" s="18"/>
      <c r="E205" s="18"/>
      <c r="F205" s="18"/>
      <c r="G205" s="40"/>
      <c r="H205" s="75"/>
      <c r="I205" s="18"/>
      <c r="J205" s="18"/>
      <c r="K205" s="18"/>
      <c r="L205" s="40"/>
      <c r="M205" s="18"/>
      <c r="N205" s="75"/>
      <c r="O205" s="75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>
      <c r="A206" s="18"/>
      <c r="B206" s="75"/>
      <c r="C206" s="18"/>
      <c r="D206" s="18"/>
      <c r="E206" s="18"/>
      <c r="F206" s="18"/>
      <c r="G206" s="40"/>
      <c r="H206" s="75"/>
      <c r="I206" s="18"/>
      <c r="J206" s="18"/>
      <c r="K206" s="18"/>
      <c r="L206" s="40"/>
      <c r="M206" s="18"/>
      <c r="N206" s="75"/>
      <c r="O206" s="75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>
      <c r="A207" s="18"/>
      <c r="B207" s="75"/>
      <c r="C207" s="18"/>
      <c r="D207" s="18"/>
      <c r="E207" s="18"/>
      <c r="F207" s="18"/>
      <c r="G207" s="40"/>
      <c r="H207" s="75"/>
      <c r="I207" s="18"/>
      <c r="J207" s="18"/>
      <c r="K207" s="18"/>
      <c r="L207" s="40"/>
      <c r="M207" s="18"/>
      <c r="N207" s="75"/>
      <c r="O207" s="75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>
      <c r="A208" s="18"/>
      <c r="B208" s="75"/>
      <c r="C208" s="18"/>
      <c r="D208" s="18"/>
      <c r="E208" s="18"/>
      <c r="F208" s="18"/>
      <c r="G208" s="40"/>
      <c r="H208" s="75"/>
      <c r="I208" s="18"/>
      <c r="J208" s="18"/>
      <c r="K208" s="18"/>
      <c r="L208" s="40"/>
      <c r="M208" s="18"/>
      <c r="N208" s="75"/>
      <c r="O208" s="75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>
      <c r="A209" s="18"/>
      <c r="B209" s="75"/>
      <c r="C209" s="18"/>
      <c r="D209" s="18"/>
      <c r="E209" s="18"/>
      <c r="F209" s="18"/>
      <c r="G209" s="40"/>
      <c r="H209" s="75"/>
      <c r="I209" s="18"/>
      <c r="J209" s="18"/>
      <c r="K209" s="18"/>
      <c r="L209" s="40"/>
      <c r="M209" s="18"/>
      <c r="N209" s="75"/>
      <c r="O209" s="75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>
      <c r="A210" s="18"/>
      <c r="B210" s="75"/>
      <c r="C210" s="18"/>
      <c r="D210" s="18"/>
      <c r="E210" s="18"/>
      <c r="F210" s="18"/>
      <c r="G210" s="40"/>
      <c r="H210" s="75"/>
      <c r="I210" s="18"/>
      <c r="J210" s="18"/>
      <c r="K210" s="18"/>
      <c r="L210" s="40"/>
      <c r="M210" s="18"/>
      <c r="N210" s="75"/>
      <c r="O210" s="75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>
      <c r="A211" s="18"/>
      <c r="B211" s="75"/>
      <c r="C211" s="18"/>
      <c r="D211" s="18"/>
      <c r="E211" s="18"/>
      <c r="F211" s="18"/>
      <c r="G211" s="40"/>
      <c r="H211" s="75"/>
      <c r="I211" s="18"/>
      <c r="J211" s="18"/>
      <c r="K211" s="18"/>
      <c r="L211" s="40"/>
      <c r="M211" s="18"/>
      <c r="N211" s="75"/>
      <c r="O211" s="75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>
      <c r="A212" s="18"/>
      <c r="B212" s="75"/>
      <c r="C212" s="18"/>
      <c r="D212" s="18"/>
      <c r="E212" s="18"/>
      <c r="F212" s="18"/>
      <c r="G212" s="40"/>
      <c r="H212" s="75"/>
      <c r="I212" s="18"/>
      <c r="J212" s="18"/>
      <c r="K212" s="18"/>
      <c r="L212" s="40"/>
      <c r="M212" s="18"/>
      <c r="N212" s="75"/>
      <c r="O212" s="75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>
      <c r="A213" s="18"/>
      <c r="B213" s="75"/>
      <c r="C213" s="18"/>
      <c r="D213" s="18"/>
      <c r="E213" s="18"/>
      <c r="F213" s="18"/>
      <c r="G213" s="40"/>
      <c r="H213" s="75"/>
      <c r="I213" s="18"/>
      <c r="J213" s="18"/>
      <c r="K213" s="18"/>
      <c r="L213" s="40"/>
      <c r="M213" s="18"/>
      <c r="N213" s="75"/>
      <c r="O213" s="75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>
      <c r="A214" s="18"/>
      <c r="B214" s="75"/>
      <c r="C214" s="18"/>
      <c r="D214" s="18"/>
      <c r="E214" s="18"/>
      <c r="F214" s="18"/>
      <c r="G214" s="40"/>
      <c r="H214" s="75"/>
      <c r="I214" s="18"/>
      <c r="J214" s="18"/>
      <c r="K214" s="18"/>
      <c r="L214" s="40"/>
      <c r="M214" s="18"/>
      <c r="N214" s="75"/>
      <c r="O214" s="75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>
      <c r="A215" s="18"/>
      <c r="B215" s="75"/>
      <c r="C215" s="18"/>
      <c r="D215" s="18"/>
      <c r="E215" s="18"/>
      <c r="F215" s="18"/>
      <c r="G215" s="40"/>
      <c r="H215" s="75"/>
      <c r="I215" s="18"/>
      <c r="J215" s="18"/>
      <c r="K215" s="18"/>
      <c r="L215" s="40"/>
      <c r="M215" s="18"/>
      <c r="N215" s="75"/>
      <c r="O215" s="75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>
      <c r="A216" s="18"/>
      <c r="B216" s="75"/>
      <c r="C216" s="18"/>
      <c r="D216" s="18"/>
      <c r="E216" s="18"/>
      <c r="F216" s="18"/>
      <c r="G216" s="40"/>
      <c r="H216" s="75"/>
      <c r="I216" s="18"/>
      <c r="J216" s="18"/>
      <c r="K216" s="18"/>
      <c r="L216" s="40"/>
      <c r="M216" s="18"/>
      <c r="N216" s="75"/>
      <c r="O216" s="75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>
      <c r="A217" s="18"/>
      <c r="B217" s="75"/>
      <c r="C217" s="18"/>
      <c r="D217" s="18"/>
      <c r="E217" s="18"/>
      <c r="F217" s="18"/>
      <c r="G217" s="40"/>
      <c r="H217" s="75"/>
      <c r="I217" s="18"/>
      <c r="J217" s="18"/>
      <c r="K217" s="18"/>
      <c r="L217" s="40"/>
      <c r="M217" s="18"/>
      <c r="N217" s="75"/>
      <c r="O217" s="75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>
      <c r="A218" s="18"/>
      <c r="B218" s="75"/>
      <c r="C218" s="18"/>
      <c r="D218" s="18"/>
      <c r="E218" s="18"/>
      <c r="F218" s="18"/>
      <c r="G218" s="40"/>
      <c r="H218" s="75"/>
      <c r="I218" s="18"/>
      <c r="J218" s="18"/>
      <c r="K218" s="18"/>
      <c r="L218" s="40"/>
      <c r="M218" s="18"/>
      <c r="N218" s="75"/>
      <c r="O218" s="75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>
      <c r="A219" s="18"/>
      <c r="B219" s="75"/>
      <c r="C219" s="18"/>
      <c r="D219" s="18"/>
      <c r="E219" s="18"/>
      <c r="F219" s="18"/>
      <c r="G219" s="40"/>
      <c r="H219" s="75"/>
      <c r="I219" s="18"/>
      <c r="J219" s="18"/>
      <c r="K219" s="18"/>
      <c r="L219" s="40"/>
      <c r="M219" s="18"/>
      <c r="N219" s="75"/>
      <c r="O219" s="75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>
      <c r="A220" s="18"/>
      <c r="B220" s="75"/>
      <c r="C220" s="18"/>
      <c r="D220" s="18"/>
      <c r="E220" s="18"/>
      <c r="F220" s="18"/>
      <c r="G220" s="40"/>
      <c r="H220" s="75"/>
      <c r="I220" s="18"/>
      <c r="J220" s="18"/>
      <c r="K220" s="18"/>
      <c r="L220" s="40"/>
      <c r="M220" s="18"/>
      <c r="N220" s="75"/>
      <c r="O220" s="75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>
      <c r="A221" s="18"/>
      <c r="B221" s="75"/>
      <c r="C221" s="18"/>
      <c r="D221" s="18"/>
      <c r="E221" s="18"/>
      <c r="F221" s="18"/>
      <c r="G221" s="40"/>
      <c r="H221" s="75"/>
      <c r="I221" s="18"/>
      <c r="J221" s="18"/>
      <c r="K221" s="18"/>
      <c r="L221" s="40"/>
      <c r="M221" s="18"/>
      <c r="N221" s="75"/>
      <c r="O221" s="75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>
      <c r="A222" s="18"/>
      <c r="B222" s="75"/>
      <c r="C222" s="18"/>
      <c r="D222" s="18"/>
      <c r="E222" s="18"/>
      <c r="F222" s="18"/>
      <c r="G222" s="40"/>
      <c r="H222" s="75"/>
      <c r="I222" s="18"/>
      <c r="J222" s="18"/>
      <c r="K222" s="18"/>
      <c r="L222" s="40"/>
      <c r="M222" s="18"/>
      <c r="N222" s="75"/>
      <c r="O222" s="75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>
      <c r="A223" s="18"/>
      <c r="B223" s="75"/>
      <c r="C223" s="18"/>
      <c r="D223" s="18"/>
      <c r="E223" s="18"/>
      <c r="F223" s="18"/>
      <c r="G223" s="40"/>
      <c r="H223" s="75"/>
      <c r="I223" s="18"/>
      <c r="J223" s="18"/>
      <c r="K223" s="18"/>
      <c r="L223" s="40"/>
      <c r="M223" s="18"/>
      <c r="N223" s="75"/>
      <c r="O223" s="75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>
      <c r="A224" s="18"/>
      <c r="B224" s="75"/>
      <c r="C224" s="18"/>
      <c r="D224" s="18"/>
      <c r="E224" s="18"/>
      <c r="F224" s="18"/>
      <c r="G224" s="40"/>
      <c r="H224" s="75"/>
      <c r="I224" s="18"/>
      <c r="J224" s="18"/>
      <c r="K224" s="18"/>
      <c r="L224" s="40"/>
      <c r="M224" s="18"/>
      <c r="N224" s="75"/>
      <c r="O224" s="75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>
      <c r="A225" s="18"/>
      <c r="B225" s="75"/>
      <c r="C225" s="18"/>
      <c r="D225" s="18"/>
      <c r="E225" s="18"/>
      <c r="F225" s="18"/>
      <c r="G225" s="40"/>
      <c r="H225" s="75"/>
      <c r="I225" s="18"/>
      <c r="J225" s="18"/>
      <c r="K225" s="18"/>
      <c r="L225" s="40"/>
      <c r="M225" s="18"/>
      <c r="N225" s="75"/>
      <c r="O225" s="75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>
      <c r="A226" s="18"/>
      <c r="B226" s="75"/>
      <c r="C226" s="18"/>
      <c r="D226" s="18"/>
      <c r="E226" s="18"/>
      <c r="F226" s="18"/>
      <c r="G226" s="40"/>
      <c r="H226" s="75"/>
      <c r="I226" s="18"/>
      <c r="J226" s="18"/>
      <c r="K226" s="18"/>
      <c r="L226" s="40"/>
      <c r="M226" s="18"/>
      <c r="N226" s="75"/>
      <c r="O226" s="75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>
      <c r="A227" s="18"/>
      <c r="B227" s="75"/>
      <c r="C227" s="18"/>
      <c r="D227" s="18"/>
      <c r="E227" s="18"/>
      <c r="F227" s="18"/>
      <c r="G227" s="40"/>
      <c r="H227" s="75"/>
      <c r="I227" s="18"/>
      <c r="J227" s="18"/>
      <c r="K227" s="18"/>
      <c r="L227" s="40"/>
      <c r="M227" s="18"/>
      <c r="N227" s="75"/>
      <c r="O227" s="75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>
      <c r="A228" s="18"/>
      <c r="B228" s="75"/>
      <c r="C228" s="18"/>
      <c r="D228" s="18"/>
      <c r="E228" s="18"/>
      <c r="F228" s="18"/>
      <c r="G228" s="40"/>
      <c r="H228" s="75"/>
      <c r="I228" s="18"/>
      <c r="J228" s="18"/>
      <c r="K228" s="18"/>
      <c r="L228" s="40"/>
      <c r="M228" s="18"/>
      <c r="N228" s="75"/>
      <c r="O228" s="75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>
      <c r="A229" s="18"/>
      <c r="B229" s="75"/>
      <c r="C229" s="18"/>
      <c r="D229" s="18"/>
      <c r="E229" s="18"/>
      <c r="F229" s="18"/>
      <c r="G229" s="40"/>
      <c r="H229" s="75"/>
      <c r="I229" s="18"/>
      <c r="J229" s="18"/>
      <c r="K229" s="18"/>
      <c r="L229" s="40"/>
      <c r="M229" s="18"/>
      <c r="N229" s="75"/>
      <c r="O229" s="75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>
      <c r="A230" s="18"/>
      <c r="B230" s="75"/>
      <c r="C230" s="18"/>
      <c r="D230" s="18"/>
      <c r="E230" s="18"/>
      <c r="F230" s="18"/>
      <c r="G230" s="40"/>
      <c r="H230" s="75"/>
      <c r="I230" s="18"/>
      <c r="J230" s="18"/>
      <c r="K230" s="18"/>
      <c r="L230" s="40"/>
      <c r="M230" s="18"/>
      <c r="N230" s="75"/>
      <c r="O230" s="75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>
      <c r="A231" s="18"/>
      <c r="B231" s="75"/>
      <c r="C231" s="18"/>
      <c r="D231" s="18"/>
      <c r="E231" s="18"/>
      <c r="F231" s="18"/>
      <c r="G231" s="40"/>
      <c r="H231" s="75"/>
      <c r="I231" s="18"/>
      <c r="J231" s="18"/>
      <c r="K231" s="18"/>
      <c r="L231" s="40"/>
      <c r="M231" s="18"/>
      <c r="N231" s="75"/>
      <c r="O231" s="75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>
      <c r="A232" s="18"/>
      <c r="B232" s="75"/>
      <c r="C232" s="18"/>
      <c r="D232" s="18"/>
      <c r="E232" s="18"/>
      <c r="F232" s="18"/>
      <c r="G232" s="40"/>
      <c r="H232" s="75"/>
      <c r="I232" s="18"/>
      <c r="J232" s="18"/>
      <c r="K232" s="18"/>
      <c r="L232" s="40"/>
      <c r="M232" s="18"/>
      <c r="N232" s="75"/>
      <c r="O232" s="75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>
      <c r="A233" s="18"/>
      <c r="B233" s="75"/>
      <c r="C233" s="18"/>
      <c r="D233" s="18"/>
      <c r="E233" s="18"/>
      <c r="F233" s="18"/>
      <c r="G233" s="40"/>
      <c r="H233" s="75"/>
      <c r="I233" s="18"/>
      <c r="J233" s="18"/>
      <c r="K233" s="18"/>
      <c r="L233" s="40"/>
      <c r="M233" s="18"/>
      <c r="N233" s="75"/>
      <c r="O233" s="75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>
      <c r="A234" s="18"/>
      <c r="B234" s="75"/>
      <c r="C234" s="18"/>
      <c r="D234" s="18"/>
      <c r="E234" s="18"/>
      <c r="F234" s="18"/>
      <c r="G234" s="40"/>
      <c r="H234" s="75"/>
      <c r="I234" s="18"/>
      <c r="J234" s="18"/>
      <c r="K234" s="18"/>
      <c r="L234" s="40"/>
      <c r="M234" s="18"/>
      <c r="N234" s="75"/>
      <c r="O234" s="75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>
      <c r="A235" s="18"/>
      <c r="B235" s="75"/>
      <c r="C235" s="18"/>
      <c r="D235" s="18"/>
      <c r="E235" s="18"/>
      <c r="F235" s="18"/>
      <c r="G235" s="40"/>
      <c r="H235" s="75"/>
      <c r="I235" s="18"/>
      <c r="J235" s="18"/>
      <c r="K235" s="18"/>
      <c r="L235" s="40"/>
      <c r="M235" s="18"/>
      <c r="N235" s="75"/>
      <c r="O235" s="75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>
      <c r="A236" s="18"/>
      <c r="B236" s="75"/>
      <c r="C236" s="18"/>
      <c r="D236" s="18"/>
      <c r="E236" s="18"/>
      <c r="F236" s="18"/>
      <c r="G236" s="40"/>
      <c r="H236" s="75"/>
      <c r="I236" s="18"/>
      <c r="J236" s="18"/>
      <c r="K236" s="18"/>
      <c r="L236" s="40"/>
      <c r="M236" s="18"/>
      <c r="N236" s="75"/>
      <c r="O236" s="75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>
      <c r="A237" s="18"/>
      <c r="B237" s="75"/>
      <c r="C237" s="18"/>
      <c r="D237" s="18"/>
      <c r="E237" s="18"/>
      <c r="F237" s="18"/>
      <c r="G237" s="40"/>
      <c r="H237" s="75"/>
      <c r="I237" s="18"/>
      <c r="J237" s="18"/>
      <c r="K237" s="18"/>
      <c r="L237" s="40"/>
      <c r="M237" s="18"/>
      <c r="N237" s="75"/>
      <c r="O237" s="75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>
      <c r="A238" s="18"/>
      <c r="B238" s="75"/>
      <c r="C238" s="18"/>
      <c r="D238" s="18"/>
      <c r="E238" s="18"/>
      <c r="F238" s="18"/>
      <c r="G238" s="40"/>
      <c r="H238" s="75"/>
      <c r="I238" s="18"/>
      <c r="J238" s="18"/>
      <c r="K238" s="18"/>
      <c r="L238" s="40"/>
      <c r="M238" s="18"/>
      <c r="N238" s="75"/>
      <c r="O238" s="75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>
      <c r="A239" s="18"/>
      <c r="B239" s="75"/>
      <c r="C239" s="18"/>
      <c r="D239" s="18"/>
      <c r="E239" s="18"/>
      <c r="F239" s="18"/>
      <c r="G239" s="40"/>
      <c r="H239" s="75"/>
      <c r="I239" s="18"/>
      <c r="J239" s="18"/>
      <c r="K239" s="18"/>
      <c r="L239" s="40"/>
      <c r="M239" s="18"/>
      <c r="N239" s="75"/>
      <c r="O239" s="75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>
      <c r="A240" s="18"/>
      <c r="B240" s="75"/>
      <c r="C240" s="18"/>
      <c r="D240" s="18"/>
      <c r="E240" s="18"/>
      <c r="F240" s="18"/>
      <c r="G240" s="40"/>
      <c r="H240" s="75"/>
      <c r="I240" s="18"/>
      <c r="J240" s="18"/>
      <c r="K240" s="18"/>
      <c r="L240" s="40"/>
      <c r="M240" s="18"/>
      <c r="N240" s="75"/>
      <c r="O240" s="75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>
      <c r="A241" s="18"/>
      <c r="B241" s="75"/>
      <c r="C241" s="18"/>
      <c r="D241" s="18"/>
      <c r="E241" s="18"/>
      <c r="F241" s="18"/>
      <c r="G241" s="40"/>
      <c r="H241" s="75"/>
      <c r="I241" s="18"/>
      <c r="J241" s="18"/>
      <c r="K241" s="18"/>
      <c r="L241" s="40"/>
      <c r="M241" s="18"/>
      <c r="N241" s="75"/>
      <c r="O241" s="75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>
      <c r="A242" s="18"/>
      <c r="B242" s="75"/>
      <c r="C242" s="18"/>
      <c r="D242" s="18"/>
      <c r="E242" s="18"/>
      <c r="F242" s="18"/>
      <c r="G242" s="40"/>
      <c r="H242" s="75"/>
      <c r="I242" s="18"/>
      <c r="J242" s="18"/>
      <c r="K242" s="18"/>
      <c r="L242" s="40"/>
      <c r="M242" s="18"/>
      <c r="N242" s="75"/>
      <c r="O242" s="75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>
      <c r="A243" s="18"/>
      <c r="B243" s="75"/>
      <c r="C243" s="18"/>
      <c r="D243" s="18"/>
      <c r="E243" s="18"/>
      <c r="F243" s="18"/>
      <c r="G243" s="40"/>
      <c r="H243" s="75"/>
      <c r="I243" s="18"/>
      <c r="J243" s="18"/>
      <c r="K243" s="18"/>
      <c r="L243" s="40"/>
      <c r="M243" s="18"/>
      <c r="N243" s="75"/>
      <c r="O243" s="75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>
      <c r="A244" s="18"/>
      <c r="B244" s="75"/>
      <c r="C244" s="18"/>
      <c r="D244" s="18"/>
      <c r="E244" s="18"/>
      <c r="F244" s="18"/>
      <c r="G244" s="40"/>
      <c r="H244" s="75"/>
      <c r="I244" s="18"/>
      <c r="J244" s="18"/>
      <c r="K244" s="18"/>
      <c r="L244" s="40"/>
      <c r="M244" s="18"/>
      <c r="N244" s="75"/>
      <c r="O244" s="75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>
      <c r="A245" s="18"/>
      <c r="B245" s="75"/>
      <c r="C245" s="18"/>
      <c r="D245" s="18"/>
      <c r="E245" s="18"/>
      <c r="F245" s="18"/>
      <c r="G245" s="40"/>
      <c r="H245" s="75"/>
      <c r="I245" s="18"/>
      <c r="J245" s="18"/>
      <c r="K245" s="18"/>
      <c r="L245" s="40"/>
      <c r="M245" s="18"/>
      <c r="N245" s="75"/>
      <c r="O245" s="75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>
      <c r="A246" s="18"/>
      <c r="B246" s="75"/>
      <c r="C246" s="18"/>
      <c r="D246" s="18"/>
      <c r="E246" s="18"/>
      <c r="F246" s="18"/>
      <c r="G246" s="40"/>
      <c r="H246" s="75"/>
      <c r="I246" s="18"/>
      <c r="J246" s="18"/>
      <c r="K246" s="18"/>
      <c r="L246" s="40"/>
      <c r="M246" s="18"/>
      <c r="N246" s="75"/>
      <c r="O246" s="75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>
      <c r="A247" s="18"/>
      <c r="B247" s="75"/>
      <c r="C247" s="18"/>
      <c r="D247" s="18"/>
      <c r="E247" s="18"/>
      <c r="F247" s="18"/>
      <c r="G247" s="40"/>
      <c r="H247" s="75"/>
      <c r="I247" s="18"/>
      <c r="J247" s="18"/>
      <c r="K247" s="18"/>
      <c r="L247" s="40"/>
      <c r="M247" s="18"/>
      <c r="N247" s="75"/>
      <c r="O247" s="75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>
      <c r="A248" s="18"/>
      <c r="B248" s="75"/>
      <c r="C248" s="18"/>
      <c r="D248" s="18"/>
      <c r="E248" s="18"/>
      <c r="F248" s="18"/>
      <c r="G248" s="40"/>
      <c r="H248" s="75"/>
      <c r="I248" s="18"/>
      <c r="J248" s="18"/>
      <c r="K248" s="18"/>
      <c r="L248" s="40"/>
      <c r="M248" s="18"/>
      <c r="N248" s="75"/>
      <c r="O248" s="75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>
      <c r="A249" s="18"/>
      <c r="B249" s="75"/>
      <c r="C249" s="18"/>
      <c r="D249" s="18"/>
      <c r="E249" s="18"/>
      <c r="F249" s="18"/>
      <c r="G249" s="40"/>
      <c r="H249" s="75"/>
      <c r="I249" s="18"/>
      <c r="J249" s="18"/>
      <c r="K249" s="18"/>
      <c r="L249" s="40"/>
      <c r="M249" s="18"/>
      <c r="N249" s="75"/>
      <c r="O249" s="75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>
      <c r="A250" s="18"/>
      <c r="B250" s="75"/>
      <c r="C250" s="18"/>
      <c r="D250" s="18"/>
      <c r="E250" s="18"/>
      <c r="F250" s="18"/>
      <c r="G250" s="40"/>
      <c r="H250" s="75"/>
      <c r="I250" s="18"/>
      <c r="J250" s="18"/>
      <c r="K250" s="18"/>
      <c r="L250" s="40"/>
      <c r="M250" s="18"/>
      <c r="N250" s="75"/>
      <c r="O250" s="75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>
      <c r="A251" s="18"/>
      <c r="B251" s="75"/>
      <c r="C251" s="18"/>
      <c r="D251" s="18"/>
      <c r="E251" s="18"/>
      <c r="F251" s="18"/>
      <c r="G251" s="40"/>
      <c r="H251" s="75"/>
      <c r="I251" s="18"/>
      <c r="J251" s="18"/>
      <c r="K251" s="18"/>
      <c r="L251" s="40"/>
      <c r="M251" s="18"/>
      <c r="N251" s="75"/>
      <c r="O251" s="75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>
      <c r="A252" s="18"/>
      <c r="B252" s="75"/>
      <c r="C252" s="18"/>
      <c r="D252" s="18"/>
      <c r="E252" s="18"/>
      <c r="F252" s="18"/>
      <c r="G252" s="40"/>
      <c r="H252" s="75"/>
      <c r="I252" s="18"/>
      <c r="J252" s="18"/>
      <c r="K252" s="18"/>
      <c r="L252" s="40"/>
      <c r="M252" s="18"/>
      <c r="N252" s="75"/>
      <c r="O252" s="75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>
      <c r="A253" s="18"/>
      <c r="B253" s="75"/>
      <c r="C253" s="18"/>
      <c r="D253" s="18"/>
      <c r="E253" s="18"/>
      <c r="F253" s="18"/>
      <c r="G253" s="40"/>
      <c r="H253" s="75"/>
      <c r="I253" s="18"/>
      <c r="J253" s="18"/>
      <c r="K253" s="18"/>
      <c r="L253" s="40"/>
      <c r="M253" s="18"/>
      <c r="N253" s="75"/>
      <c r="O253" s="75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>
      <c r="A254" s="18"/>
      <c r="B254" s="75"/>
      <c r="C254" s="18"/>
      <c r="D254" s="18"/>
      <c r="E254" s="18"/>
      <c r="F254" s="18"/>
      <c r="G254" s="40"/>
      <c r="H254" s="75"/>
      <c r="I254" s="18"/>
      <c r="J254" s="18"/>
      <c r="K254" s="18"/>
      <c r="L254" s="40"/>
      <c r="M254" s="18"/>
      <c r="N254" s="75"/>
      <c r="O254" s="75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>
      <c r="A255" s="18"/>
      <c r="B255" s="75"/>
      <c r="C255" s="18"/>
      <c r="D255" s="18"/>
      <c r="E255" s="18"/>
      <c r="F255" s="18"/>
      <c r="G255" s="40"/>
      <c r="H255" s="75"/>
      <c r="I255" s="18"/>
      <c r="J255" s="18"/>
      <c r="K255" s="18"/>
      <c r="L255" s="40"/>
      <c r="M255" s="18"/>
      <c r="N255" s="75"/>
      <c r="O255" s="75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>
      <c r="A256" s="18"/>
      <c r="B256" s="75"/>
      <c r="C256" s="18"/>
      <c r="D256" s="18"/>
      <c r="E256" s="18"/>
      <c r="F256" s="18"/>
      <c r="G256" s="40"/>
      <c r="H256" s="75"/>
      <c r="I256" s="18"/>
      <c r="J256" s="18"/>
      <c r="K256" s="18"/>
      <c r="L256" s="40"/>
      <c r="M256" s="18"/>
      <c r="N256" s="75"/>
      <c r="O256" s="75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>
      <c r="A257" s="18"/>
      <c r="B257" s="75"/>
      <c r="C257" s="18"/>
      <c r="D257" s="18"/>
      <c r="E257" s="18"/>
      <c r="F257" s="18"/>
      <c r="G257" s="40"/>
      <c r="H257" s="75"/>
      <c r="I257" s="18"/>
      <c r="J257" s="18"/>
      <c r="K257" s="18"/>
      <c r="L257" s="40"/>
      <c r="M257" s="18"/>
      <c r="N257" s="75"/>
      <c r="O257" s="75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>
      <c r="A258" s="18"/>
      <c r="B258" s="75"/>
      <c r="C258" s="18"/>
      <c r="D258" s="18"/>
      <c r="E258" s="18"/>
      <c r="F258" s="18"/>
      <c r="G258" s="40"/>
      <c r="H258" s="75"/>
      <c r="I258" s="18"/>
      <c r="J258" s="18"/>
      <c r="K258" s="18"/>
      <c r="L258" s="40"/>
      <c r="M258" s="18"/>
      <c r="N258" s="75"/>
      <c r="O258" s="75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>
      <c r="A259" s="18"/>
      <c r="B259" s="75"/>
      <c r="C259" s="18"/>
      <c r="D259" s="18"/>
      <c r="E259" s="18"/>
      <c r="F259" s="18"/>
      <c r="G259" s="40"/>
      <c r="H259" s="75"/>
      <c r="I259" s="18"/>
      <c r="J259" s="18"/>
      <c r="K259" s="18"/>
      <c r="L259" s="40"/>
      <c r="M259" s="18"/>
      <c r="N259" s="75"/>
      <c r="O259" s="75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>
      <c r="A260" s="18"/>
      <c r="B260" s="75"/>
      <c r="C260" s="18"/>
      <c r="D260" s="18"/>
      <c r="E260" s="18"/>
      <c r="F260" s="18"/>
      <c r="G260" s="40"/>
      <c r="H260" s="75"/>
      <c r="I260" s="18"/>
      <c r="J260" s="18"/>
      <c r="K260" s="18"/>
      <c r="L260" s="40"/>
      <c r="M260" s="18"/>
      <c r="N260" s="75"/>
      <c r="O260" s="75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>
      <c r="A261" s="18"/>
      <c r="B261" s="75"/>
      <c r="C261" s="18"/>
      <c r="D261" s="18"/>
      <c r="E261" s="18"/>
      <c r="F261" s="18"/>
      <c r="G261" s="40"/>
      <c r="H261" s="75"/>
      <c r="I261" s="18"/>
      <c r="J261" s="18"/>
      <c r="K261" s="18"/>
      <c r="L261" s="40"/>
      <c r="M261" s="18"/>
      <c r="N261" s="75"/>
      <c r="O261" s="75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>
      <c r="A262" s="18"/>
      <c r="B262" s="75"/>
      <c r="C262" s="18"/>
      <c r="D262" s="18"/>
      <c r="E262" s="18"/>
      <c r="F262" s="18"/>
      <c r="G262" s="40"/>
      <c r="H262" s="75"/>
      <c r="I262" s="18"/>
      <c r="J262" s="18"/>
      <c r="K262" s="18"/>
      <c r="L262" s="40"/>
      <c r="M262" s="18"/>
      <c r="N262" s="75"/>
      <c r="O262" s="75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>
      <c r="A263" s="18"/>
      <c r="B263" s="75"/>
      <c r="C263" s="18"/>
      <c r="D263" s="18"/>
      <c r="E263" s="18"/>
      <c r="F263" s="18"/>
      <c r="G263" s="40"/>
      <c r="H263" s="75"/>
      <c r="I263" s="18"/>
      <c r="J263" s="18"/>
      <c r="K263" s="18"/>
      <c r="L263" s="40"/>
      <c r="M263" s="18"/>
      <c r="N263" s="75"/>
      <c r="O263" s="75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>
      <c r="A264" s="18"/>
      <c r="B264" s="75"/>
      <c r="C264" s="18"/>
      <c r="D264" s="18"/>
      <c r="E264" s="18"/>
      <c r="F264" s="18"/>
      <c r="G264" s="40"/>
      <c r="H264" s="75"/>
      <c r="I264" s="18"/>
      <c r="J264" s="18"/>
      <c r="K264" s="18"/>
      <c r="L264" s="40"/>
      <c r="M264" s="18"/>
      <c r="N264" s="75"/>
      <c r="O264" s="75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>
      <c r="A265" s="18"/>
      <c r="B265" s="75"/>
      <c r="C265" s="18"/>
      <c r="D265" s="18"/>
      <c r="E265" s="18"/>
      <c r="F265" s="18"/>
      <c r="G265" s="40"/>
      <c r="H265" s="75"/>
      <c r="I265" s="18"/>
      <c r="J265" s="18"/>
      <c r="K265" s="18"/>
      <c r="L265" s="40"/>
      <c r="M265" s="18"/>
      <c r="N265" s="75"/>
      <c r="O265" s="75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>
      <c r="A266" s="18"/>
      <c r="B266" s="75"/>
      <c r="C266" s="18"/>
      <c r="D266" s="18"/>
      <c r="E266" s="18"/>
      <c r="F266" s="18"/>
      <c r="G266" s="40"/>
      <c r="H266" s="75"/>
      <c r="I266" s="18"/>
      <c r="J266" s="18"/>
      <c r="K266" s="18"/>
      <c r="L266" s="40"/>
      <c r="M266" s="18"/>
      <c r="N266" s="75"/>
      <c r="O266" s="75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>
      <c r="A267" s="18"/>
      <c r="B267" s="75"/>
      <c r="C267" s="18"/>
      <c r="D267" s="18"/>
      <c r="E267" s="18"/>
      <c r="F267" s="18"/>
      <c r="G267" s="40"/>
      <c r="H267" s="75"/>
      <c r="I267" s="18"/>
      <c r="J267" s="18"/>
      <c r="K267" s="18"/>
      <c r="L267" s="40"/>
      <c r="M267" s="18"/>
      <c r="N267" s="75"/>
      <c r="O267" s="75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>
      <c r="A268" s="18"/>
      <c r="B268" s="75"/>
      <c r="C268" s="18"/>
      <c r="D268" s="18"/>
      <c r="E268" s="18"/>
      <c r="F268" s="18"/>
      <c r="G268" s="40"/>
      <c r="H268" s="75"/>
      <c r="I268" s="18"/>
      <c r="J268" s="18"/>
      <c r="K268" s="18"/>
      <c r="L268" s="40"/>
      <c r="M268" s="18"/>
      <c r="N268" s="75"/>
      <c r="O268" s="75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>
      <c r="A269" s="18"/>
      <c r="B269" s="75"/>
      <c r="C269" s="18"/>
      <c r="D269" s="18"/>
      <c r="E269" s="18"/>
      <c r="F269" s="18"/>
      <c r="G269" s="40"/>
      <c r="H269" s="75"/>
      <c r="I269" s="18"/>
      <c r="J269" s="18"/>
      <c r="K269" s="18"/>
      <c r="L269" s="40"/>
      <c r="M269" s="18"/>
      <c r="N269" s="75"/>
      <c r="O269" s="75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>
      <c r="A270" s="18"/>
      <c r="B270" s="75"/>
      <c r="C270" s="18"/>
      <c r="D270" s="18"/>
      <c r="E270" s="18"/>
      <c r="F270" s="18"/>
      <c r="G270" s="40"/>
      <c r="H270" s="75"/>
      <c r="I270" s="18"/>
      <c r="J270" s="18"/>
      <c r="K270" s="18"/>
      <c r="L270" s="40"/>
      <c r="M270" s="18"/>
      <c r="N270" s="75"/>
      <c r="O270" s="75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>
      <c r="A271" s="18"/>
      <c r="B271" s="75"/>
      <c r="C271" s="18"/>
      <c r="D271" s="18"/>
      <c r="E271" s="18"/>
      <c r="F271" s="18"/>
      <c r="G271" s="40"/>
      <c r="H271" s="75"/>
      <c r="I271" s="18"/>
      <c r="J271" s="18"/>
      <c r="K271" s="18"/>
      <c r="L271" s="40"/>
      <c r="M271" s="18"/>
      <c r="N271" s="75"/>
      <c r="O271" s="75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>
      <c r="A272" s="18"/>
      <c r="B272" s="75"/>
      <c r="C272" s="18"/>
      <c r="D272" s="18"/>
      <c r="E272" s="18"/>
      <c r="F272" s="18"/>
      <c r="G272" s="40"/>
      <c r="H272" s="75"/>
      <c r="I272" s="18"/>
      <c r="J272" s="18"/>
      <c r="K272" s="18"/>
      <c r="L272" s="40"/>
      <c r="M272" s="18"/>
      <c r="N272" s="75"/>
      <c r="O272" s="75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>
      <c r="A273" s="18"/>
      <c r="B273" s="75"/>
      <c r="C273" s="18"/>
      <c r="D273" s="18"/>
      <c r="E273" s="18"/>
      <c r="F273" s="18"/>
      <c r="G273" s="40"/>
      <c r="H273" s="75"/>
      <c r="I273" s="18"/>
      <c r="J273" s="18"/>
      <c r="K273" s="18"/>
      <c r="L273" s="40"/>
      <c r="M273" s="18"/>
      <c r="N273" s="75"/>
      <c r="O273" s="75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>
      <c r="A274" s="18"/>
      <c r="B274" s="75"/>
      <c r="C274" s="18"/>
      <c r="D274" s="18"/>
      <c r="E274" s="18"/>
      <c r="F274" s="18"/>
      <c r="G274" s="40"/>
      <c r="H274" s="75"/>
      <c r="I274" s="18"/>
      <c r="J274" s="18"/>
      <c r="K274" s="18"/>
      <c r="L274" s="40"/>
      <c r="M274" s="18"/>
      <c r="N274" s="75"/>
      <c r="O274" s="75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>
      <c r="A275" s="18"/>
      <c r="B275" s="75"/>
      <c r="C275" s="18"/>
      <c r="D275" s="18"/>
      <c r="E275" s="18"/>
      <c r="F275" s="18"/>
      <c r="G275" s="40"/>
      <c r="H275" s="75"/>
      <c r="I275" s="18"/>
      <c r="J275" s="18"/>
      <c r="K275" s="18"/>
      <c r="L275" s="40"/>
      <c r="M275" s="18"/>
      <c r="N275" s="75"/>
      <c r="O275" s="75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>
      <c r="A276" s="18"/>
      <c r="B276" s="75"/>
      <c r="C276" s="18"/>
      <c r="D276" s="18"/>
      <c r="E276" s="18"/>
      <c r="F276" s="18"/>
      <c r="G276" s="40"/>
      <c r="H276" s="75"/>
      <c r="I276" s="18"/>
      <c r="J276" s="18"/>
      <c r="K276" s="18"/>
      <c r="L276" s="40"/>
      <c r="M276" s="18"/>
      <c r="N276" s="75"/>
      <c r="O276" s="75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>
      <c r="A277" s="18"/>
      <c r="B277" s="75"/>
      <c r="C277" s="18"/>
      <c r="D277" s="18"/>
      <c r="E277" s="18"/>
      <c r="F277" s="18"/>
      <c r="G277" s="40"/>
      <c r="H277" s="75"/>
      <c r="I277" s="18"/>
      <c r="J277" s="18"/>
      <c r="K277" s="18"/>
      <c r="L277" s="40"/>
      <c r="M277" s="18"/>
      <c r="N277" s="75"/>
      <c r="O277" s="75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>
      <c r="A278" s="18"/>
      <c r="B278" s="75"/>
      <c r="C278" s="18"/>
      <c r="D278" s="18"/>
      <c r="E278" s="18"/>
      <c r="F278" s="18"/>
      <c r="G278" s="40"/>
      <c r="H278" s="75"/>
      <c r="I278" s="18"/>
      <c r="J278" s="18"/>
      <c r="K278" s="18"/>
      <c r="L278" s="40"/>
      <c r="M278" s="18"/>
      <c r="N278" s="75"/>
      <c r="O278" s="75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>
      <c r="A279" s="18"/>
      <c r="B279" s="75"/>
      <c r="C279" s="18"/>
      <c r="D279" s="18"/>
      <c r="E279" s="18"/>
      <c r="F279" s="18"/>
      <c r="G279" s="40"/>
      <c r="H279" s="75"/>
      <c r="I279" s="18"/>
      <c r="J279" s="18"/>
      <c r="K279" s="18"/>
      <c r="L279" s="40"/>
      <c r="M279" s="18"/>
      <c r="N279" s="75"/>
      <c r="O279" s="75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>
      <c r="A280" s="18"/>
      <c r="B280" s="75"/>
      <c r="C280" s="18"/>
      <c r="D280" s="18"/>
      <c r="E280" s="18"/>
      <c r="F280" s="18"/>
      <c r="G280" s="40"/>
      <c r="H280" s="75"/>
      <c r="I280" s="18"/>
      <c r="J280" s="18"/>
      <c r="K280" s="18"/>
      <c r="L280" s="40"/>
      <c r="M280" s="18"/>
      <c r="N280" s="75"/>
      <c r="O280" s="75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>
      <c r="A281" s="18"/>
      <c r="B281" s="75"/>
      <c r="C281" s="18"/>
      <c r="D281" s="18"/>
      <c r="E281" s="18"/>
      <c r="F281" s="18"/>
      <c r="G281" s="40"/>
      <c r="H281" s="75"/>
      <c r="I281" s="18"/>
      <c r="J281" s="18"/>
      <c r="K281" s="18"/>
      <c r="L281" s="40"/>
      <c r="M281" s="18"/>
      <c r="N281" s="75"/>
      <c r="O281" s="75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>
      <c r="A282" s="18"/>
      <c r="B282" s="75"/>
      <c r="C282" s="18"/>
      <c r="D282" s="18"/>
      <c r="E282" s="18"/>
      <c r="F282" s="18"/>
      <c r="G282" s="40"/>
      <c r="H282" s="75"/>
      <c r="I282" s="18"/>
      <c r="J282" s="18"/>
      <c r="K282" s="18"/>
      <c r="L282" s="40"/>
      <c r="M282" s="18"/>
      <c r="N282" s="75"/>
      <c r="O282" s="75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>
      <c r="A283" s="18"/>
      <c r="B283" s="75"/>
      <c r="C283" s="18"/>
      <c r="D283" s="18"/>
      <c r="E283" s="18"/>
      <c r="F283" s="18"/>
      <c r="G283" s="40"/>
      <c r="H283" s="75"/>
      <c r="I283" s="18"/>
      <c r="J283" s="18"/>
      <c r="K283" s="18"/>
      <c r="L283" s="40"/>
      <c r="M283" s="18"/>
      <c r="N283" s="75"/>
      <c r="O283" s="75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>
      <c r="A284" s="18"/>
      <c r="B284" s="75"/>
      <c r="C284" s="18"/>
      <c r="D284" s="18"/>
      <c r="E284" s="18"/>
      <c r="F284" s="18"/>
      <c r="G284" s="40"/>
      <c r="H284" s="75"/>
      <c r="I284" s="18"/>
      <c r="J284" s="18"/>
      <c r="K284" s="18"/>
      <c r="L284" s="40"/>
      <c r="M284" s="18"/>
      <c r="N284" s="75"/>
      <c r="O284" s="75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>
      <c r="A285" s="18"/>
      <c r="B285" s="75"/>
      <c r="C285" s="18"/>
      <c r="D285" s="18"/>
      <c r="E285" s="18"/>
      <c r="F285" s="18"/>
      <c r="G285" s="40"/>
      <c r="H285" s="75"/>
      <c r="I285" s="18"/>
      <c r="J285" s="18"/>
      <c r="K285" s="18"/>
      <c r="L285" s="40"/>
      <c r="M285" s="18"/>
      <c r="N285" s="75"/>
      <c r="O285" s="75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>
      <c r="A286" s="18"/>
      <c r="B286" s="75"/>
      <c r="C286" s="18"/>
      <c r="D286" s="18"/>
      <c r="E286" s="18"/>
      <c r="F286" s="18"/>
      <c r="G286" s="40"/>
      <c r="H286" s="75"/>
      <c r="I286" s="18"/>
      <c r="J286" s="18"/>
      <c r="K286" s="18"/>
      <c r="L286" s="40"/>
      <c r="M286" s="18"/>
      <c r="N286" s="75"/>
      <c r="O286" s="75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>
      <c r="A287" s="18"/>
      <c r="B287" s="75"/>
      <c r="C287" s="18"/>
      <c r="D287" s="18"/>
      <c r="E287" s="18"/>
      <c r="F287" s="18"/>
      <c r="G287" s="40"/>
      <c r="H287" s="75"/>
      <c r="I287" s="18"/>
      <c r="J287" s="18"/>
      <c r="K287" s="18"/>
      <c r="L287" s="40"/>
      <c r="M287" s="18"/>
      <c r="N287" s="75"/>
      <c r="O287" s="75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>
      <c r="A288" s="18"/>
      <c r="B288" s="75"/>
      <c r="C288" s="18"/>
      <c r="D288" s="18"/>
      <c r="E288" s="18"/>
      <c r="F288" s="18"/>
      <c r="G288" s="40"/>
      <c r="H288" s="75"/>
      <c r="I288" s="18"/>
      <c r="J288" s="18"/>
      <c r="K288" s="18"/>
      <c r="L288" s="40"/>
      <c r="M288" s="18"/>
      <c r="N288" s="75"/>
      <c r="O288" s="75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>
      <c r="A289" s="18"/>
      <c r="B289" s="75"/>
      <c r="C289" s="18"/>
      <c r="D289" s="18"/>
      <c r="E289" s="18"/>
      <c r="F289" s="18"/>
      <c r="G289" s="40"/>
      <c r="H289" s="75"/>
      <c r="I289" s="18"/>
      <c r="J289" s="18"/>
      <c r="K289" s="18"/>
      <c r="L289" s="40"/>
      <c r="M289" s="18"/>
      <c r="N289" s="75"/>
      <c r="O289" s="75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>
      <c r="A290" s="18"/>
      <c r="B290" s="75"/>
      <c r="C290" s="18"/>
      <c r="D290" s="18"/>
      <c r="E290" s="18"/>
      <c r="F290" s="18"/>
      <c r="G290" s="40"/>
      <c r="H290" s="75"/>
      <c r="I290" s="18"/>
      <c r="J290" s="18"/>
      <c r="K290" s="18"/>
      <c r="L290" s="40"/>
      <c r="M290" s="18"/>
      <c r="N290" s="75"/>
      <c r="O290" s="75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>
      <c r="A291" s="18"/>
      <c r="B291" s="75"/>
      <c r="C291" s="18"/>
      <c r="D291" s="18"/>
      <c r="E291" s="18"/>
      <c r="F291" s="18"/>
      <c r="G291" s="40"/>
      <c r="H291" s="75"/>
      <c r="I291" s="18"/>
      <c r="J291" s="18"/>
      <c r="K291" s="18"/>
      <c r="L291" s="40"/>
      <c r="M291" s="18"/>
      <c r="N291" s="75"/>
      <c r="O291" s="75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>
      <c r="A292" s="18"/>
      <c r="B292" s="75"/>
      <c r="C292" s="18"/>
      <c r="D292" s="18"/>
      <c r="E292" s="18"/>
      <c r="F292" s="18"/>
      <c r="G292" s="40"/>
      <c r="H292" s="75"/>
      <c r="I292" s="18"/>
      <c r="J292" s="18"/>
      <c r="K292" s="18"/>
      <c r="L292" s="40"/>
      <c r="M292" s="18"/>
      <c r="N292" s="75"/>
      <c r="O292" s="75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>
      <c r="A293" s="18"/>
      <c r="B293" s="75"/>
      <c r="C293" s="18"/>
      <c r="D293" s="18"/>
      <c r="E293" s="18"/>
      <c r="F293" s="18"/>
      <c r="G293" s="40"/>
      <c r="H293" s="75"/>
      <c r="I293" s="18"/>
      <c r="J293" s="18"/>
      <c r="K293" s="18"/>
      <c r="L293" s="40"/>
      <c r="M293" s="18"/>
      <c r="N293" s="75"/>
      <c r="O293" s="75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>
      <c r="A294" s="18"/>
      <c r="B294" s="75"/>
      <c r="C294" s="18"/>
      <c r="D294" s="18"/>
      <c r="E294" s="18"/>
      <c r="F294" s="18"/>
      <c r="G294" s="40"/>
      <c r="H294" s="75"/>
      <c r="I294" s="18"/>
      <c r="J294" s="18"/>
      <c r="K294" s="18"/>
      <c r="L294" s="40"/>
      <c r="M294" s="18"/>
      <c r="N294" s="75"/>
      <c r="O294" s="75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>
      <c r="A295" s="18"/>
      <c r="B295" s="75"/>
      <c r="C295" s="18"/>
      <c r="D295" s="18"/>
      <c r="E295" s="18"/>
      <c r="F295" s="18"/>
      <c r="G295" s="40"/>
      <c r="H295" s="75"/>
      <c r="I295" s="18"/>
      <c r="J295" s="18"/>
      <c r="K295" s="18"/>
      <c r="L295" s="40"/>
      <c r="M295" s="18"/>
      <c r="N295" s="75"/>
      <c r="O295" s="75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>
      <c r="A296" s="18"/>
      <c r="B296" s="75"/>
      <c r="C296" s="18"/>
      <c r="D296" s="18"/>
      <c r="E296" s="18"/>
      <c r="F296" s="18"/>
      <c r="G296" s="40"/>
      <c r="H296" s="75"/>
      <c r="I296" s="18"/>
      <c r="J296" s="18"/>
      <c r="K296" s="18"/>
      <c r="L296" s="40"/>
      <c r="M296" s="18"/>
      <c r="N296" s="75"/>
      <c r="O296" s="75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>
      <c r="A297" s="18"/>
      <c r="B297" s="75"/>
      <c r="C297" s="18"/>
      <c r="D297" s="18"/>
      <c r="E297" s="18"/>
      <c r="F297" s="18"/>
      <c r="G297" s="40"/>
      <c r="H297" s="75"/>
      <c r="I297" s="18"/>
      <c r="J297" s="18"/>
      <c r="K297" s="18"/>
      <c r="L297" s="40"/>
      <c r="M297" s="18"/>
      <c r="N297" s="75"/>
      <c r="O297" s="75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>
      <c r="A298" s="18"/>
      <c r="B298" s="75"/>
      <c r="C298" s="18"/>
      <c r="D298" s="18"/>
      <c r="E298" s="18"/>
      <c r="F298" s="18"/>
      <c r="G298" s="40"/>
      <c r="H298" s="75"/>
      <c r="I298" s="18"/>
      <c r="J298" s="18"/>
      <c r="K298" s="18"/>
      <c r="L298" s="40"/>
      <c r="M298" s="18"/>
      <c r="N298" s="75"/>
      <c r="O298" s="75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>
      <c r="A299" s="18"/>
      <c r="B299" s="75"/>
      <c r="C299" s="18"/>
      <c r="D299" s="18"/>
      <c r="E299" s="18"/>
      <c r="F299" s="18"/>
      <c r="G299" s="40"/>
      <c r="H299" s="75"/>
      <c r="I299" s="18"/>
      <c r="J299" s="18"/>
      <c r="K299" s="18"/>
      <c r="L299" s="40"/>
      <c r="M299" s="18"/>
      <c r="N299" s="75"/>
      <c r="O299" s="75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>
      <c r="A300" s="18"/>
      <c r="B300" s="75"/>
      <c r="C300" s="18"/>
      <c r="D300" s="18"/>
      <c r="E300" s="18"/>
      <c r="F300" s="18"/>
      <c r="G300" s="40"/>
      <c r="H300" s="75"/>
      <c r="I300" s="18"/>
      <c r="J300" s="18"/>
      <c r="K300" s="18"/>
      <c r="L300" s="40"/>
      <c r="M300" s="18"/>
      <c r="N300" s="75"/>
      <c r="O300" s="75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>
      <c r="A301" s="18"/>
      <c r="B301" s="75"/>
      <c r="C301" s="18"/>
      <c r="D301" s="18"/>
      <c r="E301" s="18"/>
      <c r="F301" s="18"/>
      <c r="G301" s="40"/>
      <c r="H301" s="75"/>
      <c r="I301" s="18"/>
      <c r="J301" s="18"/>
      <c r="K301" s="18"/>
      <c r="L301" s="40"/>
      <c r="M301" s="18"/>
      <c r="N301" s="75"/>
      <c r="O301" s="75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>
      <c r="A302" s="18"/>
      <c r="B302" s="75"/>
      <c r="C302" s="18"/>
      <c r="D302" s="18"/>
      <c r="E302" s="18"/>
      <c r="F302" s="18"/>
      <c r="G302" s="40"/>
      <c r="H302" s="75"/>
      <c r="I302" s="18"/>
      <c r="J302" s="18"/>
      <c r="K302" s="18"/>
      <c r="L302" s="40"/>
      <c r="M302" s="18"/>
      <c r="N302" s="75"/>
      <c r="O302" s="75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>
      <c r="A303" s="18"/>
      <c r="B303" s="75"/>
      <c r="C303" s="18"/>
      <c r="D303" s="18"/>
      <c r="E303" s="18"/>
      <c r="F303" s="18"/>
      <c r="G303" s="40"/>
      <c r="H303" s="75"/>
      <c r="I303" s="18"/>
      <c r="J303" s="18"/>
      <c r="K303" s="18"/>
      <c r="L303" s="40"/>
      <c r="M303" s="18"/>
      <c r="N303" s="75"/>
      <c r="O303" s="75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>
      <c r="A304" s="18"/>
      <c r="B304" s="75"/>
      <c r="C304" s="18"/>
      <c r="D304" s="18"/>
      <c r="E304" s="18"/>
      <c r="F304" s="18"/>
      <c r="G304" s="40"/>
      <c r="H304" s="75"/>
      <c r="I304" s="18"/>
      <c r="J304" s="18"/>
      <c r="K304" s="18"/>
      <c r="L304" s="40"/>
      <c r="M304" s="18"/>
      <c r="N304" s="75"/>
      <c r="O304" s="75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>
      <c r="A305" s="18"/>
      <c r="B305" s="75"/>
      <c r="C305" s="18"/>
      <c r="D305" s="18"/>
      <c r="E305" s="18"/>
      <c r="F305" s="18"/>
      <c r="G305" s="40"/>
      <c r="H305" s="75"/>
      <c r="I305" s="18"/>
      <c r="J305" s="18"/>
      <c r="K305" s="18"/>
      <c r="L305" s="40"/>
      <c r="M305" s="18"/>
      <c r="N305" s="75"/>
      <c r="O305" s="75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>
      <c r="A306" s="18"/>
      <c r="B306" s="75"/>
      <c r="C306" s="18"/>
      <c r="D306" s="18"/>
      <c r="E306" s="18"/>
      <c r="F306" s="18"/>
      <c r="G306" s="40"/>
      <c r="H306" s="75"/>
      <c r="I306" s="18"/>
      <c r="J306" s="18"/>
      <c r="K306" s="18"/>
      <c r="L306" s="40"/>
      <c r="M306" s="18"/>
      <c r="N306" s="75"/>
      <c r="O306" s="75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>
      <c r="A307" s="18"/>
      <c r="B307" s="75"/>
      <c r="C307" s="18"/>
      <c r="D307" s="18"/>
      <c r="E307" s="18"/>
      <c r="F307" s="18"/>
      <c r="G307" s="40"/>
      <c r="H307" s="75"/>
      <c r="I307" s="18"/>
      <c r="J307" s="18"/>
      <c r="K307" s="18"/>
      <c r="L307" s="40"/>
      <c r="M307" s="18"/>
      <c r="N307" s="75"/>
      <c r="O307" s="75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>
      <c r="A308" s="18"/>
      <c r="B308" s="75"/>
      <c r="C308" s="18"/>
      <c r="D308" s="18"/>
      <c r="E308" s="18"/>
      <c r="F308" s="18"/>
      <c r="G308" s="40"/>
      <c r="H308" s="75"/>
      <c r="I308" s="18"/>
      <c r="J308" s="18"/>
      <c r="K308" s="18"/>
      <c r="L308" s="40"/>
      <c r="M308" s="18"/>
      <c r="N308" s="75"/>
      <c r="O308" s="75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>
      <c r="A309" s="18"/>
      <c r="B309" s="75"/>
      <c r="C309" s="18"/>
      <c r="D309" s="18"/>
      <c r="E309" s="18"/>
      <c r="F309" s="18"/>
      <c r="G309" s="40"/>
      <c r="H309" s="75"/>
      <c r="I309" s="18"/>
      <c r="J309" s="18"/>
      <c r="K309" s="18"/>
      <c r="L309" s="40"/>
      <c r="M309" s="18"/>
      <c r="N309" s="75"/>
      <c r="O309" s="75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>
      <c r="A310" s="18"/>
      <c r="B310" s="75"/>
      <c r="C310" s="18"/>
      <c r="D310" s="18"/>
      <c r="E310" s="18"/>
      <c r="F310" s="18"/>
      <c r="G310" s="40"/>
      <c r="H310" s="75"/>
      <c r="I310" s="18"/>
      <c r="J310" s="18"/>
      <c r="K310" s="18"/>
      <c r="L310" s="40"/>
      <c r="M310" s="18"/>
      <c r="N310" s="75"/>
      <c r="O310" s="75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>
      <c r="A311" s="18"/>
      <c r="B311" s="75"/>
      <c r="C311" s="18"/>
      <c r="D311" s="18"/>
      <c r="E311" s="18"/>
      <c r="F311" s="18"/>
      <c r="G311" s="40"/>
      <c r="H311" s="75"/>
      <c r="I311" s="18"/>
      <c r="J311" s="18"/>
      <c r="K311" s="18"/>
      <c r="L311" s="40"/>
      <c r="M311" s="18"/>
      <c r="N311" s="75"/>
      <c r="O311" s="75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>
      <c r="A312" s="18"/>
      <c r="B312" s="75"/>
      <c r="C312" s="18"/>
      <c r="D312" s="18"/>
      <c r="E312" s="18"/>
      <c r="F312" s="18"/>
      <c r="G312" s="40"/>
      <c r="H312" s="75"/>
      <c r="I312" s="18"/>
      <c r="J312" s="18"/>
      <c r="K312" s="18"/>
      <c r="L312" s="40"/>
      <c r="M312" s="18"/>
      <c r="N312" s="75"/>
      <c r="O312" s="75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>
      <c r="A313" s="18"/>
      <c r="B313" s="75"/>
      <c r="C313" s="18"/>
      <c r="D313" s="18"/>
      <c r="E313" s="18"/>
      <c r="F313" s="18"/>
      <c r="G313" s="40"/>
      <c r="H313" s="75"/>
      <c r="I313" s="18"/>
      <c r="J313" s="18"/>
      <c r="K313" s="18"/>
      <c r="L313" s="40"/>
      <c r="M313" s="18"/>
      <c r="N313" s="75"/>
      <c r="O313" s="75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>
      <c r="A314" s="18"/>
      <c r="B314" s="75"/>
      <c r="C314" s="18"/>
      <c r="D314" s="18"/>
      <c r="E314" s="18"/>
      <c r="F314" s="18"/>
      <c r="G314" s="40"/>
      <c r="H314" s="75"/>
      <c r="I314" s="18"/>
      <c r="J314" s="18"/>
      <c r="K314" s="18"/>
      <c r="L314" s="40"/>
      <c r="M314" s="18"/>
      <c r="N314" s="75"/>
      <c r="O314" s="75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>
      <c r="A315" s="18"/>
      <c r="B315" s="75"/>
      <c r="C315" s="18"/>
      <c r="D315" s="18"/>
      <c r="E315" s="18"/>
      <c r="F315" s="18"/>
      <c r="G315" s="40"/>
      <c r="H315" s="75"/>
      <c r="I315" s="18"/>
      <c r="J315" s="18"/>
      <c r="K315" s="18"/>
      <c r="L315" s="40"/>
      <c r="M315" s="18"/>
      <c r="N315" s="75"/>
      <c r="O315" s="75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>
      <c r="A316" s="18"/>
      <c r="B316" s="75"/>
      <c r="C316" s="18"/>
      <c r="D316" s="18"/>
      <c r="E316" s="18"/>
      <c r="F316" s="18"/>
      <c r="G316" s="40"/>
      <c r="H316" s="75"/>
      <c r="I316" s="18"/>
      <c r="J316" s="18"/>
      <c r="K316" s="18"/>
      <c r="L316" s="40"/>
      <c r="M316" s="18"/>
      <c r="N316" s="75"/>
      <c r="O316" s="75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>
      <c r="A317" s="18"/>
      <c r="B317" s="75"/>
      <c r="C317" s="18"/>
      <c r="D317" s="18"/>
      <c r="E317" s="18"/>
      <c r="F317" s="18"/>
      <c r="G317" s="40"/>
      <c r="H317" s="75"/>
      <c r="I317" s="18"/>
      <c r="J317" s="18"/>
      <c r="K317" s="18"/>
      <c r="L317" s="40"/>
      <c r="M317" s="18"/>
      <c r="N317" s="75"/>
      <c r="O317" s="75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>
      <c r="A318" s="18"/>
      <c r="B318" s="75"/>
      <c r="C318" s="18"/>
      <c r="D318" s="18"/>
      <c r="E318" s="18"/>
      <c r="F318" s="18"/>
      <c r="G318" s="40"/>
      <c r="H318" s="75"/>
      <c r="I318" s="18"/>
      <c r="J318" s="18"/>
      <c r="K318" s="18"/>
      <c r="L318" s="40"/>
      <c r="M318" s="18"/>
      <c r="N318" s="75"/>
      <c r="O318" s="75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>
      <c r="A319" s="18"/>
      <c r="B319" s="75"/>
      <c r="C319" s="18"/>
      <c r="D319" s="18"/>
      <c r="E319" s="18"/>
      <c r="F319" s="18"/>
      <c r="G319" s="40"/>
      <c r="H319" s="75"/>
      <c r="I319" s="18"/>
      <c r="J319" s="18"/>
      <c r="K319" s="18"/>
      <c r="L319" s="40"/>
      <c r="M319" s="18"/>
      <c r="N319" s="75"/>
      <c r="O319" s="75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>
      <c r="A320" s="18"/>
      <c r="B320" s="75"/>
      <c r="C320" s="18"/>
      <c r="D320" s="18"/>
      <c r="E320" s="18"/>
      <c r="F320" s="18"/>
      <c r="G320" s="40"/>
      <c r="H320" s="75"/>
      <c r="I320" s="18"/>
      <c r="J320" s="18"/>
      <c r="K320" s="18"/>
      <c r="L320" s="40"/>
      <c r="M320" s="18"/>
      <c r="N320" s="75"/>
      <c r="O320" s="75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>
      <c r="A321" s="18"/>
      <c r="B321" s="75"/>
      <c r="C321" s="18"/>
      <c r="D321" s="18"/>
      <c r="E321" s="18"/>
      <c r="F321" s="18"/>
      <c r="G321" s="40"/>
      <c r="H321" s="75"/>
      <c r="I321" s="18"/>
      <c r="J321" s="18"/>
      <c r="K321" s="18"/>
      <c r="L321" s="40"/>
      <c r="M321" s="18"/>
      <c r="N321" s="75"/>
      <c r="O321" s="75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>
      <c r="A322" s="18"/>
      <c r="B322" s="75"/>
      <c r="C322" s="18"/>
      <c r="D322" s="18"/>
      <c r="E322" s="18"/>
      <c r="F322" s="18"/>
      <c r="G322" s="40"/>
      <c r="H322" s="75"/>
      <c r="I322" s="18"/>
      <c r="J322" s="18"/>
      <c r="K322" s="18"/>
      <c r="L322" s="40"/>
      <c r="M322" s="18"/>
      <c r="N322" s="75"/>
      <c r="O322" s="75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>
      <c r="A323" s="18"/>
      <c r="B323" s="75"/>
      <c r="C323" s="18"/>
      <c r="D323" s="18"/>
      <c r="E323" s="18"/>
      <c r="F323" s="18"/>
      <c r="G323" s="40"/>
      <c r="H323" s="75"/>
      <c r="I323" s="18"/>
      <c r="J323" s="18"/>
      <c r="K323" s="18"/>
      <c r="L323" s="40"/>
      <c r="M323" s="18"/>
      <c r="N323" s="75"/>
      <c r="O323" s="75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>
      <c r="A324" s="18"/>
      <c r="B324" s="75"/>
      <c r="C324" s="18"/>
      <c r="D324" s="18"/>
      <c r="E324" s="18"/>
      <c r="F324" s="18"/>
      <c r="G324" s="40"/>
      <c r="H324" s="75"/>
      <c r="I324" s="18"/>
      <c r="J324" s="18"/>
      <c r="K324" s="18"/>
      <c r="L324" s="40"/>
      <c r="M324" s="18"/>
      <c r="N324" s="75"/>
      <c r="O324" s="75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>
      <c r="A325" s="18"/>
      <c r="B325" s="75"/>
      <c r="C325" s="18"/>
      <c r="D325" s="18"/>
      <c r="E325" s="18"/>
      <c r="F325" s="18"/>
      <c r="G325" s="40"/>
      <c r="H325" s="75"/>
      <c r="I325" s="18"/>
      <c r="J325" s="18"/>
      <c r="K325" s="18"/>
      <c r="L325" s="40"/>
      <c r="M325" s="18"/>
      <c r="N325" s="75"/>
      <c r="O325" s="75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>
      <c r="A326" s="18"/>
      <c r="B326" s="75"/>
      <c r="C326" s="18"/>
      <c r="D326" s="18"/>
      <c r="E326" s="18"/>
      <c r="F326" s="18"/>
      <c r="G326" s="40"/>
      <c r="H326" s="75"/>
      <c r="I326" s="18"/>
      <c r="J326" s="18"/>
      <c r="K326" s="18"/>
      <c r="L326" s="40"/>
      <c r="M326" s="18"/>
      <c r="N326" s="75"/>
      <c r="O326" s="75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>
      <c r="A327" s="18"/>
      <c r="B327" s="75"/>
      <c r="C327" s="18"/>
      <c r="D327" s="18"/>
      <c r="E327" s="18"/>
      <c r="F327" s="18"/>
      <c r="G327" s="40"/>
      <c r="H327" s="75"/>
      <c r="I327" s="18"/>
      <c r="J327" s="18"/>
      <c r="K327" s="18"/>
      <c r="L327" s="40"/>
      <c r="M327" s="18"/>
      <c r="N327" s="75"/>
      <c r="O327" s="75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>
      <c r="A328" s="18"/>
      <c r="B328" s="75"/>
      <c r="C328" s="18"/>
      <c r="D328" s="18"/>
      <c r="E328" s="18"/>
      <c r="F328" s="18"/>
      <c r="G328" s="40"/>
      <c r="H328" s="75"/>
      <c r="I328" s="18"/>
      <c r="J328" s="18"/>
      <c r="K328" s="18"/>
      <c r="L328" s="40"/>
      <c r="M328" s="18"/>
      <c r="N328" s="75"/>
      <c r="O328" s="75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>
      <c r="A329" s="18"/>
      <c r="B329" s="75"/>
      <c r="C329" s="18"/>
      <c r="D329" s="18"/>
      <c r="E329" s="18"/>
      <c r="F329" s="18"/>
      <c r="G329" s="40"/>
      <c r="H329" s="75"/>
      <c r="I329" s="18"/>
      <c r="J329" s="18"/>
      <c r="K329" s="18"/>
      <c r="L329" s="40"/>
      <c r="M329" s="18"/>
      <c r="N329" s="75"/>
      <c r="O329" s="75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>
      <c r="A330" s="18"/>
      <c r="B330" s="75"/>
      <c r="C330" s="18"/>
      <c r="D330" s="18"/>
      <c r="E330" s="18"/>
      <c r="F330" s="18"/>
      <c r="G330" s="40"/>
      <c r="H330" s="75"/>
      <c r="I330" s="18"/>
      <c r="J330" s="18"/>
      <c r="K330" s="18"/>
      <c r="L330" s="40"/>
      <c r="M330" s="18"/>
      <c r="N330" s="75"/>
      <c r="O330" s="75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>
      <c r="A331" s="18"/>
      <c r="B331" s="75"/>
      <c r="C331" s="18"/>
      <c r="D331" s="18"/>
      <c r="E331" s="18"/>
      <c r="F331" s="18"/>
      <c r="G331" s="40"/>
      <c r="H331" s="75"/>
      <c r="I331" s="18"/>
      <c r="J331" s="18"/>
      <c r="K331" s="18"/>
      <c r="L331" s="40"/>
      <c r="M331" s="18"/>
      <c r="N331" s="75"/>
      <c r="O331" s="75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>
      <c r="A332" s="18"/>
      <c r="B332" s="75"/>
      <c r="C332" s="18"/>
      <c r="D332" s="18"/>
      <c r="E332" s="18"/>
      <c r="F332" s="18"/>
      <c r="G332" s="40"/>
      <c r="H332" s="75"/>
      <c r="I332" s="18"/>
      <c r="J332" s="18"/>
      <c r="K332" s="18"/>
      <c r="L332" s="40"/>
      <c r="M332" s="18"/>
      <c r="N332" s="75"/>
      <c r="O332" s="75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>
      <c r="A333" s="18"/>
      <c r="B333" s="75"/>
      <c r="C333" s="18"/>
      <c r="D333" s="18"/>
      <c r="E333" s="18"/>
      <c r="F333" s="18"/>
      <c r="G333" s="40"/>
      <c r="H333" s="75"/>
      <c r="I333" s="18"/>
      <c r="J333" s="18"/>
      <c r="K333" s="18"/>
      <c r="L333" s="40"/>
      <c r="M333" s="18"/>
      <c r="N333" s="75"/>
      <c r="O333" s="75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>
      <c r="A334" s="18"/>
      <c r="B334" s="75"/>
      <c r="C334" s="18"/>
      <c r="D334" s="18"/>
      <c r="E334" s="18"/>
      <c r="F334" s="18"/>
      <c r="G334" s="40"/>
      <c r="H334" s="75"/>
      <c r="I334" s="18"/>
      <c r="J334" s="18"/>
      <c r="K334" s="18"/>
      <c r="L334" s="40"/>
      <c r="M334" s="18"/>
      <c r="N334" s="75"/>
      <c r="O334" s="75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>
      <c r="A335" s="18"/>
      <c r="B335" s="75"/>
      <c r="C335" s="18"/>
      <c r="D335" s="18"/>
      <c r="E335" s="18"/>
      <c r="F335" s="18"/>
      <c r="G335" s="40"/>
      <c r="H335" s="75"/>
      <c r="I335" s="18"/>
      <c r="J335" s="18"/>
      <c r="K335" s="18"/>
      <c r="L335" s="40"/>
      <c r="M335" s="18"/>
      <c r="N335" s="75"/>
      <c r="O335" s="75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>
      <c r="A336" s="18"/>
      <c r="B336" s="75"/>
      <c r="C336" s="18"/>
      <c r="D336" s="18"/>
      <c r="E336" s="18"/>
      <c r="F336" s="18"/>
      <c r="G336" s="40"/>
      <c r="H336" s="75"/>
      <c r="I336" s="18"/>
      <c r="J336" s="18"/>
      <c r="K336" s="18"/>
      <c r="L336" s="40"/>
      <c r="M336" s="18"/>
      <c r="N336" s="75"/>
      <c r="O336" s="75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>
      <c r="A337" s="18"/>
      <c r="B337" s="75"/>
      <c r="C337" s="18"/>
      <c r="D337" s="18"/>
      <c r="E337" s="18"/>
      <c r="F337" s="18"/>
      <c r="G337" s="40"/>
      <c r="H337" s="75"/>
      <c r="I337" s="18"/>
      <c r="J337" s="18"/>
      <c r="K337" s="18"/>
      <c r="L337" s="40"/>
      <c r="M337" s="18"/>
      <c r="N337" s="75"/>
      <c r="O337" s="75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>
      <c r="A338" s="18"/>
      <c r="B338" s="75"/>
      <c r="C338" s="18"/>
      <c r="D338" s="18"/>
      <c r="E338" s="18"/>
      <c r="F338" s="18"/>
      <c r="G338" s="40"/>
      <c r="H338" s="75"/>
      <c r="I338" s="18"/>
      <c r="J338" s="18"/>
      <c r="K338" s="18"/>
      <c r="L338" s="40"/>
      <c r="M338" s="18"/>
      <c r="N338" s="75"/>
      <c r="O338" s="75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>
      <c r="A339" s="18"/>
      <c r="B339" s="75"/>
      <c r="C339" s="18"/>
      <c r="D339" s="18"/>
      <c r="E339" s="18"/>
      <c r="F339" s="18"/>
      <c r="G339" s="40"/>
      <c r="H339" s="75"/>
      <c r="I339" s="18"/>
      <c r="J339" s="18"/>
      <c r="K339" s="18"/>
      <c r="L339" s="40"/>
      <c r="M339" s="18"/>
      <c r="N339" s="75"/>
      <c r="O339" s="75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>
      <c r="A340" s="18"/>
      <c r="B340" s="75"/>
      <c r="C340" s="18"/>
      <c r="D340" s="18"/>
      <c r="E340" s="18"/>
      <c r="F340" s="18"/>
      <c r="G340" s="40"/>
      <c r="H340" s="75"/>
      <c r="I340" s="18"/>
      <c r="J340" s="18"/>
      <c r="K340" s="18"/>
      <c r="L340" s="40"/>
      <c r="M340" s="18"/>
      <c r="N340" s="75"/>
      <c r="O340" s="75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>
      <c r="A341" s="18"/>
      <c r="B341" s="75"/>
      <c r="C341" s="18"/>
      <c r="D341" s="18"/>
      <c r="E341" s="18"/>
      <c r="F341" s="18"/>
      <c r="G341" s="40"/>
      <c r="H341" s="75"/>
      <c r="I341" s="18"/>
      <c r="J341" s="18"/>
      <c r="K341" s="18"/>
      <c r="L341" s="40"/>
      <c r="M341" s="18"/>
      <c r="N341" s="75"/>
      <c r="O341" s="75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>
      <c r="A342" s="18"/>
      <c r="B342" s="75"/>
      <c r="C342" s="18"/>
      <c r="D342" s="18"/>
      <c r="E342" s="18"/>
      <c r="F342" s="18"/>
      <c r="G342" s="40"/>
      <c r="H342" s="75"/>
      <c r="I342" s="18"/>
      <c r="J342" s="18"/>
      <c r="K342" s="18"/>
      <c r="L342" s="40"/>
      <c r="M342" s="18"/>
      <c r="N342" s="75"/>
      <c r="O342" s="75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>
      <c r="A343" s="18"/>
      <c r="B343" s="75"/>
      <c r="C343" s="18"/>
      <c r="D343" s="18"/>
      <c r="E343" s="18"/>
      <c r="F343" s="18"/>
      <c r="G343" s="40"/>
      <c r="H343" s="75"/>
      <c r="I343" s="18"/>
      <c r="J343" s="18"/>
      <c r="K343" s="18"/>
      <c r="L343" s="40"/>
      <c r="M343" s="18"/>
      <c r="N343" s="75"/>
      <c r="O343" s="75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>
      <c r="A344" s="18"/>
      <c r="B344" s="75"/>
      <c r="C344" s="18"/>
      <c r="D344" s="18"/>
      <c r="E344" s="18"/>
      <c r="F344" s="18"/>
      <c r="G344" s="40"/>
      <c r="H344" s="75"/>
      <c r="I344" s="18"/>
      <c r="J344" s="18"/>
      <c r="K344" s="18"/>
      <c r="L344" s="40"/>
      <c r="M344" s="18"/>
      <c r="N344" s="75"/>
      <c r="O344" s="75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>
      <c r="A345" s="18"/>
      <c r="B345" s="75"/>
      <c r="C345" s="18"/>
      <c r="D345" s="18"/>
      <c r="E345" s="18"/>
      <c r="F345" s="18"/>
      <c r="G345" s="40"/>
      <c r="H345" s="75"/>
      <c r="I345" s="18"/>
      <c r="J345" s="18"/>
      <c r="K345" s="18"/>
      <c r="L345" s="40"/>
      <c r="M345" s="18"/>
      <c r="N345" s="75"/>
      <c r="O345" s="75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>
      <c r="A346" s="18"/>
      <c r="B346" s="75"/>
      <c r="C346" s="18"/>
      <c r="D346" s="18"/>
      <c r="E346" s="18"/>
      <c r="F346" s="18"/>
      <c r="G346" s="40"/>
      <c r="H346" s="75"/>
      <c r="I346" s="18"/>
      <c r="J346" s="18"/>
      <c r="K346" s="18"/>
      <c r="L346" s="40"/>
      <c r="M346" s="18"/>
      <c r="N346" s="75"/>
      <c r="O346" s="75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>
      <c r="A347" s="18"/>
      <c r="B347" s="75"/>
      <c r="C347" s="18"/>
      <c r="D347" s="18"/>
      <c r="E347" s="18"/>
      <c r="F347" s="18"/>
      <c r="G347" s="40"/>
      <c r="H347" s="75"/>
      <c r="I347" s="18"/>
      <c r="J347" s="18"/>
      <c r="K347" s="18"/>
      <c r="L347" s="40"/>
      <c r="M347" s="18"/>
      <c r="N347" s="75"/>
      <c r="O347" s="75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>
      <c r="A348" s="18"/>
      <c r="B348" s="75"/>
      <c r="C348" s="18"/>
      <c r="D348" s="18"/>
      <c r="E348" s="18"/>
      <c r="F348" s="18"/>
      <c r="G348" s="40"/>
      <c r="H348" s="75"/>
      <c r="I348" s="18"/>
      <c r="J348" s="18"/>
      <c r="K348" s="18"/>
      <c r="L348" s="40"/>
      <c r="M348" s="18"/>
      <c r="N348" s="75"/>
      <c r="O348" s="75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>
      <c r="A349" s="18"/>
      <c r="B349" s="75"/>
      <c r="C349" s="18"/>
      <c r="D349" s="18"/>
      <c r="E349" s="18"/>
      <c r="F349" s="18"/>
      <c r="G349" s="40"/>
      <c r="H349" s="75"/>
      <c r="I349" s="18"/>
      <c r="J349" s="18"/>
      <c r="K349" s="18"/>
      <c r="L349" s="40"/>
      <c r="M349" s="18"/>
      <c r="N349" s="75"/>
      <c r="O349" s="75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>
      <c r="A350" s="18"/>
      <c r="B350" s="75"/>
      <c r="C350" s="18"/>
      <c r="D350" s="18"/>
      <c r="E350" s="18"/>
      <c r="F350" s="18"/>
      <c r="G350" s="40"/>
      <c r="H350" s="75"/>
      <c r="I350" s="18"/>
      <c r="J350" s="18"/>
      <c r="K350" s="18"/>
      <c r="L350" s="40"/>
      <c r="M350" s="18"/>
      <c r="N350" s="75"/>
      <c r="O350" s="75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>
      <c r="A351" s="18"/>
      <c r="B351" s="75"/>
      <c r="C351" s="18"/>
      <c r="D351" s="18"/>
      <c r="E351" s="18"/>
      <c r="F351" s="18"/>
      <c r="G351" s="40"/>
      <c r="H351" s="75"/>
      <c r="I351" s="18"/>
      <c r="J351" s="18"/>
      <c r="K351" s="18"/>
      <c r="L351" s="40"/>
      <c r="M351" s="18"/>
      <c r="N351" s="75"/>
      <c r="O351" s="75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>
      <c r="A352" s="18"/>
      <c r="B352" s="75"/>
      <c r="C352" s="18"/>
      <c r="D352" s="18"/>
      <c r="E352" s="18"/>
      <c r="F352" s="18"/>
      <c r="G352" s="40"/>
      <c r="H352" s="75"/>
      <c r="I352" s="18"/>
      <c r="J352" s="18"/>
      <c r="K352" s="18"/>
      <c r="L352" s="40"/>
      <c r="M352" s="18"/>
      <c r="N352" s="75"/>
      <c r="O352" s="75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>
      <c r="A353" s="18"/>
      <c r="B353" s="75"/>
      <c r="C353" s="18"/>
      <c r="D353" s="18"/>
      <c r="E353" s="18"/>
      <c r="F353" s="18"/>
      <c r="G353" s="40"/>
      <c r="H353" s="75"/>
      <c r="I353" s="18"/>
      <c r="J353" s="18"/>
      <c r="K353" s="18"/>
      <c r="L353" s="40"/>
      <c r="M353" s="18"/>
      <c r="N353" s="75"/>
      <c r="O353" s="75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>
      <c r="A354" s="18"/>
      <c r="B354" s="75"/>
      <c r="C354" s="18"/>
      <c r="D354" s="18"/>
      <c r="E354" s="18"/>
      <c r="F354" s="18"/>
      <c r="G354" s="40"/>
      <c r="H354" s="75"/>
      <c r="I354" s="18"/>
      <c r="J354" s="18"/>
      <c r="K354" s="18"/>
      <c r="L354" s="40"/>
      <c r="M354" s="18"/>
      <c r="N354" s="75"/>
      <c r="O354" s="75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>
      <c r="A355" s="18"/>
      <c r="B355" s="75"/>
      <c r="C355" s="18"/>
      <c r="D355" s="18"/>
      <c r="E355" s="18"/>
      <c r="F355" s="18"/>
      <c r="G355" s="40"/>
      <c r="H355" s="75"/>
      <c r="I355" s="18"/>
      <c r="J355" s="18"/>
      <c r="K355" s="18"/>
      <c r="L355" s="40"/>
      <c r="M355" s="18"/>
      <c r="N355" s="75"/>
      <c r="O355" s="75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>
      <c r="A356" s="18"/>
      <c r="B356" s="75"/>
      <c r="C356" s="18"/>
      <c r="D356" s="18"/>
      <c r="E356" s="18"/>
      <c r="F356" s="18"/>
      <c r="G356" s="40"/>
      <c r="H356" s="75"/>
      <c r="I356" s="18"/>
      <c r="J356" s="18"/>
      <c r="K356" s="18"/>
      <c r="L356" s="40"/>
      <c r="M356" s="18"/>
      <c r="N356" s="75"/>
      <c r="O356" s="75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>
      <c r="A357" s="18"/>
      <c r="B357" s="75"/>
      <c r="C357" s="18"/>
      <c r="D357" s="18"/>
      <c r="E357" s="18"/>
      <c r="F357" s="18"/>
      <c r="G357" s="40"/>
      <c r="H357" s="75"/>
      <c r="I357" s="18"/>
      <c r="J357" s="18"/>
      <c r="K357" s="18"/>
      <c r="L357" s="40"/>
      <c r="M357" s="18"/>
      <c r="N357" s="75"/>
      <c r="O357" s="75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>
      <c r="A358" s="18"/>
      <c r="B358" s="75"/>
      <c r="C358" s="18"/>
      <c r="D358" s="18"/>
      <c r="E358" s="18"/>
      <c r="F358" s="18"/>
      <c r="G358" s="40"/>
      <c r="H358" s="75"/>
      <c r="I358" s="18"/>
      <c r="J358" s="18"/>
      <c r="K358" s="18"/>
      <c r="L358" s="40"/>
      <c r="M358" s="18"/>
      <c r="N358" s="75"/>
      <c r="O358" s="75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>
      <c r="A359" s="18"/>
      <c r="B359" s="75"/>
      <c r="C359" s="18"/>
      <c r="D359" s="18"/>
      <c r="E359" s="18"/>
      <c r="F359" s="18"/>
      <c r="G359" s="40"/>
      <c r="H359" s="75"/>
      <c r="I359" s="18"/>
      <c r="J359" s="18"/>
      <c r="K359" s="18"/>
      <c r="L359" s="40"/>
      <c r="M359" s="18"/>
      <c r="N359" s="75"/>
      <c r="O359" s="75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>
      <c r="A360" s="18"/>
      <c r="B360" s="75"/>
      <c r="C360" s="18"/>
      <c r="D360" s="18"/>
      <c r="E360" s="18"/>
      <c r="F360" s="18"/>
      <c r="G360" s="40"/>
      <c r="H360" s="75"/>
      <c r="I360" s="18"/>
      <c r="J360" s="18"/>
      <c r="K360" s="18"/>
      <c r="L360" s="40"/>
      <c r="M360" s="18"/>
      <c r="N360" s="75"/>
      <c r="O360" s="75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>
      <c r="A361" s="18"/>
      <c r="B361" s="75"/>
      <c r="C361" s="18"/>
      <c r="D361" s="18"/>
      <c r="E361" s="18"/>
      <c r="F361" s="18"/>
      <c r="G361" s="40"/>
      <c r="H361" s="75"/>
      <c r="I361" s="18"/>
      <c r="J361" s="18"/>
      <c r="K361" s="18"/>
      <c r="L361" s="40"/>
      <c r="M361" s="18"/>
      <c r="N361" s="75"/>
      <c r="O361" s="75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>
      <c r="A362" s="18"/>
      <c r="B362" s="75"/>
      <c r="C362" s="18"/>
      <c r="D362" s="18"/>
      <c r="E362" s="18"/>
      <c r="F362" s="18"/>
      <c r="G362" s="40"/>
      <c r="H362" s="75"/>
      <c r="I362" s="18"/>
      <c r="J362" s="18"/>
      <c r="K362" s="18"/>
      <c r="L362" s="40"/>
      <c r="M362" s="18"/>
      <c r="N362" s="75"/>
      <c r="O362" s="75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>
      <c r="A363" s="18"/>
      <c r="B363" s="75"/>
      <c r="C363" s="18"/>
      <c r="D363" s="18"/>
      <c r="E363" s="18"/>
      <c r="F363" s="18"/>
      <c r="G363" s="40"/>
      <c r="H363" s="75"/>
      <c r="I363" s="18"/>
      <c r="J363" s="18"/>
      <c r="K363" s="18"/>
      <c r="L363" s="40"/>
      <c r="M363" s="18"/>
      <c r="N363" s="75"/>
      <c r="O363" s="75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>
      <c r="A364" s="18"/>
      <c r="B364" s="75"/>
      <c r="C364" s="18"/>
      <c r="D364" s="18"/>
      <c r="E364" s="18"/>
      <c r="F364" s="18"/>
      <c r="G364" s="40"/>
      <c r="H364" s="75"/>
      <c r="I364" s="18"/>
      <c r="J364" s="18"/>
      <c r="K364" s="18"/>
      <c r="L364" s="40"/>
      <c r="M364" s="18"/>
      <c r="N364" s="75"/>
      <c r="O364" s="75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>
      <c r="A365" s="18"/>
      <c r="B365" s="75"/>
      <c r="C365" s="18"/>
      <c r="D365" s="18"/>
      <c r="E365" s="18"/>
      <c r="F365" s="18"/>
      <c r="G365" s="40"/>
      <c r="H365" s="75"/>
      <c r="I365" s="18"/>
      <c r="J365" s="18"/>
      <c r="K365" s="18"/>
      <c r="L365" s="40"/>
      <c r="M365" s="18"/>
      <c r="N365" s="75"/>
      <c r="O365" s="75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>
      <c r="A366" s="18"/>
      <c r="B366" s="75"/>
      <c r="C366" s="18"/>
      <c r="D366" s="18"/>
      <c r="E366" s="18"/>
      <c r="F366" s="18"/>
      <c r="G366" s="40"/>
      <c r="H366" s="75"/>
      <c r="I366" s="18"/>
      <c r="J366" s="18"/>
      <c r="K366" s="18"/>
      <c r="L366" s="40"/>
      <c r="M366" s="18"/>
      <c r="N366" s="75"/>
      <c r="O366" s="75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>
      <c r="A367" s="18"/>
      <c r="B367" s="75"/>
      <c r="C367" s="18"/>
      <c r="D367" s="18"/>
      <c r="E367" s="18"/>
      <c r="F367" s="18"/>
      <c r="G367" s="40"/>
      <c r="H367" s="75"/>
      <c r="I367" s="18"/>
      <c r="J367" s="18"/>
      <c r="K367" s="18"/>
      <c r="L367" s="40"/>
      <c r="M367" s="18"/>
      <c r="N367" s="75"/>
      <c r="O367" s="75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>
      <c r="A368" s="18"/>
      <c r="B368" s="75"/>
      <c r="C368" s="18"/>
      <c r="D368" s="18"/>
      <c r="E368" s="18"/>
      <c r="F368" s="18"/>
      <c r="G368" s="40"/>
      <c r="H368" s="75"/>
      <c r="I368" s="18"/>
      <c r="J368" s="18"/>
      <c r="K368" s="18"/>
      <c r="L368" s="40"/>
      <c r="M368" s="18"/>
      <c r="N368" s="75"/>
      <c r="O368" s="75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>
      <c r="A369" s="18"/>
      <c r="B369" s="75"/>
      <c r="C369" s="18"/>
      <c r="D369" s="18"/>
      <c r="E369" s="18"/>
      <c r="F369" s="18"/>
      <c r="G369" s="40"/>
      <c r="H369" s="75"/>
      <c r="I369" s="18"/>
      <c r="J369" s="18"/>
      <c r="K369" s="18"/>
      <c r="L369" s="40"/>
      <c r="M369" s="18"/>
      <c r="N369" s="75"/>
      <c r="O369" s="75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>
      <c r="A370" s="18"/>
      <c r="B370" s="75"/>
      <c r="C370" s="18"/>
      <c r="D370" s="18"/>
      <c r="E370" s="18"/>
      <c r="F370" s="18"/>
      <c r="G370" s="40"/>
      <c r="H370" s="75"/>
      <c r="I370" s="18"/>
      <c r="J370" s="18"/>
      <c r="K370" s="18"/>
      <c r="L370" s="40"/>
      <c r="M370" s="18"/>
      <c r="N370" s="75"/>
      <c r="O370" s="75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>
      <c r="A371" s="18"/>
      <c r="B371" s="75"/>
      <c r="C371" s="18"/>
      <c r="D371" s="18"/>
      <c r="E371" s="18"/>
      <c r="F371" s="18"/>
      <c r="G371" s="40"/>
      <c r="H371" s="75"/>
      <c r="I371" s="18"/>
      <c r="J371" s="18"/>
      <c r="K371" s="18"/>
      <c r="L371" s="40"/>
      <c r="M371" s="18"/>
      <c r="N371" s="75"/>
      <c r="O371" s="75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>
      <c r="A372" s="18"/>
      <c r="B372" s="75"/>
      <c r="C372" s="18"/>
      <c r="D372" s="18"/>
      <c r="E372" s="18"/>
      <c r="F372" s="18"/>
      <c r="G372" s="40"/>
      <c r="H372" s="75"/>
      <c r="I372" s="18"/>
      <c r="J372" s="18"/>
      <c r="K372" s="18"/>
      <c r="L372" s="40"/>
      <c r="M372" s="18"/>
      <c r="N372" s="75"/>
      <c r="O372" s="75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>
      <c r="A373" s="18"/>
      <c r="B373" s="75"/>
      <c r="C373" s="18"/>
      <c r="D373" s="18"/>
      <c r="E373" s="18"/>
      <c r="F373" s="18"/>
      <c r="G373" s="40"/>
      <c r="H373" s="75"/>
      <c r="I373" s="18"/>
      <c r="J373" s="18"/>
      <c r="K373" s="18"/>
      <c r="L373" s="40"/>
      <c r="M373" s="18"/>
      <c r="N373" s="75"/>
      <c r="O373" s="75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>
      <c r="A374" s="18"/>
      <c r="B374" s="75"/>
      <c r="C374" s="18"/>
      <c r="D374" s="18"/>
      <c r="E374" s="18"/>
      <c r="F374" s="18"/>
      <c r="G374" s="40"/>
      <c r="H374" s="75"/>
      <c r="I374" s="18"/>
      <c r="J374" s="18"/>
      <c r="K374" s="18"/>
      <c r="L374" s="40"/>
      <c r="M374" s="18"/>
      <c r="N374" s="75"/>
      <c r="O374" s="75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>
      <c r="A375" s="18"/>
      <c r="B375" s="75"/>
      <c r="C375" s="18"/>
      <c r="D375" s="18"/>
      <c r="E375" s="18"/>
      <c r="F375" s="18"/>
      <c r="G375" s="40"/>
      <c r="H375" s="75"/>
      <c r="I375" s="18"/>
      <c r="J375" s="18"/>
      <c r="K375" s="18"/>
      <c r="L375" s="40"/>
      <c r="M375" s="18"/>
      <c r="N375" s="75"/>
      <c r="O375" s="75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>
      <c r="A376" s="18"/>
      <c r="B376" s="75"/>
      <c r="C376" s="18"/>
      <c r="D376" s="18"/>
      <c r="E376" s="18"/>
      <c r="F376" s="18"/>
      <c r="G376" s="40"/>
      <c r="H376" s="75"/>
      <c r="I376" s="18"/>
      <c r="J376" s="18"/>
      <c r="K376" s="18"/>
      <c r="L376" s="40"/>
      <c r="M376" s="18"/>
      <c r="N376" s="75"/>
      <c r="O376" s="75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>
      <c r="A377" s="18"/>
      <c r="B377" s="75"/>
      <c r="C377" s="18"/>
      <c r="D377" s="18"/>
      <c r="E377" s="18"/>
      <c r="F377" s="18"/>
      <c r="G377" s="40"/>
      <c r="H377" s="75"/>
      <c r="I377" s="18"/>
      <c r="J377" s="18"/>
      <c r="K377" s="18"/>
      <c r="L377" s="40"/>
      <c r="M377" s="18"/>
      <c r="N377" s="75"/>
      <c r="O377" s="75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>
      <c r="A378" s="18"/>
      <c r="B378" s="75"/>
      <c r="C378" s="18"/>
      <c r="D378" s="18"/>
      <c r="E378" s="18"/>
      <c r="F378" s="18"/>
      <c r="G378" s="40"/>
      <c r="H378" s="75"/>
      <c r="I378" s="18"/>
      <c r="J378" s="18"/>
      <c r="K378" s="18"/>
      <c r="L378" s="40"/>
      <c r="M378" s="18"/>
      <c r="N378" s="75"/>
      <c r="O378" s="75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>
      <c r="A379" s="18"/>
      <c r="B379" s="75"/>
      <c r="C379" s="18"/>
      <c r="D379" s="18"/>
      <c r="E379" s="18"/>
      <c r="F379" s="18"/>
      <c r="G379" s="40"/>
      <c r="H379" s="75"/>
      <c r="I379" s="18"/>
      <c r="J379" s="18"/>
      <c r="K379" s="18"/>
      <c r="L379" s="40"/>
      <c r="M379" s="18"/>
      <c r="N379" s="75"/>
      <c r="O379" s="75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>
      <c r="A380" s="18"/>
      <c r="B380" s="75"/>
      <c r="C380" s="18"/>
      <c r="D380" s="18"/>
      <c r="E380" s="18"/>
      <c r="F380" s="18"/>
      <c r="G380" s="40"/>
      <c r="H380" s="75"/>
      <c r="I380" s="18"/>
      <c r="J380" s="18"/>
      <c r="K380" s="18"/>
      <c r="L380" s="40"/>
      <c r="M380" s="18"/>
      <c r="N380" s="75"/>
      <c r="O380" s="75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>
      <c r="A381" s="18"/>
      <c r="B381" s="75"/>
      <c r="C381" s="18"/>
      <c r="D381" s="18"/>
      <c r="E381" s="18"/>
      <c r="F381" s="18"/>
      <c r="G381" s="40"/>
      <c r="H381" s="75"/>
      <c r="I381" s="18"/>
      <c r="J381" s="18"/>
      <c r="K381" s="18"/>
      <c r="L381" s="40"/>
      <c r="M381" s="18"/>
      <c r="N381" s="75"/>
      <c r="O381" s="75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>
      <c r="A382" s="18"/>
      <c r="B382" s="75"/>
      <c r="C382" s="18"/>
      <c r="D382" s="18"/>
      <c r="E382" s="18"/>
      <c r="F382" s="18"/>
      <c r="G382" s="40"/>
      <c r="H382" s="75"/>
      <c r="I382" s="18"/>
      <c r="J382" s="18"/>
      <c r="K382" s="18"/>
      <c r="L382" s="40"/>
      <c r="M382" s="18"/>
      <c r="N382" s="75"/>
      <c r="O382" s="75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>
      <c r="A383" s="18"/>
      <c r="B383" s="75"/>
      <c r="C383" s="18"/>
      <c r="D383" s="18"/>
      <c r="E383" s="18"/>
      <c r="F383" s="18"/>
      <c r="G383" s="40"/>
      <c r="H383" s="75"/>
      <c r="I383" s="18"/>
      <c r="J383" s="18"/>
      <c r="K383" s="18"/>
      <c r="L383" s="40"/>
      <c r="M383" s="18"/>
      <c r="N383" s="75"/>
      <c r="O383" s="75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>
      <c r="A384" s="18"/>
      <c r="B384" s="75"/>
      <c r="C384" s="18"/>
      <c r="D384" s="18"/>
      <c r="E384" s="18"/>
      <c r="F384" s="18"/>
      <c r="G384" s="40"/>
      <c r="H384" s="75"/>
      <c r="I384" s="18"/>
      <c r="J384" s="18"/>
      <c r="K384" s="18"/>
      <c r="L384" s="40"/>
      <c r="M384" s="18"/>
      <c r="N384" s="75"/>
      <c r="O384" s="75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>
      <c r="A385" s="18"/>
      <c r="B385" s="75"/>
      <c r="C385" s="18"/>
      <c r="D385" s="18"/>
      <c r="E385" s="18"/>
      <c r="F385" s="18"/>
      <c r="G385" s="40"/>
      <c r="H385" s="75"/>
      <c r="I385" s="18"/>
      <c r="J385" s="18"/>
      <c r="K385" s="18"/>
      <c r="L385" s="40"/>
      <c r="M385" s="18"/>
      <c r="N385" s="75"/>
      <c r="O385" s="75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>
      <c r="A386" s="18"/>
      <c r="B386" s="75"/>
      <c r="C386" s="18"/>
      <c r="D386" s="18"/>
      <c r="E386" s="18"/>
      <c r="F386" s="18"/>
      <c r="G386" s="40"/>
      <c r="H386" s="75"/>
      <c r="I386" s="18"/>
      <c r="J386" s="18"/>
      <c r="K386" s="18"/>
      <c r="L386" s="40"/>
      <c r="M386" s="18"/>
      <c r="N386" s="75"/>
      <c r="O386" s="75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>
      <c r="A387" s="18"/>
      <c r="B387" s="75"/>
      <c r="C387" s="18"/>
      <c r="D387" s="18"/>
      <c r="E387" s="18"/>
      <c r="F387" s="18"/>
      <c r="G387" s="40"/>
      <c r="H387" s="75"/>
      <c r="I387" s="18"/>
      <c r="J387" s="18"/>
      <c r="K387" s="18"/>
      <c r="L387" s="40"/>
      <c r="M387" s="18"/>
      <c r="N387" s="75"/>
      <c r="O387" s="75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>
      <c r="A388" s="18"/>
      <c r="B388" s="75"/>
      <c r="C388" s="18"/>
      <c r="D388" s="18"/>
      <c r="E388" s="18"/>
      <c r="F388" s="18"/>
      <c r="G388" s="40"/>
      <c r="H388" s="75"/>
      <c r="I388" s="18"/>
      <c r="J388" s="18"/>
      <c r="K388" s="18"/>
      <c r="L388" s="40"/>
      <c r="M388" s="18"/>
      <c r="N388" s="75"/>
      <c r="O388" s="75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>
      <c r="A389" s="18"/>
      <c r="B389" s="75"/>
      <c r="C389" s="18"/>
      <c r="D389" s="18"/>
      <c r="E389" s="18"/>
      <c r="F389" s="18"/>
      <c r="G389" s="40"/>
      <c r="H389" s="75"/>
      <c r="I389" s="18"/>
      <c r="J389" s="18"/>
      <c r="K389" s="18"/>
      <c r="L389" s="40"/>
      <c r="M389" s="18"/>
      <c r="N389" s="75"/>
      <c r="O389" s="75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>
      <c r="A390" s="18"/>
      <c r="B390" s="75"/>
      <c r="C390" s="18"/>
      <c r="D390" s="18"/>
      <c r="E390" s="18"/>
      <c r="F390" s="18"/>
      <c r="G390" s="40"/>
      <c r="H390" s="75"/>
      <c r="I390" s="18"/>
      <c r="J390" s="18"/>
      <c r="K390" s="18"/>
      <c r="L390" s="40"/>
      <c r="M390" s="18"/>
      <c r="N390" s="75"/>
      <c r="O390" s="75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>
      <c r="A391" s="18"/>
      <c r="B391" s="75"/>
      <c r="C391" s="18"/>
      <c r="D391" s="18"/>
      <c r="E391" s="18"/>
      <c r="F391" s="18"/>
      <c r="G391" s="40"/>
      <c r="H391" s="75"/>
      <c r="I391" s="18"/>
      <c r="J391" s="18"/>
      <c r="K391" s="18"/>
      <c r="L391" s="40"/>
      <c r="M391" s="18"/>
      <c r="N391" s="75"/>
      <c r="O391" s="75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>
      <c r="A392" s="18"/>
      <c r="B392" s="75"/>
      <c r="C392" s="18"/>
      <c r="D392" s="18"/>
      <c r="E392" s="18"/>
      <c r="F392" s="18"/>
      <c r="G392" s="40"/>
      <c r="H392" s="75"/>
      <c r="I392" s="18"/>
      <c r="J392" s="18"/>
      <c r="K392" s="18"/>
      <c r="L392" s="40"/>
      <c r="M392" s="18"/>
      <c r="N392" s="75"/>
      <c r="O392" s="75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>
      <c r="A393" s="18"/>
      <c r="B393" s="75"/>
      <c r="C393" s="18"/>
      <c r="D393" s="18"/>
      <c r="E393" s="18"/>
      <c r="F393" s="18"/>
      <c r="G393" s="40"/>
      <c r="H393" s="75"/>
      <c r="I393" s="18"/>
      <c r="J393" s="18"/>
      <c r="K393" s="18"/>
      <c r="L393" s="40"/>
      <c r="M393" s="18"/>
      <c r="N393" s="75"/>
      <c r="O393" s="75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>
      <c r="A394" s="18"/>
      <c r="B394" s="75"/>
      <c r="C394" s="18"/>
      <c r="D394" s="18"/>
      <c r="E394" s="18"/>
      <c r="F394" s="18"/>
      <c r="G394" s="40"/>
      <c r="H394" s="75"/>
      <c r="I394" s="18"/>
      <c r="J394" s="18"/>
      <c r="K394" s="18"/>
      <c r="L394" s="40"/>
      <c r="M394" s="18"/>
      <c r="N394" s="75"/>
      <c r="O394" s="75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>
      <c r="A395" s="18"/>
      <c r="B395" s="75"/>
      <c r="C395" s="18"/>
      <c r="D395" s="18"/>
      <c r="E395" s="18"/>
      <c r="F395" s="18"/>
      <c r="G395" s="40"/>
      <c r="H395" s="75"/>
      <c r="I395" s="18"/>
      <c r="J395" s="18"/>
      <c r="K395" s="18"/>
      <c r="L395" s="40"/>
      <c r="M395" s="18"/>
      <c r="N395" s="75"/>
      <c r="O395" s="75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>
      <c r="A396" s="18"/>
      <c r="B396" s="75"/>
      <c r="C396" s="18"/>
      <c r="D396" s="18"/>
      <c r="E396" s="18"/>
      <c r="F396" s="18"/>
      <c r="G396" s="40"/>
      <c r="H396" s="75"/>
      <c r="I396" s="18"/>
      <c r="J396" s="18"/>
      <c r="K396" s="18"/>
      <c r="L396" s="40"/>
      <c r="M396" s="18"/>
      <c r="N396" s="75"/>
      <c r="O396" s="75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>
      <c r="A397" s="18"/>
      <c r="B397" s="75"/>
      <c r="C397" s="18"/>
      <c r="D397" s="18"/>
      <c r="E397" s="18"/>
      <c r="F397" s="18"/>
      <c r="G397" s="40"/>
      <c r="H397" s="75"/>
      <c r="I397" s="18"/>
      <c r="J397" s="18"/>
      <c r="K397" s="18"/>
      <c r="L397" s="40"/>
      <c r="M397" s="18"/>
      <c r="N397" s="75"/>
      <c r="O397" s="75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>
      <c r="A398" s="18"/>
      <c r="B398" s="75"/>
      <c r="C398" s="18"/>
      <c r="D398" s="18"/>
      <c r="E398" s="18"/>
      <c r="F398" s="18"/>
      <c r="G398" s="40"/>
      <c r="H398" s="75"/>
      <c r="I398" s="18"/>
      <c r="J398" s="18"/>
      <c r="K398" s="18"/>
      <c r="L398" s="40"/>
      <c r="M398" s="18"/>
      <c r="N398" s="75"/>
      <c r="O398" s="75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>
      <c r="A399" s="18"/>
      <c r="B399" s="75"/>
      <c r="C399" s="18"/>
      <c r="D399" s="18"/>
      <c r="E399" s="18"/>
      <c r="F399" s="18"/>
      <c r="G399" s="40"/>
      <c r="H399" s="75"/>
      <c r="I399" s="18"/>
      <c r="J399" s="18"/>
      <c r="K399" s="18"/>
      <c r="L399" s="40"/>
      <c r="M399" s="18"/>
      <c r="N399" s="75"/>
      <c r="O399" s="75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>
      <c r="A400" s="18"/>
      <c r="B400" s="75"/>
      <c r="C400" s="18"/>
      <c r="D400" s="18"/>
      <c r="E400" s="18"/>
      <c r="F400" s="18"/>
      <c r="G400" s="40"/>
      <c r="H400" s="75"/>
      <c r="I400" s="18"/>
      <c r="J400" s="18"/>
      <c r="K400" s="18"/>
      <c r="L400" s="40"/>
      <c r="M400" s="18"/>
      <c r="N400" s="75"/>
      <c r="O400" s="75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>
      <c r="A401" s="18"/>
      <c r="B401" s="75"/>
      <c r="C401" s="18"/>
      <c r="D401" s="18"/>
      <c r="E401" s="18"/>
      <c r="F401" s="18"/>
      <c r="G401" s="40"/>
      <c r="H401" s="75"/>
      <c r="I401" s="18"/>
      <c r="J401" s="18"/>
      <c r="K401" s="18"/>
      <c r="L401" s="40"/>
      <c r="M401" s="18"/>
      <c r="N401" s="75"/>
      <c r="O401" s="75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>
      <c r="A402" s="18"/>
      <c r="B402" s="75"/>
      <c r="C402" s="18"/>
      <c r="D402" s="18"/>
      <c r="E402" s="18"/>
      <c r="F402" s="18"/>
      <c r="G402" s="40"/>
      <c r="H402" s="75"/>
      <c r="I402" s="18"/>
      <c r="J402" s="18"/>
      <c r="K402" s="18"/>
      <c r="L402" s="40"/>
      <c r="M402" s="18"/>
      <c r="N402" s="75"/>
      <c r="O402" s="75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>
      <c r="A403" s="18"/>
      <c r="B403" s="75"/>
      <c r="C403" s="18"/>
      <c r="D403" s="18"/>
      <c r="E403" s="18"/>
      <c r="F403" s="18"/>
      <c r="G403" s="40"/>
      <c r="H403" s="75"/>
      <c r="I403" s="18"/>
      <c r="J403" s="18"/>
      <c r="K403" s="18"/>
      <c r="L403" s="40"/>
      <c r="M403" s="18"/>
      <c r="N403" s="75"/>
      <c r="O403" s="75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>
      <c r="A404" s="18"/>
      <c r="B404" s="75"/>
      <c r="C404" s="18"/>
      <c r="D404" s="18"/>
      <c r="E404" s="18"/>
      <c r="F404" s="18"/>
      <c r="G404" s="40"/>
      <c r="H404" s="75"/>
      <c r="I404" s="18"/>
      <c r="J404" s="18"/>
      <c r="K404" s="18"/>
      <c r="L404" s="40"/>
      <c r="M404" s="18"/>
      <c r="N404" s="75"/>
      <c r="O404" s="75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>
      <c r="A405" s="18"/>
      <c r="B405" s="75"/>
      <c r="C405" s="18"/>
      <c r="D405" s="18"/>
      <c r="E405" s="18"/>
      <c r="F405" s="18"/>
      <c r="G405" s="40"/>
      <c r="H405" s="75"/>
      <c r="I405" s="18"/>
      <c r="J405" s="18"/>
      <c r="K405" s="18"/>
      <c r="L405" s="40"/>
      <c r="M405" s="18"/>
      <c r="N405" s="75"/>
      <c r="O405" s="75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>
      <c r="A406" s="18"/>
      <c r="B406" s="75"/>
      <c r="C406" s="18"/>
      <c r="D406" s="18"/>
      <c r="E406" s="18"/>
      <c r="F406" s="18"/>
      <c r="G406" s="40"/>
      <c r="H406" s="75"/>
      <c r="I406" s="18"/>
      <c r="J406" s="18"/>
      <c r="K406" s="18"/>
      <c r="L406" s="40"/>
      <c r="M406" s="18"/>
      <c r="N406" s="75"/>
      <c r="O406" s="75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>
      <c r="A407" s="18"/>
      <c r="B407" s="75"/>
      <c r="C407" s="18"/>
      <c r="D407" s="18"/>
      <c r="E407" s="18"/>
      <c r="F407" s="18"/>
      <c r="G407" s="40"/>
      <c r="H407" s="75"/>
      <c r="I407" s="18"/>
      <c r="J407" s="18"/>
      <c r="K407" s="18"/>
      <c r="L407" s="40"/>
      <c r="M407" s="18"/>
      <c r="N407" s="75"/>
      <c r="O407" s="75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>
      <c r="A408" s="18"/>
      <c r="B408" s="75"/>
      <c r="C408" s="18"/>
      <c r="D408" s="18"/>
      <c r="E408" s="18"/>
      <c r="F408" s="18"/>
      <c r="G408" s="40"/>
      <c r="H408" s="75"/>
      <c r="I408" s="18"/>
      <c r="J408" s="18"/>
      <c r="K408" s="18"/>
      <c r="L408" s="40"/>
      <c r="M408" s="18"/>
      <c r="N408" s="75"/>
      <c r="O408" s="75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>
      <c r="A409" s="18"/>
      <c r="B409" s="75"/>
      <c r="C409" s="18"/>
      <c r="D409" s="18"/>
      <c r="E409" s="18"/>
      <c r="F409" s="18"/>
      <c r="G409" s="40"/>
      <c r="H409" s="75"/>
      <c r="I409" s="18"/>
      <c r="J409" s="18"/>
      <c r="K409" s="18"/>
      <c r="L409" s="40"/>
      <c r="M409" s="18"/>
      <c r="N409" s="75"/>
      <c r="O409" s="75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>
      <c r="A410" s="18"/>
      <c r="B410" s="75"/>
      <c r="C410" s="18"/>
      <c r="D410" s="18"/>
      <c r="E410" s="18"/>
      <c r="F410" s="18"/>
      <c r="G410" s="40"/>
      <c r="H410" s="75"/>
      <c r="I410" s="18"/>
      <c r="J410" s="18"/>
      <c r="K410" s="18"/>
      <c r="L410" s="40"/>
      <c r="M410" s="18"/>
      <c r="N410" s="75"/>
      <c r="O410" s="75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>
      <c r="A411" s="18"/>
      <c r="B411" s="75"/>
      <c r="C411" s="18"/>
      <c r="D411" s="18"/>
      <c r="E411" s="18"/>
      <c r="F411" s="18"/>
      <c r="G411" s="40"/>
      <c r="H411" s="75"/>
      <c r="I411" s="18"/>
      <c r="J411" s="18"/>
      <c r="K411" s="18"/>
      <c r="L411" s="40"/>
      <c r="M411" s="18"/>
      <c r="N411" s="75"/>
      <c r="O411" s="75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>
      <c r="A412" s="18"/>
      <c r="B412" s="75"/>
      <c r="C412" s="18"/>
      <c r="D412" s="18"/>
      <c r="E412" s="18"/>
      <c r="F412" s="18"/>
      <c r="G412" s="40"/>
      <c r="H412" s="75"/>
      <c r="I412" s="18"/>
      <c r="J412" s="18"/>
      <c r="K412" s="18"/>
      <c r="L412" s="40"/>
      <c r="M412" s="18"/>
      <c r="N412" s="75"/>
      <c r="O412" s="75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>
      <c r="A413" s="18"/>
      <c r="B413" s="75"/>
      <c r="C413" s="18"/>
      <c r="D413" s="18"/>
      <c r="E413" s="18"/>
      <c r="F413" s="18"/>
      <c r="G413" s="40"/>
      <c r="H413" s="75"/>
      <c r="I413" s="18"/>
      <c r="J413" s="18"/>
      <c r="K413" s="18"/>
      <c r="L413" s="40"/>
      <c r="M413" s="18"/>
      <c r="N413" s="75"/>
      <c r="O413" s="75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>
      <c r="A414" s="18"/>
      <c r="B414" s="75"/>
      <c r="C414" s="18"/>
      <c r="D414" s="18"/>
      <c r="E414" s="18"/>
      <c r="F414" s="18"/>
      <c r="G414" s="40"/>
      <c r="H414" s="75"/>
      <c r="I414" s="18"/>
      <c r="J414" s="18"/>
      <c r="K414" s="18"/>
      <c r="L414" s="40"/>
      <c r="M414" s="18"/>
      <c r="N414" s="75"/>
      <c r="O414" s="75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>
      <c r="A415" s="18"/>
      <c r="B415" s="75"/>
      <c r="C415" s="18"/>
      <c r="D415" s="18"/>
      <c r="E415" s="18"/>
      <c r="F415" s="18"/>
      <c r="G415" s="40"/>
      <c r="H415" s="75"/>
      <c r="I415" s="18"/>
      <c r="J415" s="18"/>
      <c r="K415" s="18"/>
      <c r="L415" s="40"/>
      <c r="M415" s="18"/>
      <c r="N415" s="75"/>
      <c r="O415" s="75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>
      <c r="A416" s="18"/>
      <c r="B416" s="75"/>
      <c r="C416" s="18"/>
      <c r="D416" s="18"/>
      <c r="E416" s="18"/>
      <c r="F416" s="18"/>
      <c r="G416" s="40"/>
      <c r="H416" s="75"/>
      <c r="I416" s="18"/>
      <c r="J416" s="18"/>
      <c r="K416" s="18"/>
      <c r="L416" s="40"/>
      <c r="M416" s="18"/>
      <c r="N416" s="75"/>
      <c r="O416" s="75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>
      <c r="A417" s="18"/>
      <c r="B417" s="75"/>
      <c r="C417" s="18"/>
      <c r="D417" s="18"/>
      <c r="E417" s="18"/>
      <c r="F417" s="18"/>
      <c r="G417" s="40"/>
      <c r="H417" s="75"/>
      <c r="I417" s="18"/>
      <c r="J417" s="18"/>
      <c r="K417" s="18"/>
      <c r="L417" s="40"/>
      <c r="M417" s="18"/>
      <c r="N417" s="75"/>
      <c r="O417" s="75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>
      <c r="A418" s="18"/>
      <c r="B418" s="75"/>
      <c r="C418" s="18"/>
      <c r="D418" s="18"/>
      <c r="E418" s="18"/>
      <c r="F418" s="18"/>
      <c r="G418" s="40"/>
      <c r="H418" s="75"/>
      <c r="I418" s="18"/>
      <c r="J418" s="18"/>
      <c r="K418" s="18"/>
      <c r="L418" s="40"/>
      <c r="M418" s="18"/>
      <c r="N418" s="75"/>
      <c r="O418" s="75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>
      <c r="A419" s="18"/>
      <c r="B419" s="75"/>
      <c r="C419" s="18"/>
      <c r="D419" s="18"/>
      <c r="E419" s="18"/>
      <c r="F419" s="18"/>
      <c r="G419" s="40"/>
      <c r="H419" s="75"/>
      <c r="I419" s="18"/>
      <c r="J419" s="18"/>
      <c r="K419" s="18"/>
      <c r="L419" s="40"/>
      <c r="M419" s="18"/>
      <c r="N419" s="75"/>
      <c r="O419" s="75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>
      <c r="A420" s="18"/>
      <c r="B420" s="75"/>
      <c r="C420" s="18"/>
      <c r="D420" s="18"/>
      <c r="E420" s="18"/>
      <c r="F420" s="18"/>
      <c r="G420" s="40"/>
      <c r="H420" s="75"/>
      <c r="I420" s="18"/>
      <c r="J420" s="18"/>
      <c r="K420" s="18"/>
      <c r="L420" s="40"/>
      <c r="M420" s="18"/>
      <c r="N420" s="75"/>
      <c r="O420" s="75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>
      <c r="A421" s="18"/>
      <c r="B421" s="75"/>
      <c r="C421" s="18"/>
      <c r="D421" s="18"/>
      <c r="E421" s="18"/>
      <c r="F421" s="18"/>
      <c r="G421" s="40"/>
      <c r="H421" s="75"/>
      <c r="I421" s="18"/>
      <c r="J421" s="18"/>
      <c r="K421" s="18"/>
      <c r="L421" s="40"/>
      <c r="M421" s="18"/>
      <c r="N421" s="75"/>
      <c r="O421" s="75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>
      <c r="A422" s="18"/>
      <c r="B422" s="75"/>
      <c r="C422" s="18"/>
      <c r="D422" s="18"/>
      <c r="E422" s="18"/>
      <c r="F422" s="18"/>
      <c r="G422" s="40"/>
      <c r="H422" s="75"/>
      <c r="I422" s="18"/>
      <c r="J422" s="18"/>
      <c r="K422" s="18"/>
      <c r="L422" s="40"/>
      <c r="M422" s="18"/>
      <c r="N422" s="75"/>
      <c r="O422" s="75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>
      <c r="A423" s="18"/>
      <c r="B423" s="75"/>
      <c r="C423" s="18"/>
      <c r="D423" s="18"/>
      <c r="E423" s="18"/>
      <c r="F423" s="18"/>
      <c r="G423" s="40"/>
      <c r="H423" s="75"/>
      <c r="I423" s="18"/>
      <c r="J423" s="18"/>
      <c r="K423" s="18"/>
      <c r="L423" s="40"/>
      <c r="M423" s="18"/>
      <c r="N423" s="75"/>
      <c r="O423" s="75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>
      <c r="A424" s="18"/>
      <c r="B424" s="75"/>
      <c r="C424" s="18"/>
      <c r="D424" s="18"/>
      <c r="E424" s="18"/>
      <c r="F424" s="18"/>
      <c r="G424" s="40"/>
      <c r="H424" s="75"/>
      <c r="I424" s="18"/>
      <c r="J424" s="18"/>
      <c r="K424" s="18"/>
      <c r="L424" s="40"/>
      <c r="M424" s="18"/>
      <c r="N424" s="75"/>
      <c r="O424" s="75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>
      <c r="A425" s="18"/>
      <c r="B425" s="75"/>
      <c r="C425" s="18"/>
      <c r="D425" s="18"/>
      <c r="E425" s="18"/>
      <c r="F425" s="18"/>
      <c r="G425" s="40"/>
      <c r="H425" s="75"/>
      <c r="I425" s="18"/>
      <c r="J425" s="18"/>
      <c r="K425" s="18"/>
      <c r="L425" s="40"/>
      <c r="M425" s="18"/>
      <c r="N425" s="75"/>
      <c r="O425" s="75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>
      <c r="A426" s="18"/>
      <c r="B426" s="75"/>
      <c r="C426" s="18"/>
      <c r="D426" s="18"/>
      <c r="E426" s="18"/>
      <c r="F426" s="18"/>
      <c r="G426" s="40"/>
      <c r="H426" s="75"/>
      <c r="I426" s="18"/>
      <c r="J426" s="18"/>
      <c r="K426" s="18"/>
      <c r="L426" s="40"/>
      <c r="M426" s="18"/>
      <c r="N426" s="75"/>
      <c r="O426" s="75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>
      <c r="A427" s="18"/>
      <c r="B427" s="75"/>
      <c r="C427" s="18"/>
      <c r="D427" s="18"/>
      <c r="E427" s="18"/>
      <c r="F427" s="18"/>
      <c r="G427" s="40"/>
      <c r="H427" s="75"/>
      <c r="I427" s="18"/>
      <c r="J427" s="18"/>
      <c r="K427" s="18"/>
      <c r="L427" s="40"/>
      <c r="M427" s="18"/>
      <c r="N427" s="75"/>
      <c r="O427" s="75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>
      <c r="A428" s="18"/>
      <c r="B428" s="75"/>
      <c r="C428" s="18"/>
      <c r="D428" s="18"/>
      <c r="E428" s="18"/>
      <c r="F428" s="18"/>
      <c r="G428" s="40"/>
      <c r="H428" s="75"/>
      <c r="I428" s="18"/>
      <c r="J428" s="18"/>
      <c r="K428" s="18"/>
      <c r="L428" s="40"/>
      <c r="M428" s="18"/>
      <c r="N428" s="75"/>
      <c r="O428" s="75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>
      <c r="A429" s="18"/>
      <c r="B429" s="75"/>
      <c r="C429" s="18"/>
      <c r="D429" s="18"/>
      <c r="E429" s="18"/>
      <c r="F429" s="18"/>
      <c r="G429" s="40"/>
      <c r="H429" s="75"/>
      <c r="I429" s="18"/>
      <c r="J429" s="18"/>
      <c r="K429" s="18"/>
      <c r="L429" s="40"/>
      <c r="M429" s="18"/>
      <c r="N429" s="75"/>
      <c r="O429" s="75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>
      <c r="A430" s="18"/>
      <c r="B430" s="75"/>
      <c r="C430" s="18"/>
      <c r="D430" s="18"/>
      <c r="E430" s="18"/>
      <c r="F430" s="18"/>
      <c r="G430" s="40"/>
      <c r="H430" s="75"/>
      <c r="I430" s="18"/>
      <c r="J430" s="18"/>
      <c r="K430" s="18"/>
      <c r="L430" s="40"/>
      <c r="M430" s="18"/>
      <c r="N430" s="75"/>
      <c r="O430" s="75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>
      <c r="A431" s="18"/>
      <c r="B431" s="75"/>
      <c r="C431" s="18"/>
      <c r="D431" s="18"/>
      <c r="E431" s="18"/>
      <c r="F431" s="18"/>
      <c r="G431" s="40"/>
      <c r="H431" s="75"/>
      <c r="I431" s="18"/>
      <c r="J431" s="18"/>
      <c r="K431" s="18"/>
      <c r="L431" s="40"/>
      <c r="M431" s="18"/>
      <c r="N431" s="75"/>
      <c r="O431" s="75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>
      <c r="A432" s="18"/>
      <c r="B432" s="75"/>
      <c r="C432" s="18"/>
      <c r="D432" s="18"/>
      <c r="E432" s="18"/>
      <c r="F432" s="18"/>
      <c r="G432" s="40"/>
      <c r="H432" s="75"/>
      <c r="I432" s="18"/>
      <c r="J432" s="18"/>
      <c r="K432" s="18"/>
      <c r="L432" s="40"/>
      <c r="M432" s="18"/>
      <c r="N432" s="75"/>
      <c r="O432" s="75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>
      <c r="A433" s="18"/>
      <c r="B433" s="75"/>
      <c r="C433" s="18"/>
      <c r="D433" s="18"/>
      <c r="E433" s="18"/>
      <c r="F433" s="18"/>
      <c r="G433" s="40"/>
      <c r="H433" s="75"/>
      <c r="I433" s="18"/>
      <c r="J433" s="18"/>
      <c r="K433" s="18"/>
      <c r="L433" s="40"/>
      <c r="M433" s="18"/>
      <c r="N433" s="75"/>
      <c r="O433" s="75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>
      <c r="A434" s="18"/>
      <c r="B434" s="75"/>
      <c r="C434" s="18"/>
      <c r="D434" s="18"/>
      <c r="E434" s="18"/>
      <c r="F434" s="18"/>
      <c r="G434" s="40"/>
      <c r="H434" s="75"/>
      <c r="I434" s="18"/>
      <c r="J434" s="18"/>
      <c r="K434" s="18"/>
      <c r="L434" s="40"/>
      <c r="M434" s="18"/>
      <c r="N434" s="75"/>
      <c r="O434" s="75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>
      <c r="A435" s="18"/>
      <c r="B435" s="75"/>
      <c r="C435" s="18"/>
      <c r="D435" s="18"/>
      <c r="E435" s="18"/>
      <c r="F435" s="18"/>
      <c r="G435" s="40"/>
      <c r="H435" s="75"/>
      <c r="I435" s="18"/>
      <c r="J435" s="18"/>
      <c r="K435" s="18"/>
      <c r="L435" s="40"/>
      <c r="M435" s="18"/>
      <c r="N435" s="75"/>
      <c r="O435" s="75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>
      <c r="A436" s="18"/>
      <c r="B436" s="75"/>
      <c r="C436" s="18"/>
      <c r="D436" s="18"/>
      <c r="E436" s="18"/>
      <c r="F436" s="18"/>
      <c r="G436" s="40"/>
      <c r="H436" s="75"/>
      <c r="I436" s="18"/>
      <c r="J436" s="18"/>
      <c r="K436" s="18"/>
      <c r="L436" s="40"/>
      <c r="M436" s="18"/>
      <c r="N436" s="75"/>
      <c r="O436" s="75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>
      <c r="A437" s="18"/>
      <c r="B437" s="75"/>
      <c r="C437" s="18"/>
      <c r="D437" s="18"/>
      <c r="E437" s="18"/>
      <c r="F437" s="18"/>
      <c r="G437" s="40"/>
      <c r="H437" s="75"/>
      <c r="I437" s="18"/>
      <c r="J437" s="18"/>
      <c r="K437" s="18"/>
      <c r="L437" s="40"/>
      <c r="M437" s="18"/>
      <c r="N437" s="75"/>
      <c r="O437" s="75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>
      <c r="A438" s="18"/>
      <c r="B438" s="75"/>
      <c r="C438" s="18"/>
      <c r="D438" s="18"/>
      <c r="E438" s="18"/>
      <c r="F438" s="18"/>
      <c r="G438" s="40"/>
      <c r="H438" s="75"/>
      <c r="I438" s="18"/>
      <c r="J438" s="18"/>
      <c r="K438" s="18"/>
      <c r="L438" s="40"/>
      <c r="M438" s="18"/>
      <c r="N438" s="75"/>
      <c r="O438" s="75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>
      <c r="A439" s="18"/>
      <c r="B439" s="75"/>
      <c r="C439" s="18"/>
      <c r="D439" s="18"/>
      <c r="E439" s="18"/>
      <c r="F439" s="18"/>
      <c r="G439" s="40"/>
      <c r="H439" s="75"/>
      <c r="I439" s="18"/>
      <c r="J439" s="18"/>
      <c r="K439" s="18"/>
      <c r="L439" s="40"/>
      <c r="M439" s="18"/>
      <c r="N439" s="75"/>
      <c r="O439" s="75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>
      <c r="A440" s="18"/>
      <c r="B440" s="75"/>
      <c r="C440" s="18"/>
      <c r="D440" s="18"/>
      <c r="E440" s="18"/>
      <c r="F440" s="18"/>
      <c r="G440" s="40"/>
      <c r="H440" s="75"/>
      <c r="I440" s="18"/>
      <c r="J440" s="18"/>
      <c r="K440" s="18"/>
      <c r="L440" s="40"/>
      <c r="M440" s="18"/>
      <c r="N440" s="75"/>
      <c r="O440" s="75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>
      <c r="A441" s="18"/>
      <c r="B441" s="75"/>
      <c r="C441" s="18"/>
      <c r="D441" s="18"/>
      <c r="E441" s="18"/>
      <c r="F441" s="18"/>
      <c r="G441" s="40"/>
      <c r="H441" s="75"/>
      <c r="I441" s="18"/>
      <c r="J441" s="18"/>
      <c r="K441" s="18"/>
      <c r="L441" s="40"/>
      <c r="M441" s="18"/>
      <c r="N441" s="75"/>
      <c r="O441" s="75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>
      <c r="A442" s="18"/>
      <c r="B442" s="75"/>
      <c r="C442" s="18"/>
      <c r="D442" s="18"/>
      <c r="E442" s="18"/>
      <c r="F442" s="18"/>
      <c r="G442" s="40"/>
      <c r="H442" s="75"/>
      <c r="I442" s="18"/>
      <c r="J442" s="18"/>
      <c r="K442" s="18"/>
      <c r="L442" s="40"/>
      <c r="M442" s="18"/>
      <c r="N442" s="75"/>
      <c r="O442" s="75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>
      <c r="A443" s="18"/>
      <c r="B443" s="75"/>
      <c r="C443" s="18"/>
      <c r="D443" s="18"/>
      <c r="E443" s="18"/>
      <c r="F443" s="18"/>
      <c r="G443" s="40"/>
      <c r="H443" s="75"/>
      <c r="I443" s="18"/>
      <c r="J443" s="18"/>
      <c r="K443" s="18"/>
      <c r="L443" s="40"/>
      <c r="M443" s="18"/>
      <c r="N443" s="75"/>
      <c r="O443" s="75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>
      <c r="A444" s="18"/>
      <c r="B444" s="75"/>
      <c r="C444" s="18"/>
      <c r="D444" s="18"/>
      <c r="E444" s="18"/>
      <c r="F444" s="18"/>
      <c r="G444" s="40"/>
      <c r="H444" s="75"/>
      <c r="I444" s="18"/>
      <c r="J444" s="18"/>
      <c r="K444" s="18"/>
      <c r="L444" s="40"/>
      <c r="M444" s="18"/>
      <c r="N444" s="75"/>
      <c r="O444" s="75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>
      <c r="A445" s="18"/>
      <c r="B445" s="75"/>
      <c r="C445" s="18"/>
      <c r="D445" s="18"/>
      <c r="E445" s="18"/>
      <c r="F445" s="18"/>
      <c r="G445" s="40"/>
      <c r="H445" s="75"/>
      <c r="I445" s="18"/>
      <c r="J445" s="18"/>
      <c r="K445" s="18"/>
      <c r="L445" s="40"/>
      <c r="M445" s="18"/>
      <c r="N445" s="75"/>
      <c r="O445" s="75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>
      <c r="A446" s="18"/>
      <c r="B446" s="75"/>
      <c r="C446" s="18"/>
      <c r="D446" s="18"/>
      <c r="E446" s="18"/>
      <c r="F446" s="18"/>
      <c r="G446" s="40"/>
      <c r="H446" s="75"/>
      <c r="I446" s="18"/>
      <c r="J446" s="18"/>
      <c r="K446" s="18"/>
      <c r="L446" s="40"/>
      <c r="M446" s="18"/>
      <c r="N446" s="75"/>
      <c r="O446" s="75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>
      <c r="A447" s="18"/>
      <c r="B447" s="75"/>
      <c r="C447" s="18"/>
      <c r="D447" s="18"/>
      <c r="E447" s="18"/>
      <c r="F447" s="18"/>
      <c r="G447" s="40"/>
      <c r="H447" s="75"/>
      <c r="I447" s="18"/>
      <c r="J447" s="18"/>
      <c r="K447" s="18"/>
      <c r="L447" s="40"/>
      <c r="M447" s="18"/>
      <c r="N447" s="75"/>
      <c r="O447" s="75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>
      <c r="A448" s="18"/>
      <c r="B448" s="75"/>
      <c r="C448" s="18"/>
      <c r="D448" s="18"/>
      <c r="E448" s="18"/>
      <c r="F448" s="18"/>
      <c r="G448" s="40"/>
      <c r="H448" s="75"/>
      <c r="I448" s="18"/>
      <c r="J448" s="18"/>
      <c r="K448" s="18"/>
      <c r="L448" s="40"/>
      <c r="M448" s="18"/>
      <c r="N448" s="75"/>
      <c r="O448" s="75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>
      <c r="A449" s="18"/>
      <c r="B449" s="75"/>
      <c r="C449" s="18"/>
      <c r="D449" s="18"/>
      <c r="E449" s="18"/>
      <c r="F449" s="18"/>
      <c r="G449" s="40"/>
      <c r="H449" s="75"/>
      <c r="I449" s="18"/>
      <c r="J449" s="18"/>
      <c r="K449" s="18"/>
      <c r="L449" s="40"/>
      <c r="M449" s="18"/>
      <c r="N449" s="75"/>
      <c r="O449" s="75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>
      <c r="A450" s="18"/>
      <c r="B450" s="75"/>
      <c r="C450" s="18"/>
      <c r="D450" s="18"/>
      <c r="E450" s="18"/>
      <c r="F450" s="18"/>
      <c r="G450" s="40"/>
      <c r="H450" s="75"/>
      <c r="I450" s="18"/>
      <c r="J450" s="18"/>
      <c r="K450" s="18"/>
      <c r="L450" s="40"/>
      <c r="M450" s="18"/>
      <c r="N450" s="75"/>
      <c r="O450" s="75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>
      <c r="A451" s="18"/>
      <c r="B451" s="75"/>
      <c r="C451" s="18"/>
      <c r="D451" s="18"/>
      <c r="E451" s="18"/>
      <c r="F451" s="18"/>
      <c r="G451" s="40"/>
      <c r="H451" s="75"/>
      <c r="I451" s="18"/>
      <c r="J451" s="18"/>
      <c r="K451" s="18"/>
      <c r="L451" s="40"/>
      <c r="M451" s="18"/>
      <c r="N451" s="75"/>
      <c r="O451" s="75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>
      <c r="A452" s="18"/>
      <c r="B452" s="75"/>
      <c r="C452" s="18"/>
      <c r="D452" s="18"/>
      <c r="E452" s="18"/>
      <c r="F452" s="18"/>
      <c r="G452" s="40"/>
      <c r="H452" s="75"/>
      <c r="I452" s="18"/>
      <c r="J452" s="18"/>
      <c r="K452" s="18"/>
      <c r="L452" s="40"/>
      <c r="M452" s="18"/>
      <c r="N452" s="75"/>
      <c r="O452" s="75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>
      <c r="A453" s="18"/>
      <c r="B453" s="75"/>
      <c r="C453" s="18"/>
      <c r="D453" s="18"/>
      <c r="E453" s="18"/>
      <c r="F453" s="18"/>
      <c r="G453" s="40"/>
      <c r="H453" s="75"/>
      <c r="I453" s="18"/>
      <c r="J453" s="18"/>
      <c r="K453" s="18"/>
      <c r="L453" s="40"/>
      <c r="M453" s="18"/>
      <c r="N453" s="75"/>
      <c r="O453" s="75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>
      <c r="A454" s="18"/>
      <c r="B454" s="75"/>
      <c r="C454" s="18"/>
      <c r="D454" s="18"/>
      <c r="E454" s="18"/>
      <c r="F454" s="18"/>
      <c r="G454" s="40"/>
      <c r="H454" s="75"/>
      <c r="I454" s="18"/>
      <c r="J454" s="18"/>
      <c r="K454" s="18"/>
      <c r="L454" s="40"/>
      <c r="M454" s="18"/>
      <c r="N454" s="75"/>
      <c r="O454" s="75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>
      <c r="A455" s="18"/>
      <c r="B455" s="75"/>
      <c r="C455" s="18"/>
      <c r="D455" s="18"/>
      <c r="E455" s="18"/>
      <c r="F455" s="18"/>
      <c r="G455" s="40"/>
      <c r="H455" s="75"/>
      <c r="I455" s="18"/>
      <c r="J455" s="18"/>
      <c r="K455" s="18"/>
      <c r="L455" s="40"/>
      <c r="M455" s="18"/>
      <c r="N455" s="75"/>
      <c r="O455" s="75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>
      <c r="A456" s="18"/>
      <c r="B456" s="75"/>
      <c r="C456" s="18"/>
      <c r="D456" s="18"/>
      <c r="E456" s="18"/>
      <c r="F456" s="18"/>
      <c r="G456" s="40"/>
      <c r="H456" s="75"/>
      <c r="I456" s="18"/>
      <c r="J456" s="18"/>
      <c r="K456" s="18"/>
      <c r="L456" s="40"/>
      <c r="M456" s="18"/>
      <c r="N456" s="75"/>
      <c r="O456" s="75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>
      <c r="A457" s="18"/>
      <c r="B457" s="75"/>
      <c r="C457" s="18"/>
      <c r="D457" s="18"/>
      <c r="E457" s="18"/>
      <c r="F457" s="18"/>
      <c r="G457" s="40"/>
      <c r="H457" s="75"/>
      <c r="I457" s="18"/>
      <c r="J457" s="18"/>
      <c r="K457" s="18"/>
      <c r="L457" s="40"/>
      <c r="M457" s="18"/>
      <c r="N457" s="75"/>
      <c r="O457" s="75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>
      <c r="A458" s="18"/>
      <c r="B458" s="75"/>
      <c r="C458" s="18"/>
      <c r="D458" s="18"/>
      <c r="E458" s="18"/>
      <c r="F458" s="18"/>
      <c r="G458" s="40"/>
      <c r="H458" s="75"/>
      <c r="I458" s="18"/>
      <c r="J458" s="18"/>
      <c r="K458" s="18"/>
      <c r="L458" s="40"/>
      <c r="M458" s="18"/>
      <c r="N458" s="75"/>
      <c r="O458" s="75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>
      <c r="A459" s="18"/>
      <c r="B459" s="75"/>
      <c r="C459" s="18"/>
      <c r="D459" s="18"/>
      <c r="E459" s="18"/>
      <c r="F459" s="18"/>
      <c r="G459" s="40"/>
      <c r="H459" s="75"/>
      <c r="I459" s="18"/>
      <c r="J459" s="18"/>
      <c r="K459" s="18"/>
      <c r="L459" s="40"/>
      <c r="M459" s="18"/>
      <c r="N459" s="75"/>
      <c r="O459" s="75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>
      <c r="A460" s="18"/>
      <c r="B460" s="75"/>
      <c r="C460" s="18"/>
      <c r="D460" s="18"/>
      <c r="E460" s="18"/>
      <c r="F460" s="18"/>
      <c r="G460" s="40"/>
      <c r="H460" s="75"/>
      <c r="I460" s="18"/>
      <c r="J460" s="18"/>
      <c r="K460" s="18"/>
      <c r="L460" s="40"/>
      <c r="M460" s="18"/>
      <c r="N460" s="75"/>
      <c r="O460" s="75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>
      <c r="A461" s="18"/>
      <c r="B461" s="75"/>
      <c r="C461" s="18"/>
      <c r="D461" s="18"/>
      <c r="E461" s="18"/>
      <c r="F461" s="18"/>
      <c r="G461" s="40"/>
      <c r="H461" s="75"/>
      <c r="I461" s="18"/>
      <c r="J461" s="18"/>
      <c r="K461" s="18"/>
      <c r="L461" s="40"/>
      <c r="M461" s="18"/>
      <c r="N461" s="75"/>
      <c r="O461" s="75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>
      <c r="A462" s="18"/>
      <c r="B462" s="75"/>
      <c r="C462" s="18"/>
      <c r="D462" s="18"/>
      <c r="E462" s="18"/>
      <c r="F462" s="18"/>
      <c r="G462" s="40"/>
      <c r="H462" s="75"/>
      <c r="I462" s="18"/>
      <c r="J462" s="18"/>
      <c r="K462" s="18"/>
      <c r="L462" s="40"/>
      <c r="M462" s="18"/>
      <c r="N462" s="75"/>
      <c r="O462" s="75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>
      <c r="A463" s="18"/>
      <c r="B463" s="75"/>
      <c r="C463" s="18"/>
      <c r="D463" s="18"/>
      <c r="E463" s="18"/>
      <c r="F463" s="18"/>
      <c r="G463" s="40"/>
      <c r="H463" s="75"/>
      <c r="I463" s="18"/>
      <c r="J463" s="18"/>
      <c r="K463" s="18"/>
      <c r="L463" s="40"/>
      <c r="M463" s="18"/>
      <c r="N463" s="75"/>
      <c r="O463" s="75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>
      <c r="A464" s="18"/>
      <c r="B464" s="75"/>
      <c r="C464" s="18"/>
      <c r="D464" s="18"/>
      <c r="E464" s="18"/>
      <c r="F464" s="18"/>
      <c r="G464" s="40"/>
      <c r="H464" s="75"/>
      <c r="I464" s="18"/>
      <c r="J464" s="18"/>
      <c r="K464" s="18"/>
      <c r="L464" s="40"/>
      <c r="M464" s="18"/>
      <c r="N464" s="75"/>
      <c r="O464" s="75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>
      <c r="A465" s="18"/>
      <c r="B465" s="75"/>
      <c r="C465" s="18"/>
      <c r="D465" s="18"/>
      <c r="E465" s="18"/>
      <c r="F465" s="18"/>
      <c r="G465" s="40"/>
      <c r="H465" s="75"/>
      <c r="I465" s="18"/>
      <c r="J465" s="18"/>
      <c r="K465" s="18"/>
      <c r="L465" s="40"/>
      <c r="M465" s="18"/>
      <c r="N465" s="75"/>
      <c r="O465" s="75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>
      <c r="A466" s="18"/>
      <c r="B466" s="75"/>
      <c r="C466" s="18"/>
      <c r="D466" s="18"/>
      <c r="E466" s="18"/>
      <c r="F466" s="18"/>
      <c r="G466" s="40"/>
      <c r="H466" s="75"/>
      <c r="I466" s="18"/>
      <c r="J466" s="18"/>
      <c r="K466" s="18"/>
      <c r="L466" s="40"/>
      <c r="M466" s="18"/>
      <c r="N466" s="75"/>
      <c r="O466" s="75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>
      <c r="A467" s="18"/>
      <c r="B467" s="75"/>
      <c r="C467" s="18"/>
      <c r="D467" s="18"/>
      <c r="E467" s="18"/>
      <c r="F467" s="18"/>
      <c r="G467" s="40"/>
      <c r="H467" s="75"/>
      <c r="I467" s="18"/>
      <c r="J467" s="18"/>
      <c r="K467" s="18"/>
      <c r="L467" s="40"/>
      <c r="M467" s="18"/>
      <c r="N467" s="75"/>
      <c r="O467" s="75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>
      <c r="A468" s="18"/>
      <c r="B468" s="75"/>
      <c r="C468" s="18"/>
      <c r="D468" s="18"/>
      <c r="E468" s="18"/>
      <c r="F468" s="18"/>
      <c r="G468" s="40"/>
      <c r="H468" s="75"/>
      <c r="I468" s="18"/>
      <c r="J468" s="18"/>
      <c r="K468" s="18"/>
      <c r="L468" s="40"/>
      <c r="M468" s="18"/>
      <c r="N468" s="75"/>
      <c r="O468" s="75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>
      <c r="A469" s="18"/>
      <c r="B469" s="75"/>
      <c r="C469" s="18"/>
      <c r="D469" s="18"/>
      <c r="E469" s="18"/>
      <c r="F469" s="18"/>
      <c r="G469" s="40"/>
      <c r="H469" s="75"/>
      <c r="I469" s="18"/>
      <c r="J469" s="18"/>
      <c r="K469" s="18"/>
      <c r="L469" s="40"/>
      <c r="M469" s="18"/>
      <c r="N469" s="75"/>
      <c r="O469" s="75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>
      <c r="A470" s="18"/>
      <c r="B470" s="75"/>
      <c r="C470" s="18"/>
      <c r="D470" s="18"/>
      <c r="E470" s="18"/>
      <c r="F470" s="18"/>
      <c r="G470" s="40"/>
      <c r="H470" s="75"/>
      <c r="I470" s="18"/>
      <c r="J470" s="18"/>
      <c r="K470" s="18"/>
      <c r="L470" s="40"/>
      <c r="M470" s="18"/>
      <c r="N470" s="75"/>
      <c r="O470" s="75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>
      <c r="A471" s="18"/>
      <c r="B471" s="75"/>
      <c r="C471" s="18"/>
      <c r="D471" s="18"/>
      <c r="E471" s="18"/>
      <c r="F471" s="18"/>
      <c r="G471" s="40"/>
      <c r="H471" s="75"/>
      <c r="I471" s="18"/>
      <c r="J471" s="18"/>
      <c r="K471" s="18"/>
      <c r="L471" s="40"/>
      <c r="M471" s="18"/>
      <c r="N471" s="75"/>
      <c r="O471" s="75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>
      <c r="A472" s="18"/>
      <c r="B472" s="75"/>
      <c r="C472" s="18"/>
      <c r="D472" s="18"/>
      <c r="E472" s="18"/>
      <c r="F472" s="18"/>
      <c r="G472" s="40"/>
      <c r="H472" s="75"/>
      <c r="I472" s="18"/>
      <c r="J472" s="18"/>
      <c r="K472" s="18"/>
      <c r="L472" s="40"/>
      <c r="M472" s="18"/>
      <c r="N472" s="75"/>
      <c r="O472" s="75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>
      <c r="A473" s="18"/>
      <c r="B473" s="75"/>
      <c r="C473" s="18"/>
      <c r="D473" s="18"/>
      <c r="E473" s="18"/>
      <c r="F473" s="18"/>
      <c r="G473" s="40"/>
      <c r="H473" s="75"/>
      <c r="I473" s="18"/>
      <c r="J473" s="18"/>
      <c r="K473" s="18"/>
      <c r="L473" s="40"/>
      <c r="M473" s="18"/>
      <c r="N473" s="75"/>
      <c r="O473" s="75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>
      <c r="A474" s="18"/>
      <c r="B474" s="75"/>
      <c r="C474" s="18"/>
      <c r="D474" s="18"/>
      <c r="E474" s="18"/>
      <c r="F474" s="18"/>
      <c r="G474" s="40"/>
      <c r="H474" s="75"/>
      <c r="I474" s="18"/>
      <c r="J474" s="18"/>
      <c r="K474" s="18"/>
      <c r="L474" s="40"/>
      <c r="M474" s="18"/>
      <c r="N474" s="75"/>
      <c r="O474" s="75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>
      <c r="A475" s="18"/>
      <c r="B475" s="75"/>
      <c r="C475" s="18"/>
      <c r="D475" s="18"/>
      <c r="E475" s="18"/>
      <c r="F475" s="18"/>
      <c r="G475" s="40"/>
      <c r="H475" s="75"/>
      <c r="I475" s="18"/>
      <c r="J475" s="18"/>
      <c r="K475" s="18"/>
      <c r="L475" s="40"/>
      <c r="M475" s="18"/>
      <c r="N475" s="75"/>
      <c r="O475" s="75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>
      <c r="A476" s="18"/>
      <c r="B476" s="75"/>
      <c r="C476" s="18"/>
      <c r="D476" s="18"/>
      <c r="E476" s="18"/>
      <c r="F476" s="18"/>
      <c r="G476" s="40"/>
      <c r="H476" s="75"/>
      <c r="I476" s="18"/>
      <c r="J476" s="18"/>
      <c r="K476" s="18"/>
      <c r="L476" s="40"/>
      <c r="M476" s="18"/>
      <c r="N476" s="75"/>
      <c r="O476" s="75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>
      <c r="A477" s="18"/>
      <c r="B477" s="75"/>
      <c r="C477" s="18"/>
      <c r="D477" s="18"/>
      <c r="E477" s="18"/>
      <c r="F477" s="18"/>
      <c r="G477" s="40"/>
      <c r="H477" s="75"/>
      <c r="I477" s="18"/>
      <c r="J477" s="18"/>
      <c r="K477" s="18"/>
      <c r="L477" s="40"/>
      <c r="M477" s="18"/>
      <c r="N477" s="75"/>
      <c r="O477" s="75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>
      <c r="A478" s="18"/>
      <c r="B478" s="75"/>
      <c r="C478" s="18"/>
      <c r="D478" s="18"/>
      <c r="E478" s="18"/>
      <c r="F478" s="18"/>
      <c r="G478" s="40"/>
      <c r="H478" s="75"/>
      <c r="I478" s="18"/>
      <c r="J478" s="18"/>
      <c r="K478" s="18"/>
      <c r="L478" s="40"/>
      <c r="M478" s="18"/>
      <c r="N478" s="75"/>
      <c r="O478" s="75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>
      <c r="A479" s="18"/>
      <c r="B479" s="75"/>
      <c r="C479" s="18"/>
      <c r="D479" s="18"/>
      <c r="E479" s="18"/>
      <c r="F479" s="18"/>
      <c r="G479" s="40"/>
      <c r="H479" s="75"/>
      <c r="I479" s="18"/>
      <c r="J479" s="18"/>
      <c r="K479" s="18"/>
      <c r="L479" s="40"/>
      <c r="M479" s="18"/>
      <c r="N479" s="75"/>
      <c r="O479" s="75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>
      <c r="A480" s="18"/>
      <c r="B480" s="75"/>
      <c r="C480" s="18"/>
      <c r="D480" s="18"/>
      <c r="E480" s="18"/>
      <c r="F480" s="18"/>
      <c r="G480" s="40"/>
      <c r="H480" s="75"/>
      <c r="I480" s="18"/>
      <c r="J480" s="18"/>
      <c r="K480" s="18"/>
      <c r="L480" s="40"/>
      <c r="M480" s="18"/>
      <c r="N480" s="75"/>
      <c r="O480" s="75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>
      <c r="A481" s="18"/>
      <c r="B481" s="75"/>
      <c r="C481" s="18"/>
      <c r="D481" s="18"/>
      <c r="E481" s="18"/>
      <c r="F481" s="18"/>
      <c r="G481" s="40"/>
      <c r="H481" s="75"/>
      <c r="I481" s="18"/>
      <c r="J481" s="18"/>
      <c r="K481" s="18"/>
      <c r="L481" s="40"/>
      <c r="M481" s="18"/>
      <c r="N481" s="75"/>
      <c r="O481" s="75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>
      <c r="A482" s="18"/>
      <c r="B482" s="75"/>
      <c r="C482" s="18"/>
      <c r="D482" s="18"/>
      <c r="E482" s="18"/>
      <c r="F482" s="18"/>
      <c r="G482" s="40"/>
      <c r="H482" s="75"/>
      <c r="I482" s="18"/>
      <c r="J482" s="18"/>
      <c r="K482" s="18"/>
      <c r="L482" s="40"/>
      <c r="M482" s="18"/>
      <c r="N482" s="75"/>
      <c r="O482" s="75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>
      <c r="A483" s="18"/>
      <c r="B483" s="75"/>
      <c r="C483" s="18"/>
      <c r="D483" s="18"/>
      <c r="E483" s="18"/>
      <c r="F483" s="18"/>
      <c r="G483" s="40"/>
      <c r="H483" s="75"/>
      <c r="I483" s="18"/>
      <c r="J483" s="18"/>
      <c r="K483" s="18"/>
      <c r="L483" s="40"/>
      <c r="M483" s="18"/>
      <c r="N483" s="75"/>
      <c r="O483" s="75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>
      <c r="A484" s="18"/>
      <c r="B484" s="75"/>
      <c r="C484" s="18"/>
      <c r="D484" s="18"/>
      <c r="E484" s="18"/>
      <c r="F484" s="18"/>
      <c r="G484" s="40"/>
      <c r="H484" s="75"/>
      <c r="I484" s="18"/>
      <c r="J484" s="18"/>
      <c r="K484" s="18"/>
      <c r="L484" s="40"/>
      <c r="M484" s="18"/>
      <c r="N484" s="75"/>
      <c r="O484" s="75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>
      <c r="A485" s="18"/>
      <c r="B485" s="75"/>
      <c r="C485" s="18"/>
      <c r="D485" s="18"/>
      <c r="E485" s="18"/>
      <c r="F485" s="18"/>
      <c r="G485" s="40"/>
      <c r="H485" s="75"/>
      <c r="I485" s="18"/>
      <c r="J485" s="18"/>
      <c r="K485" s="18"/>
      <c r="L485" s="40"/>
      <c r="M485" s="18"/>
      <c r="N485" s="75"/>
      <c r="O485" s="75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>
      <c r="A486" s="18"/>
      <c r="B486" s="75"/>
      <c r="C486" s="18"/>
      <c r="D486" s="18"/>
      <c r="E486" s="18"/>
      <c r="F486" s="18"/>
      <c r="G486" s="40"/>
      <c r="H486" s="75"/>
      <c r="I486" s="18"/>
      <c r="J486" s="18"/>
      <c r="K486" s="18"/>
      <c r="L486" s="40"/>
      <c r="M486" s="18"/>
      <c r="N486" s="75"/>
      <c r="O486" s="75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>
      <c r="A487" s="18"/>
      <c r="B487" s="75"/>
      <c r="C487" s="18"/>
      <c r="D487" s="18"/>
      <c r="E487" s="18"/>
      <c r="F487" s="18"/>
      <c r="G487" s="40"/>
      <c r="H487" s="75"/>
      <c r="I487" s="18"/>
      <c r="J487" s="18"/>
      <c r="K487" s="18"/>
      <c r="L487" s="40"/>
      <c r="M487" s="18"/>
      <c r="N487" s="75"/>
      <c r="O487" s="75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>
      <c r="A488" s="18"/>
      <c r="B488" s="75"/>
      <c r="C488" s="18"/>
      <c r="D488" s="18"/>
      <c r="E488" s="18"/>
      <c r="F488" s="18"/>
      <c r="G488" s="40"/>
      <c r="H488" s="75"/>
      <c r="I488" s="18"/>
      <c r="J488" s="18"/>
      <c r="K488" s="18"/>
      <c r="L488" s="40"/>
      <c r="M488" s="18"/>
      <c r="N488" s="75"/>
      <c r="O488" s="75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>
      <c r="A489" s="18"/>
      <c r="B489" s="75"/>
      <c r="C489" s="18"/>
      <c r="D489" s="18"/>
      <c r="E489" s="18"/>
      <c r="F489" s="18"/>
      <c r="G489" s="40"/>
      <c r="H489" s="75"/>
      <c r="I489" s="18"/>
      <c r="J489" s="18"/>
      <c r="K489" s="18"/>
      <c r="L489" s="40"/>
      <c r="M489" s="18"/>
      <c r="N489" s="75"/>
      <c r="O489" s="75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>
      <c r="A490" s="18"/>
      <c r="B490" s="75"/>
      <c r="C490" s="18"/>
      <c r="D490" s="18"/>
      <c r="E490" s="18"/>
      <c r="F490" s="18"/>
      <c r="G490" s="40"/>
      <c r="H490" s="75"/>
      <c r="I490" s="18"/>
      <c r="J490" s="18"/>
      <c r="K490" s="18"/>
      <c r="L490" s="40"/>
      <c r="M490" s="18"/>
      <c r="N490" s="75"/>
      <c r="O490" s="75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>
      <c r="A491" s="18"/>
      <c r="B491" s="75"/>
      <c r="C491" s="18"/>
      <c r="D491" s="18"/>
      <c r="E491" s="18"/>
      <c r="F491" s="18"/>
      <c r="G491" s="40"/>
      <c r="H491" s="75"/>
      <c r="I491" s="18"/>
      <c r="J491" s="18"/>
      <c r="K491" s="18"/>
      <c r="L491" s="40"/>
      <c r="M491" s="18"/>
      <c r="N491" s="75"/>
      <c r="O491" s="75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>
      <c r="A492" s="18"/>
      <c r="B492" s="75"/>
      <c r="C492" s="18"/>
      <c r="D492" s="18"/>
      <c r="E492" s="18"/>
      <c r="F492" s="18"/>
      <c r="G492" s="40"/>
      <c r="H492" s="75"/>
      <c r="I492" s="18"/>
      <c r="J492" s="18"/>
      <c r="K492" s="18"/>
      <c r="L492" s="40"/>
      <c r="M492" s="18"/>
      <c r="N492" s="75"/>
      <c r="O492" s="75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>
      <c r="A493" s="18"/>
      <c r="B493" s="75"/>
      <c r="C493" s="18"/>
      <c r="D493" s="18"/>
      <c r="E493" s="18"/>
      <c r="F493" s="18"/>
      <c r="G493" s="40"/>
      <c r="H493" s="75"/>
      <c r="I493" s="18"/>
      <c r="J493" s="18"/>
      <c r="K493" s="18"/>
      <c r="L493" s="40"/>
      <c r="M493" s="18"/>
      <c r="N493" s="75"/>
      <c r="O493" s="75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>
      <c r="A494" s="18"/>
      <c r="B494" s="75"/>
      <c r="C494" s="18"/>
      <c r="D494" s="18"/>
      <c r="E494" s="18"/>
      <c r="F494" s="18"/>
      <c r="G494" s="40"/>
      <c r="H494" s="75"/>
      <c r="I494" s="18"/>
      <c r="J494" s="18"/>
      <c r="K494" s="18"/>
      <c r="L494" s="40"/>
      <c r="M494" s="18"/>
      <c r="N494" s="75"/>
      <c r="O494" s="75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>
      <c r="A495" s="18"/>
      <c r="B495" s="75"/>
      <c r="C495" s="18"/>
      <c r="D495" s="18"/>
      <c r="E495" s="18"/>
      <c r="F495" s="18"/>
      <c r="G495" s="40"/>
      <c r="H495" s="75"/>
      <c r="I495" s="18"/>
      <c r="J495" s="18"/>
      <c r="K495" s="18"/>
      <c r="L495" s="40"/>
      <c r="M495" s="18"/>
      <c r="N495" s="75"/>
      <c r="O495" s="75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>
      <c r="A496" s="18"/>
      <c r="B496" s="75"/>
      <c r="C496" s="18"/>
      <c r="D496" s="18"/>
      <c r="E496" s="18"/>
      <c r="F496" s="18"/>
      <c r="G496" s="40"/>
      <c r="H496" s="75"/>
      <c r="I496" s="18"/>
      <c r="J496" s="18"/>
      <c r="K496" s="18"/>
      <c r="L496" s="40"/>
      <c r="M496" s="18"/>
      <c r="N496" s="75"/>
      <c r="O496" s="75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>
      <c r="A497" s="18"/>
      <c r="B497" s="75"/>
      <c r="C497" s="18"/>
      <c r="D497" s="18"/>
      <c r="E497" s="18"/>
      <c r="F497" s="18"/>
      <c r="G497" s="40"/>
      <c r="H497" s="75"/>
      <c r="I497" s="18"/>
      <c r="J497" s="18"/>
      <c r="K497" s="18"/>
      <c r="L497" s="40"/>
      <c r="M497" s="18"/>
      <c r="N497" s="75"/>
      <c r="O497" s="75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>
      <c r="A498" s="18"/>
      <c r="B498" s="75"/>
      <c r="C498" s="18"/>
      <c r="D498" s="18"/>
      <c r="E498" s="18"/>
      <c r="F498" s="18"/>
      <c r="G498" s="40"/>
      <c r="H498" s="75"/>
      <c r="I498" s="18"/>
      <c r="J498" s="18"/>
      <c r="K498" s="18"/>
      <c r="L498" s="40"/>
      <c r="M498" s="18"/>
      <c r="N498" s="75"/>
      <c r="O498" s="75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>
      <c r="A499" s="18"/>
      <c r="B499" s="75"/>
      <c r="C499" s="18"/>
      <c r="D499" s="18"/>
      <c r="E499" s="18"/>
      <c r="F499" s="18"/>
      <c r="G499" s="40"/>
      <c r="H499" s="75"/>
      <c r="I499" s="18"/>
      <c r="J499" s="18"/>
      <c r="K499" s="18"/>
      <c r="L499" s="40"/>
      <c r="M499" s="18"/>
      <c r="N499" s="75"/>
      <c r="O499" s="75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>
      <c r="A500" s="18"/>
      <c r="B500" s="75"/>
      <c r="C500" s="18"/>
      <c r="D500" s="18"/>
      <c r="E500" s="18"/>
      <c r="F500" s="18"/>
      <c r="G500" s="40"/>
      <c r="H500" s="75"/>
      <c r="I500" s="18"/>
      <c r="J500" s="18"/>
      <c r="K500" s="18"/>
      <c r="L500" s="40"/>
      <c r="M500" s="18"/>
      <c r="N500" s="75"/>
      <c r="O500" s="75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>
      <c r="A501" s="18"/>
      <c r="B501" s="75"/>
      <c r="C501" s="18"/>
      <c r="D501" s="18"/>
      <c r="E501" s="18"/>
      <c r="F501" s="18"/>
      <c r="G501" s="40"/>
      <c r="H501" s="75"/>
      <c r="I501" s="18"/>
      <c r="J501" s="18"/>
      <c r="K501" s="18"/>
      <c r="L501" s="40"/>
      <c r="M501" s="18"/>
      <c r="N501" s="75"/>
      <c r="O501" s="75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>
      <c r="A502" s="18"/>
      <c r="B502" s="75"/>
      <c r="C502" s="18"/>
      <c r="D502" s="18"/>
      <c r="E502" s="18"/>
      <c r="F502" s="18"/>
      <c r="G502" s="40"/>
      <c r="H502" s="75"/>
      <c r="I502" s="18"/>
      <c r="J502" s="18"/>
      <c r="K502" s="18"/>
      <c r="L502" s="40"/>
      <c r="M502" s="18"/>
      <c r="N502" s="75"/>
      <c r="O502" s="75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>
      <c r="A503" s="18"/>
      <c r="B503" s="75"/>
      <c r="C503" s="18"/>
      <c r="D503" s="18"/>
      <c r="E503" s="18"/>
      <c r="F503" s="18"/>
      <c r="G503" s="40"/>
      <c r="H503" s="75"/>
      <c r="I503" s="18"/>
      <c r="J503" s="18"/>
      <c r="K503" s="18"/>
      <c r="L503" s="40"/>
      <c r="M503" s="18"/>
      <c r="N503" s="75"/>
      <c r="O503" s="75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>
      <c r="A504" s="18"/>
      <c r="B504" s="75"/>
      <c r="C504" s="18"/>
      <c r="D504" s="18"/>
      <c r="E504" s="18"/>
      <c r="F504" s="18"/>
      <c r="G504" s="40"/>
      <c r="H504" s="75"/>
      <c r="I504" s="18"/>
      <c r="J504" s="18"/>
      <c r="K504" s="18"/>
      <c r="L504" s="40"/>
      <c r="M504" s="18"/>
      <c r="N504" s="75"/>
      <c r="O504" s="75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>
      <c r="A505" s="18"/>
      <c r="B505" s="75"/>
      <c r="C505" s="18"/>
      <c r="D505" s="18"/>
      <c r="E505" s="18"/>
      <c r="F505" s="18"/>
      <c r="G505" s="40"/>
      <c r="H505" s="75"/>
      <c r="I505" s="18"/>
      <c r="J505" s="18"/>
      <c r="K505" s="18"/>
      <c r="L505" s="40"/>
      <c r="M505" s="18"/>
      <c r="N505" s="75"/>
      <c r="O505" s="75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>
      <c r="A506" s="18"/>
      <c r="B506" s="75"/>
      <c r="C506" s="18"/>
      <c r="D506" s="18"/>
      <c r="E506" s="18"/>
      <c r="F506" s="18"/>
      <c r="G506" s="40"/>
      <c r="H506" s="75"/>
      <c r="I506" s="18"/>
      <c r="J506" s="18"/>
      <c r="K506" s="18"/>
      <c r="L506" s="40"/>
      <c r="M506" s="18"/>
      <c r="N506" s="75"/>
      <c r="O506" s="75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>
      <c r="A507" s="18"/>
      <c r="B507" s="75"/>
      <c r="C507" s="18"/>
      <c r="D507" s="18"/>
      <c r="E507" s="18"/>
      <c r="F507" s="18"/>
      <c r="G507" s="40"/>
      <c r="H507" s="75"/>
      <c r="I507" s="18"/>
      <c r="J507" s="18"/>
      <c r="K507" s="18"/>
      <c r="L507" s="40"/>
      <c r="M507" s="18"/>
      <c r="N507" s="75"/>
      <c r="O507" s="75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>
      <c r="A508" s="18"/>
      <c r="B508" s="75"/>
      <c r="C508" s="18"/>
      <c r="D508" s="18"/>
      <c r="E508" s="18"/>
      <c r="F508" s="18"/>
      <c r="G508" s="40"/>
      <c r="H508" s="75"/>
      <c r="I508" s="18"/>
      <c r="J508" s="18"/>
      <c r="K508" s="18"/>
      <c r="L508" s="40"/>
      <c r="M508" s="18"/>
      <c r="N508" s="75"/>
      <c r="O508" s="75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>
      <c r="A509" s="18"/>
      <c r="B509" s="75"/>
      <c r="C509" s="18"/>
      <c r="D509" s="18"/>
      <c r="E509" s="18"/>
      <c r="F509" s="18"/>
      <c r="G509" s="40"/>
      <c r="H509" s="75"/>
      <c r="I509" s="18"/>
      <c r="J509" s="18"/>
      <c r="K509" s="18"/>
      <c r="L509" s="40"/>
      <c r="M509" s="18"/>
      <c r="N509" s="75"/>
      <c r="O509" s="75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>
      <c r="A510" s="18"/>
      <c r="B510" s="75"/>
      <c r="C510" s="18"/>
      <c r="D510" s="18"/>
      <c r="E510" s="18"/>
      <c r="F510" s="18"/>
      <c r="G510" s="40"/>
      <c r="H510" s="75"/>
      <c r="I510" s="18"/>
      <c r="J510" s="18"/>
      <c r="K510" s="18"/>
      <c r="L510" s="40"/>
      <c r="M510" s="18"/>
      <c r="N510" s="75"/>
      <c r="O510" s="75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>
      <c r="A511" s="18"/>
      <c r="B511" s="75"/>
      <c r="C511" s="18"/>
      <c r="D511" s="18"/>
      <c r="E511" s="18"/>
      <c r="F511" s="18"/>
      <c r="G511" s="40"/>
      <c r="H511" s="75"/>
      <c r="I511" s="18"/>
      <c r="J511" s="18"/>
      <c r="K511" s="18"/>
      <c r="L511" s="40"/>
      <c r="M511" s="18"/>
      <c r="N511" s="75"/>
      <c r="O511" s="75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>
      <c r="A512" s="18"/>
      <c r="B512" s="75"/>
      <c r="C512" s="18"/>
      <c r="D512" s="18"/>
      <c r="E512" s="18"/>
      <c r="F512" s="18"/>
      <c r="G512" s="40"/>
      <c r="H512" s="75"/>
      <c r="I512" s="18"/>
      <c r="J512" s="18"/>
      <c r="K512" s="18"/>
      <c r="L512" s="40"/>
      <c r="M512" s="18"/>
      <c r="N512" s="75"/>
      <c r="O512" s="75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>
      <c r="A513" s="18"/>
      <c r="B513" s="75"/>
      <c r="C513" s="18"/>
      <c r="D513" s="18"/>
      <c r="E513" s="18"/>
      <c r="F513" s="18"/>
      <c r="G513" s="40"/>
      <c r="H513" s="75"/>
      <c r="I513" s="18"/>
      <c r="J513" s="18"/>
      <c r="K513" s="18"/>
      <c r="L513" s="40"/>
      <c r="M513" s="18"/>
      <c r="N513" s="75"/>
      <c r="O513" s="75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>
      <c r="A514" s="18"/>
      <c r="B514" s="75"/>
      <c r="C514" s="18"/>
      <c r="D514" s="18"/>
      <c r="E514" s="18"/>
      <c r="F514" s="18"/>
      <c r="G514" s="40"/>
      <c r="H514" s="75"/>
      <c r="I514" s="18"/>
      <c r="J514" s="18"/>
      <c r="K514" s="18"/>
      <c r="L514" s="40"/>
      <c r="M514" s="18"/>
      <c r="N514" s="75"/>
      <c r="O514" s="75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>
      <c r="A515" s="18"/>
      <c r="B515" s="75"/>
      <c r="C515" s="18"/>
      <c r="D515" s="18"/>
      <c r="E515" s="18"/>
      <c r="F515" s="18"/>
      <c r="G515" s="40"/>
      <c r="H515" s="75"/>
      <c r="I515" s="18"/>
      <c r="J515" s="18"/>
      <c r="K515" s="18"/>
      <c r="L515" s="40"/>
      <c r="M515" s="18"/>
      <c r="N515" s="75"/>
      <c r="O515" s="75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>
      <c r="A516" s="18"/>
      <c r="B516" s="75"/>
      <c r="C516" s="18"/>
      <c r="D516" s="18"/>
      <c r="E516" s="18"/>
      <c r="F516" s="18"/>
      <c r="G516" s="40"/>
      <c r="H516" s="75"/>
      <c r="I516" s="18"/>
      <c r="J516" s="18"/>
      <c r="K516" s="18"/>
      <c r="L516" s="40"/>
      <c r="M516" s="18"/>
      <c r="N516" s="75"/>
      <c r="O516" s="75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>
      <c r="A517" s="18"/>
      <c r="B517" s="75"/>
      <c r="C517" s="18"/>
      <c r="D517" s="18"/>
      <c r="E517" s="18"/>
      <c r="F517" s="18"/>
      <c r="G517" s="40"/>
      <c r="H517" s="75"/>
      <c r="I517" s="18"/>
      <c r="J517" s="18"/>
      <c r="K517" s="18"/>
      <c r="L517" s="40"/>
      <c r="M517" s="18"/>
      <c r="N517" s="75"/>
      <c r="O517" s="75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>
      <c r="A518" s="18"/>
      <c r="B518" s="75"/>
      <c r="C518" s="18"/>
      <c r="D518" s="18"/>
      <c r="E518" s="18"/>
      <c r="F518" s="18"/>
      <c r="G518" s="40"/>
      <c r="H518" s="75"/>
      <c r="I518" s="18"/>
      <c r="J518" s="18"/>
      <c r="K518" s="18"/>
      <c r="L518" s="40"/>
      <c r="M518" s="18"/>
      <c r="N518" s="75"/>
      <c r="O518" s="75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>
      <c r="A519" s="18"/>
      <c r="B519" s="75"/>
      <c r="C519" s="18"/>
      <c r="D519" s="18"/>
      <c r="E519" s="18"/>
      <c r="F519" s="18"/>
      <c r="G519" s="40"/>
      <c r="H519" s="75"/>
      <c r="I519" s="18"/>
      <c r="J519" s="18"/>
      <c r="K519" s="18"/>
      <c r="L519" s="40"/>
      <c r="M519" s="18"/>
      <c r="N519" s="75"/>
      <c r="O519" s="75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>
      <c r="A520" s="18"/>
      <c r="B520" s="75"/>
      <c r="C520" s="18"/>
      <c r="D520" s="18"/>
      <c r="E520" s="18"/>
      <c r="F520" s="18"/>
      <c r="G520" s="40"/>
      <c r="H520" s="75"/>
      <c r="I520" s="18"/>
      <c r="J520" s="18"/>
      <c r="K520" s="18"/>
      <c r="L520" s="40"/>
      <c r="M520" s="18"/>
      <c r="N520" s="75"/>
      <c r="O520" s="75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>
      <c r="A521" s="18"/>
      <c r="B521" s="75"/>
      <c r="C521" s="18"/>
      <c r="D521" s="18"/>
      <c r="E521" s="18"/>
      <c r="F521" s="18"/>
      <c r="G521" s="40"/>
      <c r="H521" s="75"/>
      <c r="I521" s="18"/>
      <c r="J521" s="18"/>
      <c r="K521" s="18"/>
      <c r="L521" s="40"/>
      <c r="M521" s="18"/>
      <c r="N521" s="75"/>
      <c r="O521" s="75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>
      <c r="A522" s="18"/>
      <c r="B522" s="75"/>
      <c r="C522" s="18"/>
      <c r="D522" s="18"/>
      <c r="E522" s="18"/>
      <c r="F522" s="18"/>
      <c r="G522" s="40"/>
      <c r="H522" s="75"/>
      <c r="I522" s="18"/>
      <c r="J522" s="18"/>
      <c r="K522" s="18"/>
      <c r="L522" s="40"/>
      <c r="M522" s="18"/>
      <c r="N522" s="75"/>
      <c r="O522" s="75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>
      <c r="A523" s="18"/>
      <c r="B523" s="75"/>
      <c r="C523" s="18"/>
      <c r="D523" s="18"/>
      <c r="E523" s="18"/>
      <c r="F523" s="18"/>
      <c r="G523" s="40"/>
      <c r="H523" s="75"/>
      <c r="I523" s="18"/>
      <c r="J523" s="18"/>
      <c r="K523" s="18"/>
      <c r="L523" s="40"/>
      <c r="M523" s="18"/>
      <c r="N523" s="75"/>
      <c r="O523" s="75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>
      <c r="A524" s="18"/>
      <c r="B524" s="75"/>
      <c r="C524" s="18"/>
      <c r="D524" s="18"/>
      <c r="E524" s="18"/>
      <c r="F524" s="18"/>
      <c r="G524" s="40"/>
      <c r="H524" s="75"/>
      <c r="I524" s="18"/>
      <c r="J524" s="18"/>
      <c r="K524" s="18"/>
      <c r="L524" s="40"/>
      <c r="M524" s="18"/>
      <c r="N524" s="75"/>
      <c r="O524" s="75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>
      <c r="A525" s="18"/>
      <c r="B525" s="75"/>
      <c r="C525" s="18"/>
      <c r="D525" s="18"/>
      <c r="E525" s="18"/>
      <c r="F525" s="18"/>
      <c r="G525" s="40"/>
      <c r="H525" s="75"/>
      <c r="I525" s="18"/>
      <c r="J525" s="18"/>
      <c r="K525" s="18"/>
      <c r="L525" s="40"/>
      <c r="M525" s="18"/>
      <c r="N525" s="75"/>
      <c r="O525" s="75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>
      <c r="A526" s="18"/>
      <c r="B526" s="75"/>
      <c r="C526" s="18"/>
      <c r="D526" s="18"/>
      <c r="E526" s="18"/>
      <c r="F526" s="18"/>
      <c r="G526" s="40"/>
      <c r="H526" s="75"/>
      <c r="I526" s="18"/>
      <c r="J526" s="18"/>
      <c r="K526" s="18"/>
      <c r="L526" s="40"/>
      <c r="M526" s="18"/>
      <c r="N526" s="75"/>
      <c r="O526" s="75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>
      <c r="A527" s="18"/>
      <c r="B527" s="75"/>
      <c r="C527" s="18"/>
      <c r="D527" s="18"/>
      <c r="E527" s="18"/>
      <c r="F527" s="18"/>
      <c r="G527" s="40"/>
      <c r="H527" s="75"/>
      <c r="I527" s="18"/>
      <c r="J527" s="18"/>
      <c r="K527" s="18"/>
      <c r="L527" s="40"/>
      <c r="M527" s="18"/>
      <c r="N527" s="75"/>
      <c r="O527" s="75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>
      <c r="A528" s="18"/>
      <c r="B528" s="75"/>
      <c r="C528" s="18"/>
      <c r="D528" s="18"/>
      <c r="E528" s="18"/>
      <c r="F528" s="18"/>
      <c r="G528" s="40"/>
      <c r="H528" s="75"/>
      <c r="I528" s="18"/>
      <c r="J528" s="18"/>
      <c r="K528" s="18"/>
      <c r="L528" s="40"/>
      <c r="M528" s="18"/>
      <c r="N528" s="75"/>
      <c r="O528" s="75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>
      <c r="A529" s="18"/>
      <c r="B529" s="75"/>
      <c r="C529" s="18"/>
      <c r="D529" s="18"/>
      <c r="E529" s="18"/>
      <c r="F529" s="18"/>
      <c r="G529" s="40"/>
      <c r="H529" s="75"/>
      <c r="I529" s="18"/>
      <c r="J529" s="18"/>
      <c r="K529" s="18"/>
      <c r="L529" s="40"/>
      <c r="M529" s="18"/>
      <c r="N529" s="75"/>
      <c r="O529" s="75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>
      <c r="A530" s="18"/>
      <c r="B530" s="75"/>
      <c r="C530" s="18"/>
      <c r="D530" s="18"/>
      <c r="E530" s="18"/>
      <c r="F530" s="18"/>
      <c r="G530" s="40"/>
      <c r="H530" s="75"/>
      <c r="I530" s="18"/>
      <c r="J530" s="18"/>
      <c r="K530" s="18"/>
      <c r="L530" s="40"/>
      <c r="M530" s="18"/>
      <c r="N530" s="75"/>
      <c r="O530" s="75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>
      <c r="A531" s="18"/>
      <c r="B531" s="75"/>
      <c r="C531" s="18"/>
      <c r="D531" s="18"/>
      <c r="E531" s="18"/>
      <c r="F531" s="18"/>
      <c r="G531" s="40"/>
      <c r="H531" s="75"/>
      <c r="I531" s="18"/>
      <c r="J531" s="18"/>
      <c r="K531" s="18"/>
      <c r="L531" s="40"/>
      <c r="M531" s="18"/>
      <c r="N531" s="75"/>
      <c r="O531" s="75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>
      <c r="A532" s="18"/>
      <c r="B532" s="75"/>
      <c r="C532" s="18"/>
      <c r="D532" s="18"/>
      <c r="E532" s="18"/>
      <c r="F532" s="18"/>
      <c r="G532" s="40"/>
      <c r="H532" s="75"/>
      <c r="I532" s="18"/>
      <c r="J532" s="18"/>
      <c r="K532" s="18"/>
      <c r="L532" s="40"/>
      <c r="M532" s="18"/>
      <c r="N532" s="75"/>
      <c r="O532" s="75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>
      <c r="A533" s="18"/>
      <c r="B533" s="75"/>
      <c r="C533" s="18"/>
      <c r="D533" s="18"/>
      <c r="E533" s="18"/>
      <c r="F533" s="18"/>
      <c r="G533" s="40"/>
      <c r="H533" s="75"/>
      <c r="I533" s="18"/>
      <c r="J533" s="18"/>
      <c r="K533" s="18"/>
      <c r="L533" s="40"/>
      <c r="M533" s="18"/>
      <c r="N533" s="75"/>
      <c r="O533" s="75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>
      <c r="A534" s="18"/>
      <c r="B534" s="75"/>
      <c r="C534" s="18"/>
      <c r="D534" s="18"/>
      <c r="E534" s="18"/>
      <c r="F534" s="18"/>
      <c r="G534" s="40"/>
      <c r="H534" s="75"/>
      <c r="I534" s="18"/>
      <c r="J534" s="18"/>
      <c r="K534" s="18"/>
      <c r="L534" s="40"/>
      <c r="M534" s="18"/>
      <c r="N534" s="75"/>
      <c r="O534" s="75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>
      <c r="A535" s="18"/>
      <c r="B535" s="75"/>
      <c r="C535" s="18"/>
      <c r="D535" s="18"/>
      <c r="E535" s="18"/>
      <c r="F535" s="18"/>
      <c r="G535" s="40"/>
      <c r="H535" s="75"/>
      <c r="I535" s="18"/>
      <c r="J535" s="18"/>
      <c r="K535" s="18"/>
      <c r="L535" s="40"/>
      <c r="M535" s="18"/>
      <c r="N535" s="75"/>
      <c r="O535" s="75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>
      <c r="A536" s="18"/>
      <c r="B536" s="75"/>
      <c r="C536" s="18"/>
      <c r="D536" s="18"/>
      <c r="E536" s="18"/>
      <c r="F536" s="18"/>
      <c r="G536" s="40"/>
      <c r="H536" s="75"/>
      <c r="I536" s="18"/>
      <c r="J536" s="18"/>
      <c r="K536" s="18"/>
      <c r="L536" s="40"/>
      <c r="M536" s="18"/>
      <c r="N536" s="75"/>
      <c r="O536" s="75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>
      <c r="A537" s="18"/>
      <c r="B537" s="75"/>
      <c r="C537" s="18"/>
      <c r="D537" s="18"/>
      <c r="E537" s="18"/>
      <c r="F537" s="18"/>
      <c r="G537" s="40"/>
      <c r="H537" s="75"/>
      <c r="I537" s="18"/>
      <c r="J537" s="18"/>
      <c r="K537" s="18"/>
      <c r="L537" s="40"/>
      <c r="M537" s="18"/>
      <c r="N537" s="75"/>
      <c r="O537" s="75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>
      <c r="A538" s="18"/>
      <c r="B538" s="75"/>
      <c r="C538" s="18"/>
      <c r="D538" s="18"/>
      <c r="E538" s="18"/>
      <c r="F538" s="18"/>
      <c r="G538" s="40"/>
      <c r="H538" s="75"/>
      <c r="I538" s="18"/>
      <c r="J538" s="18"/>
      <c r="K538" s="18"/>
      <c r="L538" s="40"/>
      <c r="M538" s="18"/>
      <c r="N538" s="75"/>
      <c r="O538" s="75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>
      <c r="A539" s="18"/>
      <c r="B539" s="75"/>
      <c r="C539" s="18"/>
      <c r="D539" s="18"/>
      <c r="E539" s="18"/>
      <c r="F539" s="18"/>
      <c r="G539" s="40"/>
      <c r="H539" s="75"/>
      <c r="I539" s="18"/>
      <c r="J539" s="18"/>
      <c r="K539" s="18"/>
      <c r="L539" s="40"/>
      <c r="M539" s="18"/>
      <c r="N539" s="75"/>
      <c r="O539" s="75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>
      <c r="A540" s="18"/>
      <c r="B540" s="75"/>
      <c r="C540" s="18"/>
      <c r="D540" s="18"/>
      <c r="E540" s="18"/>
      <c r="F540" s="18"/>
      <c r="G540" s="40"/>
      <c r="H540" s="75"/>
      <c r="I540" s="18"/>
      <c r="J540" s="18"/>
      <c r="K540" s="18"/>
      <c r="L540" s="40"/>
      <c r="M540" s="18"/>
      <c r="N540" s="75"/>
      <c r="O540" s="75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>
      <c r="A541" s="18"/>
      <c r="B541" s="75"/>
      <c r="C541" s="18"/>
      <c r="D541" s="18"/>
      <c r="E541" s="18"/>
      <c r="F541" s="18"/>
      <c r="G541" s="40"/>
      <c r="H541" s="75"/>
      <c r="I541" s="18"/>
      <c r="J541" s="18"/>
      <c r="K541" s="18"/>
      <c r="L541" s="40"/>
      <c r="M541" s="18"/>
      <c r="N541" s="75"/>
      <c r="O541" s="75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>
      <c r="A542" s="18"/>
      <c r="B542" s="75"/>
      <c r="C542" s="18"/>
      <c r="D542" s="18"/>
      <c r="E542" s="18"/>
      <c r="F542" s="18"/>
      <c r="G542" s="40"/>
      <c r="H542" s="75"/>
      <c r="I542" s="18"/>
      <c r="J542" s="18"/>
      <c r="K542" s="18"/>
      <c r="L542" s="40"/>
      <c r="M542" s="18"/>
      <c r="N542" s="75"/>
      <c r="O542" s="75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>
      <c r="A543" s="18"/>
      <c r="B543" s="75"/>
      <c r="C543" s="18"/>
      <c r="D543" s="18"/>
      <c r="E543" s="18"/>
      <c r="F543" s="18"/>
      <c r="G543" s="40"/>
      <c r="H543" s="75"/>
      <c r="I543" s="18"/>
      <c r="J543" s="18"/>
      <c r="K543" s="18"/>
      <c r="L543" s="40"/>
      <c r="M543" s="18"/>
      <c r="N543" s="75"/>
      <c r="O543" s="75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>
      <c r="A544" s="18"/>
      <c r="B544" s="75"/>
      <c r="C544" s="18"/>
      <c r="D544" s="18"/>
      <c r="E544" s="18"/>
      <c r="F544" s="18"/>
      <c r="G544" s="40"/>
      <c r="H544" s="75"/>
      <c r="I544" s="18"/>
      <c r="J544" s="18"/>
      <c r="K544" s="18"/>
      <c r="L544" s="40"/>
      <c r="M544" s="18"/>
      <c r="N544" s="75"/>
      <c r="O544" s="75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>
      <c r="A545" s="18"/>
      <c r="B545" s="75"/>
      <c r="C545" s="18"/>
      <c r="D545" s="18"/>
      <c r="E545" s="18"/>
      <c r="F545" s="18"/>
      <c r="G545" s="40"/>
      <c r="H545" s="75"/>
      <c r="I545" s="18"/>
      <c r="J545" s="18"/>
      <c r="K545" s="18"/>
      <c r="L545" s="40"/>
      <c r="M545" s="18"/>
      <c r="N545" s="75"/>
      <c r="O545" s="75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>
      <c r="A546" s="18"/>
      <c r="B546" s="75"/>
      <c r="C546" s="18"/>
      <c r="D546" s="18"/>
      <c r="E546" s="18"/>
      <c r="F546" s="18"/>
      <c r="G546" s="40"/>
      <c r="H546" s="75"/>
      <c r="I546" s="18"/>
      <c r="J546" s="18"/>
      <c r="K546" s="18"/>
      <c r="L546" s="40"/>
      <c r="M546" s="18"/>
      <c r="N546" s="75"/>
      <c r="O546" s="75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>
      <c r="A547" s="18"/>
      <c r="B547" s="75"/>
      <c r="C547" s="18"/>
      <c r="D547" s="18"/>
      <c r="E547" s="18"/>
      <c r="F547" s="18"/>
      <c r="G547" s="40"/>
      <c r="H547" s="75"/>
      <c r="I547" s="18"/>
      <c r="J547" s="18"/>
      <c r="K547" s="18"/>
      <c r="L547" s="40"/>
      <c r="M547" s="18"/>
      <c r="N547" s="75"/>
      <c r="O547" s="75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>
      <c r="A548" s="18"/>
      <c r="B548" s="75"/>
      <c r="C548" s="18"/>
      <c r="D548" s="18"/>
      <c r="E548" s="18"/>
      <c r="F548" s="18"/>
      <c r="G548" s="40"/>
      <c r="H548" s="75"/>
      <c r="I548" s="18"/>
      <c r="J548" s="18"/>
      <c r="K548" s="18"/>
      <c r="L548" s="40"/>
      <c r="M548" s="18"/>
      <c r="N548" s="75"/>
      <c r="O548" s="75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>
      <c r="A549" s="18"/>
      <c r="B549" s="75"/>
      <c r="C549" s="18"/>
      <c r="D549" s="18"/>
      <c r="E549" s="18"/>
      <c r="F549" s="18"/>
      <c r="G549" s="40"/>
      <c r="H549" s="75"/>
      <c r="I549" s="18"/>
      <c r="J549" s="18"/>
      <c r="K549" s="18"/>
      <c r="L549" s="40"/>
      <c r="M549" s="18"/>
      <c r="N549" s="75"/>
      <c r="O549" s="75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>
      <c r="A550" s="18"/>
      <c r="B550" s="75"/>
      <c r="C550" s="18"/>
      <c r="D550" s="18"/>
      <c r="E550" s="18"/>
      <c r="F550" s="18"/>
      <c r="G550" s="40"/>
      <c r="H550" s="75"/>
      <c r="I550" s="18"/>
      <c r="J550" s="18"/>
      <c r="K550" s="18"/>
      <c r="L550" s="40"/>
      <c r="M550" s="18"/>
      <c r="N550" s="75"/>
      <c r="O550" s="75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>
      <c r="A551" s="18"/>
      <c r="B551" s="75"/>
      <c r="C551" s="18"/>
      <c r="D551" s="18"/>
      <c r="E551" s="18"/>
      <c r="F551" s="18"/>
      <c r="G551" s="40"/>
      <c r="H551" s="75"/>
      <c r="I551" s="18"/>
      <c r="J551" s="18"/>
      <c r="K551" s="18"/>
      <c r="L551" s="40"/>
      <c r="M551" s="18"/>
      <c r="N551" s="75"/>
      <c r="O551" s="75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>
      <c r="A552" s="18"/>
      <c r="B552" s="75"/>
      <c r="C552" s="18"/>
      <c r="D552" s="18"/>
      <c r="E552" s="18"/>
      <c r="F552" s="18"/>
      <c r="G552" s="40"/>
      <c r="H552" s="75"/>
      <c r="I552" s="18"/>
      <c r="J552" s="18"/>
      <c r="K552" s="18"/>
      <c r="L552" s="40"/>
      <c r="M552" s="18"/>
      <c r="N552" s="75"/>
      <c r="O552" s="75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>
      <c r="A553" s="18"/>
      <c r="B553" s="75"/>
      <c r="C553" s="18"/>
      <c r="D553" s="18"/>
      <c r="E553" s="18"/>
      <c r="F553" s="18"/>
      <c r="G553" s="40"/>
      <c r="H553" s="75"/>
      <c r="I553" s="18"/>
      <c r="J553" s="18"/>
      <c r="K553" s="18"/>
      <c r="L553" s="40"/>
      <c r="M553" s="18"/>
      <c r="N553" s="75"/>
      <c r="O553" s="75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>
      <c r="A554" s="18"/>
      <c r="B554" s="75"/>
      <c r="C554" s="18"/>
      <c r="D554" s="18"/>
      <c r="E554" s="18"/>
      <c r="F554" s="18"/>
      <c r="G554" s="40"/>
      <c r="H554" s="75"/>
      <c r="I554" s="18"/>
      <c r="J554" s="18"/>
      <c r="K554" s="18"/>
      <c r="L554" s="40"/>
      <c r="M554" s="18"/>
      <c r="N554" s="75"/>
      <c r="O554" s="75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>
      <c r="A555" s="18"/>
      <c r="B555" s="75"/>
      <c r="C555" s="18"/>
      <c r="D555" s="18"/>
      <c r="E555" s="18"/>
      <c r="F555" s="18"/>
      <c r="G555" s="40"/>
      <c r="H555" s="75"/>
      <c r="I555" s="18"/>
      <c r="J555" s="18"/>
      <c r="K555" s="18"/>
      <c r="L555" s="40"/>
      <c r="M555" s="18"/>
      <c r="N555" s="75"/>
      <c r="O555" s="75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>
      <c r="A556" s="18"/>
      <c r="B556" s="75"/>
      <c r="C556" s="18"/>
      <c r="D556" s="18"/>
      <c r="E556" s="18"/>
      <c r="F556" s="18"/>
      <c r="G556" s="40"/>
      <c r="H556" s="75"/>
      <c r="I556" s="18"/>
      <c r="J556" s="18"/>
      <c r="K556" s="18"/>
      <c r="L556" s="40"/>
      <c r="M556" s="18"/>
      <c r="N556" s="75"/>
      <c r="O556" s="75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>
      <c r="A557" s="18"/>
      <c r="B557" s="75"/>
      <c r="C557" s="18"/>
      <c r="D557" s="18"/>
      <c r="E557" s="18"/>
      <c r="F557" s="18"/>
      <c r="G557" s="40"/>
      <c r="H557" s="75"/>
      <c r="I557" s="18"/>
      <c r="J557" s="18"/>
      <c r="K557" s="18"/>
      <c r="L557" s="40"/>
      <c r="M557" s="18"/>
      <c r="N557" s="75"/>
      <c r="O557" s="75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>
      <c r="A558" s="18"/>
      <c r="B558" s="75"/>
      <c r="C558" s="18"/>
      <c r="D558" s="18"/>
      <c r="E558" s="18"/>
      <c r="F558" s="18"/>
      <c r="G558" s="40"/>
      <c r="H558" s="75"/>
      <c r="I558" s="18"/>
      <c r="J558" s="18"/>
      <c r="K558" s="18"/>
      <c r="L558" s="40"/>
      <c r="M558" s="18"/>
      <c r="N558" s="75"/>
      <c r="O558" s="75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>
      <c r="A559" s="18"/>
      <c r="B559" s="75"/>
      <c r="C559" s="18"/>
      <c r="D559" s="18"/>
      <c r="E559" s="18"/>
      <c r="F559" s="18"/>
      <c r="G559" s="40"/>
      <c r="H559" s="75"/>
      <c r="I559" s="18"/>
      <c r="J559" s="18"/>
      <c r="K559" s="18"/>
      <c r="L559" s="40"/>
      <c r="M559" s="18"/>
      <c r="N559" s="75"/>
      <c r="O559" s="75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>
      <c r="A560" s="18"/>
      <c r="B560" s="75"/>
      <c r="C560" s="18"/>
      <c r="D560" s="18"/>
      <c r="E560" s="18"/>
      <c r="F560" s="18"/>
      <c r="G560" s="40"/>
      <c r="H560" s="75"/>
      <c r="I560" s="18"/>
      <c r="J560" s="18"/>
      <c r="K560" s="18"/>
      <c r="L560" s="40"/>
      <c r="M560" s="18"/>
      <c r="N560" s="75"/>
      <c r="O560" s="75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>
      <c r="A561" s="18"/>
      <c r="B561" s="75"/>
      <c r="C561" s="18"/>
      <c r="D561" s="18"/>
      <c r="E561" s="18"/>
      <c r="F561" s="18"/>
      <c r="G561" s="40"/>
      <c r="H561" s="75"/>
      <c r="I561" s="18"/>
      <c r="J561" s="18"/>
      <c r="K561" s="18"/>
      <c r="L561" s="40"/>
      <c r="M561" s="18"/>
      <c r="N561" s="75"/>
      <c r="O561" s="75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>
      <c r="A562" s="18"/>
      <c r="B562" s="75"/>
      <c r="C562" s="18"/>
      <c r="D562" s="18"/>
      <c r="E562" s="18"/>
      <c r="F562" s="18"/>
      <c r="G562" s="40"/>
      <c r="H562" s="75"/>
      <c r="I562" s="18"/>
      <c r="J562" s="18"/>
      <c r="K562" s="18"/>
      <c r="L562" s="40"/>
      <c r="M562" s="18"/>
      <c r="N562" s="75"/>
      <c r="O562" s="75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>
      <c r="A563" s="18"/>
      <c r="B563" s="75"/>
      <c r="C563" s="18"/>
      <c r="D563" s="18"/>
      <c r="E563" s="18"/>
      <c r="F563" s="18"/>
      <c r="G563" s="40"/>
      <c r="H563" s="75"/>
      <c r="I563" s="18"/>
      <c r="J563" s="18"/>
      <c r="K563" s="18"/>
      <c r="L563" s="40"/>
      <c r="M563" s="18"/>
      <c r="N563" s="75"/>
      <c r="O563" s="75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>
      <c r="A564" s="18"/>
      <c r="B564" s="75"/>
      <c r="C564" s="18"/>
      <c r="D564" s="18"/>
      <c r="E564" s="18"/>
      <c r="F564" s="18"/>
      <c r="G564" s="40"/>
      <c r="H564" s="75"/>
      <c r="I564" s="18"/>
      <c r="J564" s="18"/>
      <c r="K564" s="18"/>
      <c r="L564" s="40"/>
      <c r="M564" s="18"/>
      <c r="N564" s="75"/>
      <c r="O564" s="75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>
      <c r="A565" s="18"/>
      <c r="B565" s="75"/>
      <c r="C565" s="18"/>
      <c r="D565" s="18"/>
      <c r="E565" s="18"/>
      <c r="F565" s="18"/>
      <c r="G565" s="40"/>
      <c r="H565" s="75"/>
      <c r="I565" s="18"/>
      <c r="J565" s="18"/>
      <c r="K565" s="18"/>
      <c r="L565" s="40"/>
      <c r="M565" s="18"/>
      <c r="N565" s="75"/>
      <c r="O565" s="75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>
      <c r="A566" s="18"/>
      <c r="B566" s="75"/>
      <c r="C566" s="18"/>
      <c r="D566" s="18"/>
      <c r="E566" s="18"/>
      <c r="F566" s="18"/>
      <c r="G566" s="40"/>
      <c r="H566" s="75"/>
      <c r="I566" s="18"/>
      <c r="J566" s="18"/>
      <c r="K566" s="18"/>
      <c r="L566" s="40"/>
      <c r="M566" s="18"/>
      <c r="N566" s="75"/>
      <c r="O566" s="75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>
      <c r="A567" s="18"/>
      <c r="B567" s="75"/>
      <c r="C567" s="18"/>
      <c r="D567" s="18"/>
      <c r="E567" s="18"/>
      <c r="F567" s="18"/>
      <c r="G567" s="40"/>
      <c r="H567" s="75"/>
      <c r="I567" s="18"/>
      <c r="J567" s="18"/>
      <c r="K567" s="18"/>
      <c r="L567" s="40"/>
      <c r="M567" s="18"/>
      <c r="N567" s="75"/>
      <c r="O567" s="75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>
      <c r="A568" s="18"/>
      <c r="B568" s="75"/>
      <c r="C568" s="18"/>
      <c r="D568" s="18"/>
      <c r="E568" s="18"/>
      <c r="F568" s="18"/>
      <c r="G568" s="40"/>
      <c r="H568" s="75"/>
      <c r="I568" s="18"/>
      <c r="J568" s="18"/>
      <c r="K568" s="18"/>
      <c r="L568" s="40"/>
      <c r="M568" s="18"/>
      <c r="N568" s="75"/>
      <c r="O568" s="75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>
      <c r="A569" s="18"/>
      <c r="B569" s="75"/>
      <c r="C569" s="18"/>
      <c r="D569" s="18"/>
      <c r="E569" s="18"/>
      <c r="F569" s="18"/>
      <c r="G569" s="40"/>
      <c r="H569" s="75"/>
      <c r="I569" s="18"/>
      <c r="J569" s="18"/>
      <c r="K569" s="18"/>
      <c r="L569" s="40"/>
      <c r="M569" s="18"/>
      <c r="N569" s="75"/>
      <c r="O569" s="75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>
      <c r="A570" s="18"/>
      <c r="B570" s="75"/>
      <c r="C570" s="18"/>
      <c r="D570" s="18"/>
      <c r="E570" s="18"/>
      <c r="F570" s="18"/>
      <c r="G570" s="40"/>
      <c r="H570" s="75"/>
      <c r="I570" s="18"/>
      <c r="J570" s="18"/>
      <c r="K570" s="18"/>
      <c r="L570" s="40"/>
      <c r="M570" s="18"/>
      <c r="N570" s="75"/>
      <c r="O570" s="75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>
      <c r="A571" s="18"/>
      <c r="B571" s="75"/>
      <c r="C571" s="18"/>
      <c r="D571" s="18"/>
      <c r="E571" s="18"/>
      <c r="F571" s="18"/>
      <c r="G571" s="40"/>
      <c r="H571" s="75"/>
      <c r="I571" s="18"/>
      <c r="J571" s="18"/>
      <c r="K571" s="18"/>
      <c r="L571" s="40"/>
      <c r="M571" s="18"/>
      <c r="N571" s="75"/>
      <c r="O571" s="75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>
      <c r="A572" s="18"/>
      <c r="B572" s="75"/>
      <c r="C572" s="18"/>
      <c r="D572" s="18"/>
      <c r="E572" s="18"/>
      <c r="F572" s="18"/>
      <c r="G572" s="40"/>
      <c r="H572" s="75"/>
      <c r="I572" s="18"/>
      <c r="J572" s="18"/>
      <c r="K572" s="18"/>
      <c r="L572" s="40"/>
      <c r="M572" s="18"/>
      <c r="N572" s="75"/>
      <c r="O572" s="75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>
      <c r="A573" s="18"/>
      <c r="B573" s="75"/>
      <c r="C573" s="18"/>
      <c r="D573" s="18"/>
      <c r="E573" s="18"/>
      <c r="F573" s="18"/>
      <c r="G573" s="40"/>
      <c r="H573" s="75"/>
      <c r="I573" s="18"/>
      <c r="J573" s="18"/>
      <c r="K573" s="18"/>
      <c r="L573" s="40"/>
      <c r="M573" s="18"/>
      <c r="N573" s="75"/>
      <c r="O573" s="75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>
      <c r="A574" s="18"/>
      <c r="B574" s="75"/>
      <c r="C574" s="18"/>
      <c r="D574" s="18"/>
      <c r="E574" s="18"/>
      <c r="F574" s="18"/>
      <c r="G574" s="40"/>
      <c r="H574" s="75"/>
      <c r="I574" s="18"/>
      <c r="J574" s="18"/>
      <c r="K574" s="18"/>
      <c r="L574" s="40"/>
      <c r="M574" s="18"/>
      <c r="N574" s="75"/>
      <c r="O574" s="75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>
      <c r="A575" s="18"/>
      <c r="B575" s="75"/>
      <c r="C575" s="18"/>
      <c r="D575" s="18"/>
      <c r="E575" s="18"/>
      <c r="F575" s="18"/>
      <c r="G575" s="40"/>
      <c r="H575" s="75"/>
      <c r="I575" s="18"/>
      <c r="J575" s="18"/>
      <c r="K575" s="18"/>
      <c r="L575" s="40"/>
      <c r="M575" s="18"/>
      <c r="N575" s="75"/>
      <c r="O575" s="75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>
      <c r="A576" s="18"/>
      <c r="B576" s="75"/>
      <c r="C576" s="18"/>
      <c r="D576" s="18"/>
      <c r="E576" s="18"/>
      <c r="F576" s="18"/>
      <c r="G576" s="40"/>
      <c r="H576" s="75"/>
      <c r="I576" s="18"/>
      <c r="J576" s="18"/>
      <c r="K576" s="18"/>
      <c r="L576" s="40"/>
      <c r="M576" s="18"/>
      <c r="N576" s="75"/>
      <c r="O576" s="75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>
      <c r="A577" s="18"/>
      <c r="B577" s="75"/>
      <c r="C577" s="18"/>
      <c r="D577" s="18"/>
      <c r="E577" s="18"/>
      <c r="F577" s="18"/>
      <c r="G577" s="40"/>
      <c r="H577" s="75"/>
      <c r="I577" s="18"/>
      <c r="J577" s="18"/>
      <c r="K577" s="18"/>
      <c r="L577" s="40"/>
      <c r="M577" s="18"/>
      <c r="N577" s="75"/>
      <c r="O577" s="75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>
      <c r="A578" s="18"/>
      <c r="B578" s="75"/>
      <c r="C578" s="18"/>
      <c r="D578" s="18"/>
      <c r="E578" s="18"/>
      <c r="F578" s="18"/>
      <c r="G578" s="40"/>
      <c r="H578" s="75"/>
      <c r="I578" s="18"/>
      <c r="J578" s="18"/>
      <c r="K578" s="18"/>
      <c r="L578" s="40"/>
      <c r="M578" s="18"/>
      <c r="N578" s="75"/>
      <c r="O578" s="75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>
      <c r="A579" s="18"/>
      <c r="B579" s="75"/>
      <c r="C579" s="18"/>
      <c r="D579" s="18"/>
      <c r="E579" s="18"/>
      <c r="F579" s="18"/>
      <c r="G579" s="40"/>
      <c r="H579" s="75"/>
      <c r="I579" s="18"/>
      <c r="J579" s="18"/>
      <c r="K579" s="18"/>
      <c r="L579" s="40"/>
      <c r="M579" s="18"/>
      <c r="N579" s="75"/>
      <c r="O579" s="75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>
      <c r="A580" s="18"/>
      <c r="B580" s="75"/>
      <c r="C580" s="18"/>
      <c r="D580" s="18"/>
      <c r="E580" s="18"/>
      <c r="F580" s="18"/>
      <c r="G580" s="40"/>
      <c r="H580" s="75"/>
      <c r="I580" s="18"/>
      <c r="J580" s="18"/>
      <c r="K580" s="18"/>
      <c r="L580" s="40"/>
      <c r="M580" s="18"/>
      <c r="N580" s="75"/>
      <c r="O580" s="75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>
      <c r="A581" s="18"/>
      <c r="B581" s="75"/>
      <c r="C581" s="18"/>
      <c r="D581" s="18"/>
      <c r="E581" s="18"/>
      <c r="F581" s="18"/>
      <c r="G581" s="40"/>
      <c r="H581" s="75"/>
      <c r="I581" s="18"/>
      <c r="J581" s="18"/>
      <c r="K581" s="18"/>
      <c r="L581" s="40"/>
      <c r="M581" s="18"/>
      <c r="N581" s="75"/>
      <c r="O581" s="75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>
      <c r="A582" s="18"/>
      <c r="B582" s="75"/>
      <c r="C582" s="18"/>
      <c r="D582" s="18"/>
      <c r="E582" s="18"/>
      <c r="F582" s="18"/>
      <c r="G582" s="40"/>
      <c r="H582" s="75"/>
      <c r="I582" s="18"/>
      <c r="J582" s="18"/>
      <c r="K582" s="18"/>
      <c r="L582" s="40"/>
      <c r="M582" s="18"/>
      <c r="N582" s="75"/>
      <c r="O582" s="75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>
      <c r="A583" s="18"/>
      <c r="B583" s="75"/>
      <c r="C583" s="18"/>
      <c r="D583" s="18"/>
      <c r="E583" s="18"/>
      <c r="F583" s="18"/>
      <c r="G583" s="40"/>
      <c r="H583" s="75"/>
      <c r="I583" s="18"/>
      <c r="J583" s="18"/>
      <c r="K583" s="18"/>
      <c r="L583" s="40"/>
      <c r="M583" s="18"/>
      <c r="N583" s="75"/>
      <c r="O583" s="75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>
      <c r="A584" s="18"/>
      <c r="B584" s="75"/>
      <c r="C584" s="18"/>
      <c r="D584" s="18"/>
      <c r="E584" s="18"/>
      <c r="F584" s="18"/>
      <c r="G584" s="40"/>
      <c r="H584" s="75"/>
      <c r="I584" s="18"/>
      <c r="J584" s="18"/>
      <c r="K584" s="18"/>
      <c r="L584" s="40"/>
      <c r="M584" s="18"/>
      <c r="N584" s="75"/>
      <c r="O584" s="75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>
      <c r="A585" s="18"/>
      <c r="B585" s="75"/>
      <c r="C585" s="18"/>
      <c r="D585" s="18"/>
      <c r="E585" s="18"/>
      <c r="F585" s="18"/>
      <c r="G585" s="40"/>
      <c r="H585" s="75"/>
      <c r="I585" s="18"/>
      <c r="J585" s="18"/>
      <c r="K585" s="18"/>
      <c r="L585" s="40"/>
      <c r="M585" s="18"/>
      <c r="N585" s="75"/>
      <c r="O585" s="75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>
      <c r="A586" s="18"/>
      <c r="B586" s="75"/>
      <c r="C586" s="18"/>
      <c r="D586" s="18"/>
      <c r="E586" s="18"/>
      <c r="F586" s="18"/>
      <c r="G586" s="40"/>
      <c r="H586" s="75"/>
      <c r="I586" s="18"/>
      <c r="J586" s="18"/>
      <c r="K586" s="18"/>
      <c r="L586" s="40"/>
      <c r="M586" s="18"/>
      <c r="N586" s="75"/>
      <c r="O586" s="75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>
      <c r="A587" s="18"/>
      <c r="B587" s="75"/>
      <c r="C587" s="18"/>
      <c r="D587" s="18"/>
      <c r="E587" s="18"/>
      <c r="F587" s="18"/>
      <c r="G587" s="40"/>
      <c r="H587" s="75"/>
      <c r="I587" s="18"/>
      <c r="J587" s="18"/>
      <c r="K587" s="18"/>
      <c r="L587" s="40"/>
      <c r="M587" s="18"/>
      <c r="N587" s="75"/>
      <c r="O587" s="75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>
      <c r="A588" s="18"/>
      <c r="B588" s="75"/>
      <c r="C588" s="18"/>
      <c r="D588" s="18"/>
      <c r="E588" s="18"/>
      <c r="F588" s="18"/>
      <c r="G588" s="40"/>
      <c r="H588" s="75"/>
      <c r="I588" s="18"/>
      <c r="J588" s="18"/>
      <c r="K588" s="18"/>
      <c r="L588" s="40"/>
      <c r="M588" s="18"/>
      <c r="N588" s="75"/>
      <c r="O588" s="75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>
      <c r="A589" s="18"/>
      <c r="B589" s="75"/>
      <c r="C589" s="18"/>
      <c r="D589" s="18"/>
      <c r="E589" s="18"/>
      <c r="F589" s="18"/>
      <c r="G589" s="40"/>
      <c r="H589" s="75"/>
      <c r="I589" s="18"/>
      <c r="J589" s="18"/>
      <c r="K589" s="18"/>
      <c r="L589" s="40"/>
      <c r="M589" s="18"/>
      <c r="N589" s="75"/>
      <c r="O589" s="75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>
      <c r="A590" s="18"/>
      <c r="B590" s="75"/>
      <c r="C590" s="18"/>
      <c r="D590" s="18"/>
      <c r="E590" s="18"/>
      <c r="F590" s="18"/>
      <c r="G590" s="40"/>
      <c r="H590" s="75"/>
      <c r="I590" s="18"/>
      <c r="J590" s="18"/>
      <c r="K590" s="18"/>
      <c r="L590" s="40"/>
      <c r="M590" s="18"/>
      <c r="N590" s="75"/>
      <c r="O590" s="75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>
      <c r="A591" s="18"/>
      <c r="B591" s="75"/>
      <c r="C591" s="18"/>
      <c r="D591" s="18"/>
      <c r="E591" s="18"/>
      <c r="F591" s="18"/>
      <c r="G591" s="40"/>
      <c r="H591" s="75"/>
      <c r="I591" s="18"/>
      <c r="J591" s="18"/>
      <c r="K591" s="18"/>
      <c r="L591" s="40"/>
      <c r="M591" s="18"/>
      <c r="N591" s="75"/>
      <c r="O591" s="75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>
      <c r="A592" s="18"/>
      <c r="B592" s="75"/>
      <c r="C592" s="18"/>
      <c r="D592" s="18"/>
      <c r="E592" s="18"/>
      <c r="F592" s="18"/>
      <c r="G592" s="40"/>
      <c r="H592" s="75"/>
      <c r="I592" s="18"/>
      <c r="J592" s="18"/>
      <c r="K592" s="18"/>
      <c r="L592" s="40"/>
      <c r="M592" s="18"/>
      <c r="N592" s="75"/>
      <c r="O592" s="75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>
      <c r="A593" s="18"/>
      <c r="B593" s="75"/>
      <c r="C593" s="18"/>
      <c r="D593" s="18"/>
      <c r="E593" s="18"/>
      <c r="F593" s="18"/>
      <c r="G593" s="40"/>
      <c r="H593" s="75"/>
      <c r="I593" s="18"/>
      <c r="J593" s="18"/>
      <c r="K593" s="18"/>
      <c r="L593" s="40"/>
      <c r="M593" s="18"/>
      <c r="N593" s="75"/>
      <c r="O593" s="75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>
      <c r="A594" s="18"/>
      <c r="B594" s="75"/>
      <c r="C594" s="18"/>
      <c r="D594" s="18"/>
      <c r="E594" s="18"/>
      <c r="F594" s="18"/>
      <c r="G594" s="40"/>
      <c r="H594" s="75"/>
      <c r="I594" s="18"/>
      <c r="J594" s="18"/>
      <c r="K594" s="18"/>
      <c r="L594" s="40"/>
      <c r="M594" s="18"/>
      <c r="N594" s="75"/>
      <c r="O594" s="75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>
      <c r="A595" s="18"/>
      <c r="B595" s="75"/>
      <c r="C595" s="18"/>
      <c r="D595" s="18"/>
      <c r="E595" s="18"/>
      <c r="F595" s="18"/>
      <c r="G595" s="40"/>
      <c r="H595" s="75"/>
      <c r="I595" s="18"/>
      <c r="J595" s="18"/>
      <c r="K595" s="18"/>
      <c r="L595" s="40"/>
      <c r="M595" s="18"/>
      <c r="N595" s="75"/>
      <c r="O595" s="75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>
      <c r="A596" s="18"/>
      <c r="B596" s="75"/>
      <c r="C596" s="18"/>
      <c r="D596" s="18"/>
      <c r="E596" s="18"/>
      <c r="F596" s="18"/>
      <c r="G596" s="40"/>
      <c r="H596" s="75"/>
      <c r="I596" s="18"/>
      <c r="J596" s="18"/>
      <c r="K596" s="18"/>
      <c r="L596" s="40"/>
      <c r="M596" s="18"/>
      <c r="N596" s="75"/>
      <c r="O596" s="75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>
      <c r="A597" s="18"/>
      <c r="B597" s="75"/>
      <c r="C597" s="18"/>
      <c r="D597" s="18"/>
      <c r="E597" s="18"/>
      <c r="F597" s="18"/>
      <c r="G597" s="40"/>
      <c r="H597" s="75"/>
      <c r="I597" s="18"/>
      <c r="J597" s="18"/>
      <c r="K597" s="18"/>
      <c r="L597" s="40"/>
      <c r="M597" s="18"/>
      <c r="N597" s="75"/>
      <c r="O597" s="75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>
      <c r="A598" s="18"/>
      <c r="B598" s="75"/>
      <c r="C598" s="18"/>
      <c r="D598" s="18"/>
      <c r="E598" s="18"/>
      <c r="F598" s="18"/>
      <c r="G598" s="40"/>
      <c r="H598" s="75"/>
      <c r="I598" s="18"/>
      <c r="J598" s="18"/>
      <c r="K598" s="18"/>
      <c r="L598" s="40"/>
      <c r="M598" s="18"/>
      <c r="N598" s="75"/>
      <c r="O598" s="75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>
      <c r="A599" s="18"/>
      <c r="B599" s="75"/>
      <c r="C599" s="18"/>
      <c r="D599" s="18"/>
      <c r="E599" s="18"/>
      <c r="F599" s="18"/>
      <c r="G599" s="40"/>
      <c r="H599" s="75"/>
      <c r="I599" s="18"/>
      <c r="J599" s="18"/>
      <c r="K599" s="18"/>
      <c r="L599" s="40"/>
      <c r="M599" s="18"/>
      <c r="N599" s="75"/>
      <c r="O599" s="75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>
      <c r="A600" s="18"/>
      <c r="B600" s="75"/>
      <c r="C600" s="18"/>
      <c r="D600" s="18"/>
      <c r="E600" s="18"/>
      <c r="F600" s="18"/>
      <c r="G600" s="40"/>
      <c r="H600" s="75"/>
      <c r="I600" s="18"/>
      <c r="J600" s="18"/>
      <c r="K600" s="18"/>
      <c r="L600" s="40"/>
      <c r="M600" s="18"/>
      <c r="N600" s="75"/>
      <c r="O600" s="75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>
      <c r="A601" s="18"/>
      <c r="B601" s="75"/>
      <c r="C601" s="18"/>
      <c r="D601" s="18"/>
      <c r="E601" s="18"/>
      <c r="F601" s="18"/>
      <c r="G601" s="40"/>
      <c r="H601" s="75"/>
      <c r="I601" s="18"/>
      <c r="J601" s="18"/>
      <c r="K601" s="18"/>
      <c r="L601" s="40"/>
      <c r="M601" s="18"/>
      <c r="N601" s="75"/>
      <c r="O601" s="75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>
      <c r="A602" s="18"/>
      <c r="B602" s="75"/>
      <c r="C602" s="18"/>
      <c r="D602" s="18"/>
      <c r="E602" s="18"/>
      <c r="F602" s="18"/>
      <c r="G602" s="40"/>
      <c r="H602" s="75"/>
      <c r="I602" s="18"/>
      <c r="J602" s="18"/>
      <c r="K602" s="18"/>
      <c r="L602" s="40"/>
      <c r="M602" s="18"/>
      <c r="N602" s="75"/>
      <c r="O602" s="75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>
      <c r="A603" s="18"/>
      <c r="B603" s="75"/>
      <c r="C603" s="18"/>
      <c r="D603" s="18"/>
      <c r="E603" s="18"/>
      <c r="F603" s="18"/>
      <c r="G603" s="40"/>
      <c r="H603" s="75"/>
      <c r="I603" s="18"/>
      <c r="J603" s="18"/>
      <c r="K603" s="18"/>
      <c r="L603" s="40"/>
      <c r="M603" s="18"/>
      <c r="N603" s="75"/>
      <c r="O603" s="75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>
      <c r="A604" s="18"/>
      <c r="B604" s="75"/>
      <c r="C604" s="18"/>
      <c r="D604" s="18"/>
      <c r="E604" s="18"/>
      <c r="F604" s="18"/>
      <c r="G604" s="40"/>
      <c r="H604" s="75"/>
      <c r="I604" s="18"/>
      <c r="J604" s="18"/>
      <c r="K604" s="18"/>
      <c r="L604" s="40"/>
      <c r="M604" s="18"/>
      <c r="N604" s="75"/>
      <c r="O604" s="75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>
      <c r="A605" s="18"/>
      <c r="B605" s="75"/>
      <c r="C605" s="18"/>
      <c r="D605" s="18"/>
      <c r="E605" s="18"/>
      <c r="F605" s="18"/>
      <c r="G605" s="40"/>
      <c r="H605" s="75"/>
      <c r="I605" s="18"/>
      <c r="J605" s="18"/>
      <c r="K605" s="18"/>
      <c r="L605" s="40"/>
      <c r="M605" s="18"/>
      <c r="N605" s="75"/>
      <c r="O605" s="75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>
      <c r="A606" s="18"/>
      <c r="B606" s="75"/>
      <c r="C606" s="18"/>
      <c r="D606" s="18"/>
      <c r="E606" s="18"/>
      <c r="F606" s="18"/>
      <c r="G606" s="40"/>
      <c r="H606" s="75"/>
      <c r="I606" s="18"/>
      <c r="J606" s="18"/>
      <c r="K606" s="18"/>
      <c r="L606" s="40"/>
      <c r="M606" s="18"/>
      <c r="N606" s="75"/>
      <c r="O606" s="75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>
      <c r="A607" s="18"/>
      <c r="B607" s="75"/>
      <c r="C607" s="18"/>
      <c r="D607" s="18"/>
      <c r="E607" s="18"/>
      <c r="F607" s="18"/>
      <c r="G607" s="40"/>
      <c r="H607" s="75"/>
      <c r="I607" s="18"/>
      <c r="J607" s="18"/>
      <c r="K607" s="18"/>
      <c r="L607" s="40"/>
      <c r="M607" s="18"/>
      <c r="N607" s="75"/>
      <c r="O607" s="75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>
      <c r="A608" s="18"/>
      <c r="B608" s="75"/>
      <c r="C608" s="18"/>
      <c r="D608" s="18"/>
      <c r="E608" s="18"/>
      <c r="F608" s="18"/>
      <c r="G608" s="40"/>
      <c r="H608" s="75"/>
      <c r="I608" s="18"/>
      <c r="J608" s="18"/>
      <c r="K608" s="18"/>
      <c r="L608" s="40"/>
      <c r="M608" s="18"/>
      <c r="N608" s="75"/>
      <c r="O608" s="75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>
      <c r="A609" s="18"/>
      <c r="B609" s="75"/>
      <c r="C609" s="18"/>
      <c r="D609" s="18"/>
      <c r="E609" s="18"/>
      <c r="F609" s="18"/>
      <c r="G609" s="40"/>
      <c r="H609" s="75"/>
      <c r="I609" s="18"/>
      <c r="J609" s="18"/>
      <c r="K609" s="18"/>
      <c r="L609" s="40"/>
      <c r="M609" s="18"/>
      <c r="N609" s="75"/>
      <c r="O609" s="75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>
      <c r="A610" s="18"/>
      <c r="B610" s="75"/>
      <c r="C610" s="18"/>
      <c r="D610" s="18"/>
      <c r="E610" s="18"/>
      <c r="F610" s="18"/>
      <c r="G610" s="40"/>
      <c r="H610" s="75"/>
      <c r="I610" s="18"/>
      <c r="J610" s="18"/>
      <c r="K610" s="18"/>
      <c r="L610" s="40"/>
      <c r="M610" s="18"/>
      <c r="N610" s="75"/>
      <c r="O610" s="75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>
      <c r="A611" s="18"/>
      <c r="B611" s="75"/>
      <c r="C611" s="18"/>
      <c r="D611" s="18"/>
      <c r="E611" s="18"/>
      <c r="F611" s="18"/>
      <c r="G611" s="40"/>
      <c r="H611" s="75"/>
      <c r="I611" s="18"/>
      <c r="J611" s="18"/>
      <c r="K611" s="18"/>
      <c r="L611" s="40"/>
      <c r="M611" s="18"/>
      <c r="N611" s="75"/>
      <c r="O611" s="75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>
      <c r="A612" s="18"/>
      <c r="B612" s="75"/>
      <c r="C612" s="18"/>
      <c r="D612" s="18"/>
      <c r="E612" s="18"/>
      <c r="F612" s="18"/>
      <c r="G612" s="40"/>
      <c r="H612" s="75"/>
      <c r="I612" s="18"/>
      <c r="J612" s="18"/>
      <c r="K612" s="18"/>
      <c r="L612" s="40"/>
      <c r="M612" s="18"/>
      <c r="N612" s="75"/>
      <c r="O612" s="75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>
      <c r="A613" s="18"/>
      <c r="B613" s="75"/>
      <c r="C613" s="18"/>
      <c r="D613" s="18"/>
      <c r="E613" s="18"/>
      <c r="F613" s="18"/>
      <c r="G613" s="40"/>
      <c r="H613" s="75"/>
      <c r="I613" s="18"/>
      <c r="J613" s="18"/>
      <c r="K613" s="18"/>
      <c r="L613" s="40"/>
      <c r="M613" s="18"/>
      <c r="N613" s="75"/>
      <c r="O613" s="75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>
      <c r="A614" s="18"/>
      <c r="B614" s="75"/>
      <c r="C614" s="18"/>
      <c r="D614" s="18"/>
      <c r="E614" s="18"/>
      <c r="F614" s="18"/>
      <c r="G614" s="40"/>
      <c r="H614" s="75"/>
      <c r="I614" s="18"/>
      <c r="J614" s="18"/>
      <c r="K614" s="18"/>
      <c r="L614" s="40"/>
      <c r="M614" s="18"/>
      <c r="N614" s="75"/>
      <c r="O614" s="75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>
      <c r="A615" s="18"/>
      <c r="B615" s="75"/>
      <c r="C615" s="18"/>
      <c r="D615" s="18"/>
      <c r="E615" s="18"/>
      <c r="F615" s="18"/>
      <c r="G615" s="40"/>
      <c r="H615" s="75"/>
      <c r="I615" s="18"/>
      <c r="J615" s="18"/>
      <c r="K615" s="18"/>
      <c r="L615" s="40"/>
      <c r="M615" s="18"/>
      <c r="N615" s="75"/>
      <c r="O615" s="75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>
      <c r="A616" s="18"/>
      <c r="B616" s="75"/>
      <c r="C616" s="18"/>
      <c r="D616" s="18"/>
      <c r="E616" s="18"/>
      <c r="F616" s="18"/>
      <c r="G616" s="40"/>
      <c r="H616" s="75"/>
      <c r="I616" s="18"/>
      <c r="J616" s="18"/>
      <c r="K616" s="18"/>
      <c r="L616" s="40"/>
      <c r="M616" s="18"/>
      <c r="N616" s="75"/>
      <c r="O616" s="75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>
      <c r="A617" s="18"/>
      <c r="B617" s="75"/>
      <c r="C617" s="18"/>
      <c r="D617" s="18"/>
      <c r="E617" s="18"/>
      <c r="F617" s="18"/>
      <c r="G617" s="40"/>
      <c r="H617" s="75"/>
      <c r="I617" s="18"/>
      <c r="J617" s="18"/>
      <c r="K617" s="18"/>
      <c r="L617" s="40"/>
      <c r="M617" s="18"/>
      <c r="N617" s="75"/>
      <c r="O617" s="75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>
      <c r="A618" s="18"/>
      <c r="B618" s="75"/>
      <c r="C618" s="18"/>
      <c r="D618" s="18"/>
      <c r="E618" s="18"/>
      <c r="F618" s="18"/>
      <c r="G618" s="40"/>
      <c r="H618" s="75"/>
      <c r="I618" s="18"/>
      <c r="J618" s="18"/>
      <c r="K618" s="18"/>
      <c r="L618" s="40"/>
      <c r="M618" s="18"/>
      <c r="N618" s="75"/>
      <c r="O618" s="75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>
      <c r="A619" s="18"/>
      <c r="B619" s="75"/>
      <c r="C619" s="18"/>
      <c r="D619" s="18"/>
      <c r="E619" s="18"/>
      <c r="F619" s="18"/>
      <c r="G619" s="40"/>
      <c r="H619" s="75"/>
      <c r="I619" s="18"/>
      <c r="J619" s="18"/>
      <c r="K619" s="18"/>
      <c r="L619" s="40"/>
      <c r="M619" s="18"/>
      <c r="N619" s="75"/>
      <c r="O619" s="75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>
      <c r="A620" s="18"/>
      <c r="B620" s="75"/>
      <c r="C620" s="18"/>
      <c r="D620" s="18"/>
      <c r="E620" s="18"/>
      <c r="F620" s="18"/>
      <c r="G620" s="40"/>
      <c r="H620" s="75"/>
      <c r="I620" s="18"/>
      <c r="J620" s="18"/>
      <c r="K620" s="18"/>
      <c r="L620" s="40"/>
      <c r="M620" s="18"/>
      <c r="N620" s="75"/>
      <c r="O620" s="75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>
      <c r="A621" s="18"/>
      <c r="B621" s="75"/>
      <c r="C621" s="18"/>
      <c r="D621" s="18"/>
      <c r="E621" s="18"/>
      <c r="F621" s="18"/>
      <c r="G621" s="40"/>
      <c r="H621" s="75"/>
      <c r="I621" s="18"/>
      <c r="J621" s="18"/>
      <c r="K621" s="18"/>
      <c r="L621" s="40"/>
      <c r="M621" s="18"/>
      <c r="N621" s="75"/>
      <c r="O621" s="75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>
      <c r="A622" s="18"/>
      <c r="B622" s="75"/>
      <c r="C622" s="18"/>
      <c r="D622" s="18"/>
      <c r="E622" s="18"/>
      <c r="F622" s="18"/>
      <c r="G622" s="40"/>
      <c r="H622" s="75"/>
      <c r="I622" s="18"/>
      <c r="J622" s="18"/>
      <c r="K622" s="18"/>
      <c r="L622" s="40"/>
      <c r="M622" s="18"/>
      <c r="N622" s="75"/>
      <c r="O622" s="75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>
      <c r="A623" s="18"/>
      <c r="B623" s="75"/>
      <c r="C623" s="18"/>
      <c r="D623" s="18"/>
      <c r="E623" s="18"/>
      <c r="F623" s="18"/>
      <c r="G623" s="40"/>
      <c r="H623" s="75"/>
      <c r="I623" s="18"/>
      <c r="J623" s="18"/>
      <c r="K623" s="18"/>
      <c r="L623" s="40"/>
      <c r="M623" s="18"/>
      <c r="N623" s="75"/>
      <c r="O623" s="75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>
      <c r="A624" s="18"/>
      <c r="B624" s="75"/>
      <c r="C624" s="18"/>
      <c r="D624" s="18"/>
      <c r="E624" s="18"/>
      <c r="F624" s="18"/>
      <c r="G624" s="40"/>
      <c r="H624" s="75"/>
      <c r="I624" s="18"/>
      <c r="J624" s="18"/>
      <c r="K624" s="18"/>
      <c r="L624" s="40"/>
      <c r="M624" s="18"/>
      <c r="N624" s="75"/>
      <c r="O624" s="75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>
      <c r="A625" s="18"/>
      <c r="B625" s="75"/>
      <c r="C625" s="18"/>
      <c r="D625" s="18"/>
      <c r="E625" s="18"/>
      <c r="F625" s="18"/>
      <c r="G625" s="40"/>
      <c r="H625" s="75"/>
      <c r="I625" s="18"/>
      <c r="J625" s="18"/>
      <c r="K625" s="18"/>
      <c r="L625" s="40"/>
      <c r="M625" s="18"/>
      <c r="N625" s="75"/>
      <c r="O625" s="75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>
      <c r="A626" s="18"/>
      <c r="B626" s="75"/>
      <c r="C626" s="18"/>
      <c r="D626" s="18"/>
      <c r="E626" s="18"/>
      <c r="F626" s="18"/>
      <c r="G626" s="40"/>
      <c r="H626" s="75"/>
      <c r="I626" s="18"/>
      <c r="J626" s="18"/>
      <c r="K626" s="18"/>
      <c r="L626" s="40"/>
      <c r="M626" s="18"/>
      <c r="N626" s="75"/>
      <c r="O626" s="75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>
      <c r="A627" s="18"/>
      <c r="B627" s="75"/>
      <c r="C627" s="18"/>
      <c r="D627" s="18"/>
      <c r="E627" s="18"/>
      <c r="F627" s="18"/>
      <c r="G627" s="40"/>
      <c r="H627" s="75"/>
      <c r="I627" s="18"/>
      <c r="J627" s="18"/>
      <c r="K627" s="18"/>
      <c r="L627" s="40"/>
      <c r="M627" s="18"/>
      <c r="N627" s="75"/>
      <c r="O627" s="75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>
      <c r="A628" s="18"/>
      <c r="B628" s="75"/>
      <c r="C628" s="18"/>
      <c r="D628" s="18"/>
      <c r="E628" s="18"/>
      <c r="F628" s="18"/>
      <c r="G628" s="40"/>
      <c r="H628" s="75"/>
      <c r="I628" s="18"/>
      <c r="J628" s="18"/>
      <c r="K628" s="18"/>
      <c r="L628" s="40"/>
      <c r="M628" s="18"/>
      <c r="N628" s="75"/>
      <c r="O628" s="75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>
      <c r="A629" s="18"/>
      <c r="B629" s="75"/>
      <c r="C629" s="18"/>
      <c r="D629" s="18"/>
      <c r="E629" s="18"/>
      <c r="F629" s="18"/>
      <c r="G629" s="40"/>
      <c r="H629" s="75"/>
      <c r="I629" s="18"/>
      <c r="J629" s="18"/>
      <c r="K629" s="18"/>
      <c r="L629" s="40"/>
      <c r="M629" s="18"/>
      <c r="N629" s="75"/>
      <c r="O629" s="75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>
      <c r="A630" s="18"/>
      <c r="B630" s="75"/>
      <c r="C630" s="18"/>
      <c r="D630" s="18"/>
      <c r="E630" s="18"/>
      <c r="F630" s="18"/>
      <c r="G630" s="40"/>
      <c r="H630" s="75"/>
      <c r="I630" s="18"/>
      <c r="J630" s="18"/>
      <c r="K630" s="18"/>
      <c r="L630" s="40"/>
      <c r="M630" s="18"/>
      <c r="N630" s="75"/>
      <c r="O630" s="75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>
      <c r="A631" s="18"/>
      <c r="B631" s="75"/>
      <c r="C631" s="18"/>
      <c r="D631" s="18"/>
      <c r="E631" s="18"/>
      <c r="F631" s="18"/>
      <c r="G631" s="40"/>
      <c r="H631" s="75"/>
      <c r="I631" s="18"/>
      <c r="J631" s="18"/>
      <c r="K631" s="18"/>
      <c r="L631" s="40"/>
      <c r="M631" s="18"/>
      <c r="N631" s="75"/>
      <c r="O631" s="75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>
      <c r="A632" s="18"/>
      <c r="B632" s="75"/>
      <c r="C632" s="18"/>
      <c r="D632" s="18"/>
      <c r="E632" s="18"/>
      <c r="F632" s="18"/>
      <c r="G632" s="40"/>
      <c r="H632" s="75"/>
      <c r="I632" s="18"/>
      <c r="J632" s="18"/>
      <c r="K632" s="18"/>
      <c r="L632" s="40"/>
      <c r="M632" s="18"/>
      <c r="N632" s="75"/>
      <c r="O632" s="75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>
      <c r="A633" s="18"/>
      <c r="B633" s="75"/>
      <c r="C633" s="18"/>
      <c r="D633" s="18"/>
      <c r="E633" s="18"/>
      <c r="F633" s="18"/>
      <c r="G633" s="40"/>
      <c r="H633" s="75"/>
      <c r="I633" s="18"/>
      <c r="J633" s="18"/>
      <c r="K633" s="18"/>
      <c r="L633" s="40"/>
      <c r="M633" s="18"/>
      <c r="N633" s="75"/>
      <c r="O633" s="75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>
      <c r="A634" s="18"/>
      <c r="B634" s="75"/>
      <c r="C634" s="18"/>
      <c r="D634" s="18"/>
      <c r="E634" s="18"/>
      <c r="F634" s="18"/>
      <c r="G634" s="40"/>
      <c r="H634" s="75"/>
      <c r="I634" s="18"/>
      <c r="J634" s="18"/>
      <c r="K634" s="18"/>
      <c r="L634" s="40"/>
      <c r="M634" s="18"/>
      <c r="N634" s="75"/>
      <c r="O634" s="75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>
      <c r="A635" s="18"/>
      <c r="B635" s="75"/>
      <c r="C635" s="18"/>
      <c r="D635" s="18"/>
      <c r="E635" s="18"/>
      <c r="F635" s="18"/>
      <c r="G635" s="40"/>
      <c r="H635" s="75"/>
      <c r="I635" s="18"/>
      <c r="J635" s="18"/>
      <c r="K635" s="18"/>
      <c r="L635" s="40"/>
      <c r="M635" s="18"/>
      <c r="N635" s="75"/>
      <c r="O635" s="75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>
      <c r="A636" s="18"/>
      <c r="B636" s="75"/>
      <c r="C636" s="18"/>
      <c r="D636" s="18"/>
      <c r="E636" s="18"/>
      <c r="F636" s="18"/>
      <c r="G636" s="40"/>
      <c r="H636" s="75"/>
      <c r="I636" s="18"/>
      <c r="J636" s="18"/>
      <c r="K636" s="18"/>
      <c r="L636" s="40"/>
      <c r="M636" s="18"/>
      <c r="N636" s="75"/>
      <c r="O636" s="75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>
      <c r="A637" s="18"/>
      <c r="B637" s="75"/>
      <c r="C637" s="18"/>
      <c r="D637" s="18"/>
      <c r="E637" s="18"/>
      <c r="F637" s="18"/>
      <c r="G637" s="40"/>
      <c r="H637" s="75"/>
      <c r="I637" s="18"/>
      <c r="J637" s="18"/>
      <c r="K637" s="18"/>
      <c r="L637" s="40"/>
      <c r="M637" s="18"/>
      <c r="N637" s="75"/>
      <c r="O637" s="75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>
      <c r="A638" s="18"/>
      <c r="B638" s="75"/>
      <c r="C638" s="18"/>
      <c r="D638" s="18"/>
      <c r="E638" s="18"/>
      <c r="F638" s="18"/>
      <c r="G638" s="40"/>
      <c r="H638" s="75"/>
      <c r="I638" s="18"/>
      <c r="J638" s="18"/>
      <c r="K638" s="18"/>
      <c r="L638" s="40"/>
      <c r="M638" s="18"/>
      <c r="N638" s="75"/>
      <c r="O638" s="75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>
      <c r="A639" s="18"/>
      <c r="B639" s="75"/>
      <c r="C639" s="18"/>
      <c r="D639" s="18"/>
      <c r="E639" s="18"/>
      <c r="F639" s="18"/>
      <c r="G639" s="40"/>
      <c r="H639" s="75"/>
      <c r="I639" s="18"/>
      <c r="J639" s="18"/>
      <c r="K639" s="18"/>
      <c r="L639" s="40"/>
      <c r="M639" s="18"/>
      <c r="N639" s="75"/>
      <c r="O639" s="75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>
      <c r="A640" s="18"/>
      <c r="B640" s="75"/>
      <c r="C640" s="18"/>
      <c r="D640" s="18"/>
      <c r="E640" s="18"/>
      <c r="F640" s="18"/>
      <c r="G640" s="40"/>
      <c r="H640" s="75"/>
      <c r="I640" s="18"/>
      <c r="J640" s="18"/>
      <c r="K640" s="18"/>
      <c r="L640" s="40"/>
      <c r="M640" s="18"/>
      <c r="N640" s="75"/>
      <c r="O640" s="75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>
      <c r="A641" s="18"/>
      <c r="B641" s="75"/>
      <c r="C641" s="18"/>
      <c r="D641" s="18"/>
      <c r="E641" s="18"/>
      <c r="F641" s="18"/>
      <c r="G641" s="40"/>
      <c r="H641" s="75"/>
      <c r="I641" s="18"/>
      <c r="J641" s="18"/>
      <c r="K641" s="18"/>
      <c r="L641" s="40"/>
      <c r="M641" s="18"/>
      <c r="N641" s="75"/>
      <c r="O641" s="75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>
      <c r="A642" s="18"/>
      <c r="B642" s="75"/>
      <c r="C642" s="18"/>
      <c r="D642" s="18"/>
      <c r="E642" s="18"/>
      <c r="F642" s="18"/>
      <c r="G642" s="40"/>
      <c r="H642" s="75"/>
      <c r="I642" s="18"/>
      <c r="J642" s="18"/>
      <c r="K642" s="18"/>
      <c r="L642" s="40"/>
      <c r="M642" s="18"/>
      <c r="N642" s="75"/>
      <c r="O642" s="75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>
      <c r="A643" s="18"/>
      <c r="B643" s="75"/>
      <c r="C643" s="18"/>
      <c r="D643" s="18"/>
      <c r="E643" s="18"/>
      <c r="F643" s="18"/>
      <c r="G643" s="40"/>
      <c r="H643" s="75"/>
      <c r="I643" s="18"/>
      <c r="J643" s="18"/>
      <c r="K643" s="18"/>
      <c r="L643" s="40"/>
      <c r="M643" s="18"/>
      <c r="N643" s="75"/>
      <c r="O643" s="75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>
      <c r="A644" s="18"/>
      <c r="B644" s="75"/>
      <c r="C644" s="18"/>
      <c r="D644" s="18"/>
      <c r="E644" s="18"/>
      <c r="F644" s="18"/>
      <c r="G644" s="40"/>
      <c r="H644" s="75"/>
      <c r="I644" s="18"/>
      <c r="J644" s="18"/>
      <c r="K644" s="18"/>
      <c r="L644" s="40"/>
      <c r="M644" s="18"/>
      <c r="N644" s="75"/>
      <c r="O644" s="75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>
      <c r="A645" s="18"/>
      <c r="B645" s="75"/>
      <c r="C645" s="18"/>
      <c r="D645" s="18"/>
      <c r="E645" s="18"/>
      <c r="F645" s="18"/>
      <c r="G645" s="40"/>
      <c r="H645" s="75"/>
      <c r="I645" s="18"/>
      <c r="J645" s="18"/>
      <c r="K645" s="18"/>
      <c r="L645" s="40"/>
      <c r="M645" s="18"/>
      <c r="N645" s="75"/>
      <c r="O645" s="75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>
      <c r="A646" s="18"/>
      <c r="B646" s="75"/>
      <c r="C646" s="18"/>
      <c r="D646" s="18"/>
      <c r="E646" s="18"/>
      <c r="F646" s="18"/>
      <c r="G646" s="40"/>
      <c r="H646" s="75"/>
      <c r="I646" s="18"/>
      <c r="J646" s="18"/>
      <c r="K646" s="18"/>
      <c r="L646" s="40"/>
      <c r="M646" s="18"/>
      <c r="N646" s="75"/>
      <c r="O646" s="75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>
      <c r="A647" s="18"/>
      <c r="B647" s="75"/>
      <c r="C647" s="18"/>
      <c r="D647" s="18"/>
      <c r="E647" s="18"/>
      <c r="F647" s="18"/>
      <c r="G647" s="40"/>
      <c r="H647" s="75"/>
      <c r="I647" s="18"/>
      <c r="J647" s="18"/>
      <c r="K647" s="18"/>
      <c r="L647" s="40"/>
      <c r="M647" s="18"/>
      <c r="N647" s="75"/>
      <c r="O647" s="75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>
      <c r="A648" s="18"/>
      <c r="B648" s="75"/>
      <c r="C648" s="18"/>
      <c r="D648" s="18"/>
      <c r="E648" s="18"/>
      <c r="F648" s="18"/>
      <c r="G648" s="40"/>
      <c r="H648" s="75"/>
      <c r="I648" s="18"/>
      <c r="J648" s="18"/>
      <c r="K648" s="18"/>
      <c r="L648" s="40"/>
      <c r="M648" s="18"/>
      <c r="N648" s="75"/>
      <c r="O648" s="75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>
      <c r="A649" s="18"/>
      <c r="B649" s="75"/>
      <c r="C649" s="18"/>
      <c r="D649" s="18"/>
      <c r="E649" s="18"/>
      <c r="F649" s="18"/>
      <c r="G649" s="40"/>
      <c r="H649" s="75"/>
      <c r="I649" s="18"/>
      <c r="J649" s="18"/>
      <c r="K649" s="18"/>
      <c r="L649" s="40"/>
      <c r="M649" s="18"/>
      <c r="N649" s="75"/>
      <c r="O649" s="75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>
      <c r="A650" s="18"/>
      <c r="B650" s="75"/>
      <c r="C650" s="18"/>
      <c r="D650" s="18"/>
      <c r="E650" s="18"/>
      <c r="F650" s="18"/>
      <c r="G650" s="40"/>
      <c r="H650" s="75"/>
      <c r="I650" s="18"/>
      <c r="J650" s="18"/>
      <c r="K650" s="18"/>
      <c r="L650" s="40"/>
      <c r="M650" s="18"/>
      <c r="N650" s="75"/>
      <c r="O650" s="75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>
      <c r="A651" s="18"/>
      <c r="B651" s="75"/>
      <c r="C651" s="18"/>
      <c r="D651" s="18"/>
      <c r="E651" s="18"/>
      <c r="F651" s="18"/>
      <c r="G651" s="40"/>
      <c r="H651" s="75"/>
      <c r="I651" s="18"/>
      <c r="J651" s="18"/>
      <c r="K651" s="18"/>
      <c r="L651" s="40"/>
      <c r="M651" s="18"/>
      <c r="N651" s="75"/>
      <c r="O651" s="75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>
      <c r="A652" s="18"/>
      <c r="B652" s="75"/>
      <c r="C652" s="18"/>
      <c r="D652" s="18"/>
      <c r="E652" s="18"/>
      <c r="F652" s="18"/>
      <c r="G652" s="40"/>
      <c r="H652" s="75"/>
      <c r="I652" s="18"/>
      <c r="J652" s="18"/>
      <c r="K652" s="18"/>
      <c r="L652" s="40"/>
      <c r="M652" s="18"/>
      <c r="N652" s="75"/>
      <c r="O652" s="75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>
      <c r="A653" s="18"/>
      <c r="B653" s="75"/>
      <c r="C653" s="18"/>
      <c r="D653" s="18"/>
      <c r="E653" s="18"/>
      <c r="F653" s="18"/>
      <c r="G653" s="40"/>
      <c r="H653" s="75"/>
      <c r="I653" s="18"/>
      <c r="J653" s="18"/>
      <c r="K653" s="18"/>
      <c r="L653" s="40"/>
      <c r="M653" s="18"/>
      <c r="N653" s="75"/>
      <c r="O653" s="75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>
      <c r="A654" s="18"/>
      <c r="B654" s="75"/>
      <c r="C654" s="18"/>
      <c r="D654" s="18"/>
      <c r="E654" s="18"/>
      <c r="F654" s="18"/>
      <c r="G654" s="40"/>
      <c r="H654" s="75"/>
      <c r="I654" s="18"/>
      <c r="J654" s="18"/>
      <c r="K654" s="18"/>
      <c r="L654" s="40"/>
      <c r="M654" s="18"/>
      <c r="N654" s="75"/>
      <c r="O654" s="75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>
      <c r="A655" s="18"/>
      <c r="B655" s="75"/>
      <c r="C655" s="18"/>
      <c r="D655" s="18"/>
      <c r="E655" s="18"/>
      <c r="F655" s="18"/>
      <c r="G655" s="40"/>
      <c r="H655" s="75"/>
      <c r="I655" s="18"/>
      <c r="J655" s="18"/>
      <c r="K655" s="18"/>
      <c r="L655" s="40"/>
      <c r="M655" s="18"/>
      <c r="N655" s="75"/>
      <c r="O655" s="75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>
      <c r="A656" s="18"/>
      <c r="B656" s="75"/>
      <c r="C656" s="18"/>
      <c r="D656" s="18"/>
      <c r="E656" s="18"/>
      <c r="F656" s="18"/>
      <c r="G656" s="40"/>
      <c r="H656" s="75"/>
      <c r="I656" s="18"/>
      <c r="J656" s="18"/>
      <c r="K656" s="18"/>
      <c r="L656" s="40"/>
      <c r="M656" s="18"/>
      <c r="N656" s="75"/>
      <c r="O656" s="75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>
      <c r="A657" s="18"/>
      <c r="B657" s="75"/>
      <c r="C657" s="18"/>
      <c r="D657" s="18"/>
      <c r="E657" s="18"/>
      <c r="F657" s="18"/>
      <c r="G657" s="40"/>
      <c r="H657" s="75"/>
      <c r="I657" s="18"/>
      <c r="J657" s="18"/>
      <c r="K657" s="18"/>
      <c r="L657" s="40"/>
      <c r="M657" s="18"/>
      <c r="N657" s="75"/>
      <c r="O657" s="75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>
      <c r="A658" s="18"/>
      <c r="B658" s="75"/>
      <c r="C658" s="18"/>
      <c r="D658" s="18"/>
      <c r="E658" s="18"/>
      <c r="F658" s="18"/>
      <c r="G658" s="40"/>
      <c r="H658" s="75"/>
      <c r="I658" s="18"/>
      <c r="J658" s="18"/>
      <c r="K658" s="18"/>
      <c r="L658" s="40"/>
      <c r="M658" s="18"/>
      <c r="N658" s="75"/>
      <c r="O658" s="75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>
      <c r="A659" s="18"/>
      <c r="B659" s="75"/>
      <c r="C659" s="18"/>
      <c r="D659" s="18"/>
      <c r="E659" s="18"/>
      <c r="F659" s="18"/>
      <c r="G659" s="40"/>
      <c r="H659" s="75"/>
      <c r="I659" s="18"/>
      <c r="J659" s="18"/>
      <c r="K659" s="18"/>
      <c r="L659" s="40"/>
      <c r="M659" s="18"/>
      <c r="N659" s="75"/>
      <c r="O659" s="75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>
      <c r="A660" s="18"/>
      <c r="B660" s="75"/>
      <c r="C660" s="18"/>
      <c r="D660" s="18"/>
      <c r="E660" s="18"/>
      <c r="F660" s="18"/>
      <c r="G660" s="40"/>
      <c r="H660" s="75"/>
      <c r="I660" s="18"/>
      <c r="J660" s="18"/>
      <c r="K660" s="18"/>
      <c r="L660" s="40"/>
      <c r="M660" s="18"/>
      <c r="N660" s="75"/>
      <c r="O660" s="75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>
      <c r="A661" s="18"/>
      <c r="B661" s="75"/>
      <c r="C661" s="18"/>
      <c r="D661" s="18"/>
      <c r="E661" s="18"/>
      <c r="F661" s="18"/>
      <c r="G661" s="40"/>
      <c r="H661" s="75"/>
      <c r="I661" s="18"/>
      <c r="J661" s="18"/>
      <c r="K661" s="18"/>
      <c r="L661" s="40"/>
      <c r="M661" s="18"/>
      <c r="N661" s="75"/>
      <c r="O661" s="75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>
      <c r="A662" s="18"/>
      <c r="B662" s="75"/>
      <c r="C662" s="18"/>
      <c r="D662" s="18"/>
      <c r="E662" s="18"/>
      <c r="F662" s="18"/>
      <c r="G662" s="40"/>
      <c r="H662" s="75"/>
      <c r="I662" s="18"/>
      <c r="J662" s="18"/>
      <c r="K662" s="18"/>
      <c r="L662" s="40"/>
      <c r="M662" s="18"/>
      <c r="N662" s="75"/>
      <c r="O662" s="75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>
      <c r="A663" s="18"/>
      <c r="B663" s="75"/>
      <c r="C663" s="18"/>
      <c r="D663" s="18"/>
      <c r="E663" s="18"/>
      <c r="F663" s="18"/>
      <c r="G663" s="40"/>
      <c r="H663" s="75"/>
      <c r="I663" s="18"/>
      <c r="J663" s="18"/>
      <c r="K663" s="18"/>
      <c r="L663" s="40"/>
      <c r="M663" s="18"/>
      <c r="N663" s="75"/>
      <c r="O663" s="75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>
      <c r="A664" s="18"/>
      <c r="B664" s="75"/>
      <c r="C664" s="18"/>
      <c r="D664" s="18"/>
      <c r="E664" s="18"/>
      <c r="F664" s="18"/>
      <c r="G664" s="40"/>
      <c r="H664" s="75"/>
      <c r="I664" s="18"/>
      <c r="J664" s="18"/>
      <c r="K664" s="18"/>
      <c r="L664" s="40"/>
      <c r="M664" s="18"/>
      <c r="N664" s="75"/>
      <c r="O664" s="75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>
      <c r="A665" s="18"/>
      <c r="B665" s="75"/>
      <c r="C665" s="18"/>
      <c r="D665" s="18"/>
      <c r="E665" s="18"/>
      <c r="F665" s="18"/>
      <c r="G665" s="40"/>
      <c r="H665" s="75"/>
      <c r="I665" s="18"/>
      <c r="J665" s="18"/>
      <c r="K665" s="18"/>
      <c r="L665" s="40"/>
      <c r="M665" s="18"/>
      <c r="N665" s="75"/>
      <c r="O665" s="75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>
      <c r="A666" s="18"/>
      <c r="B666" s="75"/>
      <c r="C666" s="18"/>
      <c r="D666" s="18"/>
      <c r="E666" s="18"/>
      <c r="F666" s="18"/>
      <c r="G666" s="40"/>
      <c r="H666" s="75"/>
      <c r="I666" s="18"/>
      <c r="J666" s="18"/>
      <c r="K666" s="18"/>
      <c r="L666" s="40"/>
      <c r="M666" s="18"/>
      <c r="N666" s="75"/>
      <c r="O666" s="75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>
      <c r="A667" s="18"/>
      <c r="B667" s="75"/>
      <c r="C667" s="18"/>
      <c r="D667" s="18"/>
      <c r="E667" s="18"/>
      <c r="F667" s="18"/>
      <c r="G667" s="40"/>
      <c r="H667" s="75"/>
      <c r="I667" s="18"/>
      <c r="J667" s="18"/>
      <c r="K667" s="18"/>
      <c r="L667" s="40"/>
      <c r="M667" s="18"/>
      <c r="N667" s="75"/>
      <c r="O667" s="75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>
      <c r="A668" s="18"/>
      <c r="B668" s="75"/>
      <c r="C668" s="18"/>
      <c r="D668" s="18"/>
      <c r="E668" s="18"/>
      <c r="F668" s="18"/>
      <c r="G668" s="40"/>
      <c r="H668" s="75"/>
      <c r="I668" s="18"/>
      <c r="J668" s="18"/>
      <c r="K668" s="18"/>
      <c r="L668" s="40"/>
      <c r="M668" s="18"/>
      <c r="N668" s="75"/>
      <c r="O668" s="75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>
      <c r="A669" s="18"/>
      <c r="B669" s="75"/>
      <c r="C669" s="18"/>
      <c r="D669" s="18"/>
      <c r="E669" s="18"/>
      <c r="F669" s="18"/>
      <c r="G669" s="40"/>
      <c r="H669" s="75"/>
      <c r="I669" s="18"/>
      <c r="J669" s="18"/>
      <c r="K669" s="18"/>
      <c r="L669" s="40"/>
      <c r="M669" s="18"/>
      <c r="N669" s="75"/>
      <c r="O669" s="75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>
      <c r="A670" s="18"/>
      <c r="B670" s="75"/>
      <c r="C670" s="18"/>
      <c r="D670" s="18"/>
      <c r="E670" s="18"/>
      <c r="F670" s="18"/>
      <c r="G670" s="40"/>
      <c r="H670" s="75"/>
      <c r="I670" s="18"/>
      <c r="J670" s="18"/>
      <c r="K670" s="18"/>
      <c r="L670" s="40"/>
      <c r="M670" s="18"/>
      <c r="N670" s="75"/>
      <c r="O670" s="75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>
      <c r="A671" s="18"/>
      <c r="B671" s="75"/>
      <c r="C671" s="18"/>
      <c r="D671" s="18"/>
      <c r="E671" s="18"/>
      <c r="F671" s="18"/>
      <c r="G671" s="40"/>
      <c r="H671" s="75"/>
      <c r="I671" s="18"/>
      <c r="J671" s="18"/>
      <c r="K671" s="18"/>
      <c r="L671" s="40"/>
      <c r="M671" s="18"/>
      <c r="N671" s="75"/>
      <c r="O671" s="75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>
      <c r="A672" s="18"/>
      <c r="B672" s="75"/>
      <c r="C672" s="18"/>
      <c r="D672" s="18"/>
      <c r="E672" s="18"/>
      <c r="F672" s="18"/>
      <c r="G672" s="40"/>
      <c r="H672" s="75"/>
      <c r="I672" s="18"/>
      <c r="J672" s="18"/>
      <c r="K672" s="18"/>
      <c r="L672" s="40"/>
      <c r="M672" s="18"/>
      <c r="N672" s="75"/>
      <c r="O672" s="75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>
      <c r="A673" s="18"/>
      <c r="B673" s="75"/>
      <c r="C673" s="18"/>
      <c r="D673" s="18"/>
      <c r="E673" s="18"/>
      <c r="F673" s="18"/>
      <c r="G673" s="40"/>
      <c r="H673" s="75"/>
      <c r="I673" s="18"/>
      <c r="J673" s="18"/>
      <c r="K673" s="18"/>
      <c r="L673" s="40"/>
      <c r="M673" s="18"/>
      <c r="N673" s="75"/>
      <c r="O673" s="75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>
      <c r="A674" s="18"/>
      <c r="B674" s="75"/>
      <c r="C674" s="18"/>
      <c r="D674" s="18"/>
      <c r="E674" s="18"/>
      <c r="F674" s="18"/>
      <c r="G674" s="40"/>
      <c r="H674" s="75"/>
      <c r="I674" s="18"/>
      <c r="J674" s="18"/>
      <c r="K674" s="18"/>
      <c r="L674" s="40"/>
      <c r="M674" s="18"/>
      <c r="N674" s="75"/>
      <c r="O674" s="75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>
      <c r="A675" s="18"/>
      <c r="B675" s="75"/>
      <c r="C675" s="18"/>
      <c r="D675" s="18"/>
      <c r="E675" s="18"/>
      <c r="F675" s="18"/>
      <c r="G675" s="40"/>
      <c r="H675" s="75"/>
      <c r="I675" s="18"/>
      <c r="J675" s="18"/>
      <c r="K675" s="18"/>
      <c r="L675" s="40"/>
      <c r="M675" s="18"/>
      <c r="N675" s="75"/>
      <c r="O675" s="75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>
      <c r="A676" s="18"/>
      <c r="B676" s="75"/>
      <c r="C676" s="18"/>
      <c r="D676" s="18"/>
      <c r="E676" s="18"/>
      <c r="F676" s="18"/>
      <c r="G676" s="40"/>
      <c r="H676" s="75"/>
      <c r="I676" s="18"/>
      <c r="J676" s="18"/>
      <c r="K676" s="18"/>
      <c r="L676" s="40"/>
      <c r="M676" s="18"/>
      <c r="N676" s="75"/>
      <c r="O676" s="75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>
      <c r="A677" s="18"/>
      <c r="B677" s="75"/>
      <c r="C677" s="18"/>
      <c r="D677" s="18"/>
      <c r="E677" s="18"/>
      <c r="F677" s="18"/>
      <c r="G677" s="40"/>
      <c r="H677" s="75"/>
      <c r="I677" s="18"/>
      <c r="J677" s="18"/>
      <c r="K677" s="18"/>
      <c r="L677" s="40"/>
      <c r="M677" s="18"/>
      <c r="N677" s="75"/>
      <c r="O677" s="75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>
      <c r="A678" s="18"/>
      <c r="B678" s="75"/>
      <c r="C678" s="18"/>
      <c r="D678" s="18"/>
      <c r="E678" s="18"/>
      <c r="F678" s="18"/>
      <c r="G678" s="40"/>
      <c r="H678" s="75"/>
      <c r="I678" s="18"/>
      <c r="J678" s="18"/>
      <c r="K678" s="18"/>
      <c r="L678" s="40"/>
      <c r="M678" s="18"/>
      <c r="N678" s="75"/>
      <c r="O678" s="75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>
      <c r="A679" s="18"/>
      <c r="B679" s="75"/>
      <c r="C679" s="18"/>
      <c r="D679" s="18"/>
      <c r="E679" s="18"/>
      <c r="F679" s="18"/>
      <c r="G679" s="40"/>
      <c r="H679" s="75"/>
      <c r="I679" s="18"/>
      <c r="J679" s="18"/>
      <c r="K679" s="18"/>
      <c r="L679" s="40"/>
      <c r="M679" s="18"/>
      <c r="N679" s="75"/>
      <c r="O679" s="75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>
      <c r="A680" s="18"/>
      <c r="B680" s="75"/>
      <c r="C680" s="18"/>
      <c r="D680" s="18"/>
      <c r="E680" s="18"/>
      <c r="F680" s="18"/>
      <c r="G680" s="40"/>
      <c r="H680" s="75"/>
      <c r="I680" s="18"/>
      <c r="J680" s="18"/>
      <c r="K680" s="18"/>
      <c r="L680" s="40"/>
      <c r="M680" s="18"/>
      <c r="N680" s="75"/>
      <c r="O680" s="75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>
      <c r="A681" s="18"/>
      <c r="B681" s="75"/>
      <c r="C681" s="18"/>
      <c r="D681" s="18"/>
      <c r="E681" s="18"/>
      <c r="F681" s="18"/>
      <c r="G681" s="40"/>
      <c r="H681" s="75"/>
      <c r="I681" s="18"/>
      <c r="J681" s="18"/>
      <c r="K681" s="18"/>
      <c r="L681" s="40"/>
      <c r="M681" s="18"/>
      <c r="N681" s="75"/>
      <c r="O681" s="75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>
      <c r="A682" s="18"/>
      <c r="B682" s="75"/>
      <c r="C682" s="18"/>
      <c r="D682" s="18"/>
      <c r="E682" s="18"/>
      <c r="F682" s="18"/>
      <c r="G682" s="40"/>
      <c r="H682" s="75"/>
      <c r="I682" s="18"/>
      <c r="J682" s="18"/>
      <c r="K682" s="18"/>
      <c r="L682" s="40"/>
      <c r="M682" s="18"/>
      <c r="N682" s="75"/>
      <c r="O682" s="75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>
      <c r="A683" s="18"/>
      <c r="B683" s="75"/>
      <c r="C683" s="18"/>
      <c r="D683" s="18"/>
      <c r="E683" s="18"/>
      <c r="F683" s="18"/>
      <c r="G683" s="40"/>
      <c r="H683" s="75"/>
      <c r="I683" s="18"/>
      <c r="J683" s="18"/>
      <c r="K683" s="18"/>
      <c r="L683" s="40"/>
      <c r="M683" s="18"/>
      <c r="N683" s="75"/>
      <c r="O683" s="75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>
      <c r="A684" s="18"/>
      <c r="B684" s="75"/>
      <c r="C684" s="18"/>
      <c r="D684" s="18"/>
      <c r="E684" s="18"/>
      <c r="F684" s="18"/>
      <c r="G684" s="40"/>
      <c r="H684" s="75"/>
      <c r="I684" s="18"/>
      <c r="J684" s="18"/>
      <c r="K684" s="18"/>
      <c r="L684" s="40"/>
      <c r="M684" s="18"/>
      <c r="N684" s="75"/>
      <c r="O684" s="75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>
      <c r="A685" s="18"/>
      <c r="B685" s="75"/>
      <c r="C685" s="18"/>
      <c r="D685" s="18"/>
      <c r="E685" s="18"/>
      <c r="F685" s="18"/>
      <c r="G685" s="40"/>
      <c r="H685" s="75"/>
      <c r="I685" s="18"/>
      <c r="J685" s="18"/>
      <c r="K685" s="18"/>
      <c r="L685" s="40"/>
      <c r="M685" s="18"/>
      <c r="N685" s="75"/>
      <c r="O685" s="75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>
      <c r="A686" s="18"/>
      <c r="B686" s="75"/>
      <c r="C686" s="18"/>
      <c r="D686" s="18"/>
      <c r="E686" s="18"/>
      <c r="F686" s="18"/>
      <c r="G686" s="40"/>
      <c r="H686" s="75"/>
      <c r="I686" s="18"/>
      <c r="J686" s="18"/>
      <c r="K686" s="18"/>
      <c r="L686" s="40"/>
      <c r="M686" s="18"/>
      <c r="N686" s="75"/>
      <c r="O686" s="75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>
      <c r="A687" s="18"/>
      <c r="B687" s="75"/>
      <c r="C687" s="18"/>
      <c r="D687" s="18"/>
      <c r="E687" s="18"/>
      <c r="F687" s="18"/>
      <c r="G687" s="40"/>
      <c r="H687" s="75"/>
      <c r="I687" s="18"/>
      <c r="J687" s="18"/>
      <c r="K687" s="18"/>
      <c r="L687" s="40"/>
      <c r="M687" s="18"/>
      <c r="N687" s="75"/>
      <c r="O687" s="75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>
      <c r="A688" s="18"/>
      <c r="B688" s="75"/>
      <c r="C688" s="18"/>
      <c r="D688" s="18"/>
      <c r="E688" s="18"/>
      <c r="F688" s="18"/>
      <c r="G688" s="40"/>
      <c r="H688" s="75"/>
      <c r="I688" s="18"/>
      <c r="J688" s="18"/>
      <c r="K688" s="18"/>
      <c r="L688" s="40"/>
      <c r="M688" s="18"/>
      <c r="N688" s="75"/>
      <c r="O688" s="75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>
      <c r="A689" s="18"/>
      <c r="B689" s="75"/>
      <c r="C689" s="18"/>
      <c r="D689" s="18"/>
      <c r="E689" s="18"/>
      <c r="F689" s="18"/>
      <c r="G689" s="40"/>
      <c r="H689" s="75"/>
      <c r="I689" s="18"/>
      <c r="J689" s="18"/>
      <c r="K689" s="18"/>
      <c r="L689" s="40"/>
      <c r="M689" s="18"/>
      <c r="N689" s="75"/>
      <c r="O689" s="75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>
      <c r="A690" s="18"/>
      <c r="B690" s="75"/>
      <c r="C690" s="18"/>
      <c r="D690" s="18"/>
      <c r="E690" s="18"/>
      <c r="F690" s="18"/>
      <c r="G690" s="40"/>
      <c r="H690" s="75"/>
      <c r="I690" s="18"/>
      <c r="J690" s="18"/>
      <c r="K690" s="18"/>
      <c r="L690" s="40"/>
      <c r="M690" s="18"/>
      <c r="N690" s="75"/>
      <c r="O690" s="75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>
      <c r="A691" s="18"/>
      <c r="B691" s="75"/>
      <c r="C691" s="18"/>
      <c r="D691" s="18"/>
      <c r="E691" s="18"/>
      <c r="F691" s="18"/>
      <c r="G691" s="40"/>
      <c r="H691" s="75"/>
      <c r="I691" s="18"/>
      <c r="J691" s="18"/>
      <c r="K691" s="18"/>
      <c r="L691" s="40"/>
      <c r="M691" s="18"/>
      <c r="N691" s="75"/>
      <c r="O691" s="75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>
      <c r="A692" s="18"/>
      <c r="B692" s="75"/>
      <c r="C692" s="18"/>
      <c r="D692" s="18"/>
      <c r="E692" s="18"/>
      <c r="F692" s="18"/>
      <c r="G692" s="40"/>
      <c r="H692" s="75"/>
      <c r="I692" s="18"/>
      <c r="J692" s="18"/>
      <c r="K692" s="18"/>
      <c r="L692" s="40"/>
      <c r="M692" s="18"/>
      <c r="N692" s="75"/>
      <c r="O692" s="75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>
      <c r="A693" s="18"/>
      <c r="B693" s="75"/>
      <c r="C693" s="18"/>
      <c r="D693" s="18"/>
      <c r="E693" s="18"/>
      <c r="F693" s="18"/>
      <c r="G693" s="40"/>
      <c r="H693" s="75"/>
      <c r="I693" s="18"/>
      <c r="J693" s="18"/>
      <c r="K693" s="18"/>
      <c r="L693" s="40"/>
      <c r="M693" s="18"/>
      <c r="N693" s="75"/>
      <c r="O693" s="75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>
      <c r="A694" s="18"/>
      <c r="B694" s="75"/>
      <c r="C694" s="18"/>
      <c r="D694" s="18"/>
      <c r="E694" s="18"/>
      <c r="F694" s="18"/>
      <c r="G694" s="40"/>
      <c r="H694" s="75"/>
      <c r="I694" s="18"/>
      <c r="J694" s="18"/>
      <c r="K694" s="18"/>
      <c r="L694" s="40"/>
      <c r="M694" s="18"/>
      <c r="N694" s="75"/>
      <c r="O694" s="75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>
      <c r="A695" s="18"/>
      <c r="B695" s="75"/>
      <c r="C695" s="18"/>
      <c r="D695" s="18"/>
      <c r="E695" s="18"/>
      <c r="F695" s="18"/>
      <c r="G695" s="40"/>
      <c r="H695" s="75"/>
      <c r="I695" s="18"/>
      <c r="J695" s="18"/>
      <c r="K695" s="18"/>
      <c r="L695" s="40"/>
      <c r="M695" s="18"/>
      <c r="N695" s="75"/>
      <c r="O695" s="75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>
      <c r="A696" s="18"/>
      <c r="B696" s="75"/>
      <c r="C696" s="18"/>
      <c r="D696" s="18"/>
      <c r="E696" s="18"/>
      <c r="F696" s="18"/>
      <c r="G696" s="40"/>
      <c r="H696" s="75"/>
      <c r="I696" s="18"/>
      <c r="J696" s="18"/>
      <c r="K696" s="18"/>
      <c r="L696" s="40"/>
      <c r="M696" s="18"/>
      <c r="N696" s="75"/>
      <c r="O696" s="75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>
      <c r="A697" s="18"/>
      <c r="B697" s="75"/>
      <c r="C697" s="18"/>
      <c r="D697" s="18"/>
      <c r="E697" s="18"/>
      <c r="F697" s="18"/>
      <c r="G697" s="40"/>
      <c r="H697" s="75"/>
      <c r="I697" s="18"/>
      <c r="J697" s="18"/>
      <c r="K697" s="18"/>
      <c r="L697" s="40"/>
      <c r="M697" s="18"/>
      <c r="N697" s="75"/>
      <c r="O697" s="75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>
      <c r="A698" s="18"/>
      <c r="B698" s="75"/>
      <c r="C698" s="18"/>
      <c r="D698" s="18"/>
      <c r="E698" s="18"/>
      <c r="F698" s="18"/>
      <c r="G698" s="40"/>
      <c r="H698" s="75"/>
      <c r="I698" s="18"/>
      <c r="J698" s="18"/>
      <c r="K698" s="18"/>
      <c r="L698" s="40"/>
      <c r="M698" s="18"/>
      <c r="N698" s="75"/>
      <c r="O698" s="75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>
      <c r="A699" s="18"/>
      <c r="B699" s="75"/>
      <c r="C699" s="18"/>
      <c r="D699" s="18"/>
      <c r="E699" s="18"/>
      <c r="F699" s="18"/>
      <c r="G699" s="40"/>
      <c r="H699" s="75"/>
      <c r="I699" s="18"/>
      <c r="J699" s="18"/>
      <c r="K699" s="18"/>
      <c r="L699" s="40"/>
      <c r="M699" s="18"/>
      <c r="N699" s="75"/>
      <c r="O699" s="75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>
      <c r="A700" s="18"/>
      <c r="B700" s="75"/>
      <c r="C700" s="18"/>
      <c r="D700" s="18"/>
      <c r="E700" s="18"/>
      <c r="F700" s="18"/>
      <c r="G700" s="40"/>
      <c r="H700" s="75"/>
      <c r="I700" s="18"/>
      <c r="J700" s="18"/>
      <c r="K700" s="18"/>
      <c r="L700" s="40"/>
      <c r="M700" s="18"/>
      <c r="N700" s="75"/>
      <c r="O700" s="75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>
      <c r="A701" s="18"/>
      <c r="B701" s="75"/>
      <c r="C701" s="18"/>
      <c r="D701" s="18"/>
      <c r="E701" s="18"/>
      <c r="F701" s="18"/>
      <c r="G701" s="40"/>
      <c r="H701" s="75"/>
      <c r="I701" s="18"/>
      <c r="J701" s="18"/>
      <c r="K701" s="18"/>
      <c r="L701" s="40"/>
      <c r="M701" s="18"/>
      <c r="N701" s="75"/>
      <c r="O701" s="75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>
      <c r="A702" s="18"/>
      <c r="B702" s="75"/>
      <c r="C702" s="18"/>
      <c r="D702" s="18"/>
      <c r="E702" s="18"/>
      <c r="F702" s="18"/>
      <c r="G702" s="40"/>
      <c r="H702" s="75"/>
      <c r="I702" s="18"/>
      <c r="J702" s="18"/>
      <c r="K702" s="18"/>
      <c r="L702" s="40"/>
      <c r="M702" s="18"/>
      <c r="N702" s="75"/>
      <c r="O702" s="75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>
      <c r="A703" s="18"/>
      <c r="B703" s="75"/>
      <c r="C703" s="18"/>
      <c r="D703" s="18"/>
      <c r="E703" s="18"/>
      <c r="F703" s="18"/>
      <c r="G703" s="40"/>
      <c r="H703" s="75"/>
      <c r="I703" s="18"/>
      <c r="J703" s="18"/>
      <c r="K703" s="18"/>
      <c r="L703" s="40"/>
      <c r="M703" s="18"/>
      <c r="N703" s="75"/>
      <c r="O703" s="75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>
      <c r="A704" s="18"/>
      <c r="B704" s="75"/>
      <c r="C704" s="18"/>
      <c r="D704" s="18"/>
      <c r="E704" s="18"/>
      <c r="F704" s="18"/>
      <c r="G704" s="40"/>
      <c r="H704" s="75"/>
      <c r="I704" s="18"/>
      <c r="J704" s="18"/>
      <c r="K704" s="18"/>
      <c r="L704" s="40"/>
      <c r="M704" s="18"/>
      <c r="N704" s="75"/>
      <c r="O704" s="75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>
      <c r="A705" s="18"/>
      <c r="B705" s="75"/>
      <c r="C705" s="18"/>
      <c r="D705" s="18"/>
      <c r="E705" s="18"/>
      <c r="F705" s="18"/>
      <c r="G705" s="40"/>
      <c r="H705" s="75"/>
      <c r="I705" s="18"/>
      <c r="J705" s="18"/>
      <c r="K705" s="18"/>
      <c r="L705" s="40"/>
      <c r="M705" s="18"/>
      <c r="N705" s="75"/>
      <c r="O705" s="75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>
      <c r="A706" s="18"/>
      <c r="B706" s="75"/>
      <c r="C706" s="18"/>
      <c r="D706" s="18"/>
      <c r="E706" s="18"/>
      <c r="F706" s="18"/>
      <c r="G706" s="40"/>
      <c r="H706" s="75"/>
      <c r="I706" s="18"/>
      <c r="J706" s="18"/>
      <c r="K706" s="18"/>
      <c r="L706" s="40"/>
      <c r="M706" s="18"/>
      <c r="N706" s="75"/>
      <c r="O706" s="75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>
      <c r="A707" s="18"/>
      <c r="B707" s="75"/>
      <c r="C707" s="18"/>
      <c r="D707" s="18"/>
      <c r="E707" s="18"/>
      <c r="F707" s="18"/>
      <c r="G707" s="40"/>
      <c r="H707" s="75"/>
      <c r="I707" s="18"/>
      <c r="J707" s="18"/>
      <c r="K707" s="18"/>
      <c r="L707" s="40"/>
      <c r="M707" s="18"/>
      <c r="N707" s="75"/>
      <c r="O707" s="75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>
      <c r="A708" s="18"/>
      <c r="B708" s="75"/>
      <c r="C708" s="18"/>
      <c r="D708" s="18"/>
      <c r="E708" s="18"/>
      <c r="F708" s="18"/>
      <c r="G708" s="40"/>
      <c r="H708" s="75"/>
      <c r="I708" s="18"/>
      <c r="J708" s="18"/>
      <c r="K708" s="18"/>
      <c r="L708" s="40"/>
      <c r="M708" s="18"/>
      <c r="N708" s="75"/>
      <c r="O708" s="75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>
      <c r="A709" s="18"/>
      <c r="B709" s="75"/>
      <c r="C709" s="18"/>
      <c r="D709" s="18"/>
      <c r="E709" s="18"/>
      <c r="F709" s="18"/>
      <c r="G709" s="40"/>
      <c r="H709" s="75"/>
      <c r="I709" s="18"/>
      <c r="J709" s="18"/>
      <c r="K709" s="18"/>
      <c r="L709" s="40"/>
      <c r="M709" s="18"/>
      <c r="N709" s="75"/>
      <c r="O709" s="75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>
      <c r="A710" s="18"/>
      <c r="B710" s="75"/>
      <c r="C710" s="18"/>
      <c r="D710" s="18"/>
      <c r="E710" s="18"/>
      <c r="F710" s="18"/>
      <c r="G710" s="40"/>
      <c r="H710" s="75"/>
      <c r="I710" s="18"/>
      <c r="J710" s="18"/>
      <c r="K710" s="18"/>
      <c r="L710" s="40"/>
      <c r="M710" s="18"/>
      <c r="N710" s="75"/>
      <c r="O710" s="75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>
      <c r="A711" s="18"/>
      <c r="B711" s="75"/>
      <c r="C711" s="18"/>
      <c r="D711" s="18"/>
      <c r="E711" s="18"/>
      <c r="F711" s="18"/>
      <c r="G711" s="40"/>
      <c r="H711" s="75"/>
      <c r="I711" s="18"/>
      <c r="J711" s="18"/>
      <c r="K711" s="18"/>
      <c r="L711" s="40"/>
      <c r="M711" s="18"/>
      <c r="N711" s="75"/>
      <c r="O711" s="75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>
      <c r="A712" s="18"/>
      <c r="B712" s="75"/>
      <c r="C712" s="18"/>
      <c r="D712" s="18"/>
      <c r="E712" s="18"/>
      <c r="F712" s="18"/>
      <c r="G712" s="40"/>
      <c r="H712" s="75"/>
      <c r="I712" s="18"/>
      <c r="J712" s="18"/>
      <c r="K712" s="18"/>
      <c r="L712" s="40"/>
      <c r="M712" s="18"/>
      <c r="N712" s="75"/>
      <c r="O712" s="75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>
      <c r="A713" s="18"/>
      <c r="B713" s="75"/>
      <c r="C713" s="18"/>
      <c r="D713" s="18"/>
      <c r="E713" s="18"/>
      <c r="F713" s="18"/>
      <c r="G713" s="40"/>
      <c r="H713" s="75"/>
      <c r="I713" s="18"/>
      <c r="J713" s="18"/>
      <c r="K713" s="18"/>
      <c r="L713" s="40"/>
      <c r="M713" s="18"/>
      <c r="N713" s="75"/>
      <c r="O713" s="75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>
      <c r="A714" s="18"/>
      <c r="B714" s="75"/>
      <c r="C714" s="18"/>
      <c r="D714" s="18"/>
      <c r="E714" s="18"/>
      <c r="F714" s="18"/>
      <c r="G714" s="40"/>
      <c r="H714" s="75"/>
      <c r="I714" s="18"/>
      <c r="J714" s="18"/>
      <c r="K714" s="18"/>
      <c r="L714" s="40"/>
      <c r="M714" s="18"/>
      <c r="N714" s="75"/>
      <c r="O714" s="75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>
      <c r="A715" s="18"/>
      <c r="B715" s="75"/>
      <c r="C715" s="18"/>
      <c r="D715" s="18"/>
      <c r="E715" s="18"/>
      <c r="F715" s="18"/>
      <c r="G715" s="40"/>
      <c r="H715" s="75"/>
      <c r="I715" s="18"/>
      <c r="J715" s="18"/>
      <c r="K715" s="18"/>
      <c r="L715" s="40"/>
      <c r="M715" s="18"/>
      <c r="N715" s="75"/>
      <c r="O715" s="75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>
      <c r="A716" s="18"/>
      <c r="B716" s="75"/>
      <c r="C716" s="18"/>
      <c r="D716" s="18"/>
      <c r="E716" s="18"/>
      <c r="F716" s="18"/>
      <c r="G716" s="40"/>
      <c r="H716" s="75"/>
      <c r="I716" s="18"/>
      <c r="J716" s="18"/>
      <c r="K716" s="18"/>
      <c r="L716" s="40"/>
      <c r="M716" s="18"/>
      <c r="N716" s="75"/>
      <c r="O716" s="75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>
      <c r="A717" s="18"/>
      <c r="B717" s="75"/>
      <c r="C717" s="18"/>
      <c r="D717" s="18"/>
      <c r="E717" s="18"/>
      <c r="F717" s="18"/>
      <c r="G717" s="40"/>
      <c r="H717" s="75"/>
      <c r="I717" s="18"/>
      <c r="J717" s="18"/>
      <c r="K717" s="18"/>
      <c r="L717" s="40"/>
      <c r="M717" s="18"/>
      <c r="N717" s="75"/>
      <c r="O717" s="75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>
      <c r="A718" s="18"/>
      <c r="B718" s="75"/>
      <c r="C718" s="18"/>
      <c r="D718" s="18"/>
      <c r="E718" s="18"/>
      <c r="F718" s="18"/>
      <c r="G718" s="40"/>
      <c r="H718" s="75"/>
      <c r="I718" s="18"/>
      <c r="J718" s="18"/>
      <c r="K718" s="18"/>
      <c r="L718" s="40"/>
      <c r="M718" s="18"/>
      <c r="N718" s="75"/>
      <c r="O718" s="75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>
      <c r="A719" s="18"/>
      <c r="B719" s="75"/>
      <c r="C719" s="18"/>
      <c r="D719" s="18"/>
      <c r="E719" s="18"/>
      <c r="F719" s="18"/>
      <c r="G719" s="40"/>
      <c r="H719" s="75"/>
      <c r="I719" s="18"/>
      <c r="J719" s="18"/>
      <c r="K719" s="18"/>
      <c r="L719" s="40"/>
      <c r="M719" s="18"/>
      <c r="N719" s="75"/>
      <c r="O719" s="75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>
      <c r="A720" s="18"/>
      <c r="B720" s="75"/>
      <c r="C720" s="18"/>
      <c r="D720" s="18"/>
      <c r="E720" s="18"/>
      <c r="F720" s="18"/>
      <c r="G720" s="40"/>
      <c r="H720" s="75"/>
      <c r="I720" s="18"/>
      <c r="J720" s="18"/>
      <c r="K720" s="18"/>
      <c r="L720" s="40"/>
      <c r="M720" s="18"/>
      <c r="N720" s="75"/>
      <c r="O720" s="75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>
      <c r="A721" s="18"/>
      <c r="B721" s="75"/>
      <c r="C721" s="18"/>
      <c r="D721" s="18"/>
      <c r="E721" s="18"/>
      <c r="F721" s="18"/>
      <c r="G721" s="40"/>
      <c r="H721" s="75"/>
      <c r="I721" s="18"/>
      <c r="J721" s="18"/>
      <c r="K721" s="18"/>
      <c r="L721" s="40"/>
      <c r="M721" s="18"/>
      <c r="N721" s="75"/>
      <c r="O721" s="75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>
      <c r="A722" s="18"/>
      <c r="B722" s="75"/>
      <c r="C722" s="18"/>
      <c r="D722" s="18"/>
      <c r="E722" s="18"/>
      <c r="F722" s="18"/>
      <c r="G722" s="40"/>
      <c r="H722" s="75"/>
      <c r="I722" s="18"/>
      <c r="J722" s="18"/>
      <c r="K722" s="18"/>
      <c r="L722" s="40"/>
      <c r="M722" s="18"/>
      <c r="N722" s="75"/>
      <c r="O722" s="75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>
      <c r="A723" s="18"/>
      <c r="B723" s="75"/>
      <c r="C723" s="18"/>
      <c r="D723" s="18"/>
      <c r="E723" s="18"/>
      <c r="F723" s="18"/>
      <c r="G723" s="40"/>
      <c r="H723" s="75"/>
      <c r="I723" s="18"/>
      <c r="J723" s="18"/>
      <c r="K723" s="18"/>
      <c r="L723" s="40"/>
      <c r="M723" s="18"/>
      <c r="N723" s="75"/>
      <c r="O723" s="75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>
      <c r="A724" s="18"/>
      <c r="B724" s="75"/>
      <c r="C724" s="18"/>
      <c r="D724" s="18"/>
      <c r="E724" s="18"/>
      <c r="F724" s="18"/>
      <c r="G724" s="40"/>
      <c r="H724" s="75"/>
      <c r="I724" s="18"/>
      <c r="J724" s="18"/>
      <c r="K724" s="18"/>
      <c r="L724" s="40"/>
      <c r="M724" s="18"/>
      <c r="N724" s="75"/>
      <c r="O724" s="75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>
      <c r="A725" s="18"/>
      <c r="B725" s="75"/>
      <c r="C725" s="18"/>
      <c r="D725" s="18"/>
      <c r="E725" s="18"/>
      <c r="F725" s="18"/>
      <c r="G725" s="40"/>
      <c r="H725" s="75"/>
      <c r="I725" s="18"/>
      <c r="J725" s="18"/>
      <c r="K725" s="18"/>
      <c r="L725" s="40"/>
      <c r="M725" s="18"/>
      <c r="N725" s="75"/>
      <c r="O725" s="75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>
      <c r="A726" s="18"/>
      <c r="B726" s="75"/>
      <c r="C726" s="18"/>
      <c r="D726" s="18"/>
      <c r="E726" s="18"/>
      <c r="F726" s="18"/>
      <c r="G726" s="40"/>
      <c r="H726" s="75"/>
      <c r="I726" s="18"/>
      <c r="J726" s="18"/>
      <c r="K726" s="18"/>
      <c r="L726" s="40"/>
      <c r="M726" s="18"/>
      <c r="N726" s="75"/>
      <c r="O726" s="75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>
      <c r="A727" s="18"/>
      <c r="B727" s="75"/>
      <c r="C727" s="18"/>
      <c r="D727" s="18"/>
      <c r="E727" s="18"/>
      <c r="F727" s="18"/>
      <c r="G727" s="40"/>
      <c r="H727" s="75"/>
      <c r="I727" s="18"/>
      <c r="J727" s="18"/>
      <c r="K727" s="18"/>
      <c r="L727" s="40"/>
      <c r="M727" s="18"/>
      <c r="N727" s="75"/>
      <c r="O727" s="75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>
      <c r="A728" s="18"/>
      <c r="B728" s="75"/>
      <c r="C728" s="18"/>
      <c r="D728" s="18"/>
      <c r="E728" s="18"/>
      <c r="F728" s="18"/>
      <c r="G728" s="40"/>
      <c r="H728" s="75"/>
      <c r="I728" s="18"/>
      <c r="J728" s="18"/>
      <c r="K728" s="18"/>
      <c r="L728" s="40"/>
      <c r="M728" s="18"/>
      <c r="N728" s="75"/>
      <c r="O728" s="75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>
      <c r="A729" s="18"/>
      <c r="B729" s="75"/>
      <c r="C729" s="18"/>
      <c r="D729" s="18"/>
      <c r="E729" s="18"/>
      <c r="F729" s="18"/>
      <c r="G729" s="40"/>
      <c r="H729" s="75"/>
      <c r="I729" s="18"/>
      <c r="J729" s="18"/>
      <c r="K729" s="18"/>
      <c r="L729" s="40"/>
      <c r="M729" s="18"/>
      <c r="N729" s="75"/>
      <c r="O729" s="75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>
      <c r="A730" s="18"/>
      <c r="B730" s="75"/>
      <c r="C730" s="18"/>
      <c r="D730" s="18"/>
      <c r="E730" s="18"/>
      <c r="F730" s="18"/>
      <c r="G730" s="40"/>
      <c r="H730" s="75"/>
      <c r="I730" s="18"/>
      <c r="J730" s="18"/>
      <c r="K730" s="18"/>
      <c r="L730" s="40"/>
      <c r="M730" s="18"/>
      <c r="N730" s="75"/>
      <c r="O730" s="75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>
      <c r="A731" s="18"/>
      <c r="B731" s="75"/>
      <c r="C731" s="18"/>
      <c r="D731" s="18"/>
      <c r="E731" s="18"/>
      <c r="F731" s="18"/>
      <c r="G731" s="40"/>
      <c r="H731" s="75"/>
      <c r="I731" s="18"/>
      <c r="J731" s="18"/>
      <c r="K731" s="18"/>
      <c r="L731" s="40"/>
      <c r="M731" s="18"/>
      <c r="N731" s="75"/>
      <c r="O731" s="75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>
      <c r="A732" s="18"/>
      <c r="B732" s="75"/>
      <c r="C732" s="18"/>
      <c r="D732" s="18"/>
      <c r="E732" s="18"/>
      <c r="F732" s="18"/>
      <c r="G732" s="40"/>
      <c r="H732" s="75"/>
      <c r="I732" s="18"/>
      <c r="J732" s="18"/>
      <c r="K732" s="18"/>
      <c r="L732" s="40"/>
      <c r="M732" s="18"/>
      <c r="N732" s="75"/>
      <c r="O732" s="75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>
      <c r="A733" s="18"/>
      <c r="B733" s="75"/>
      <c r="C733" s="18"/>
      <c r="D733" s="18"/>
      <c r="E733" s="18"/>
      <c r="F733" s="18"/>
      <c r="G733" s="40"/>
      <c r="H733" s="75"/>
      <c r="I733" s="18"/>
      <c r="J733" s="18"/>
      <c r="K733" s="18"/>
      <c r="L733" s="40"/>
      <c r="M733" s="18"/>
      <c r="N733" s="75"/>
      <c r="O733" s="75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>
      <c r="A734" s="18"/>
      <c r="B734" s="75"/>
      <c r="C734" s="18"/>
      <c r="D734" s="18"/>
      <c r="E734" s="18"/>
      <c r="F734" s="18"/>
      <c r="G734" s="40"/>
      <c r="H734" s="75"/>
      <c r="I734" s="18"/>
      <c r="J734" s="18"/>
      <c r="K734" s="18"/>
      <c r="L734" s="40"/>
      <c r="M734" s="18"/>
      <c r="N734" s="75"/>
      <c r="O734" s="75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>
      <c r="A735" s="18"/>
      <c r="B735" s="75"/>
      <c r="C735" s="18"/>
      <c r="D735" s="18"/>
      <c r="E735" s="18"/>
      <c r="F735" s="18"/>
      <c r="G735" s="40"/>
      <c r="H735" s="75"/>
      <c r="I735" s="18"/>
      <c r="J735" s="18"/>
      <c r="K735" s="18"/>
      <c r="L735" s="40"/>
      <c r="M735" s="18"/>
      <c r="N735" s="75"/>
      <c r="O735" s="75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>
      <c r="A736" s="18"/>
      <c r="B736" s="75"/>
      <c r="C736" s="18"/>
      <c r="D736" s="18"/>
      <c r="E736" s="18"/>
      <c r="F736" s="18"/>
      <c r="G736" s="40"/>
      <c r="H736" s="75"/>
      <c r="I736" s="18"/>
      <c r="J736" s="18"/>
      <c r="K736" s="18"/>
      <c r="L736" s="40"/>
      <c r="M736" s="18"/>
      <c r="N736" s="75"/>
      <c r="O736" s="75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>
      <c r="A737" s="18"/>
      <c r="B737" s="75"/>
      <c r="C737" s="18"/>
      <c r="D737" s="18"/>
      <c r="E737" s="18"/>
      <c r="F737" s="18"/>
      <c r="G737" s="40"/>
      <c r="H737" s="75"/>
      <c r="I737" s="18"/>
      <c r="J737" s="18"/>
      <c r="K737" s="18"/>
      <c r="L737" s="40"/>
      <c r="M737" s="18"/>
      <c r="N737" s="75"/>
      <c r="O737" s="75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>
      <c r="A738" s="18"/>
      <c r="B738" s="75"/>
      <c r="C738" s="18"/>
      <c r="D738" s="18"/>
      <c r="E738" s="18"/>
      <c r="F738" s="18"/>
      <c r="G738" s="40"/>
      <c r="H738" s="75"/>
      <c r="I738" s="18"/>
      <c r="J738" s="18"/>
      <c r="K738" s="18"/>
      <c r="L738" s="40"/>
      <c r="M738" s="18"/>
      <c r="N738" s="75"/>
      <c r="O738" s="75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>
      <c r="A739" s="18"/>
      <c r="B739" s="75"/>
      <c r="C739" s="18"/>
      <c r="D739" s="18"/>
      <c r="E739" s="18"/>
      <c r="F739" s="18"/>
      <c r="G739" s="40"/>
      <c r="H739" s="75"/>
      <c r="I739" s="18"/>
      <c r="J739" s="18"/>
      <c r="K739" s="18"/>
      <c r="L739" s="40"/>
      <c r="M739" s="18"/>
      <c r="N739" s="75"/>
      <c r="O739" s="75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>
      <c r="A740" s="18"/>
      <c r="B740" s="75"/>
      <c r="C740" s="18"/>
      <c r="D740" s="18"/>
      <c r="E740" s="18"/>
      <c r="F740" s="18"/>
      <c r="G740" s="40"/>
      <c r="H740" s="75"/>
      <c r="I740" s="18"/>
      <c r="J740" s="18"/>
      <c r="K740" s="18"/>
      <c r="L740" s="40"/>
      <c r="M740" s="18"/>
      <c r="N740" s="75"/>
      <c r="O740" s="75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>
      <c r="A741" s="18"/>
      <c r="B741" s="75"/>
      <c r="C741" s="18"/>
      <c r="D741" s="18"/>
      <c r="E741" s="18"/>
      <c r="F741" s="18"/>
      <c r="G741" s="40"/>
      <c r="H741" s="75"/>
      <c r="I741" s="18"/>
      <c r="J741" s="18"/>
      <c r="K741" s="18"/>
      <c r="L741" s="40"/>
      <c r="M741" s="18"/>
      <c r="N741" s="75"/>
      <c r="O741" s="75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>
      <c r="A742" s="18"/>
      <c r="B742" s="75"/>
      <c r="C742" s="18"/>
      <c r="D742" s="18"/>
      <c r="E742" s="18"/>
      <c r="F742" s="18"/>
      <c r="G742" s="40"/>
      <c r="H742" s="75"/>
      <c r="I742" s="18"/>
      <c r="J742" s="18"/>
      <c r="K742" s="18"/>
      <c r="L742" s="40"/>
      <c r="M742" s="18"/>
      <c r="N742" s="75"/>
      <c r="O742" s="75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>
      <c r="A743" s="18"/>
      <c r="B743" s="75"/>
      <c r="C743" s="18"/>
      <c r="D743" s="18"/>
      <c r="E743" s="18"/>
      <c r="F743" s="18"/>
      <c r="G743" s="40"/>
      <c r="H743" s="75"/>
      <c r="I743" s="18"/>
      <c r="J743" s="18"/>
      <c r="K743" s="18"/>
      <c r="L743" s="40"/>
      <c r="M743" s="18"/>
      <c r="N743" s="75"/>
      <c r="O743" s="75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>
      <c r="A744" s="18"/>
      <c r="B744" s="75"/>
      <c r="C744" s="18"/>
      <c r="D744" s="18"/>
      <c r="E744" s="18"/>
      <c r="F744" s="18"/>
      <c r="G744" s="40"/>
      <c r="H744" s="75"/>
      <c r="I744" s="18"/>
      <c r="J744" s="18"/>
      <c r="K744" s="18"/>
      <c r="L744" s="40"/>
      <c r="M744" s="18"/>
      <c r="N744" s="75"/>
      <c r="O744" s="75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>
      <c r="A745" s="18"/>
      <c r="B745" s="75"/>
      <c r="C745" s="18"/>
      <c r="D745" s="18"/>
      <c r="E745" s="18"/>
      <c r="F745" s="18"/>
      <c r="G745" s="40"/>
      <c r="H745" s="75"/>
      <c r="I745" s="18"/>
      <c r="J745" s="18"/>
      <c r="K745" s="18"/>
      <c r="L745" s="40"/>
      <c r="M745" s="18"/>
      <c r="N745" s="75"/>
      <c r="O745" s="75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>
      <c r="A746" s="18"/>
      <c r="B746" s="75"/>
      <c r="C746" s="18"/>
      <c r="D746" s="18"/>
      <c r="E746" s="18"/>
      <c r="F746" s="18"/>
      <c r="G746" s="40"/>
      <c r="H746" s="75"/>
      <c r="I746" s="18"/>
      <c r="J746" s="18"/>
      <c r="K746" s="18"/>
      <c r="L746" s="40"/>
      <c r="M746" s="18"/>
      <c r="N746" s="75"/>
      <c r="O746" s="75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>
      <c r="A747" s="18"/>
      <c r="B747" s="75"/>
      <c r="C747" s="18"/>
      <c r="D747" s="18"/>
      <c r="E747" s="18"/>
      <c r="F747" s="18"/>
      <c r="G747" s="40"/>
      <c r="H747" s="75"/>
      <c r="I747" s="18"/>
      <c r="J747" s="18"/>
      <c r="K747" s="18"/>
      <c r="L747" s="40"/>
      <c r="M747" s="18"/>
      <c r="N747" s="75"/>
      <c r="O747" s="75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>
      <c r="A748" s="18"/>
      <c r="B748" s="75"/>
      <c r="C748" s="18"/>
      <c r="D748" s="18"/>
      <c r="E748" s="18"/>
      <c r="F748" s="18"/>
      <c r="G748" s="40"/>
      <c r="H748" s="75"/>
      <c r="I748" s="18"/>
      <c r="J748" s="18"/>
      <c r="K748" s="18"/>
      <c r="L748" s="40"/>
      <c r="M748" s="18"/>
      <c r="N748" s="75"/>
      <c r="O748" s="75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>
      <c r="A749" s="18"/>
      <c r="B749" s="75"/>
      <c r="C749" s="18"/>
      <c r="D749" s="18"/>
      <c r="E749" s="18"/>
      <c r="F749" s="18"/>
      <c r="G749" s="40"/>
      <c r="H749" s="75"/>
      <c r="I749" s="18"/>
      <c r="J749" s="18"/>
      <c r="K749" s="18"/>
      <c r="L749" s="40"/>
      <c r="M749" s="18"/>
      <c r="N749" s="75"/>
      <c r="O749" s="75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>
      <c r="A750" s="18"/>
      <c r="B750" s="75"/>
      <c r="C750" s="18"/>
      <c r="D750" s="18"/>
      <c r="E750" s="18"/>
      <c r="F750" s="18"/>
      <c r="G750" s="40"/>
      <c r="H750" s="75"/>
      <c r="I750" s="18"/>
      <c r="J750" s="18"/>
      <c r="K750" s="18"/>
      <c r="L750" s="40"/>
      <c r="M750" s="18"/>
      <c r="N750" s="75"/>
      <c r="O750" s="75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>
      <c r="A751" s="18"/>
      <c r="B751" s="75"/>
      <c r="C751" s="18"/>
      <c r="D751" s="18"/>
      <c r="E751" s="18"/>
      <c r="F751" s="18"/>
      <c r="G751" s="40"/>
      <c r="H751" s="75"/>
      <c r="I751" s="18"/>
      <c r="J751" s="18"/>
      <c r="K751" s="18"/>
      <c r="L751" s="40"/>
      <c r="M751" s="18"/>
      <c r="N751" s="75"/>
      <c r="O751" s="75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>
      <c r="A752" s="18"/>
      <c r="B752" s="75"/>
      <c r="C752" s="18"/>
      <c r="D752" s="18"/>
      <c r="E752" s="18"/>
      <c r="F752" s="18"/>
      <c r="G752" s="40"/>
      <c r="H752" s="75"/>
      <c r="I752" s="18"/>
      <c r="J752" s="18"/>
      <c r="K752" s="18"/>
      <c r="L752" s="40"/>
      <c r="M752" s="18"/>
      <c r="N752" s="75"/>
      <c r="O752" s="75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>
      <c r="A753" s="18"/>
      <c r="B753" s="75"/>
      <c r="C753" s="18"/>
      <c r="D753" s="18"/>
      <c r="E753" s="18"/>
      <c r="F753" s="18"/>
      <c r="G753" s="40"/>
      <c r="H753" s="75"/>
      <c r="I753" s="18"/>
      <c r="J753" s="18"/>
      <c r="K753" s="18"/>
      <c r="L753" s="40"/>
      <c r="M753" s="18"/>
      <c r="N753" s="75"/>
      <c r="O753" s="75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>
      <c r="A754" s="18"/>
      <c r="B754" s="75"/>
      <c r="C754" s="18"/>
      <c r="D754" s="18"/>
      <c r="E754" s="18"/>
      <c r="F754" s="18"/>
      <c r="G754" s="40"/>
      <c r="H754" s="75"/>
      <c r="I754" s="18"/>
      <c r="J754" s="18"/>
      <c r="K754" s="18"/>
      <c r="L754" s="40"/>
      <c r="M754" s="18"/>
      <c r="N754" s="75"/>
      <c r="O754" s="75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>
      <c r="A755" s="18"/>
      <c r="B755" s="75"/>
      <c r="C755" s="18"/>
      <c r="D755" s="18"/>
      <c r="E755" s="18"/>
      <c r="F755" s="18"/>
      <c r="G755" s="40"/>
      <c r="H755" s="75"/>
      <c r="I755" s="18"/>
      <c r="J755" s="18"/>
      <c r="K755" s="18"/>
      <c r="L755" s="40"/>
      <c r="M755" s="18"/>
      <c r="N755" s="75"/>
      <c r="O755" s="75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>
      <c r="A756" s="18"/>
      <c r="B756" s="75"/>
      <c r="C756" s="18"/>
      <c r="D756" s="18"/>
      <c r="E756" s="18"/>
      <c r="F756" s="18"/>
      <c r="G756" s="40"/>
      <c r="H756" s="75"/>
      <c r="I756" s="18"/>
      <c r="J756" s="18"/>
      <c r="K756" s="18"/>
      <c r="L756" s="40"/>
      <c r="M756" s="18"/>
      <c r="N756" s="75"/>
      <c r="O756" s="75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>
      <c r="A757" s="18"/>
      <c r="B757" s="75"/>
      <c r="C757" s="18"/>
      <c r="D757" s="18"/>
      <c r="E757" s="18"/>
      <c r="F757" s="18"/>
      <c r="G757" s="40"/>
      <c r="H757" s="75"/>
      <c r="I757" s="18"/>
      <c r="J757" s="18"/>
      <c r="K757" s="18"/>
      <c r="L757" s="40"/>
      <c r="M757" s="18"/>
      <c r="N757" s="75"/>
      <c r="O757" s="75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>
      <c r="A758" s="18"/>
      <c r="B758" s="75"/>
      <c r="C758" s="18"/>
      <c r="D758" s="18"/>
      <c r="E758" s="18"/>
      <c r="F758" s="18"/>
      <c r="G758" s="40"/>
      <c r="H758" s="75"/>
      <c r="I758" s="18"/>
      <c r="J758" s="18"/>
      <c r="K758" s="18"/>
      <c r="L758" s="40"/>
      <c r="M758" s="18"/>
      <c r="N758" s="75"/>
      <c r="O758" s="75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>
      <c r="A759" s="18"/>
      <c r="B759" s="75"/>
      <c r="C759" s="18"/>
      <c r="D759" s="18"/>
      <c r="E759" s="18"/>
      <c r="F759" s="18"/>
      <c r="G759" s="40"/>
      <c r="H759" s="75"/>
      <c r="I759" s="18"/>
      <c r="J759" s="18"/>
      <c r="K759" s="18"/>
      <c r="L759" s="40"/>
      <c r="M759" s="18"/>
      <c r="N759" s="75"/>
      <c r="O759" s="75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>
      <c r="A760" s="18"/>
      <c r="B760" s="75"/>
      <c r="C760" s="18"/>
      <c r="D760" s="18"/>
      <c r="E760" s="18"/>
      <c r="F760" s="18"/>
      <c r="G760" s="40"/>
      <c r="H760" s="75"/>
      <c r="I760" s="18"/>
      <c r="J760" s="18"/>
      <c r="K760" s="18"/>
      <c r="L760" s="40"/>
      <c r="M760" s="18"/>
      <c r="N760" s="75"/>
      <c r="O760" s="75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>
      <c r="A761" s="18"/>
      <c r="B761" s="75"/>
      <c r="C761" s="18"/>
      <c r="D761" s="18"/>
      <c r="E761" s="18"/>
      <c r="F761" s="18"/>
      <c r="G761" s="40"/>
      <c r="H761" s="75"/>
      <c r="I761" s="18"/>
      <c r="J761" s="18"/>
      <c r="K761" s="18"/>
      <c r="L761" s="40"/>
      <c r="M761" s="18"/>
      <c r="N761" s="75"/>
      <c r="O761" s="75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>
      <c r="A762" s="18"/>
      <c r="B762" s="75"/>
      <c r="C762" s="18"/>
      <c r="D762" s="18"/>
      <c r="E762" s="18"/>
      <c r="F762" s="18"/>
      <c r="G762" s="40"/>
      <c r="H762" s="75"/>
      <c r="I762" s="18"/>
      <c r="J762" s="18"/>
      <c r="K762" s="18"/>
      <c r="L762" s="40"/>
      <c r="M762" s="18"/>
      <c r="N762" s="75"/>
      <c r="O762" s="75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>
      <c r="A763" s="18"/>
      <c r="B763" s="75"/>
      <c r="C763" s="18"/>
      <c r="D763" s="18"/>
      <c r="E763" s="18"/>
      <c r="F763" s="18"/>
      <c r="G763" s="40"/>
      <c r="H763" s="75"/>
      <c r="I763" s="18"/>
      <c r="J763" s="18"/>
      <c r="K763" s="18"/>
      <c r="L763" s="40"/>
      <c r="M763" s="18"/>
      <c r="N763" s="75"/>
      <c r="O763" s="75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>
      <c r="A764" s="18"/>
      <c r="B764" s="75"/>
      <c r="C764" s="18"/>
      <c r="D764" s="18"/>
      <c r="E764" s="18"/>
      <c r="F764" s="18"/>
      <c r="G764" s="40"/>
      <c r="H764" s="75"/>
      <c r="I764" s="18"/>
      <c r="J764" s="18"/>
      <c r="K764" s="18"/>
      <c r="L764" s="40"/>
      <c r="M764" s="18"/>
      <c r="N764" s="75"/>
      <c r="O764" s="75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>
      <c r="A765" s="18"/>
      <c r="B765" s="75"/>
      <c r="C765" s="18"/>
      <c r="D765" s="18"/>
      <c r="E765" s="18"/>
      <c r="F765" s="18"/>
      <c r="G765" s="40"/>
      <c r="H765" s="75"/>
      <c r="I765" s="18"/>
      <c r="J765" s="18"/>
      <c r="K765" s="18"/>
      <c r="L765" s="40"/>
      <c r="M765" s="18"/>
      <c r="N765" s="75"/>
      <c r="O765" s="75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>
      <c r="A766" s="18"/>
      <c r="B766" s="75"/>
      <c r="C766" s="18"/>
      <c r="D766" s="18"/>
      <c r="E766" s="18"/>
      <c r="F766" s="18"/>
      <c r="G766" s="40"/>
      <c r="H766" s="75"/>
      <c r="I766" s="18"/>
      <c r="J766" s="18"/>
      <c r="K766" s="18"/>
      <c r="L766" s="40"/>
      <c r="M766" s="18"/>
      <c r="N766" s="75"/>
      <c r="O766" s="75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>
      <c r="A767" s="18"/>
      <c r="B767" s="75"/>
      <c r="C767" s="18"/>
      <c r="D767" s="18"/>
      <c r="E767" s="18"/>
      <c r="F767" s="18"/>
      <c r="G767" s="40"/>
      <c r="H767" s="75"/>
      <c r="I767" s="18"/>
      <c r="J767" s="18"/>
      <c r="K767" s="18"/>
      <c r="L767" s="40"/>
      <c r="M767" s="18"/>
      <c r="N767" s="75"/>
      <c r="O767" s="75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>
      <c r="A768" s="18"/>
      <c r="B768" s="75"/>
      <c r="C768" s="18"/>
      <c r="D768" s="18"/>
      <c r="E768" s="18"/>
      <c r="F768" s="18"/>
      <c r="G768" s="40"/>
      <c r="H768" s="75"/>
      <c r="I768" s="18"/>
      <c r="J768" s="18"/>
      <c r="K768" s="18"/>
      <c r="L768" s="40"/>
      <c r="M768" s="18"/>
      <c r="N768" s="75"/>
      <c r="O768" s="75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>
      <c r="A769" s="18"/>
      <c r="B769" s="75"/>
      <c r="C769" s="18"/>
      <c r="D769" s="18"/>
      <c r="E769" s="18"/>
      <c r="F769" s="18"/>
      <c r="G769" s="40"/>
      <c r="H769" s="75"/>
      <c r="I769" s="18"/>
      <c r="J769" s="18"/>
      <c r="K769" s="18"/>
      <c r="L769" s="40"/>
      <c r="M769" s="18"/>
      <c r="N769" s="75"/>
      <c r="O769" s="75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>
      <c r="A770" s="18"/>
      <c r="B770" s="75"/>
      <c r="C770" s="18"/>
      <c r="D770" s="18"/>
      <c r="E770" s="18"/>
      <c r="F770" s="18"/>
      <c r="G770" s="40"/>
      <c r="H770" s="75"/>
      <c r="I770" s="18"/>
      <c r="J770" s="18"/>
      <c r="K770" s="18"/>
      <c r="L770" s="40"/>
      <c r="M770" s="18"/>
      <c r="N770" s="75"/>
      <c r="O770" s="75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>
      <c r="A771" s="18"/>
      <c r="B771" s="75"/>
      <c r="C771" s="18"/>
      <c r="D771" s="18"/>
      <c r="E771" s="18"/>
      <c r="F771" s="18"/>
      <c r="G771" s="40"/>
      <c r="H771" s="75"/>
      <c r="I771" s="18"/>
      <c r="J771" s="18"/>
      <c r="K771" s="18"/>
      <c r="L771" s="40"/>
      <c r="M771" s="18"/>
      <c r="N771" s="75"/>
      <c r="O771" s="75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>
      <c r="A772" s="18"/>
      <c r="B772" s="75"/>
      <c r="C772" s="18"/>
      <c r="D772" s="18"/>
      <c r="E772" s="18"/>
      <c r="F772" s="18"/>
      <c r="G772" s="40"/>
      <c r="H772" s="75"/>
      <c r="I772" s="18"/>
      <c r="J772" s="18"/>
      <c r="K772" s="18"/>
      <c r="L772" s="40"/>
      <c r="M772" s="18"/>
      <c r="N772" s="75"/>
      <c r="O772" s="75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>
      <c r="A773" s="18"/>
      <c r="B773" s="75"/>
      <c r="C773" s="18"/>
      <c r="D773" s="18"/>
      <c r="E773" s="18"/>
      <c r="F773" s="18"/>
      <c r="G773" s="40"/>
      <c r="H773" s="75"/>
      <c r="I773" s="18"/>
      <c r="J773" s="18"/>
      <c r="K773" s="18"/>
      <c r="L773" s="40"/>
      <c r="M773" s="18"/>
      <c r="N773" s="75"/>
      <c r="O773" s="75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>
      <c r="A774" s="18"/>
      <c r="B774" s="75"/>
      <c r="C774" s="18"/>
      <c r="D774" s="18"/>
      <c r="E774" s="18"/>
      <c r="F774" s="18"/>
      <c r="G774" s="40"/>
      <c r="H774" s="75"/>
      <c r="I774" s="18"/>
      <c r="J774" s="18"/>
      <c r="K774" s="18"/>
      <c r="L774" s="40"/>
      <c r="M774" s="18"/>
      <c r="N774" s="75"/>
      <c r="O774" s="75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>
      <c r="A775" s="18"/>
      <c r="B775" s="75"/>
      <c r="C775" s="18"/>
      <c r="D775" s="18"/>
      <c r="E775" s="18"/>
      <c r="F775" s="18"/>
      <c r="G775" s="40"/>
      <c r="H775" s="75"/>
      <c r="I775" s="18"/>
      <c r="J775" s="18"/>
      <c r="K775" s="18"/>
      <c r="L775" s="40"/>
      <c r="M775" s="18"/>
      <c r="N775" s="75"/>
      <c r="O775" s="75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>
      <c r="A776" s="18"/>
      <c r="B776" s="75"/>
      <c r="C776" s="18"/>
      <c r="D776" s="18"/>
      <c r="E776" s="18"/>
      <c r="F776" s="18"/>
      <c r="G776" s="40"/>
      <c r="H776" s="75"/>
      <c r="I776" s="18"/>
      <c r="J776" s="18"/>
      <c r="K776" s="18"/>
      <c r="L776" s="40"/>
      <c r="M776" s="18"/>
      <c r="N776" s="75"/>
      <c r="O776" s="75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>
      <c r="A777" s="18"/>
      <c r="B777" s="75"/>
      <c r="C777" s="18"/>
      <c r="D777" s="18"/>
      <c r="E777" s="18"/>
      <c r="F777" s="18"/>
      <c r="G777" s="40"/>
      <c r="H777" s="75"/>
      <c r="I777" s="18"/>
      <c r="J777" s="18"/>
      <c r="K777" s="18"/>
      <c r="L777" s="40"/>
      <c r="M777" s="18"/>
      <c r="N777" s="75"/>
      <c r="O777" s="75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>
      <c r="A778" s="18"/>
      <c r="B778" s="75"/>
      <c r="C778" s="18"/>
      <c r="D778" s="18"/>
      <c r="E778" s="18"/>
      <c r="F778" s="18"/>
      <c r="G778" s="40"/>
      <c r="H778" s="75"/>
      <c r="I778" s="18"/>
      <c r="J778" s="18"/>
      <c r="K778" s="18"/>
      <c r="L778" s="40"/>
      <c r="M778" s="18"/>
      <c r="N778" s="75"/>
      <c r="O778" s="75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>
      <c r="A779" s="18"/>
      <c r="B779" s="75"/>
      <c r="C779" s="18"/>
      <c r="D779" s="18"/>
      <c r="E779" s="18"/>
      <c r="F779" s="18"/>
      <c r="G779" s="40"/>
      <c r="H779" s="75"/>
      <c r="I779" s="18"/>
      <c r="J779" s="18"/>
      <c r="K779" s="18"/>
      <c r="L779" s="40"/>
      <c r="M779" s="18"/>
      <c r="N779" s="75"/>
      <c r="O779" s="75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>
      <c r="A780" s="18"/>
      <c r="B780" s="75"/>
      <c r="C780" s="18"/>
      <c r="D780" s="18"/>
      <c r="E780" s="18"/>
      <c r="F780" s="18"/>
      <c r="G780" s="40"/>
      <c r="H780" s="75"/>
      <c r="I780" s="18"/>
      <c r="J780" s="18"/>
      <c r="K780" s="18"/>
      <c r="L780" s="40"/>
      <c r="M780" s="18"/>
      <c r="N780" s="75"/>
      <c r="O780" s="75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>
      <c r="A781" s="18"/>
      <c r="B781" s="75"/>
      <c r="C781" s="18"/>
      <c r="D781" s="18"/>
      <c r="E781" s="18"/>
      <c r="F781" s="18"/>
      <c r="G781" s="40"/>
      <c r="H781" s="75"/>
      <c r="I781" s="18"/>
      <c r="J781" s="18"/>
      <c r="K781" s="18"/>
      <c r="L781" s="40"/>
      <c r="M781" s="18"/>
      <c r="N781" s="75"/>
      <c r="O781" s="75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>
      <c r="A782" s="18"/>
      <c r="B782" s="75"/>
      <c r="C782" s="18"/>
      <c r="D782" s="18"/>
      <c r="E782" s="18"/>
      <c r="F782" s="18"/>
      <c r="G782" s="40"/>
      <c r="H782" s="75"/>
      <c r="I782" s="18"/>
      <c r="J782" s="18"/>
      <c r="K782" s="18"/>
      <c r="L782" s="40"/>
      <c r="M782" s="18"/>
      <c r="N782" s="75"/>
      <c r="O782" s="75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>
      <c r="A783" s="18"/>
      <c r="B783" s="75"/>
      <c r="C783" s="18"/>
      <c r="D783" s="18"/>
      <c r="E783" s="18"/>
      <c r="F783" s="18"/>
      <c r="G783" s="40"/>
      <c r="H783" s="75"/>
      <c r="I783" s="18"/>
      <c r="J783" s="18"/>
      <c r="K783" s="18"/>
      <c r="L783" s="40"/>
      <c r="M783" s="18"/>
      <c r="N783" s="75"/>
      <c r="O783" s="75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>
      <c r="A784" s="18"/>
      <c r="B784" s="75"/>
      <c r="C784" s="18"/>
      <c r="D784" s="18"/>
      <c r="E784" s="18"/>
      <c r="F784" s="18"/>
      <c r="G784" s="40"/>
      <c r="H784" s="75"/>
      <c r="I784" s="18"/>
      <c r="J784" s="18"/>
      <c r="K784" s="18"/>
      <c r="L784" s="40"/>
      <c r="M784" s="18"/>
      <c r="N784" s="75"/>
      <c r="O784" s="75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>
      <c r="A785" s="18"/>
      <c r="B785" s="75"/>
      <c r="C785" s="18"/>
      <c r="D785" s="18"/>
      <c r="E785" s="18"/>
      <c r="F785" s="18"/>
      <c r="G785" s="40"/>
      <c r="H785" s="75"/>
      <c r="I785" s="18"/>
      <c r="J785" s="18"/>
      <c r="K785" s="18"/>
      <c r="L785" s="40"/>
      <c r="M785" s="18"/>
      <c r="N785" s="75"/>
      <c r="O785" s="75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>
      <c r="A786" s="18"/>
      <c r="B786" s="75"/>
      <c r="C786" s="18"/>
      <c r="D786" s="18"/>
      <c r="E786" s="18"/>
      <c r="F786" s="18"/>
      <c r="G786" s="40"/>
      <c r="H786" s="75"/>
      <c r="I786" s="18"/>
      <c r="J786" s="18"/>
      <c r="K786" s="18"/>
      <c r="L786" s="40"/>
      <c r="M786" s="18"/>
      <c r="N786" s="75"/>
      <c r="O786" s="75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>
      <c r="A787" s="18"/>
      <c r="B787" s="75"/>
      <c r="C787" s="18"/>
      <c r="D787" s="18"/>
      <c r="E787" s="18"/>
      <c r="F787" s="18"/>
      <c r="G787" s="40"/>
      <c r="H787" s="75"/>
      <c r="I787" s="18"/>
      <c r="J787" s="18"/>
      <c r="K787" s="18"/>
      <c r="L787" s="40"/>
      <c r="M787" s="18"/>
      <c r="N787" s="75"/>
      <c r="O787" s="75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>
      <c r="A788" s="18"/>
      <c r="B788" s="75"/>
      <c r="C788" s="18"/>
      <c r="D788" s="18"/>
      <c r="E788" s="18"/>
      <c r="F788" s="18"/>
      <c r="G788" s="40"/>
      <c r="H788" s="75"/>
      <c r="I788" s="18"/>
      <c r="J788" s="18"/>
      <c r="K788" s="18"/>
      <c r="L788" s="40"/>
      <c r="M788" s="18"/>
      <c r="N788" s="75"/>
      <c r="O788" s="75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>
      <c r="A789" s="18"/>
      <c r="B789" s="75"/>
      <c r="C789" s="18"/>
      <c r="D789" s="18"/>
      <c r="E789" s="18"/>
      <c r="F789" s="18"/>
      <c r="G789" s="40"/>
      <c r="H789" s="75"/>
      <c r="I789" s="18"/>
      <c r="J789" s="18"/>
      <c r="K789" s="18"/>
      <c r="L789" s="40"/>
      <c r="M789" s="18"/>
      <c r="N789" s="75"/>
      <c r="O789" s="75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>
      <c r="A790" s="18"/>
      <c r="B790" s="75"/>
      <c r="C790" s="18"/>
      <c r="D790" s="18"/>
      <c r="E790" s="18"/>
      <c r="F790" s="18"/>
      <c r="G790" s="40"/>
      <c r="H790" s="75"/>
      <c r="I790" s="18"/>
      <c r="J790" s="18"/>
      <c r="K790" s="18"/>
      <c r="L790" s="40"/>
      <c r="M790" s="18"/>
      <c r="N790" s="75"/>
      <c r="O790" s="75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>
      <c r="A791" s="18"/>
      <c r="B791" s="75"/>
      <c r="C791" s="18"/>
      <c r="D791" s="18"/>
      <c r="E791" s="18"/>
      <c r="F791" s="18"/>
      <c r="G791" s="40"/>
      <c r="H791" s="75"/>
      <c r="I791" s="18"/>
      <c r="J791" s="18"/>
      <c r="K791" s="18"/>
      <c r="L791" s="40"/>
      <c r="M791" s="18"/>
      <c r="N791" s="75"/>
      <c r="O791" s="75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>
      <c r="A792" s="18"/>
      <c r="B792" s="75"/>
      <c r="C792" s="18"/>
      <c r="D792" s="18"/>
      <c r="E792" s="18"/>
      <c r="F792" s="18"/>
      <c r="G792" s="40"/>
      <c r="H792" s="75"/>
      <c r="I792" s="18"/>
      <c r="J792" s="18"/>
      <c r="K792" s="18"/>
      <c r="L792" s="40"/>
      <c r="M792" s="18"/>
      <c r="N792" s="75"/>
      <c r="O792" s="75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>
      <c r="A793" s="18"/>
      <c r="B793" s="75"/>
      <c r="C793" s="18"/>
      <c r="D793" s="18"/>
      <c r="E793" s="18"/>
      <c r="F793" s="18"/>
      <c r="G793" s="40"/>
      <c r="H793" s="75"/>
      <c r="I793" s="18"/>
      <c r="J793" s="18"/>
      <c r="K793" s="18"/>
      <c r="L793" s="40"/>
      <c r="M793" s="18"/>
      <c r="N793" s="75"/>
      <c r="O793" s="75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>
      <c r="A794" s="18"/>
      <c r="B794" s="75"/>
      <c r="C794" s="18"/>
      <c r="D794" s="18"/>
      <c r="E794" s="18"/>
      <c r="F794" s="18"/>
      <c r="G794" s="40"/>
      <c r="H794" s="75"/>
      <c r="I794" s="18"/>
      <c r="J794" s="18"/>
      <c r="K794" s="18"/>
      <c r="L794" s="40"/>
      <c r="M794" s="18"/>
      <c r="N794" s="75"/>
      <c r="O794" s="75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>
      <c r="A795" s="18"/>
      <c r="B795" s="75"/>
      <c r="C795" s="18"/>
      <c r="D795" s="18"/>
      <c r="E795" s="18"/>
      <c r="F795" s="18"/>
      <c r="G795" s="40"/>
      <c r="H795" s="75"/>
      <c r="I795" s="18"/>
      <c r="J795" s="18"/>
      <c r="K795" s="18"/>
      <c r="L795" s="40"/>
      <c r="M795" s="18"/>
      <c r="N795" s="75"/>
      <c r="O795" s="75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>
      <c r="A796" s="18"/>
      <c r="B796" s="75"/>
      <c r="C796" s="18"/>
      <c r="D796" s="18"/>
      <c r="E796" s="18"/>
      <c r="F796" s="18"/>
      <c r="G796" s="40"/>
      <c r="H796" s="75"/>
      <c r="I796" s="18"/>
      <c r="J796" s="18"/>
      <c r="K796" s="18"/>
      <c r="L796" s="40"/>
      <c r="M796" s="18"/>
      <c r="N796" s="75"/>
      <c r="O796" s="75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>
      <c r="A797" s="18"/>
      <c r="B797" s="75"/>
      <c r="C797" s="18"/>
      <c r="D797" s="18"/>
      <c r="E797" s="18"/>
      <c r="F797" s="18"/>
      <c r="G797" s="40"/>
      <c r="H797" s="75"/>
      <c r="I797" s="18"/>
      <c r="J797" s="18"/>
      <c r="K797" s="18"/>
      <c r="L797" s="40"/>
      <c r="M797" s="18"/>
      <c r="N797" s="75"/>
      <c r="O797" s="75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>
      <c r="A798" s="18"/>
      <c r="B798" s="75"/>
      <c r="C798" s="18"/>
      <c r="D798" s="18"/>
      <c r="E798" s="18"/>
      <c r="F798" s="18"/>
      <c r="G798" s="40"/>
      <c r="H798" s="75"/>
      <c r="I798" s="18"/>
      <c r="J798" s="18"/>
      <c r="K798" s="18"/>
      <c r="L798" s="40"/>
      <c r="M798" s="18"/>
      <c r="N798" s="75"/>
      <c r="O798" s="75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>
      <c r="A799" s="18"/>
      <c r="B799" s="75"/>
      <c r="C799" s="18"/>
      <c r="D799" s="18"/>
      <c r="E799" s="18"/>
      <c r="F799" s="18"/>
      <c r="G799" s="40"/>
      <c r="H799" s="75"/>
      <c r="I799" s="18"/>
      <c r="J799" s="18"/>
      <c r="K799" s="18"/>
      <c r="L799" s="40"/>
      <c r="M799" s="18"/>
      <c r="N799" s="75"/>
      <c r="O799" s="75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>
      <c r="A800" s="18"/>
      <c r="B800" s="75"/>
      <c r="C800" s="18"/>
      <c r="D800" s="18"/>
      <c r="E800" s="18"/>
      <c r="F800" s="18"/>
      <c r="G800" s="40"/>
      <c r="H800" s="75"/>
      <c r="I800" s="18"/>
      <c r="J800" s="18"/>
      <c r="K800" s="18"/>
      <c r="L800" s="40"/>
      <c r="M800" s="18"/>
      <c r="N800" s="75"/>
      <c r="O800" s="75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>
      <c r="A801" s="18"/>
      <c r="B801" s="75"/>
      <c r="C801" s="18"/>
      <c r="D801" s="18"/>
      <c r="E801" s="18"/>
      <c r="F801" s="18"/>
      <c r="G801" s="40"/>
      <c r="H801" s="75"/>
      <c r="I801" s="18"/>
      <c r="J801" s="18"/>
      <c r="K801" s="18"/>
      <c r="L801" s="40"/>
      <c r="M801" s="18"/>
      <c r="N801" s="75"/>
      <c r="O801" s="75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>
      <c r="A802" s="18"/>
      <c r="B802" s="75"/>
      <c r="C802" s="18"/>
      <c r="D802" s="18"/>
      <c r="E802" s="18"/>
      <c r="F802" s="18"/>
      <c r="G802" s="40"/>
      <c r="H802" s="75"/>
      <c r="I802" s="18"/>
      <c r="J802" s="18"/>
      <c r="K802" s="18"/>
      <c r="L802" s="40"/>
      <c r="M802" s="18"/>
      <c r="N802" s="75"/>
      <c r="O802" s="75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>
      <c r="A803" s="18"/>
      <c r="B803" s="75"/>
      <c r="C803" s="18"/>
      <c r="D803" s="18"/>
      <c r="E803" s="18"/>
      <c r="F803" s="18"/>
      <c r="G803" s="40"/>
      <c r="H803" s="75"/>
      <c r="I803" s="18"/>
      <c r="J803" s="18"/>
      <c r="K803" s="18"/>
      <c r="L803" s="40"/>
      <c r="M803" s="18"/>
      <c r="N803" s="75"/>
      <c r="O803" s="75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>
      <c r="A804" s="18"/>
      <c r="B804" s="75"/>
      <c r="C804" s="18"/>
      <c r="D804" s="18"/>
      <c r="E804" s="18"/>
      <c r="F804" s="18"/>
      <c r="G804" s="40"/>
      <c r="H804" s="75"/>
      <c r="I804" s="18"/>
      <c r="J804" s="18"/>
      <c r="K804" s="18"/>
      <c r="L804" s="40"/>
      <c r="M804" s="18"/>
      <c r="N804" s="75"/>
      <c r="O804" s="75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>
      <c r="A805" s="18"/>
      <c r="B805" s="75"/>
      <c r="C805" s="18"/>
      <c r="D805" s="18"/>
      <c r="E805" s="18"/>
      <c r="F805" s="18"/>
      <c r="G805" s="40"/>
      <c r="H805" s="75"/>
      <c r="I805" s="18"/>
      <c r="J805" s="18"/>
      <c r="K805" s="18"/>
      <c r="L805" s="40"/>
      <c r="M805" s="18"/>
      <c r="N805" s="75"/>
      <c r="O805" s="75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>
      <c r="A806" s="18"/>
      <c r="B806" s="75"/>
      <c r="C806" s="18"/>
      <c r="D806" s="18"/>
      <c r="E806" s="18"/>
      <c r="F806" s="18"/>
      <c r="G806" s="40"/>
      <c r="H806" s="75"/>
      <c r="I806" s="18"/>
      <c r="J806" s="18"/>
      <c r="K806" s="18"/>
      <c r="L806" s="40"/>
      <c r="M806" s="18"/>
      <c r="N806" s="75"/>
      <c r="O806" s="75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>
      <c r="A807" s="18"/>
      <c r="B807" s="75"/>
      <c r="C807" s="18"/>
      <c r="D807" s="18"/>
      <c r="E807" s="18"/>
      <c r="F807" s="18"/>
      <c r="G807" s="40"/>
      <c r="H807" s="75"/>
      <c r="I807" s="18"/>
      <c r="J807" s="18"/>
      <c r="K807" s="18"/>
      <c r="L807" s="40"/>
      <c r="M807" s="18"/>
      <c r="N807" s="75"/>
      <c r="O807" s="75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>
      <c r="A808" s="18"/>
      <c r="B808" s="75"/>
      <c r="C808" s="18"/>
      <c r="D808" s="18"/>
      <c r="E808" s="18"/>
      <c r="F808" s="18"/>
      <c r="G808" s="40"/>
      <c r="H808" s="75"/>
      <c r="I808" s="18"/>
      <c r="J808" s="18"/>
      <c r="K808" s="18"/>
      <c r="L808" s="40"/>
      <c r="M808" s="18"/>
      <c r="N808" s="75"/>
      <c r="O808" s="75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>
      <c r="A809" s="18"/>
      <c r="B809" s="75"/>
      <c r="C809" s="18"/>
      <c r="D809" s="18"/>
      <c r="E809" s="18"/>
      <c r="F809" s="18"/>
      <c r="G809" s="40"/>
      <c r="H809" s="75"/>
      <c r="I809" s="18"/>
      <c r="J809" s="18"/>
      <c r="K809" s="18"/>
      <c r="L809" s="40"/>
      <c r="M809" s="18"/>
      <c r="N809" s="75"/>
      <c r="O809" s="75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>
      <c r="A810" s="18"/>
      <c r="B810" s="75"/>
      <c r="C810" s="18"/>
      <c r="D810" s="18"/>
      <c r="E810" s="18"/>
      <c r="F810" s="18"/>
      <c r="G810" s="40"/>
      <c r="H810" s="75"/>
      <c r="I810" s="18"/>
      <c r="J810" s="18"/>
      <c r="K810" s="18"/>
      <c r="L810" s="40"/>
      <c r="M810" s="18"/>
      <c r="N810" s="75"/>
      <c r="O810" s="75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>
      <c r="A811" s="18"/>
      <c r="B811" s="75"/>
      <c r="C811" s="18"/>
      <c r="D811" s="18"/>
      <c r="E811" s="18"/>
      <c r="F811" s="18"/>
      <c r="G811" s="40"/>
      <c r="H811" s="75"/>
      <c r="I811" s="18"/>
      <c r="J811" s="18"/>
      <c r="K811" s="18"/>
      <c r="L811" s="40"/>
      <c r="M811" s="18"/>
      <c r="N811" s="75"/>
      <c r="O811" s="75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>
      <c r="A812" s="18"/>
      <c r="B812" s="75"/>
      <c r="C812" s="18"/>
      <c r="D812" s="18"/>
      <c r="E812" s="18"/>
      <c r="F812" s="18"/>
      <c r="G812" s="40"/>
      <c r="H812" s="75"/>
      <c r="I812" s="18"/>
      <c r="J812" s="18"/>
      <c r="K812" s="18"/>
      <c r="L812" s="40"/>
      <c r="M812" s="18"/>
      <c r="N812" s="75"/>
      <c r="O812" s="75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>
      <c r="A813" s="18"/>
      <c r="B813" s="75"/>
      <c r="C813" s="18"/>
      <c r="D813" s="18"/>
      <c r="E813" s="18"/>
      <c r="F813" s="18"/>
      <c r="G813" s="40"/>
      <c r="H813" s="75"/>
      <c r="I813" s="18"/>
      <c r="J813" s="18"/>
      <c r="K813" s="18"/>
      <c r="L813" s="40"/>
      <c r="M813" s="18"/>
      <c r="N813" s="75"/>
      <c r="O813" s="75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>
      <c r="A814" s="18"/>
      <c r="B814" s="75"/>
      <c r="C814" s="18"/>
      <c r="D814" s="18"/>
      <c r="E814" s="18"/>
      <c r="F814" s="18"/>
      <c r="G814" s="40"/>
      <c r="H814" s="75"/>
      <c r="I814" s="18"/>
      <c r="J814" s="18"/>
      <c r="K814" s="18"/>
      <c r="L814" s="40"/>
      <c r="M814" s="18"/>
      <c r="N814" s="75"/>
      <c r="O814" s="75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>
      <c r="A815" s="18"/>
      <c r="B815" s="75"/>
      <c r="C815" s="18"/>
      <c r="D815" s="18"/>
      <c r="E815" s="18"/>
      <c r="F815" s="18"/>
      <c r="G815" s="40"/>
      <c r="H815" s="75"/>
      <c r="I815" s="18"/>
      <c r="J815" s="18"/>
      <c r="K815" s="18"/>
      <c r="L815" s="40"/>
      <c r="M815" s="18"/>
      <c r="N815" s="75"/>
      <c r="O815" s="75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>
      <c r="A816" s="18"/>
      <c r="B816" s="75"/>
      <c r="C816" s="18"/>
      <c r="D816" s="18"/>
      <c r="E816" s="18"/>
      <c r="F816" s="18"/>
      <c r="G816" s="40"/>
      <c r="H816" s="75"/>
      <c r="I816" s="18"/>
      <c r="J816" s="18"/>
      <c r="K816" s="18"/>
      <c r="L816" s="40"/>
      <c r="M816" s="18"/>
      <c r="N816" s="75"/>
      <c r="O816" s="75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>
      <c r="A817" s="18"/>
      <c r="B817" s="75"/>
      <c r="C817" s="18"/>
      <c r="D817" s="18"/>
      <c r="E817" s="18"/>
      <c r="F817" s="18"/>
      <c r="G817" s="40"/>
      <c r="H817" s="75"/>
      <c r="I817" s="18"/>
      <c r="J817" s="18"/>
      <c r="K817" s="18"/>
      <c r="L817" s="40"/>
      <c r="M817" s="18"/>
      <c r="N817" s="75"/>
      <c r="O817" s="75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>
      <c r="A818" s="18"/>
      <c r="B818" s="75"/>
      <c r="C818" s="18"/>
      <c r="D818" s="18"/>
      <c r="E818" s="18"/>
      <c r="F818" s="18"/>
      <c r="G818" s="40"/>
      <c r="H818" s="75"/>
      <c r="I818" s="18"/>
      <c r="J818" s="18"/>
      <c r="K818" s="18"/>
      <c r="L818" s="40"/>
      <c r="M818" s="18"/>
      <c r="N818" s="75"/>
      <c r="O818" s="75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>
      <c r="A819" s="18"/>
      <c r="B819" s="75"/>
      <c r="C819" s="18"/>
      <c r="D819" s="18"/>
      <c r="E819" s="18"/>
      <c r="F819" s="18"/>
      <c r="G819" s="40"/>
      <c r="H819" s="75"/>
      <c r="I819" s="18"/>
      <c r="J819" s="18"/>
      <c r="K819" s="18"/>
      <c r="L819" s="40"/>
      <c r="M819" s="18"/>
      <c r="N819" s="75"/>
      <c r="O819" s="75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>
      <c r="A820" s="18"/>
      <c r="B820" s="75"/>
      <c r="C820" s="18"/>
      <c r="D820" s="18"/>
      <c r="E820" s="18"/>
      <c r="F820" s="18"/>
      <c r="G820" s="40"/>
      <c r="H820" s="75"/>
      <c r="I820" s="18"/>
      <c r="J820" s="18"/>
      <c r="K820" s="18"/>
      <c r="L820" s="40"/>
      <c r="M820" s="18"/>
      <c r="N820" s="75"/>
      <c r="O820" s="75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>
      <c r="A821" s="18"/>
      <c r="B821" s="75"/>
      <c r="C821" s="18"/>
      <c r="D821" s="18"/>
      <c r="E821" s="18"/>
      <c r="F821" s="18"/>
      <c r="G821" s="40"/>
      <c r="H821" s="75"/>
      <c r="I821" s="18"/>
      <c r="J821" s="18"/>
      <c r="K821" s="18"/>
      <c r="L821" s="40"/>
      <c r="M821" s="18"/>
      <c r="N821" s="75"/>
      <c r="O821" s="75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>
      <c r="A822" s="18"/>
      <c r="B822" s="75"/>
      <c r="C822" s="18"/>
      <c r="D822" s="18"/>
      <c r="E822" s="18"/>
      <c r="F822" s="18"/>
      <c r="G822" s="40"/>
      <c r="H822" s="75"/>
      <c r="I822" s="18"/>
      <c r="J822" s="18"/>
      <c r="K822" s="18"/>
      <c r="L822" s="40"/>
      <c r="M822" s="18"/>
      <c r="N822" s="75"/>
      <c r="O822" s="75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>
      <c r="A823" s="18"/>
      <c r="B823" s="75"/>
      <c r="C823" s="18"/>
      <c r="D823" s="18"/>
      <c r="E823" s="18"/>
      <c r="F823" s="18"/>
      <c r="G823" s="40"/>
      <c r="H823" s="75"/>
      <c r="I823" s="18"/>
      <c r="J823" s="18"/>
      <c r="K823" s="18"/>
      <c r="L823" s="40"/>
      <c r="M823" s="18"/>
      <c r="N823" s="75"/>
      <c r="O823" s="75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>
      <c r="A824" s="18"/>
      <c r="B824" s="75"/>
      <c r="C824" s="18"/>
      <c r="D824" s="18"/>
      <c r="E824" s="18"/>
      <c r="F824" s="18"/>
      <c r="G824" s="40"/>
      <c r="H824" s="75"/>
      <c r="I824" s="18"/>
      <c r="J824" s="18"/>
      <c r="K824" s="18"/>
      <c r="L824" s="40"/>
      <c r="M824" s="18"/>
      <c r="N824" s="75"/>
      <c r="O824" s="75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>
      <c r="A825" s="18"/>
      <c r="B825" s="75"/>
      <c r="C825" s="18"/>
      <c r="D825" s="18"/>
      <c r="E825" s="18"/>
      <c r="F825" s="18"/>
      <c r="G825" s="40"/>
      <c r="H825" s="75"/>
      <c r="I825" s="18"/>
      <c r="J825" s="18"/>
      <c r="K825" s="18"/>
      <c r="L825" s="40"/>
      <c r="M825" s="18"/>
      <c r="N825" s="75"/>
      <c r="O825" s="75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>
      <c r="A826" s="18"/>
      <c r="B826" s="75"/>
      <c r="C826" s="18"/>
      <c r="D826" s="18"/>
      <c r="E826" s="18"/>
      <c r="F826" s="18"/>
      <c r="G826" s="40"/>
      <c r="H826" s="75"/>
      <c r="I826" s="18"/>
      <c r="J826" s="18"/>
      <c r="K826" s="18"/>
      <c r="L826" s="40"/>
      <c r="M826" s="18"/>
      <c r="N826" s="75"/>
      <c r="O826" s="75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>
      <c r="A827" s="18"/>
      <c r="B827" s="75"/>
      <c r="C827" s="18"/>
      <c r="D827" s="18"/>
      <c r="E827" s="18"/>
      <c r="F827" s="18"/>
      <c r="G827" s="40"/>
      <c r="H827" s="75"/>
      <c r="I827" s="18"/>
      <c r="J827" s="18"/>
      <c r="K827" s="18"/>
      <c r="L827" s="40"/>
      <c r="M827" s="18"/>
      <c r="N827" s="75"/>
      <c r="O827" s="75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>
      <c r="A828" s="18"/>
      <c r="B828" s="75"/>
      <c r="C828" s="18"/>
      <c r="D828" s="18"/>
      <c r="E828" s="18"/>
      <c r="F828" s="18"/>
      <c r="G828" s="40"/>
      <c r="H828" s="75"/>
      <c r="I828" s="18"/>
      <c r="J828" s="18"/>
      <c r="K828" s="18"/>
      <c r="L828" s="40"/>
      <c r="M828" s="18"/>
      <c r="N828" s="75"/>
      <c r="O828" s="75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>
      <c r="A829" s="18"/>
      <c r="B829" s="75"/>
      <c r="C829" s="18"/>
      <c r="D829" s="18"/>
      <c r="E829" s="18"/>
      <c r="F829" s="18"/>
      <c r="G829" s="40"/>
      <c r="H829" s="75"/>
      <c r="I829" s="18"/>
      <c r="J829" s="18"/>
      <c r="K829" s="18"/>
      <c r="L829" s="40"/>
      <c r="M829" s="18"/>
      <c r="N829" s="75"/>
      <c r="O829" s="75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>
      <c r="A830" s="18"/>
      <c r="B830" s="75"/>
      <c r="C830" s="18"/>
      <c r="D830" s="18"/>
      <c r="E830" s="18"/>
      <c r="F830" s="18"/>
      <c r="G830" s="40"/>
      <c r="H830" s="75"/>
      <c r="I830" s="18"/>
      <c r="J830" s="18"/>
      <c r="K830" s="18"/>
      <c r="L830" s="40"/>
      <c r="M830" s="18"/>
      <c r="N830" s="75"/>
      <c r="O830" s="75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>
      <c r="A831" s="18"/>
      <c r="B831" s="75"/>
      <c r="C831" s="18"/>
      <c r="D831" s="18"/>
      <c r="E831" s="18"/>
      <c r="F831" s="18"/>
      <c r="G831" s="40"/>
      <c r="H831" s="75"/>
      <c r="I831" s="18"/>
      <c r="J831" s="18"/>
      <c r="K831" s="18"/>
      <c r="L831" s="40"/>
      <c r="M831" s="18"/>
      <c r="N831" s="75"/>
      <c r="O831" s="75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>
      <c r="A832" s="18"/>
      <c r="B832" s="75"/>
      <c r="C832" s="18"/>
      <c r="D832" s="18"/>
      <c r="E832" s="18"/>
      <c r="F832" s="18"/>
      <c r="G832" s="40"/>
      <c r="H832" s="75"/>
      <c r="I832" s="18"/>
      <c r="J832" s="18"/>
      <c r="K832" s="18"/>
      <c r="L832" s="40"/>
      <c r="M832" s="18"/>
      <c r="N832" s="75"/>
      <c r="O832" s="75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>
      <c r="A833" s="18"/>
      <c r="B833" s="75"/>
      <c r="C833" s="18"/>
      <c r="D833" s="18"/>
      <c r="E833" s="18"/>
      <c r="F833" s="18"/>
      <c r="G833" s="40"/>
      <c r="H833" s="75"/>
      <c r="I833" s="18"/>
      <c r="J833" s="18"/>
      <c r="K833" s="18"/>
      <c r="L833" s="40"/>
      <c r="M833" s="18"/>
      <c r="N833" s="75"/>
      <c r="O833" s="75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>
      <c r="A834" s="18"/>
      <c r="B834" s="75"/>
      <c r="C834" s="18"/>
      <c r="D834" s="18"/>
      <c r="E834" s="18"/>
      <c r="F834" s="18"/>
      <c r="G834" s="40"/>
      <c r="H834" s="75"/>
      <c r="I834" s="18"/>
      <c r="J834" s="18"/>
      <c r="K834" s="18"/>
      <c r="L834" s="40"/>
      <c r="M834" s="18"/>
      <c r="N834" s="75"/>
      <c r="O834" s="75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>
      <c r="A835" s="18"/>
      <c r="B835" s="75"/>
      <c r="C835" s="18"/>
      <c r="D835" s="18"/>
      <c r="E835" s="18"/>
      <c r="F835" s="18"/>
      <c r="G835" s="40"/>
      <c r="H835" s="75"/>
      <c r="I835" s="18"/>
      <c r="J835" s="18"/>
      <c r="K835" s="18"/>
      <c r="L835" s="40"/>
      <c r="M835" s="18"/>
      <c r="N835" s="75"/>
      <c r="O835" s="75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>
      <c r="A836" s="18"/>
      <c r="B836" s="75"/>
      <c r="C836" s="18"/>
      <c r="D836" s="18"/>
      <c r="E836" s="18"/>
      <c r="F836" s="18"/>
      <c r="G836" s="40"/>
      <c r="H836" s="75"/>
      <c r="I836" s="18"/>
      <c r="J836" s="18"/>
      <c r="K836" s="18"/>
      <c r="L836" s="40"/>
      <c r="M836" s="18"/>
      <c r="N836" s="75"/>
      <c r="O836" s="75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>
      <c r="A837" s="18"/>
      <c r="B837" s="75"/>
      <c r="C837" s="18"/>
      <c r="D837" s="18"/>
      <c r="E837" s="18"/>
      <c r="F837" s="18"/>
      <c r="G837" s="40"/>
      <c r="H837" s="75"/>
      <c r="I837" s="18"/>
      <c r="J837" s="18"/>
      <c r="K837" s="18"/>
      <c r="L837" s="40"/>
      <c r="M837" s="18"/>
      <c r="N837" s="75"/>
      <c r="O837" s="75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>
      <c r="A838" s="18"/>
      <c r="B838" s="75"/>
      <c r="C838" s="18"/>
      <c r="D838" s="18"/>
      <c r="E838" s="18"/>
      <c r="F838" s="18"/>
      <c r="G838" s="40"/>
      <c r="H838" s="75"/>
      <c r="I838" s="18"/>
      <c r="J838" s="18"/>
      <c r="K838" s="18"/>
      <c r="L838" s="40"/>
      <c r="M838" s="18"/>
      <c r="N838" s="75"/>
      <c r="O838" s="75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>
      <c r="A839" s="18"/>
      <c r="B839" s="75"/>
      <c r="C839" s="18"/>
      <c r="D839" s="18"/>
      <c r="E839" s="18"/>
      <c r="F839" s="18"/>
      <c r="G839" s="40"/>
      <c r="H839" s="75"/>
      <c r="I839" s="18"/>
      <c r="J839" s="18"/>
      <c r="K839" s="18"/>
      <c r="L839" s="40"/>
      <c r="M839" s="18"/>
      <c r="N839" s="75"/>
      <c r="O839" s="75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>
      <c r="A840" s="18"/>
      <c r="B840" s="75"/>
      <c r="C840" s="18"/>
      <c r="D840" s="18"/>
      <c r="E840" s="18"/>
      <c r="F840" s="18"/>
      <c r="G840" s="40"/>
      <c r="H840" s="75"/>
      <c r="I840" s="18"/>
      <c r="J840" s="18"/>
      <c r="K840" s="18"/>
      <c r="L840" s="40"/>
      <c r="M840" s="18"/>
      <c r="N840" s="75"/>
      <c r="O840" s="75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>
      <c r="A841" s="18"/>
      <c r="B841" s="75"/>
      <c r="C841" s="18"/>
      <c r="D841" s="18"/>
      <c r="E841" s="18"/>
      <c r="F841" s="18"/>
      <c r="G841" s="40"/>
      <c r="H841" s="75"/>
      <c r="I841" s="18"/>
      <c r="J841" s="18"/>
      <c r="K841" s="18"/>
      <c r="L841" s="40"/>
      <c r="M841" s="18"/>
      <c r="N841" s="75"/>
      <c r="O841" s="75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>
      <c r="A842" s="18"/>
      <c r="B842" s="75"/>
      <c r="C842" s="18"/>
      <c r="D842" s="18"/>
      <c r="E842" s="18"/>
      <c r="F842" s="18"/>
      <c r="G842" s="40"/>
      <c r="H842" s="75"/>
      <c r="I842" s="18"/>
      <c r="J842" s="18"/>
      <c r="K842" s="18"/>
      <c r="L842" s="40"/>
      <c r="M842" s="18"/>
      <c r="N842" s="75"/>
      <c r="O842" s="75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>
      <c r="A843" s="18"/>
      <c r="B843" s="75"/>
      <c r="C843" s="18"/>
      <c r="D843" s="18"/>
      <c r="E843" s="18"/>
      <c r="F843" s="18"/>
      <c r="G843" s="40"/>
      <c r="H843" s="75"/>
      <c r="I843" s="18"/>
      <c r="J843" s="18"/>
      <c r="K843" s="18"/>
      <c r="L843" s="40"/>
      <c r="M843" s="18"/>
      <c r="N843" s="75"/>
      <c r="O843" s="75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>
      <c r="A844" s="18"/>
      <c r="B844" s="75"/>
      <c r="C844" s="18"/>
      <c r="D844" s="18"/>
      <c r="E844" s="18"/>
      <c r="F844" s="18"/>
      <c r="G844" s="40"/>
      <c r="H844" s="75"/>
      <c r="I844" s="18"/>
      <c r="J844" s="18"/>
      <c r="K844" s="18"/>
      <c r="L844" s="40"/>
      <c r="M844" s="18"/>
      <c r="N844" s="75"/>
      <c r="O844" s="75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>
      <c r="A845" s="18"/>
      <c r="B845" s="75"/>
      <c r="C845" s="18"/>
      <c r="D845" s="18"/>
      <c r="E845" s="18"/>
      <c r="F845" s="18"/>
      <c r="G845" s="40"/>
      <c r="H845" s="75"/>
      <c r="I845" s="18"/>
      <c r="J845" s="18"/>
      <c r="K845" s="18"/>
      <c r="L845" s="40"/>
      <c r="M845" s="18"/>
      <c r="N845" s="75"/>
      <c r="O845" s="75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>
      <c r="A846" s="18"/>
      <c r="B846" s="75"/>
      <c r="C846" s="18"/>
      <c r="D846" s="18"/>
      <c r="E846" s="18"/>
      <c r="F846" s="18"/>
      <c r="G846" s="40"/>
      <c r="H846" s="75"/>
      <c r="I846" s="18"/>
      <c r="J846" s="18"/>
      <c r="K846" s="18"/>
      <c r="L846" s="40"/>
      <c r="M846" s="18"/>
      <c r="N846" s="75"/>
      <c r="O846" s="75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>
      <c r="A847" s="18"/>
      <c r="B847" s="75"/>
      <c r="C847" s="18"/>
      <c r="D847" s="18"/>
      <c r="E847" s="18"/>
      <c r="F847" s="18"/>
      <c r="G847" s="40"/>
      <c r="H847" s="75"/>
      <c r="I847" s="18"/>
      <c r="J847" s="18"/>
      <c r="K847" s="18"/>
      <c r="L847" s="40"/>
      <c r="M847" s="18"/>
      <c r="N847" s="75"/>
      <c r="O847" s="75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>
      <c r="A848" s="18"/>
      <c r="B848" s="75"/>
      <c r="C848" s="18"/>
      <c r="D848" s="18"/>
      <c r="E848" s="18"/>
      <c r="F848" s="18"/>
      <c r="G848" s="40"/>
      <c r="H848" s="75"/>
      <c r="I848" s="18"/>
      <c r="J848" s="18"/>
      <c r="K848" s="18"/>
      <c r="L848" s="40"/>
      <c r="M848" s="18"/>
      <c r="N848" s="75"/>
      <c r="O848" s="75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>
      <c r="A849" s="18"/>
      <c r="B849" s="75"/>
      <c r="C849" s="18"/>
      <c r="D849" s="18"/>
      <c r="E849" s="18"/>
      <c r="F849" s="18"/>
      <c r="G849" s="40"/>
      <c r="H849" s="75"/>
      <c r="I849" s="18"/>
      <c r="J849" s="18"/>
      <c r="K849" s="18"/>
      <c r="L849" s="40"/>
      <c r="M849" s="18"/>
      <c r="N849" s="75"/>
      <c r="O849" s="75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>
      <c r="A850" s="18"/>
      <c r="B850" s="75"/>
      <c r="C850" s="18"/>
      <c r="D850" s="18"/>
      <c r="E850" s="18"/>
      <c r="F850" s="18"/>
      <c r="G850" s="40"/>
      <c r="H850" s="75"/>
      <c r="I850" s="18"/>
      <c r="J850" s="18"/>
      <c r="K850" s="18"/>
      <c r="L850" s="40"/>
      <c r="M850" s="18"/>
      <c r="N850" s="75"/>
      <c r="O850" s="75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>
      <c r="A851" s="18"/>
      <c r="B851" s="75"/>
      <c r="C851" s="18"/>
      <c r="D851" s="18"/>
      <c r="E851" s="18"/>
      <c r="F851" s="18"/>
      <c r="G851" s="40"/>
      <c r="H851" s="75"/>
      <c r="I851" s="18"/>
      <c r="J851" s="18"/>
      <c r="K851" s="18"/>
      <c r="L851" s="40"/>
      <c r="M851" s="18"/>
      <c r="N851" s="75"/>
      <c r="O851" s="75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>
      <c r="A852" s="18"/>
      <c r="B852" s="75"/>
      <c r="C852" s="18"/>
      <c r="D852" s="18"/>
      <c r="E852" s="18"/>
      <c r="F852" s="18"/>
      <c r="G852" s="40"/>
      <c r="H852" s="75"/>
      <c r="I852" s="18"/>
      <c r="J852" s="18"/>
      <c r="K852" s="18"/>
      <c r="L852" s="40"/>
      <c r="M852" s="18"/>
      <c r="N852" s="75"/>
      <c r="O852" s="75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>
      <c r="A853" s="18"/>
      <c r="B853" s="75"/>
      <c r="C853" s="18"/>
      <c r="D853" s="18"/>
      <c r="E853" s="18"/>
      <c r="F853" s="18"/>
      <c r="G853" s="40"/>
      <c r="H853" s="75"/>
      <c r="I853" s="18"/>
      <c r="J853" s="18"/>
      <c r="K853" s="18"/>
      <c r="L853" s="40"/>
      <c r="M853" s="18"/>
      <c r="N853" s="75"/>
      <c r="O853" s="75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>
      <c r="A854" s="18"/>
      <c r="B854" s="75"/>
      <c r="C854" s="18"/>
      <c r="D854" s="18"/>
      <c r="E854" s="18"/>
      <c r="F854" s="18"/>
      <c r="G854" s="40"/>
      <c r="H854" s="75"/>
      <c r="I854" s="18"/>
      <c r="J854" s="18"/>
      <c r="K854" s="18"/>
      <c r="L854" s="40"/>
      <c r="M854" s="18"/>
      <c r="N854" s="75"/>
      <c r="O854" s="75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>
      <c r="A855" s="18"/>
      <c r="B855" s="75"/>
      <c r="C855" s="18"/>
      <c r="D855" s="18"/>
      <c r="E855" s="18"/>
      <c r="F855" s="18"/>
      <c r="G855" s="40"/>
      <c r="H855" s="75"/>
      <c r="I855" s="18"/>
      <c r="J855" s="18"/>
      <c r="K855" s="18"/>
      <c r="L855" s="40"/>
      <c r="M855" s="18"/>
      <c r="N855" s="75"/>
      <c r="O855" s="75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>
      <c r="A856" s="18"/>
      <c r="B856" s="75"/>
      <c r="C856" s="18"/>
      <c r="D856" s="18"/>
      <c r="E856" s="18"/>
      <c r="F856" s="18"/>
      <c r="G856" s="40"/>
      <c r="H856" s="75"/>
      <c r="I856" s="18"/>
      <c r="J856" s="18"/>
      <c r="K856" s="18"/>
      <c r="L856" s="40"/>
      <c r="M856" s="18"/>
      <c r="N856" s="75"/>
      <c r="O856" s="75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>
      <c r="A857" s="18"/>
      <c r="B857" s="75"/>
      <c r="C857" s="18"/>
      <c r="D857" s="18"/>
      <c r="E857" s="18"/>
      <c r="F857" s="18"/>
      <c r="G857" s="40"/>
      <c r="H857" s="75"/>
      <c r="I857" s="18"/>
      <c r="J857" s="18"/>
      <c r="K857" s="18"/>
      <c r="L857" s="40"/>
      <c r="M857" s="18"/>
      <c r="N857" s="75"/>
      <c r="O857" s="75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>
      <c r="A858" s="18"/>
      <c r="B858" s="75"/>
      <c r="C858" s="18"/>
      <c r="D858" s="18"/>
      <c r="E858" s="18"/>
      <c r="F858" s="18"/>
      <c r="G858" s="40"/>
      <c r="H858" s="75"/>
      <c r="I858" s="18"/>
      <c r="J858" s="18"/>
      <c r="K858" s="18"/>
      <c r="L858" s="40"/>
      <c r="M858" s="18"/>
      <c r="N858" s="75"/>
      <c r="O858" s="75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>
      <c r="A859" s="18"/>
      <c r="B859" s="75"/>
      <c r="C859" s="18"/>
      <c r="D859" s="18"/>
      <c r="E859" s="18"/>
      <c r="F859" s="18"/>
      <c r="G859" s="40"/>
      <c r="H859" s="75"/>
      <c r="I859" s="18"/>
      <c r="J859" s="18"/>
      <c r="K859" s="18"/>
      <c r="L859" s="40"/>
      <c r="M859" s="18"/>
      <c r="N859" s="75"/>
      <c r="O859" s="75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>
      <c r="A860" s="18"/>
      <c r="B860" s="75"/>
      <c r="C860" s="18"/>
      <c r="D860" s="18"/>
      <c r="E860" s="18"/>
      <c r="F860" s="18"/>
      <c r="G860" s="40"/>
      <c r="H860" s="75"/>
      <c r="I860" s="18"/>
      <c r="J860" s="18"/>
      <c r="K860" s="18"/>
      <c r="L860" s="40"/>
      <c r="M860" s="18"/>
      <c r="N860" s="75"/>
      <c r="O860" s="75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>
      <c r="A861" s="18"/>
      <c r="B861" s="75"/>
      <c r="C861" s="18"/>
      <c r="D861" s="18"/>
      <c r="E861" s="18"/>
      <c r="F861" s="18"/>
      <c r="G861" s="40"/>
      <c r="H861" s="75"/>
      <c r="I861" s="18"/>
      <c r="J861" s="18"/>
      <c r="K861" s="18"/>
      <c r="L861" s="40"/>
      <c r="M861" s="18"/>
      <c r="N861" s="75"/>
      <c r="O861" s="75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>
      <c r="A862" s="18"/>
      <c r="B862" s="75"/>
      <c r="C862" s="18"/>
      <c r="D862" s="18"/>
      <c r="E862" s="18"/>
      <c r="F862" s="18"/>
      <c r="G862" s="40"/>
      <c r="H862" s="75"/>
      <c r="I862" s="18"/>
      <c r="J862" s="18"/>
      <c r="K862" s="18"/>
      <c r="L862" s="40"/>
      <c r="M862" s="18"/>
      <c r="N862" s="75"/>
      <c r="O862" s="75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>
      <c r="A863" s="18"/>
      <c r="B863" s="75"/>
      <c r="C863" s="18"/>
      <c r="D863" s="18"/>
      <c r="E863" s="18"/>
      <c r="F863" s="18"/>
      <c r="G863" s="40"/>
      <c r="H863" s="75"/>
      <c r="I863" s="18"/>
      <c r="J863" s="18"/>
      <c r="K863" s="18"/>
      <c r="L863" s="40"/>
      <c r="M863" s="18"/>
      <c r="N863" s="75"/>
      <c r="O863" s="75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>
      <c r="A864" s="18"/>
      <c r="B864" s="75"/>
      <c r="C864" s="18"/>
      <c r="D864" s="18"/>
      <c r="E864" s="18"/>
      <c r="F864" s="18"/>
      <c r="G864" s="40"/>
      <c r="H864" s="75"/>
      <c r="I864" s="18"/>
      <c r="J864" s="18"/>
      <c r="K864" s="18"/>
      <c r="L864" s="40"/>
      <c r="M864" s="18"/>
      <c r="N864" s="75"/>
      <c r="O864" s="75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>
      <c r="A865" s="18"/>
      <c r="B865" s="75"/>
      <c r="C865" s="18"/>
      <c r="D865" s="18"/>
      <c r="E865" s="18"/>
      <c r="F865" s="18"/>
      <c r="G865" s="40"/>
      <c r="H865" s="75"/>
      <c r="I865" s="18"/>
      <c r="J865" s="18"/>
      <c r="K865" s="18"/>
      <c r="L865" s="40"/>
      <c r="M865" s="18"/>
      <c r="N865" s="75"/>
      <c r="O865" s="75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>
      <c r="A866" s="18"/>
      <c r="B866" s="75"/>
      <c r="C866" s="18"/>
      <c r="D866" s="18"/>
      <c r="E866" s="18"/>
      <c r="F866" s="18"/>
      <c r="G866" s="40"/>
      <c r="H866" s="75"/>
      <c r="I866" s="18"/>
      <c r="J866" s="18"/>
      <c r="K866" s="18"/>
      <c r="L866" s="40"/>
      <c r="M866" s="18"/>
      <c r="N866" s="75"/>
      <c r="O866" s="75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>
      <c r="A867" s="18"/>
      <c r="B867" s="75"/>
      <c r="C867" s="18"/>
      <c r="D867" s="18"/>
      <c r="E867" s="18"/>
      <c r="F867" s="18"/>
      <c r="G867" s="40"/>
      <c r="H867" s="75"/>
      <c r="I867" s="18"/>
      <c r="J867" s="18"/>
      <c r="K867" s="18"/>
      <c r="L867" s="40"/>
      <c r="M867" s="18"/>
      <c r="N867" s="75"/>
      <c r="O867" s="75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>
      <c r="A868" s="18"/>
      <c r="B868" s="75"/>
      <c r="C868" s="18"/>
      <c r="D868" s="18"/>
      <c r="E868" s="18"/>
      <c r="F868" s="18"/>
      <c r="G868" s="40"/>
      <c r="H868" s="75"/>
      <c r="I868" s="18"/>
      <c r="J868" s="18"/>
      <c r="K868" s="18"/>
      <c r="L868" s="40"/>
      <c r="M868" s="18"/>
      <c r="N868" s="75"/>
      <c r="O868" s="75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>
      <c r="A869" s="18"/>
      <c r="B869" s="75"/>
      <c r="C869" s="18"/>
      <c r="D869" s="18"/>
      <c r="E869" s="18"/>
      <c r="F869" s="18"/>
      <c r="G869" s="40"/>
      <c r="H869" s="75"/>
      <c r="I869" s="18"/>
      <c r="J869" s="18"/>
      <c r="K869" s="18"/>
      <c r="L869" s="40"/>
      <c r="M869" s="18"/>
      <c r="N869" s="75"/>
      <c r="O869" s="75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>
      <c r="A870" s="18"/>
      <c r="B870" s="75"/>
      <c r="C870" s="18"/>
      <c r="D870" s="18"/>
      <c r="E870" s="18"/>
      <c r="F870" s="18"/>
      <c r="G870" s="40"/>
      <c r="H870" s="75"/>
      <c r="I870" s="18"/>
      <c r="J870" s="18"/>
      <c r="K870" s="18"/>
      <c r="L870" s="40"/>
      <c r="M870" s="18"/>
      <c r="N870" s="75"/>
      <c r="O870" s="75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>
      <c r="A871" s="18"/>
      <c r="B871" s="75"/>
      <c r="C871" s="18"/>
      <c r="D871" s="18"/>
      <c r="E871" s="18"/>
      <c r="F871" s="18"/>
      <c r="G871" s="40"/>
      <c r="H871" s="75"/>
      <c r="I871" s="18"/>
      <c r="J871" s="18"/>
      <c r="K871" s="18"/>
      <c r="L871" s="40"/>
      <c r="M871" s="18"/>
      <c r="N871" s="75"/>
      <c r="O871" s="75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>
      <c r="A872" s="18"/>
      <c r="B872" s="75"/>
      <c r="C872" s="18"/>
      <c r="D872" s="18"/>
      <c r="E872" s="18"/>
      <c r="F872" s="18"/>
      <c r="G872" s="40"/>
      <c r="H872" s="75"/>
      <c r="I872" s="18"/>
      <c r="J872" s="18"/>
      <c r="K872" s="18"/>
      <c r="L872" s="40"/>
      <c r="M872" s="18"/>
      <c r="N872" s="75"/>
      <c r="O872" s="75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>
      <c r="A873" s="18"/>
      <c r="B873" s="75"/>
      <c r="C873" s="18"/>
      <c r="D873" s="18"/>
      <c r="E873" s="18"/>
      <c r="F873" s="18"/>
      <c r="G873" s="40"/>
      <c r="H873" s="75"/>
      <c r="I873" s="18"/>
      <c r="J873" s="18"/>
      <c r="K873" s="18"/>
      <c r="L873" s="40"/>
      <c r="M873" s="18"/>
      <c r="N873" s="75"/>
      <c r="O873" s="75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>
      <c r="A874" s="18"/>
      <c r="B874" s="75"/>
      <c r="C874" s="18"/>
      <c r="D874" s="18"/>
      <c r="E874" s="18"/>
      <c r="F874" s="18"/>
      <c r="G874" s="40"/>
      <c r="H874" s="75"/>
      <c r="I874" s="18"/>
      <c r="J874" s="18"/>
      <c r="K874" s="18"/>
      <c r="L874" s="40"/>
      <c r="M874" s="18"/>
      <c r="N874" s="75"/>
      <c r="O874" s="75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>
      <c r="A875" s="18"/>
      <c r="B875" s="75"/>
      <c r="C875" s="18"/>
      <c r="D875" s="18"/>
      <c r="E875" s="18"/>
      <c r="F875" s="18"/>
      <c r="G875" s="40"/>
      <c r="H875" s="75"/>
      <c r="I875" s="18"/>
      <c r="J875" s="18"/>
      <c r="K875" s="18"/>
      <c r="L875" s="40"/>
      <c r="M875" s="18"/>
      <c r="N875" s="75"/>
      <c r="O875" s="75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>
      <c r="A876" s="18"/>
      <c r="B876" s="75"/>
      <c r="C876" s="18"/>
      <c r="D876" s="18"/>
      <c r="E876" s="18"/>
      <c r="F876" s="18"/>
      <c r="G876" s="40"/>
      <c r="H876" s="75"/>
      <c r="I876" s="18"/>
      <c r="J876" s="18"/>
      <c r="K876" s="18"/>
      <c r="L876" s="40"/>
      <c r="M876" s="18"/>
      <c r="N876" s="75"/>
      <c r="O876" s="75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>
      <c r="A877" s="18"/>
      <c r="B877" s="75"/>
      <c r="C877" s="18"/>
      <c r="D877" s="18"/>
      <c r="E877" s="18"/>
      <c r="F877" s="18"/>
      <c r="G877" s="40"/>
      <c r="H877" s="75"/>
      <c r="I877" s="18"/>
      <c r="J877" s="18"/>
      <c r="K877" s="18"/>
      <c r="L877" s="40"/>
      <c r="M877" s="18"/>
      <c r="N877" s="75"/>
      <c r="O877" s="75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>
      <c r="A878" s="18"/>
      <c r="B878" s="75"/>
      <c r="C878" s="18"/>
      <c r="D878" s="18"/>
      <c r="E878" s="18"/>
      <c r="F878" s="18"/>
      <c r="G878" s="40"/>
      <c r="H878" s="75"/>
      <c r="I878" s="18"/>
      <c r="J878" s="18"/>
      <c r="K878" s="18"/>
      <c r="L878" s="40"/>
      <c r="M878" s="18"/>
      <c r="N878" s="75"/>
      <c r="O878" s="75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>
      <c r="A879" s="18"/>
      <c r="B879" s="75"/>
      <c r="C879" s="18"/>
      <c r="D879" s="18"/>
      <c r="E879" s="18"/>
      <c r="F879" s="18"/>
      <c r="G879" s="40"/>
      <c r="H879" s="75"/>
      <c r="I879" s="18"/>
      <c r="J879" s="18"/>
      <c r="K879" s="18"/>
      <c r="L879" s="40"/>
      <c r="M879" s="18"/>
      <c r="N879" s="75"/>
      <c r="O879" s="75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>
      <c r="A880" s="18"/>
      <c r="B880" s="75"/>
      <c r="C880" s="18"/>
      <c r="D880" s="18"/>
      <c r="E880" s="18"/>
      <c r="F880" s="18"/>
      <c r="G880" s="40"/>
      <c r="H880" s="75"/>
      <c r="I880" s="18"/>
      <c r="J880" s="18"/>
      <c r="K880" s="18"/>
      <c r="L880" s="40"/>
      <c r="M880" s="18"/>
      <c r="N880" s="75"/>
      <c r="O880" s="75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>
      <c r="A881" s="18"/>
      <c r="B881" s="75"/>
      <c r="C881" s="18"/>
      <c r="D881" s="18"/>
      <c r="E881" s="18"/>
      <c r="F881" s="18"/>
      <c r="G881" s="40"/>
      <c r="H881" s="75"/>
      <c r="I881" s="18"/>
      <c r="J881" s="18"/>
      <c r="K881" s="18"/>
      <c r="L881" s="40"/>
      <c r="M881" s="18"/>
      <c r="N881" s="75"/>
      <c r="O881" s="75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>
      <c r="A882" s="18"/>
      <c r="B882" s="75"/>
      <c r="C882" s="18"/>
      <c r="D882" s="18"/>
      <c r="E882" s="18"/>
      <c r="F882" s="18"/>
      <c r="G882" s="40"/>
      <c r="H882" s="75"/>
      <c r="I882" s="18"/>
      <c r="J882" s="18"/>
      <c r="K882" s="18"/>
      <c r="L882" s="40"/>
      <c r="M882" s="18"/>
      <c r="N882" s="75"/>
      <c r="O882" s="75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>
      <c r="A883" s="18"/>
      <c r="B883" s="75"/>
      <c r="C883" s="18"/>
      <c r="D883" s="18"/>
      <c r="E883" s="18"/>
      <c r="F883" s="18"/>
      <c r="G883" s="40"/>
      <c r="H883" s="75"/>
      <c r="I883" s="18"/>
      <c r="J883" s="18"/>
      <c r="K883" s="18"/>
      <c r="L883" s="40"/>
      <c r="M883" s="18"/>
      <c r="N883" s="75"/>
      <c r="O883" s="75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>
      <c r="A884" s="18"/>
      <c r="B884" s="75"/>
      <c r="C884" s="18"/>
      <c r="D884" s="18"/>
      <c r="E884" s="18"/>
      <c r="F884" s="18"/>
      <c r="G884" s="40"/>
      <c r="H884" s="75"/>
      <c r="I884" s="18"/>
      <c r="J884" s="18"/>
      <c r="K884" s="18"/>
      <c r="L884" s="40"/>
      <c r="M884" s="18"/>
      <c r="N884" s="75"/>
      <c r="O884" s="75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>
      <c r="A885" s="18"/>
      <c r="B885" s="75"/>
      <c r="C885" s="18"/>
      <c r="D885" s="18"/>
      <c r="E885" s="18"/>
      <c r="F885" s="18"/>
      <c r="G885" s="40"/>
      <c r="H885" s="75"/>
      <c r="I885" s="18"/>
      <c r="J885" s="18"/>
      <c r="K885" s="18"/>
      <c r="L885" s="40"/>
      <c r="M885" s="18"/>
      <c r="N885" s="75"/>
      <c r="O885" s="75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>
      <c r="A886" s="18"/>
      <c r="B886" s="75"/>
      <c r="C886" s="18"/>
      <c r="D886" s="18"/>
      <c r="E886" s="18"/>
      <c r="F886" s="18"/>
      <c r="G886" s="40"/>
      <c r="H886" s="75"/>
      <c r="I886" s="18"/>
      <c r="J886" s="18"/>
      <c r="K886" s="18"/>
      <c r="L886" s="40"/>
      <c r="M886" s="18"/>
      <c r="N886" s="75"/>
      <c r="O886" s="75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>
      <c r="A887" s="18"/>
      <c r="B887" s="75"/>
      <c r="C887" s="18"/>
      <c r="D887" s="18"/>
      <c r="E887" s="18"/>
      <c r="F887" s="18"/>
      <c r="G887" s="40"/>
      <c r="H887" s="75"/>
      <c r="I887" s="18"/>
      <c r="J887" s="18"/>
      <c r="K887" s="18"/>
      <c r="L887" s="40"/>
      <c r="M887" s="18"/>
      <c r="N887" s="75"/>
      <c r="O887" s="75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>
      <c r="A888" s="18"/>
      <c r="B888" s="75"/>
      <c r="C888" s="18"/>
      <c r="D888" s="18"/>
      <c r="E888" s="18"/>
      <c r="F888" s="18"/>
      <c r="G888" s="40"/>
      <c r="H888" s="75"/>
      <c r="I888" s="18"/>
      <c r="J888" s="18"/>
      <c r="K888" s="18"/>
      <c r="L888" s="40"/>
      <c r="M888" s="18"/>
      <c r="N888" s="75"/>
      <c r="O888" s="75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>
      <c r="A889" s="18"/>
      <c r="B889" s="75"/>
      <c r="C889" s="18"/>
      <c r="D889" s="18"/>
      <c r="E889" s="18"/>
      <c r="F889" s="18"/>
      <c r="G889" s="40"/>
      <c r="H889" s="75"/>
      <c r="I889" s="18"/>
      <c r="J889" s="18"/>
      <c r="K889" s="18"/>
      <c r="L889" s="40"/>
      <c r="M889" s="18"/>
      <c r="N889" s="75"/>
      <c r="O889" s="75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>
      <c r="A890" s="18"/>
      <c r="B890" s="75"/>
      <c r="C890" s="18"/>
      <c r="D890" s="18"/>
      <c r="E890" s="18"/>
      <c r="F890" s="18"/>
      <c r="G890" s="40"/>
      <c r="H890" s="75"/>
      <c r="I890" s="18"/>
      <c r="J890" s="18"/>
      <c r="K890" s="18"/>
      <c r="L890" s="40"/>
      <c r="M890" s="18"/>
      <c r="N890" s="75"/>
      <c r="O890" s="75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>
      <c r="A891" s="18"/>
      <c r="B891" s="75"/>
      <c r="C891" s="18"/>
      <c r="D891" s="18"/>
      <c r="E891" s="18"/>
      <c r="F891" s="18"/>
      <c r="G891" s="40"/>
      <c r="H891" s="75"/>
      <c r="I891" s="18"/>
      <c r="J891" s="18"/>
      <c r="K891" s="18"/>
      <c r="L891" s="40"/>
      <c r="M891" s="18"/>
      <c r="N891" s="75"/>
      <c r="O891" s="75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>
      <c r="A892" s="18"/>
      <c r="B892" s="75"/>
      <c r="C892" s="18"/>
      <c r="D892" s="18"/>
      <c r="E892" s="18"/>
      <c r="F892" s="18"/>
      <c r="G892" s="40"/>
      <c r="H892" s="75"/>
      <c r="I892" s="18"/>
      <c r="J892" s="18"/>
      <c r="K892" s="18"/>
      <c r="L892" s="40"/>
      <c r="M892" s="18"/>
      <c r="N892" s="75"/>
      <c r="O892" s="75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>
      <c r="A893" s="18"/>
      <c r="B893" s="75"/>
      <c r="C893" s="18"/>
      <c r="D893" s="18"/>
      <c r="E893" s="18"/>
      <c r="F893" s="18"/>
      <c r="G893" s="40"/>
      <c r="H893" s="75"/>
      <c r="I893" s="18"/>
      <c r="J893" s="18"/>
      <c r="K893" s="18"/>
      <c r="L893" s="40"/>
      <c r="M893" s="18"/>
      <c r="N893" s="75"/>
      <c r="O893" s="75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>
      <c r="A894" s="18"/>
      <c r="B894" s="75"/>
      <c r="C894" s="18"/>
      <c r="D894" s="18"/>
      <c r="E894" s="18"/>
      <c r="F894" s="18"/>
      <c r="G894" s="40"/>
      <c r="H894" s="75"/>
      <c r="I894" s="18"/>
      <c r="J894" s="18"/>
      <c r="K894" s="18"/>
      <c r="L894" s="40"/>
      <c r="M894" s="18"/>
      <c r="N894" s="75"/>
      <c r="O894" s="75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>
      <c r="A895" s="18"/>
      <c r="B895" s="75"/>
      <c r="C895" s="18"/>
      <c r="D895" s="18"/>
      <c r="E895" s="18"/>
      <c r="F895" s="18"/>
      <c r="G895" s="40"/>
      <c r="H895" s="75"/>
      <c r="I895" s="18"/>
      <c r="J895" s="18"/>
      <c r="K895" s="18"/>
      <c r="L895" s="40"/>
      <c r="M895" s="18"/>
      <c r="N895" s="75"/>
      <c r="O895" s="75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>
      <c r="A896" s="18"/>
      <c r="B896" s="75"/>
      <c r="C896" s="18"/>
      <c r="D896" s="18"/>
      <c r="E896" s="18"/>
      <c r="F896" s="18"/>
      <c r="G896" s="40"/>
      <c r="H896" s="75"/>
      <c r="I896" s="18"/>
      <c r="J896" s="18"/>
      <c r="K896" s="18"/>
      <c r="L896" s="40"/>
      <c r="M896" s="18"/>
      <c r="N896" s="75"/>
      <c r="O896" s="75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>
      <c r="A897" s="18"/>
      <c r="B897" s="75"/>
      <c r="C897" s="18"/>
      <c r="D897" s="18"/>
      <c r="E897" s="18"/>
      <c r="F897" s="18"/>
      <c r="G897" s="40"/>
      <c r="H897" s="75"/>
      <c r="I897" s="18"/>
      <c r="J897" s="18"/>
      <c r="K897" s="18"/>
      <c r="L897" s="40"/>
      <c r="M897" s="18"/>
      <c r="N897" s="75"/>
      <c r="O897" s="75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>
      <c r="A898" s="18"/>
      <c r="B898" s="75"/>
      <c r="C898" s="18"/>
      <c r="D898" s="18"/>
      <c r="E898" s="18"/>
      <c r="F898" s="18"/>
      <c r="G898" s="40"/>
      <c r="H898" s="75"/>
      <c r="I898" s="18"/>
      <c r="J898" s="18"/>
      <c r="K898" s="18"/>
      <c r="L898" s="40"/>
      <c r="M898" s="18"/>
      <c r="N898" s="75"/>
      <c r="O898" s="75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>
      <c r="A899" s="18"/>
      <c r="B899" s="75"/>
      <c r="C899" s="18"/>
      <c r="D899" s="18"/>
      <c r="E899" s="18"/>
      <c r="F899" s="18"/>
      <c r="G899" s="40"/>
      <c r="H899" s="75"/>
      <c r="I899" s="18"/>
      <c r="J899" s="18"/>
      <c r="K899" s="18"/>
      <c r="L899" s="40"/>
      <c r="M899" s="18"/>
      <c r="N899" s="75"/>
      <c r="O899" s="75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>
      <c r="A900" s="18"/>
      <c r="B900" s="75"/>
      <c r="C900" s="18"/>
      <c r="D900" s="18"/>
      <c r="E900" s="18"/>
      <c r="F900" s="18"/>
      <c r="G900" s="40"/>
      <c r="H900" s="75"/>
      <c r="I900" s="18"/>
      <c r="J900" s="18"/>
      <c r="K900" s="18"/>
      <c r="L900" s="40"/>
      <c r="M900" s="18"/>
      <c r="N900" s="75"/>
      <c r="O900" s="75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>
      <c r="A901" s="18"/>
      <c r="B901" s="75"/>
      <c r="C901" s="18"/>
      <c r="D901" s="18"/>
      <c r="E901" s="18"/>
      <c r="F901" s="18"/>
      <c r="G901" s="40"/>
      <c r="H901" s="75"/>
      <c r="I901" s="18"/>
      <c r="J901" s="18"/>
      <c r="K901" s="18"/>
      <c r="L901" s="40"/>
      <c r="M901" s="18"/>
      <c r="N901" s="75"/>
      <c r="O901" s="75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>
      <c r="A902" s="18"/>
      <c r="B902" s="75"/>
      <c r="C902" s="18"/>
      <c r="D902" s="18"/>
      <c r="E902" s="18"/>
      <c r="F902" s="18"/>
      <c r="G902" s="40"/>
      <c r="H902" s="75"/>
      <c r="I902" s="18"/>
      <c r="J902" s="18"/>
      <c r="K902" s="18"/>
      <c r="L902" s="40"/>
      <c r="M902" s="18"/>
      <c r="N902" s="75"/>
      <c r="O902" s="75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>
      <c r="A903" s="18"/>
      <c r="B903" s="75"/>
      <c r="C903" s="18"/>
      <c r="D903" s="18"/>
      <c r="E903" s="18"/>
      <c r="F903" s="18"/>
      <c r="G903" s="40"/>
      <c r="H903" s="75"/>
      <c r="I903" s="18"/>
      <c r="J903" s="18"/>
      <c r="K903" s="18"/>
      <c r="L903" s="40"/>
      <c r="M903" s="18"/>
      <c r="N903" s="75"/>
      <c r="O903" s="75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>
      <c r="A904" s="18"/>
      <c r="B904" s="75"/>
      <c r="C904" s="18"/>
      <c r="D904" s="18"/>
      <c r="E904" s="18"/>
      <c r="F904" s="18"/>
      <c r="G904" s="40"/>
      <c r="H904" s="75"/>
      <c r="I904" s="18"/>
      <c r="J904" s="18"/>
      <c r="K904" s="18"/>
      <c r="L904" s="40"/>
      <c r="M904" s="18"/>
      <c r="N904" s="75"/>
      <c r="O904" s="75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>
      <c r="A905" s="18"/>
      <c r="B905" s="75"/>
      <c r="C905" s="18"/>
      <c r="D905" s="18"/>
      <c r="E905" s="18"/>
      <c r="F905" s="18"/>
      <c r="G905" s="40"/>
      <c r="H905" s="75"/>
      <c r="I905" s="18"/>
      <c r="J905" s="18"/>
      <c r="K905" s="18"/>
      <c r="L905" s="40"/>
      <c r="M905" s="18"/>
      <c r="N905" s="75"/>
      <c r="O905" s="75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>
      <c r="A906" s="18"/>
      <c r="B906" s="75"/>
      <c r="C906" s="18"/>
      <c r="D906" s="18"/>
      <c r="E906" s="18"/>
      <c r="F906" s="18"/>
      <c r="G906" s="40"/>
      <c r="H906" s="75"/>
      <c r="I906" s="18"/>
      <c r="J906" s="18"/>
      <c r="K906" s="18"/>
      <c r="L906" s="40"/>
      <c r="M906" s="18"/>
      <c r="N906" s="75"/>
      <c r="O906" s="75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>
      <c r="A907" s="18"/>
      <c r="B907" s="75"/>
      <c r="C907" s="18"/>
      <c r="D907" s="18"/>
      <c r="E907" s="18"/>
      <c r="F907" s="18"/>
      <c r="G907" s="40"/>
      <c r="H907" s="75"/>
      <c r="I907" s="18"/>
      <c r="J907" s="18"/>
      <c r="K907" s="18"/>
      <c r="L907" s="40"/>
      <c r="M907" s="18"/>
      <c r="N907" s="75"/>
      <c r="O907" s="75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>
      <c r="A908" s="18"/>
      <c r="B908" s="75"/>
      <c r="C908" s="18"/>
      <c r="D908" s="18"/>
      <c r="E908" s="18"/>
      <c r="F908" s="18"/>
      <c r="G908" s="40"/>
      <c r="H908" s="75"/>
      <c r="I908" s="18"/>
      <c r="J908" s="18"/>
      <c r="K908" s="18"/>
      <c r="L908" s="40"/>
      <c r="M908" s="18"/>
      <c r="N908" s="75"/>
      <c r="O908" s="75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>
      <c r="A909" s="18"/>
      <c r="B909" s="75"/>
      <c r="C909" s="18"/>
      <c r="D909" s="18"/>
      <c r="E909" s="18"/>
      <c r="F909" s="18"/>
      <c r="G909" s="40"/>
      <c r="H909" s="75"/>
      <c r="I909" s="18"/>
      <c r="J909" s="18"/>
      <c r="K909" s="18"/>
      <c r="L909" s="40"/>
      <c r="M909" s="18"/>
      <c r="N909" s="75"/>
      <c r="O909" s="75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>
      <c r="A910" s="18"/>
      <c r="B910" s="75"/>
      <c r="C910" s="18"/>
      <c r="D910" s="18"/>
      <c r="E910" s="18"/>
      <c r="F910" s="18"/>
      <c r="G910" s="40"/>
      <c r="H910" s="75"/>
      <c r="I910" s="18"/>
      <c r="J910" s="18"/>
      <c r="K910" s="18"/>
      <c r="L910" s="40"/>
      <c r="M910" s="18"/>
      <c r="N910" s="75"/>
      <c r="O910" s="75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>
      <c r="A911" s="18"/>
      <c r="B911" s="75"/>
      <c r="C911" s="18"/>
      <c r="D911" s="18"/>
      <c r="E911" s="18"/>
      <c r="F911" s="18"/>
      <c r="G911" s="40"/>
      <c r="H911" s="75"/>
      <c r="I911" s="18"/>
      <c r="J911" s="18"/>
      <c r="K911" s="18"/>
      <c r="L911" s="40"/>
      <c r="M911" s="18"/>
      <c r="N911" s="75"/>
      <c r="O911" s="75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>
      <c r="A912" s="18"/>
      <c r="B912" s="75"/>
      <c r="C912" s="18"/>
      <c r="D912" s="18"/>
      <c r="E912" s="18"/>
      <c r="F912" s="18"/>
      <c r="G912" s="40"/>
      <c r="H912" s="75"/>
      <c r="I912" s="18"/>
      <c r="J912" s="18"/>
      <c r="K912" s="18"/>
      <c r="L912" s="40"/>
      <c r="M912" s="18"/>
      <c r="N912" s="75"/>
      <c r="O912" s="75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>
      <c r="A913" s="18"/>
      <c r="B913" s="75"/>
      <c r="C913" s="18"/>
      <c r="D913" s="18"/>
      <c r="E913" s="18"/>
      <c r="F913" s="18"/>
      <c r="G913" s="40"/>
      <c r="H913" s="75"/>
      <c r="I913" s="18"/>
      <c r="J913" s="18"/>
      <c r="K913" s="18"/>
      <c r="L913" s="40"/>
      <c r="M913" s="18"/>
      <c r="N913" s="75"/>
      <c r="O913" s="75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>
      <c r="A914" s="18"/>
      <c r="B914" s="75"/>
      <c r="C914" s="18"/>
      <c r="D914" s="18"/>
      <c r="E914" s="18"/>
      <c r="F914" s="18"/>
      <c r="G914" s="40"/>
      <c r="H914" s="75"/>
      <c r="I914" s="18"/>
      <c r="J914" s="18"/>
      <c r="K914" s="18"/>
      <c r="L914" s="40"/>
      <c r="M914" s="18"/>
      <c r="N914" s="75"/>
      <c r="O914" s="75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>
      <c r="A915" s="18"/>
      <c r="B915" s="75"/>
      <c r="C915" s="18"/>
      <c r="D915" s="18"/>
      <c r="E915" s="18"/>
      <c r="F915" s="18"/>
      <c r="G915" s="40"/>
      <c r="H915" s="75"/>
      <c r="I915" s="18"/>
      <c r="J915" s="18"/>
      <c r="K915" s="18"/>
      <c r="L915" s="40"/>
      <c r="M915" s="18"/>
      <c r="N915" s="75"/>
      <c r="O915" s="75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>
      <c r="A916" s="18"/>
      <c r="B916" s="75"/>
      <c r="C916" s="18"/>
      <c r="D916" s="18"/>
      <c r="E916" s="18"/>
      <c r="F916" s="18"/>
      <c r="G916" s="40"/>
      <c r="H916" s="75"/>
      <c r="I916" s="18"/>
      <c r="J916" s="18"/>
      <c r="K916" s="18"/>
      <c r="L916" s="40"/>
      <c r="M916" s="18"/>
      <c r="N916" s="75"/>
      <c r="O916" s="75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>
      <c r="A917" s="18"/>
      <c r="B917" s="75"/>
      <c r="C917" s="18"/>
      <c r="D917" s="18"/>
      <c r="E917" s="18"/>
      <c r="F917" s="18"/>
      <c r="G917" s="40"/>
      <c r="H917" s="75"/>
      <c r="I917" s="18"/>
      <c r="J917" s="18"/>
      <c r="K917" s="18"/>
      <c r="L917" s="40"/>
      <c r="M917" s="18"/>
      <c r="N917" s="75"/>
      <c r="O917" s="75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>
      <c r="A918" s="18"/>
      <c r="B918" s="75"/>
      <c r="C918" s="18"/>
      <c r="D918" s="18"/>
      <c r="E918" s="18"/>
      <c r="F918" s="18"/>
      <c r="G918" s="40"/>
      <c r="H918" s="75"/>
      <c r="I918" s="18"/>
      <c r="J918" s="18"/>
      <c r="K918" s="18"/>
      <c r="L918" s="40"/>
      <c r="M918" s="18"/>
      <c r="N918" s="75"/>
      <c r="O918" s="75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>
      <c r="A919" s="18"/>
      <c r="B919" s="75"/>
      <c r="C919" s="18"/>
      <c r="D919" s="18"/>
      <c r="E919" s="18"/>
      <c r="F919" s="18"/>
      <c r="G919" s="40"/>
      <c r="H919" s="75"/>
      <c r="I919" s="18"/>
      <c r="J919" s="18"/>
      <c r="K919" s="18"/>
      <c r="L919" s="40"/>
      <c r="M919" s="18"/>
      <c r="N919" s="75"/>
      <c r="O919" s="75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>
      <c r="A920" s="18"/>
      <c r="B920" s="75"/>
      <c r="C920" s="18"/>
      <c r="D920" s="18"/>
      <c r="E920" s="18"/>
      <c r="F920" s="18"/>
      <c r="G920" s="40"/>
      <c r="H920" s="75"/>
      <c r="I920" s="18"/>
      <c r="J920" s="18"/>
      <c r="K920" s="18"/>
      <c r="L920" s="40"/>
      <c r="M920" s="18"/>
      <c r="N920" s="75"/>
      <c r="O920" s="75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>
      <c r="A921" s="18"/>
      <c r="B921" s="75"/>
      <c r="C921" s="18"/>
      <c r="D921" s="18"/>
      <c r="E921" s="18"/>
      <c r="F921" s="18"/>
      <c r="G921" s="40"/>
      <c r="H921" s="75"/>
      <c r="I921" s="18"/>
      <c r="J921" s="18"/>
      <c r="K921" s="18"/>
      <c r="L921" s="40"/>
      <c r="M921" s="18"/>
      <c r="N921" s="75"/>
      <c r="O921" s="75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>
      <c r="A922" s="18"/>
      <c r="B922" s="75"/>
      <c r="C922" s="18"/>
      <c r="D922" s="18"/>
      <c r="E922" s="18"/>
      <c r="F922" s="18"/>
      <c r="G922" s="40"/>
      <c r="H922" s="75"/>
      <c r="I922" s="18"/>
      <c r="J922" s="18"/>
      <c r="K922" s="18"/>
      <c r="L922" s="40"/>
      <c r="M922" s="18"/>
      <c r="N922" s="75"/>
      <c r="O922" s="75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>
      <c r="A923" s="18"/>
      <c r="B923" s="75"/>
      <c r="C923" s="18"/>
      <c r="D923" s="18"/>
      <c r="E923" s="18"/>
      <c r="F923" s="18"/>
      <c r="G923" s="40"/>
      <c r="H923" s="75"/>
      <c r="I923" s="18"/>
      <c r="J923" s="18"/>
      <c r="K923" s="18"/>
      <c r="L923" s="40"/>
      <c r="M923" s="18"/>
      <c r="N923" s="75"/>
      <c r="O923" s="75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>
      <c r="A924" s="18"/>
      <c r="B924" s="75"/>
      <c r="C924" s="18"/>
      <c r="D924" s="18"/>
      <c r="E924" s="18"/>
      <c r="F924" s="18"/>
      <c r="G924" s="40"/>
      <c r="H924" s="75"/>
      <c r="I924" s="18"/>
      <c r="J924" s="18"/>
      <c r="K924" s="18"/>
      <c r="L924" s="40"/>
      <c r="M924" s="18"/>
      <c r="N924" s="75"/>
      <c r="O924" s="75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>
      <c r="A925" s="18"/>
      <c r="B925" s="75"/>
      <c r="C925" s="18"/>
      <c r="D925" s="18"/>
      <c r="E925" s="18"/>
      <c r="F925" s="18"/>
      <c r="G925" s="40"/>
      <c r="H925" s="75"/>
      <c r="I925" s="18"/>
      <c r="J925" s="18"/>
      <c r="K925" s="18"/>
      <c r="L925" s="40"/>
      <c r="M925" s="18"/>
      <c r="N925" s="75"/>
      <c r="O925" s="75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>
      <c r="A926" s="18"/>
      <c r="B926" s="75"/>
      <c r="C926" s="18"/>
      <c r="D926" s="18"/>
      <c r="E926" s="18"/>
      <c r="F926" s="18"/>
      <c r="G926" s="40"/>
      <c r="H926" s="75"/>
      <c r="I926" s="18"/>
      <c r="J926" s="18"/>
      <c r="K926" s="18"/>
      <c r="L926" s="40"/>
      <c r="M926" s="18"/>
      <c r="N926" s="75"/>
      <c r="O926" s="75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>
      <c r="A927" s="18"/>
      <c r="B927" s="75"/>
      <c r="C927" s="18"/>
      <c r="D927" s="18"/>
      <c r="E927" s="18"/>
      <c r="F927" s="18"/>
      <c r="G927" s="40"/>
      <c r="H927" s="75"/>
      <c r="I927" s="18"/>
      <c r="J927" s="18"/>
      <c r="K927" s="18"/>
      <c r="L927" s="40"/>
      <c r="M927" s="18"/>
      <c r="N927" s="75"/>
      <c r="O927" s="75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>
      <c r="A928" s="18"/>
      <c r="B928" s="75"/>
      <c r="C928" s="18"/>
      <c r="D928" s="18"/>
      <c r="E928" s="18"/>
      <c r="F928" s="18"/>
      <c r="G928" s="40"/>
      <c r="H928" s="75"/>
      <c r="I928" s="18"/>
      <c r="J928" s="18"/>
      <c r="K928" s="18"/>
      <c r="L928" s="40"/>
      <c r="M928" s="18"/>
      <c r="N928" s="75"/>
      <c r="O928" s="75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>
      <c r="A929" s="18"/>
      <c r="B929" s="75"/>
      <c r="C929" s="18"/>
      <c r="D929" s="18"/>
      <c r="E929" s="18"/>
      <c r="F929" s="18"/>
      <c r="G929" s="40"/>
      <c r="H929" s="75"/>
      <c r="I929" s="18"/>
      <c r="J929" s="18"/>
      <c r="K929" s="18"/>
      <c r="L929" s="40"/>
      <c r="M929" s="18"/>
      <c r="N929" s="75"/>
      <c r="O929" s="75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>
      <c r="A930" s="18"/>
      <c r="B930" s="75"/>
      <c r="C930" s="18"/>
      <c r="D930" s="18"/>
      <c r="E930" s="18"/>
      <c r="F930" s="18"/>
      <c r="G930" s="40"/>
      <c r="H930" s="75"/>
      <c r="I930" s="18"/>
      <c r="J930" s="18"/>
      <c r="K930" s="18"/>
      <c r="L930" s="40"/>
      <c r="M930" s="18"/>
      <c r="N930" s="75"/>
      <c r="O930" s="75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>
      <c r="A931" s="18"/>
      <c r="B931" s="75"/>
      <c r="C931" s="18"/>
      <c r="D931" s="18"/>
      <c r="E931" s="18"/>
      <c r="F931" s="18"/>
      <c r="G931" s="40"/>
      <c r="H931" s="75"/>
      <c r="I931" s="18"/>
      <c r="J931" s="18"/>
      <c r="K931" s="18"/>
      <c r="L931" s="40"/>
      <c r="M931" s="18"/>
      <c r="N931" s="75"/>
      <c r="O931" s="75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>
      <c r="A932" s="18"/>
      <c r="B932" s="75"/>
      <c r="C932" s="18"/>
      <c r="D932" s="18"/>
      <c r="E932" s="18"/>
      <c r="F932" s="18"/>
      <c r="G932" s="40"/>
      <c r="H932" s="75"/>
      <c r="I932" s="18"/>
      <c r="J932" s="18"/>
      <c r="K932" s="18"/>
      <c r="L932" s="40"/>
      <c r="M932" s="18"/>
      <c r="N932" s="75"/>
      <c r="O932" s="75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>
      <c r="A933" s="18"/>
      <c r="B933" s="75"/>
      <c r="C933" s="18"/>
      <c r="D933" s="18"/>
      <c r="E933" s="18"/>
      <c r="F933" s="18"/>
      <c r="G933" s="40"/>
      <c r="H933" s="75"/>
      <c r="I933" s="18"/>
      <c r="J933" s="18"/>
      <c r="K933" s="18"/>
      <c r="L933" s="40"/>
      <c r="M933" s="18"/>
      <c r="N933" s="75"/>
      <c r="O933" s="75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>
      <c r="A934" s="18"/>
      <c r="B934" s="75"/>
      <c r="C934" s="18"/>
      <c r="D934" s="18"/>
      <c r="E934" s="18"/>
      <c r="F934" s="18"/>
      <c r="G934" s="40"/>
      <c r="H934" s="75"/>
      <c r="I934" s="18"/>
      <c r="J934" s="18"/>
      <c r="K934" s="18"/>
      <c r="L934" s="40"/>
      <c r="M934" s="18"/>
      <c r="N934" s="75"/>
      <c r="O934" s="75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>
      <c r="A935" s="18"/>
      <c r="B935" s="75"/>
      <c r="C935" s="18"/>
      <c r="D935" s="18"/>
      <c r="E935" s="18"/>
      <c r="F935" s="18"/>
      <c r="G935" s="40"/>
      <c r="H935" s="75"/>
      <c r="I935" s="18"/>
      <c r="J935" s="18"/>
      <c r="K935" s="18"/>
      <c r="L935" s="40"/>
      <c r="M935" s="18"/>
      <c r="N935" s="75"/>
      <c r="O935" s="75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>
      <c r="A936" s="18"/>
      <c r="B936" s="75"/>
      <c r="C936" s="18"/>
      <c r="D936" s="18"/>
      <c r="E936" s="18"/>
      <c r="F936" s="18"/>
      <c r="G936" s="40"/>
      <c r="H936" s="75"/>
      <c r="I936" s="18"/>
      <c r="J936" s="18"/>
      <c r="K936" s="18"/>
      <c r="L936" s="40"/>
      <c r="M936" s="18"/>
      <c r="N936" s="75"/>
      <c r="O936" s="75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>
      <c r="A937" s="18"/>
      <c r="B937" s="75"/>
      <c r="C937" s="18"/>
      <c r="D937" s="18"/>
      <c r="E937" s="18"/>
      <c r="F937" s="18"/>
      <c r="G937" s="40"/>
      <c r="H937" s="75"/>
      <c r="I937" s="18"/>
      <c r="J937" s="18"/>
      <c r="K937" s="18"/>
      <c r="L937" s="40"/>
      <c r="M937" s="18"/>
      <c r="N937" s="75"/>
      <c r="O937" s="75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>
      <c r="A938" s="18"/>
      <c r="B938" s="75"/>
      <c r="C938" s="18"/>
      <c r="D938" s="18"/>
      <c r="E938" s="18"/>
      <c r="F938" s="18"/>
      <c r="G938" s="40"/>
      <c r="H938" s="75"/>
      <c r="I938" s="18"/>
      <c r="J938" s="18"/>
      <c r="K938" s="18"/>
      <c r="L938" s="40"/>
      <c r="M938" s="18"/>
      <c r="N938" s="75"/>
      <c r="O938" s="75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>
      <c r="A939" s="18"/>
      <c r="B939" s="75"/>
      <c r="C939" s="18"/>
      <c r="D939" s="18"/>
      <c r="E939" s="18"/>
      <c r="F939" s="18"/>
      <c r="G939" s="40"/>
      <c r="H939" s="75"/>
      <c r="I939" s="18"/>
      <c r="J939" s="18"/>
      <c r="K939" s="18"/>
      <c r="L939" s="40"/>
      <c r="M939" s="18"/>
      <c r="N939" s="75"/>
      <c r="O939" s="75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>
      <c r="A940" s="18"/>
      <c r="B940" s="75"/>
      <c r="C940" s="18"/>
      <c r="D940" s="18"/>
      <c r="E940" s="18"/>
      <c r="F940" s="18"/>
      <c r="G940" s="40"/>
      <c r="H940" s="75"/>
      <c r="I940" s="18"/>
      <c r="J940" s="18"/>
      <c r="K940" s="18"/>
      <c r="L940" s="40"/>
      <c r="M940" s="18"/>
      <c r="N940" s="75"/>
      <c r="O940" s="75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>
      <c r="A941" s="18"/>
      <c r="B941" s="75"/>
      <c r="C941" s="18"/>
      <c r="D941" s="18"/>
      <c r="E941" s="18"/>
      <c r="F941" s="18"/>
      <c r="G941" s="40"/>
      <c r="H941" s="75"/>
      <c r="I941" s="18"/>
      <c r="J941" s="18"/>
      <c r="K941" s="18"/>
      <c r="L941" s="40"/>
      <c r="M941" s="18"/>
      <c r="N941" s="75"/>
      <c r="O941" s="75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>
      <c r="A942" s="18"/>
      <c r="B942" s="75"/>
      <c r="C942" s="18"/>
      <c r="D942" s="18"/>
      <c r="E942" s="18"/>
      <c r="F942" s="18"/>
      <c r="G942" s="40"/>
      <c r="H942" s="75"/>
      <c r="I942" s="18"/>
      <c r="J942" s="18"/>
      <c r="K942" s="18"/>
      <c r="L942" s="40"/>
      <c r="M942" s="18"/>
      <c r="N942" s="75"/>
      <c r="O942" s="75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>
      <c r="A943" s="18"/>
      <c r="B943" s="75"/>
      <c r="C943" s="18"/>
      <c r="D943" s="18"/>
      <c r="E943" s="18"/>
      <c r="F943" s="18"/>
      <c r="G943" s="40"/>
      <c r="H943" s="75"/>
      <c r="I943" s="18"/>
      <c r="J943" s="18"/>
      <c r="K943" s="18"/>
      <c r="L943" s="40"/>
      <c r="M943" s="18"/>
      <c r="N943" s="75"/>
      <c r="O943" s="75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>
      <c r="A944" s="18"/>
      <c r="B944" s="75"/>
      <c r="C944" s="18"/>
      <c r="D944" s="18"/>
      <c r="E944" s="18"/>
      <c r="F944" s="18"/>
      <c r="G944" s="40"/>
      <c r="H944" s="75"/>
      <c r="I944" s="18"/>
      <c r="J944" s="18"/>
      <c r="K944" s="18"/>
      <c r="L944" s="40"/>
      <c r="M944" s="18"/>
      <c r="N944" s="75"/>
      <c r="O944" s="75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>
      <c r="A945" s="18"/>
      <c r="B945" s="75"/>
      <c r="C945" s="18"/>
      <c r="D945" s="18"/>
      <c r="E945" s="18"/>
      <c r="F945" s="18"/>
      <c r="G945" s="40"/>
      <c r="H945" s="75"/>
      <c r="I945" s="18"/>
      <c r="J945" s="18"/>
      <c r="K945" s="18"/>
      <c r="L945" s="40"/>
      <c r="M945" s="18"/>
      <c r="N945" s="75"/>
      <c r="O945" s="75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>
      <c r="A946" s="18"/>
      <c r="B946" s="75"/>
      <c r="C946" s="18"/>
      <c r="D946" s="18"/>
      <c r="E946" s="18"/>
      <c r="F946" s="18"/>
      <c r="G946" s="40"/>
      <c r="H946" s="75"/>
      <c r="I946" s="18"/>
      <c r="J946" s="18"/>
      <c r="K946" s="18"/>
      <c r="L946" s="40"/>
      <c r="M946" s="18"/>
      <c r="N946" s="75"/>
      <c r="O946" s="75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>
      <c r="A947" s="18"/>
      <c r="B947" s="75"/>
      <c r="C947" s="18"/>
      <c r="D947" s="18"/>
      <c r="E947" s="18"/>
      <c r="F947" s="18"/>
      <c r="G947" s="40"/>
      <c r="H947" s="75"/>
      <c r="I947" s="18"/>
      <c r="J947" s="18"/>
      <c r="K947" s="18"/>
      <c r="L947" s="40"/>
      <c r="M947" s="18"/>
      <c r="N947" s="75"/>
      <c r="O947" s="75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>
      <c r="A948" s="18"/>
      <c r="B948" s="75"/>
      <c r="C948" s="18"/>
      <c r="D948" s="18"/>
      <c r="E948" s="18"/>
      <c r="F948" s="18"/>
      <c r="G948" s="40"/>
      <c r="H948" s="75"/>
      <c r="I948" s="18"/>
      <c r="J948" s="18"/>
      <c r="K948" s="18"/>
      <c r="L948" s="40"/>
      <c r="M948" s="18"/>
      <c r="N948" s="75"/>
      <c r="O948" s="75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>
      <c r="A949" s="18"/>
      <c r="B949" s="75"/>
      <c r="C949" s="18"/>
      <c r="D949" s="18"/>
      <c r="E949" s="18"/>
      <c r="F949" s="18"/>
      <c r="G949" s="40"/>
      <c r="H949" s="75"/>
      <c r="I949" s="18"/>
      <c r="J949" s="18"/>
      <c r="K949" s="18"/>
      <c r="L949" s="40"/>
      <c r="M949" s="18"/>
      <c r="N949" s="75"/>
      <c r="O949" s="75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>
      <c r="A950" s="18"/>
      <c r="B950" s="75"/>
      <c r="C950" s="18"/>
      <c r="D950" s="18"/>
      <c r="E950" s="18"/>
      <c r="F950" s="18"/>
      <c r="G950" s="40"/>
      <c r="H950" s="75"/>
      <c r="I950" s="18"/>
      <c r="J950" s="18"/>
      <c r="K950" s="18"/>
      <c r="L950" s="40"/>
      <c r="M950" s="18"/>
      <c r="N950" s="75"/>
      <c r="O950" s="75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>
      <c r="A951" s="18"/>
      <c r="B951" s="75"/>
      <c r="C951" s="18"/>
      <c r="D951" s="18"/>
      <c r="E951" s="18"/>
      <c r="F951" s="18"/>
      <c r="G951" s="40"/>
      <c r="H951" s="75"/>
      <c r="I951" s="18"/>
      <c r="J951" s="18"/>
      <c r="K951" s="18"/>
      <c r="L951" s="40"/>
      <c r="M951" s="18"/>
      <c r="N951" s="75"/>
      <c r="O951" s="75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>
      <c r="A952" s="18"/>
      <c r="B952" s="75"/>
      <c r="C952" s="18"/>
      <c r="D952" s="18"/>
      <c r="E952" s="18"/>
      <c r="F952" s="18"/>
      <c r="G952" s="40"/>
      <c r="H952" s="75"/>
      <c r="I952" s="18"/>
      <c r="J952" s="18"/>
      <c r="K952" s="18"/>
      <c r="L952" s="40"/>
      <c r="M952" s="18"/>
      <c r="N952" s="75"/>
      <c r="O952" s="75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>
      <c r="A953" s="18"/>
      <c r="B953" s="75"/>
      <c r="C953" s="18"/>
      <c r="D953" s="18"/>
      <c r="E953" s="18"/>
      <c r="F953" s="18"/>
      <c r="G953" s="40"/>
      <c r="H953" s="75"/>
      <c r="I953" s="18"/>
      <c r="J953" s="18"/>
      <c r="K953" s="18"/>
      <c r="L953" s="40"/>
      <c r="M953" s="18"/>
      <c r="N953" s="75"/>
      <c r="O953" s="75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>
      <c r="A954" s="18"/>
      <c r="B954" s="75"/>
      <c r="C954" s="18"/>
      <c r="D954" s="18"/>
      <c r="E954" s="18"/>
      <c r="F954" s="18"/>
      <c r="G954" s="40"/>
      <c r="H954" s="75"/>
      <c r="I954" s="18"/>
      <c r="J954" s="18"/>
      <c r="K954" s="18"/>
      <c r="L954" s="40"/>
      <c r="M954" s="18"/>
      <c r="N954" s="75"/>
      <c r="O954" s="75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>
      <c r="A955" s="18"/>
      <c r="B955" s="75"/>
      <c r="C955" s="18"/>
      <c r="D955" s="18"/>
      <c r="E955" s="18"/>
      <c r="F955" s="18"/>
      <c r="G955" s="40"/>
      <c r="H955" s="75"/>
      <c r="I955" s="18"/>
      <c r="J955" s="18"/>
      <c r="K955" s="18"/>
      <c r="L955" s="40"/>
      <c r="M955" s="18"/>
      <c r="N955" s="75"/>
      <c r="O955" s="75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>
      <c r="A956" s="18"/>
      <c r="B956" s="75"/>
      <c r="C956" s="18"/>
      <c r="D956" s="18"/>
      <c r="E956" s="18"/>
      <c r="F956" s="18"/>
      <c r="G956" s="40"/>
      <c r="H956" s="75"/>
      <c r="I956" s="18"/>
      <c r="J956" s="18"/>
      <c r="K956" s="18"/>
      <c r="L956" s="40"/>
      <c r="M956" s="18"/>
      <c r="N956" s="75"/>
      <c r="O956" s="75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>
      <c r="A957" s="18"/>
      <c r="B957" s="75"/>
      <c r="C957" s="18"/>
      <c r="D957" s="18"/>
      <c r="E957" s="18"/>
      <c r="F957" s="18"/>
      <c r="G957" s="40"/>
      <c r="H957" s="75"/>
      <c r="I957" s="18"/>
      <c r="J957" s="18"/>
      <c r="K957" s="18"/>
      <c r="L957" s="40"/>
      <c r="M957" s="18"/>
      <c r="N957" s="75"/>
      <c r="O957" s="75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>
      <c r="A958" s="18"/>
      <c r="B958" s="75"/>
      <c r="C958" s="18"/>
      <c r="D958" s="18"/>
      <c r="E958" s="18"/>
      <c r="F958" s="18"/>
      <c r="G958" s="40"/>
      <c r="H958" s="75"/>
      <c r="I958" s="18"/>
      <c r="J958" s="18"/>
      <c r="K958" s="18"/>
      <c r="L958" s="40"/>
      <c r="M958" s="18"/>
      <c r="N958" s="75"/>
      <c r="O958" s="75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>
      <c r="A959" s="18"/>
      <c r="B959" s="75"/>
      <c r="C959" s="18"/>
      <c r="D959" s="18"/>
      <c r="E959" s="18"/>
      <c r="F959" s="18"/>
      <c r="G959" s="40"/>
      <c r="H959" s="75"/>
      <c r="I959" s="18"/>
      <c r="J959" s="18"/>
      <c r="K959" s="18"/>
      <c r="L959" s="40"/>
      <c r="M959" s="18"/>
      <c r="N959" s="75"/>
      <c r="O959" s="75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>
      <c r="A960" s="18"/>
      <c r="B960" s="75"/>
      <c r="C960" s="18"/>
      <c r="D960" s="18"/>
      <c r="E960" s="18"/>
      <c r="F960" s="18"/>
      <c r="G960" s="40"/>
      <c r="H960" s="75"/>
      <c r="I960" s="18"/>
      <c r="J960" s="18"/>
      <c r="K960" s="18"/>
      <c r="L960" s="40"/>
      <c r="M960" s="18"/>
      <c r="N960" s="75"/>
      <c r="O960" s="75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>
      <c r="A961" s="18"/>
      <c r="B961" s="75"/>
      <c r="C961" s="18"/>
      <c r="D961" s="18"/>
      <c r="E961" s="18"/>
      <c r="F961" s="18"/>
      <c r="G961" s="40"/>
      <c r="H961" s="75"/>
      <c r="I961" s="18"/>
      <c r="J961" s="18"/>
      <c r="K961" s="18"/>
      <c r="L961" s="40"/>
      <c r="M961" s="18"/>
      <c r="N961" s="75"/>
      <c r="O961" s="75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>
      <c r="A962" s="18"/>
      <c r="B962" s="75"/>
      <c r="C962" s="18"/>
      <c r="D962" s="18"/>
      <c r="E962" s="18"/>
      <c r="F962" s="18"/>
      <c r="G962" s="40"/>
      <c r="H962" s="75"/>
      <c r="I962" s="18"/>
      <c r="J962" s="18"/>
      <c r="K962" s="18"/>
      <c r="L962" s="40"/>
      <c r="M962" s="18"/>
      <c r="N962" s="75"/>
      <c r="O962" s="75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>
      <c r="A963" s="18"/>
      <c r="B963" s="75"/>
      <c r="C963" s="18"/>
      <c r="D963" s="18"/>
      <c r="E963" s="18"/>
      <c r="F963" s="18"/>
      <c r="G963" s="40"/>
      <c r="H963" s="75"/>
      <c r="I963" s="18"/>
      <c r="J963" s="18"/>
      <c r="K963" s="18"/>
      <c r="L963" s="40"/>
      <c r="M963" s="18"/>
      <c r="N963" s="75"/>
      <c r="O963" s="75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>
      <c r="A964" s="18"/>
      <c r="B964" s="75"/>
      <c r="C964" s="18"/>
      <c r="D964" s="18"/>
      <c r="E964" s="18"/>
      <c r="F964" s="18"/>
      <c r="G964" s="40"/>
      <c r="H964" s="75"/>
      <c r="I964" s="18"/>
      <c r="J964" s="18"/>
      <c r="K964" s="18"/>
      <c r="L964" s="40"/>
      <c r="M964" s="18"/>
      <c r="N964" s="75"/>
      <c r="O964" s="75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>
      <c r="A965" s="18"/>
      <c r="B965" s="75"/>
      <c r="C965" s="18"/>
      <c r="D965" s="18"/>
      <c r="E965" s="18"/>
      <c r="F965" s="18"/>
      <c r="G965" s="40"/>
      <c r="H965" s="75"/>
      <c r="I965" s="18"/>
      <c r="J965" s="18"/>
      <c r="K965" s="18"/>
      <c r="L965" s="40"/>
      <c r="M965" s="18"/>
      <c r="N965" s="75"/>
      <c r="O965" s="75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>
      <c r="A966" s="18"/>
      <c r="B966" s="75"/>
      <c r="C966" s="18"/>
      <c r="D966" s="18"/>
      <c r="E966" s="18"/>
      <c r="F966" s="18"/>
      <c r="G966" s="40"/>
      <c r="H966" s="75"/>
      <c r="I966" s="18"/>
      <c r="J966" s="18"/>
      <c r="K966" s="18"/>
      <c r="L966" s="40"/>
      <c r="M966" s="18"/>
      <c r="N966" s="75"/>
      <c r="O966" s="75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>
      <c r="A967" s="18"/>
      <c r="B967" s="75"/>
      <c r="C967" s="18"/>
      <c r="D967" s="18"/>
      <c r="E967" s="18"/>
      <c r="F967" s="18"/>
      <c r="G967" s="40"/>
      <c r="H967" s="75"/>
      <c r="I967" s="18"/>
      <c r="J967" s="18"/>
      <c r="K967" s="18"/>
      <c r="L967" s="40"/>
      <c r="M967" s="18"/>
      <c r="N967" s="75"/>
      <c r="O967" s="75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>
      <c r="A968" s="18"/>
      <c r="B968" s="75"/>
      <c r="C968" s="18"/>
      <c r="D968" s="18"/>
      <c r="E968" s="18"/>
      <c r="F968" s="18"/>
      <c r="G968" s="40"/>
      <c r="H968" s="75"/>
      <c r="I968" s="18"/>
      <c r="J968" s="18"/>
      <c r="K968" s="18"/>
      <c r="L968" s="40"/>
      <c r="M968" s="18"/>
      <c r="N968" s="75"/>
      <c r="O968" s="75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>
      <c r="A969" s="18"/>
      <c r="B969" s="75"/>
      <c r="C969" s="18"/>
      <c r="D969" s="18"/>
      <c r="E969" s="18"/>
      <c r="F969" s="18"/>
      <c r="G969" s="40"/>
      <c r="H969" s="75"/>
      <c r="I969" s="18"/>
      <c r="J969" s="18"/>
      <c r="K969" s="18"/>
      <c r="L969" s="40"/>
      <c r="M969" s="18"/>
      <c r="N969" s="75"/>
      <c r="O969" s="75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>
      <c r="A970" s="18"/>
      <c r="B970" s="75"/>
      <c r="C970" s="18"/>
      <c r="D970" s="18"/>
      <c r="E970" s="18"/>
      <c r="F970" s="18"/>
      <c r="G970" s="40"/>
      <c r="H970" s="75"/>
      <c r="I970" s="18"/>
      <c r="J970" s="18"/>
      <c r="K970" s="18"/>
      <c r="L970" s="40"/>
      <c r="M970" s="18"/>
      <c r="N970" s="75"/>
      <c r="O970" s="75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>
      <c r="A971" s="18"/>
      <c r="B971" s="75"/>
      <c r="C971" s="18"/>
      <c r="D971" s="18"/>
      <c r="E971" s="18"/>
      <c r="F971" s="18"/>
      <c r="G971" s="40"/>
      <c r="H971" s="75"/>
      <c r="I971" s="18"/>
      <c r="J971" s="18"/>
      <c r="K971" s="18"/>
      <c r="L971" s="40"/>
      <c r="M971" s="18"/>
      <c r="N971" s="75"/>
      <c r="O971" s="75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>
      <c r="A972" s="18"/>
      <c r="B972" s="75"/>
      <c r="C972" s="18"/>
      <c r="D972" s="18"/>
      <c r="E972" s="18"/>
      <c r="F972" s="18"/>
      <c r="G972" s="40"/>
      <c r="H972" s="75"/>
      <c r="I972" s="18"/>
      <c r="J972" s="18"/>
      <c r="K972" s="18"/>
      <c r="L972" s="40"/>
      <c r="M972" s="18"/>
      <c r="N972" s="75"/>
      <c r="O972" s="75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>
      <c r="A973" s="18"/>
      <c r="B973" s="75"/>
      <c r="C973" s="18"/>
      <c r="D973" s="18"/>
      <c r="E973" s="18"/>
      <c r="F973" s="18"/>
      <c r="G973" s="40"/>
      <c r="H973" s="75"/>
      <c r="I973" s="18"/>
      <c r="J973" s="18"/>
      <c r="K973" s="18"/>
      <c r="L973" s="40"/>
      <c r="M973" s="18"/>
      <c r="N973" s="75"/>
      <c r="O973" s="75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>
      <c r="A974" s="18"/>
      <c r="B974" s="75"/>
      <c r="C974" s="18"/>
      <c r="D974" s="18"/>
      <c r="E974" s="18"/>
      <c r="F974" s="18"/>
      <c r="G974" s="40"/>
      <c r="H974" s="75"/>
      <c r="I974" s="18"/>
      <c r="J974" s="18"/>
      <c r="K974" s="18"/>
      <c r="L974" s="40"/>
      <c r="M974" s="18"/>
      <c r="N974" s="75"/>
      <c r="O974" s="75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>
      <c r="A975" s="18"/>
      <c r="B975" s="75"/>
      <c r="C975" s="18"/>
      <c r="D975" s="18"/>
      <c r="E975" s="18"/>
      <c r="F975" s="18"/>
      <c r="G975" s="40"/>
      <c r="H975" s="75"/>
      <c r="I975" s="18"/>
      <c r="J975" s="18"/>
      <c r="K975" s="18"/>
      <c r="L975" s="40"/>
      <c r="M975" s="18"/>
      <c r="N975" s="75"/>
      <c r="O975" s="75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>
      <c r="A976" s="18"/>
      <c r="B976" s="75"/>
      <c r="C976" s="18"/>
      <c r="D976" s="18"/>
      <c r="E976" s="18"/>
      <c r="F976" s="18"/>
      <c r="G976" s="40"/>
      <c r="H976" s="75"/>
      <c r="I976" s="18"/>
      <c r="J976" s="18"/>
      <c r="K976" s="18"/>
      <c r="L976" s="40"/>
      <c r="M976" s="18"/>
      <c r="N976" s="75"/>
      <c r="O976" s="75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:27">
      <c r="A977" s="18"/>
      <c r="B977" s="75"/>
      <c r="C977" s="18"/>
      <c r="D977" s="18"/>
      <c r="E977" s="18"/>
      <c r="F977" s="18"/>
      <c r="G977" s="40"/>
      <c r="H977" s="75"/>
      <c r="I977" s="18"/>
      <c r="J977" s="18"/>
      <c r="K977" s="18"/>
      <c r="L977" s="40"/>
      <c r="M977" s="18"/>
      <c r="N977" s="75"/>
      <c r="O977" s="75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1:27">
      <c r="A978" s="18"/>
      <c r="B978" s="75"/>
      <c r="C978" s="18"/>
      <c r="D978" s="18"/>
      <c r="E978" s="18"/>
      <c r="F978" s="18"/>
      <c r="G978" s="40"/>
      <c r="H978" s="75"/>
      <c r="I978" s="18"/>
      <c r="J978" s="18"/>
      <c r="K978" s="18"/>
      <c r="L978" s="40"/>
      <c r="M978" s="18"/>
      <c r="N978" s="75"/>
      <c r="O978" s="75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:27">
      <c r="A979" s="18"/>
      <c r="B979" s="75"/>
      <c r="C979" s="18"/>
      <c r="D979" s="18"/>
      <c r="E979" s="18"/>
      <c r="F979" s="18"/>
      <c r="G979" s="40"/>
      <c r="H979" s="75"/>
      <c r="I979" s="18"/>
      <c r="J979" s="18"/>
      <c r="K979" s="18"/>
      <c r="L979" s="40"/>
      <c r="M979" s="18"/>
      <c r="N979" s="75"/>
      <c r="O979" s="75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1:27">
      <c r="A980" s="18"/>
      <c r="B980" s="75"/>
      <c r="C980" s="18"/>
      <c r="D980" s="18"/>
      <c r="E980" s="18"/>
      <c r="F980" s="18"/>
      <c r="G980" s="40"/>
      <c r="H980" s="75"/>
      <c r="I980" s="18"/>
      <c r="J980" s="18"/>
      <c r="K980" s="18"/>
      <c r="L980" s="40"/>
      <c r="M980" s="18"/>
      <c r="N980" s="75"/>
      <c r="O980" s="75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1:27">
      <c r="A981" s="18"/>
      <c r="B981" s="75"/>
      <c r="C981" s="18"/>
      <c r="D981" s="18"/>
      <c r="E981" s="18"/>
      <c r="F981" s="18"/>
      <c r="G981" s="40"/>
      <c r="H981" s="75"/>
      <c r="I981" s="18"/>
      <c r="J981" s="18"/>
      <c r="K981" s="18"/>
      <c r="L981" s="40"/>
      <c r="M981" s="18"/>
      <c r="N981" s="75"/>
      <c r="O981" s="75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1:27">
      <c r="A982" s="18"/>
      <c r="B982" s="75"/>
      <c r="C982" s="18"/>
      <c r="D982" s="18"/>
      <c r="E982" s="18"/>
      <c r="F982" s="18"/>
      <c r="G982" s="40"/>
      <c r="H982" s="75"/>
      <c r="I982" s="18"/>
      <c r="J982" s="18"/>
      <c r="K982" s="18"/>
      <c r="L982" s="40"/>
      <c r="M982" s="18"/>
      <c r="N982" s="75"/>
      <c r="O982" s="75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1:27">
      <c r="A983" s="18"/>
      <c r="B983" s="75"/>
      <c r="C983" s="18"/>
      <c r="D983" s="18"/>
      <c r="E983" s="18"/>
      <c r="F983" s="18"/>
      <c r="G983" s="40"/>
      <c r="H983" s="75"/>
      <c r="I983" s="18"/>
      <c r="J983" s="18"/>
      <c r="K983" s="18"/>
      <c r="L983" s="40"/>
      <c r="M983" s="18"/>
      <c r="N983" s="75"/>
      <c r="O983" s="75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 spans="1:27">
      <c r="A984" s="18"/>
      <c r="B984" s="75"/>
      <c r="C984" s="18"/>
      <c r="D984" s="18"/>
      <c r="E984" s="18"/>
      <c r="F984" s="18"/>
      <c r="G984" s="40"/>
      <c r="H984" s="75"/>
      <c r="I984" s="18"/>
      <c r="J984" s="18"/>
      <c r="K984" s="18"/>
      <c r="L984" s="40"/>
      <c r="M984" s="18"/>
      <c r="N984" s="75"/>
      <c r="O984" s="75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spans="1:27">
      <c r="A985" s="18"/>
      <c r="B985" s="75"/>
      <c r="C985" s="18"/>
      <c r="D985" s="18"/>
      <c r="E985" s="18"/>
      <c r="F985" s="18"/>
      <c r="G985" s="40"/>
      <c r="H985" s="75"/>
      <c r="I985" s="18"/>
      <c r="J985" s="18"/>
      <c r="K985" s="18"/>
      <c r="L985" s="40"/>
      <c r="M985" s="18"/>
      <c r="N985" s="75"/>
      <c r="O985" s="75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 spans="1:27">
      <c r="A986" s="18"/>
      <c r="B986" s="75"/>
      <c r="C986" s="18"/>
      <c r="D986" s="18"/>
      <c r="E986" s="18"/>
      <c r="F986" s="18"/>
      <c r="G986" s="40"/>
      <c r="H986" s="75"/>
      <c r="I986" s="18"/>
      <c r="J986" s="18"/>
      <c r="K986" s="18"/>
      <c r="L986" s="40"/>
      <c r="M986" s="18"/>
      <c r="N986" s="75"/>
      <c r="O986" s="75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spans="1:27">
      <c r="A987" s="18"/>
      <c r="B987" s="75"/>
      <c r="C987" s="18"/>
      <c r="D987" s="18"/>
      <c r="E987" s="18"/>
      <c r="F987" s="18"/>
      <c r="G987" s="40"/>
      <c r="H987" s="75"/>
      <c r="I987" s="18"/>
      <c r="J987" s="18"/>
      <c r="K987" s="18"/>
      <c r="L987" s="40"/>
      <c r="M987" s="18"/>
      <c r="N987" s="75"/>
      <c r="O987" s="75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 spans="1:27">
      <c r="A988" s="18"/>
      <c r="B988" s="75"/>
      <c r="C988" s="18"/>
      <c r="D988" s="18"/>
      <c r="E988" s="18"/>
      <c r="F988" s="18"/>
      <c r="G988" s="40"/>
      <c r="H988" s="75"/>
      <c r="I988" s="18"/>
      <c r="J988" s="18"/>
      <c r="K988" s="18"/>
      <c r="L988" s="40"/>
      <c r="M988" s="18"/>
      <c r="N988" s="75"/>
      <c r="O988" s="75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spans="1:27">
      <c r="A989" s="18"/>
      <c r="B989" s="75"/>
      <c r="C989" s="18"/>
      <c r="D989" s="18"/>
      <c r="E989" s="18"/>
      <c r="F989" s="18"/>
      <c r="G989" s="40"/>
      <c r="H989" s="75"/>
      <c r="I989" s="18"/>
      <c r="J989" s="18"/>
      <c r="K989" s="18"/>
      <c r="L989" s="40"/>
      <c r="M989" s="18"/>
      <c r="N989" s="75"/>
      <c r="O989" s="75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 spans="1:27">
      <c r="A990" s="18"/>
      <c r="B990" s="75"/>
      <c r="C990" s="18"/>
      <c r="D990" s="18"/>
      <c r="E990" s="18"/>
      <c r="F990" s="18"/>
      <c r="G990" s="40"/>
      <c r="H990" s="75"/>
      <c r="I990" s="18"/>
      <c r="J990" s="18"/>
      <c r="K990" s="18"/>
      <c r="L990" s="40"/>
      <c r="M990" s="18"/>
      <c r="N990" s="75"/>
      <c r="O990" s="75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spans="1:27">
      <c r="A991" s="18"/>
      <c r="B991" s="75"/>
      <c r="C991" s="18"/>
      <c r="D991" s="18"/>
      <c r="E991" s="18"/>
      <c r="F991" s="18"/>
      <c r="G991" s="40"/>
      <c r="H991" s="75"/>
      <c r="I991" s="18"/>
      <c r="J991" s="18"/>
      <c r="K991" s="18"/>
      <c r="L991" s="40"/>
      <c r="M991" s="18"/>
      <c r="N991" s="75"/>
      <c r="O991" s="75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 spans="1:27">
      <c r="A992" s="18"/>
      <c r="B992" s="75"/>
      <c r="C992" s="18"/>
      <c r="D992" s="18"/>
      <c r="E992" s="18"/>
      <c r="F992" s="18"/>
      <c r="G992" s="40"/>
      <c r="H992" s="75"/>
      <c r="I992" s="18"/>
      <c r="J992" s="18"/>
      <c r="K992" s="18"/>
      <c r="L992" s="40"/>
      <c r="M992" s="18"/>
      <c r="N992" s="75"/>
      <c r="O992" s="75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spans="1:27">
      <c r="A993" s="18"/>
      <c r="B993" s="75"/>
      <c r="C993" s="18"/>
      <c r="D993" s="18"/>
      <c r="E993" s="18"/>
      <c r="F993" s="18"/>
      <c r="G993" s="40"/>
      <c r="H993" s="75"/>
      <c r="I993" s="18"/>
      <c r="J993" s="18"/>
      <c r="K993" s="18"/>
      <c r="L993" s="40"/>
      <c r="M993" s="18"/>
      <c r="N993" s="75"/>
      <c r="O993" s="75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spans="1:27">
      <c r="A994" s="18"/>
      <c r="B994" s="75"/>
      <c r="C994" s="18"/>
      <c r="D994" s="18"/>
      <c r="E994" s="18"/>
      <c r="F994" s="18"/>
      <c r="G994" s="40"/>
      <c r="H994" s="75"/>
      <c r="I994" s="18"/>
      <c r="J994" s="18"/>
      <c r="K994" s="18"/>
      <c r="L994" s="40"/>
      <c r="M994" s="18"/>
      <c r="N994" s="75"/>
      <c r="O994" s="75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</sheetData>
  <autoFilter ref="A1:L62" xr:uid="{00000000-0009-0000-0000-000006000000}"/>
  <conditionalFormatting sqref="B2">
    <cfRule type="expression" dxfId="1044" priority="1">
      <formula>COUNTIF($C$1:$C$1031, B2) &gt; 1</formula>
    </cfRule>
  </conditionalFormatting>
  <conditionalFormatting sqref="B2:B10 O8:O9">
    <cfRule type="expression" dxfId="1043" priority="158">
      <formula>B2=#REF!</formula>
    </cfRule>
  </conditionalFormatting>
  <conditionalFormatting sqref="B2:B19">
    <cfRule type="expression" dxfId="1042" priority="75">
      <formula>COUNTIF($C$1:$C$957, B2) &gt; 1</formula>
    </cfRule>
    <cfRule type="expression" dxfId="1041" priority="74">
      <formula>COUNTIF($B$2:$B$941, B2) &gt; 1</formula>
    </cfRule>
    <cfRule type="expression" dxfId="1040" priority="73">
      <formula>COUNTIF($C$1:$C$960, B2) &gt; 1</formula>
    </cfRule>
    <cfRule type="expression" dxfId="1039" priority="72">
      <formula>COUNTIF($B$2:$B$940, B2) &gt; 1</formula>
    </cfRule>
    <cfRule type="expression" dxfId="1038" priority="71">
      <formula>COUNTIF($C$1:$C$959, B2) &gt; 1</formula>
    </cfRule>
    <cfRule type="expression" dxfId="1037" priority="78">
      <formula>COUNTIF($B$2:$B$939, B2) &gt; 1</formula>
    </cfRule>
    <cfRule type="expression" dxfId="1036" priority="76">
      <formula>COUNTIF($B$2:$B$938, B2) &gt; 1</formula>
    </cfRule>
  </conditionalFormatting>
  <conditionalFormatting sqref="B2:B20">
    <cfRule type="expression" dxfId="1035" priority="63">
      <formula>COUNTIF($C$1:$C$962, B2) &gt; 1</formula>
    </cfRule>
    <cfRule type="expression" dxfId="1034" priority="77">
      <formula>COUNTIF($C$1:$C$958, B2) &gt; 1</formula>
    </cfRule>
  </conditionalFormatting>
  <conditionalFormatting sqref="B2:B21">
    <cfRule type="expression" dxfId="1033" priority="84">
      <formula>COUNTIF($B$2:$B$944, B2) &gt; 1</formula>
    </cfRule>
    <cfRule type="expression" dxfId="1032" priority="85">
      <formula>COUNTIF($B$2:$B$945, B2) &gt; 1</formula>
    </cfRule>
    <cfRule type="expression" dxfId="1031" priority="83">
      <formula>COUNTIF($C$1:$C$963, B2) &gt; 1</formula>
    </cfRule>
  </conditionalFormatting>
  <conditionalFormatting sqref="B2:B22">
    <cfRule type="expression" dxfId="1030" priority="80">
      <formula>COUNTIF($B$2:$B$946, B2) &gt; 1</formula>
    </cfRule>
    <cfRule type="expression" dxfId="1029" priority="79">
      <formula>COUNTIF($C$1:$C$965, B2) &gt; 1</formula>
    </cfRule>
  </conditionalFormatting>
  <conditionalFormatting sqref="B2:B24">
    <cfRule type="expression" dxfId="1028" priority="98">
      <formula>COUNTIF($C$1:$C$964, B2) &gt; 1</formula>
    </cfRule>
    <cfRule type="expression" dxfId="1027" priority="90">
      <formula>COUNTIF($B$2:$B$952, B2) &gt; 1</formula>
    </cfRule>
  </conditionalFormatting>
  <conditionalFormatting sqref="B2:B25 B27:B49">
    <cfRule type="expression" dxfId="1026" priority="33">
      <formula>COUNTIF($B$2:$B$991, B2) &gt; 1</formula>
    </cfRule>
  </conditionalFormatting>
  <conditionalFormatting sqref="B2:B25">
    <cfRule type="expression" dxfId="1025" priority="96">
      <formula>COUNTIF($B$2:$B$951, B2) &gt; 1</formula>
    </cfRule>
    <cfRule type="expression" dxfId="1024" priority="95">
      <formula>COUNTIF($C$1:$C$970, B2) &gt; 1</formula>
    </cfRule>
    <cfRule type="expression" dxfId="1023" priority="94">
      <formula>COUNTIF($B$2:$B$950, B2) &gt; 1</formula>
    </cfRule>
    <cfRule type="expression" dxfId="1022" priority="93">
      <formula>COUNTIF($C$1:$C$969, B2) &gt; 1</formula>
    </cfRule>
    <cfRule type="expression" dxfId="1021" priority="14">
      <formula>COUNTIF($B$2:$B$949, B2) &gt; 1</formula>
    </cfRule>
    <cfRule type="expression" dxfId="1020" priority="12">
      <formula>COUNTIF($B$2:$B$948, B2) &gt; 1</formula>
    </cfRule>
    <cfRule type="expression" dxfId="1019" priority="82">
      <formula>COUNTIF($B$2:$B$947, B2) &gt; 1</formula>
    </cfRule>
    <cfRule type="expression" dxfId="1018" priority="81">
      <formula>COUNTIF($C$1:$C$966, B2) &gt; 1</formula>
    </cfRule>
  </conditionalFormatting>
  <conditionalFormatting sqref="B2:B26">
    <cfRule type="expression" dxfId="1017" priority="97">
      <formula>COUNTIF($C$1:$C$971, B2) &gt; 1</formula>
    </cfRule>
    <cfRule type="expression" dxfId="1016" priority="116">
      <formula>COUNTIF($B$2:$B$964, B2) &gt; 1</formula>
    </cfRule>
    <cfRule type="expression" dxfId="1015" priority="13">
      <formula>COUNTIF($C$1:$C$968, B2) &gt; 1</formula>
    </cfRule>
    <cfRule type="expression" dxfId="1014" priority="67">
      <formula>COUNTIF($C$1:$C$967, B2) &gt; 1</formula>
    </cfRule>
    <cfRule type="expression" dxfId="1013" priority="69">
      <formula>COUNTIF($B$1:$B$970, B2) &gt; 1</formula>
    </cfRule>
  </conditionalFormatting>
  <conditionalFormatting sqref="B2:B27 B29:B54">
    <cfRule type="expression" dxfId="1012" priority="45">
      <formula>COUNTIF($B$2:$B$998, B2) &gt; 1</formula>
    </cfRule>
    <cfRule type="expression" dxfId="1011" priority="43">
      <formula>COUNTIF($B$2:$B$997, B2) &gt; 1</formula>
    </cfRule>
  </conditionalFormatting>
  <conditionalFormatting sqref="B2:B27">
    <cfRule type="expression" dxfId="1010" priority="91">
      <formula>COUNTIF($C$1:$C$972, B2) &gt; 1</formula>
    </cfRule>
    <cfRule type="expression" dxfId="1009" priority="18">
      <formula>COUNTIF($B$2:$B$954, B2) &gt; 1</formula>
    </cfRule>
    <cfRule type="expression" dxfId="1008" priority="92">
      <formula>COUNTIF($B$2:$B$953, B2) &gt; 1</formula>
    </cfRule>
    <cfRule type="expression" dxfId="1007" priority="112">
      <formula>COUNTIF($B$2:$B$958, B2) &gt; 1</formula>
    </cfRule>
  </conditionalFormatting>
  <conditionalFormatting sqref="B2:B28 B30:B52">
    <cfRule type="expression" dxfId="1006" priority="29">
      <formula>COUNTIF($C$1:$C$1013, B2) &gt; 1</formula>
    </cfRule>
  </conditionalFormatting>
  <conditionalFormatting sqref="B2:B28">
    <cfRule type="expression" dxfId="1005" priority="15">
      <formula>COUNTIF($B$2:$B$956, B2) &gt; 1</formula>
    </cfRule>
    <cfRule type="expression" dxfId="1004" priority="19">
      <formula>COUNTIF($B$2:$B$955, B2) &gt; 1</formula>
    </cfRule>
    <cfRule type="expression" dxfId="1003" priority="65">
      <formula>COUNTIF($B$1:$B$962, B2) &gt; 1</formula>
    </cfRule>
    <cfRule type="expression" dxfId="1002" priority="17">
      <formula>COUNTIF($B$2:$B$957, B2) &gt; 1</formula>
    </cfRule>
    <cfRule type="expression" dxfId="1001" priority="62">
      <formula>COUNTIF($B$1:$B$958, B2) &gt; 1</formula>
    </cfRule>
    <cfRule type="expression" dxfId="1000" priority="145">
      <formula>COUNTIF($B$2:$B$965, B2) &gt; 1</formula>
    </cfRule>
    <cfRule type="expression" dxfId="999" priority="16">
      <formula>COUNTIF($C$1:$C$976, B2) &gt; 1</formula>
    </cfRule>
    <cfRule type="expression" dxfId="998" priority="111">
      <formula>COUNTIF($C$1:$C$977, B2) &gt; 1</formula>
    </cfRule>
    <cfRule type="expression" dxfId="997" priority="99">
      <formula>COUNTIF($C$1:$C$975, B2) &gt; 1</formula>
    </cfRule>
    <cfRule type="expression" dxfId="996" priority="147">
      <formula>COUNTIF($B$2:$B$966, B2) &gt; 1</formula>
    </cfRule>
  </conditionalFormatting>
  <conditionalFormatting sqref="B2:B30">
    <cfRule type="expression" dxfId="995" priority="89">
      <formula>COUNTIF($B$2:$B$66, B2) &gt; 1</formula>
    </cfRule>
    <cfRule type="expression" dxfId="994" priority="87">
      <formula>COUNTIF($J$2:$J$65, B2) &gt; 1</formula>
    </cfRule>
    <cfRule type="expression" dxfId="993" priority="61">
      <formula>COUNTIF($K$2:$K$65, B2) &gt; 1</formula>
    </cfRule>
  </conditionalFormatting>
  <conditionalFormatting sqref="B2:B31">
    <cfRule type="expression" dxfId="992" priority="114">
      <formula>COUNTIF($B$2:$B$959, B2) &gt; 1</formula>
    </cfRule>
    <cfRule type="expression" dxfId="991" priority="22">
      <formula>COUNTIF($B$2:$B$962, B2) &gt; 1</formula>
    </cfRule>
    <cfRule type="expression" dxfId="990" priority="23">
      <formula>COUNTIF($B$2:$B$963, B2) &gt; 1</formula>
    </cfRule>
    <cfRule type="expression" dxfId="989" priority="64">
      <formula>COUNTIF($C$1:$C$973, B2) &gt; 1</formula>
    </cfRule>
    <cfRule type="expression" dxfId="988" priority="66">
      <formula>COUNTIF($C$1:$C$974, B2) &gt; 1</formula>
    </cfRule>
    <cfRule type="expression" dxfId="987" priority="107">
      <formula>COUNTIF($C$1:$C$979, B2) &gt; 1</formula>
    </cfRule>
    <cfRule type="expression" dxfId="986" priority="102">
      <formula>COUNTIF($C$1:$C$982, B2) &gt; 1</formula>
    </cfRule>
    <cfRule type="expression" dxfId="985" priority="108">
      <formula>COUNTIF($B$2:$B$960, B2) &gt; 1</formula>
    </cfRule>
    <cfRule type="expression" dxfId="984" priority="110">
      <formula>COUNTIF($B$2:$B$961, B2) &gt; 1</formula>
    </cfRule>
    <cfRule type="expression" dxfId="983" priority="113">
      <formula>COUNTIF($C$1:$C$978, B2) &gt; 1</formula>
    </cfRule>
  </conditionalFormatting>
  <conditionalFormatting sqref="B2:B32">
    <cfRule type="expression" dxfId="982" priority="115">
      <formula>COUNTIF($C$1:$C$983, B2) &gt; 1</formula>
    </cfRule>
    <cfRule type="expression" dxfId="981" priority="88">
      <formula>COUNTIF($C$1:$C$981, B2) &gt; 1</formula>
    </cfRule>
    <cfRule type="expression" dxfId="980" priority="109">
      <formula>COUNTIF($C$1:$C$980, B2) &gt; 1</formula>
    </cfRule>
  </conditionalFormatting>
  <conditionalFormatting sqref="B2:B33 O8:O9">
    <cfRule type="expression" dxfId="979" priority="157">
      <formula>COUNTIF($B$2:$B$972, B2) &gt; 1</formula>
    </cfRule>
  </conditionalFormatting>
  <conditionalFormatting sqref="B2:B33">
    <cfRule type="expression" dxfId="978" priority="144">
      <formula>COUNTIF($C$1:$C$984, B2) &gt; 1</formula>
    </cfRule>
    <cfRule type="expression" dxfId="977" priority="146">
      <formula>COUNTIF($C$1:$C$985, B2) &gt; 1</formula>
    </cfRule>
  </conditionalFormatting>
  <conditionalFormatting sqref="B2:B34 O8:O9">
    <cfRule type="expression" dxfId="976" priority="151">
      <formula>COUNTIF($B$2:$B$973, B2) &gt; 1</formula>
    </cfRule>
  </conditionalFormatting>
  <conditionalFormatting sqref="B2:B35 O8:O9">
    <cfRule type="expression" dxfId="975" priority="153">
      <formula>COUNTIF($B$2:$B$974, B2) &gt; 1</formula>
    </cfRule>
  </conditionalFormatting>
  <conditionalFormatting sqref="B2:B35">
    <cfRule type="expression" dxfId="974" priority="5">
      <formula>COUNTIF($B$1:$B$979, B2) &gt; 1</formula>
    </cfRule>
    <cfRule type="expression" dxfId="973" priority="70">
      <formula>COUNTIF($B$1:$B$980, B2) &gt; 1</formula>
    </cfRule>
  </conditionalFormatting>
  <conditionalFormatting sqref="B2:B36">
    <cfRule type="expression" dxfId="972" priority="4">
      <formula>COUNTIF($B$1:$B$976, B2) &gt; 1</formula>
    </cfRule>
    <cfRule type="expression" dxfId="971" priority="140">
      <formula>COUNTIF($C$1:$C$986, B2) &gt; 1</formula>
    </cfRule>
    <cfRule type="expression" dxfId="970" priority="11">
      <formula>COUNTIF($B$1:$B$977, B2) &gt; 1</formula>
    </cfRule>
    <cfRule type="expression" dxfId="969" priority="141">
      <formula>COUNTIF($B$2:$B$967, B2) &gt; 1</formula>
    </cfRule>
    <cfRule type="expression" dxfId="968" priority="142">
      <formula>COUNTIF($C$1:$C$987, B2) &gt; 1</formula>
    </cfRule>
    <cfRule type="expression" dxfId="967" priority="143">
      <formula>COUNTIF($B$2:$B$968, B2) &gt; 1</formula>
    </cfRule>
  </conditionalFormatting>
  <conditionalFormatting sqref="B2:B37 O8:O9">
    <cfRule type="expression" dxfId="966" priority="155">
      <formula>COUNTIF($B$2:$B$971, B2) &gt; 1</formula>
    </cfRule>
  </conditionalFormatting>
  <conditionalFormatting sqref="B2:B37">
    <cfRule type="expression" dxfId="965" priority="3">
      <formula>COUNTIF($B$1:$B$971, B2) &gt; 1</formula>
    </cfRule>
    <cfRule type="expression" dxfId="964" priority="125">
      <formula>COUNTIF($B$2:$B$978, B2) &gt; 1</formula>
    </cfRule>
    <cfRule type="expression" dxfId="963" priority="52">
      <formula>COUNTIF($B$2:$B$976, B2) &gt; 1</formula>
    </cfRule>
    <cfRule type="expression" dxfId="962" priority="10">
      <formula>COUNTIF($B$1:$B$972, B2) &gt; 1</formula>
    </cfRule>
    <cfRule type="expression" dxfId="961" priority="129">
      <formula>COUNTIF($C$1:$C$989, B2) &gt; 1</formula>
    </cfRule>
    <cfRule type="expression" dxfId="960" priority="68">
      <formula>COUNTIF($B$1:$B$967, B2) &gt; 1</formula>
    </cfRule>
    <cfRule type="expression" dxfId="959" priority="86">
      <formula>COUNTIF($C$1:$C$988, B2) &gt; 1</formula>
    </cfRule>
    <cfRule type="expression" dxfId="958" priority="28">
      <formula>COUNTIF($B$2:$B$969, B2) &gt; 1</formula>
    </cfRule>
    <cfRule type="expression" dxfId="957" priority="51">
      <formula>COUNTIF($B$2:$B$975, B2) &gt; 1</formula>
    </cfRule>
    <cfRule type="expression" dxfId="956" priority="105">
      <formula>COUNTIF($B$1:$B$990, B2) &gt; 1</formula>
    </cfRule>
    <cfRule type="expression" dxfId="955" priority="50">
      <formula>COUNTIF($B$2:$B$977, B2) &gt; 1</formula>
    </cfRule>
    <cfRule type="expression" dxfId="954" priority="127">
      <formula>COUNTIF($B$2:$B$979, B2) &gt; 1</formula>
    </cfRule>
    <cfRule type="expression" dxfId="953" priority="121">
      <formula>COUNTIF($B$2:$B$970, B2) &gt; 1</formula>
    </cfRule>
    <cfRule type="expression" dxfId="952" priority="104">
      <formula>COUNTIF($B$1:$B$987, B2) &gt; 1</formula>
    </cfRule>
    <cfRule type="expression" dxfId="951" priority="9">
      <formula>COUNTIF($B$1:$B$968, B2) &gt; 1</formula>
    </cfRule>
  </conditionalFormatting>
  <conditionalFormatting sqref="B2:B38 O8:O9">
    <cfRule type="expression" dxfId="950" priority="156">
      <formula>COUNTIF($C$1:$C$991, B2) &gt; 1</formula>
    </cfRule>
    <cfRule type="expression" dxfId="949" priority="154">
      <formula>COUNTIF($C$1:$C$990, B2) &gt; 1</formula>
    </cfRule>
  </conditionalFormatting>
  <conditionalFormatting sqref="B2:B38">
    <cfRule type="expression" dxfId="948" priority="101">
      <formula>COUNTIF($B$1:$B$978, B2) &gt; 1</formula>
    </cfRule>
  </conditionalFormatting>
  <conditionalFormatting sqref="B2:B39 O8:O9">
    <cfRule type="expression" dxfId="947" priority="149">
      <formula>COUNTIF($C$1:$C$996, B2) &gt; 1</formula>
    </cfRule>
  </conditionalFormatting>
  <conditionalFormatting sqref="B2:B39">
    <cfRule type="expression" dxfId="946" priority="7">
      <formula>COUNTIF($B$2:$B$75, B2) &gt; 1</formula>
    </cfRule>
    <cfRule type="expression" dxfId="945" priority="21">
      <formula>COUNTIF($B$2:$B$76, B2) &gt; 1</formula>
    </cfRule>
    <cfRule type="expression" dxfId="944" priority="135">
      <formula>COUNTIF($C$1:$C$997, B2) &gt; 1</formula>
    </cfRule>
    <cfRule type="expression" dxfId="943" priority="126">
      <formula>COUNTIF($C$1:$C$998, B2) &gt; 1</formula>
    </cfRule>
    <cfRule type="expression" dxfId="942" priority="20">
      <formula>COUNTIF($K$2:$K$75, B2) &gt; 1</formula>
    </cfRule>
    <cfRule type="expression" dxfId="941" priority="6">
      <formula>COUNTIF($K$2:$K$74, B2) &gt; 1</formula>
    </cfRule>
  </conditionalFormatting>
  <conditionalFormatting sqref="B2:B40 O8:O9">
    <cfRule type="expression" dxfId="940" priority="150">
      <formula>COUNTIF($C$1:$C$992, B2) &gt; 1</formula>
    </cfRule>
    <cfRule type="expression" dxfId="939" priority="152">
      <formula>COUNTIF($C$1:$C$993, B2) &gt; 1</formula>
    </cfRule>
  </conditionalFormatting>
  <conditionalFormatting sqref="B2:B40">
    <cfRule type="expression" dxfId="938" priority="120">
      <formula>COUNTIF($C$1:$C$995, B2) &gt; 1</formula>
    </cfRule>
    <cfRule type="expression" dxfId="937" priority="133">
      <formula>COUNTIF($C$1:$C$994, B2) &gt; 1</formula>
    </cfRule>
    <cfRule type="expression" dxfId="936" priority="122">
      <formula>COUNTIF($C$1:$C$999, B2) &gt; 1</formula>
    </cfRule>
    <cfRule type="expression" dxfId="935" priority="103">
      <formula>COUNTIF($B$1:$B$982, B2) &gt; 1</formula>
    </cfRule>
    <cfRule type="expression" dxfId="934" priority="123">
      <formula>COUNTIF($B$2:$B$980, B2) &gt; 1</formula>
    </cfRule>
  </conditionalFormatting>
  <conditionalFormatting sqref="B2:B41">
    <cfRule type="expression" dxfId="933" priority="124">
      <formula>COUNTIF($B$2:$B$981, B2) &gt; 1</formula>
    </cfRule>
    <cfRule type="expression" dxfId="932" priority="130">
      <formula>COUNTIF($C$1:$C$1000, B2) &gt; 1</formula>
    </cfRule>
  </conditionalFormatting>
  <conditionalFormatting sqref="B2:B42">
    <cfRule type="expression" dxfId="931" priority="55">
      <formula>COUNTIF($B$2:$B$982, B2) &gt; 1</formula>
    </cfRule>
    <cfRule type="expression" dxfId="930" priority="118">
      <formula>COUNTIF($J$2:$J$85, B2) &gt; 1</formula>
    </cfRule>
    <cfRule type="expression" dxfId="929" priority="119">
      <formula>COUNTIF($B$2:$B$86, B2) &gt; 1</formula>
    </cfRule>
    <cfRule type="expression" dxfId="928" priority="132">
      <formula>COUNTIF($C$1:$C$1001, B2) &gt; 1</formula>
    </cfRule>
  </conditionalFormatting>
  <conditionalFormatting sqref="B2:B43 O8:O9">
    <cfRule type="expression" dxfId="927" priority="148">
      <formula>COUNTIF($C$1:$C$1002, B2) &gt; 1</formula>
    </cfRule>
    <cfRule type="expression" dxfId="926" priority="161">
      <formula>COUNTIF($C$1:$C$1004, B2) &gt; 1</formula>
    </cfRule>
  </conditionalFormatting>
  <conditionalFormatting sqref="B2:B43">
    <cfRule type="expression" dxfId="925" priority="134">
      <formula>COUNTIF($B$1:$B$994, B2) &gt; 1</formula>
    </cfRule>
    <cfRule type="expression" dxfId="924" priority="53">
      <formula>COUNTIF($B$2:$B$983, B2) &gt; 1</formula>
    </cfRule>
    <cfRule type="expression" dxfId="923" priority="54">
      <formula>COUNTIF($B$2:$B$984, B2) &gt; 1</formula>
    </cfRule>
    <cfRule type="expression" dxfId="922" priority="117">
      <formula>COUNTIF($C$1:$C$1003, B2) &gt; 1</formula>
    </cfRule>
  </conditionalFormatting>
  <conditionalFormatting sqref="B2:B44">
    <cfRule type="expression" dxfId="921" priority="8">
      <formula>COUNTIF($B$1:$B$973, B2) &gt; 1</formula>
    </cfRule>
    <cfRule type="expression" dxfId="920" priority="32">
      <formula>COUNTIF($C$1:$C$1005, B2) &gt; 1</formula>
    </cfRule>
    <cfRule type="expression" dxfId="919" priority="100">
      <formula>COUNTIF($B$1:$B$964, B2) &gt; 1</formula>
    </cfRule>
    <cfRule type="expression" dxfId="918" priority="131">
      <formula>COUNTIF($B$1:$B$989, B2) &gt; 1</formula>
    </cfRule>
    <cfRule type="expression" dxfId="917" priority="128">
      <formula>COUNTIF($B$1:$B$985, B2) &gt; 1</formula>
    </cfRule>
  </conditionalFormatting>
  <conditionalFormatting sqref="B2:B46 O8:O9">
    <cfRule type="expression" dxfId="916" priority="166">
      <formula>COUNTIF($C$1:$C$1006, B2) &gt; 1</formula>
    </cfRule>
  </conditionalFormatting>
  <conditionalFormatting sqref="B2:B46">
    <cfRule type="expression" dxfId="915" priority="59">
      <formula>COUNTIF($B$2:$B$987, B2) &gt; 1</formula>
    </cfRule>
    <cfRule type="expression" dxfId="914" priority="106">
      <formula>COUNTIF($B$1:$B$1000, B2) &gt; 1</formula>
    </cfRule>
  </conditionalFormatting>
  <conditionalFormatting sqref="B2:B47 O8:O9">
    <cfRule type="expression" dxfId="913" priority="163">
      <formula>COUNTIF($C$1:$C$1007, B2) &gt; 1</formula>
    </cfRule>
  </conditionalFormatting>
  <conditionalFormatting sqref="B2:B47">
    <cfRule type="expression" dxfId="912" priority="60">
      <formula>COUNTIF($B$2:$B$988, B2) &gt; 1</formula>
    </cfRule>
    <cfRule type="expression" dxfId="911" priority="136">
      <formula>COUNTIF($B$1:$B$997, B2) &gt; 1</formula>
    </cfRule>
  </conditionalFormatting>
  <conditionalFormatting sqref="B2:B48 O8:O9">
    <cfRule type="expression" dxfId="910" priority="167">
      <formula>COUNTIF($C$1:$C$1008, B2) &gt; 1</formula>
    </cfRule>
  </conditionalFormatting>
  <conditionalFormatting sqref="B2:B48">
    <cfRule type="expression" dxfId="909" priority="57">
      <formula>COUNTIF($B$2:$B$989, B2) &gt; 1</formula>
    </cfRule>
    <cfRule type="expression" dxfId="908" priority="25">
      <formula>COUNTIF($B$1:$B$988, B2) &gt; 1</formula>
    </cfRule>
  </conditionalFormatting>
  <conditionalFormatting sqref="B2:B49">
    <cfRule type="expression" dxfId="907" priority="139">
      <formula>COUNTIF($C$1:$C$1009, B2) &gt; 1</formula>
    </cfRule>
    <cfRule type="expression" dxfId="906" priority="58">
      <formula>COUNTIF($B$2:$B$990, B2) &gt; 1</formula>
    </cfRule>
    <cfRule type="expression" dxfId="905" priority="27">
      <formula>COUNTIF($B$1:$B$1010, B2) &gt; 1</formula>
    </cfRule>
  </conditionalFormatting>
  <conditionalFormatting sqref="B2:B50 O8:O9">
    <cfRule type="expression" dxfId="904" priority="160">
      <formula>COUNTIF($C$1:$C$1010, B2) &gt; 1</formula>
    </cfRule>
  </conditionalFormatting>
  <conditionalFormatting sqref="B2:B50">
    <cfRule type="expression" dxfId="903" priority="26">
      <formula>COUNTIF($B$1:$B$992, B2) &gt; 1</formula>
    </cfRule>
  </conditionalFormatting>
  <conditionalFormatting sqref="B2:B51 O8:O9">
    <cfRule type="expression" dxfId="902" priority="159">
      <formula>COUNTIF($C$1:$C$1011, B2) &gt; 1</formula>
    </cfRule>
    <cfRule type="expression" dxfId="901" priority="162">
      <formula>COUNTIF($C$1:$C$1015, B2) &gt; 1</formula>
    </cfRule>
    <cfRule type="expression" dxfId="900" priority="164">
      <formula>COUNTIF($H$2:$H$92, B2) &gt; 1</formula>
    </cfRule>
  </conditionalFormatting>
  <conditionalFormatting sqref="B2:B51">
    <cfRule type="expression" dxfId="899" priority="56">
      <formula>COUNTIF($C$1:$C$1012, B2) &gt; 1</formula>
    </cfRule>
  </conditionalFormatting>
  <conditionalFormatting sqref="B2:B52">
    <cfRule type="expression" dxfId="898" priority="31">
      <formula>COUNTIF($B$2:$B$96, B2) &gt; 1</formula>
    </cfRule>
    <cfRule type="expression" dxfId="897" priority="30">
      <formula>COUNTIF($K$2:$K$95, B2) &gt; 1</formula>
    </cfRule>
  </conditionalFormatting>
  <conditionalFormatting sqref="B2:B53 O8:O9">
    <cfRule type="expression" dxfId="896" priority="165">
      <formula>COUNTIF($C$1:$C$1014, B2) &gt; 1</formula>
    </cfRule>
  </conditionalFormatting>
  <conditionalFormatting sqref="B2:B53">
    <cfRule type="expression" dxfId="895" priority="2">
      <formula>COUNTIF($B$2:$B$995, B2) &gt; 1</formula>
    </cfRule>
    <cfRule type="expression" dxfId="894" priority="46">
      <formula>COUNTIF($B$1:$B$1004, B2) &gt; 1</formula>
    </cfRule>
    <cfRule type="expression" dxfId="893" priority="138">
      <formula>COUNTIF($B$1:$B$1007, B2) &gt; 1</formula>
    </cfRule>
  </conditionalFormatting>
  <conditionalFormatting sqref="B2:B54">
    <cfRule type="expression" dxfId="892" priority="35">
      <formula>COUNTIF($B$1:$B$999, B2) &gt; 1</formula>
    </cfRule>
    <cfRule type="expression" dxfId="891" priority="34">
      <formula>COUNTIF($B$1:$B$995, B2) &gt; 1</formula>
    </cfRule>
    <cfRule type="expression" dxfId="890" priority="24">
      <formula>COUNTIF($B$1:$B$974, B2) &gt; 1</formula>
    </cfRule>
    <cfRule type="expression" dxfId="889" priority="48">
      <formula>COUNTIF($B$1:$B$1017, B2) &gt; 1</formula>
    </cfRule>
    <cfRule type="expression" dxfId="888" priority="44">
      <formula>COUNTIF($C$1:$C$1017, B2) &gt; 1</formula>
    </cfRule>
    <cfRule type="expression" dxfId="887" priority="42">
      <formula>COUNTIF($C$1:$C$1016, B2) &gt; 1</formula>
    </cfRule>
    <cfRule type="expression" dxfId="886" priority="137">
      <formula>COUNTIF($C$1:$C$1018, B2) &gt; 1</formula>
    </cfRule>
  </conditionalFormatting>
  <conditionalFormatting sqref="B2:B55">
    <cfRule type="expression" dxfId="885" priority="49">
      <formula>COUNTIF($C$1:$C$1019, B2) &gt; 1</formula>
    </cfRule>
  </conditionalFormatting>
  <conditionalFormatting sqref="B2:B994 O8:O9">
    <cfRule type="expression" dxfId="884" priority="168">
      <formula>COUNTIF($B$2:$B$93, B2) &gt; 1</formula>
    </cfRule>
  </conditionalFormatting>
  <conditionalFormatting sqref="B7 B54">
    <cfRule type="expression" dxfId="883" priority="37">
      <formula>COUNTIF($C$1:$C$1020, B7) &gt; 1</formula>
    </cfRule>
  </conditionalFormatting>
  <conditionalFormatting sqref="B19 B54">
    <cfRule type="expression" dxfId="882" priority="36">
      <formula>COUNTIF($C$1:$C$1021, B19) &gt; 1</formula>
    </cfRule>
  </conditionalFormatting>
  <conditionalFormatting sqref="B21">
    <cfRule type="expression" dxfId="881" priority="47">
      <formula>COUNTIF($C$1:$C$1028, B21) &gt; 1</formula>
    </cfRule>
  </conditionalFormatting>
  <conditionalFormatting sqref="B54">
    <cfRule type="expression" dxfId="880" priority="41">
      <formula>COUNTIF($B$2:$B$103, B54) &gt; 1</formula>
    </cfRule>
    <cfRule type="expression" dxfId="879" priority="40">
      <formula>COUNTIF($C$1:$C$1024, B54) &gt; 1</formula>
    </cfRule>
    <cfRule type="expression" dxfId="878" priority="39">
      <formula>COUNTIF($K$2:$K$102, B54) &gt; 1</formula>
    </cfRule>
    <cfRule type="expression" dxfId="877" priority="38">
      <formula>COUNTIF($C$1:$C$1025, B54) &gt; 1</formula>
    </cfRule>
  </conditionalFormatting>
  <conditionalFormatting sqref="C2:C994">
    <cfRule type="expression" dxfId="876" priority="171">
      <formula>C2 &gt; 0</formula>
    </cfRule>
  </conditionalFormatting>
  <conditionalFormatting sqref="K2:K994">
    <cfRule type="expression" dxfId="875" priority="169">
      <formula>K2&gt;=80%</formula>
    </cfRule>
    <cfRule type="expression" dxfId="874" priority="170">
      <formula>K2&lt;60%</formula>
    </cfRule>
  </conditionalFormatting>
  <dataValidations count="1">
    <dataValidation type="list" allowBlank="1" showErrorMessage="1" sqref="A2:A62" xr:uid="{00000000-0002-0000-06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V99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.75" customHeight="1"/>
  <cols>
    <col min="1" max="1" width="24.7109375" customWidth="1"/>
    <col min="2" max="2" width="31.5703125" customWidth="1"/>
    <col min="3" max="3" width="18" customWidth="1"/>
    <col min="4" max="4" width="15.7109375" customWidth="1"/>
    <col min="5" max="5" width="19.85546875" customWidth="1"/>
    <col min="6" max="7" width="16.140625" customWidth="1"/>
    <col min="8" max="8" width="25.85546875" customWidth="1"/>
    <col min="9" max="9" width="14" customWidth="1"/>
    <col min="10" max="10" width="14.42578125" customWidth="1"/>
    <col min="11" max="11" width="15.28515625" customWidth="1"/>
    <col min="12" max="12" width="18.7109375" customWidth="1"/>
    <col min="13" max="14" width="11" customWidth="1"/>
  </cols>
  <sheetData>
    <row r="1" spans="1:22" ht="30" customHeight="1">
      <c r="A1" s="56" t="s">
        <v>0</v>
      </c>
      <c r="B1" s="56" t="s">
        <v>173</v>
      </c>
      <c r="C1" s="57" t="s">
        <v>183</v>
      </c>
      <c r="D1" s="76" t="s">
        <v>169</v>
      </c>
      <c r="E1" s="57" t="s">
        <v>184</v>
      </c>
      <c r="F1" s="58"/>
      <c r="G1" s="77"/>
      <c r="H1" s="59" t="s">
        <v>173</v>
      </c>
      <c r="I1" s="59" t="s">
        <v>183</v>
      </c>
      <c r="J1" s="59" t="s">
        <v>185</v>
      </c>
      <c r="K1" s="59" t="s">
        <v>186</v>
      </c>
      <c r="L1" s="59" t="s">
        <v>187</v>
      </c>
      <c r="M1" s="58"/>
      <c r="N1" s="58"/>
      <c r="O1" s="7"/>
      <c r="P1" s="7"/>
      <c r="Q1" s="7"/>
      <c r="R1" s="7"/>
      <c r="S1" s="7"/>
      <c r="T1" s="7"/>
      <c r="U1" s="7"/>
      <c r="V1" s="7"/>
    </row>
    <row r="2" spans="1:22">
      <c r="A2" s="36" t="s">
        <v>15</v>
      </c>
      <c r="B2" s="37" t="s">
        <v>75</v>
      </c>
      <c r="C2" s="78">
        <f t="shared" ref="C2:C33" si="0">E2*D2</f>
        <v>876500</v>
      </c>
      <c r="D2" s="79">
        <f t="shared" ref="D2:D33" si="1">_xlfn.XLOOKUP(B2,H:H,L:L,1)</f>
        <v>1</v>
      </c>
      <c r="E2" s="80">
        <v>876500</v>
      </c>
      <c r="F2" s="81"/>
      <c r="G2" s="82"/>
      <c r="H2" s="64" t="s">
        <v>177</v>
      </c>
      <c r="I2" s="65">
        <f t="shared" ref="I2:I45" si="2">J2*K2</f>
        <v>0</v>
      </c>
      <c r="J2" s="83">
        <v>1</v>
      </c>
      <c r="K2" s="65">
        <v>0</v>
      </c>
      <c r="L2" s="61">
        <f t="shared" ref="L2:L45" si="3">IF(AND(J2=0.8,K2=0),0.9,1)</f>
        <v>1</v>
      </c>
      <c r="M2" s="58"/>
      <c r="N2" s="58"/>
      <c r="O2" s="7"/>
      <c r="P2" s="7"/>
      <c r="Q2" s="7"/>
      <c r="R2" s="7"/>
      <c r="S2" s="7"/>
      <c r="T2" s="7"/>
      <c r="U2" s="7"/>
      <c r="V2" s="7"/>
    </row>
    <row r="3" spans="1:22">
      <c r="A3" s="36" t="s">
        <v>15</v>
      </c>
      <c r="B3" s="37" t="s">
        <v>78</v>
      </c>
      <c r="C3" s="78">
        <f t="shared" si="0"/>
        <v>1968750</v>
      </c>
      <c r="D3" s="79">
        <f t="shared" si="1"/>
        <v>1</v>
      </c>
      <c r="E3" s="80">
        <v>1968750</v>
      </c>
      <c r="F3" s="81"/>
      <c r="G3" s="82"/>
      <c r="H3" s="64" t="s">
        <v>137</v>
      </c>
      <c r="I3" s="65">
        <f t="shared" si="2"/>
        <v>2000000</v>
      </c>
      <c r="J3" s="83">
        <v>1</v>
      </c>
      <c r="K3" s="65">
        <v>2000000</v>
      </c>
      <c r="L3" s="61">
        <f t="shared" si="3"/>
        <v>1</v>
      </c>
      <c r="M3" s="58"/>
      <c r="N3" s="58"/>
      <c r="O3" s="7"/>
      <c r="P3" s="7"/>
      <c r="Q3" s="7"/>
      <c r="R3" s="7"/>
      <c r="S3" s="7"/>
      <c r="T3" s="7"/>
      <c r="U3" s="7"/>
      <c r="V3" s="7"/>
    </row>
    <row r="4" spans="1:22">
      <c r="A4" s="36" t="s">
        <v>15</v>
      </c>
      <c r="B4" s="42" t="s">
        <v>73</v>
      </c>
      <c r="C4" s="78">
        <f t="shared" si="0"/>
        <v>0</v>
      </c>
      <c r="D4" s="79">
        <f t="shared" si="1"/>
        <v>1</v>
      </c>
      <c r="E4" s="85"/>
      <c r="F4" s="81"/>
      <c r="G4" s="82"/>
      <c r="H4" s="64" t="s">
        <v>135</v>
      </c>
      <c r="I4" s="65">
        <f t="shared" si="2"/>
        <v>2000000</v>
      </c>
      <c r="J4" s="83">
        <v>1</v>
      </c>
      <c r="K4" s="65">
        <v>2000000</v>
      </c>
      <c r="L4" s="61">
        <f t="shared" si="3"/>
        <v>1</v>
      </c>
      <c r="M4" s="69"/>
      <c r="N4" s="69"/>
      <c r="O4" s="7"/>
      <c r="P4" s="7"/>
      <c r="Q4" s="7"/>
      <c r="R4" s="7"/>
      <c r="S4" s="7"/>
      <c r="T4" s="7"/>
      <c r="U4" s="7"/>
      <c r="V4" s="7"/>
    </row>
    <row r="5" spans="1:22">
      <c r="A5" s="36" t="s">
        <v>15</v>
      </c>
      <c r="B5" s="37" t="s">
        <v>79</v>
      </c>
      <c r="C5" s="78">
        <f t="shared" si="0"/>
        <v>3969800</v>
      </c>
      <c r="D5" s="79">
        <f t="shared" si="1"/>
        <v>1</v>
      </c>
      <c r="E5" s="80">
        <v>3969800</v>
      </c>
      <c r="F5" s="81"/>
      <c r="G5" s="82"/>
      <c r="H5" s="64" t="s">
        <v>134</v>
      </c>
      <c r="I5" s="65">
        <f t="shared" si="2"/>
        <v>500000</v>
      </c>
      <c r="J5" s="83">
        <v>1</v>
      </c>
      <c r="K5" s="65">
        <v>500000</v>
      </c>
      <c r="L5" s="61">
        <f t="shared" si="3"/>
        <v>1</v>
      </c>
      <c r="M5" s="69"/>
      <c r="N5" s="69"/>
      <c r="O5" s="7"/>
      <c r="P5" s="7"/>
      <c r="Q5" s="7"/>
      <c r="R5" s="7"/>
      <c r="S5" s="7"/>
      <c r="T5" s="7"/>
      <c r="U5" s="7"/>
      <c r="V5" s="7"/>
    </row>
    <row r="6" spans="1:22">
      <c r="A6" s="36" t="s">
        <v>15</v>
      </c>
      <c r="B6" s="37" t="s">
        <v>77</v>
      </c>
      <c r="C6" s="78">
        <f t="shared" si="0"/>
        <v>2576900</v>
      </c>
      <c r="D6" s="79">
        <f t="shared" si="1"/>
        <v>1</v>
      </c>
      <c r="E6" s="80">
        <v>2576900</v>
      </c>
      <c r="F6" s="81"/>
      <c r="G6" s="82"/>
      <c r="H6" s="64" t="s">
        <v>136</v>
      </c>
      <c r="I6" s="65">
        <f t="shared" si="2"/>
        <v>1200000</v>
      </c>
      <c r="J6" s="83">
        <v>1</v>
      </c>
      <c r="K6" s="65">
        <v>1200000</v>
      </c>
      <c r="L6" s="61">
        <f t="shared" si="3"/>
        <v>1</v>
      </c>
      <c r="M6" s="69"/>
      <c r="N6" s="69"/>
      <c r="O6" s="7"/>
      <c r="P6" s="7"/>
      <c r="Q6" s="7"/>
      <c r="R6" s="7"/>
      <c r="S6" s="7"/>
      <c r="T6" s="7"/>
      <c r="U6" s="7"/>
      <c r="V6" s="7"/>
    </row>
    <row r="7" spans="1:22">
      <c r="A7" s="36" t="s">
        <v>17</v>
      </c>
      <c r="B7" s="37" t="s">
        <v>86</v>
      </c>
      <c r="C7" s="78">
        <f t="shared" si="0"/>
        <v>435350</v>
      </c>
      <c r="D7" s="79">
        <f t="shared" si="1"/>
        <v>1</v>
      </c>
      <c r="E7" s="86">
        <v>435350</v>
      </c>
      <c r="F7" s="87"/>
      <c r="G7" s="82"/>
      <c r="H7" s="64" t="s">
        <v>129</v>
      </c>
      <c r="I7" s="65">
        <f t="shared" si="2"/>
        <v>0</v>
      </c>
      <c r="J7" s="83">
        <v>1</v>
      </c>
      <c r="K7" s="66">
        <v>0</v>
      </c>
      <c r="L7" s="61">
        <f t="shared" si="3"/>
        <v>1</v>
      </c>
      <c r="M7" s="69"/>
      <c r="N7" s="69"/>
      <c r="O7" s="7"/>
      <c r="P7" s="7"/>
      <c r="Q7" s="7"/>
      <c r="R7" s="7"/>
      <c r="S7" s="7"/>
      <c r="T7" s="7"/>
      <c r="U7" s="7"/>
      <c r="V7" s="7"/>
    </row>
    <row r="8" spans="1:22">
      <c r="A8" s="36" t="s">
        <v>17</v>
      </c>
      <c r="B8" s="37" t="s">
        <v>83</v>
      </c>
      <c r="C8" s="78">
        <f t="shared" si="0"/>
        <v>1022400</v>
      </c>
      <c r="D8" s="79">
        <f t="shared" si="1"/>
        <v>1</v>
      </c>
      <c r="E8" s="86">
        <v>1022400</v>
      </c>
      <c r="F8" s="87"/>
      <c r="G8" s="82"/>
      <c r="H8" s="64" t="s">
        <v>130</v>
      </c>
      <c r="I8" s="65">
        <f t="shared" si="2"/>
        <v>2000000</v>
      </c>
      <c r="J8" s="83">
        <v>1</v>
      </c>
      <c r="K8" s="66">
        <v>2000000</v>
      </c>
      <c r="L8" s="61">
        <f t="shared" si="3"/>
        <v>1</v>
      </c>
      <c r="M8" s="69"/>
      <c r="N8" s="69"/>
      <c r="O8" s="7"/>
      <c r="P8" s="7"/>
      <c r="Q8" s="7"/>
      <c r="R8" s="7"/>
      <c r="S8" s="7"/>
      <c r="T8" s="7"/>
      <c r="U8" s="7"/>
      <c r="V8" s="7"/>
    </row>
    <row r="9" spans="1:22">
      <c r="A9" s="36" t="s">
        <v>17</v>
      </c>
      <c r="B9" s="37" t="s">
        <v>88</v>
      </c>
      <c r="C9" s="78">
        <f t="shared" si="0"/>
        <v>509500</v>
      </c>
      <c r="D9" s="79">
        <f t="shared" si="1"/>
        <v>1</v>
      </c>
      <c r="E9" s="88">
        <v>509500</v>
      </c>
      <c r="F9" s="87"/>
      <c r="G9" s="82"/>
      <c r="H9" s="64" t="s">
        <v>132</v>
      </c>
      <c r="I9" s="65">
        <f t="shared" si="2"/>
        <v>500000</v>
      </c>
      <c r="J9" s="83">
        <v>1</v>
      </c>
      <c r="K9" s="66">
        <v>500000</v>
      </c>
      <c r="L9" s="61">
        <f t="shared" si="3"/>
        <v>1</v>
      </c>
      <c r="M9" s="69"/>
      <c r="N9" s="69"/>
      <c r="O9" s="7"/>
      <c r="P9" s="7"/>
      <c r="Q9" s="7"/>
      <c r="R9" s="7"/>
      <c r="S9" s="7"/>
      <c r="T9" s="7"/>
      <c r="U9" s="7"/>
      <c r="V9" s="7"/>
    </row>
    <row r="10" spans="1:22">
      <c r="A10" s="36" t="s">
        <v>17</v>
      </c>
      <c r="B10" s="42" t="s">
        <v>90</v>
      </c>
      <c r="C10" s="78">
        <f t="shared" si="0"/>
        <v>579300</v>
      </c>
      <c r="D10" s="79">
        <f t="shared" si="1"/>
        <v>1</v>
      </c>
      <c r="E10" s="86">
        <v>579300</v>
      </c>
      <c r="F10" s="87"/>
      <c r="G10" s="82"/>
      <c r="H10" s="64" t="s">
        <v>131</v>
      </c>
      <c r="I10" s="65">
        <f t="shared" si="2"/>
        <v>500000</v>
      </c>
      <c r="J10" s="83">
        <v>1</v>
      </c>
      <c r="K10" s="66">
        <v>500000</v>
      </c>
      <c r="L10" s="61">
        <f t="shared" si="3"/>
        <v>1</v>
      </c>
      <c r="M10" s="69"/>
      <c r="N10" s="69"/>
      <c r="O10" s="7"/>
      <c r="P10" s="7"/>
      <c r="Q10" s="7"/>
      <c r="R10" s="7"/>
      <c r="S10" s="7"/>
      <c r="T10" s="7"/>
      <c r="U10" s="7"/>
      <c r="V10" s="7"/>
    </row>
    <row r="11" spans="1:22">
      <c r="A11" s="36" t="s">
        <v>17</v>
      </c>
      <c r="B11" s="42" t="s">
        <v>82</v>
      </c>
      <c r="C11" s="78">
        <f t="shared" si="0"/>
        <v>1292850</v>
      </c>
      <c r="D11" s="79">
        <f t="shared" si="1"/>
        <v>1</v>
      </c>
      <c r="E11" s="86">
        <v>1292850</v>
      </c>
      <c r="F11" s="87"/>
      <c r="G11" s="82"/>
      <c r="H11" s="64" t="s">
        <v>133</v>
      </c>
      <c r="I11" s="65">
        <f t="shared" si="2"/>
        <v>0</v>
      </c>
      <c r="J11" s="83">
        <v>1</v>
      </c>
      <c r="K11" s="66">
        <v>0</v>
      </c>
      <c r="L11" s="61">
        <f t="shared" si="3"/>
        <v>1</v>
      </c>
      <c r="M11" s="69"/>
      <c r="N11" s="69"/>
      <c r="O11" s="7"/>
      <c r="P11" s="7"/>
      <c r="Q11" s="7"/>
      <c r="R11" s="7"/>
      <c r="S11" s="7"/>
      <c r="T11" s="7"/>
      <c r="U11" s="7"/>
      <c r="V11" s="7"/>
    </row>
    <row r="12" spans="1:22">
      <c r="A12" s="36" t="s">
        <v>24</v>
      </c>
      <c r="B12" s="42" t="s">
        <v>129</v>
      </c>
      <c r="C12" s="78">
        <f t="shared" si="0"/>
        <v>1149900</v>
      </c>
      <c r="D12" s="79">
        <f t="shared" si="1"/>
        <v>1</v>
      </c>
      <c r="E12" s="86">
        <v>1149900</v>
      </c>
      <c r="F12" s="87"/>
      <c r="G12" s="82"/>
      <c r="H12" s="64" t="s">
        <v>75</v>
      </c>
      <c r="I12" s="65">
        <f t="shared" si="2"/>
        <v>0</v>
      </c>
      <c r="J12" s="83">
        <v>1</v>
      </c>
      <c r="K12" s="66">
        <v>0</v>
      </c>
      <c r="L12" s="61">
        <f t="shared" si="3"/>
        <v>1</v>
      </c>
      <c r="M12" s="69"/>
      <c r="N12" s="69"/>
      <c r="O12" s="7"/>
      <c r="P12" s="7"/>
      <c r="Q12" s="7"/>
      <c r="R12" s="7"/>
      <c r="S12" s="7"/>
      <c r="T12" s="7"/>
      <c r="U12" s="7"/>
      <c r="V12" s="7"/>
    </row>
    <row r="13" spans="1:22">
      <c r="A13" s="36" t="s">
        <v>24</v>
      </c>
      <c r="B13" s="42" t="s">
        <v>132</v>
      </c>
      <c r="C13" s="78">
        <f t="shared" si="0"/>
        <v>3424600</v>
      </c>
      <c r="D13" s="79">
        <f t="shared" si="1"/>
        <v>1</v>
      </c>
      <c r="E13" s="86">
        <v>3424600</v>
      </c>
      <c r="F13" s="87"/>
      <c r="G13" s="82"/>
      <c r="H13" s="64" t="s">
        <v>79</v>
      </c>
      <c r="I13" s="65">
        <f t="shared" si="2"/>
        <v>4000000</v>
      </c>
      <c r="J13" s="83">
        <v>1</v>
      </c>
      <c r="K13" s="66">
        <v>4000000</v>
      </c>
      <c r="L13" s="61">
        <f t="shared" si="3"/>
        <v>1</v>
      </c>
      <c r="M13" s="69"/>
      <c r="N13" s="69"/>
      <c r="O13" s="7"/>
      <c r="P13" s="7"/>
      <c r="Q13" s="7"/>
      <c r="R13" s="7"/>
      <c r="S13" s="7"/>
      <c r="T13" s="7"/>
      <c r="U13" s="7"/>
      <c r="V13" s="7"/>
    </row>
    <row r="14" spans="1:22">
      <c r="A14" s="36" t="s">
        <v>24</v>
      </c>
      <c r="B14" s="37" t="s">
        <v>130</v>
      </c>
      <c r="C14" s="78">
        <f t="shared" si="0"/>
        <v>6259950</v>
      </c>
      <c r="D14" s="79">
        <f t="shared" si="1"/>
        <v>1</v>
      </c>
      <c r="E14" s="89">
        <v>6259950</v>
      </c>
      <c r="F14" s="81"/>
      <c r="G14" s="82"/>
      <c r="H14" s="64" t="s">
        <v>71</v>
      </c>
      <c r="I14" s="65">
        <f t="shared" si="2"/>
        <v>0</v>
      </c>
      <c r="J14" s="83">
        <v>0.8</v>
      </c>
      <c r="K14" s="66">
        <v>0</v>
      </c>
      <c r="L14" s="61">
        <f t="shared" si="3"/>
        <v>0.9</v>
      </c>
      <c r="M14" s="69"/>
      <c r="N14" s="69"/>
      <c r="O14" s="7"/>
      <c r="P14" s="7"/>
      <c r="Q14" s="7"/>
      <c r="R14" s="7"/>
      <c r="S14" s="7"/>
      <c r="T14" s="7"/>
      <c r="U14" s="7"/>
      <c r="V14" s="7"/>
    </row>
    <row r="15" spans="1:22">
      <c r="A15" s="36" t="s">
        <v>24</v>
      </c>
      <c r="B15" s="37" t="s">
        <v>133</v>
      </c>
      <c r="C15" s="78">
        <f t="shared" si="0"/>
        <v>3256350</v>
      </c>
      <c r="D15" s="79">
        <f t="shared" si="1"/>
        <v>1</v>
      </c>
      <c r="E15" s="80">
        <v>3256350</v>
      </c>
      <c r="F15" s="81"/>
      <c r="G15" s="82"/>
      <c r="H15" s="64" t="s">
        <v>78</v>
      </c>
      <c r="I15" s="65">
        <f t="shared" si="2"/>
        <v>1000000</v>
      </c>
      <c r="J15" s="83">
        <v>1</v>
      </c>
      <c r="K15" s="66">
        <v>1000000</v>
      </c>
      <c r="L15" s="61">
        <f t="shared" si="3"/>
        <v>1</v>
      </c>
      <c r="M15" s="69"/>
      <c r="N15" s="69"/>
      <c r="O15" s="7"/>
      <c r="P15" s="7"/>
      <c r="Q15" s="7"/>
      <c r="R15" s="7"/>
      <c r="S15" s="7"/>
      <c r="T15" s="7"/>
      <c r="U15" s="7"/>
      <c r="V15" s="7"/>
    </row>
    <row r="16" spans="1:22">
      <c r="A16" s="36" t="s">
        <v>24</v>
      </c>
      <c r="B16" s="37" t="s">
        <v>131</v>
      </c>
      <c r="C16" s="78">
        <f t="shared" si="0"/>
        <v>4663500</v>
      </c>
      <c r="D16" s="79">
        <f t="shared" si="1"/>
        <v>1</v>
      </c>
      <c r="E16" s="80">
        <v>4663500</v>
      </c>
      <c r="F16" s="81"/>
      <c r="G16" s="82"/>
      <c r="H16" s="64" t="s">
        <v>77</v>
      </c>
      <c r="I16" s="65">
        <f t="shared" si="2"/>
        <v>2200000</v>
      </c>
      <c r="J16" s="83">
        <v>1</v>
      </c>
      <c r="K16" s="66">
        <v>2200000</v>
      </c>
      <c r="L16" s="61">
        <f t="shared" si="3"/>
        <v>1</v>
      </c>
      <c r="M16" s="69"/>
      <c r="N16" s="69"/>
      <c r="O16" s="7"/>
      <c r="P16" s="7"/>
      <c r="Q16" s="7"/>
      <c r="R16" s="7"/>
      <c r="S16" s="7"/>
      <c r="T16" s="7"/>
      <c r="U16" s="7"/>
      <c r="V16" s="7"/>
    </row>
    <row r="17" spans="1:22">
      <c r="A17" s="36" t="s">
        <v>25</v>
      </c>
      <c r="B17" s="37" t="s">
        <v>177</v>
      </c>
      <c r="C17" s="78">
        <f t="shared" si="0"/>
        <v>0</v>
      </c>
      <c r="D17" s="79">
        <f t="shared" si="1"/>
        <v>1</v>
      </c>
      <c r="E17" s="80"/>
      <c r="F17" s="81"/>
      <c r="G17" s="82"/>
      <c r="H17" s="64" t="s">
        <v>86</v>
      </c>
      <c r="I17" s="65">
        <f t="shared" si="2"/>
        <v>0</v>
      </c>
      <c r="J17" s="83">
        <v>1</v>
      </c>
      <c r="K17" s="66">
        <v>0</v>
      </c>
      <c r="L17" s="61">
        <f t="shared" si="3"/>
        <v>1</v>
      </c>
      <c r="M17" s="69"/>
      <c r="N17" s="69"/>
      <c r="O17" s="7"/>
      <c r="P17" s="7"/>
      <c r="Q17" s="7"/>
      <c r="R17" s="7"/>
      <c r="S17" s="7"/>
      <c r="T17" s="7"/>
      <c r="U17" s="7"/>
      <c r="V17" s="7"/>
    </row>
    <row r="18" spans="1:22">
      <c r="A18" s="36" t="s">
        <v>25</v>
      </c>
      <c r="B18" s="37" t="s">
        <v>137</v>
      </c>
      <c r="C18" s="78">
        <f t="shared" si="0"/>
        <v>6782000</v>
      </c>
      <c r="D18" s="79">
        <f t="shared" si="1"/>
        <v>1</v>
      </c>
      <c r="E18" s="80">
        <v>6782000</v>
      </c>
      <c r="F18" s="81"/>
      <c r="G18" s="82"/>
      <c r="H18" s="64" t="s">
        <v>88</v>
      </c>
      <c r="I18" s="65">
        <f t="shared" si="2"/>
        <v>0</v>
      </c>
      <c r="J18" s="83">
        <v>1</v>
      </c>
      <c r="K18" s="66">
        <v>0</v>
      </c>
      <c r="L18" s="61">
        <f t="shared" si="3"/>
        <v>1</v>
      </c>
      <c r="M18" s="69"/>
      <c r="N18" s="69"/>
      <c r="O18" s="7"/>
      <c r="P18" s="7"/>
      <c r="Q18" s="7"/>
      <c r="R18" s="7"/>
      <c r="S18" s="7"/>
      <c r="T18" s="7"/>
      <c r="U18" s="7"/>
      <c r="V18" s="7"/>
    </row>
    <row r="19" spans="1:22">
      <c r="A19" s="36" t="s">
        <v>25</v>
      </c>
      <c r="B19" s="37" t="s">
        <v>135</v>
      </c>
      <c r="C19" s="78">
        <f t="shared" si="0"/>
        <v>7329000</v>
      </c>
      <c r="D19" s="79">
        <f t="shared" si="1"/>
        <v>1</v>
      </c>
      <c r="E19" s="80">
        <v>7329000</v>
      </c>
      <c r="F19" s="81"/>
      <c r="G19" s="82"/>
      <c r="H19" s="64" t="s">
        <v>83</v>
      </c>
      <c r="I19" s="65">
        <f t="shared" si="2"/>
        <v>0</v>
      </c>
      <c r="J19" s="83">
        <v>1</v>
      </c>
      <c r="K19" s="66">
        <v>0</v>
      </c>
      <c r="L19" s="61">
        <f t="shared" si="3"/>
        <v>1</v>
      </c>
      <c r="M19" s="69"/>
      <c r="N19" s="69"/>
      <c r="O19" s="7"/>
      <c r="P19" s="7"/>
      <c r="Q19" s="7"/>
      <c r="R19" s="7"/>
      <c r="S19" s="7"/>
      <c r="T19" s="7"/>
      <c r="U19" s="7"/>
      <c r="V19" s="7"/>
    </row>
    <row r="20" spans="1:22">
      <c r="A20" s="36" t="s">
        <v>25</v>
      </c>
      <c r="B20" s="37" t="s">
        <v>134</v>
      </c>
      <c r="C20" s="78">
        <f t="shared" si="0"/>
        <v>4024800</v>
      </c>
      <c r="D20" s="79">
        <f t="shared" si="1"/>
        <v>1</v>
      </c>
      <c r="E20" s="80">
        <v>4024800</v>
      </c>
      <c r="F20" s="81"/>
      <c r="G20" s="82"/>
      <c r="H20" s="64" t="s">
        <v>90</v>
      </c>
      <c r="I20" s="65">
        <f t="shared" si="2"/>
        <v>0</v>
      </c>
      <c r="J20" s="83">
        <v>1</v>
      </c>
      <c r="K20" s="66">
        <v>0</v>
      </c>
      <c r="L20" s="61">
        <f t="shared" si="3"/>
        <v>1</v>
      </c>
      <c r="M20" s="69"/>
      <c r="N20" s="69"/>
      <c r="O20" s="7"/>
      <c r="P20" s="7"/>
      <c r="Q20" s="7"/>
      <c r="R20" s="7"/>
      <c r="S20" s="7"/>
      <c r="T20" s="7"/>
      <c r="U20" s="7"/>
      <c r="V20" s="7"/>
    </row>
    <row r="21" spans="1:22">
      <c r="A21" s="36" t="s">
        <v>25</v>
      </c>
      <c r="B21" s="37" t="s">
        <v>136</v>
      </c>
      <c r="C21" s="78">
        <f t="shared" si="0"/>
        <v>6452400</v>
      </c>
      <c r="D21" s="79">
        <f t="shared" si="1"/>
        <v>1</v>
      </c>
      <c r="E21" s="80">
        <v>6452400</v>
      </c>
      <c r="F21" s="81"/>
      <c r="G21" s="82"/>
      <c r="H21" s="64" t="s">
        <v>82</v>
      </c>
      <c r="I21" s="65">
        <f t="shared" si="2"/>
        <v>0</v>
      </c>
      <c r="J21" s="83">
        <v>1</v>
      </c>
      <c r="K21" s="66">
        <v>0</v>
      </c>
      <c r="L21" s="61">
        <f t="shared" si="3"/>
        <v>1</v>
      </c>
      <c r="M21" s="69"/>
      <c r="N21" s="69"/>
      <c r="O21" s="7"/>
      <c r="P21" s="7"/>
      <c r="Q21" s="7"/>
      <c r="R21" s="7"/>
      <c r="S21" s="7"/>
      <c r="T21" s="7"/>
      <c r="U21" s="7"/>
      <c r="V21" s="7"/>
    </row>
    <row r="22" spans="1:22">
      <c r="A22" s="36" t="s">
        <v>105</v>
      </c>
      <c r="B22" s="37" t="s">
        <v>71</v>
      </c>
      <c r="C22" s="78">
        <f t="shared" si="0"/>
        <v>1322010</v>
      </c>
      <c r="D22" s="79">
        <f t="shared" si="1"/>
        <v>0.9</v>
      </c>
      <c r="E22" s="80">
        <v>1468900</v>
      </c>
      <c r="F22" s="81"/>
      <c r="G22" s="82"/>
      <c r="H22" s="64" t="s">
        <v>103</v>
      </c>
      <c r="I22" s="65">
        <f t="shared" si="2"/>
        <v>0</v>
      </c>
      <c r="J22" s="83">
        <v>1</v>
      </c>
      <c r="K22" s="66">
        <v>0</v>
      </c>
      <c r="L22" s="61">
        <f t="shared" si="3"/>
        <v>1</v>
      </c>
      <c r="M22" s="69"/>
      <c r="N22" s="69"/>
      <c r="O22" s="7"/>
      <c r="P22" s="7"/>
      <c r="Q22" s="7"/>
      <c r="R22" s="7"/>
      <c r="S22" s="7"/>
      <c r="T22" s="7"/>
      <c r="U22" s="7"/>
      <c r="V22" s="7"/>
    </row>
    <row r="23" spans="1:22">
      <c r="A23" s="36" t="s">
        <v>105</v>
      </c>
      <c r="B23" s="37" t="s">
        <v>99</v>
      </c>
      <c r="C23" s="78">
        <f t="shared" si="0"/>
        <v>0</v>
      </c>
      <c r="D23" s="79">
        <f t="shared" si="1"/>
        <v>1</v>
      </c>
      <c r="E23" s="80"/>
      <c r="F23" s="81"/>
      <c r="G23" s="82"/>
      <c r="H23" s="64" t="s">
        <v>104</v>
      </c>
      <c r="I23" s="65">
        <f t="shared" si="2"/>
        <v>2200000</v>
      </c>
      <c r="J23" s="83">
        <v>1</v>
      </c>
      <c r="K23" s="66">
        <v>2200000</v>
      </c>
      <c r="L23" s="61">
        <f t="shared" si="3"/>
        <v>1</v>
      </c>
      <c r="M23" s="90"/>
      <c r="N23" s="90"/>
      <c r="O23" s="91"/>
      <c r="P23" s="91"/>
      <c r="Q23" s="91"/>
      <c r="R23" s="91"/>
      <c r="S23" s="91"/>
      <c r="T23" s="91"/>
      <c r="U23" s="91"/>
      <c r="V23" s="91"/>
    </row>
    <row r="24" spans="1:22">
      <c r="A24" s="36" t="s">
        <v>105</v>
      </c>
      <c r="B24" s="37" t="s">
        <v>108</v>
      </c>
      <c r="C24" s="78">
        <f t="shared" si="0"/>
        <v>0</v>
      </c>
      <c r="D24" s="79">
        <f t="shared" si="1"/>
        <v>1</v>
      </c>
      <c r="E24" s="80"/>
      <c r="F24" s="81"/>
      <c r="G24" s="82"/>
      <c r="H24" s="64" t="s">
        <v>96</v>
      </c>
      <c r="I24" s="65">
        <f t="shared" si="2"/>
        <v>2800000</v>
      </c>
      <c r="J24" s="83">
        <v>1</v>
      </c>
      <c r="K24" s="66">
        <v>2800000</v>
      </c>
      <c r="L24" s="61">
        <f t="shared" si="3"/>
        <v>1</v>
      </c>
      <c r="M24" s="69"/>
      <c r="N24" s="69"/>
      <c r="O24" s="7"/>
      <c r="P24" s="7"/>
      <c r="Q24" s="7"/>
      <c r="R24" s="7"/>
      <c r="S24" s="7"/>
      <c r="T24" s="7"/>
      <c r="U24" s="7"/>
      <c r="V24" s="7"/>
    </row>
    <row r="25" spans="1:22">
      <c r="A25" s="36" t="s">
        <v>105</v>
      </c>
      <c r="B25" s="37" t="s">
        <v>91</v>
      </c>
      <c r="C25" s="78">
        <f t="shared" si="0"/>
        <v>287100</v>
      </c>
      <c r="D25" s="79">
        <f t="shared" si="1"/>
        <v>1</v>
      </c>
      <c r="E25" s="80">
        <v>287100</v>
      </c>
      <c r="F25" s="81"/>
      <c r="G25" s="82"/>
      <c r="H25" s="64" t="s">
        <v>92</v>
      </c>
      <c r="I25" s="65">
        <f t="shared" si="2"/>
        <v>0</v>
      </c>
      <c r="J25" s="83"/>
      <c r="K25" s="66">
        <v>0</v>
      </c>
      <c r="L25" s="61">
        <f t="shared" si="3"/>
        <v>1</v>
      </c>
      <c r="M25" s="69"/>
      <c r="N25" s="69"/>
      <c r="O25" s="7"/>
      <c r="P25" s="7"/>
      <c r="Q25" s="7"/>
      <c r="R25" s="7"/>
      <c r="S25" s="7"/>
      <c r="T25" s="7"/>
      <c r="U25" s="7"/>
      <c r="V25" s="7"/>
    </row>
    <row r="26" spans="1:22">
      <c r="A26" s="36" t="s">
        <v>105</v>
      </c>
      <c r="B26" s="37" t="s">
        <v>92</v>
      </c>
      <c r="C26" s="78">
        <f t="shared" si="0"/>
        <v>733600</v>
      </c>
      <c r="D26" s="79">
        <f t="shared" si="1"/>
        <v>1</v>
      </c>
      <c r="E26" s="86">
        <v>733600</v>
      </c>
      <c r="F26" s="87"/>
      <c r="G26" s="82"/>
      <c r="H26" s="64" t="s">
        <v>97</v>
      </c>
      <c r="I26" s="65">
        <f t="shared" si="2"/>
        <v>1000000</v>
      </c>
      <c r="J26" s="83">
        <v>1</v>
      </c>
      <c r="K26" s="66">
        <v>1000000</v>
      </c>
      <c r="L26" s="61">
        <f t="shared" si="3"/>
        <v>1</v>
      </c>
      <c r="M26" s="69"/>
      <c r="N26" s="69"/>
      <c r="O26" s="7"/>
      <c r="P26" s="7"/>
      <c r="Q26" s="7"/>
      <c r="R26" s="7"/>
      <c r="S26" s="7"/>
      <c r="T26" s="7"/>
      <c r="U26" s="7"/>
      <c r="V26" s="7"/>
    </row>
    <row r="27" spans="1:22">
      <c r="A27" s="36" t="s">
        <v>18</v>
      </c>
      <c r="B27" s="37" t="s">
        <v>103</v>
      </c>
      <c r="C27" s="78">
        <f t="shared" si="0"/>
        <v>1269800</v>
      </c>
      <c r="D27" s="79">
        <f t="shared" si="1"/>
        <v>1</v>
      </c>
      <c r="E27" s="86">
        <v>1269800</v>
      </c>
      <c r="F27" s="87"/>
      <c r="G27" s="7"/>
      <c r="H27" s="70" t="s">
        <v>84</v>
      </c>
      <c r="I27" s="65">
        <f t="shared" si="2"/>
        <v>0</v>
      </c>
      <c r="J27" s="83"/>
      <c r="K27" s="66">
        <v>0</v>
      </c>
      <c r="L27" s="61">
        <f t="shared" si="3"/>
        <v>1</v>
      </c>
      <c r="M27" s="69"/>
      <c r="N27" s="69"/>
      <c r="O27" s="7"/>
      <c r="P27" s="7"/>
      <c r="Q27" s="7"/>
      <c r="R27" s="7"/>
      <c r="S27" s="7"/>
      <c r="T27" s="7"/>
      <c r="U27" s="7"/>
      <c r="V27" s="7"/>
    </row>
    <row r="28" spans="1:22">
      <c r="A28" s="36" t="s">
        <v>18</v>
      </c>
      <c r="B28" s="37" t="s">
        <v>104</v>
      </c>
      <c r="C28" s="78">
        <f t="shared" si="0"/>
        <v>2634550</v>
      </c>
      <c r="D28" s="79">
        <f t="shared" si="1"/>
        <v>1</v>
      </c>
      <c r="E28" s="86">
        <v>2634550</v>
      </c>
      <c r="F28" s="87"/>
      <c r="G28" s="7"/>
      <c r="H28" s="70" t="s">
        <v>80</v>
      </c>
      <c r="I28" s="65">
        <f t="shared" si="2"/>
        <v>0</v>
      </c>
      <c r="J28" s="83"/>
      <c r="K28" s="66">
        <v>0</v>
      </c>
      <c r="L28" s="61">
        <f t="shared" si="3"/>
        <v>1</v>
      </c>
      <c r="M28" s="69"/>
      <c r="N28" s="69"/>
      <c r="O28" s="7"/>
      <c r="P28" s="7"/>
      <c r="Q28" s="7"/>
      <c r="R28" s="7"/>
      <c r="S28" s="7"/>
      <c r="T28" s="7"/>
      <c r="U28" s="7"/>
      <c r="V28" s="7"/>
    </row>
    <row r="29" spans="1:22">
      <c r="A29" s="36" t="s">
        <v>18</v>
      </c>
      <c r="B29" s="37" t="s">
        <v>100</v>
      </c>
      <c r="C29" s="78">
        <f t="shared" si="0"/>
        <v>0</v>
      </c>
      <c r="D29" s="79">
        <f t="shared" si="1"/>
        <v>1</v>
      </c>
      <c r="E29" s="89"/>
      <c r="F29" s="81"/>
      <c r="G29" s="7"/>
      <c r="H29" s="70" t="s">
        <v>166</v>
      </c>
      <c r="I29" s="65">
        <f t="shared" si="2"/>
        <v>0</v>
      </c>
      <c r="J29" s="83"/>
      <c r="K29" s="66">
        <v>0</v>
      </c>
      <c r="L29" s="61">
        <f t="shared" si="3"/>
        <v>1</v>
      </c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>
      <c r="A30" s="36" t="s">
        <v>18</v>
      </c>
      <c r="B30" s="37" t="s">
        <v>96</v>
      </c>
      <c r="C30" s="78">
        <f t="shared" si="0"/>
        <v>2985250</v>
      </c>
      <c r="D30" s="79">
        <f t="shared" si="1"/>
        <v>1</v>
      </c>
      <c r="E30" s="86">
        <v>2985250</v>
      </c>
      <c r="F30" s="87"/>
      <c r="G30" s="7"/>
      <c r="H30" s="70" t="s">
        <v>109</v>
      </c>
      <c r="I30" s="65">
        <f t="shared" si="2"/>
        <v>0</v>
      </c>
      <c r="J30" s="83">
        <v>1</v>
      </c>
      <c r="K30" s="66">
        <v>0</v>
      </c>
      <c r="L30" s="61">
        <f t="shared" si="3"/>
        <v>1</v>
      </c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>
      <c r="A31" s="36" t="s">
        <v>18</v>
      </c>
      <c r="B31" s="37" t="s">
        <v>101</v>
      </c>
      <c r="C31" s="78">
        <f t="shared" si="0"/>
        <v>0</v>
      </c>
      <c r="D31" s="79">
        <f t="shared" si="1"/>
        <v>1</v>
      </c>
      <c r="E31" s="89"/>
      <c r="F31" s="92"/>
      <c r="G31" s="7"/>
      <c r="H31" s="70" t="s">
        <v>113</v>
      </c>
      <c r="I31" s="65">
        <f t="shared" si="2"/>
        <v>0</v>
      </c>
      <c r="J31" s="83">
        <v>1</v>
      </c>
      <c r="K31" s="66">
        <v>0</v>
      </c>
      <c r="L31" s="61">
        <f t="shared" si="3"/>
        <v>1</v>
      </c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>
      <c r="A32" s="36" t="s">
        <v>19</v>
      </c>
      <c r="B32" s="37" t="s">
        <v>98</v>
      </c>
      <c r="C32" s="78">
        <f t="shared" si="0"/>
        <v>482100</v>
      </c>
      <c r="D32" s="79">
        <f t="shared" si="1"/>
        <v>1</v>
      </c>
      <c r="E32" s="80">
        <v>482100</v>
      </c>
      <c r="F32" s="81"/>
      <c r="G32" s="7"/>
      <c r="H32" s="70" t="s">
        <v>110</v>
      </c>
      <c r="I32" s="65">
        <f t="shared" si="2"/>
        <v>0</v>
      </c>
      <c r="J32" s="83">
        <v>1</v>
      </c>
      <c r="K32" s="66">
        <v>0</v>
      </c>
      <c r="L32" s="61">
        <f t="shared" si="3"/>
        <v>1</v>
      </c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>
      <c r="A33" s="36" t="s">
        <v>19</v>
      </c>
      <c r="B33" s="37" t="s">
        <v>87</v>
      </c>
      <c r="C33" s="78">
        <f t="shared" si="0"/>
        <v>0</v>
      </c>
      <c r="D33" s="79">
        <f t="shared" si="1"/>
        <v>1</v>
      </c>
      <c r="E33" s="85"/>
      <c r="F33" s="54"/>
      <c r="G33" s="7"/>
      <c r="H33" s="70" t="s">
        <v>112</v>
      </c>
      <c r="I33" s="65">
        <f t="shared" si="2"/>
        <v>0</v>
      </c>
      <c r="J33" s="83">
        <v>1</v>
      </c>
      <c r="K33" s="66">
        <v>0</v>
      </c>
      <c r="L33" s="61">
        <f t="shared" si="3"/>
        <v>1</v>
      </c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>
      <c r="A34" s="36" t="s">
        <v>19</v>
      </c>
      <c r="B34" s="37" t="s">
        <v>84</v>
      </c>
      <c r="C34" s="78">
        <f t="shared" ref="C34:C65" si="4">E34*D34</f>
        <v>129600</v>
      </c>
      <c r="D34" s="79">
        <f t="shared" ref="D34:D62" si="5">_xlfn.XLOOKUP(B34,H:H,L:L,1)</f>
        <v>1</v>
      </c>
      <c r="E34" s="80">
        <v>129600</v>
      </c>
      <c r="F34" s="81"/>
      <c r="G34" s="7"/>
      <c r="H34" s="70" t="s">
        <v>117</v>
      </c>
      <c r="I34" s="65">
        <f t="shared" si="2"/>
        <v>0</v>
      </c>
      <c r="J34" s="83">
        <v>1</v>
      </c>
      <c r="K34" s="66">
        <v>0</v>
      </c>
      <c r="L34" s="61">
        <f t="shared" si="3"/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>
      <c r="A35" s="36" t="s">
        <v>19</v>
      </c>
      <c r="B35" s="37" t="s">
        <v>166</v>
      </c>
      <c r="C35" s="78">
        <f t="shared" si="4"/>
        <v>479500</v>
      </c>
      <c r="D35" s="79">
        <f t="shared" si="5"/>
        <v>1</v>
      </c>
      <c r="E35" s="85">
        <v>479500</v>
      </c>
      <c r="F35" s="54"/>
      <c r="G35" s="7"/>
      <c r="H35" s="70" t="s">
        <v>118</v>
      </c>
      <c r="I35" s="65">
        <f t="shared" si="2"/>
        <v>0</v>
      </c>
      <c r="J35" s="83">
        <v>1</v>
      </c>
      <c r="K35" s="66">
        <v>0</v>
      </c>
      <c r="L35" s="61">
        <f t="shared" si="3"/>
        <v>1</v>
      </c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>
      <c r="A36" s="36" t="s">
        <v>19</v>
      </c>
      <c r="B36" s="37" t="s">
        <v>80</v>
      </c>
      <c r="C36" s="78">
        <f t="shared" si="4"/>
        <v>210200</v>
      </c>
      <c r="D36" s="79">
        <f t="shared" si="5"/>
        <v>1</v>
      </c>
      <c r="E36" s="62">
        <v>210200</v>
      </c>
      <c r="F36" s="54"/>
      <c r="G36" s="7"/>
      <c r="H36" s="70" t="s">
        <v>115</v>
      </c>
      <c r="I36" s="65">
        <f t="shared" si="2"/>
        <v>1000000</v>
      </c>
      <c r="J36" s="83">
        <v>1</v>
      </c>
      <c r="K36" s="66">
        <v>1000000</v>
      </c>
      <c r="L36" s="61">
        <f t="shared" si="3"/>
        <v>1</v>
      </c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>
      <c r="A37" s="36" t="s">
        <v>19</v>
      </c>
      <c r="B37" s="37" t="s">
        <v>81</v>
      </c>
      <c r="C37" s="78">
        <f t="shared" si="4"/>
        <v>0</v>
      </c>
      <c r="D37" s="79">
        <f t="shared" si="5"/>
        <v>1</v>
      </c>
      <c r="E37" s="93"/>
      <c r="F37" s="92"/>
      <c r="G37" s="7"/>
      <c r="H37" s="70" t="s">
        <v>95</v>
      </c>
      <c r="I37" s="65">
        <f t="shared" si="2"/>
        <v>0</v>
      </c>
      <c r="J37" s="83">
        <v>1</v>
      </c>
      <c r="K37" s="66">
        <v>0</v>
      </c>
      <c r="L37" s="61">
        <f t="shared" si="3"/>
        <v>1</v>
      </c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>
      <c r="A38" s="36" t="s">
        <v>19</v>
      </c>
      <c r="B38" s="42" t="s">
        <v>97</v>
      </c>
      <c r="C38" s="78">
        <f t="shared" si="4"/>
        <v>1900800</v>
      </c>
      <c r="D38" s="79">
        <f t="shared" si="5"/>
        <v>1</v>
      </c>
      <c r="E38" s="80">
        <v>1900800</v>
      </c>
      <c r="F38" s="81"/>
      <c r="G38" s="7"/>
      <c r="H38" s="70" t="s">
        <v>123</v>
      </c>
      <c r="I38" s="65">
        <f t="shared" si="2"/>
        <v>0</v>
      </c>
      <c r="J38" s="83">
        <v>1</v>
      </c>
      <c r="K38" s="66">
        <v>0</v>
      </c>
      <c r="L38" s="61">
        <f t="shared" si="3"/>
        <v>1</v>
      </c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>
      <c r="A39" s="36" t="s">
        <v>19</v>
      </c>
      <c r="B39" s="42" t="s">
        <v>93</v>
      </c>
      <c r="C39" s="78">
        <f t="shared" si="4"/>
        <v>114200</v>
      </c>
      <c r="D39" s="79">
        <f t="shared" si="5"/>
        <v>1</v>
      </c>
      <c r="E39" s="85">
        <v>114200</v>
      </c>
      <c r="F39" s="92"/>
      <c r="G39" s="7"/>
      <c r="H39" s="70" t="s">
        <v>119</v>
      </c>
      <c r="I39" s="65">
        <f t="shared" si="2"/>
        <v>500000</v>
      </c>
      <c r="J39" s="83">
        <v>1</v>
      </c>
      <c r="K39" s="66">
        <v>500000</v>
      </c>
      <c r="L39" s="61">
        <f t="shared" si="3"/>
        <v>1</v>
      </c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>
      <c r="A40" s="36" t="s">
        <v>20</v>
      </c>
      <c r="B40" s="37" t="s">
        <v>109</v>
      </c>
      <c r="C40" s="78">
        <f t="shared" si="4"/>
        <v>588300</v>
      </c>
      <c r="D40" s="79">
        <f t="shared" si="5"/>
        <v>1</v>
      </c>
      <c r="E40" s="93">
        <v>588300</v>
      </c>
      <c r="F40" s="92"/>
      <c r="G40" s="7"/>
      <c r="H40" s="70" t="s">
        <v>120</v>
      </c>
      <c r="I40" s="65">
        <f t="shared" si="2"/>
        <v>0</v>
      </c>
      <c r="J40" s="83">
        <v>1</v>
      </c>
      <c r="K40" s="66">
        <v>0</v>
      </c>
      <c r="L40" s="61">
        <f t="shared" si="3"/>
        <v>1</v>
      </c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>
      <c r="A41" s="36" t="s">
        <v>20</v>
      </c>
      <c r="B41" s="37" t="s">
        <v>113</v>
      </c>
      <c r="C41" s="78">
        <f t="shared" si="4"/>
        <v>702550</v>
      </c>
      <c r="D41" s="79">
        <f t="shared" si="5"/>
        <v>1</v>
      </c>
      <c r="E41" s="93">
        <v>702550</v>
      </c>
      <c r="F41" s="92"/>
      <c r="G41" s="7"/>
      <c r="H41" s="70" t="s">
        <v>121</v>
      </c>
      <c r="I41" s="65">
        <f t="shared" si="2"/>
        <v>1000000</v>
      </c>
      <c r="J41" s="83">
        <v>1</v>
      </c>
      <c r="K41" s="66">
        <v>1000000</v>
      </c>
      <c r="L41" s="61">
        <f t="shared" si="3"/>
        <v>1</v>
      </c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>
      <c r="A42" s="36" t="s">
        <v>20</v>
      </c>
      <c r="B42" s="37" t="s">
        <v>112</v>
      </c>
      <c r="C42" s="78">
        <f t="shared" si="4"/>
        <v>1125600</v>
      </c>
      <c r="D42" s="79">
        <f t="shared" si="5"/>
        <v>1</v>
      </c>
      <c r="E42" s="93">
        <v>1125600</v>
      </c>
      <c r="F42" s="92"/>
      <c r="G42" s="7"/>
      <c r="H42" s="67" t="s">
        <v>106</v>
      </c>
      <c r="I42" s="65">
        <f t="shared" si="2"/>
        <v>0</v>
      </c>
      <c r="J42" s="83">
        <v>1</v>
      </c>
      <c r="K42" s="66">
        <v>0</v>
      </c>
      <c r="L42" s="61">
        <f t="shared" si="3"/>
        <v>1</v>
      </c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31.5">
      <c r="A43" s="36" t="s">
        <v>20</v>
      </c>
      <c r="B43" s="37" t="s">
        <v>178</v>
      </c>
      <c r="C43" s="78">
        <f t="shared" si="4"/>
        <v>0</v>
      </c>
      <c r="D43" s="79">
        <f t="shared" si="5"/>
        <v>1</v>
      </c>
      <c r="E43" s="93"/>
      <c r="F43" s="92"/>
      <c r="G43" s="35"/>
      <c r="H43" s="95" t="s">
        <v>127</v>
      </c>
      <c r="I43" s="65">
        <f t="shared" si="2"/>
        <v>0</v>
      </c>
      <c r="J43" s="96"/>
      <c r="K43" s="97">
        <v>0</v>
      </c>
      <c r="L43" s="61">
        <f t="shared" si="3"/>
        <v>1</v>
      </c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>
      <c r="A44" s="36" t="s">
        <v>20</v>
      </c>
      <c r="B44" s="37" t="s">
        <v>111</v>
      </c>
      <c r="C44" s="78">
        <f t="shared" si="4"/>
        <v>258800</v>
      </c>
      <c r="D44" s="79">
        <f t="shared" si="5"/>
        <v>1</v>
      </c>
      <c r="E44" s="80">
        <v>258800</v>
      </c>
      <c r="F44" s="81"/>
      <c r="G44" s="35"/>
      <c r="H44" s="95" t="s">
        <v>85</v>
      </c>
      <c r="I44" s="65">
        <f t="shared" si="2"/>
        <v>0</v>
      </c>
      <c r="J44" s="96"/>
      <c r="K44" s="97">
        <v>0</v>
      </c>
      <c r="L44" s="61">
        <f t="shared" si="3"/>
        <v>1</v>
      </c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>
      <c r="A45" s="36" t="s">
        <v>20</v>
      </c>
      <c r="B45" s="37" t="s">
        <v>110</v>
      </c>
      <c r="C45" s="78">
        <f t="shared" si="4"/>
        <v>1161000</v>
      </c>
      <c r="D45" s="79">
        <f t="shared" si="5"/>
        <v>1</v>
      </c>
      <c r="E45" s="85">
        <v>1161000</v>
      </c>
      <c r="F45" s="92"/>
      <c r="G45" s="35"/>
      <c r="H45" s="98" t="s">
        <v>124</v>
      </c>
      <c r="I45" s="65">
        <f t="shared" si="2"/>
        <v>1000000</v>
      </c>
      <c r="J45" s="96">
        <v>1</v>
      </c>
      <c r="K45" s="97">
        <v>1000000</v>
      </c>
      <c r="L45" s="61">
        <f t="shared" si="3"/>
        <v>1</v>
      </c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>
      <c r="A46" s="36" t="s">
        <v>21</v>
      </c>
      <c r="B46" s="37" t="s">
        <v>117</v>
      </c>
      <c r="C46" s="78">
        <f t="shared" si="4"/>
        <v>1039300</v>
      </c>
      <c r="D46" s="79">
        <f t="shared" si="5"/>
        <v>1</v>
      </c>
      <c r="E46" s="93">
        <v>1039300</v>
      </c>
      <c r="F46" s="92"/>
      <c r="G46" s="18"/>
      <c r="H46" s="67"/>
      <c r="I46" s="65"/>
      <c r="J46" s="96"/>
      <c r="K46" s="96"/>
      <c r="L46" s="61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>
      <c r="A47" s="36" t="s">
        <v>21</v>
      </c>
      <c r="B47" s="37" t="s">
        <v>116</v>
      </c>
      <c r="C47" s="78">
        <f t="shared" si="4"/>
        <v>0</v>
      </c>
      <c r="D47" s="79">
        <f t="shared" si="5"/>
        <v>1</v>
      </c>
      <c r="E47" s="80"/>
      <c r="F47" s="81"/>
      <c r="G47" s="18"/>
      <c r="H47" s="67"/>
      <c r="I47" s="65"/>
      <c r="J47" s="96"/>
      <c r="K47" s="97"/>
      <c r="L47" s="61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>
      <c r="A48" s="36" t="s">
        <v>21</v>
      </c>
      <c r="B48" s="42" t="s">
        <v>95</v>
      </c>
      <c r="C48" s="78">
        <f t="shared" si="4"/>
        <v>950350</v>
      </c>
      <c r="D48" s="79">
        <f t="shared" si="5"/>
        <v>1</v>
      </c>
      <c r="E48" s="80">
        <v>950350</v>
      </c>
      <c r="F48" s="81"/>
      <c r="G48" s="18"/>
      <c r="H48" s="67"/>
      <c r="I48" s="65"/>
      <c r="J48" s="96"/>
      <c r="K48" s="96"/>
      <c r="L48" s="61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>
      <c r="A49" s="36" t="s">
        <v>21</v>
      </c>
      <c r="B49" s="42" t="s">
        <v>115</v>
      </c>
      <c r="C49" s="78">
        <f t="shared" si="4"/>
        <v>1830100</v>
      </c>
      <c r="D49" s="79">
        <f t="shared" si="5"/>
        <v>1</v>
      </c>
      <c r="E49" s="80">
        <v>1830100</v>
      </c>
      <c r="F49" s="81"/>
      <c r="G49" s="18"/>
      <c r="H49" s="67"/>
      <c r="I49" s="65"/>
      <c r="J49" s="96"/>
      <c r="K49" s="96"/>
      <c r="L49" s="61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>
      <c r="A50" s="36" t="s">
        <v>21</v>
      </c>
      <c r="B50" s="37" t="s">
        <v>118</v>
      </c>
      <c r="C50" s="78">
        <f t="shared" si="4"/>
        <v>645000</v>
      </c>
      <c r="D50" s="79">
        <f t="shared" si="5"/>
        <v>1</v>
      </c>
      <c r="E50" s="85">
        <v>645000</v>
      </c>
      <c r="F50" s="54"/>
      <c r="G50" s="18"/>
      <c r="H50" s="75"/>
      <c r="I50" s="18"/>
      <c r="J50" s="18"/>
      <c r="K50" s="36"/>
      <c r="L50" s="35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>
      <c r="A51" s="36" t="s">
        <v>21</v>
      </c>
      <c r="B51" s="37" t="s">
        <v>123</v>
      </c>
      <c r="C51" s="78">
        <f t="shared" si="4"/>
        <v>1108000</v>
      </c>
      <c r="D51" s="79">
        <f t="shared" si="5"/>
        <v>1</v>
      </c>
      <c r="E51" s="80">
        <v>1108000</v>
      </c>
      <c r="F51" s="81"/>
      <c r="G51" s="18"/>
      <c r="H51" s="75"/>
      <c r="I51" s="18"/>
      <c r="J51" s="18"/>
      <c r="K51" s="36"/>
      <c r="L51" s="35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>
      <c r="A52" s="36" t="s">
        <v>21</v>
      </c>
      <c r="B52" s="37" t="s">
        <v>120</v>
      </c>
      <c r="C52" s="78">
        <f t="shared" si="4"/>
        <v>1350200</v>
      </c>
      <c r="D52" s="79">
        <f t="shared" si="5"/>
        <v>1</v>
      </c>
      <c r="E52" s="80">
        <v>1350200</v>
      </c>
      <c r="F52" s="81"/>
      <c r="G52" s="18"/>
      <c r="H52" s="75"/>
      <c r="I52" s="18"/>
      <c r="J52" s="18"/>
      <c r="K52" s="36"/>
      <c r="L52" s="18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>
      <c r="A53" s="36" t="s">
        <v>21</v>
      </c>
      <c r="B53" s="37" t="s">
        <v>121</v>
      </c>
      <c r="C53" s="78">
        <f t="shared" si="4"/>
        <v>1150800</v>
      </c>
      <c r="D53" s="79">
        <f t="shared" si="5"/>
        <v>1</v>
      </c>
      <c r="E53" s="80">
        <v>1150800</v>
      </c>
      <c r="F53" s="81"/>
      <c r="G53" s="18"/>
      <c r="H53" s="18"/>
      <c r="I53" s="18"/>
      <c r="J53" s="18"/>
      <c r="K53" s="36"/>
      <c r="L53" s="18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>
      <c r="A54" s="36" t="s">
        <v>21</v>
      </c>
      <c r="B54" s="37" t="s">
        <v>119</v>
      </c>
      <c r="C54" s="78">
        <f t="shared" si="4"/>
        <v>1062400</v>
      </c>
      <c r="D54" s="79">
        <f t="shared" si="5"/>
        <v>1</v>
      </c>
      <c r="E54" s="85">
        <v>1062400</v>
      </c>
      <c r="F54" s="54"/>
      <c r="G54" s="18"/>
      <c r="H54" s="18"/>
      <c r="I54" s="18"/>
      <c r="J54" s="18"/>
      <c r="K54" s="36"/>
      <c r="L54" s="18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>
      <c r="A55" s="36" t="s">
        <v>23</v>
      </c>
      <c r="B55" s="7" t="s">
        <v>106</v>
      </c>
      <c r="C55" s="78">
        <f t="shared" si="4"/>
        <v>1971700</v>
      </c>
      <c r="D55" s="79">
        <f t="shared" si="5"/>
        <v>1</v>
      </c>
      <c r="E55" s="40">
        <v>1971700</v>
      </c>
      <c r="F55" s="54"/>
      <c r="G55" s="18"/>
      <c r="H55" s="18"/>
      <c r="I55" s="18"/>
      <c r="J55" s="18"/>
      <c r="K55" s="18"/>
      <c r="L55" s="18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>
      <c r="A56" s="36" t="s">
        <v>23</v>
      </c>
      <c r="B56" s="7" t="s">
        <v>124</v>
      </c>
      <c r="C56" s="78">
        <f t="shared" si="4"/>
        <v>2084000</v>
      </c>
      <c r="D56" s="79">
        <f t="shared" si="5"/>
        <v>1</v>
      </c>
      <c r="E56" s="40">
        <v>2084000</v>
      </c>
      <c r="F56" s="54"/>
      <c r="G56" s="18"/>
      <c r="H56" s="18"/>
      <c r="I56" s="18"/>
      <c r="J56" s="18"/>
      <c r="K56" s="18"/>
      <c r="L56" s="18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>
      <c r="A57" s="36" t="s">
        <v>23</v>
      </c>
      <c r="B57" s="7" t="s">
        <v>126</v>
      </c>
      <c r="C57" s="78">
        <f t="shared" si="4"/>
        <v>0</v>
      </c>
      <c r="D57" s="79">
        <f t="shared" si="5"/>
        <v>1</v>
      </c>
      <c r="E57" s="40"/>
      <c r="F57" s="54"/>
      <c r="G57" s="18"/>
      <c r="H57" s="18"/>
      <c r="I57" s="18"/>
      <c r="J57" s="18"/>
      <c r="K57" s="18"/>
      <c r="L57" s="18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>
      <c r="A58" s="36" t="s">
        <v>23</v>
      </c>
      <c r="B58" s="7" t="s">
        <v>127</v>
      </c>
      <c r="C58" s="78">
        <f t="shared" si="4"/>
        <v>1034050</v>
      </c>
      <c r="D58" s="79">
        <f t="shared" si="5"/>
        <v>1</v>
      </c>
      <c r="E58" s="40">
        <v>1034050</v>
      </c>
      <c r="F58" s="54"/>
      <c r="G58" s="18"/>
      <c r="H58" s="18"/>
      <c r="I58" s="18"/>
      <c r="J58" s="18"/>
      <c r="K58" s="18"/>
      <c r="L58" s="18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>
      <c r="A59" s="36" t="s">
        <v>23</v>
      </c>
      <c r="B59" s="7" t="s">
        <v>125</v>
      </c>
      <c r="C59" s="78">
        <f t="shared" si="4"/>
        <v>166600</v>
      </c>
      <c r="D59" s="79">
        <f t="shared" si="5"/>
        <v>1</v>
      </c>
      <c r="E59" s="40">
        <v>166600</v>
      </c>
      <c r="F59" s="54"/>
      <c r="G59" s="18"/>
      <c r="H59" s="18"/>
      <c r="I59" s="18"/>
      <c r="J59" s="18"/>
      <c r="K59" s="18"/>
      <c r="L59" s="18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>
      <c r="A60" s="36" t="s">
        <v>23</v>
      </c>
      <c r="B60" s="7" t="s">
        <v>85</v>
      </c>
      <c r="C60" s="78">
        <f t="shared" si="4"/>
        <v>636950</v>
      </c>
      <c r="D60" s="79">
        <f t="shared" si="5"/>
        <v>1</v>
      </c>
      <c r="E60" s="40">
        <v>636950</v>
      </c>
      <c r="F60" s="54"/>
      <c r="G60" s="18"/>
      <c r="H60" s="18"/>
      <c r="I60" s="18"/>
      <c r="J60" s="18"/>
      <c r="K60" s="18"/>
      <c r="L60" s="18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>
      <c r="A61" s="36" t="s">
        <v>23</v>
      </c>
      <c r="B61" s="7" t="s">
        <v>179</v>
      </c>
      <c r="C61" s="78">
        <f t="shared" si="4"/>
        <v>0</v>
      </c>
      <c r="D61" s="79">
        <f t="shared" si="5"/>
        <v>1</v>
      </c>
      <c r="E61" s="18"/>
      <c r="F61" s="54"/>
      <c r="G61" s="18"/>
      <c r="H61" s="18"/>
      <c r="I61" s="18"/>
      <c r="J61" s="18"/>
      <c r="K61" s="18"/>
      <c r="L61" s="18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>
      <c r="A62" s="36" t="s">
        <v>23</v>
      </c>
      <c r="B62" s="7" t="s">
        <v>128</v>
      </c>
      <c r="C62" s="78">
        <f t="shared" si="4"/>
        <v>0</v>
      </c>
      <c r="D62" s="79">
        <f t="shared" si="5"/>
        <v>1</v>
      </c>
      <c r="E62" s="18"/>
      <c r="F62" s="54"/>
      <c r="G62" s="18"/>
      <c r="H62" s="18"/>
      <c r="I62" s="18"/>
      <c r="J62" s="18"/>
      <c r="K62" s="18"/>
      <c r="L62" s="18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>
      <c r="A63" s="7"/>
      <c r="B63" s="7"/>
      <c r="C63" s="40"/>
      <c r="D63" s="18"/>
      <c r="E63" s="18"/>
      <c r="F63" s="54"/>
      <c r="G63" s="18"/>
      <c r="H63" s="18"/>
      <c r="I63" s="18"/>
      <c r="J63" s="18"/>
      <c r="K63" s="18"/>
      <c r="L63" s="18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>
      <c r="A64" s="7"/>
      <c r="B64" s="7"/>
      <c r="C64" s="40"/>
      <c r="D64" s="18"/>
      <c r="E64" s="18"/>
      <c r="F64" s="54"/>
      <c r="G64" s="18"/>
      <c r="H64" s="18"/>
      <c r="I64" s="18"/>
      <c r="J64" s="18"/>
      <c r="K64" s="18"/>
      <c r="L64" s="18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>
      <c r="A65" s="7"/>
      <c r="B65" s="7"/>
      <c r="C65" s="40"/>
      <c r="D65" s="18"/>
      <c r="E65" s="18"/>
      <c r="F65" s="54"/>
      <c r="G65" s="18"/>
      <c r="H65" s="18"/>
      <c r="I65" s="18"/>
      <c r="J65" s="18"/>
      <c r="K65" s="18"/>
      <c r="L65" s="18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>
      <c r="A66" s="7"/>
      <c r="B66" s="7"/>
      <c r="C66" s="40"/>
      <c r="D66" s="18"/>
      <c r="E66" s="18"/>
      <c r="F66" s="54"/>
      <c r="G66" s="18"/>
      <c r="H66" s="18"/>
      <c r="I66" s="18"/>
      <c r="J66" s="18"/>
      <c r="K66" s="18"/>
      <c r="L66" s="18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>
      <c r="A67" s="7"/>
      <c r="B67" s="7"/>
      <c r="C67" s="40"/>
      <c r="D67" s="18"/>
      <c r="E67" s="18"/>
      <c r="F67" s="54"/>
      <c r="G67" s="18"/>
      <c r="H67" s="18"/>
      <c r="I67" s="18"/>
      <c r="J67" s="18"/>
      <c r="K67" s="18"/>
      <c r="L67" s="18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>
      <c r="A68" s="7"/>
      <c r="B68" s="7"/>
      <c r="C68" s="40"/>
      <c r="D68" s="18"/>
      <c r="E68" s="18"/>
      <c r="F68" s="54"/>
      <c r="G68" s="18"/>
      <c r="H68" s="18"/>
      <c r="I68" s="18"/>
      <c r="J68" s="18"/>
      <c r="K68" s="18"/>
      <c r="L68" s="18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>
      <c r="A69" s="7"/>
      <c r="B69" s="7"/>
      <c r="C69" s="40"/>
      <c r="D69" s="18"/>
      <c r="E69" s="18"/>
      <c r="F69" s="54"/>
      <c r="G69" s="18"/>
      <c r="H69" s="18"/>
      <c r="I69" s="18"/>
      <c r="J69" s="18"/>
      <c r="K69" s="18"/>
      <c r="L69" s="18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>
      <c r="A70" s="7"/>
      <c r="B70" s="7"/>
      <c r="C70" s="40"/>
      <c r="D70" s="18"/>
      <c r="E70" s="18"/>
      <c r="F70" s="54"/>
      <c r="G70" s="18"/>
      <c r="H70" s="18"/>
      <c r="I70" s="18"/>
      <c r="J70" s="18"/>
      <c r="K70" s="18"/>
      <c r="L70" s="18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>
      <c r="A71" s="7"/>
      <c r="B71" s="7"/>
      <c r="C71" s="40"/>
      <c r="D71" s="18"/>
      <c r="E71" s="18"/>
      <c r="F71" s="54"/>
      <c r="G71" s="18"/>
      <c r="H71" s="18"/>
      <c r="I71" s="18"/>
      <c r="J71" s="18"/>
      <c r="K71" s="18"/>
      <c r="L71" s="18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>
      <c r="A72" s="7"/>
      <c r="B72" s="7"/>
      <c r="C72" s="40"/>
      <c r="D72" s="18"/>
      <c r="E72" s="18"/>
      <c r="F72" s="54"/>
      <c r="G72" s="18"/>
      <c r="H72" s="18"/>
      <c r="I72" s="18"/>
      <c r="J72" s="18"/>
      <c r="K72" s="18"/>
      <c r="L72" s="18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>
      <c r="A73" s="7"/>
      <c r="B73" s="7"/>
      <c r="C73" s="40"/>
      <c r="D73" s="18"/>
      <c r="E73" s="18"/>
      <c r="F73" s="54"/>
      <c r="G73" s="18"/>
      <c r="H73" s="18"/>
      <c r="I73" s="18"/>
      <c r="J73" s="18"/>
      <c r="K73" s="18"/>
      <c r="L73" s="18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>
      <c r="A74" s="7"/>
      <c r="B74" s="7"/>
      <c r="C74" s="40"/>
      <c r="D74" s="18"/>
      <c r="E74" s="18"/>
      <c r="F74" s="54"/>
      <c r="G74" s="18"/>
      <c r="H74" s="18"/>
      <c r="I74" s="18"/>
      <c r="J74" s="18"/>
      <c r="K74" s="18"/>
      <c r="L74" s="18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>
      <c r="A75" s="7"/>
      <c r="B75" s="7"/>
      <c r="C75" s="40"/>
      <c r="D75" s="18"/>
      <c r="E75" s="18"/>
      <c r="F75" s="54"/>
      <c r="G75" s="18"/>
      <c r="H75" s="18"/>
      <c r="I75" s="18"/>
      <c r="J75" s="18"/>
      <c r="K75" s="18"/>
      <c r="L75" s="18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>
      <c r="A76" s="7"/>
      <c r="B76" s="7"/>
      <c r="C76" s="40"/>
      <c r="D76" s="18"/>
      <c r="E76" s="18"/>
      <c r="F76" s="54"/>
      <c r="G76" s="18"/>
      <c r="H76" s="18"/>
      <c r="I76" s="18"/>
      <c r="J76" s="18"/>
      <c r="K76" s="18"/>
      <c r="L76" s="18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>
      <c r="A77" s="7"/>
      <c r="B77" s="7"/>
      <c r="C77" s="40"/>
      <c r="D77" s="18"/>
      <c r="E77" s="18"/>
      <c r="F77" s="54"/>
      <c r="G77" s="18"/>
      <c r="H77" s="18"/>
      <c r="I77" s="18"/>
      <c r="J77" s="18"/>
      <c r="K77" s="18"/>
      <c r="L77" s="18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>
      <c r="A78" s="7"/>
      <c r="B78" s="7"/>
      <c r="C78" s="40"/>
      <c r="D78" s="18"/>
      <c r="E78" s="18"/>
      <c r="F78" s="54"/>
      <c r="G78" s="18"/>
      <c r="H78" s="18"/>
      <c r="I78" s="18"/>
      <c r="J78" s="18"/>
      <c r="K78" s="18"/>
      <c r="L78" s="18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>
      <c r="A79" s="7"/>
      <c r="B79" s="7"/>
      <c r="C79" s="40"/>
      <c r="D79" s="18"/>
      <c r="E79" s="18"/>
      <c r="F79" s="54"/>
      <c r="G79" s="18"/>
      <c r="H79" s="18"/>
      <c r="I79" s="18"/>
      <c r="J79" s="18"/>
      <c r="K79" s="18"/>
      <c r="L79" s="18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>
      <c r="A80" s="7"/>
      <c r="B80" s="7"/>
      <c r="C80" s="40"/>
      <c r="D80" s="18"/>
      <c r="E80" s="18"/>
      <c r="F80" s="54"/>
      <c r="G80" s="18"/>
      <c r="H80" s="18"/>
      <c r="I80" s="18"/>
      <c r="J80" s="18"/>
      <c r="K80" s="18"/>
      <c r="L80" s="18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>
      <c r="A81" s="7"/>
      <c r="B81" s="7"/>
      <c r="C81" s="40"/>
      <c r="D81" s="18"/>
      <c r="E81" s="18"/>
      <c r="F81" s="54"/>
      <c r="G81" s="18"/>
      <c r="H81" s="18"/>
      <c r="I81" s="18"/>
      <c r="J81" s="18"/>
      <c r="K81" s="18"/>
      <c r="L81" s="18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>
      <c r="A82" s="7"/>
      <c r="B82" s="7"/>
      <c r="C82" s="40"/>
      <c r="D82" s="18"/>
      <c r="E82" s="18"/>
      <c r="F82" s="54"/>
      <c r="G82" s="18"/>
      <c r="H82" s="18"/>
      <c r="I82" s="18"/>
      <c r="J82" s="18"/>
      <c r="K82" s="18"/>
      <c r="L82" s="18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>
      <c r="A83" s="7"/>
      <c r="B83" s="7"/>
      <c r="C83" s="40"/>
      <c r="D83" s="18"/>
      <c r="E83" s="18"/>
      <c r="F83" s="54"/>
      <c r="G83" s="18"/>
      <c r="H83" s="18"/>
      <c r="I83" s="18"/>
      <c r="J83" s="18"/>
      <c r="K83" s="18"/>
      <c r="L83" s="18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>
      <c r="A84" s="7"/>
      <c r="B84" s="7"/>
      <c r="C84" s="40"/>
      <c r="D84" s="18"/>
      <c r="E84" s="18"/>
      <c r="F84" s="54"/>
      <c r="G84" s="18"/>
      <c r="H84" s="18"/>
      <c r="I84" s="18"/>
      <c r="J84" s="18"/>
      <c r="K84" s="18"/>
      <c r="L84" s="18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>
      <c r="A85" s="7"/>
      <c r="B85" s="7"/>
      <c r="C85" s="40"/>
      <c r="D85" s="18"/>
      <c r="E85" s="18"/>
      <c r="F85" s="54"/>
      <c r="G85" s="18"/>
      <c r="H85" s="18"/>
      <c r="I85" s="18"/>
      <c r="J85" s="18"/>
      <c r="K85" s="18"/>
      <c r="L85" s="18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>
      <c r="A86" s="7"/>
      <c r="B86" s="7"/>
      <c r="C86" s="40"/>
      <c r="D86" s="18"/>
      <c r="E86" s="18"/>
      <c r="F86" s="54"/>
      <c r="G86" s="18"/>
      <c r="H86" s="18"/>
      <c r="I86" s="18"/>
      <c r="J86" s="18"/>
      <c r="K86" s="18"/>
      <c r="L86" s="18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>
      <c r="A87" s="7"/>
      <c r="B87" s="7"/>
      <c r="C87" s="40"/>
      <c r="D87" s="18"/>
      <c r="E87" s="18"/>
      <c r="F87" s="54"/>
      <c r="G87" s="18"/>
      <c r="H87" s="18"/>
      <c r="I87" s="18"/>
      <c r="J87" s="18"/>
      <c r="K87" s="18"/>
      <c r="L87" s="18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>
      <c r="A88" s="7"/>
      <c r="B88" s="7"/>
      <c r="C88" s="40"/>
      <c r="D88" s="18"/>
      <c r="E88" s="18"/>
      <c r="F88" s="54"/>
      <c r="G88" s="18"/>
      <c r="H88" s="18"/>
      <c r="I88" s="18"/>
      <c r="J88" s="18"/>
      <c r="K88" s="18"/>
      <c r="L88" s="18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>
      <c r="A89" s="7"/>
      <c r="B89" s="7"/>
      <c r="C89" s="40"/>
      <c r="D89" s="18"/>
      <c r="E89" s="18"/>
      <c r="F89" s="54"/>
      <c r="G89" s="18"/>
      <c r="H89" s="18"/>
      <c r="I89" s="18"/>
      <c r="J89" s="18"/>
      <c r="K89" s="18"/>
      <c r="L89" s="18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>
      <c r="A90" s="7"/>
      <c r="B90" s="7"/>
      <c r="C90" s="40"/>
      <c r="D90" s="18"/>
      <c r="E90" s="18"/>
      <c r="F90" s="54"/>
      <c r="G90" s="18"/>
      <c r="H90" s="18"/>
      <c r="I90" s="18"/>
      <c r="J90" s="18"/>
      <c r="K90" s="18"/>
      <c r="L90" s="18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>
      <c r="A91" s="7"/>
      <c r="B91" s="7"/>
      <c r="C91" s="40"/>
      <c r="D91" s="18"/>
      <c r="E91" s="18"/>
      <c r="F91" s="54"/>
      <c r="G91" s="18"/>
      <c r="H91" s="18"/>
      <c r="I91" s="18"/>
      <c r="J91" s="18"/>
      <c r="K91" s="18"/>
      <c r="L91" s="18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>
      <c r="A92" s="7"/>
      <c r="B92" s="7"/>
      <c r="C92" s="40"/>
      <c r="D92" s="18"/>
      <c r="E92" s="18"/>
      <c r="F92" s="54"/>
      <c r="G92" s="18"/>
      <c r="H92" s="18"/>
      <c r="I92" s="18"/>
      <c r="J92" s="18"/>
      <c r="K92" s="18"/>
      <c r="L92" s="18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>
      <c r="A93" s="7"/>
      <c r="B93" s="7"/>
      <c r="C93" s="40"/>
      <c r="D93" s="18"/>
      <c r="E93" s="18"/>
      <c r="F93" s="54"/>
      <c r="G93" s="18"/>
      <c r="H93" s="18"/>
      <c r="I93" s="18"/>
      <c r="J93" s="18"/>
      <c r="K93" s="18"/>
      <c r="L93" s="18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>
      <c r="A94" s="7"/>
      <c r="B94" s="7"/>
      <c r="C94" s="40"/>
      <c r="D94" s="18"/>
      <c r="E94" s="18"/>
      <c r="F94" s="54"/>
      <c r="G94" s="18"/>
      <c r="H94" s="18"/>
      <c r="I94" s="18"/>
      <c r="J94" s="18"/>
      <c r="K94" s="18"/>
      <c r="L94" s="18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>
      <c r="A95" s="7"/>
      <c r="B95" s="7"/>
      <c r="C95" s="40"/>
      <c r="D95" s="18"/>
      <c r="E95" s="18"/>
      <c r="F95" s="54"/>
      <c r="G95" s="18"/>
      <c r="H95" s="18"/>
      <c r="I95" s="18"/>
      <c r="J95" s="18"/>
      <c r="K95" s="18"/>
      <c r="L95" s="18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>
      <c r="A96" s="7"/>
      <c r="B96" s="7"/>
      <c r="C96" s="40"/>
      <c r="D96" s="18"/>
      <c r="E96" s="18"/>
      <c r="F96" s="54"/>
      <c r="G96" s="18"/>
      <c r="H96" s="18"/>
      <c r="I96" s="18"/>
      <c r="J96" s="18"/>
      <c r="K96" s="18"/>
      <c r="L96" s="18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>
      <c r="A97" s="7"/>
      <c r="B97" s="7"/>
      <c r="C97" s="40"/>
      <c r="D97" s="18"/>
      <c r="E97" s="18"/>
      <c r="F97" s="54"/>
      <c r="G97" s="18"/>
      <c r="H97" s="18"/>
      <c r="I97" s="18"/>
      <c r="J97" s="18"/>
      <c r="K97" s="18"/>
      <c r="L97" s="18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>
      <c r="A98" s="7"/>
      <c r="B98" s="7"/>
      <c r="C98" s="40"/>
      <c r="D98" s="18"/>
      <c r="E98" s="18"/>
      <c r="F98" s="54"/>
      <c r="G98" s="18"/>
      <c r="H98" s="18"/>
      <c r="I98" s="18"/>
      <c r="J98" s="18"/>
      <c r="K98" s="18"/>
      <c r="L98" s="18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>
      <c r="A99" s="7"/>
      <c r="B99" s="7"/>
      <c r="C99" s="40"/>
      <c r="D99" s="18"/>
      <c r="E99" s="18"/>
      <c r="F99" s="54"/>
      <c r="G99" s="18"/>
      <c r="H99" s="18"/>
      <c r="I99" s="18"/>
      <c r="J99" s="18"/>
      <c r="K99" s="18"/>
      <c r="L99" s="18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>
      <c r="A100" s="7"/>
      <c r="B100" s="7"/>
      <c r="C100" s="40"/>
      <c r="D100" s="18"/>
      <c r="E100" s="18"/>
      <c r="F100" s="54"/>
      <c r="G100" s="18"/>
      <c r="H100" s="18"/>
      <c r="I100" s="18"/>
      <c r="J100" s="18"/>
      <c r="K100" s="18"/>
      <c r="L100" s="18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>
      <c r="A101" s="7"/>
      <c r="B101" s="7"/>
      <c r="C101" s="40"/>
      <c r="D101" s="18"/>
      <c r="E101" s="18"/>
      <c r="F101" s="54"/>
      <c r="G101" s="18"/>
      <c r="H101" s="18"/>
      <c r="I101" s="18"/>
      <c r="J101" s="18"/>
      <c r="K101" s="18"/>
      <c r="L101" s="18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>
      <c r="A102" s="7"/>
      <c r="B102" s="7"/>
      <c r="C102" s="40"/>
      <c r="D102" s="18"/>
      <c r="E102" s="18"/>
      <c r="F102" s="54"/>
      <c r="G102" s="18"/>
      <c r="H102" s="18"/>
      <c r="I102" s="18"/>
      <c r="J102" s="18"/>
      <c r="K102" s="18"/>
      <c r="L102" s="18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>
      <c r="A103" s="7"/>
      <c r="B103" s="7"/>
      <c r="C103" s="40"/>
      <c r="D103" s="18"/>
      <c r="E103" s="18"/>
      <c r="F103" s="54"/>
      <c r="G103" s="18"/>
      <c r="H103" s="18"/>
      <c r="I103" s="18"/>
      <c r="J103" s="18"/>
      <c r="K103" s="18"/>
      <c r="L103" s="18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>
      <c r="A104" s="7"/>
      <c r="B104" s="7"/>
      <c r="C104" s="40"/>
      <c r="D104" s="18"/>
      <c r="E104" s="18"/>
      <c r="F104" s="54"/>
      <c r="G104" s="18"/>
      <c r="H104" s="18"/>
      <c r="I104" s="18"/>
      <c r="J104" s="18"/>
      <c r="K104" s="18"/>
      <c r="L104" s="18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>
      <c r="A105" s="7"/>
      <c r="B105" s="7"/>
      <c r="C105" s="40"/>
      <c r="D105" s="18"/>
      <c r="E105" s="18"/>
      <c r="F105" s="54"/>
      <c r="G105" s="18"/>
      <c r="H105" s="18"/>
      <c r="I105" s="18"/>
      <c r="J105" s="18"/>
      <c r="K105" s="18"/>
      <c r="L105" s="18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>
      <c r="A106" s="7"/>
      <c r="B106" s="7"/>
      <c r="C106" s="40"/>
      <c r="D106" s="18"/>
      <c r="E106" s="18"/>
      <c r="F106" s="54"/>
      <c r="G106" s="18"/>
      <c r="H106" s="18"/>
      <c r="I106" s="18"/>
      <c r="J106" s="18"/>
      <c r="K106" s="18"/>
      <c r="L106" s="18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>
      <c r="A107" s="7"/>
      <c r="B107" s="7"/>
      <c r="C107" s="40"/>
      <c r="D107" s="18"/>
      <c r="E107" s="18"/>
      <c r="F107" s="54"/>
      <c r="G107" s="18"/>
      <c r="H107" s="18"/>
      <c r="I107" s="18"/>
      <c r="J107" s="18"/>
      <c r="K107" s="18"/>
      <c r="L107" s="18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>
      <c r="A108" s="7"/>
      <c r="B108" s="7"/>
      <c r="C108" s="40"/>
      <c r="D108" s="18"/>
      <c r="E108" s="18"/>
      <c r="F108" s="54"/>
      <c r="G108" s="18"/>
      <c r="H108" s="18"/>
      <c r="I108" s="18"/>
      <c r="J108" s="18"/>
      <c r="K108" s="18"/>
      <c r="L108" s="18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>
      <c r="A109" s="7"/>
      <c r="B109" s="7"/>
      <c r="C109" s="40"/>
      <c r="D109" s="18"/>
      <c r="E109" s="18"/>
      <c r="F109" s="54"/>
      <c r="G109" s="18"/>
      <c r="H109" s="18"/>
      <c r="I109" s="18"/>
      <c r="J109" s="18"/>
      <c r="K109" s="18"/>
      <c r="L109" s="18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>
      <c r="A110" s="7"/>
      <c r="B110" s="7"/>
      <c r="C110" s="40"/>
      <c r="D110" s="18"/>
      <c r="E110" s="18"/>
      <c r="F110" s="54"/>
      <c r="G110" s="18"/>
      <c r="H110" s="18"/>
      <c r="I110" s="18"/>
      <c r="J110" s="18"/>
      <c r="K110" s="18"/>
      <c r="L110" s="18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>
      <c r="A111" s="7"/>
      <c r="B111" s="7"/>
      <c r="C111" s="40"/>
      <c r="D111" s="18"/>
      <c r="E111" s="18"/>
      <c r="F111" s="54"/>
      <c r="G111" s="18"/>
      <c r="H111" s="18"/>
      <c r="I111" s="18"/>
      <c r="J111" s="18"/>
      <c r="K111" s="18"/>
      <c r="L111" s="18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>
      <c r="A112" s="7"/>
      <c r="B112" s="7"/>
      <c r="C112" s="40"/>
      <c r="D112" s="18"/>
      <c r="E112" s="18"/>
      <c r="F112" s="54"/>
      <c r="G112" s="18"/>
      <c r="H112" s="18"/>
      <c r="I112" s="18"/>
      <c r="J112" s="18"/>
      <c r="K112" s="18"/>
      <c r="L112" s="18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>
      <c r="A113" s="7"/>
      <c r="B113" s="7"/>
      <c r="C113" s="40"/>
      <c r="D113" s="18"/>
      <c r="E113" s="18"/>
      <c r="F113" s="54"/>
      <c r="G113" s="18"/>
      <c r="H113" s="18"/>
      <c r="I113" s="18"/>
      <c r="J113" s="18"/>
      <c r="K113" s="18"/>
      <c r="L113" s="18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1:22">
      <c r="A114" s="7"/>
      <c r="B114" s="7"/>
      <c r="C114" s="40"/>
      <c r="D114" s="18"/>
      <c r="E114" s="18"/>
      <c r="F114" s="54"/>
      <c r="G114" s="18"/>
      <c r="H114" s="18"/>
      <c r="I114" s="18"/>
      <c r="J114" s="18"/>
      <c r="K114" s="18"/>
      <c r="L114" s="18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>
      <c r="A115" s="7"/>
      <c r="B115" s="7"/>
      <c r="C115" s="40"/>
      <c r="D115" s="18"/>
      <c r="E115" s="18"/>
      <c r="F115" s="54"/>
      <c r="G115" s="18"/>
      <c r="H115" s="18"/>
      <c r="I115" s="18"/>
      <c r="J115" s="18"/>
      <c r="K115" s="18"/>
      <c r="L115" s="18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>
      <c r="A116" s="7"/>
      <c r="B116" s="7"/>
      <c r="C116" s="40"/>
      <c r="D116" s="18"/>
      <c r="E116" s="18"/>
      <c r="F116" s="54"/>
      <c r="G116" s="18"/>
      <c r="H116" s="18"/>
      <c r="I116" s="18"/>
      <c r="J116" s="18"/>
      <c r="K116" s="18"/>
      <c r="L116" s="18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1:22">
      <c r="A117" s="7"/>
      <c r="B117" s="7"/>
      <c r="C117" s="40"/>
      <c r="D117" s="18"/>
      <c r="E117" s="18"/>
      <c r="F117" s="54"/>
      <c r="G117" s="18"/>
      <c r="H117" s="18"/>
      <c r="I117" s="18"/>
      <c r="J117" s="18"/>
      <c r="K117" s="18"/>
      <c r="L117" s="18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>
      <c r="A118" s="7"/>
      <c r="B118" s="7"/>
      <c r="C118" s="40"/>
      <c r="D118" s="18"/>
      <c r="E118" s="18"/>
      <c r="F118" s="54"/>
      <c r="G118" s="18"/>
      <c r="H118" s="18"/>
      <c r="I118" s="18"/>
      <c r="J118" s="18"/>
      <c r="K118" s="18"/>
      <c r="L118" s="18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>
      <c r="A119" s="7"/>
      <c r="B119" s="7"/>
      <c r="C119" s="40"/>
      <c r="D119" s="18"/>
      <c r="E119" s="18"/>
      <c r="F119" s="54"/>
      <c r="G119" s="18"/>
      <c r="H119" s="18"/>
      <c r="I119" s="18"/>
      <c r="J119" s="18"/>
      <c r="K119" s="18"/>
      <c r="L119" s="18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>
      <c r="A120" s="7"/>
      <c r="B120" s="7"/>
      <c r="C120" s="40"/>
      <c r="D120" s="18"/>
      <c r="E120" s="18"/>
      <c r="F120" s="54"/>
      <c r="G120" s="18"/>
      <c r="H120" s="18"/>
      <c r="I120" s="18"/>
      <c r="J120" s="18"/>
      <c r="K120" s="18"/>
      <c r="L120" s="18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>
      <c r="A121" s="7"/>
      <c r="B121" s="7"/>
      <c r="C121" s="40"/>
      <c r="D121" s="18"/>
      <c r="E121" s="18"/>
      <c r="F121" s="54"/>
      <c r="G121" s="18"/>
      <c r="H121" s="18"/>
      <c r="I121" s="18"/>
      <c r="J121" s="18"/>
      <c r="K121" s="18"/>
      <c r="L121" s="18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>
      <c r="A122" s="7"/>
      <c r="B122" s="7"/>
      <c r="C122" s="40"/>
      <c r="D122" s="18"/>
      <c r="E122" s="18"/>
      <c r="F122" s="54"/>
      <c r="G122" s="18"/>
      <c r="H122" s="18"/>
      <c r="I122" s="18"/>
      <c r="J122" s="18"/>
      <c r="K122" s="18"/>
      <c r="L122" s="18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>
      <c r="A123" s="7"/>
      <c r="B123" s="7"/>
      <c r="C123" s="40"/>
      <c r="D123" s="18"/>
      <c r="E123" s="18"/>
      <c r="F123" s="54"/>
      <c r="G123" s="18"/>
      <c r="H123" s="18"/>
      <c r="I123" s="18"/>
      <c r="J123" s="18"/>
      <c r="K123" s="18"/>
      <c r="L123" s="18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>
      <c r="A124" s="7"/>
      <c r="B124" s="7"/>
      <c r="C124" s="40"/>
      <c r="D124" s="18"/>
      <c r="E124" s="18"/>
      <c r="F124" s="54"/>
      <c r="G124" s="18"/>
      <c r="H124" s="18"/>
      <c r="I124" s="18"/>
      <c r="J124" s="18"/>
      <c r="K124" s="18"/>
      <c r="L124" s="18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>
      <c r="A125" s="7"/>
      <c r="B125" s="7"/>
      <c r="C125" s="40"/>
      <c r="D125" s="18"/>
      <c r="E125" s="18"/>
      <c r="F125" s="54"/>
      <c r="G125" s="18"/>
      <c r="H125" s="18"/>
      <c r="I125" s="18"/>
      <c r="J125" s="18"/>
      <c r="K125" s="18"/>
      <c r="L125" s="18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>
      <c r="A126" s="7"/>
      <c r="B126" s="7"/>
      <c r="C126" s="40"/>
      <c r="D126" s="18"/>
      <c r="E126" s="18"/>
      <c r="F126" s="54"/>
      <c r="G126" s="18"/>
      <c r="H126" s="18"/>
      <c r="I126" s="18"/>
      <c r="J126" s="18"/>
      <c r="K126" s="18"/>
      <c r="L126" s="18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>
      <c r="A127" s="7"/>
      <c r="B127" s="7"/>
      <c r="C127" s="40"/>
      <c r="D127" s="18"/>
      <c r="E127" s="18"/>
      <c r="F127" s="54"/>
      <c r="G127" s="18"/>
      <c r="H127" s="18"/>
      <c r="I127" s="18"/>
      <c r="J127" s="18"/>
      <c r="K127" s="18"/>
      <c r="L127" s="18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>
      <c r="A128" s="7"/>
      <c r="B128" s="7"/>
      <c r="C128" s="40"/>
      <c r="D128" s="18"/>
      <c r="E128" s="18"/>
      <c r="F128" s="54"/>
      <c r="G128" s="18"/>
      <c r="H128" s="18"/>
      <c r="I128" s="18"/>
      <c r="J128" s="18"/>
      <c r="K128" s="18"/>
      <c r="L128" s="18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>
      <c r="A129" s="7"/>
      <c r="B129" s="7"/>
      <c r="C129" s="40"/>
      <c r="D129" s="18"/>
      <c r="E129" s="18"/>
      <c r="F129" s="54"/>
      <c r="G129" s="18"/>
      <c r="H129" s="18"/>
      <c r="I129" s="18"/>
      <c r="J129" s="18"/>
      <c r="K129" s="18"/>
      <c r="L129" s="18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>
      <c r="A130" s="7"/>
      <c r="B130" s="7"/>
      <c r="C130" s="40"/>
      <c r="D130" s="18"/>
      <c r="E130" s="18"/>
      <c r="F130" s="54"/>
      <c r="G130" s="18"/>
      <c r="H130" s="18"/>
      <c r="I130" s="18"/>
      <c r="J130" s="18"/>
      <c r="K130" s="18"/>
      <c r="L130" s="18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1:22">
      <c r="A131" s="7"/>
      <c r="B131" s="7"/>
      <c r="C131" s="40"/>
      <c r="D131" s="18"/>
      <c r="E131" s="18"/>
      <c r="F131" s="54"/>
      <c r="G131" s="18"/>
      <c r="H131" s="18"/>
      <c r="I131" s="18"/>
      <c r="J131" s="18"/>
      <c r="K131" s="18"/>
      <c r="L131" s="18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>
      <c r="A132" s="7"/>
      <c r="B132" s="7"/>
      <c r="C132" s="40"/>
      <c r="D132" s="18"/>
      <c r="E132" s="18"/>
      <c r="F132" s="54"/>
      <c r="G132" s="18"/>
      <c r="H132" s="18"/>
      <c r="I132" s="18"/>
      <c r="J132" s="18"/>
      <c r="K132" s="18"/>
      <c r="L132" s="18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>
      <c r="A133" s="7"/>
      <c r="B133" s="7"/>
      <c r="C133" s="40"/>
      <c r="D133" s="18"/>
      <c r="E133" s="18"/>
      <c r="F133" s="54"/>
      <c r="G133" s="18"/>
      <c r="H133" s="18"/>
      <c r="I133" s="18"/>
      <c r="J133" s="18"/>
      <c r="K133" s="18"/>
      <c r="L133" s="18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>
      <c r="A134" s="7"/>
      <c r="B134" s="7"/>
      <c r="C134" s="40"/>
      <c r="D134" s="18"/>
      <c r="E134" s="18"/>
      <c r="F134" s="54"/>
      <c r="G134" s="18"/>
      <c r="H134" s="18"/>
      <c r="I134" s="18"/>
      <c r="J134" s="18"/>
      <c r="K134" s="18"/>
      <c r="L134" s="18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>
      <c r="A135" s="7"/>
      <c r="B135" s="7"/>
      <c r="C135" s="40"/>
      <c r="D135" s="18"/>
      <c r="E135" s="18"/>
      <c r="F135" s="54"/>
      <c r="G135" s="18"/>
      <c r="H135" s="18"/>
      <c r="I135" s="18"/>
      <c r="J135" s="18"/>
      <c r="K135" s="18"/>
      <c r="L135" s="18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>
      <c r="A136" s="7"/>
      <c r="B136" s="7"/>
      <c r="C136" s="40"/>
      <c r="D136" s="18"/>
      <c r="E136" s="18"/>
      <c r="F136" s="54"/>
      <c r="G136" s="18"/>
      <c r="H136" s="18"/>
      <c r="I136" s="18"/>
      <c r="J136" s="18"/>
      <c r="K136" s="18"/>
      <c r="L136" s="18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>
      <c r="A137" s="7"/>
      <c r="B137" s="7"/>
      <c r="C137" s="40"/>
      <c r="D137" s="18"/>
      <c r="E137" s="18"/>
      <c r="F137" s="54"/>
      <c r="G137" s="18"/>
      <c r="H137" s="18"/>
      <c r="I137" s="18"/>
      <c r="J137" s="18"/>
      <c r="K137" s="18"/>
      <c r="L137" s="18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>
      <c r="A138" s="7"/>
      <c r="B138" s="7"/>
      <c r="C138" s="40"/>
      <c r="D138" s="18"/>
      <c r="E138" s="18"/>
      <c r="F138" s="54"/>
      <c r="G138" s="18"/>
      <c r="H138" s="18"/>
      <c r="I138" s="18"/>
      <c r="J138" s="18"/>
      <c r="K138" s="18"/>
      <c r="L138" s="18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>
      <c r="A139" s="7"/>
      <c r="B139" s="7"/>
      <c r="C139" s="40"/>
      <c r="D139" s="18"/>
      <c r="E139" s="18"/>
      <c r="F139" s="54"/>
      <c r="G139" s="18"/>
      <c r="H139" s="18"/>
      <c r="I139" s="18"/>
      <c r="J139" s="18"/>
      <c r="K139" s="18"/>
      <c r="L139" s="18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>
      <c r="A140" s="7"/>
      <c r="B140" s="7"/>
      <c r="C140" s="40"/>
      <c r="D140" s="18"/>
      <c r="E140" s="18"/>
      <c r="F140" s="54"/>
      <c r="G140" s="18"/>
      <c r="H140" s="18"/>
      <c r="I140" s="18"/>
      <c r="J140" s="18"/>
      <c r="K140" s="18"/>
      <c r="L140" s="18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>
      <c r="A141" s="7"/>
      <c r="B141" s="7"/>
      <c r="C141" s="40"/>
      <c r="D141" s="18"/>
      <c r="E141" s="18"/>
      <c r="F141" s="54"/>
      <c r="G141" s="18"/>
      <c r="H141" s="18"/>
      <c r="I141" s="18"/>
      <c r="J141" s="18"/>
      <c r="K141" s="18"/>
      <c r="L141" s="18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>
      <c r="A142" s="7"/>
      <c r="B142" s="7"/>
      <c r="C142" s="40"/>
      <c r="D142" s="18"/>
      <c r="E142" s="18"/>
      <c r="F142" s="54"/>
      <c r="G142" s="18"/>
      <c r="H142" s="18"/>
      <c r="I142" s="18"/>
      <c r="J142" s="18"/>
      <c r="K142" s="18"/>
      <c r="L142" s="18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>
      <c r="A143" s="7"/>
      <c r="B143" s="7"/>
      <c r="C143" s="40"/>
      <c r="D143" s="18"/>
      <c r="E143" s="18"/>
      <c r="F143" s="54"/>
      <c r="G143" s="18"/>
      <c r="H143" s="18"/>
      <c r="I143" s="18"/>
      <c r="J143" s="18"/>
      <c r="K143" s="18"/>
      <c r="L143" s="18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>
      <c r="A144" s="7"/>
      <c r="B144" s="7"/>
      <c r="C144" s="40"/>
      <c r="D144" s="18"/>
      <c r="E144" s="18"/>
      <c r="F144" s="54"/>
      <c r="G144" s="18"/>
      <c r="H144" s="18"/>
      <c r="I144" s="18"/>
      <c r="J144" s="18"/>
      <c r="K144" s="18"/>
      <c r="L144" s="18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22">
      <c r="A145" s="7"/>
      <c r="B145" s="7"/>
      <c r="C145" s="40"/>
      <c r="D145" s="18"/>
      <c r="E145" s="18"/>
      <c r="F145" s="54"/>
      <c r="G145" s="18"/>
      <c r="H145" s="18"/>
      <c r="I145" s="18"/>
      <c r="J145" s="18"/>
      <c r="K145" s="18"/>
      <c r="L145" s="18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>
      <c r="A146" s="7"/>
      <c r="B146" s="7"/>
      <c r="C146" s="40"/>
      <c r="D146" s="18"/>
      <c r="E146" s="18"/>
      <c r="F146" s="54"/>
      <c r="G146" s="18"/>
      <c r="H146" s="18"/>
      <c r="I146" s="18"/>
      <c r="J146" s="18"/>
      <c r="K146" s="18"/>
      <c r="L146" s="18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22">
      <c r="A147" s="7"/>
      <c r="B147" s="7"/>
      <c r="C147" s="40"/>
      <c r="D147" s="18"/>
      <c r="E147" s="18"/>
      <c r="F147" s="54"/>
      <c r="G147" s="18"/>
      <c r="H147" s="18"/>
      <c r="I147" s="18"/>
      <c r="J147" s="18"/>
      <c r="K147" s="18"/>
      <c r="L147" s="18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1:22">
      <c r="A148" s="7"/>
      <c r="B148" s="7"/>
      <c r="C148" s="40"/>
      <c r="D148" s="18"/>
      <c r="E148" s="18"/>
      <c r="F148" s="54"/>
      <c r="G148" s="18"/>
      <c r="H148" s="18"/>
      <c r="I148" s="18"/>
      <c r="J148" s="18"/>
      <c r="K148" s="18"/>
      <c r="L148" s="18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22">
      <c r="A149" s="7"/>
      <c r="B149" s="7"/>
      <c r="C149" s="40"/>
      <c r="D149" s="18"/>
      <c r="E149" s="18"/>
      <c r="F149" s="54"/>
      <c r="G149" s="18"/>
      <c r="H149" s="18"/>
      <c r="I149" s="18"/>
      <c r="J149" s="18"/>
      <c r="K149" s="18"/>
      <c r="L149" s="18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22">
      <c r="A150" s="7"/>
      <c r="B150" s="7"/>
      <c r="C150" s="40"/>
      <c r="D150" s="18"/>
      <c r="E150" s="18"/>
      <c r="F150" s="54"/>
      <c r="G150" s="18"/>
      <c r="H150" s="18"/>
      <c r="I150" s="18"/>
      <c r="J150" s="18"/>
      <c r="K150" s="18"/>
      <c r="L150" s="18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22">
      <c r="A151" s="7"/>
      <c r="B151" s="7"/>
      <c r="C151" s="40"/>
      <c r="D151" s="18"/>
      <c r="E151" s="18"/>
      <c r="F151" s="54"/>
      <c r="G151" s="18"/>
      <c r="H151" s="18"/>
      <c r="I151" s="18"/>
      <c r="J151" s="18"/>
      <c r="K151" s="18"/>
      <c r="L151" s="18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22">
      <c r="A152" s="7"/>
      <c r="B152" s="7"/>
      <c r="C152" s="40"/>
      <c r="D152" s="18"/>
      <c r="E152" s="18"/>
      <c r="F152" s="54"/>
      <c r="G152" s="18"/>
      <c r="H152" s="18"/>
      <c r="I152" s="18"/>
      <c r="J152" s="18"/>
      <c r="K152" s="18"/>
      <c r="L152" s="18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22">
      <c r="A153" s="7"/>
      <c r="B153" s="7"/>
      <c r="C153" s="40"/>
      <c r="D153" s="18"/>
      <c r="E153" s="18"/>
      <c r="F153" s="54"/>
      <c r="G153" s="18"/>
      <c r="H153" s="18"/>
      <c r="I153" s="18"/>
      <c r="J153" s="18"/>
      <c r="K153" s="18"/>
      <c r="L153" s="18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>
      <c r="A154" s="7"/>
      <c r="B154" s="7"/>
      <c r="C154" s="40"/>
      <c r="D154" s="18"/>
      <c r="E154" s="18"/>
      <c r="F154" s="54"/>
      <c r="G154" s="18"/>
      <c r="H154" s="18"/>
      <c r="I154" s="18"/>
      <c r="J154" s="18"/>
      <c r="K154" s="18"/>
      <c r="L154" s="18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1:22">
      <c r="A155" s="7"/>
      <c r="B155" s="7"/>
      <c r="C155" s="40"/>
      <c r="D155" s="18"/>
      <c r="E155" s="18"/>
      <c r="F155" s="54"/>
      <c r="G155" s="18"/>
      <c r="H155" s="18"/>
      <c r="I155" s="18"/>
      <c r="J155" s="18"/>
      <c r="K155" s="18"/>
      <c r="L155" s="18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1:22">
      <c r="A156" s="7"/>
      <c r="B156" s="7"/>
      <c r="C156" s="40"/>
      <c r="D156" s="18"/>
      <c r="E156" s="18"/>
      <c r="F156" s="54"/>
      <c r="G156" s="18"/>
      <c r="H156" s="18"/>
      <c r="I156" s="18"/>
      <c r="J156" s="18"/>
      <c r="K156" s="18"/>
      <c r="L156" s="18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1:22">
      <c r="A157" s="7"/>
      <c r="B157" s="7"/>
      <c r="C157" s="40"/>
      <c r="D157" s="18"/>
      <c r="E157" s="18"/>
      <c r="F157" s="54"/>
      <c r="G157" s="18"/>
      <c r="H157" s="18"/>
      <c r="I157" s="18"/>
      <c r="J157" s="18"/>
      <c r="K157" s="18"/>
      <c r="L157" s="18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1:22">
      <c r="A158" s="7"/>
      <c r="B158" s="7"/>
      <c r="C158" s="40"/>
      <c r="D158" s="18"/>
      <c r="E158" s="18"/>
      <c r="F158" s="54"/>
      <c r="G158" s="18"/>
      <c r="H158" s="18"/>
      <c r="I158" s="18"/>
      <c r="J158" s="18"/>
      <c r="K158" s="18"/>
      <c r="L158" s="18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>
      <c r="A159" s="7"/>
      <c r="B159" s="7"/>
      <c r="C159" s="40"/>
      <c r="D159" s="18"/>
      <c r="E159" s="18"/>
      <c r="F159" s="54"/>
      <c r="G159" s="18"/>
      <c r="H159" s="18"/>
      <c r="I159" s="18"/>
      <c r="J159" s="18"/>
      <c r="K159" s="18"/>
      <c r="L159" s="18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1:22">
      <c r="A160" s="7"/>
      <c r="B160" s="7"/>
      <c r="C160" s="40"/>
      <c r="D160" s="18"/>
      <c r="E160" s="18"/>
      <c r="F160" s="54"/>
      <c r="G160" s="18"/>
      <c r="H160" s="18"/>
      <c r="I160" s="18"/>
      <c r="J160" s="18"/>
      <c r="K160" s="18"/>
      <c r="L160" s="18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1:22">
      <c r="A161" s="7"/>
      <c r="B161" s="7"/>
      <c r="C161" s="40"/>
      <c r="D161" s="18"/>
      <c r="E161" s="18"/>
      <c r="F161" s="54"/>
      <c r="G161" s="18"/>
      <c r="H161" s="18"/>
      <c r="I161" s="18"/>
      <c r="J161" s="18"/>
      <c r="K161" s="18"/>
      <c r="L161" s="18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1:22">
      <c r="A162" s="7"/>
      <c r="B162" s="7"/>
      <c r="C162" s="40"/>
      <c r="D162" s="18"/>
      <c r="E162" s="18"/>
      <c r="F162" s="54"/>
      <c r="G162" s="18"/>
      <c r="H162" s="18"/>
      <c r="I162" s="18"/>
      <c r="J162" s="18"/>
      <c r="K162" s="18"/>
      <c r="L162" s="18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1:22">
      <c r="A163" s="7"/>
      <c r="B163" s="7"/>
      <c r="C163" s="40"/>
      <c r="D163" s="18"/>
      <c r="E163" s="18"/>
      <c r="F163" s="54"/>
      <c r="G163" s="18"/>
      <c r="H163" s="18"/>
      <c r="I163" s="18"/>
      <c r="J163" s="18"/>
      <c r="K163" s="18"/>
      <c r="L163" s="18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1:22">
      <c r="A164" s="7"/>
      <c r="B164" s="7"/>
      <c r="C164" s="40"/>
      <c r="D164" s="18"/>
      <c r="E164" s="18"/>
      <c r="F164" s="54"/>
      <c r="G164" s="18"/>
      <c r="H164" s="18"/>
      <c r="I164" s="18"/>
      <c r="J164" s="18"/>
      <c r="K164" s="18"/>
      <c r="L164" s="18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1:22">
      <c r="A165" s="7"/>
      <c r="B165" s="7"/>
      <c r="C165" s="40"/>
      <c r="D165" s="18"/>
      <c r="E165" s="18"/>
      <c r="F165" s="54"/>
      <c r="G165" s="18"/>
      <c r="H165" s="18"/>
      <c r="I165" s="18"/>
      <c r="J165" s="18"/>
      <c r="K165" s="18"/>
      <c r="L165" s="18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>
      <c r="A166" s="7"/>
      <c r="B166" s="7"/>
      <c r="C166" s="40"/>
      <c r="D166" s="18"/>
      <c r="E166" s="18"/>
      <c r="F166" s="54"/>
      <c r="G166" s="18"/>
      <c r="H166" s="18"/>
      <c r="I166" s="18"/>
      <c r="J166" s="18"/>
      <c r="K166" s="18"/>
      <c r="L166" s="18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1:22">
      <c r="A167" s="7"/>
      <c r="B167" s="7"/>
      <c r="C167" s="40"/>
      <c r="D167" s="18"/>
      <c r="E167" s="18"/>
      <c r="F167" s="54"/>
      <c r="G167" s="18"/>
      <c r="H167" s="18"/>
      <c r="I167" s="18"/>
      <c r="J167" s="18"/>
      <c r="K167" s="18"/>
      <c r="L167" s="18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>
      <c r="A168" s="7"/>
      <c r="B168" s="7"/>
      <c r="C168" s="40"/>
      <c r="D168" s="18"/>
      <c r="E168" s="18"/>
      <c r="F168" s="54"/>
      <c r="G168" s="18"/>
      <c r="H168" s="18"/>
      <c r="I168" s="18"/>
      <c r="J168" s="18"/>
      <c r="K168" s="18"/>
      <c r="L168" s="18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>
      <c r="A169" s="7"/>
      <c r="B169" s="7"/>
      <c r="C169" s="40"/>
      <c r="D169" s="18"/>
      <c r="E169" s="18"/>
      <c r="F169" s="54"/>
      <c r="G169" s="18"/>
      <c r="H169" s="18"/>
      <c r="I169" s="18"/>
      <c r="J169" s="18"/>
      <c r="K169" s="18"/>
      <c r="L169" s="18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1:22">
      <c r="A170" s="7"/>
      <c r="B170" s="7"/>
      <c r="C170" s="40"/>
      <c r="D170" s="18"/>
      <c r="E170" s="18"/>
      <c r="F170" s="54"/>
      <c r="G170" s="18"/>
      <c r="H170" s="18"/>
      <c r="I170" s="18"/>
      <c r="J170" s="18"/>
      <c r="K170" s="18"/>
      <c r="L170" s="18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1:22">
      <c r="A171" s="7"/>
      <c r="B171" s="7"/>
      <c r="C171" s="40"/>
      <c r="D171" s="18"/>
      <c r="E171" s="18"/>
      <c r="F171" s="54"/>
      <c r="G171" s="18"/>
      <c r="H171" s="18"/>
      <c r="I171" s="18"/>
      <c r="J171" s="18"/>
      <c r="K171" s="18"/>
      <c r="L171" s="18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1:22">
      <c r="A172" s="7"/>
      <c r="B172" s="7"/>
      <c r="C172" s="40"/>
      <c r="D172" s="18"/>
      <c r="E172" s="18"/>
      <c r="F172" s="54"/>
      <c r="G172" s="18"/>
      <c r="H172" s="18"/>
      <c r="I172" s="18"/>
      <c r="J172" s="18"/>
      <c r="K172" s="18"/>
      <c r="L172" s="18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1:22">
      <c r="A173" s="7"/>
      <c r="B173" s="7"/>
      <c r="C173" s="40"/>
      <c r="D173" s="18"/>
      <c r="E173" s="18"/>
      <c r="F173" s="54"/>
      <c r="G173" s="18"/>
      <c r="H173" s="18"/>
      <c r="I173" s="18"/>
      <c r="J173" s="18"/>
      <c r="K173" s="18"/>
      <c r="L173" s="18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>
      <c r="A174" s="7"/>
      <c r="B174" s="7"/>
      <c r="C174" s="40"/>
      <c r="D174" s="18"/>
      <c r="E174" s="18"/>
      <c r="F174" s="54"/>
      <c r="G174" s="18"/>
      <c r="H174" s="18"/>
      <c r="I174" s="18"/>
      <c r="J174" s="18"/>
      <c r="K174" s="18"/>
      <c r="L174" s="18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>
      <c r="A175" s="7"/>
      <c r="B175" s="7"/>
      <c r="C175" s="40"/>
      <c r="D175" s="18"/>
      <c r="E175" s="18"/>
      <c r="F175" s="54"/>
      <c r="G175" s="18"/>
      <c r="H175" s="18"/>
      <c r="I175" s="18"/>
      <c r="J175" s="18"/>
      <c r="K175" s="18"/>
      <c r="L175" s="18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1:22">
      <c r="A176" s="7"/>
      <c r="B176" s="7"/>
      <c r="C176" s="40"/>
      <c r="D176" s="18"/>
      <c r="E176" s="18"/>
      <c r="F176" s="54"/>
      <c r="G176" s="18"/>
      <c r="H176" s="18"/>
      <c r="I176" s="18"/>
      <c r="J176" s="18"/>
      <c r="K176" s="18"/>
      <c r="L176" s="18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1:22">
      <c r="A177" s="7"/>
      <c r="B177" s="7"/>
      <c r="C177" s="40"/>
      <c r="D177" s="18"/>
      <c r="E177" s="18"/>
      <c r="F177" s="54"/>
      <c r="G177" s="18"/>
      <c r="H177" s="18"/>
      <c r="I177" s="18"/>
      <c r="J177" s="18"/>
      <c r="K177" s="18"/>
      <c r="L177" s="18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>
      <c r="A178" s="7"/>
      <c r="B178" s="7"/>
      <c r="C178" s="40"/>
      <c r="D178" s="18"/>
      <c r="E178" s="18"/>
      <c r="F178" s="54"/>
      <c r="G178" s="18"/>
      <c r="H178" s="18"/>
      <c r="I178" s="18"/>
      <c r="J178" s="18"/>
      <c r="K178" s="18"/>
      <c r="L178" s="18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1:22">
      <c r="A179" s="7"/>
      <c r="B179" s="7"/>
      <c r="C179" s="40"/>
      <c r="D179" s="18"/>
      <c r="E179" s="18"/>
      <c r="F179" s="54"/>
      <c r="G179" s="18"/>
      <c r="H179" s="18"/>
      <c r="I179" s="18"/>
      <c r="J179" s="18"/>
      <c r="K179" s="18"/>
      <c r="L179" s="18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>
      <c r="A180" s="7"/>
      <c r="B180" s="7"/>
      <c r="C180" s="40"/>
      <c r="D180" s="18"/>
      <c r="E180" s="18"/>
      <c r="F180" s="54"/>
      <c r="G180" s="18"/>
      <c r="H180" s="18"/>
      <c r="I180" s="18"/>
      <c r="J180" s="18"/>
      <c r="K180" s="18"/>
      <c r="L180" s="18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>
      <c r="A181" s="7"/>
      <c r="B181" s="7"/>
      <c r="C181" s="40"/>
      <c r="D181" s="18"/>
      <c r="E181" s="18"/>
      <c r="F181" s="54"/>
      <c r="G181" s="18"/>
      <c r="H181" s="18"/>
      <c r="I181" s="18"/>
      <c r="J181" s="18"/>
      <c r="K181" s="18"/>
      <c r="L181" s="18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1:22">
      <c r="A182" s="7"/>
      <c r="B182" s="7"/>
      <c r="C182" s="40"/>
      <c r="D182" s="18"/>
      <c r="E182" s="18"/>
      <c r="F182" s="54"/>
      <c r="G182" s="18"/>
      <c r="H182" s="18"/>
      <c r="I182" s="18"/>
      <c r="J182" s="18"/>
      <c r="K182" s="18"/>
      <c r="L182" s="18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1:22">
      <c r="A183" s="7"/>
      <c r="B183" s="7"/>
      <c r="C183" s="40"/>
      <c r="D183" s="18"/>
      <c r="E183" s="18"/>
      <c r="F183" s="54"/>
      <c r="G183" s="18"/>
      <c r="H183" s="18"/>
      <c r="I183" s="18"/>
      <c r="J183" s="18"/>
      <c r="K183" s="18"/>
      <c r="L183" s="18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1:22">
      <c r="A184" s="7"/>
      <c r="B184" s="7"/>
      <c r="C184" s="40"/>
      <c r="D184" s="18"/>
      <c r="E184" s="18"/>
      <c r="F184" s="54"/>
      <c r="G184" s="18"/>
      <c r="H184" s="18"/>
      <c r="I184" s="18"/>
      <c r="J184" s="18"/>
      <c r="K184" s="18"/>
      <c r="L184" s="18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1:22">
      <c r="A185" s="7"/>
      <c r="B185" s="7"/>
      <c r="C185" s="40"/>
      <c r="D185" s="18"/>
      <c r="E185" s="18"/>
      <c r="F185" s="54"/>
      <c r="G185" s="18"/>
      <c r="H185" s="18"/>
      <c r="I185" s="18"/>
      <c r="J185" s="18"/>
      <c r="K185" s="18"/>
      <c r="L185" s="18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1:22">
      <c r="A186" s="7"/>
      <c r="B186" s="7"/>
      <c r="C186" s="40"/>
      <c r="D186" s="18"/>
      <c r="E186" s="18"/>
      <c r="F186" s="54"/>
      <c r="G186" s="18"/>
      <c r="H186" s="18"/>
      <c r="I186" s="18"/>
      <c r="J186" s="18"/>
      <c r="K186" s="18"/>
      <c r="L186" s="18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1:22">
      <c r="A187" s="7"/>
      <c r="B187" s="7"/>
      <c r="C187" s="40"/>
      <c r="D187" s="18"/>
      <c r="E187" s="18"/>
      <c r="F187" s="54"/>
      <c r="G187" s="18"/>
      <c r="H187" s="18"/>
      <c r="I187" s="18"/>
      <c r="J187" s="18"/>
      <c r="K187" s="18"/>
      <c r="L187" s="18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1:22">
      <c r="A188" s="7"/>
      <c r="B188" s="7"/>
      <c r="C188" s="40"/>
      <c r="D188" s="18"/>
      <c r="E188" s="18"/>
      <c r="F188" s="54"/>
      <c r="G188" s="18"/>
      <c r="H188" s="18"/>
      <c r="I188" s="18"/>
      <c r="J188" s="18"/>
      <c r="K188" s="18"/>
      <c r="L188" s="18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1:22">
      <c r="A189" s="7"/>
      <c r="B189" s="7"/>
      <c r="C189" s="40"/>
      <c r="D189" s="18"/>
      <c r="E189" s="18"/>
      <c r="F189" s="54"/>
      <c r="G189" s="18"/>
      <c r="H189" s="18"/>
      <c r="I189" s="18"/>
      <c r="J189" s="18"/>
      <c r="K189" s="18"/>
      <c r="L189" s="18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1:22">
      <c r="A190" s="7"/>
      <c r="B190" s="7"/>
      <c r="C190" s="40"/>
      <c r="D190" s="18"/>
      <c r="E190" s="18"/>
      <c r="F190" s="54"/>
      <c r="G190" s="18"/>
      <c r="H190" s="18"/>
      <c r="I190" s="18"/>
      <c r="J190" s="18"/>
      <c r="K190" s="18"/>
      <c r="L190" s="18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1:22">
      <c r="A191" s="7"/>
      <c r="B191" s="7"/>
      <c r="C191" s="40"/>
      <c r="D191" s="18"/>
      <c r="E191" s="18"/>
      <c r="F191" s="54"/>
      <c r="G191" s="18"/>
      <c r="H191" s="18"/>
      <c r="I191" s="18"/>
      <c r="J191" s="18"/>
      <c r="K191" s="18"/>
      <c r="L191" s="18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1:22">
      <c r="A192" s="7"/>
      <c r="B192" s="7"/>
      <c r="C192" s="40"/>
      <c r="D192" s="18"/>
      <c r="E192" s="18"/>
      <c r="F192" s="54"/>
      <c r="G192" s="18"/>
      <c r="H192" s="18"/>
      <c r="I192" s="18"/>
      <c r="J192" s="18"/>
      <c r="K192" s="18"/>
      <c r="L192" s="18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1:22">
      <c r="A193" s="7"/>
      <c r="B193" s="7"/>
      <c r="C193" s="40"/>
      <c r="D193" s="18"/>
      <c r="E193" s="18"/>
      <c r="F193" s="54"/>
      <c r="G193" s="18"/>
      <c r="H193" s="18"/>
      <c r="I193" s="18"/>
      <c r="J193" s="18"/>
      <c r="K193" s="18"/>
      <c r="L193" s="18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>
      <c r="A194" s="7"/>
      <c r="B194" s="7"/>
      <c r="C194" s="40"/>
      <c r="D194" s="18"/>
      <c r="E194" s="18"/>
      <c r="F194" s="54"/>
      <c r="G194" s="18"/>
      <c r="H194" s="18"/>
      <c r="I194" s="18"/>
      <c r="J194" s="18"/>
      <c r="K194" s="18"/>
      <c r="L194" s="18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1:22">
      <c r="A195" s="7"/>
      <c r="B195" s="7"/>
      <c r="C195" s="40"/>
      <c r="D195" s="18"/>
      <c r="E195" s="18"/>
      <c r="F195" s="54"/>
      <c r="G195" s="18"/>
      <c r="H195" s="18"/>
      <c r="I195" s="18"/>
      <c r="J195" s="18"/>
      <c r="K195" s="18"/>
      <c r="L195" s="18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>
      <c r="A196" s="7"/>
      <c r="B196" s="7"/>
      <c r="C196" s="40"/>
      <c r="D196" s="18"/>
      <c r="E196" s="18"/>
      <c r="F196" s="54"/>
      <c r="G196" s="18"/>
      <c r="H196" s="18"/>
      <c r="I196" s="18"/>
      <c r="J196" s="18"/>
      <c r="K196" s="18"/>
      <c r="L196" s="18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1:22">
      <c r="A197" s="7"/>
      <c r="B197" s="7"/>
      <c r="C197" s="40"/>
      <c r="D197" s="18"/>
      <c r="E197" s="18"/>
      <c r="F197" s="54"/>
      <c r="G197" s="18"/>
      <c r="H197" s="18"/>
      <c r="I197" s="18"/>
      <c r="J197" s="18"/>
      <c r="K197" s="18"/>
      <c r="L197" s="18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1:22">
      <c r="A198" s="7"/>
      <c r="B198" s="7"/>
      <c r="C198" s="40"/>
      <c r="D198" s="18"/>
      <c r="E198" s="18"/>
      <c r="F198" s="54"/>
      <c r="G198" s="18"/>
      <c r="H198" s="18"/>
      <c r="I198" s="18"/>
      <c r="J198" s="18"/>
      <c r="K198" s="18"/>
      <c r="L198" s="18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1:22">
      <c r="A199" s="7"/>
      <c r="B199" s="7"/>
      <c r="C199" s="40"/>
      <c r="D199" s="18"/>
      <c r="E199" s="18"/>
      <c r="F199" s="54"/>
      <c r="G199" s="18"/>
      <c r="H199" s="18"/>
      <c r="I199" s="18"/>
      <c r="J199" s="18"/>
      <c r="K199" s="18"/>
      <c r="L199" s="18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1:22">
      <c r="A200" s="7"/>
      <c r="B200" s="7"/>
      <c r="C200" s="40"/>
      <c r="D200" s="18"/>
      <c r="E200" s="18"/>
      <c r="F200" s="54"/>
      <c r="G200" s="18"/>
      <c r="H200" s="18"/>
      <c r="I200" s="18"/>
      <c r="J200" s="18"/>
      <c r="K200" s="18"/>
      <c r="L200" s="18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spans="1:22">
      <c r="A201" s="7"/>
      <c r="B201" s="7"/>
      <c r="C201" s="40"/>
      <c r="D201" s="18"/>
      <c r="E201" s="18"/>
      <c r="F201" s="54"/>
      <c r="G201" s="18"/>
      <c r="H201" s="18"/>
      <c r="I201" s="18"/>
      <c r="J201" s="18"/>
      <c r="K201" s="18"/>
      <c r="L201" s="18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spans="1:22">
      <c r="A202" s="7"/>
      <c r="B202" s="7"/>
      <c r="C202" s="40"/>
      <c r="D202" s="18"/>
      <c r="E202" s="18"/>
      <c r="F202" s="54"/>
      <c r="G202" s="18"/>
      <c r="H202" s="18"/>
      <c r="I202" s="18"/>
      <c r="J202" s="18"/>
      <c r="K202" s="18"/>
      <c r="L202" s="18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spans="1:22">
      <c r="A203" s="7"/>
      <c r="B203" s="7"/>
      <c r="C203" s="40"/>
      <c r="D203" s="18"/>
      <c r="E203" s="18"/>
      <c r="F203" s="54"/>
      <c r="G203" s="18"/>
      <c r="H203" s="18"/>
      <c r="I203" s="18"/>
      <c r="J203" s="18"/>
      <c r="K203" s="18"/>
      <c r="L203" s="18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1:22">
      <c r="A204" s="7"/>
      <c r="B204" s="7"/>
      <c r="C204" s="40"/>
      <c r="D204" s="18"/>
      <c r="E204" s="18"/>
      <c r="F204" s="54"/>
      <c r="G204" s="18"/>
      <c r="H204" s="18"/>
      <c r="I204" s="18"/>
      <c r="J204" s="18"/>
      <c r="K204" s="18"/>
      <c r="L204" s="18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1:22">
      <c r="A205" s="7"/>
      <c r="B205" s="7"/>
      <c r="C205" s="40"/>
      <c r="D205" s="18"/>
      <c r="E205" s="18"/>
      <c r="F205" s="54"/>
      <c r="G205" s="18"/>
      <c r="H205" s="18"/>
      <c r="I205" s="18"/>
      <c r="J205" s="18"/>
      <c r="K205" s="18"/>
      <c r="L205" s="18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1:22">
      <c r="A206" s="7"/>
      <c r="B206" s="7"/>
      <c r="C206" s="40"/>
      <c r="D206" s="18"/>
      <c r="E206" s="18"/>
      <c r="F206" s="54"/>
      <c r="G206" s="18"/>
      <c r="H206" s="18"/>
      <c r="I206" s="18"/>
      <c r="J206" s="18"/>
      <c r="K206" s="18"/>
      <c r="L206" s="18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1:22">
      <c r="A207" s="7"/>
      <c r="B207" s="7"/>
      <c r="C207" s="40"/>
      <c r="D207" s="18"/>
      <c r="E207" s="18"/>
      <c r="F207" s="54"/>
      <c r="G207" s="18"/>
      <c r="H207" s="18"/>
      <c r="I207" s="18"/>
      <c r="J207" s="18"/>
      <c r="K207" s="18"/>
      <c r="L207" s="18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1:22">
      <c r="A208" s="7"/>
      <c r="B208" s="7"/>
      <c r="C208" s="40"/>
      <c r="D208" s="18"/>
      <c r="E208" s="18"/>
      <c r="F208" s="54"/>
      <c r="G208" s="18"/>
      <c r="H208" s="18"/>
      <c r="I208" s="18"/>
      <c r="J208" s="18"/>
      <c r="K208" s="18"/>
      <c r="L208" s="18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1:22">
      <c r="A209" s="7"/>
      <c r="B209" s="7"/>
      <c r="C209" s="40"/>
      <c r="D209" s="18"/>
      <c r="E209" s="18"/>
      <c r="F209" s="54"/>
      <c r="G209" s="18"/>
      <c r="H209" s="18"/>
      <c r="I209" s="18"/>
      <c r="J209" s="18"/>
      <c r="K209" s="18"/>
      <c r="L209" s="18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1:22">
      <c r="A210" s="7"/>
      <c r="B210" s="7"/>
      <c r="C210" s="40"/>
      <c r="D210" s="18"/>
      <c r="E210" s="18"/>
      <c r="F210" s="54"/>
      <c r="G210" s="18"/>
      <c r="H210" s="18"/>
      <c r="I210" s="18"/>
      <c r="J210" s="18"/>
      <c r="K210" s="18"/>
      <c r="L210" s="18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1:22">
      <c r="A211" s="7"/>
      <c r="B211" s="7"/>
      <c r="C211" s="40"/>
      <c r="D211" s="18"/>
      <c r="E211" s="18"/>
      <c r="F211" s="54"/>
      <c r="G211" s="18"/>
      <c r="H211" s="18"/>
      <c r="I211" s="18"/>
      <c r="J211" s="18"/>
      <c r="K211" s="18"/>
      <c r="L211" s="18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1:22">
      <c r="A212" s="7"/>
      <c r="B212" s="7"/>
      <c r="C212" s="40"/>
      <c r="D212" s="18"/>
      <c r="E212" s="18"/>
      <c r="F212" s="54"/>
      <c r="G212" s="18"/>
      <c r="H212" s="18"/>
      <c r="I212" s="18"/>
      <c r="J212" s="18"/>
      <c r="K212" s="18"/>
      <c r="L212" s="18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1:22">
      <c r="A213" s="7"/>
      <c r="B213" s="7"/>
      <c r="C213" s="40"/>
      <c r="D213" s="18"/>
      <c r="E213" s="18"/>
      <c r="F213" s="54"/>
      <c r="G213" s="18"/>
      <c r="H213" s="18"/>
      <c r="I213" s="18"/>
      <c r="J213" s="18"/>
      <c r="K213" s="18"/>
      <c r="L213" s="18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1:22">
      <c r="A214" s="7"/>
      <c r="B214" s="7"/>
      <c r="C214" s="40"/>
      <c r="D214" s="18"/>
      <c r="E214" s="18"/>
      <c r="F214" s="54"/>
      <c r="G214" s="18"/>
      <c r="H214" s="18"/>
      <c r="I214" s="18"/>
      <c r="J214" s="18"/>
      <c r="K214" s="18"/>
      <c r="L214" s="18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1:22">
      <c r="A215" s="7"/>
      <c r="B215" s="7"/>
      <c r="C215" s="40"/>
      <c r="D215" s="18"/>
      <c r="E215" s="18"/>
      <c r="F215" s="54"/>
      <c r="G215" s="18"/>
      <c r="H215" s="18"/>
      <c r="I215" s="18"/>
      <c r="J215" s="18"/>
      <c r="K215" s="18"/>
      <c r="L215" s="18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1:22">
      <c r="A216" s="7"/>
      <c r="B216" s="7"/>
      <c r="C216" s="40"/>
      <c r="D216" s="18"/>
      <c r="E216" s="18"/>
      <c r="F216" s="54"/>
      <c r="G216" s="18"/>
      <c r="H216" s="18"/>
      <c r="I216" s="18"/>
      <c r="J216" s="18"/>
      <c r="K216" s="18"/>
      <c r="L216" s="18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1:22">
      <c r="A217" s="7"/>
      <c r="B217" s="7"/>
      <c r="C217" s="40"/>
      <c r="D217" s="18"/>
      <c r="E217" s="18"/>
      <c r="F217" s="54"/>
      <c r="G217" s="18"/>
      <c r="H217" s="18"/>
      <c r="I217" s="18"/>
      <c r="J217" s="18"/>
      <c r="K217" s="18"/>
      <c r="L217" s="18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1:22">
      <c r="A218" s="7"/>
      <c r="B218" s="7"/>
      <c r="C218" s="40"/>
      <c r="D218" s="18"/>
      <c r="E218" s="18"/>
      <c r="F218" s="54"/>
      <c r="G218" s="18"/>
      <c r="H218" s="18"/>
      <c r="I218" s="18"/>
      <c r="J218" s="18"/>
      <c r="K218" s="18"/>
      <c r="L218" s="18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1:22">
      <c r="A219" s="7"/>
      <c r="B219" s="7"/>
      <c r="C219" s="40"/>
      <c r="D219" s="18"/>
      <c r="E219" s="18"/>
      <c r="F219" s="54"/>
      <c r="G219" s="18"/>
      <c r="H219" s="18"/>
      <c r="I219" s="18"/>
      <c r="J219" s="18"/>
      <c r="K219" s="18"/>
      <c r="L219" s="18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1:22">
      <c r="A220" s="7"/>
      <c r="B220" s="7"/>
      <c r="C220" s="40"/>
      <c r="D220" s="18"/>
      <c r="E220" s="18"/>
      <c r="F220" s="54"/>
      <c r="G220" s="18"/>
      <c r="H220" s="18"/>
      <c r="I220" s="18"/>
      <c r="J220" s="18"/>
      <c r="K220" s="18"/>
      <c r="L220" s="18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1:22">
      <c r="A221" s="7"/>
      <c r="B221" s="7"/>
      <c r="C221" s="40"/>
      <c r="D221" s="18"/>
      <c r="E221" s="18"/>
      <c r="F221" s="54"/>
      <c r="G221" s="18"/>
      <c r="H221" s="18"/>
      <c r="I221" s="18"/>
      <c r="J221" s="18"/>
      <c r="K221" s="18"/>
      <c r="L221" s="18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1:22">
      <c r="A222" s="7"/>
      <c r="B222" s="7"/>
      <c r="C222" s="40"/>
      <c r="D222" s="18"/>
      <c r="E222" s="18"/>
      <c r="F222" s="54"/>
      <c r="G222" s="18"/>
      <c r="H222" s="18"/>
      <c r="I222" s="18"/>
      <c r="J222" s="18"/>
      <c r="K222" s="18"/>
      <c r="L222" s="18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1:22">
      <c r="A223" s="7"/>
      <c r="B223" s="7"/>
      <c r="C223" s="40"/>
      <c r="D223" s="18"/>
      <c r="E223" s="18"/>
      <c r="F223" s="54"/>
      <c r="G223" s="18"/>
      <c r="H223" s="18"/>
      <c r="I223" s="18"/>
      <c r="J223" s="18"/>
      <c r="K223" s="18"/>
      <c r="L223" s="18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1:22">
      <c r="A224" s="7"/>
      <c r="B224" s="7"/>
      <c r="C224" s="40"/>
      <c r="D224" s="18"/>
      <c r="E224" s="18"/>
      <c r="F224" s="54"/>
      <c r="G224" s="18"/>
      <c r="H224" s="18"/>
      <c r="I224" s="18"/>
      <c r="J224" s="18"/>
      <c r="K224" s="18"/>
      <c r="L224" s="18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1:22">
      <c r="A225" s="7"/>
      <c r="B225" s="7"/>
      <c r="C225" s="40"/>
      <c r="D225" s="18"/>
      <c r="E225" s="18"/>
      <c r="F225" s="54"/>
      <c r="G225" s="18"/>
      <c r="H225" s="18"/>
      <c r="I225" s="18"/>
      <c r="J225" s="18"/>
      <c r="K225" s="18"/>
      <c r="L225" s="18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1:22">
      <c r="A226" s="7"/>
      <c r="B226" s="7"/>
      <c r="C226" s="40"/>
      <c r="D226" s="18"/>
      <c r="E226" s="18"/>
      <c r="F226" s="54"/>
      <c r="G226" s="18"/>
      <c r="H226" s="18"/>
      <c r="I226" s="18"/>
      <c r="J226" s="18"/>
      <c r="K226" s="18"/>
      <c r="L226" s="18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1:22">
      <c r="A227" s="7"/>
      <c r="B227" s="7"/>
      <c r="C227" s="40"/>
      <c r="D227" s="18"/>
      <c r="E227" s="18"/>
      <c r="F227" s="54"/>
      <c r="G227" s="18"/>
      <c r="H227" s="18"/>
      <c r="I227" s="18"/>
      <c r="J227" s="18"/>
      <c r="K227" s="18"/>
      <c r="L227" s="18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1:22">
      <c r="A228" s="7"/>
      <c r="B228" s="7"/>
      <c r="C228" s="40"/>
      <c r="D228" s="18"/>
      <c r="E228" s="18"/>
      <c r="F228" s="54"/>
      <c r="G228" s="18"/>
      <c r="H228" s="18"/>
      <c r="I228" s="18"/>
      <c r="J228" s="18"/>
      <c r="K228" s="18"/>
      <c r="L228" s="18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1:22">
      <c r="A229" s="7"/>
      <c r="B229" s="7"/>
      <c r="C229" s="40"/>
      <c r="D229" s="18"/>
      <c r="E229" s="18"/>
      <c r="F229" s="54"/>
      <c r="G229" s="18"/>
      <c r="H229" s="18"/>
      <c r="I229" s="18"/>
      <c r="J229" s="18"/>
      <c r="K229" s="18"/>
      <c r="L229" s="18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1:22">
      <c r="A230" s="7"/>
      <c r="B230" s="7"/>
      <c r="C230" s="40"/>
      <c r="D230" s="18"/>
      <c r="E230" s="18"/>
      <c r="F230" s="54"/>
      <c r="G230" s="18"/>
      <c r="H230" s="18"/>
      <c r="I230" s="18"/>
      <c r="J230" s="18"/>
      <c r="K230" s="18"/>
      <c r="L230" s="18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1:22">
      <c r="A231" s="7"/>
      <c r="B231" s="7"/>
      <c r="C231" s="40"/>
      <c r="D231" s="18"/>
      <c r="E231" s="18"/>
      <c r="F231" s="54"/>
      <c r="G231" s="18"/>
      <c r="H231" s="18"/>
      <c r="I231" s="18"/>
      <c r="J231" s="18"/>
      <c r="K231" s="18"/>
      <c r="L231" s="18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1:22">
      <c r="A232" s="7"/>
      <c r="B232" s="7"/>
      <c r="C232" s="40"/>
      <c r="D232" s="18"/>
      <c r="E232" s="18"/>
      <c r="F232" s="54"/>
      <c r="G232" s="18"/>
      <c r="H232" s="18"/>
      <c r="I232" s="18"/>
      <c r="J232" s="18"/>
      <c r="K232" s="18"/>
      <c r="L232" s="18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1:22">
      <c r="A233" s="7"/>
      <c r="B233" s="7"/>
      <c r="C233" s="40"/>
      <c r="D233" s="18"/>
      <c r="E233" s="18"/>
      <c r="F233" s="54"/>
      <c r="G233" s="18"/>
      <c r="H233" s="18"/>
      <c r="I233" s="18"/>
      <c r="J233" s="18"/>
      <c r="K233" s="18"/>
      <c r="L233" s="18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1:22">
      <c r="A234" s="7"/>
      <c r="B234" s="7"/>
      <c r="C234" s="40"/>
      <c r="D234" s="18"/>
      <c r="E234" s="18"/>
      <c r="F234" s="54"/>
      <c r="G234" s="18"/>
      <c r="H234" s="18"/>
      <c r="I234" s="18"/>
      <c r="J234" s="18"/>
      <c r="K234" s="18"/>
      <c r="L234" s="18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1:22">
      <c r="A235" s="7"/>
      <c r="B235" s="7"/>
      <c r="C235" s="40"/>
      <c r="D235" s="18"/>
      <c r="E235" s="18"/>
      <c r="F235" s="54"/>
      <c r="G235" s="18"/>
      <c r="H235" s="18"/>
      <c r="I235" s="18"/>
      <c r="J235" s="18"/>
      <c r="K235" s="18"/>
      <c r="L235" s="18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1:22">
      <c r="A236" s="7"/>
      <c r="B236" s="7"/>
      <c r="C236" s="40"/>
      <c r="D236" s="18"/>
      <c r="E236" s="18"/>
      <c r="F236" s="54"/>
      <c r="G236" s="18"/>
      <c r="H236" s="18"/>
      <c r="I236" s="18"/>
      <c r="J236" s="18"/>
      <c r="K236" s="18"/>
      <c r="L236" s="18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1:22">
      <c r="A237" s="7"/>
      <c r="B237" s="7"/>
      <c r="C237" s="40"/>
      <c r="D237" s="18"/>
      <c r="E237" s="18"/>
      <c r="F237" s="54"/>
      <c r="G237" s="18"/>
      <c r="H237" s="18"/>
      <c r="I237" s="18"/>
      <c r="J237" s="18"/>
      <c r="K237" s="18"/>
      <c r="L237" s="18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1:22">
      <c r="A238" s="7"/>
      <c r="B238" s="7"/>
      <c r="C238" s="40"/>
      <c r="D238" s="18"/>
      <c r="E238" s="18"/>
      <c r="F238" s="54"/>
      <c r="G238" s="18"/>
      <c r="H238" s="18"/>
      <c r="I238" s="18"/>
      <c r="J238" s="18"/>
      <c r="K238" s="18"/>
      <c r="L238" s="18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1:22">
      <c r="A239" s="7"/>
      <c r="B239" s="7"/>
      <c r="C239" s="40"/>
      <c r="D239" s="18"/>
      <c r="E239" s="18"/>
      <c r="F239" s="54"/>
      <c r="G239" s="18"/>
      <c r="H239" s="18"/>
      <c r="I239" s="18"/>
      <c r="J239" s="18"/>
      <c r="K239" s="18"/>
      <c r="L239" s="18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1:22">
      <c r="A240" s="7"/>
      <c r="B240" s="7"/>
      <c r="C240" s="40"/>
      <c r="D240" s="18"/>
      <c r="E240" s="18"/>
      <c r="F240" s="54"/>
      <c r="G240" s="18"/>
      <c r="H240" s="18"/>
      <c r="I240" s="18"/>
      <c r="J240" s="18"/>
      <c r="K240" s="18"/>
      <c r="L240" s="18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1:22">
      <c r="A241" s="7"/>
      <c r="B241" s="7"/>
      <c r="C241" s="40"/>
      <c r="D241" s="18"/>
      <c r="E241" s="18"/>
      <c r="F241" s="54"/>
      <c r="G241" s="18"/>
      <c r="H241" s="18"/>
      <c r="I241" s="18"/>
      <c r="J241" s="18"/>
      <c r="K241" s="18"/>
      <c r="L241" s="18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1:22">
      <c r="A242" s="7"/>
      <c r="B242" s="7"/>
      <c r="C242" s="40"/>
      <c r="D242" s="18"/>
      <c r="E242" s="18"/>
      <c r="F242" s="54"/>
      <c r="G242" s="18"/>
      <c r="H242" s="18"/>
      <c r="I242" s="18"/>
      <c r="J242" s="18"/>
      <c r="K242" s="18"/>
      <c r="L242" s="18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1:22">
      <c r="A243" s="7"/>
      <c r="B243" s="7"/>
      <c r="C243" s="40"/>
      <c r="D243" s="18"/>
      <c r="E243" s="18"/>
      <c r="F243" s="54"/>
      <c r="G243" s="18"/>
      <c r="H243" s="18"/>
      <c r="I243" s="18"/>
      <c r="J243" s="18"/>
      <c r="K243" s="18"/>
      <c r="L243" s="18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1:22">
      <c r="A244" s="7"/>
      <c r="B244" s="7"/>
      <c r="C244" s="40"/>
      <c r="D244" s="18"/>
      <c r="E244" s="18"/>
      <c r="F244" s="54"/>
      <c r="G244" s="18"/>
      <c r="H244" s="18"/>
      <c r="I244" s="18"/>
      <c r="J244" s="18"/>
      <c r="K244" s="18"/>
      <c r="L244" s="18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1:22">
      <c r="A245" s="7"/>
      <c r="B245" s="7"/>
      <c r="C245" s="40"/>
      <c r="D245" s="18"/>
      <c r="E245" s="18"/>
      <c r="F245" s="54"/>
      <c r="G245" s="18"/>
      <c r="H245" s="18"/>
      <c r="I245" s="18"/>
      <c r="J245" s="18"/>
      <c r="K245" s="18"/>
      <c r="L245" s="18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1:22">
      <c r="A246" s="7"/>
      <c r="B246" s="7"/>
      <c r="C246" s="40"/>
      <c r="D246" s="18"/>
      <c r="E246" s="18"/>
      <c r="F246" s="54"/>
      <c r="G246" s="18"/>
      <c r="H246" s="18"/>
      <c r="I246" s="18"/>
      <c r="J246" s="18"/>
      <c r="K246" s="18"/>
      <c r="L246" s="18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1:22">
      <c r="A247" s="7"/>
      <c r="B247" s="7"/>
      <c r="C247" s="40"/>
      <c r="D247" s="18"/>
      <c r="E247" s="18"/>
      <c r="F247" s="54"/>
      <c r="G247" s="18"/>
      <c r="H247" s="18"/>
      <c r="I247" s="18"/>
      <c r="J247" s="18"/>
      <c r="K247" s="18"/>
      <c r="L247" s="18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1:22">
      <c r="A248" s="7"/>
      <c r="B248" s="7"/>
      <c r="C248" s="40"/>
      <c r="D248" s="18"/>
      <c r="E248" s="18"/>
      <c r="F248" s="54"/>
      <c r="G248" s="18"/>
      <c r="H248" s="18"/>
      <c r="I248" s="18"/>
      <c r="J248" s="18"/>
      <c r="K248" s="18"/>
      <c r="L248" s="18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1:22">
      <c r="A249" s="7"/>
      <c r="B249" s="7"/>
      <c r="C249" s="40"/>
      <c r="D249" s="18"/>
      <c r="E249" s="18"/>
      <c r="F249" s="54"/>
      <c r="G249" s="18"/>
      <c r="H249" s="18"/>
      <c r="I249" s="18"/>
      <c r="J249" s="18"/>
      <c r="K249" s="18"/>
      <c r="L249" s="18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spans="1:22">
      <c r="A250" s="7"/>
      <c r="B250" s="7"/>
      <c r="C250" s="40"/>
      <c r="D250" s="18"/>
      <c r="E250" s="18"/>
      <c r="F250" s="54"/>
      <c r="G250" s="18"/>
      <c r="H250" s="18"/>
      <c r="I250" s="18"/>
      <c r="J250" s="18"/>
      <c r="K250" s="18"/>
      <c r="L250" s="18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spans="1:22">
      <c r="A251" s="7"/>
      <c r="B251" s="7"/>
      <c r="C251" s="40"/>
      <c r="D251" s="18"/>
      <c r="E251" s="18"/>
      <c r="F251" s="54"/>
      <c r="G251" s="18"/>
      <c r="H251" s="18"/>
      <c r="I251" s="18"/>
      <c r="J251" s="18"/>
      <c r="K251" s="18"/>
      <c r="L251" s="18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spans="1:22">
      <c r="A252" s="7"/>
      <c r="B252" s="7"/>
      <c r="C252" s="40"/>
      <c r="D252" s="18"/>
      <c r="E252" s="18"/>
      <c r="F252" s="54"/>
      <c r="G252" s="18"/>
      <c r="H252" s="18"/>
      <c r="I252" s="18"/>
      <c r="J252" s="18"/>
      <c r="K252" s="18"/>
      <c r="L252" s="18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spans="1:22">
      <c r="A253" s="7"/>
      <c r="B253" s="7"/>
      <c r="C253" s="40"/>
      <c r="D253" s="18"/>
      <c r="E253" s="18"/>
      <c r="F253" s="54"/>
      <c r="G253" s="18"/>
      <c r="H253" s="18"/>
      <c r="I253" s="18"/>
      <c r="J253" s="18"/>
      <c r="K253" s="18"/>
      <c r="L253" s="18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spans="1:22">
      <c r="A254" s="7"/>
      <c r="B254" s="7"/>
      <c r="C254" s="40"/>
      <c r="D254" s="18"/>
      <c r="E254" s="18"/>
      <c r="F254" s="54"/>
      <c r="G254" s="18"/>
      <c r="H254" s="18"/>
      <c r="I254" s="18"/>
      <c r="J254" s="18"/>
      <c r="K254" s="18"/>
      <c r="L254" s="18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 spans="1:22">
      <c r="A255" s="7"/>
      <c r="B255" s="7"/>
      <c r="C255" s="40"/>
      <c r="D255" s="18"/>
      <c r="E255" s="18"/>
      <c r="F255" s="54"/>
      <c r="G255" s="18"/>
      <c r="H255" s="18"/>
      <c r="I255" s="18"/>
      <c r="J255" s="18"/>
      <c r="K255" s="18"/>
      <c r="L255" s="18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spans="1:22">
      <c r="A256" s="7"/>
      <c r="B256" s="7"/>
      <c r="C256" s="40"/>
      <c r="D256" s="18"/>
      <c r="E256" s="18"/>
      <c r="F256" s="54"/>
      <c r="G256" s="18"/>
      <c r="H256" s="18"/>
      <c r="I256" s="18"/>
      <c r="J256" s="18"/>
      <c r="K256" s="18"/>
      <c r="L256" s="18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 spans="1:22">
      <c r="A257" s="7"/>
      <c r="B257" s="7"/>
      <c r="C257" s="40"/>
      <c r="D257" s="18"/>
      <c r="E257" s="18"/>
      <c r="F257" s="54"/>
      <c r="G257" s="18"/>
      <c r="H257" s="18"/>
      <c r="I257" s="18"/>
      <c r="J257" s="18"/>
      <c r="K257" s="18"/>
      <c r="L257" s="18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 spans="1:22">
      <c r="A258" s="7"/>
      <c r="B258" s="7"/>
      <c r="C258" s="40"/>
      <c r="D258" s="18"/>
      <c r="E258" s="18"/>
      <c r="F258" s="54"/>
      <c r="G258" s="18"/>
      <c r="H258" s="18"/>
      <c r="I258" s="18"/>
      <c r="J258" s="18"/>
      <c r="K258" s="18"/>
      <c r="L258" s="18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 spans="1:22">
      <c r="A259" s="7"/>
      <c r="B259" s="7"/>
      <c r="C259" s="40"/>
      <c r="D259" s="18"/>
      <c r="E259" s="18"/>
      <c r="F259" s="54"/>
      <c r="G259" s="18"/>
      <c r="H259" s="18"/>
      <c r="I259" s="18"/>
      <c r="J259" s="18"/>
      <c r="K259" s="18"/>
      <c r="L259" s="18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 spans="1:22">
      <c r="A260" s="7"/>
      <c r="B260" s="7"/>
      <c r="C260" s="40"/>
      <c r="D260" s="18"/>
      <c r="E260" s="18"/>
      <c r="F260" s="54"/>
      <c r="G260" s="18"/>
      <c r="H260" s="18"/>
      <c r="I260" s="18"/>
      <c r="J260" s="18"/>
      <c r="K260" s="18"/>
      <c r="L260" s="18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 spans="1:22">
      <c r="A261" s="7"/>
      <c r="B261" s="7"/>
      <c r="C261" s="40"/>
      <c r="D261" s="18"/>
      <c r="E261" s="18"/>
      <c r="F261" s="54"/>
      <c r="G261" s="18"/>
      <c r="H261" s="18"/>
      <c r="I261" s="18"/>
      <c r="J261" s="18"/>
      <c r="K261" s="18"/>
      <c r="L261" s="18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 spans="1:22">
      <c r="A262" s="7"/>
      <c r="B262" s="7"/>
      <c r="C262" s="40"/>
      <c r="D262" s="18"/>
      <c r="E262" s="18"/>
      <c r="F262" s="54"/>
      <c r="G262" s="18"/>
      <c r="H262" s="18"/>
      <c r="I262" s="18"/>
      <c r="J262" s="18"/>
      <c r="K262" s="18"/>
      <c r="L262" s="18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 spans="1:22">
      <c r="A263" s="7"/>
      <c r="B263" s="7"/>
      <c r="C263" s="40"/>
      <c r="D263" s="18"/>
      <c r="E263" s="18"/>
      <c r="F263" s="54"/>
      <c r="G263" s="18"/>
      <c r="H263" s="18"/>
      <c r="I263" s="18"/>
      <c r="J263" s="18"/>
      <c r="K263" s="18"/>
      <c r="L263" s="18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 spans="1:22">
      <c r="A264" s="7"/>
      <c r="B264" s="7"/>
      <c r="C264" s="40"/>
      <c r="D264" s="18"/>
      <c r="E264" s="18"/>
      <c r="F264" s="54"/>
      <c r="G264" s="18"/>
      <c r="H264" s="18"/>
      <c r="I264" s="18"/>
      <c r="J264" s="18"/>
      <c r="K264" s="18"/>
      <c r="L264" s="18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 spans="1:22">
      <c r="A265" s="7"/>
      <c r="B265" s="7"/>
      <c r="C265" s="40"/>
      <c r="D265" s="18"/>
      <c r="E265" s="18"/>
      <c r="F265" s="54"/>
      <c r="G265" s="18"/>
      <c r="H265" s="18"/>
      <c r="I265" s="18"/>
      <c r="J265" s="18"/>
      <c r="K265" s="18"/>
      <c r="L265" s="18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 spans="1:22">
      <c r="A266" s="7"/>
      <c r="B266" s="7"/>
      <c r="C266" s="40"/>
      <c r="D266" s="18"/>
      <c r="E266" s="18"/>
      <c r="F266" s="54"/>
      <c r="G266" s="18"/>
      <c r="H266" s="18"/>
      <c r="I266" s="18"/>
      <c r="J266" s="18"/>
      <c r="K266" s="18"/>
      <c r="L266" s="18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 spans="1:22">
      <c r="A267" s="7"/>
      <c r="B267" s="7"/>
      <c r="C267" s="40"/>
      <c r="D267" s="18"/>
      <c r="E267" s="18"/>
      <c r="F267" s="54"/>
      <c r="G267" s="18"/>
      <c r="H267" s="18"/>
      <c r="I267" s="18"/>
      <c r="J267" s="18"/>
      <c r="K267" s="18"/>
      <c r="L267" s="18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 spans="1:22">
      <c r="A268" s="7"/>
      <c r="B268" s="7"/>
      <c r="C268" s="40"/>
      <c r="D268" s="18"/>
      <c r="E268" s="18"/>
      <c r="F268" s="54"/>
      <c r="G268" s="18"/>
      <c r="H268" s="18"/>
      <c r="I268" s="18"/>
      <c r="J268" s="18"/>
      <c r="K268" s="18"/>
      <c r="L268" s="18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 spans="1:22">
      <c r="A269" s="7"/>
      <c r="B269" s="7"/>
      <c r="C269" s="40"/>
      <c r="D269" s="18"/>
      <c r="E269" s="18"/>
      <c r="F269" s="54"/>
      <c r="G269" s="18"/>
      <c r="H269" s="18"/>
      <c r="I269" s="18"/>
      <c r="J269" s="18"/>
      <c r="K269" s="18"/>
      <c r="L269" s="18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 spans="1:22">
      <c r="A270" s="7"/>
      <c r="B270" s="7"/>
      <c r="C270" s="40"/>
      <c r="D270" s="18"/>
      <c r="E270" s="18"/>
      <c r="F270" s="54"/>
      <c r="G270" s="18"/>
      <c r="H270" s="18"/>
      <c r="I270" s="18"/>
      <c r="J270" s="18"/>
      <c r="K270" s="18"/>
      <c r="L270" s="18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 spans="1:22">
      <c r="A271" s="7"/>
      <c r="B271" s="7"/>
      <c r="C271" s="40"/>
      <c r="D271" s="18"/>
      <c r="E271" s="18"/>
      <c r="F271" s="54"/>
      <c r="G271" s="18"/>
      <c r="H271" s="18"/>
      <c r="I271" s="18"/>
      <c r="J271" s="18"/>
      <c r="K271" s="18"/>
      <c r="L271" s="18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 spans="1:22">
      <c r="A272" s="7"/>
      <c r="B272" s="7"/>
      <c r="C272" s="40"/>
      <c r="D272" s="18"/>
      <c r="E272" s="18"/>
      <c r="F272" s="54"/>
      <c r="G272" s="18"/>
      <c r="H272" s="18"/>
      <c r="I272" s="18"/>
      <c r="J272" s="18"/>
      <c r="K272" s="18"/>
      <c r="L272" s="18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spans="1:22">
      <c r="A273" s="7"/>
      <c r="B273" s="7"/>
      <c r="C273" s="40"/>
      <c r="D273" s="18"/>
      <c r="E273" s="18"/>
      <c r="F273" s="54"/>
      <c r="G273" s="18"/>
      <c r="H273" s="18"/>
      <c r="I273" s="18"/>
      <c r="J273" s="18"/>
      <c r="K273" s="18"/>
      <c r="L273" s="18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 spans="1:22">
      <c r="A274" s="7"/>
      <c r="B274" s="7"/>
      <c r="C274" s="40"/>
      <c r="D274" s="18"/>
      <c r="E274" s="18"/>
      <c r="F274" s="54"/>
      <c r="G274" s="18"/>
      <c r="H274" s="18"/>
      <c r="I274" s="18"/>
      <c r="J274" s="18"/>
      <c r="K274" s="18"/>
      <c r="L274" s="18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 spans="1:22">
      <c r="A275" s="7"/>
      <c r="B275" s="7"/>
      <c r="C275" s="40"/>
      <c r="D275" s="18"/>
      <c r="E275" s="18"/>
      <c r="F275" s="54"/>
      <c r="G275" s="18"/>
      <c r="H275" s="18"/>
      <c r="I275" s="18"/>
      <c r="J275" s="18"/>
      <c r="K275" s="18"/>
      <c r="L275" s="18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 spans="1:22">
      <c r="A276" s="7"/>
      <c r="B276" s="7"/>
      <c r="C276" s="40"/>
      <c r="D276" s="18"/>
      <c r="E276" s="18"/>
      <c r="F276" s="54"/>
      <c r="G276" s="18"/>
      <c r="H276" s="18"/>
      <c r="I276" s="18"/>
      <c r="J276" s="18"/>
      <c r="K276" s="18"/>
      <c r="L276" s="18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 spans="1:22">
      <c r="A277" s="7"/>
      <c r="B277" s="7"/>
      <c r="C277" s="40"/>
      <c r="D277" s="18"/>
      <c r="E277" s="18"/>
      <c r="F277" s="54"/>
      <c r="G277" s="18"/>
      <c r="H277" s="18"/>
      <c r="I277" s="18"/>
      <c r="J277" s="18"/>
      <c r="K277" s="18"/>
      <c r="L277" s="18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 spans="1:22">
      <c r="A278" s="7"/>
      <c r="B278" s="7"/>
      <c r="C278" s="40"/>
      <c r="D278" s="18"/>
      <c r="E278" s="18"/>
      <c r="F278" s="54"/>
      <c r="G278" s="18"/>
      <c r="H278" s="18"/>
      <c r="I278" s="18"/>
      <c r="J278" s="18"/>
      <c r="K278" s="18"/>
      <c r="L278" s="18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 spans="1:22">
      <c r="A279" s="7"/>
      <c r="B279" s="7"/>
      <c r="C279" s="40"/>
      <c r="D279" s="18"/>
      <c r="E279" s="18"/>
      <c r="F279" s="54"/>
      <c r="G279" s="18"/>
      <c r="H279" s="18"/>
      <c r="I279" s="18"/>
      <c r="J279" s="18"/>
      <c r="K279" s="18"/>
      <c r="L279" s="18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 spans="1:22">
      <c r="A280" s="7"/>
      <c r="B280" s="7"/>
      <c r="C280" s="40"/>
      <c r="D280" s="18"/>
      <c r="E280" s="18"/>
      <c r="F280" s="54"/>
      <c r="G280" s="18"/>
      <c r="H280" s="18"/>
      <c r="I280" s="18"/>
      <c r="J280" s="18"/>
      <c r="K280" s="18"/>
      <c r="L280" s="18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 spans="1:22">
      <c r="A281" s="7"/>
      <c r="B281" s="7"/>
      <c r="C281" s="40"/>
      <c r="D281" s="18"/>
      <c r="E281" s="18"/>
      <c r="F281" s="54"/>
      <c r="G281" s="18"/>
      <c r="H281" s="18"/>
      <c r="I281" s="18"/>
      <c r="J281" s="18"/>
      <c r="K281" s="18"/>
      <c r="L281" s="18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 spans="1:22">
      <c r="A282" s="7"/>
      <c r="B282" s="7"/>
      <c r="C282" s="40"/>
      <c r="D282" s="18"/>
      <c r="E282" s="18"/>
      <c r="F282" s="54"/>
      <c r="G282" s="18"/>
      <c r="H282" s="18"/>
      <c r="I282" s="18"/>
      <c r="J282" s="18"/>
      <c r="K282" s="18"/>
      <c r="L282" s="18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 spans="1:22">
      <c r="A283" s="7"/>
      <c r="B283" s="7"/>
      <c r="C283" s="40"/>
      <c r="D283" s="18"/>
      <c r="E283" s="18"/>
      <c r="F283" s="54"/>
      <c r="G283" s="18"/>
      <c r="H283" s="18"/>
      <c r="I283" s="18"/>
      <c r="J283" s="18"/>
      <c r="K283" s="18"/>
      <c r="L283" s="18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 spans="1:22">
      <c r="A284" s="7"/>
      <c r="B284" s="7"/>
      <c r="C284" s="40"/>
      <c r="D284" s="18"/>
      <c r="E284" s="18"/>
      <c r="F284" s="54"/>
      <c r="G284" s="18"/>
      <c r="H284" s="18"/>
      <c r="I284" s="18"/>
      <c r="J284" s="18"/>
      <c r="K284" s="18"/>
      <c r="L284" s="18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 spans="1:22">
      <c r="A285" s="7"/>
      <c r="B285" s="7"/>
      <c r="C285" s="40"/>
      <c r="D285" s="18"/>
      <c r="E285" s="18"/>
      <c r="F285" s="54"/>
      <c r="G285" s="18"/>
      <c r="H285" s="18"/>
      <c r="I285" s="18"/>
      <c r="J285" s="18"/>
      <c r="K285" s="18"/>
      <c r="L285" s="18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 spans="1:22">
      <c r="A286" s="7"/>
      <c r="B286" s="7"/>
      <c r="C286" s="40"/>
      <c r="D286" s="18"/>
      <c r="E286" s="18"/>
      <c r="F286" s="54"/>
      <c r="G286" s="18"/>
      <c r="H286" s="18"/>
      <c r="I286" s="18"/>
      <c r="J286" s="18"/>
      <c r="K286" s="18"/>
      <c r="L286" s="18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 spans="1:22">
      <c r="A287" s="7"/>
      <c r="B287" s="7"/>
      <c r="C287" s="40"/>
      <c r="D287" s="18"/>
      <c r="E287" s="18"/>
      <c r="F287" s="54"/>
      <c r="G287" s="18"/>
      <c r="H287" s="18"/>
      <c r="I287" s="18"/>
      <c r="J287" s="18"/>
      <c r="K287" s="18"/>
      <c r="L287" s="18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 spans="1:22">
      <c r="A288" s="7"/>
      <c r="B288" s="7"/>
      <c r="C288" s="40"/>
      <c r="D288" s="18"/>
      <c r="E288" s="18"/>
      <c r="F288" s="54"/>
      <c r="G288" s="18"/>
      <c r="H288" s="18"/>
      <c r="I288" s="18"/>
      <c r="J288" s="18"/>
      <c r="K288" s="18"/>
      <c r="L288" s="18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 spans="1:22">
      <c r="A289" s="7"/>
      <c r="B289" s="7"/>
      <c r="C289" s="40"/>
      <c r="D289" s="18"/>
      <c r="E289" s="18"/>
      <c r="F289" s="54"/>
      <c r="G289" s="18"/>
      <c r="H289" s="18"/>
      <c r="I289" s="18"/>
      <c r="J289" s="18"/>
      <c r="K289" s="18"/>
      <c r="L289" s="18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 spans="1:22">
      <c r="A290" s="7"/>
      <c r="B290" s="7"/>
      <c r="C290" s="40"/>
      <c r="D290" s="18"/>
      <c r="E290" s="18"/>
      <c r="F290" s="54"/>
      <c r="G290" s="18"/>
      <c r="H290" s="18"/>
      <c r="I290" s="18"/>
      <c r="J290" s="18"/>
      <c r="K290" s="18"/>
      <c r="L290" s="18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 spans="1:22">
      <c r="A291" s="7"/>
      <c r="B291" s="7"/>
      <c r="C291" s="40"/>
      <c r="D291" s="18"/>
      <c r="E291" s="18"/>
      <c r="F291" s="54"/>
      <c r="G291" s="18"/>
      <c r="H291" s="18"/>
      <c r="I291" s="18"/>
      <c r="J291" s="18"/>
      <c r="K291" s="18"/>
      <c r="L291" s="18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 spans="1:22">
      <c r="A292" s="7"/>
      <c r="B292" s="7"/>
      <c r="C292" s="40"/>
      <c r="D292" s="18"/>
      <c r="E292" s="18"/>
      <c r="F292" s="54"/>
      <c r="G292" s="18"/>
      <c r="H292" s="18"/>
      <c r="I292" s="18"/>
      <c r="J292" s="18"/>
      <c r="K292" s="18"/>
      <c r="L292" s="18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 spans="1:22">
      <c r="A293" s="7"/>
      <c r="B293" s="7"/>
      <c r="C293" s="40"/>
      <c r="D293" s="18"/>
      <c r="E293" s="18"/>
      <c r="F293" s="54"/>
      <c r="G293" s="18"/>
      <c r="H293" s="18"/>
      <c r="I293" s="18"/>
      <c r="J293" s="18"/>
      <c r="K293" s="18"/>
      <c r="L293" s="18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 spans="1:22">
      <c r="A294" s="7"/>
      <c r="B294" s="7"/>
      <c r="C294" s="40"/>
      <c r="D294" s="18"/>
      <c r="E294" s="18"/>
      <c r="F294" s="54"/>
      <c r="G294" s="18"/>
      <c r="H294" s="18"/>
      <c r="I294" s="18"/>
      <c r="J294" s="18"/>
      <c r="K294" s="18"/>
      <c r="L294" s="18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 spans="1:22">
      <c r="A295" s="7"/>
      <c r="B295" s="7"/>
      <c r="C295" s="40"/>
      <c r="D295" s="18"/>
      <c r="E295" s="18"/>
      <c r="F295" s="54"/>
      <c r="G295" s="18"/>
      <c r="H295" s="18"/>
      <c r="I295" s="18"/>
      <c r="J295" s="18"/>
      <c r="K295" s="18"/>
      <c r="L295" s="18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 spans="1:22">
      <c r="A296" s="7"/>
      <c r="B296" s="7"/>
      <c r="C296" s="40"/>
      <c r="D296" s="18"/>
      <c r="E296" s="18"/>
      <c r="F296" s="54"/>
      <c r="G296" s="18"/>
      <c r="H296" s="18"/>
      <c r="I296" s="18"/>
      <c r="J296" s="18"/>
      <c r="K296" s="18"/>
      <c r="L296" s="18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 spans="1:22">
      <c r="A297" s="7"/>
      <c r="B297" s="7"/>
      <c r="C297" s="40"/>
      <c r="D297" s="18"/>
      <c r="E297" s="18"/>
      <c r="F297" s="54"/>
      <c r="G297" s="18"/>
      <c r="H297" s="18"/>
      <c r="I297" s="18"/>
      <c r="J297" s="18"/>
      <c r="K297" s="18"/>
      <c r="L297" s="18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 spans="1:22">
      <c r="A298" s="7"/>
      <c r="B298" s="7"/>
      <c r="C298" s="40"/>
      <c r="D298" s="18"/>
      <c r="E298" s="18"/>
      <c r="F298" s="54"/>
      <c r="G298" s="18"/>
      <c r="H298" s="18"/>
      <c r="I298" s="18"/>
      <c r="J298" s="18"/>
      <c r="K298" s="18"/>
      <c r="L298" s="18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 spans="1:22">
      <c r="A299" s="7"/>
      <c r="B299" s="7"/>
      <c r="C299" s="40"/>
      <c r="D299" s="18"/>
      <c r="E299" s="18"/>
      <c r="F299" s="54"/>
      <c r="G299" s="18"/>
      <c r="H299" s="18"/>
      <c r="I299" s="18"/>
      <c r="J299" s="18"/>
      <c r="K299" s="18"/>
      <c r="L299" s="18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 spans="1:22">
      <c r="A300" s="7"/>
      <c r="B300" s="7"/>
      <c r="C300" s="40"/>
      <c r="D300" s="18"/>
      <c r="E300" s="18"/>
      <c r="F300" s="54"/>
      <c r="G300" s="18"/>
      <c r="H300" s="18"/>
      <c r="I300" s="18"/>
      <c r="J300" s="18"/>
      <c r="K300" s="18"/>
      <c r="L300" s="18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 spans="1:22">
      <c r="A301" s="7"/>
      <c r="B301" s="7"/>
      <c r="C301" s="40"/>
      <c r="D301" s="18"/>
      <c r="E301" s="18"/>
      <c r="F301" s="54"/>
      <c r="G301" s="18"/>
      <c r="H301" s="18"/>
      <c r="I301" s="18"/>
      <c r="J301" s="18"/>
      <c r="K301" s="18"/>
      <c r="L301" s="18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 spans="1:22">
      <c r="A302" s="7"/>
      <c r="B302" s="7"/>
      <c r="C302" s="40"/>
      <c r="D302" s="18"/>
      <c r="E302" s="18"/>
      <c r="F302" s="54"/>
      <c r="G302" s="18"/>
      <c r="H302" s="18"/>
      <c r="I302" s="18"/>
      <c r="J302" s="18"/>
      <c r="K302" s="18"/>
      <c r="L302" s="18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 spans="1:22">
      <c r="A303" s="7"/>
      <c r="B303" s="7"/>
      <c r="C303" s="40"/>
      <c r="D303" s="18"/>
      <c r="E303" s="18"/>
      <c r="F303" s="54"/>
      <c r="G303" s="18"/>
      <c r="H303" s="18"/>
      <c r="I303" s="18"/>
      <c r="J303" s="18"/>
      <c r="K303" s="18"/>
      <c r="L303" s="18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 spans="1:22">
      <c r="A304" s="7"/>
      <c r="B304" s="7"/>
      <c r="C304" s="40"/>
      <c r="D304" s="18"/>
      <c r="E304" s="18"/>
      <c r="F304" s="54"/>
      <c r="G304" s="18"/>
      <c r="H304" s="18"/>
      <c r="I304" s="18"/>
      <c r="J304" s="18"/>
      <c r="K304" s="18"/>
      <c r="L304" s="18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 spans="1:22">
      <c r="A305" s="7"/>
      <c r="B305" s="7"/>
      <c r="C305" s="40"/>
      <c r="D305" s="18"/>
      <c r="E305" s="18"/>
      <c r="F305" s="54"/>
      <c r="G305" s="18"/>
      <c r="H305" s="18"/>
      <c r="I305" s="18"/>
      <c r="J305" s="18"/>
      <c r="K305" s="18"/>
      <c r="L305" s="18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 spans="1:22">
      <c r="A306" s="7"/>
      <c r="B306" s="7"/>
      <c r="C306" s="40"/>
      <c r="D306" s="18"/>
      <c r="E306" s="18"/>
      <c r="F306" s="54"/>
      <c r="G306" s="18"/>
      <c r="H306" s="18"/>
      <c r="I306" s="18"/>
      <c r="J306" s="18"/>
      <c r="K306" s="18"/>
      <c r="L306" s="18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 spans="1:22">
      <c r="A307" s="7"/>
      <c r="B307" s="7"/>
      <c r="C307" s="40"/>
      <c r="D307" s="18"/>
      <c r="E307" s="18"/>
      <c r="F307" s="54"/>
      <c r="G307" s="18"/>
      <c r="H307" s="18"/>
      <c r="I307" s="18"/>
      <c r="J307" s="18"/>
      <c r="K307" s="18"/>
      <c r="L307" s="18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 spans="1:22">
      <c r="A308" s="7"/>
      <c r="B308" s="7"/>
      <c r="C308" s="40"/>
      <c r="D308" s="18"/>
      <c r="E308" s="18"/>
      <c r="F308" s="54"/>
      <c r="G308" s="18"/>
      <c r="H308" s="18"/>
      <c r="I308" s="18"/>
      <c r="J308" s="18"/>
      <c r="K308" s="18"/>
      <c r="L308" s="18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 spans="1:22">
      <c r="A309" s="7"/>
      <c r="B309" s="7"/>
      <c r="C309" s="40"/>
      <c r="D309" s="18"/>
      <c r="E309" s="18"/>
      <c r="F309" s="54"/>
      <c r="G309" s="18"/>
      <c r="H309" s="18"/>
      <c r="I309" s="18"/>
      <c r="J309" s="18"/>
      <c r="K309" s="18"/>
      <c r="L309" s="18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 spans="1:22">
      <c r="A310" s="7"/>
      <c r="B310" s="7"/>
      <c r="C310" s="40"/>
      <c r="D310" s="18"/>
      <c r="E310" s="18"/>
      <c r="F310" s="54"/>
      <c r="G310" s="18"/>
      <c r="H310" s="18"/>
      <c r="I310" s="18"/>
      <c r="J310" s="18"/>
      <c r="K310" s="18"/>
      <c r="L310" s="18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 spans="1:22">
      <c r="A311" s="7"/>
      <c r="B311" s="7"/>
      <c r="C311" s="40"/>
      <c r="D311" s="18"/>
      <c r="E311" s="18"/>
      <c r="F311" s="54"/>
      <c r="G311" s="18"/>
      <c r="H311" s="18"/>
      <c r="I311" s="18"/>
      <c r="J311" s="18"/>
      <c r="K311" s="18"/>
      <c r="L311" s="18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 spans="1:22">
      <c r="A312" s="7"/>
      <c r="B312" s="7"/>
      <c r="C312" s="40"/>
      <c r="D312" s="18"/>
      <c r="E312" s="18"/>
      <c r="F312" s="54"/>
      <c r="G312" s="18"/>
      <c r="H312" s="18"/>
      <c r="I312" s="18"/>
      <c r="J312" s="18"/>
      <c r="K312" s="18"/>
      <c r="L312" s="18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 spans="1:22">
      <c r="A313" s="7"/>
      <c r="B313" s="7"/>
      <c r="C313" s="40"/>
      <c r="D313" s="18"/>
      <c r="E313" s="18"/>
      <c r="F313" s="54"/>
      <c r="G313" s="18"/>
      <c r="H313" s="18"/>
      <c r="I313" s="18"/>
      <c r="J313" s="18"/>
      <c r="K313" s="18"/>
      <c r="L313" s="18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 spans="1:22">
      <c r="A314" s="7"/>
      <c r="B314" s="7"/>
      <c r="C314" s="40"/>
      <c r="D314" s="18"/>
      <c r="E314" s="18"/>
      <c r="F314" s="54"/>
      <c r="G314" s="18"/>
      <c r="H314" s="18"/>
      <c r="I314" s="18"/>
      <c r="J314" s="18"/>
      <c r="K314" s="18"/>
      <c r="L314" s="18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 spans="1:22">
      <c r="A315" s="7"/>
      <c r="B315" s="7"/>
      <c r="C315" s="40"/>
      <c r="D315" s="18"/>
      <c r="E315" s="18"/>
      <c r="F315" s="54"/>
      <c r="G315" s="18"/>
      <c r="H315" s="18"/>
      <c r="I315" s="18"/>
      <c r="J315" s="18"/>
      <c r="K315" s="18"/>
      <c r="L315" s="18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 spans="1:22">
      <c r="A316" s="7"/>
      <c r="B316" s="7"/>
      <c r="C316" s="40"/>
      <c r="D316" s="18"/>
      <c r="E316" s="18"/>
      <c r="F316" s="54"/>
      <c r="G316" s="18"/>
      <c r="H316" s="18"/>
      <c r="I316" s="18"/>
      <c r="J316" s="18"/>
      <c r="K316" s="18"/>
      <c r="L316" s="18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 spans="1:22">
      <c r="A317" s="7"/>
      <c r="B317" s="7"/>
      <c r="C317" s="40"/>
      <c r="D317" s="18"/>
      <c r="E317" s="18"/>
      <c r="F317" s="54"/>
      <c r="G317" s="18"/>
      <c r="H317" s="18"/>
      <c r="I317" s="18"/>
      <c r="J317" s="18"/>
      <c r="K317" s="18"/>
      <c r="L317" s="18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 spans="1:22">
      <c r="A318" s="7"/>
      <c r="B318" s="7"/>
      <c r="C318" s="40"/>
      <c r="D318" s="18"/>
      <c r="E318" s="18"/>
      <c r="F318" s="54"/>
      <c r="G318" s="18"/>
      <c r="H318" s="18"/>
      <c r="I318" s="18"/>
      <c r="J318" s="18"/>
      <c r="K318" s="18"/>
      <c r="L318" s="18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 spans="1:22">
      <c r="A319" s="7"/>
      <c r="B319" s="7"/>
      <c r="C319" s="40"/>
      <c r="D319" s="18"/>
      <c r="E319" s="18"/>
      <c r="F319" s="54"/>
      <c r="G319" s="18"/>
      <c r="H319" s="18"/>
      <c r="I319" s="18"/>
      <c r="J319" s="18"/>
      <c r="K319" s="18"/>
      <c r="L319" s="18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 spans="1:22">
      <c r="A320" s="7"/>
      <c r="B320" s="7"/>
      <c r="C320" s="40"/>
      <c r="D320" s="18"/>
      <c r="E320" s="18"/>
      <c r="F320" s="54"/>
      <c r="G320" s="18"/>
      <c r="H320" s="18"/>
      <c r="I320" s="18"/>
      <c r="J320" s="18"/>
      <c r="K320" s="18"/>
      <c r="L320" s="18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 spans="1:22">
      <c r="A321" s="7"/>
      <c r="B321" s="7"/>
      <c r="C321" s="40"/>
      <c r="D321" s="18"/>
      <c r="E321" s="18"/>
      <c r="F321" s="54"/>
      <c r="G321" s="18"/>
      <c r="H321" s="18"/>
      <c r="I321" s="18"/>
      <c r="J321" s="18"/>
      <c r="K321" s="18"/>
      <c r="L321" s="18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 spans="1:22">
      <c r="A322" s="7"/>
      <c r="B322" s="7"/>
      <c r="C322" s="40"/>
      <c r="D322" s="18"/>
      <c r="E322" s="18"/>
      <c r="F322" s="54"/>
      <c r="G322" s="18"/>
      <c r="H322" s="18"/>
      <c r="I322" s="18"/>
      <c r="J322" s="18"/>
      <c r="K322" s="18"/>
      <c r="L322" s="18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 spans="1:22">
      <c r="A323" s="7"/>
      <c r="B323" s="7"/>
      <c r="C323" s="40"/>
      <c r="D323" s="18"/>
      <c r="E323" s="18"/>
      <c r="F323" s="54"/>
      <c r="G323" s="18"/>
      <c r="H323" s="18"/>
      <c r="I323" s="18"/>
      <c r="J323" s="18"/>
      <c r="K323" s="18"/>
      <c r="L323" s="18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 spans="1:22">
      <c r="A324" s="7"/>
      <c r="B324" s="7"/>
      <c r="C324" s="40"/>
      <c r="D324" s="18"/>
      <c r="E324" s="18"/>
      <c r="F324" s="54"/>
      <c r="G324" s="18"/>
      <c r="H324" s="18"/>
      <c r="I324" s="18"/>
      <c r="J324" s="18"/>
      <c r="K324" s="18"/>
      <c r="L324" s="18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 spans="1:22">
      <c r="A325" s="7"/>
      <c r="B325" s="7"/>
      <c r="C325" s="40"/>
      <c r="D325" s="18"/>
      <c r="E325" s="18"/>
      <c r="F325" s="54"/>
      <c r="G325" s="18"/>
      <c r="H325" s="18"/>
      <c r="I325" s="18"/>
      <c r="J325" s="18"/>
      <c r="K325" s="18"/>
      <c r="L325" s="18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 spans="1:22">
      <c r="A326" s="7"/>
      <c r="B326" s="7"/>
      <c r="C326" s="40"/>
      <c r="D326" s="18"/>
      <c r="E326" s="18"/>
      <c r="F326" s="54"/>
      <c r="G326" s="18"/>
      <c r="H326" s="18"/>
      <c r="I326" s="18"/>
      <c r="J326" s="18"/>
      <c r="K326" s="18"/>
      <c r="L326" s="18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 spans="1:22">
      <c r="A327" s="7"/>
      <c r="B327" s="7"/>
      <c r="C327" s="40"/>
      <c r="D327" s="18"/>
      <c r="E327" s="18"/>
      <c r="F327" s="54"/>
      <c r="G327" s="18"/>
      <c r="H327" s="18"/>
      <c r="I327" s="18"/>
      <c r="J327" s="18"/>
      <c r="K327" s="18"/>
      <c r="L327" s="18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 spans="1:22">
      <c r="A328" s="7"/>
      <c r="B328" s="7"/>
      <c r="C328" s="40"/>
      <c r="D328" s="18"/>
      <c r="E328" s="18"/>
      <c r="F328" s="54"/>
      <c r="G328" s="18"/>
      <c r="H328" s="18"/>
      <c r="I328" s="18"/>
      <c r="J328" s="18"/>
      <c r="K328" s="18"/>
      <c r="L328" s="18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 spans="1:22">
      <c r="A329" s="7"/>
      <c r="B329" s="7"/>
      <c r="C329" s="40"/>
      <c r="D329" s="18"/>
      <c r="E329" s="18"/>
      <c r="F329" s="54"/>
      <c r="G329" s="18"/>
      <c r="H329" s="18"/>
      <c r="I329" s="18"/>
      <c r="J329" s="18"/>
      <c r="K329" s="18"/>
      <c r="L329" s="18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 spans="1:22">
      <c r="A330" s="7"/>
      <c r="B330" s="7"/>
      <c r="C330" s="40"/>
      <c r="D330" s="18"/>
      <c r="E330" s="18"/>
      <c r="F330" s="54"/>
      <c r="G330" s="18"/>
      <c r="H330" s="18"/>
      <c r="I330" s="18"/>
      <c r="J330" s="18"/>
      <c r="K330" s="18"/>
      <c r="L330" s="18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 spans="1:22">
      <c r="A331" s="7"/>
      <c r="B331" s="7"/>
      <c r="C331" s="40"/>
      <c r="D331" s="18"/>
      <c r="E331" s="18"/>
      <c r="F331" s="54"/>
      <c r="G331" s="18"/>
      <c r="H331" s="18"/>
      <c r="I331" s="18"/>
      <c r="J331" s="18"/>
      <c r="K331" s="18"/>
      <c r="L331" s="18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 spans="1:22">
      <c r="A332" s="7"/>
      <c r="B332" s="7"/>
      <c r="C332" s="40"/>
      <c r="D332" s="18"/>
      <c r="E332" s="18"/>
      <c r="F332" s="54"/>
      <c r="G332" s="18"/>
      <c r="H332" s="18"/>
      <c r="I332" s="18"/>
      <c r="J332" s="18"/>
      <c r="K332" s="18"/>
      <c r="L332" s="18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 spans="1:22">
      <c r="A333" s="7"/>
      <c r="B333" s="7"/>
      <c r="C333" s="40"/>
      <c r="D333" s="18"/>
      <c r="E333" s="18"/>
      <c r="F333" s="54"/>
      <c r="G333" s="18"/>
      <c r="H333" s="18"/>
      <c r="I333" s="18"/>
      <c r="J333" s="18"/>
      <c r="K333" s="18"/>
      <c r="L333" s="18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 spans="1:22">
      <c r="A334" s="7"/>
      <c r="B334" s="7"/>
      <c r="C334" s="40"/>
      <c r="D334" s="18"/>
      <c r="E334" s="18"/>
      <c r="F334" s="54"/>
      <c r="G334" s="18"/>
      <c r="H334" s="18"/>
      <c r="I334" s="18"/>
      <c r="J334" s="18"/>
      <c r="K334" s="18"/>
      <c r="L334" s="18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 spans="1:22">
      <c r="A335" s="7"/>
      <c r="B335" s="7"/>
      <c r="C335" s="40"/>
      <c r="D335" s="18"/>
      <c r="E335" s="18"/>
      <c r="F335" s="54"/>
      <c r="G335" s="18"/>
      <c r="H335" s="18"/>
      <c r="I335" s="18"/>
      <c r="J335" s="18"/>
      <c r="K335" s="18"/>
      <c r="L335" s="18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 spans="1:22">
      <c r="A336" s="7"/>
      <c r="B336" s="7"/>
      <c r="C336" s="40"/>
      <c r="D336" s="18"/>
      <c r="E336" s="18"/>
      <c r="F336" s="54"/>
      <c r="G336" s="18"/>
      <c r="H336" s="18"/>
      <c r="I336" s="18"/>
      <c r="J336" s="18"/>
      <c r="K336" s="18"/>
      <c r="L336" s="18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 spans="1:22">
      <c r="A337" s="7"/>
      <c r="B337" s="7"/>
      <c r="C337" s="40"/>
      <c r="D337" s="18"/>
      <c r="E337" s="18"/>
      <c r="F337" s="54"/>
      <c r="G337" s="18"/>
      <c r="H337" s="18"/>
      <c r="I337" s="18"/>
      <c r="J337" s="18"/>
      <c r="K337" s="18"/>
      <c r="L337" s="18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 spans="1:22">
      <c r="A338" s="7"/>
      <c r="B338" s="7"/>
      <c r="C338" s="40"/>
      <c r="D338" s="18"/>
      <c r="E338" s="18"/>
      <c r="F338" s="54"/>
      <c r="G338" s="18"/>
      <c r="H338" s="18"/>
      <c r="I338" s="18"/>
      <c r="J338" s="18"/>
      <c r="K338" s="18"/>
      <c r="L338" s="18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 spans="1:22">
      <c r="A339" s="7"/>
      <c r="B339" s="7"/>
      <c r="C339" s="40"/>
      <c r="D339" s="18"/>
      <c r="E339" s="18"/>
      <c r="F339" s="54"/>
      <c r="G339" s="18"/>
      <c r="H339" s="18"/>
      <c r="I339" s="18"/>
      <c r="J339" s="18"/>
      <c r="K339" s="18"/>
      <c r="L339" s="18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 spans="1:22">
      <c r="A340" s="7"/>
      <c r="B340" s="7"/>
      <c r="C340" s="40"/>
      <c r="D340" s="18"/>
      <c r="E340" s="18"/>
      <c r="F340" s="54"/>
      <c r="G340" s="18"/>
      <c r="H340" s="18"/>
      <c r="I340" s="18"/>
      <c r="J340" s="18"/>
      <c r="K340" s="18"/>
      <c r="L340" s="18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 spans="1:22">
      <c r="A341" s="7"/>
      <c r="B341" s="7"/>
      <c r="C341" s="40"/>
      <c r="D341" s="18"/>
      <c r="E341" s="18"/>
      <c r="F341" s="54"/>
      <c r="G341" s="18"/>
      <c r="H341" s="18"/>
      <c r="I341" s="18"/>
      <c r="J341" s="18"/>
      <c r="K341" s="18"/>
      <c r="L341" s="18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 spans="1:22">
      <c r="A342" s="7"/>
      <c r="B342" s="7"/>
      <c r="C342" s="40"/>
      <c r="D342" s="18"/>
      <c r="E342" s="18"/>
      <c r="F342" s="54"/>
      <c r="G342" s="18"/>
      <c r="H342" s="18"/>
      <c r="I342" s="18"/>
      <c r="J342" s="18"/>
      <c r="K342" s="18"/>
      <c r="L342" s="18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 spans="1:22">
      <c r="A343" s="7"/>
      <c r="B343" s="7"/>
      <c r="C343" s="40"/>
      <c r="D343" s="18"/>
      <c r="E343" s="18"/>
      <c r="F343" s="54"/>
      <c r="G343" s="18"/>
      <c r="H343" s="18"/>
      <c r="I343" s="18"/>
      <c r="J343" s="18"/>
      <c r="K343" s="18"/>
      <c r="L343" s="18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 spans="1:22">
      <c r="A344" s="7"/>
      <c r="B344" s="7"/>
      <c r="C344" s="40"/>
      <c r="D344" s="18"/>
      <c r="E344" s="18"/>
      <c r="F344" s="54"/>
      <c r="G344" s="18"/>
      <c r="H344" s="18"/>
      <c r="I344" s="18"/>
      <c r="J344" s="18"/>
      <c r="K344" s="18"/>
      <c r="L344" s="18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 spans="1:22">
      <c r="A345" s="7"/>
      <c r="B345" s="7"/>
      <c r="C345" s="40"/>
      <c r="D345" s="18"/>
      <c r="E345" s="18"/>
      <c r="F345" s="54"/>
      <c r="G345" s="18"/>
      <c r="H345" s="18"/>
      <c r="I345" s="18"/>
      <c r="J345" s="18"/>
      <c r="K345" s="18"/>
      <c r="L345" s="18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 spans="1:22">
      <c r="A346" s="7"/>
      <c r="B346" s="7"/>
      <c r="C346" s="40"/>
      <c r="D346" s="18"/>
      <c r="E346" s="18"/>
      <c r="F346" s="54"/>
      <c r="G346" s="18"/>
      <c r="H346" s="18"/>
      <c r="I346" s="18"/>
      <c r="J346" s="18"/>
      <c r="K346" s="18"/>
      <c r="L346" s="18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 spans="1:22">
      <c r="A347" s="7"/>
      <c r="B347" s="7"/>
      <c r="C347" s="40"/>
      <c r="D347" s="18"/>
      <c r="E347" s="18"/>
      <c r="F347" s="54"/>
      <c r="G347" s="18"/>
      <c r="H347" s="18"/>
      <c r="I347" s="18"/>
      <c r="J347" s="18"/>
      <c r="K347" s="18"/>
      <c r="L347" s="18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 spans="1:22">
      <c r="A348" s="7"/>
      <c r="B348" s="7"/>
      <c r="C348" s="40"/>
      <c r="D348" s="18"/>
      <c r="E348" s="18"/>
      <c r="F348" s="54"/>
      <c r="G348" s="18"/>
      <c r="H348" s="18"/>
      <c r="I348" s="18"/>
      <c r="J348" s="18"/>
      <c r="K348" s="18"/>
      <c r="L348" s="18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 spans="1:22">
      <c r="A349" s="7"/>
      <c r="B349" s="7"/>
      <c r="C349" s="40"/>
      <c r="D349" s="18"/>
      <c r="E349" s="18"/>
      <c r="F349" s="54"/>
      <c r="G349" s="18"/>
      <c r="H349" s="18"/>
      <c r="I349" s="18"/>
      <c r="J349" s="18"/>
      <c r="K349" s="18"/>
      <c r="L349" s="18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 spans="1:22">
      <c r="A350" s="7"/>
      <c r="B350" s="7"/>
      <c r="C350" s="40"/>
      <c r="D350" s="18"/>
      <c r="E350" s="18"/>
      <c r="F350" s="54"/>
      <c r="G350" s="18"/>
      <c r="H350" s="18"/>
      <c r="I350" s="18"/>
      <c r="J350" s="18"/>
      <c r="K350" s="18"/>
      <c r="L350" s="18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 spans="1:22">
      <c r="A351" s="7"/>
      <c r="B351" s="7"/>
      <c r="C351" s="40"/>
      <c r="D351" s="18"/>
      <c r="E351" s="18"/>
      <c r="F351" s="54"/>
      <c r="G351" s="18"/>
      <c r="H351" s="18"/>
      <c r="I351" s="18"/>
      <c r="J351" s="18"/>
      <c r="K351" s="18"/>
      <c r="L351" s="18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 spans="1:22">
      <c r="A352" s="7"/>
      <c r="B352" s="7"/>
      <c r="C352" s="40"/>
      <c r="D352" s="18"/>
      <c r="E352" s="18"/>
      <c r="F352" s="54"/>
      <c r="G352" s="18"/>
      <c r="H352" s="18"/>
      <c r="I352" s="18"/>
      <c r="J352" s="18"/>
      <c r="K352" s="18"/>
      <c r="L352" s="18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 spans="1:22">
      <c r="A353" s="7"/>
      <c r="B353" s="7"/>
      <c r="C353" s="40"/>
      <c r="D353" s="18"/>
      <c r="E353" s="18"/>
      <c r="F353" s="54"/>
      <c r="G353" s="18"/>
      <c r="H353" s="18"/>
      <c r="I353" s="18"/>
      <c r="J353" s="18"/>
      <c r="K353" s="18"/>
      <c r="L353" s="18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 spans="1:22">
      <c r="A354" s="7"/>
      <c r="B354" s="7"/>
      <c r="C354" s="40"/>
      <c r="D354" s="18"/>
      <c r="E354" s="18"/>
      <c r="F354" s="54"/>
      <c r="G354" s="18"/>
      <c r="H354" s="18"/>
      <c r="I354" s="18"/>
      <c r="J354" s="18"/>
      <c r="K354" s="18"/>
      <c r="L354" s="18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 spans="1:22">
      <c r="A355" s="7"/>
      <c r="B355" s="7"/>
      <c r="C355" s="40"/>
      <c r="D355" s="18"/>
      <c r="E355" s="18"/>
      <c r="F355" s="54"/>
      <c r="G355" s="18"/>
      <c r="H355" s="18"/>
      <c r="I355" s="18"/>
      <c r="J355" s="18"/>
      <c r="K355" s="18"/>
      <c r="L355" s="18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 spans="1:22">
      <c r="A356" s="7"/>
      <c r="B356" s="7"/>
      <c r="C356" s="40"/>
      <c r="D356" s="18"/>
      <c r="E356" s="18"/>
      <c r="F356" s="54"/>
      <c r="G356" s="18"/>
      <c r="H356" s="18"/>
      <c r="I356" s="18"/>
      <c r="J356" s="18"/>
      <c r="K356" s="18"/>
      <c r="L356" s="18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 spans="1:22">
      <c r="A357" s="7"/>
      <c r="B357" s="7"/>
      <c r="C357" s="40"/>
      <c r="D357" s="18"/>
      <c r="E357" s="18"/>
      <c r="F357" s="54"/>
      <c r="G357" s="18"/>
      <c r="H357" s="18"/>
      <c r="I357" s="18"/>
      <c r="J357" s="18"/>
      <c r="K357" s="18"/>
      <c r="L357" s="18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 spans="1:22">
      <c r="A358" s="7"/>
      <c r="B358" s="7"/>
      <c r="C358" s="40"/>
      <c r="D358" s="18"/>
      <c r="E358" s="18"/>
      <c r="F358" s="54"/>
      <c r="G358" s="18"/>
      <c r="H358" s="18"/>
      <c r="I358" s="18"/>
      <c r="J358" s="18"/>
      <c r="K358" s="18"/>
      <c r="L358" s="18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 spans="1:22">
      <c r="A359" s="7"/>
      <c r="B359" s="7"/>
      <c r="C359" s="40"/>
      <c r="D359" s="18"/>
      <c r="E359" s="18"/>
      <c r="F359" s="54"/>
      <c r="G359" s="18"/>
      <c r="H359" s="18"/>
      <c r="I359" s="18"/>
      <c r="J359" s="18"/>
      <c r="K359" s="18"/>
      <c r="L359" s="18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 spans="1:22">
      <c r="A360" s="7"/>
      <c r="B360" s="7"/>
      <c r="C360" s="40"/>
      <c r="D360" s="18"/>
      <c r="E360" s="18"/>
      <c r="F360" s="54"/>
      <c r="G360" s="18"/>
      <c r="H360" s="18"/>
      <c r="I360" s="18"/>
      <c r="J360" s="18"/>
      <c r="K360" s="18"/>
      <c r="L360" s="18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 spans="1:22">
      <c r="A361" s="7"/>
      <c r="B361" s="7"/>
      <c r="C361" s="40"/>
      <c r="D361" s="18"/>
      <c r="E361" s="18"/>
      <c r="F361" s="54"/>
      <c r="G361" s="18"/>
      <c r="H361" s="18"/>
      <c r="I361" s="18"/>
      <c r="J361" s="18"/>
      <c r="K361" s="18"/>
      <c r="L361" s="18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 spans="1:22">
      <c r="A362" s="7"/>
      <c r="B362" s="7"/>
      <c r="C362" s="40"/>
      <c r="D362" s="18"/>
      <c r="E362" s="18"/>
      <c r="F362" s="54"/>
      <c r="G362" s="18"/>
      <c r="H362" s="18"/>
      <c r="I362" s="18"/>
      <c r="J362" s="18"/>
      <c r="K362" s="18"/>
      <c r="L362" s="18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 spans="1:22">
      <c r="A363" s="7"/>
      <c r="B363" s="7"/>
      <c r="C363" s="40"/>
      <c r="D363" s="18"/>
      <c r="E363" s="18"/>
      <c r="F363" s="54"/>
      <c r="G363" s="18"/>
      <c r="H363" s="18"/>
      <c r="I363" s="18"/>
      <c r="J363" s="18"/>
      <c r="K363" s="18"/>
      <c r="L363" s="18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 spans="1:22">
      <c r="A364" s="7"/>
      <c r="B364" s="7"/>
      <c r="C364" s="40"/>
      <c r="D364" s="18"/>
      <c r="E364" s="18"/>
      <c r="F364" s="54"/>
      <c r="G364" s="18"/>
      <c r="H364" s="18"/>
      <c r="I364" s="18"/>
      <c r="J364" s="18"/>
      <c r="K364" s="18"/>
      <c r="L364" s="18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 spans="1:22">
      <c r="A365" s="7"/>
      <c r="B365" s="7"/>
      <c r="C365" s="40"/>
      <c r="D365" s="18"/>
      <c r="E365" s="18"/>
      <c r="F365" s="54"/>
      <c r="G365" s="18"/>
      <c r="H365" s="18"/>
      <c r="I365" s="18"/>
      <c r="J365" s="18"/>
      <c r="K365" s="18"/>
      <c r="L365" s="18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spans="1:22">
      <c r="A366" s="7"/>
      <c r="B366" s="7"/>
      <c r="C366" s="40"/>
      <c r="D366" s="18"/>
      <c r="E366" s="18"/>
      <c r="F366" s="54"/>
      <c r="G366" s="18"/>
      <c r="H366" s="18"/>
      <c r="I366" s="18"/>
      <c r="J366" s="18"/>
      <c r="K366" s="18"/>
      <c r="L366" s="18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 spans="1:22">
      <c r="A367" s="7"/>
      <c r="B367" s="7"/>
      <c r="C367" s="40"/>
      <c r="D367" s="18"/>
      <c r="E367" s="18"/>
      <c r="F367" s="54"/>
      <c r="G367" s="18"/>
      <c r="H367" s="18"/>
      <c r="I367" s="18"/>
      <c r="J367" s="18"/>
      <c r="K367" s="18"/>
      <c r="L367" s="18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 spans="1:22">
      <c r="A368" s="7"/>
      <c r="B368" s="7"/>
      <c r="C368" s="40"/>
      <c r="D368" s="18"/>
      <c r="E368" s="18"/>
      <c r="F368" s="54"/>
      <c r="G368" s="18"/>
      <c r="H368" s="18"/>
      <c r="I368" s="18"/>
      <c r="J368" s="18"/>
      <c r="K368" s="18"/>
      <c r="L368" s="18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 spans="1:22">
      <c r="A369" s="7"/>
      <c r="B369" s="7"/>
      <c r="C369" s="40"/>
      <c r="D369" s="18"/>
      <c r="E369" s="18"/>
      <c r="F369" s="54"/>
      <c r="G369" s="18"/>
      <c r="H369" s="18"/>
      <c r="I369" s="18"/>
      <c r="J369" s="18"/>
      <c r="K369" s="18"/>
      <c r="L369" s="18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 spans="1:22">
      <c r="A370" s="7"/>
      <c r="B370" s="7"/>
      <c r="C370" s="40"/>
      <c r="D370" s="18"/>
      <c r="E370" s="18"/>
      <c r="F370" s="54"/>
      <c r="G370" s="18"/>
      <c r="H370" s="18"/>
      <c r="I370" s="18"/>
      <c r="J370" s="18"/>
      <c r="K370" s="18"/>
      <c r="L370" s="18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 spans="1:22">
      <c r="A371" s="7"/>
      <c r="B371" s="7"/>
      <c r="C371" s="40"/>
      <c r="D371" s="18"/>
      <c r="E371" s="18"/>
      <c r="F371" s="54"/>
      <c r="G371" s="18"/>
      <c r="H371" s="18"/>
      <c r="I371" s="18"/>
      <c r="J371" s="18"/>
      <c r="K371" s="18"/>
      <c r="L371" s="18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 spans="1:22">
      <c r="A372" s="7"/>
      <c r="B372" s="7"/>
      <c r="C372" s="40"/>
      <c r="D372" s="18"/>
      <c r="E372" s="18"/>
      <c r="F372" s="54"/>
      <c r="G372" s="18"/>
      <c r="H372" s="18"/>
      <c r="I372" s="18"/>
      <c r="J372" s="18"/>
      <c r="K372" s="18"/>
      <c r="L372" s="18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 spans="1:22">
      <c r="A373" s="7"/>
      <c r="B373" s="7"/>
      <c r="C373" s="40"/>
      <c r="D373" s="18"/>
      <c r="E373" s="18"/>
      <c r="F373" s="54"/>
      <c r="G373" s="18"/>
      <c r="H373" s="18"/>
      <c r="I373" s="18"/>
      <c r="J373" s="18"/>
      <c r="K373" s="18"/>
      <c r="L373" s="18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 spans="1:22">
      <c r="A374" s="7"/>
      <c r="B374" s="7"/>
      <c r="C374" s="40"/>
      <c r="D374" s="18"/>
      <c r="E374" s="18"/>
      <c r="F374" s="54"/>
      <c r="G374" s="18"/>
      <c r="H374" s="18"/>
      <c r="I374" s="18"/>
      <c r="J374" s="18"/>
      <c r="K374" s="18"/>
      <c r="L374" s="18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 spans="1:22">
      <c r="A375" s="7"/>
      <c r="B375" s="7"/>
      <c r="C375" s="40"/>
      <c r="D375" s="18"/>
      <c r="E375" s="18"/>
      <c r="F375" s="54"/>
      <c r="G375" s="18"/>
      <c r="H375" s="18"/>
      <c r="I375" s="18"/>
      <c r="J375" s="18"/>
      <c r="K375" s="18"/>
      <c r="L375" s="18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 spans="1:22">
      <c r="A376" s="7"/>
      <c r="B376" s="7"/>
      <c r="C376" s="40"/>
      <c r="D376" s="18"/>
      <c r="E376" s="18"/>
      <c r="F376" s="54"/>
      <c r="G376" s="18"/>
      <c r="H376" s="18"/>
      <c r="I376" s="18"/>
      <c r="J376" s="18"/>
      <c r="K376" s="18"/>
      <c r="L376" s="18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 spans="1:22">
      <c r="A377" s="7"/>
      <c r="B377" s="7"/>
      <c r="C377" s="40"/>
      <c r="D377" s="18"/>
      <c r="E377" s="18"/>
      <c r="F377" s="54"/>
      <c r="G377" s="18"/>
      <c r="H377" s="18"/>
      <c r="I377" s="18"/>
      <c r="J377" s="18"/>
      <c r="K377" s="18"/>
      <c r="L377" s="18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 spans="1:22">
      <c r="A378" s="7"/>
      <c r="B378" s="7"/>
      <c r="C378" s="40"/>
      <c r="D378" s="18"/>
      <c r="E378" s="18"/>
      <c r="F378" s="54"/>
      <c r="G378" s="18"/>
      <c r="H378" s="18"/>
      <c r="I378" s="18"/>
      <c r="J378" s="18"/>
      <c r="K378" s="18"/>
      <c r="L378" s="18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 spans="1:22">
      <c r="A379" s="7"/>
      <c r="B379" s="7"/>
      <c r="C379" s="40"/>
      <c r="D379" s="18"/>
      <c r="E379" s="18"/>
      <c r="F379" s="54"/>
      <c r="G379" s="18"/>
      <c r="H379" s="18"/>
      <c r="I379" s="18"/>
      <c r="J379" s="18"/>
      <c r="K379" s="18"/>
      <c r="L379" s="18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 spans="1:22">
      <c r="A380" s="7"/>
      <c r="B380" s="7"/>
      <c r="C380" s="40"/>
      <c r="D380" s="18"/>
      <c r="E380" s="18"/>
      <c r="F380" s="54"/>
      <c r="G380" s="18"/>
      <c r="H380" s="18"/>
      <c r="I380" s="18"/>
      <c r="J380" s="18"/>
      <c r="K380" s="18"/>
      <c r="L380" s="18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 spans="1:22">
      <c r="A381" s="7"/>
      <c r="B381" s="7"/>
      <c r="C381" s="40"/>
      <c r="D381" s="18"/>
      <c r="E381" s="18"/>
      <c r="F381" s="54"/>
      <c r="G381" s="18"/>
      <c r="H381" s="18"/>
      <c r="I381" s="18"/>
      <c r="J381" s="18"/>
      <c r="K381" s="18"/>
      <c r="L381" s="18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 spans="1:22">
      <c r="A382" s="7"/>
      <c r="B382" s="7"/>
      <c r="C382" s="40"/>
      <c r="D382" s="18"/>
      <c r="E382" s="18"/>
      <c r="F382" s="54"/>
      <c r="G382" s="18"/>
      <c r="H382" s="18"/>
      <c r="I382" s="18"/>
      <c r="J382" s="18"/>
      <c r="K382" s="18"/>
      <c r="L382" s="18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 spans="1:22">
      <c r="A383" s="7"/>
      <c r="B383" s="7"/>
      <c r="C383" s="40"/>
      <c r="D383" s="18"/>
      <c r="E383" s="18"/>
      <c r="F383" s="54"/>
      <c r="G383" s="18"/>
      <c r="H383" s="18"/>
      <c r="I383" s="18"/>
      <c r="J383" s="18"/>
      <c r="K383" s="18"/>
      <c r="L383" s="18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 spans="1:22">
      <c r="A384" s="7"/>
      <c r="B384" s="7"/>
      <c r="C384" s="40"/>
      <c r="D384" s="18"/>
      <c r="E384" s="18"/>
      <c r="F384" s="54"/>
      <c r="G384" s="18"/>
      <c r="H384" s="18"/>
      <c r="I384" s="18"/>
      <c r="J384" s="18"/>
      <c r="K384" s="18"/>
      <c r="L384" s="18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 spans="1:22">
      <c r="A385" s="7"/>
      <c r="B385" s="7"/>
      <c r="C385" s="40"/>
      <c r="D385" s="18"/>
      <c r="E385" s="18"/>
      <c r="F385" s="54"/>
      <c r="G385" s="18"/>
      <c r="H385" s="18"/>
      <c r="I385" s="18"/>
      <c r="J385" s="18"/>
      <c r="K385" s="18"/>
      <c r="L385" s="18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 spans="1:22">
      <c r="A386" s="7"/>
      <c r="B386" s="7"/>
      <c r="C386" s="40"/>
      <c r="D386" s="18"/>
      <c r="E386" s="18"/>
      <c r="F386" s="54"/>
      <c r="G386" s="18"/>
      <c r="H386" s="18"/>
      <c r="I386" s="18"/>
      <c r="J386" s="18"/>
      <c r="K386" s="18"/>
      <c r="L386" s="18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 spans="1:22">
      <c r="A387" s="7"/>
      <c r="B387" s="7"/>
      <c r="C387" s="40"/>
      <c r="D387" s="18"/>
      <c r="E387" s="18"/>
      <c r="F387" s="54"/>
      <c r="G387" s="18"/>
      <c r="H387" s="18"/>
      <c r="I387" s="18"/>
      <c r="J387" s="18"/>
      <c r="K387" s="18"/>
      <c r="L387" s="18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 spans="1:22">
      <c r="A388" s="7"/>
      <c r="B388" s="7"/>
      <c r="C388" s="40"/>
      <c r="D388" s="18"/>
      <c r="E388" s="18"/>
      <c r="F388" s="54"/>
      <c r="G388" s="18"/>
      <c r="H388" s="18"/>
      <c r="I388" s="18"/>
      <c r="J388" s="18"/>
      <c r="K388" s="18"/>
      <c r="L388" s="18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 spans="1:22">
      <c r="A389" s="7"/>
      <c r="B389" s="7"/>
      <c r="C389" s="40"/>
      <c r="D389" s="18"/>
      <c r="E389" s="18"/>
      <c r="F389" s="54"/>
      <c r="G389" s="18"/>
      <c r="H389" s="18"/>
      <c r="I389" s="18"/>
      <c r="J389" s="18"/>
      <c r="K389" s="18"/>
      <c r="L389" s="18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 spans="1:22">
      <c r="A390" s="7"/>
      <c r="B390" s="7"/>
      <c r="C390" s="40"/>
      <c r="D390" s="18"/>
      <c r="E390" s="18"/>
      <c r="F390" s="54"/>
      <c r="G390" s="18"/>
      <c r="H390" s="18"/>
      <c r="I390" s="18"/>
      <c r="J390" s="18"/>
      <c r="K390" s="18"/>
      <c r="L390" s="18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 spans="1:22">
      <c r="A391" s="7"/>
      <c r="B391" s="7"/>
      <c r="C391" s="40"/>
      <c r="D391" s="18"/>
      <c r="E391" s="18"/>
      <c r="F391" s="54"/>
      <c r="G391" s="18"/>
      <c r="H391" s="18"/>
      <c r="I391" s="18"/>
      <c r="J391" s="18"/>
      <c r="K391" s="18"/>
      <c r="L391" s="18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 spans="1:22">
      <c r="A392" s="7"/>
      <c r="B392" s="7"/>
      <c r="C392" s="40"/>
      <c r="D392" s="18"/>
      <c r="E392" s="18"/>
      <c r="F392" s="54"/>
      <c r="G392" s="18"/>
      <c r="H392" s="18"/>
      <c r="I392" s="18"/>
      <c r="J392" s="18"/>
      <c r="K392" s="18"/>
      <c r="L392" s="18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 spans="1:22">
      <c r="A393" s="7"/>
      <c r="B393" s="7"/>
      <c r="C393" s="40"/>
      <c r="D393" s="18"/>
      <c r="E393" s="18"/>
      <c r="F393" s="54"/>
      <c r="G393" s="18"/>
      <c r="H393" s="18"/>
      <c r="I393" s="18"/>
      <c r="J393" s="18"/>
      <c r="K393" s="18"/>
      <c r="L393" s="18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 spans="1:22">
      <c r="A394" s="7"/>
      <c r="B394" s="7"/>
      <c r="C394" s="40"/>
      <c r="D394" s="18"/>
      <c r="E394" s="18"/>
      <c r="F394" s="54"/>
      <c r="G394" s="18"/>
      <c r="H394" s="18"/>
      <c r="I394" s="18"/>
      <c r="J394" s="18"/>
      <c r="K394" s="18"/>
      <c r="L394" s="18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 spans="1:22">
      <c r="A395" s="7"/>
      <c r="B395" s="7"/>
      <c r="C395" s="40"/>
      <c r="D395" s="18"/>
      <c r="E395" s="18"/>
      <c r="F395" s="54"/>
      <c r="G395" s="18"/>
      <c r="H395" s="18"/>
      <c r="I395" s="18"/>
      <c r="J395" s="18"/>
      <c r="K395" s="18"/>
      <c r="L395" s="18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 spans="1:22">
      <c r="A396" s="7"/>
      <c r="B396" s="7"/>
      <c r="C396" s="40"/>
      <c r="D396" s="18"/>
      <c r="E396" s="18"/>
      <c r="F396" s="54"/>
      <c r="G396" s="18"/>
      <c r="H396" s="18"/>
      <c r="I396" s="18"/>
      <c r="J396" s="18"/>
      <c r="K396" s="18"/>
      <c r="L396" s="18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 spans="1:22">
      <c r="A397" s="7"/>
      <c r="B397" s="7"/>
      <c r="C397" s="40"/>
      <c r="D397" s="18"/>
      <c r="E397" s="18"/>
      <c r="F397" s="54"/>
      <c r="G397" s="18"/>
      <c r="H397" s="18"/>
      <c r="I397" s="18"/>
      <c r="J397" s="18"/>
      <c r="K397" s="18"/>
      <c r="L397" s="18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 spans="1:22">
      <c r="A398" s="7"/>
      <c r="B398" s="7"/>
      <c r="C398" s="40"/>
      <c r="D398" s="18"/>
      <c r="E398" s="18"/>
      <c r="F398" s="54"/>
      <c r="G398" s="18"/>
      <c r="H398" s="18"/>
      <c r="I398" s="18"/>
      <c r="J398" s="18"/>
      <c r="K398" s="18"/>
      <c r="L398" s="18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 spans="1:22">
      <c r="A399" s="7"/>
      <c r="B399" s="7"/>
      <c r="C399" s="40"/>
      <c r="D399" s="18"/>
      <c r="E399" s="18"/>
      <c r="F399" s="54"/>
      <c r="G399" s="18"/>
      <c r="H399" s="18"/>
      <c r="I399" s="18"/>
      <c r="J399" s="18"/>
      <c r="K399" s="18"/>
      <c r="L399" s="18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 spans="1:22">
      <c r="A400" s="7"/>
      <c r="B400" s="7"/>
      <c r="C400" s="40"/>
      <c r="D400" s="18"/>
      <c r="E400" s="18"/>
      <c r="F400" s="54"/>
      <c r="G400" s="18"/>
      <c r="H400" s="18"/>
      <c r="I400" s="18"/>
      <c r="J400" s="18"/>
      <c r="K400" s="18"/>
      <c r="L400" s="18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 spans="1:22">
      <c r="A401" s="7"/>
      <c r="B401" s="7"/>
      <c r="C401" s="40"/>
      <c r="D401" s="18"/>
      <c r="E401" s="18"/>
      <c r="F401" s="54"/>
      <c r="G401" s="18"/>
      <c r="H401" s="18"/>
      <c r="I401" s="18"/>
      <c r="J401" s="18"/>
      <c r="K401" s="18"/>
      <c r="L401" s="18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 spans="1:22">
      <c r="A402" s="7"/>
      <c r="B402" s="7"/>
      <c r="C402" s="40"/>
      <c r="D402" s="18"/>
      <c r="E402" s="18"/>
      <c r="F402" s="54"/>
      <c r="G402" s="18"/>
      <c r="H402" s="18"/>
      <c r="I402" s="18"/>
      <c r="J402" s="18"/>
      <c r="K402" s="18"/>
      <c r="L402" s="18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 spans="1:22">
      <c r="A403" s="7"/>
      <c r="B403" s="7"/>
      <c r="C403" s="40"/>
      <c r="D403" s="18"/>
      <c r="E403" s="18"/>
      <c r="F403" s="54"/>
      <c r="G403" s="18"/>
      <c r="H403" s="18"/>
      <c r="I403" s="18"/>
      <c r="J403" s="18"/>
      <c r="K403" s="18"/>
      <c r="L403" s="18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 spans="1:22">
      <c r="A404" s="7"/>
      <c r="B404" s="7"/>
      <c r="C404" s="40"/>
      <c r="D404" s="18"/>
      <c r="E404" s="18"/>
      <c r="F404" s="54"/>
      <c r="G404" s="18"/>
      <c r="H404" s="18"/>
      <c r="I404" s="18"/>
      <c r="J404" s="18"/>
      <c r="K404" s="18"/>
      <c r="L404" s="18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 spans="1:22">
      <c r="A405" s="7"/>
      <c r="B405" s="7"/>
      <c r="C405" s="40"/>
      <c r="D405" s="18"/>
      <c r="E405" s="18"/>
      <c r="F405" s="54"/>
      <c r="G405" s="18"/>
      <c r="H405" s="18"/>
      <c r="I405" s="18"/>
      <c r="J405" s="18"/>
      <c r="K405" s="18"/>
      <c r="L405" s="18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 spans="1:22">
      <c r="A406" s="7"/>
      <c r="B406" s="7"/>
      <c r="C406" s="40"/>
      <c r="D406" s="18"/>
      <c r="E406" s="18"/>
      <c r="F406" s="54"/>
      <c r="G406" s="18"/>
      <c r="H406" s="18"/>
      <c r="I406" s="18"/>
      <c r="J406" s="18"/>
      <c r="K406" s="18"/>
      <c r="L406" s="18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 spans="1:22">
      <c r="A407" s="7"/>
      <c r="B407" s="7"/>
      <c r="C407" s="40"/>
      <c r="D407" s="18"/>
      <c r="E407" s="18"/>
      <c r="F407" s="54"/>
      <c r="G407" s="18"/>
      <c r="H407" s="18"/>
      <c r="I407" s="18"/>
      <c r="J407" s="18"/>
      <c r="K407" s="18"/>
      <c r="L407" s="18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 spans="1:22">
      <c r="A408" s="7"/>
      <c r="B408" s="7"/>
      <c r="C408" s="40"/>
      <c r="D408" s="18"/>
      <c r="E408" s="18"/>
      <c r="F408" s="54"/>
      <c r="G408" s="18"/>
      <c r="H408" s="18"/>
      <c r="I408" s="18"/>
      <c r="J408" s="18"/>
      <c r="K408" s="18"/>
      <c r="L408" s="18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 spans="1:22">
      <c r="A409" s="7"/>
      <c r="B409" s="7"/>
      <c r="C409" s="40"/>
      <c r="D409" s="18"/>
      <c r="E409" s="18"/>
      <c r="F409" s="54"/>
      <c r="G409" s="18"/>
      <c r="H409" s="18"/>
      <c r="I409" s="18"/>
      <c r="J409" s="18"/>
      <c r="K409" s="18"/>
      <c r="L409" s="18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 spans="1:22">
      <c r="A410" s="7"/>
      <c r="B410" s="7"/>
      <c r="C410" s="40"/>
      <c r="D410" s="18"/>
      <c r="E410" s="18"/>
      <c r="F410" s="54"/>
      <c r="G410" s="18"/>
      <c r="H410" s="18"/>
      <c r="I410" s="18"/>
      <c r="J410" s="18"/>
      <c r="K410" s="18"/>
      <c r="L410" s="18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 spans="1:22">
      <c r="A411" s="7"/>
      <c r="B411" s="7"/>
      <c r="C411" s="40"/>
      <c r="D411" s="18"/>
      <c r="E411" s="18"/>
      <c r="F411" s="54"/>
      <c r="G411" s="18"/>
      <c r="H411" s="18"/>
      <c r="I411" s="18"/>
      <c r="J411" s="18"/>
      <c r="K411" s="18"/>
      <c r="L411" s="18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 spans="1:22">
      <c r="A412" s="7"/>
      <c r="B412" s="7"/>
      <c r="C412" s="40"/>
      <c r="D412" s="18"/>
      <c r="E412" s="18"/>
      <c r="F412" s="54"/>
      <c r="G412" s="18"/>
      <c r="H412" s="18"/>
      <c r="I412" s="18"/>
      <c r="J412" s="18"/>
      <c r="K412" s="18"/>
      <c r="L412" s="18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 spans="1:22">
      <c r="A413" s="7"/>
      <c r="B413" s="7"/>
      <c r="C413" s="40"/>
      <c r="D413" s="18"/>
      <c r="E413" s="18"/>
      <c r="F413" s="54"/>
      <c r="G413" s="18"/>
      <c r="H413" s="18"/>
      <c r="I413" s="18"/>
      <c r="J413" s="18"/>
      <c r="K413" s="18"/>
      <c r="L413" s="18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 spans="1:22">
      <c r="A414" s="7"/>
      <c r="B414" s="7"/>
      <c r="C414" s="40"/>
      <c r="D414" s="18"/>
      <c r="E414" s="18"/>
      <c r="F414" s="54"/>
      <c r="G414" s="18"/>
      <c r="H414" s="18"/>
      <c r="I414" s="18"/>
      <c r="J414" s="18"/>
      <c r="K414" s="18"/>
      <c r="L414" s="18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 spans="1:22">
      <c r="A415" s="7"/>
      <c r="B415" s="7"/>
      <c r="C415" s="40"/>
      <c r="D415" s="18"/>
      <c r="E415" s="18"/>
      <c r="F415" s="54"/>
      <c r="G415" s="18"/>
      <c r="H415" s="18"/>
      <c r="I415" s="18"/>
      <c r="J415" s="18"/>
      <c r="K415" s="18"/>
      <c r="L415" s="18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 spans="1:22">
      <c r="A416" s="7"/>
      <c r="B416" s="7"/>
      <c r="C416" s="40"/>
      <c r="D416" s="18"/>
      <c r="E416" s="18"/>
      <c r="F416" s="54"/>
      <c r="G416" s="18"/>
      <c r="H416" s="18"/>
      <c r="I416" s="18"/>
      <c r="J416" s="18"/>
      <c r="K416" s="18"/>
      <c r="L416" s="18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 spans="1:22">
      <c r="A417" s="7"/>
      <c r="B417" s="7"/>
      <c r="C417" s="40"/>
      <c r="D417" s="18"/>
      <c r="E417" s="18"/>
      <c r="F417" s="54"/>
      <c r="G417" s="18"/>
      <c r="H417" s="18"/>
      <c r="I417" s="18"/>
      <c r="J417" s="18"/>
      <c r="K417" s="18"/>
      <c r="L417" s="18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 spans="1:22">
      <c r="A418" s="7"/>
      <c r="B418" s="7"/>
      <c r="C418" s="40"/>
      <c r="D418" s="18"/>
      <c r="E418" s="18"/>
      <c r="F418" s="54"/>
      <c r="G418" s="18"/>
      <c r="H418" s="18"/>
      <c r="I418" s="18"/>
      <c r="J418" s="18"/>
      <c r="K418" s="18"/>
      <c r="L418" s="18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 spans="1:22">
      <c r="A419" s="7"/>
      <c r="B419" s="7"/>
      <c r="C419" s="40"/>
      <c r="D419" s="18"/>
      <c r="E419" s="18"/>
      <c r="F419" s="54"/>
      <c r="G419" s="18"/>
      <c r="H419" s="18"/>
      <c r="I419" s="18"/>
      <c r="J419" s="18"/>
      <c r="K419" s="18"/>
      <c r="L419" s="18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 spans="1:22">
      <c r="A420" s="7"/>
      <c r="B420" s="7"/>
      <c r="C420" s="40"/>
      <c r="D420" s="18"/>
      <c r="E420" s="18"/>
      <c r="F420" s="54"/>
      <c r="G420" s="18"/>
      <c r="H420" s="18"/>
      <c r="I420" s="18"/>
      <c r="J420" s="18"/>
      <c r="K420" s="18"/>
      <c r="L420" s="18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 spans="1:22">
      <c r="A421" s="7"/>
      <c r="B421" s="7"/>
      <c r="C421" s="40"/>
      <c r="D421" s="18"/>
      <c r="E421" s="18"/>
      <c r="F421" s="54"/>
      <c r="G421" s="18"/>
      <c r="H421" s="18"/>
      <c r="I421" s="18"/>
      <c r="J421" s="18"/>
      <c r="K421" s="18"/>
      <c r="L421" s="18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 spans="1:22">
      <c r="A422" s="7"/>
      <c r="B422" s="7"/>
      <c r="C422" s="40"/>
      <c r="D422" s="18"/>
      <c r="E422" s="18"/>
      <c r="F422" s="54"/>
      <c r="G422" s="18"/>
      <c r="H422" s="18"/>
      <c r="I422" s="18"/>
      <c r="J422" s="18"/>
      <c r="K422" s="18"/>
      <c r="L422" s="18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 spans="1:22">
      <c r="A423" s="7"/>
      <c r="B423" s="7"/>
      <c r="C423" s="40"/>
      <c r="D423" s="18"/>
      <c r="E423" s="18"/>
      <c r="F423" s="54"/>
      <c r="G423" s="18"/>
      <c r="H423" s="18"/>
      <c r="I423" s="18"/>
      <c r="J423" s="18"/>
      <c r="K423" s="18"/>
      <c r="L423" s="18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 spans="1:22">
      <c r="A424" s="7"/>
      <c r="B424" s="7"/>
      <c r="C424" s="40"/>
      <c r="D424" s="18"/>
      <c r="E424" s="18"/>
      <c r="F424" s="54"/>
      <c r="G424" s="18"/>
      <c r="H424" s="18"/>
      <c r="I424" s="18"/>
      <c r="J424" s="18"/>
      <c r="K424" s="18"/>
      <c r="L424" s="18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 spans="1:22">
      <c r="A425" s="7"/>
      <c r="B425" s="7"/>
      <c r="C425" s="40"/>
      <c r="D425" s="18"/>
      <c r="E425" s="18"/>
      <c r="F425" s="54"/>
      <c r="G425" s="18"/>
      <c r="H425" s="18"/>
      <c r="I425" s="18"/>
      <c r="J425" s="18"/>
      <c r="K425" s="18"/>
      <c r="L425" s="18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 spans="1:22">
      <c r="A426" s="7"/>
      <c r="B426" s="7"/>
      <c r="C426" s="40"/>
      <c r="D426" s="18"/>
      <c r="E426" s="18"/>
      <c r="F426" s="54"/>
      <c r="G426" s="18"/>
      <c r="H426" s="18"/>
      <c r="I426" s="18"/>
      <c r="J426" s="18"/>
      <c r="K426" s="18"/>
      <c r="L426" s="18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 spans="1:22">
      <c r="A427" s="7"/>
      <c r="B427" s="7"/>
      <c r="C427" s="40"/>
      <c r="D427" s="18"/>
      <c r="E427" s="18"/>
      <c r="F427" s="54"/>
      <c r="G427" s="18"/>
      <c r="H427" s="18"/>
      <c r="I427" s="18"/>
      <c r="J427" s="18"/>
      <c r="K427" s="18"/>
      <c r="L427" s="18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 spans="1:22">
      <c r="A428" s="7"/>
      <c r="B428" s="7"/>
      <c r="C428" s="40"/>
      <c r="D428" s="18"/>
      <c r="E428" s="18"/>
      <c r="F428" s="54"/>
      <c r="G428" s="18"/>
      <c r="H428" s="18"/>
      <c r="I428" s="18"/>
      <c r="J428" s="18"/>
      <c r="K428" s="18"/>
      <c r="L428" s="18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 spans="1:22">
      <c r="A429" s="7"/>
      <c r="B429" s="7"/>
      <c r="C429" s="40"/>
      <c r="D429" s="18"/>
      <c r="E429" s="18"/>
      <c r="F429" s="54"/>
      <c r="G429" s="18"/>
      <c r="H429" s="18"/>
      <c r="I429" s="18"/>
      <c r="J429" s="18"/>
      <c r="K429" s="18"/>
      <c r="L429" s="18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 spans="1:22">
      <c r="A430" s="7"/>
      <c r="B430" s="7"/>
      <c r="C430" s="40"/>
      <c r="D430" s="18"/>
      <c r="E430" s="18"/>
      <c r="F430" s="54"/>
      <c r="G430" s="18"/>
      <c r="H430" s="18"/>
      <c r="I430" s="18"/>
      <c r="J430" s="18"/>
      <c r="K430" s="18"/>
      <c r="L430" s="18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 spans="1:22">
      <c r="A431" s="7"/>
      <c r="B431" s="7"/>
      <c r="C431" s="40"/>
      <c r="D431" s="18"/>
      <c r="E431" s="18"/>
      <c r="F431" s="54"/>
      <c r="G431" s="18"/>
      <c r="H431" s="18"/>
      <c r="I431" s="18"/>
      <c r="J431" s="18"/>
      <c r="K431" s="18"/>
      <c r="L431" s="18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 spans="1:22">
      <c r="A432" s="7"/>
      <c r="B432" s="7"/>
      <c r="C432" s="40"/>
      <c r="D432" s="18"/>
      <c r="E432" s="18"/>
      <c r="F432" s="54"/>
      <c r="G432" s="18"/>
      <c r="H432" s="18"/>
      <c r="I432" s="18"/>
      <c r="J432" s="18"/>
      <c r="K432" s="18"/>
      <c r="L432" s="18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 spans="1:22">
      <c r="A433" s="7"/>
      <c r="B433" s="7"/>
      <c r="C433" s="40"/>
      <c r="D433" s="18"/>
      <c r="E433" s="18"/>
      <c r="F433" s="54"/>
      <c r="G433" s="18"/>
      <c r="H433" s="18"/>
      <c r="I433" s="18"/>
      <c r="J433" s="18"/>
      <c r="K433" s="18"/>
      <c r="L433" s="18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 spans="1:22">
      <c r="A434" s="7"/>
      <c r="B434" s="7"/>
      <c r="C434" s="40"/>
      <c r="D434" s="18"/>
      <c r="E434" s="18"/>
      <c r="F434" s="54"/>
      <c r="G434" s="18"/>
      <c r="H434" s="18"/>
      <c r="I434" s="18"/>
      <c r="J434" s="18"/>
      <c r="K434" s="18"/>
      <c r="L434" s="18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 spans="1:22">
      <c r="A435" s="7"/>
      <c r="B435" s="7"/>
      <c r="C435" s="40"/>
      <c r="D435" s="18"/>
      <c r="E435" s="18"/>
      <c r="F435" s="54"/>
      <c r="G435" s="18"/>
      <c r="H435" s="18"/>
      <c r="I435" s="18"/>
      <c r="J435" s="18"/>
      <c r="K435" s="18"/>
      <c r="L435" s="18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 spans="1:22">
      <c r="A436" s="7"/>
      <c r="B436" s="7"/>
      <c r="C436" s="40"/>
      <c r="D436" s="18"/>
      <c r="E436" s="18"/>
      <c r="F436" s="54"/>
      <c r="G436" s="18"/>
      <c r="H436" s="18"/>
      <c r="I436" s="18"/>
      <c r="J436" s="18"/>
      <c r="K436" s="18"/>
      <c r="L436" s="18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 spans="1:22">
      <c r="A437" s="7"/>
      <c r="B437" s="7"/>
      <c r="C437" s="40"/>
      <c r="D437" s="18"/>
      <c r="E437" s="18"/>
      <c r="F437" s="54"/>
      <c r="G437" s="18"/>
      <c r="H437" s="18"/>
      <c r="I437" s="18"/>
      <c r="J437" s="18"/>
      <c r="K437" s="18"/>
      <c r="L437" s="18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 spans="1:22">
      <c r="A438" s="7"/>
      <c r="B438" s="7"/>
      <c r="C438" s="40"/>
      <c r="D438" s="18"/>
      <c r="E438" s="18"/>
      <c r="F438" s="54"/>
      <c r="G438" s="18"/>
      <c r="H438" s="18"/>
      <c r="I438" s="18"/>
      <c r="J438" s="18"/>
      <c r="K438" s="18"/>
      <c r="L438" s="18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 spans="1:22">
      <c r="A439" s="7"/>
      <c r="B439" s="7"/>
      <c r="C439" s="40"/>
      <c r="D439" s="18"/>
      <c r="E439" s="18"/>
      <c r="F439" s="54"/>
      <c r="G439" s="18"/>
      <c r="H439" s="18"/>
      <c r="I439" s="18"/>
      <c r="J439" s="18"/>
      <c r="K439" s="18"/>
      <c r="L439" s="18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 spans="1:22">
      <c r="A440" s="7"/>
      <c r="B440" s="7"/>
      <c r="C440" s="40"/>
      <c r="D440" s="18"/>
      <c r="E440" s="18"/>
      <c r="F440" s="54"/>
      <c r="G440" s="18"/>
      <c r="H440" s="18"/>
      <c r="I440" s="18"/>
      <c r="J440" s="18"/>
      <c r="K440" s="18"/>
      <c r="L440" s="18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 spans="1:22">
      <c r="A441" s="7"/>
      <c r="B441" s="7"/>
      <c r="C441" s="40"/>
      <c r="D441" s="18"/>
      <c r="E441" s="18"/>
      <c r="F441" s="54"/>
      <c r="G441" s="18"/>
      <c r="H441" s="18"/>
      <c r="I441" s="18"/>
      <c r="J441" s="18"/>
      <c r="K441" s="18"/>
      <c r="L441" s="18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 spans="1:22">
      <c r="A442" s="7"/>
      <c r="B442" s="7"/>
      <c r="C442" s="40"/>
      <c r="D442" s="18"/>
      <c r="E442" s="18"/>
      <c r="F442" s="54"/>
      <c r="G442" s="18"/>
      <c r="H442" s="18"/>
      <c r="I442" s="18"/>
      <c r="J442" s="18"/>
      <c r="K442" s="18"/>
      <c r="L442" s="18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 spans="1:22">
      <c r="A443" s="7"/>
      <c r="B443" s="7"/>
      <c r="C443" s="40"/>
      <c r="D443" s="18"/>
      <c r="E443" s="18"/>
      <c r="F443" s="54"/>
      <c r="G443" s="18"/>
      <c r="H443" s="18"/>
      <c r="I443" s="18"/>
      <c r="J443" s="18"/>
      <c r="K443" s="18"/>
      <c r="L443" s="18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 spans="1:22">
      <c r="A444" s="7"/>
      <c r="B444" s="7"/>
      <c r="C444" s="40"/>
      <c r="D444" s="18"/>
      <c r="E444" s="18"/>
      <c r="F444" s="54"/>
      <c r="G444" s="18"/>
      <c r="H444" s="18"/>
      <c r="I444" s="18"/>
      <c r="J444" s="18"/>
      <c r="K444" s="18"/>
      <c r="L444" s="18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 spans="1:22">
      <c r="A445" s="7"/>
      <c r="B445" s="7"/>
      <c r="C445" s="40"/>
      <c r="D445" s="18"/>
      <c r="E445" s="18"/>
      <c r="F445" s="54"/>
      <c r="G445" s="18"/>
      <c r="H445" s="18"/>
      <c r="I445" s="18"/>
      <c r="J445" s="18"/>
      <c r="K445" s="18"/>
      <c r="L445" s="18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 spans="1:22">
      <c r="A446" s="7"/>
      <c r="B446" s="7"/>
      <c r="C446" s="40"/>
      <c r="D446" s="18"/>
      <c r="E446" s="18"/>
      <c r="F446" s="54"/>
      <c r="G446" s="18"/>
      <c r="H446" s="18"/>
      <c r="I446" s="18"/>
      <c r="J446" s="18"/>
      <c r="K446" s="18"/>
      <c r="L446" s="18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 spans="1:22">
      <c r="A447" s="7"/>
      <c r="B447" s="7"/>
      <c r="C447" s="40"/>
      <c r="D447" s="18"/>
      <c r="E447" s="18"/>
      <c r="F447" s="54"/>
      <c r="G447" s="18"/>
      <c r="H447" s="18"/>
      <c r="I447" s="18"/>
      <c r="J447" s="18"/>
      <c r="K447" s="18"/>
      <c r="L447" s="18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 spans="1:22">
      <c r="A448" s="7"/>
      <c r="B448" s="7"/>
      <c r="C448" s="40"/>
      <c r="D448" s="18"/>
      <c r="E448" s="18"/>
      <c r="F448" s="54"/>
      <c r="G448" s="18"/>
      <c r="H448" s="18"/>
      <c r="I448" s="18"/>
      <c r="J448" s="18"/>
      <c r="K448" s="18"/>
      <c r="L448" s="18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 spans="1:22">
      <c r="A449" s="7"/>
      <c r="B449" s="7"/>
      <c r="C449" s="40"/>
      <c r="D449" s="18"/>
      <c r="E449" s="18"/>
      <c r="F449" s="54"/>
      <c r="G449" s="18"/>
      <c r="H449" s="18"/>
      <c r="I449" s="18"/>
      <c r="J449" s="18"/>
      <c r="K449" s="18"/>
      <c r="L449" s="18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 spans="1:22">
      <c r="A450" s="7"/>
      <c r="B450" s="7"/>
      <c r="C450" s="40"/>
      <c r="D450" s="18"/>
      <c r="E450" s="18"/>
      <c r="F450" s="54"/>
      <c r="G450" s="18"/>
      <c r="H450" s="18"/>
      <c r="I450" s="18"/>
      <c r="J450" s="18"/>
      <c r="K450" s="18"/>
      <c r="L450" s="18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 spans="1:22">
      <c r="A451" s="7"/>
      <c r="B451" s="7"/>
      <c r="C451" s="40"/>
      <c r="D451" s="18"/>
      <c r="E451" s="18"/>
      <c r="F451" s="54"/>
      <c r="G451" s="18"/>
      <c r="H451" s="18"/>
      <c r="I451" s="18"/>
      <c r="J451" s="18"/>
      <c r="K451" s="18"/>
      <c r="L451" s="18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 spans="1:22">
      <c r="A452" s="7"/>
      <c r="B452" s="7"/>
      <c r="C452" s="40"/>
      <c r="D452" s="18"/>
      <c r="E452" s="18"/>
      <c r="F452" s="54"/>
      <c r="G452" s="18"/>
      <c r="H452" s="18"/>
      <c r="I452" s="18"/>
      <c r="J452" s="18"/>
      <c r="K452" s="18"/>
      <c r="L452" s="18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 spans="1:22">
      <c r="A453" s="7"/>
      <c r="B453" s="7"/>
      <c r="C453" s="40"/>
      <c r="D453" s="18"/>
      <c r="E453" s="18"/>
      <c r="F453" s="54"/>
      <c r="G453" s="18"/>
      <c r="H453" s="18"/>
      <c r="I453" s="18"/>
      <c r="J453" s="18"/>
      <c r="K453" s="18"/>
      <c r="L453" s="18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 spans="1:22">
      <c r="A454" s="7"/>
      <c r="B454" s="7"/>
      <c r="C454" s="40"/>
      <c r="D454" s="18"/>
      <c r="E454" s="18"/>
      <c r="F454" s="54"/>
      <c r="G454" s="18"/>
      <c r="H454" s="18"/>
      <c r="I454" s="18"/>
      <c r="J454" s="18"/>
      <c r="K454" s="18"/>
      <c r="L454" s="18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 spans="1:22">
      <c r="A455" s="7"/>
      <c r="B455" s="7"/>
      <c r="C455" s="40"/>
      <c r="D455" s="18"/>
      <c r="E455" s="18"/>
      <c r="F455" s="54"/>
      <c r="G455" s="18"/>
      <c r="H455" s="18"/>
      <c r="I455" s="18"/>
      <c r="J455" s="18"/>
      <c r="K455" s="18"/>
      <c r="L455" s="18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 spans="1:22">
      <c r="A456" s="7"/>
      <c r="B456" s="7"/>
      <c r="C456" s="40"/>
      <c r="D456" s="18"/>
      <c r="E456" s="18"/>
      <c r="F456" s="54"/>
      <c r="G456" s="18"/>
      <c r="H456" s="18"/>
      <c r="I456" s="18"/>
      <c r="J456" s="18"/>
      <c r="K456" s="18"/>
      <c r="L456" s="18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 spans="1:22">
      <c r="A457" s="7"/>
      <c r="B457" s="7"/>
      <c r="C457" s="40"/>
      <c r="D457" s="18"/>
      <c r="E457" s="18"/>
      <c r="F457" s="54"/>
      <c r="G457" s="18"/>
      <c r="H457" s="18"/>
      <c r="I457" s="18"/>
      <c r="J457" s="18"/>
      <c r="K457" s="18"/>
      <c r="L457" s="18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 spans="1:22">
      <c r="A458" s="7"/>
      <c r="B458" s="7"/>
      <c r="C458" s="40"/>
      <c r="D458" s="18"/>
      <c r="E458" s="18"/>
      <c r="F458" s="54"/>
      <c r="G458" s="18"/>
      <c r="H458" s="18"/>
      <c r="I458" s="18"/>
      <c r="J458" s="18"/>
      <c r="K458" s="18"/>
      <c r="L458" s="18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 spans="1:22">
      <c r="A459" s="7"/>
      <c r="B459" s="7"/>
      <c r="C459" s="40"/>
      <c r="D459" s="18"/>
      <c r="E459" s="18"/>
      <c r="F459" s="54"/>
      <c r="G459" s="18"/>
      <c r="H459" s="18"/>
      <c r="I459" s="18"/>
      <c r="J459" s="18"/>
      <c r="K459" s="18"/>
      <c r="L459" s="18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 spans="1:22">
      <c r="A460" s="7"/>
      <c r="B460" s="7"/>
      <c r="C460" s="40"/>
      <c r="D460" s="18"/>
      <c r="E460" s="18"/>
      <c r="F460" s="54"/>
      <c r="G460" s="18"/>
      <c r="H460" s="18"/>
      <c r="I460" s="18"/>
      <c r="J460" s="18"/>
      <c r="K460" s="18"/>
      <c r="L460" s="18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 spans="1:22">
      <c r="A461" s="7"/>
      <c r="B461" s="7"/>
      <c r="C461" s="40"/>
      <c r="D461" s="18"/>
      <c r="E461" s="18"/>
      <c r="F461" s="54"/>
      <c r="G461" s="18"/>
      <c r="H461" s="18"/>
      <c r="I461" s="18"/>
      <c r="J461" s="18"/>
      <c r="K461" s="18"/>
      <c r="L461" s="18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 spans="1:22">
      <c r="A462" s="7"/>
      <c r="B462" s="7"/>
      <c r="C462" s="40"/>
      <c r="D462" s="18"/>
      <c r="E462" s="18"/>
      <c r="F462" s="54"/>
      <c r="G462" s="18"/>
      <c r="H462" s="18"/>
      <c r="I462" s="18"/>
      <c r="J462" s="18"/>
      <c r="K462" s="18"/>
      <c r="L462" s="18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r="463" spans="1:22">
      <c r="A463" s="7"/>
      <c r="B463" s="7"/>
      <c r="C463" s="40"/>
      <c r="D463" s="18"/>
      <c r="E463" s="18"/>
      <c r="F463" s="54"/>
      <c r="G463" s="18"/>
      <c r="H463" s="18"/>
      <c r="I463" s="18"/>
      <c r="J463" s="18"/>
      <c r="K463" s="18"/>
      <c r="L463" s="18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 spans="1:22">
      <c r="A464" s="7"/>
      <c r="B464" s="7"/>
      <c r="C464" s="40"/>
      <c r="D464" s="18"/>
      <c r="E464" s="18"/>
      <c r="F464" s="54"/>
      <c r="G464" s="18"/>
      <c r="H464" s="18"/>
      <c r="I464" s="18"/>
      <c r="J464" s="18"/>
      <c r="K464" s="18"/>
      <c r="L464" s="18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 spans="1:22">
      <c r="A465" s="7"/>
      <c r="B465" s="7"/>
      <c r="C465" s="40"/>
      <c r="D465" s="18"/>
      <c r="E465" s="18"/>
      <c r="F465" s="54"/>
      <c r="G465" s="18"/>
      <c r="H465" s="18"/>
      <c r="I465" s="18"/>
      <c r="J465" s="18"/>
      <c r="K465" s="18"/>
      <c r="L465" s="18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 spans="1:22">
      <c r="A466" s="7"/>
      <c r="B466" s="7"/>
      <c r="C466" s="40"/>
      <c r="D466" s="18"/>
      <c r="E466" s="18"/>
      <c r="F466" s="54"/>
      <c r="G466" s="18"/>
      <c r="H466" s="18"/>
      <c r="I466" s="18"/>
      <c r="J466" s="18"/>
      <c r="K466" s="18"/>
      <c r="L466" s="18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 spans="1:22">
      <c r="A467" s="7"/>
      <c r="B467" s="7"/>
      <c r="C467" s="40"/>
      <c r="D467" s="18"/>
      <c r="E467" s="18"/>
      <c r="F467" s="54"/>
      <c r="G467" s="18"/>
      <c r="H467" s="18"/>
      <c r="I467" s="18"/>
      <c r="J467" s="18"/>
      <c r="K467" s="18"/>
      <c r="L467" s="18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 spans="1:22">
      <c r="A468" s="7"/>
      <c r="B468" s="7"/>
      <c r="C468" s="40"/>
      <c r="D468" s="18"/>
      <c r="E468" s="18"/>
      <c r="F468" s="54"/>
      <c r="G468" s="18"/>
      <c r="H468" s="18"/>
      <c r="I468" s="18"/>
      <c r="J468" s="18"/>
      <c r="K468" s="18"/>
      <c r="L468" s="18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 spans="1:22">
      <c r="A469" s="7"/>
      <c r="B469" s="7"/>
      <c r="C469" s="40"/>
      <c r="D469" s="18"/>
      <c r="E469" s="18"/>
      <c r="F469" s="54"/>
      <c r="G469" s="18"/>
      <c r="H469" s="18"/>
      <c r="I469" s="18"/>
      <c r="J469" s="18"/>
      <c r="K469" s="18"/>
      <c r="L469" s="18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 spans="1:22">
      <c r="A470" s="7"/>
      <c r="B470" s="7"/>
      <c r="C470" s="40"/>
      <c r="D470" s="18"/>
      <c r="E470" s="18"/>
      <c r="F470" s="54"/>
      <c r="G470" s="18"/>
      <c r="H470" s="18"/>
      <c r="I470" s="18"/>
      <c r="J470" s="18"/>
      <c r="K470" s="18"/>
      <c r="L470" s="18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 spans="1:22">
      <c r="A471" s="7"/>
      <c r="B471" s="7"/>
      <c r="C471" s="40"/>
      <c r="D471" s="18"/>
      <c r="E471" s="18"/>
      <c r="F471" s="54"/>
      <c r="G471" s="18"/>
      <c r="H471" s="18"/>
      <c r="I471" s="18"/>
      <c r="J471" s="18"/>
      <c r="K471" s="18"/>
      <c r="L471" s="18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 spans="1:22">
      <c r="A472" s="7"/>
      <c r="B472" s="7"/>
      <c r="C472" s="40"/>
      <c r="D472" s="18"/>
      <c r="E472" s="18"/>
      <c r="F472" s="54"/>
      <c r="G472" s="18"/>
      <c r="H472" s="18"/>
      <c r="I472" s="18"/>
      <c r="J472" s="18"/>
      <c r="K472" s="18"/>
      <c r="L472" s="18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 spans="1:22">
      <c r="A473" s="7"/>
      <c r="B473" s="7"/>
      <c r="C473" s="40"/>
      <c r="D473" s="18"/>
      <c r="E473" s="18"/>
      <c r="F473" s="54"/>
      <c r="G473" s="18"/>
      <c r="H473" s="18"/>
      <c r="I473" s="18"/>
      <c r="J473" s="18"/>
      <c r="K473" s="18"/>
      <c r="L473" s="18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 spans="1:22">
      <c r="A474" s="7"/>
      <c r="B474" s="7"/>
      <c r="C474" s="40"/>
      <c r="D474" s="18"/>
      <c r="E474" s="18"/>
      <c r="F474" s="54"/>
      <c r="G474" s="18"/>
      <c r="H474" s="18"/>
      <c r="I474" s="18"/>
      <c r="J474" s="18"/>
      <c r="K474" s="18"/>
      <c r="L474" s="18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 spans="1:22">
      <c r="A475" s="7"/>
      <c r="B475" s="7"/>
      <c r="C475" s="40"/>
      <c r="D475" s="18"/>
      <c r="E475" s="18"/>
      <c r="F475" s="54"/>
      <c r="G475" s="18"/>
      <c r="H475" s="18"/>
      <c r="I475" s="18"/>
      <c r="J475" s="18"/>
      <c r="K475" s="18"/>
      <c r="L475" s="18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 spans="1:22">
      <c r="A476" s="7"/>
      <c r="B476" s="7"/>
      <c r="C476" s="40"/>
      <c r="D476" s="18"/>
      <c r="E476" s="18"/>
      <c r="F476" s="54"/>
      <c r="G476" s="18"/>
      <c r="H476" s="18"/>
      <c r="I476" s="18"/>
      <c r="J476" s="18"/>
      <c r="K476" s="18"/>
      <c r="L476" s="18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 spans="1:22">
      <c r="A477" s="7"/>
      <c r="B477" s="7"/>
      <c r="C477" s="40"/>
      <c r="D477" s="18"/>
      <c r="E477" s="18"/>
      <c r="F477" s="54"/>
      <c r="G477" s="18"/>
      <c r="H477" s="18"/>
      <c r="I477" s="18"/>
      <c r="J477" s="18"/>
      <c r="K477" s="18"/>
      <c r="L477" s="18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 spans="1:22">
      <c r="A478" s="7"/>
      <c r="B478" s="7"/>
      <c r="C478" s="40"/>
      <c r="D478" s="18"/>
      <c r="E478" s="18"/>
      <c r="F478" s="54"/>
      <c r="G478" s="18"/>
      <c r="H478" s="18"/>
      <c r="I478" s="18"/>
      <c r="J478" s="18"/>
      <c r="K478" s="18"/>
      <c r="L478" s="18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 spans="1:22">
      <c r="A479" s="7"/>
      <c r="B479" s="7"/>
      <c r="C479" s="40"/>
      <c r="D479" s="18"/>
      <c r="E479" s="18"/>
      <c r="F479" s="54"/>
      <c r="G479" s="18"/>
      <c r="H479" s="18"/>
      <c r="I479" s="18"/>
      <c r="J479" s="18"/>
      <c r="K479" s="18"/>
      <c r="L479" s="18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 spans="1:22">
      <c r="A480" s="7"/>
      <c r="B480" s="7"/>
      <c r="C480" s="40"/>
      <c r="D480" s="18"/>
      <c r="E480" s="18"/>
      <c r="F480" s="54"/>
      <c r="G480" s="18"/>
      <c r="H480" s="18"/>
      <c r="I480" s="18"/>
      <c r="J480" s="18"/>
      <c r="K480" s="18"/>
      <c r="L480" s="18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 spans="1:22">
      <c r="A481" s="7"/>
      <c r="B481" s="7"/>
      <c r="C481" s="40"/>
      <c r="D481" s="18"/>
      <c r="E481" s="18"/>
      <c r="F481" s="54"/>
      <c r="G481" s="18"/>
      <c r="H481" s="18"/>
      <c r="I481" s="18"/>
      <c r="J481" s="18"/>
      <c r="K481" s="18"/>
      <c r="L481" s="18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 spans="1:22">
      <c r="A482" s="7"/>
      <c r="B482" s="7"/>
      <c r="C482" s="40"/>
      <c r="D482" s="18"/>
      <c r="E482" s="18"/>
      <c r="F482" s="54"/>
      <c r="G482" s="18"/>
      <c r="H482" s="18"/>
      <c r="I482" s="18"/>
      <c r="J482" s="18"/>
      <c r="K482" s="18"/>
      <c r="L482" s="18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 spans="1:22">
      <c r="A483" s="7"/>
      <c r="B483" s="7"/>
      <c r="C483" s="40"/>
      <c r="D483" s="18"/>
      <c r="E483" s="18"/>
      <c r="F483" s="54"/>
      <c r="G483" s="18"/>
      <c r="H483" s="18"/>
      <c r="I483" s="18"/>
      <c r="J483" s="18"/>
      <c r="K483" s="18"/>
      <c r="L483" s="18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 spans="1:22">
      <c r="A484" s="7"/>
      <c r="B484" s="7"/>
      <c r="C484" s="40"/>
      <c r="D484" s="18"/>
      <c r="E484" s="18"/>
      <c r="F484" s="54"/>
      <c r="G484" s="18"/>
      <c r="H484" s="18"/>
      <c r="I484" s="18"/>
      <c r="J484" s="18"/>
      <c r="K484" s="18"/>
      <c r="L484" s="18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 spans="1:22">
      <c r="A485" s="7"/>
      <c r="B485" s="7"/>
      <c r="C485" s="40"/>
      <c r="D485" s="18"/>
      <c r="E485" s="18"/>
      <c r="F485" s="54"/>
      <c r="G485" s="18"/>
      <c r="H485" s="18"/>
      <c r="I485" s="18"/>
      <c r="J485" s="18"/>
      <c r="K485" s="18"/>
      <c r="L485" s="18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 spans="1:22">
      <c r="A486" s="7"/>
      <c r="B486" s="7"/>
      <c r="C486" s="40"/>
      <c r="D486" s="18"/>
      <c r="E486" s="18"/>
      <c r="F486" s="54"/>
      <c r="G486" s="18"/>
      <c r="H486" s="18"/>
      <c r="I486" s="18"/>
      <c r="J486" s="18"/>
      <c r="K486" s="18"/>
      <c r="L486" s="18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 spans="1:22">
      <c r="A487" s="7"/>
      <c r="B487" s="7"/>
      <c r="C487" s="40"/>
      <c r="D487" s="18"/>
      <c r="E487" s="18"/>
      <c r="F487" s="54"/>
      <c r="G487" s="18"/>
      <c r="H487" s="18"/>
      <c r="I487" s="18"/>
      <c r="J487" s="18"/>
      <c r="K487" s="18"/>
      <c r="L487" s="18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 spans="1:22">
      <c r="A488" s="7"/>
      <c r="B488" s="7"/>
      <c r="C488" s="40"/>
      <c r="D488" s="18"/>
      <c r="E488" s="18"/>
      <c r="F488" s="54"/>
      <c r="G488" s="18"/>
      <c r="H488" s="18"/>
      <c r="I488" s="18"/>
      <c r="J488" s="18"/>
      <c r="K488" s="18"/>
      <c r="L488" s="18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 spans="1:22">
      <c r="A489" s="7"/>
      <c r="B489" s="7"/>
      <c r="C489" s="40"/>
      <c r="D489" s="18"/>
      <c r="E489" s="18"/>
      <c r="F489" s="54"/>
      <c r="G489" s="18"/>
      <c r="H489" s="18"/>
      <c r="I489" s="18"/>
      <c r="J489" s="18"/>
      <c r="K489" s="18"/>
      <c r="L489" s="18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 spans="1:22">
      <c r="A490" s="7"/>
      <c r="B490" s="7"/>
      <c r="C490" s="40"/>
      <c r="D490" s="18"/>
      <c r="E490" s="18"/>
      <c r="F490" s="54"/>
      <c r="G490" s="18"/>
      <c r="H490" s="18"/>
      <c r="I490" s="18"/>
      <c r="J490" s="18"/>
      <c r="K490" s="18"/>
      <c r="L490" s="18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 spans="1:22">
      <c r="A491" s="7"/>
      <c r="B491" s="7"/>
      <c r="C491" s="40"/>
      <c r="D491" s="18"/>
      <c r="E491" s="18"/>
      <c r="F491" s="54"/>
      <c r="G491" s="18"/>
      <c r="H491" s="18"/>
      <c r="I491" s="18"/>
      <c r="J491" s="18"/>
      <c r="K491" s="18"/>
      <c r="L491" s="18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 spans="1:22">
      <c r="A492" s="7"/>
      <c r="B492" s="7"/>
      <c r="C492" s="40"/>
      <c r="D492" s="18"/>
      <c r="E492" s="18"/>
      <c r="F492" s="54"/>
      <c r="G492" s="18"/>
      <c r="H492" s="18"/>
      <c r="I492" s="18"/>
      <c r="J492" s="18"/>
      <c r="K492" s="18"/>
      <c r="L492" s="18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 spans="1:22">
      <c r="A493" s="7"/>
      <c r="B493" s="7"/>
      <c r="C493" s="40"/>
      <c r="D493" s="18"/>
      <c r="E493" s="18"/>
      <c r="F493" s="54"/>
      <c r="G493" s="18"/>
      <c r="H493" s="18"/>
      <c r="I493" s="18"/>
      <c r="J493" s="18"/>
      <c r="K493" s="18"/>
      <c r="L493" s="18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 spans="1:22">
      <c r="A494" s="7"/>
      <c r="B494" s="7"/>
      <c r="C494" s="40"/>
      <c r="D494" s="18"/>
      <c r="E494" s="18"/>
      <c r="F494" s="54"/>
      <c r="G494" s="18"/>
      <c r="H494" s="18"/>
      <c r="I494" s="18"/>
      <c r="J494" s="18"/>
      <c r="K494" s="18"/>
      <c r="L494" s="18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 spans="1:22">
      <c r="A495" s="7"/>
      <c r="B495" s="7"/>
      <c r="C495" s="40"/>
      <c r="D495" s="18"/>
      <c r="E495" s="18"/>
      <c r="F495" s="54"/>
      <c r="G495" s="18"/>
      <c r="H495" s="18"/>
      <c r="I495" s="18"/>
      <c r="J495" s="18"/>
      <c r="K495" s="18"/>
      <c r="L495" s="18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 spans="1:22">
      <c r="A496" s="7"/>
      <c r="B496" s="7"/>
      <c r="C496" s="40"/>
      <c r="D496" s="18"/>
      <c r="E496" s="18"/>
      <c r="F496" s="54"/>
      <c r="G496" s="18"/>
      <c r="H496" s="18"/>
      <c r="I496" s="18"/>
      <c r="J496" s="18"/>
      <c r="K496" s="18"/>
      <c r="L496" s="18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 spans="1:22">
      <c r="A497" s="7"/>
      <c r="B497" s="7"/>
      <c r="C497" s="40"/>
      <c r="D497" s="18"/>
      <c r="E497" s="18"/>
      <c r="F497" s="54"/>
      <c r="G497" s="18"/>
      <c r="H497" s="18"/>
      <c r="I497" s="18"/>
      <c r="J497" s="18"/>
      <c r="K497" s="18"/>
      <c r="L497" s="18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 spans="1:22">
      <c r="A498" s="7"/>
      <c r="B498" s="7"/>
      <c r="C498" s="40"/>
      <c r="D498" s="18"/>
      <c r="E498" s="18"/>
      <c r="F498" s="54"/>
      <c r="G498" s="18"/>
      <c r="H498" s="18"/>
      <c r="I498" s="18"/>
      <c r="J498" s="18"/>
      <c r="K498" s="18"/>
      <c r="L498" s="18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 spans="1:22">
      <c r="A499" s="7"/>
      <c r="B499" s="7"/>
      <c r="C499" s="40"/>
      <c r="D499" s="18"/>
      <c r="E499" s="18"/>
      <c r="F499" s="54"/>
      <c r="G499" s="18"/>
      <c r="H499" s="18"/>
      <c r="I499" s="18"/>
      <c r="J499" s="18"/>
      <c r="K499" s="18"/>
      <c r="L499" s="18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 spans="1:22">
      <c r="A500" s="7"/>
      <c r="B500" s="7"/>
      <c r="C500" s="40"/>
      <c r="D500" s="18"/>
      <c r="E500" s="18"/>
      <c r="F500" s="54"/>
      <c r="G500" s="18"/>
      <c r="H500" s="18"/>
      <c r="I500" s="18"/>
      <c r="J500" s="18"/>
      <c r="K500" s="18"/>
      <c r="L500" s="18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 spans="1:22">
      <c r="A501" s="7"/>
      <c r="B501" s="7"/>
      <c r="C501" s="40"/>
      <c r="D501" s="18"/>
      <c r="E501" s="18"/>
      <c r="F501" s="54"/>
      <c r="G501" s="18"/>
      <c r="H501" s="18"/>
      <c r="I501" s="18"/>
      <c r="J501" s="18"/>
      <c r="K501" s="18"/>
      <c r="L501" s="18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 spans="1:22">
      <c r="A502" s="7"/>
      <c r="B502" s="7"/>
      <c r="C502" s="40"/>
      <c r="D502" s="18"/>
      <c r="E502" s="18"/>
      <c r="F502" s="54"/>
      <c r="G502" s="18"/>
      <c r="H502" s="18"/>
      <c r="I502" s="18"/>
      <c r="J502" s="18"/>
      <c r="K502" s="18"/>
      <c r="L502" s="18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 spans="1:22">
      <c r="A503" s="7"/>
      <c r="B503" s="7"/>
      <c r="C503" s="40"/>
      <c r="D503" s="18"/>
      <c r="E503" s="18"/>
      <c r="F503" s="54"/>
      <c r="G503" s="18"/>
      <c r="H503" s="18"/>
      <c r="I503" s="18"/>
      <c r="J503" s="18"/>
      <c r="K503" s="18"/>
      <c r="L503" s="18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 spans="1:22">
      <c r="A504" s="7"/>
      <c r="B504" s="7"/>
      <c r="C504" s="40"/>
      <c r="D504" s="18"/>
      <c r="E504" s="18"/>
      <c r="F504" s="54"/>
      <c r="G504" s="18"/>
      <c r="H504" s="18"/>
      <c r="I504" s="18"/>
      <c r="J504" s="18"/>
      <c r="K504" s="18"/>
      <c r="L504" s="18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 spans="1:22">
      <c r="A505" s="7"/>
      <c r="B505" s="7"/>
      <c r="C505" s="40"/>
      <c r="D505" s="18"/>
      <c r="E505" s="18"/>
      <c r="F505" s="54"/>
      <c r="G505" s="18"/>
      <c r="H505" s="18"/>
      <c r="I505" s="18"/>
      <c r="J505" s="18"/>
      <c r="K505" s="18"/>
      <c r="L505" s="18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 spans="1:22">
      <c r="A506" s="7"/>
      <c r="B506" s="7"/>
      <c r="C506" s="40"/>
      <c r="D506" s="18"/>
      <c r="E506" s="18"/>
      <c r="F506" s="54"/>
      <c r="G506" s="18"/>
      <c r="H506" s="18"/>
      <c r="I506" s="18"/>
      <c r="J506" s="18"/>
      <c r="K506" s="18"/>
      <c r="L506" s="18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 spans="1:22">
      <c r="A507" s="7"/>
      <c r="B507" s="7"/>
      <c r="C507" s="40"/>
      <c r="D507" s="18"/>
      <c r="E507" s="18"/>
      <c r="F507" s="54"/>
      <c r="G507" s="18"/>
      <c r="H507" s="18"/>
      <c r="I507" s="18"/>
      <c r="J507" s="18"/>
      <c r="K507" s="18"/>
      <c r="L507" s="18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r="508" spans="1:22">
      <c r="A508" s="7"/>
      <c r="B508" s="7"/>
      <c r="C508" s="40"/>
      <c r="D508" s="18"/>
      <c r="E508" s="18"/>
      <c r="F508" s="54"/>
      <c r="G508" s="18"/>
      <c r="H508" s="18"/>
      <c r="I508" s="18"/>
      <c r="J508" s="18"/>
      <c r="K508" s="18"/>
      <c r="L508" s="18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 spans="1:22">
      <c r="A509" s="7"/>
      <c r="B509" s="7"/>
      <c r="C509" s="40"/>
      <c r="D509" s="18"/>
      <c r="E509" s="18"/>
      <c r="F509" s="54"/>
      <c r="G509" s="18"/>
      <c r="H509" s="18"/>
      <c r="I509" s="18"/>
      <c r="J509" s="18"/>
      <c r="K509" s="18"/>
      <c r="L509" s="18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 spans="1:22">
      <c r="A510" s="7"/>
      <c r="B510" s="7"/>
      <c r="C510" s="40"/>
      <c r="D510" s="18"/>
      <c r="E510" s="18"/>
      <c r="F510" s="54"/>
      <c r="G510" s="18"/>
      <c r="H510" s="18"/>
      <c r="I510" s="18"/>
      <c r="J510" s="18"/>
      <c r="K510" s="18"/>
      <c r="L510" s="18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 spans="1:22">
      <c r="A511" s="7"/>
      <c r="B511" s="7"/>
      <c r="C511" s="40"/>
      <c r="D511" s="18"/>
      <c r="E511" s="18"/>
      <c r="F511" s="54"/>
      <c r="G511" s="18"/>
      <c r="H511" s="18"/>
      <c r="I511" s="18"/>
      <c r="J511" s="18"/>
      <c r="K511" s="18"/>
      <c r="L511" s="18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 spans="1:22">
      <c r="A512" s="7"/>
      <c r="B512" s="7"/>
      <c r="C512" s="40"/>
      <c r="D512" s="18"/>
      <c r="E512" s="18"/>
      <c r="F512" s="54"/>
      <c r="G512" s="18"/>
      <c r="H512" s="18"/>
      <c r="I512" s="18"/>
      <c r="J512" s="18"/>
      <c r="K512" s="18"/>
      <c r="L512" s="18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 spans="1:22">
      <c r="A513" s="7"/>
      <c r="B513" s="7"/>
      <c r="C513" s="40"/>
      <c r="D513" s="18"/>
      <c r="E513" s="18"/>
      <c r="F513" s="54"/>
      <c r="G513" s="18"/>
      <c r="H513" s="18"/>
      <c r="I513" s="18"/>
      <c r="J513" s="18"/>
      <c r="K513" s="18"/>
      <c r="L513" s="18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 spans="1:22">
      <c r="A514" s="7"/>
      <c r="B514" s="7"/>
      <c r="C514" s="40"/>
      <c r="D514" s="18"/>
      <c r="E514" s="18"/>
      <c r="F514" s="54"/>
      <c r="G514" s="18"/>
      <c r="H514" s="18"/>
      <c r="I514" s="18"/>
      <c r="J514" s="18"/>
      <c r="K514" s="18"/>
      <c r="L514" s="18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 spans="1:22">
      <c r="A515" s="7"/>
      <c r="B515" s="7"/>
      <c r="C515" s="40"/>
      <c r="D515" s="18"/>
      <c r="E515" s="18"/>
      <c r="F515" s="54"/>
      <c r="G515" s="18"/>
      <c r="H515" s="18"/>
      <c r="I515" s="18"/>
      <c r="J515" s="18"/>
      <c r="K515" s="18"/>
      <c r="L515" s="18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 spans="1:22">
      <c r="A516" s="7"/>
      <c r="B516" s="7"/>
      <c r="C516" s="40"/>
      <c r="D516" s="18"/>
      <c r="E516" s="18"/>
      <c r="F516" s="54"/>
      <c r="G516" s="18"/>
      <c r="H516" s="18"/>
      <c r="I516" s="18"/>
      <c r="J516" s="18"/>
      <c r="K516" s="18"/>
      <c r="L516" s="18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 spans="1:22">
      <c r="A517" s="7"/>
      <c r="B517" s="7"/>
      <c r="C517" s="40"/>
      <c r="D517" s="18"/>
      <c r="E517" s="18"/>
      <c r="F517" s="54"/>
      <c r="G517" s="18"/>
      <c r="H517" s="18"/>
      <c r="I517" s="18"/>
      <c r="J517" s="18"/>
      <c r="K517" s="18"/>
      <c r="L517" s="18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 spans="1:22">
      <c r="A518" s="7"/>
      <c r="B518" s="7"/>
      <c r="C518" s="40"/>
      <c r="D518" s="18"/>
      <c r="E518" s="18"/>
      <c r="F518" s="54"/>
      <c r="G518" s="18"/>
      <c r="H518" s="18"/>
      <c r="I518" s="18"/>
      <c r="J518" s="18"/>
      <c r="K518" s="18"/>
      <c r="L518" s="18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 spans="1:22">
      <c r="A519" s="7"/>
      <c r="B519" s="7"/>
      <c r="C519" s="40"/>
      <c r="D519" s="18"/>
      <c r="E519" s="18"/>
      <c r="F519" s="54"/>
      <c r="G519" s="18"/>
      <c r="H519" s="18"/>
      <c r="I519" s="18"/>
      <c r="J519" s="18"/>
      <c r="K519" s="18"/>
      <c r="L519" s="18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 spans="1:22">
      <c r="A520" s="7"/>
      <c r="B520" s="7"/>
      <c r="C520" s="40"/>
      <c r="D520" s="18"/>
      <c r="E520" s="18"/>
      <c r="F520" s="54"/>
      <c r="G520" s="18"/>
      <c r="H520" s="18"/>
      <c r="I520" s="18"/>
      <c r="J520" s="18"/>
      <c r="K520" s="18"/>
      <c r="L520" s="18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 spans="1:22">
      <c r="A521" s="7"/>
      <c r="B521" s="7"/>
      <c r="C521" s="40"/>
      <c r="D521" s="18"/>
      <c r="E521" s="18"/>
      <c r="F521" s="54"/>
      <c r="G521" s="18"/>
      <c r="H521" s="18"/>
      <c r="I521" s="18"/>
      <c r="J521" s="18"/>
      <c r="K521" s="18"/>
      <c r="L521" s="18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 spans="1:22">
      <c r="A522" s="7"/>
      <c r="B522" s="7"/>
      <c r="C522" s="40"/>
      <c r="D522" s="18"/>
      <c r="E522" s="18"/>
      <c r="F522" s="54"/>
      <c r="G522" s="18"/>
      <c r="H522" s="18"/>
      <c r="I522" s="18"/>
      <c r="J522" s="18"/>
      <c r="K522" s="18"/>
      <c r="L522" s="18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 spans="1:22">
      <c r="A523" s="7"/>
      <c r="B523" s="7"/>
      <c r="C523" s="40"/>
      <c r="D523" s="18"/>
      <c r="E523" s="18"/>
      <c r="F523" s="54"/>
      <c r="G523" s="18"/>
      <c r="H523" s="18"/>
      <c r="I523" s="18"/>
      <c r="J523" s="18"/>
      <c r="K523" s="18"/>
      <c r="L523" s="18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 spans="1:22">
      <c r="A524" s="7"/>
      <c r="B524" s="7"/>
      <c r="C524" s="40"/>
      <c r="D524" s="18"/>
      <c r="E524" s="18"/>
      <c r="F524" s="54"/>
      <c r="G524" s="18"/>
      <c r="H524" s="18"/>
      <c r="I524" s="18"/>
      <c r="J524" s="18"/>
      <c r="K524" s="18"/>
      <c r="L524" s="18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 spans="1:22">
      <c r="A525" s="7"/>
      <c r="B525" s="7"/>
      <c r="C525" s="40"/>
      <c r="D525" s="18"/>
      <c r="E525" s="18"/>
      <c r="F525" s="54"/>
      <c r="G525" s="18"/>
      <c r="H525" s="18"/>
      <c r="I525" s="18"/>
      <c r="J525" s="18"/>
      <c r="K525" s="18"/>
      <c r="L525" s="18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 spans="1:22">
      <c r="A526" s="7"/>
      <c r="B526" s="7"/>
      <c r="C526" s="40"/>
      <c r="D526" s="18"/>
      <c r="E526" s="18"/>
      <c r="F526" s="54"/>
      <c r="G526" s="18"/>
      <c r="H526" s="18"/>
      <c r="I526" s="18"/>
      <c r="J526" s="18"/>
      <c r="K526" s="18"/>
      <c r="L526" s="18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 spans="1:22">
      <c r="A527" s="7"/>
      <c r="B527" s="7"/>
      <c r="C527" s="40"/>
      <c r="D527" s="18"/>
      <c r="E527" s="18"/>
      <c r="F527" s="54"/>
      <c r="G527" s="18"/>
      <c r="H527" s="18"/>
      <c r="I527" s="18"/>
      <c r="J527" s="18"/>
      <c r="K527" s="18"/>
      <c r="L527" s="18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 spans="1:22">
      <c r="A528" s="7"/>
      <c r="B528" s="7"/>
      <c r="C528" s="40"/>
      <c r="D528" s="18"/>
      <c r="E528" s="18"/>
      <c r="F528" s="54"/>
      <c r="G528" s="18"/>
      <c r="H528" s="18"/>
      <c r="I528" s="18"/>
      <c r="J528" s="18"/>
      <c r="K528" s="18"/>
      <c r="L528" s="18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 spans="1:22">
      <c r="A529" s="7"/>
      <c r="B529" s="7"/>
      <c r="C529" s="40"/>
      <c r="D529" s="18"/>
      <c r="E529" s="18"/>
      <c r="F529" s="54"/>
      <c r="G529" s="18"/>
      <c r="H529" s="18"/>
      <c r="I529" s="18"/>
      <c r="J529" s="18"/>
      <c r="K529" s="18"/>
      <c r="L529" s="18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 spans="1:22">
      <c r="A530" s="7"/>
      <c r="B530" s="7"/>
      <c r="C530" s="40"/>
      <c r="D530" s="18"/>
      <c r="E530" s="18"/>
      <c r="F530" s="54"/>
      <c r="G530" s="18"/>
      <c r="H530" s="18"/>
      <c r="I530" s="18"/>
      <c r="J530" s="18"/>
      <c r="K530" s="18"/>
      <c r="L530" s="18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 spans="1:22">
      <c r="A531" s="7"/>
      <c r="B531" s="7"/>
      <c r="C531" s="40"/>
      <c r="D531" s="18"/>
      <c r="E531" s="18"/>
      <c r="F531" s="54"/>
      <c r="G531" s="18"/>
      <c r="H531" s="18"/>
      <c r="I531" s="18"/>
      <c r="J531" s="18"/>
      <c r="K531" s="18"/>
      <c r="L531" s="18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 spans="1:22">
      <c r="A532" s="7"/>
      <c r="B532" s="7"/>
      <c r="C532" s="40"/>
      <c r="D532" s="18"/>
      <c r="E532" s="18"/>
      <c r="F532" s="54"/>
      <c r="G532" s="18"/>
      <c r="H532" s="18"/>
      <c r="I532" s="18"/>
      <c r="J532" s="18"/>
      <c r="K532" s="18"/>
      <c r="L532" s="18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 spans="1:22">
      <c r="A533" s="7"/>
      <c r="B533" s="7"/>
      <c r="C533" s="40"/>
      <c r="D533" s="18"/>
      <c r="E533" s="18"/>
      <c r="F533" s="54"/>
      <c r="G533" s="18"/>
      <c r="H533" s="18"/>
      <c r="I533" s="18"/>
      <c r="J533" s="18"/>
      <c r="K533" s="18"/>
      <c r="L533" s="18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 spans="1:22">
      <c r="A534" s="7"/>
      <c r="B534" s="7"/>
      <c r="C534" s="40"/>
      <c r="D534" s="18"/>
      <c r="E534" s="18"/>
      <c r="F534" s="54"/>
      <c r="G534" s="18"/>
      <c r="H534" s="18"/>
      <c r="I534" s="18"/>
      <c r="J534" s="18"/>
      <c r="K534" s="18"/>
      <c r="L534" s="18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 spans="1:22">
      <c r="A535" s="7"/>
      <c r="B535" s="7"/>
      <c r="C535" s="40"/>
      <c r="D535" s="18"/>
      <c r="E535" s="18"/>
      <c r="F535" s="54"/>
      <c r="G535" s="18"/>
      <c r="H535" s="18"/>
      <c r="I535" s="18"/>
      <c r="J535" s="18"/>
      <c r="K535" s="18"/>
      <c r="L535" s="18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 spans="1:22">
      <c r="A536" s="7"/>
      <c r="B536" s="7"/>
      <c r="C536" s="40"/>
      <c r="D536" s="18"/>
      <c r="E536" s="18"/>
      <c r="F536" s="54"/>
      <c r="G536" s="18"/>
      <c r="H536" s="18"/>
      <c r="I536" s="18"/>
      <c r="J536" s="18"/>
      <c r="K536" s="18"/>
      <c r="L536" s="18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 spans="1:22">
      <c r="A537" s="7"/>
      <c r="B537" s="7"/>
      <c r="C537" s="40"/>
      <c r="D537" s="18"/>
      <c r="E537" s="18"/>
      <c r="F537" s="54"/>
      <c r="G537" s="18"/>
      <c r="H537" s="18"/>
      <c r="I537" s="18"/>
      <c r="J537" s="18"/>
      <c r="K537" s="18"/>
      <c r="L537" s="18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 spans="1:22">
      <c r="A538" s="7"/>
      <c r="B538" s="7"/>
      <c r="C538" s="40"/>
      <c r="D538" s="18"/>
      <c r="E538" s="18"/>
      <c r="F538" s="54"/>
      <c r="G538" s="18"/>
      <c r="H538" s="18"/>
      <c r="I538" s="18"/>
      <c r="J538" s="18"/>
      <c r="K538" s="18"/>
      <c r="L538" s="18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 spans="1:22">
      <c r="A539" s="7"/>
      <c r="B539" s="7"/>
      <c r="C539" s="40"/>
      <c r="D539" s="18"/>
      <c r="E539" s="18"/>
      <c r="F539" s="54"/>
      <c r="G539" s="18"/>
      <c r="H539" s="18"/>
      <c r="I539" s="18"/>
      <c r="J539" s="18"/>
      <c r="K539" s="18"/>
      <c r="L539" s="18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 spans="1:22">
      <c r="A540" s="7"/>
      <c r="B540" s="7"/>
      <c r="C540" s="40"/>
      <c r="D540" s="18"/>
      <c r="E540" s="18"/>
      <c r="F540" s="54"/>
      <c r="G540" s="18"/>
      <c r="H540" s="18"/>
      <c r="I540" s="18"/>
      <c r="J540" s="18"/>
      <c r="K540" s="18"/>
      <c r="L540" s="18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 spans="1:22">
      <c r="A541" s="7"/>
      <c r="B541" s="7"/>
      <c r="C541" s="40"/>
      <c r="D541" s="18"/>
      <c r="E541" s="18"/>
      <c r="F541" s="54"/>
      <c r="G541" s="18"/>
      <c r="H541" s="18"/>
      <c r="I541" s="18"/>
      <c r="J541" s="18"/>
      <c r="K541" s="18"/>
      <c r="L541" s="18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 spans="1:22">
      <c r="A542" s="7"/>
      <c r="B542" s="7"/>
      <c r="C542" s="40"/>
      <c r="D542" s="18"/>
      <c r="E542" s="18"/>
      <c r="F542" s="54"/>
      <c r="G542" s="18"/>
      <c r="H542" s="18"/>
      <c r="I542" s="18"/>
      <c r="J542" s="18"/>
      <c r="K542" s="18"/>
      <c r="L542" s="18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 spans="1:22">
      <c r="A543" s="7"/>
      <c r="B543" s="7"/>
      <c r="C543" s="40"/>
      <c r="D543" s="18"/>
      <c r="E543" s="18"/>
      <c r="F543" s="54"/>
      <c r="G543" s="18"/>
      <c r="H543" s="18"/>
      <c r="I543" s="18"/>
      <c r="J543" s="18"/>
      <c r="K543" s="18"/>
      <c r="L543" s="18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 spans="1:22">
      <c r="A544" s="7"/>
      <c r="B544" s="7"/>
      <c r="C544" s="40"/>
      <c r="D544" s="18"/>
      <c r="E544" s="18"/>
      <c r="F544" s="54"/>
      <c r="G544" s="18"/>
      <c r="H544" s="18"/>
      <c r="I544" s="18"/>
      <c r="J544" s="18"/>
      <c r="K544" s="18"/>
      <c r="L544" s="18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 spans="1:22">
      <c r="A545" s="7"/>
      <c r="B545" s="7"/>
      <c r="C545" s="40"/>
      <c r="D545" s="18"/>
      <c r="E545" s="18"/>
      <c r="F545" s="54"/>
      <c r="G545" s="18"/>
      <c r="H545" s="18"/>
      <c r="I545" s="18"/>
      <c r="J545" s="18"/>
      <c r="K545" s="18"/>
      <c r="L545" s="18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 spans="1:22">
      <c r="A546" s="7"/>
      <c r="B546" s="7"/>
      <c r="C546" s="40"/>
      <c r="D546" s="18"/>
      <c r="E546" s="18"/>
      <c r="F546" s="54"/>
      <c r="G546" s="18"/>
      <c r="H546" s="18"/>
      <c r="I546" s="18"/>
      <c r="J546" s="18"/>
      <c r="K546" s="18"/>
      <c r="L546" s="18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 spans="1:22">
      <c r="A547" s="7"/>
      <c r="B547" s="7"/>
      <c r="C547" s="40"/>
      <c r="D547" s="18"/>
      <c r="E547" s="18"/>
      <c r="F547" s="54"/>
      <c r="G547" s="18"/>
      <c r="H547" s="18"/>
      <c r="I547" s="18"/>
      <c r="J547" s="18"/>
      <c r="K547" s="18"/>
      <c r="L547" s="18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 spans="1:22">
      <c r="A548" s="7"/>
      <c r="B548" s="7"/>
      <c r="C548" s="40"/>
      <c r="D548" s="18"/>
      <c r="E548" s="18"/>
      <c r="F548" s="54"/>
      <c r="G548" s="18"/>
      <c r="H548" s="18"/>
      <c r="I548" s="18"/>
      <c r="J548" s="18"/>
      <c r="K548" s="18"/>
      <c r="L548" s="18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 spans="1:22">
      <c r="A549" s="7"/>
      <c r="B549" s="7"/>
      <c r="C549" s="40"/>
      <c r="D549" s="18"/>
      <c r="E549" s="18"/>
      <c r="F549" s="54"/>
      <c r="G549" s="18"/>
      <c r="H549" s="18"/>
      <c r="I549" s="18"/>
      <c r="J549" s="18"/>
      <c r="K549" s="18"/>
      <c r="L549" s="18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 spans="1:22">
      <c r="A550" s="7"/>
      <c r="B550" s="7"/>
      <c r="C550" s="40"/>
      <c r="D550" s="18"/>
      <c r="E550" s="18"/>
      <c r="F550" s="54"/>
      <c r="G550" s="18"/>
      <c r="H550" s="18"/>
      <c r="I550" s="18"/>
      <c r="J550" s="18"/>
      <c r="K550" s="18"/>
      <c r="L550" s="18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 spans="1:22">
      <c r="A551" s="7"/>
      <c r="B551" s="7"/>
      <c r="C551" s="40"/>
      <c r="D551" s="18"/>
      <c r="E551" s="18"/>
      <c r="F551" s="54"/>
      <c r="G551" s="18"/>
      <c r="H551" s="18"/>
      <c r="I551" s="18"/>
      <c r="J551" s="18"/>
      <c r="K551" s="18"/>
      <c r="L551" s="18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 spans="1:22">
      <c r="A552" s="7"/>
      <c r="B552" s="7"/>
      <c r="C552" s="40"/>
      <c r="D552" s="18"/>
      <c r="E552" s="18"/>
      <c r="F552" s="54"/>
      <c r="G552" s="18"/>
      <c r="H552" s="18"/>
      <c r="I552" s="18"/>
      <c r="J552" s="18"/>
      <c r="K552" s="18"/>
      <c r="L552" s="18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 spans="1:22">
      <c r="A553" s="7"/>
      <c r="B553" s="7"/>
      <c r="C553" s="40"/>
      <c r="D553" s="18"/>
      <c r="E553" s="18"/>
      <c r="F553" s="54"/>
      <c r="G553" s="18"/>
      <c r="H553" s="18"/>
      <c r="I553" s="18"/>
      <c r="J553" s="18"/>
      <c r="K553" s="18"/>
      <c r="L553" s="18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 spans="1:22">
      <c r="A554" s="7"/>
      <c r="B554" s="7"/>
      <c r="C554" s="40"/>
      <c r="D554" s="18"/>
      <c r="E554" s="18"/>
      <c r="F554" s="54"/>
      <c r="G554" s="18"/>
      <c r="H554" s="18"/>
      <c r="I554" s="18"/>
      <c r="J554" s="18"/>
      <c r="K554" s="18"/>
      <c r="L554" s="18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 spans="1:22">
      <c r="A555" s="7"/>
      <c r="B555" s="7"/>
      <c r="C555" s="40"/>
      <c r="D555" s="18"/>
      <c r="E555" s="18"/>
      <c r="F555" s="54"/>
      <c r="G555" s="18"/>
      <c r="H555" s="18"/>
      <c r="I555" s="18"/>
      <c r="J555" s="18"/>
      <c r="K555" s="18"/>
      <c r="L555" s="18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 spans="1:22">
      <c r="A556" s="7"/>
      <c r="B556" s="7"/>
      <c r="C556" s="40"/>
      <c r="D556" s="18"/>
      <c r="E556" s="18"/>
      <c r="F556" s="54"/>
      <c r="G556" s="18"/>
      <c r="H556" s="18"/>
      <c r="I556" s="18"/>
      <c r="J556" s="18"/>
      <c r="K556" s="18"/>
      <c r="L556" s="18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 spans="1:22">
      <c r="A557" s="7"/>
      <c r="B557" s="7"/>
      <c r="C557" s="40"/>
      <c r="D557" s="18"/>
      <c r="E557" s="18"/>
      <c r="F557" s="54"/>
      <c r="G557" s="18"/>
      <c r="H557" s="18"/>
      <c r="I557" s="18"/>
      <c r="J557" s="18"/>
      <c r="K557" s="18"/>
      <c r="L557" s="18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 spans="1:22">
      <c r="A558" s="7"/>
      <c r="B558" s="7"/>
      <c r="C558" s="40"/>
      <c r="D558" s="18"/>
      <c r="E558" s="18"/>
      <c r="F558" s="54"/>
      <c r="G558" s="18"/>
      <c r="H558" s="18"/>
      <c r="I558" s="18"/>
      <c r="J558" s="18"/>
      <c r="K558" s="18"/>
      <c r="L558" s="18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 spans="1:22">
      <c r="A559" s="7"/>
      <c r="B559" s="7"/>
      <c r="C559" s="40"/>
      <c r="D559" s="18"/>
      <c r="E559" s="18"/>
      <c r="F559" s="54"/>
      <c r="G559" s="18"/>
      <c r="H559" s="18"/>
      <c r="I559" s="18"/>
      <c r="J559" s="18"/>
      <c r="K559" s="18"/>
      <c r="L559" s="18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 spans="1:22">
      <c r="A560" s="7"/>
      <c r="B560" s="7"/>
      <c r="C560" s="40"/>
      <c r="D560" s="18"/>
      <c r="E560" s="18"/>
      <c r="F560" s="54"/>
      <c r="G560" s="18"/>
      <c r="H560" s="18"/>
      <c r="I560" s="18"/>
      <c r="J560" s="18"/>
      <c r="K560" s="18"/>
      <c r="L560" s="18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 spans="1:22">
      <c r="A561" s="7"/>
      <c r="B561" s="7"/>
      <c r="C561" s="40"/>
      <c r="D561" s="18"/>
      <c r="E561" s="18"/>
      <c r="F561" s="54"/>
      <c r="G561" s="18"/>
      <c r="H561" s="18"/>
      <c r="I561" s="18"/>
      <c r="J561" s="18"/>
      <c r="K561" s="18"/>
      <c r="L561" s="18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 spans="1:22">
      <c r="A562" s="7"/>
      <c r="B562" s="7"/>
      <c r="C562" s="40"/>
      <c r="D562" s="18"/>
      <c r="E562" s="18"/>
      <c r="F562" s="54"/>
      <c r="G562" s="18"/>
      <c r="H562" s="18"/>
      <c r="I562" s="18"/>
      <c r="J562" s="18"/>
      <c r="K562" s="18"/>
      <c r="L562" s="18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 spans="1:22">
      <c r="A563" s="7"/>
      <c r="B563" s="7"/>
      <c r="C563" s="40"/>
      <c r="D563" s="18"/>
      <c r="E563" s="18"/>
      <c r="F563" s="54"/>
      <c r="G563" s="18"/>
      <c r="H563" s="18"/>
      <c r="I563" s="18"/>
      <c r="J563" s="18"/>
      <c r="K563" s="18"/>
      <c r="L563" s="18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 spans="1:22">
      <c r="A564" s="7"/>
      <c r="B564" s="7"/>
      <c r="C564" s="40"/>
      <c r="D564" s="18"/>
      <c r="E564" s="18"/>
      <c r="F564" s="54"/>
      <c r="G564" s="18"/>
      <c r="H564" s="18"/>
      <c r="I564" s="18"/>
      <c r="J564" s="18"/>
      <c r="K564" s="18"/>
      <c r="L564" s="18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 spans="1:22">
      <c r="A565" s="7"/>
      <c r="B565" s="7"/>
      <c r="C565" s="40"/>
      <c r="D565" s="18"/>
      <c r="E565" s="18"/>
      <c r="F565" s="54"/>
      <c r="G565" s="18"/>
      <c r="H565" s="18"/>
      <c r="I565" s="18"/>
      <c r="J565" s="18"/>
      <c r="K565" s="18"/>
      <c r="L565" s="18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 spans="1:22">
      <c r="A566" s="7"/>
      <c r="B566" s="7"/>
      <c r="C566" s="40"/>
      <c r="D566" s="18"/>
      <c r="E566" s="18"/>
      <c r="F566" s="54"/>
      <c r="G566" s="18"/>
      <c r="H566" s="18"/>
      <c r="I566" s="18"/>
      <c r="J566" s="18"/>
      <c r="K566" s="18"/>
      <c r="L566" s="18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 spans="1:22">
      <c r="A567" s="7"/>
      <c r="B567" s="7"/>
      <c r="C567" s="40"/>
      <c r="D567" s="18"/>
      <c r="E567" s="18"/>
      <c r="F567" s="54"/>
      <c r="G567" s="18"/>
      <c r="H567" s="18"/>
      <c r="I567" s="18"/>
      <c r="J567" s="18"/>
      <c r="K567" s="18"/>
      <c r="L567" s="18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 spans="1:22">
      <c r="A568" s="7"/>
      <c r="B568" s="7"/>
      <c r="C568" s="40"/>
      <c r="D568" s="18"/>
      <c r="E568" s="18"/>
      <c r="F568" s="54"/>
      <c r="G568" s="18"/>
      <c r="H568" s="18"/>
      <c r="I568" s="18"/>
      <c r="J568" s="18"/>
      <c r="K568" s="18"/>
      <c r="L568" s="18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 spans="1:22">
      <c r="A569" s="7"/>
      <c r="B569" s="7"/>
      <c r="C569" s="40"/>
      <c r="D569" s="18"/>
      <c r="E569" s="18"/>
      <c r="F569" s="54"/>
      <c r="G569" s="18"/>
      <c r="H569" s="18"/>
      <c r="I569" s="18"/>
      <c r="J569" s="18"/>
      <c r="K569" s="18"/>
      <c r="L569" s="18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 spans="1:22">
      <c r="A570" s="7"/>
      <c r="B570" s="7"/>
      <c r="C570" s="40"/>
      <c r="D570" s="18"/>
      <c r="E570" s="18"/>
      <c r="F570" s="54"/>
      <c r="G570" s="18"/>
      <c r="H570" s="18"/>
      <c r="I570" s="18"/>
      <c r="J570" s="18"/>
      <c r="K570" s="18"/>
      <c r="L570" s="18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 spans="1:22">
      <c r="A571" s="7"/>
      <c r="B571" s="7"/>
      <c r="C571" s="40"/>
      <c r="D571" s="18"/>
      <c r="E571" s="18"/>
      <c r="F571" s="54"/>
      <c r="G571" s="18"/>
      <c r="H571" s="18"/>
      <c r="I571" s="18"/>
      <c r="J571" s="18"/>
      <c r="K571" s="18"/>
      <c r="L571" s="18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 spans="1:22">
      <c r="A572" s="7"/>
      <c r="B572" s="7"/>
      <c r="C572" s="40"/>
      <c r="D572" s="18"/>
      <c r="E572" s="18"/>
      <c r="F572" s="54"/>
      <c r="G572" s="18"/>
      <c r="H572" s="18"/>
      <c r="I572" s="18"/>
      <c r="J572" s="18"/>
      <c r="K572" s="18"/>
      <c r="L572" s="18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 spans="1:22">
      <c r="A573" s="7"/>
      <c r="B573" s="7"/>
      <c r="C573" s="40"/>
      <c r="D573" s="18"/>
      <c r="E573" s="18"/>
      <c r="F573" s="54"/>
      <c r="G573" s="18"/>
      <c r="H573" s="18"/>
      <c r="I573" s="18"/>
      <c r="J573" s="18"/>
      <c r="K573" s="18"/>
      <c r="L573" s="18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 spans="1:22">
      <c r="A574" s="7"/>
      <c r="B574" s="7"/>
      <c r="C574" s="40"/>
      <c r="D574" s="18"/>
      <c r="E574" s="18"/>
      <c r="F574" s="54"/>
      <c r="G574" s="18"/>
      <c r="H574" s="18"/>
      <c r="I574" s="18"/>
      <c r="J574" s="18"/>
      <c r="K574" s="18"/>
      <c r="L574" s="18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 spans="1:22">
      <c r="A575" s="7"/>
      <c r="B575" s="7"/>
      <c r="C575" s="40"/>
      <c r="D575" s="18"/>
      <c r="E575" s="18"/>
      <c r="F575" s="54"/>
      <c r="G575" s="18"/>
      <c r="H575" s="18"/>
      <c r="I575" s="18"/>
      <c r="J575" s="18"/>
      <c r="K575" s="18"/>
      <c r="L575" s="18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 spans="1:22">
      <c r="A576" s="7"/>
      <c r="B576" s="7"/>
      <c r="C576" s="40"/>
      <c r="D576" s="18"/>
      <c r="E576" s="18"/>
      <c r="F576" s="54"/>
      <c r="G576" s="18"/>
      <c r="H576" s="18"/>
      <c r="I576" s="18"/>
      <c r="J576" s="18"/>
      <c r="K576" s="18"/>
      <c r="L576" s="18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 spans="1:22">
      <c r="A577" s="7"/>
      <c r="B577" s="7"/>
      <c r="C577" s="40"/>
      <c r="D577" s="18"/>
      <c r="E577" s="18"/>
      <c r="F577" s="54"/>
      <c r="G577" s="18"/>
      <c r="H577" s="18"/>
      <c r="I577" s="18"/>
      <c r="J577" s="18"/>
      <c r="K577" s="18"/>
      <c r="L577" s="18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 spans="1:22">
      <c r="A578" s="7"/>
      <c r="B578" s="7"/>
      <c r="C578" s="40"/>
      <c r="D578" s="18"/>
      <c r="E578" s="18"/>
      <c r="F578" s="54"/>
      <c r="G578" s="18"/>
      <c r="H578" s="18"/>
      <c r="I578" s="18"/>
      <c r="J578" s="18"/>
      <c r="K578" s="18"/>
      <c r="L578" s="18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 spans="1:22">
      <c r="A579" s="7"/>
      <c r="B579" s="7"/>
      <c r="C579" s="40"/>
      <c r="D579" s="18"/>
      <c r="E579" s="18"/>
      <c r="F579" s="54"/>
      <c r="G579" s="18"/>
      <c r="H579" s="18"/>
      <c r="I579" s="18"/>
      <c r="J579" s="18"/>
      <c r="K579" s="18"/>
      <c r="L579" s="18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 spans="1:22">
      <c r="A580" s="7"/>
      <c r="B580" s="7"/>
      <c r="C580" s="40"/>
      <c r="D580" s="18"/>
      <c r="E580" s="18"/>
      <c r="F580" s="54"/>
      <c r="G580" s="18"/>
      <c r="H580" s="18"/>
      <c r="I580" s="18"/>
      <c r="J580" s="18"/>
      <c r="K580" s="18"/>
      <c r="L580" s="18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 spans="1:22">
      <c r="A581" s="7"/>
      <c r="B581" s="7"/>
      <c r="C581" s="40"/>
      <c r="D581" s="18"/>
      <c r="E581" s="18"/>
      <c r="F581" s="54"/>
      <c r="G581" s="18"/>
      <c r="H581" s="18"/>
      <c r="I581" s="18"/>
      <c r="J581" s="18"/>
      <c r="K581" s="18"/>
      <c r="L581" s="18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 spans="1:22">
      <c r="A582" s="7"/>
      <c r="B582" s="7"/>
      <c r="C582" s="40"/>
      <c r="D582" s="18"/>
      <c r="E582" s="18"/>
      <c r="F582" s="54"/>
      <c r="G582" s="18"/>
      <c r="H582" s="18"/>
      <c r="I582" s="18"/>
      <c r="J582" s="18"/>
      <c r="K582" s="18"/>
      <c r="L582" s="18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 spans="1:22">
      <c r="A583" s="7"/>
      <c r="B583" s="7"/>
      <c r="C583" s="40"/>
      <c r="D583" s="18"/>
      <c r="E583" s="18"/>
      <c r="F583" s="54"/>
      <c r="G583" s="18"/>
      <c r="H583" s="18"/>
      <c r="I583" s="18"/>
      <c r="J583" s="18"/>
      <c r="K583" s="18"/>
      <c r="L583" s="18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 spans="1:22">
      <c r="A584" s="7"/>
      <c r="B584" s="7"/>
      <c r="C584" s="40"/>
      <c r="D584" s="18"/>
      <c r="E584" s="18"/>
      <c r="F584" s="54"/>
      <c r="G584" s="18"/>
      <c r="H584" s="18"/>
      <c r="I584" s="18"/>
      <c r="J584" s="18"/>
      <c r="K584" s="18"/>
      <c r="L584" s="18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 spans="1:22">
      <c r="A585" s="7"/>
      <c r="B585" s="7"/>
      <c r="C585" s="40"/>
      <c r="D585" s="18"/>
      <c r="E585" s="18"/>
      <c r="F585" s="54"/>
      <c r="G585" s="18"/>
      <c r="H585" s="18"/>
      <c r="I585" s="18"/>
      <c r="J585" s="18"/>
      <c r="K585" s="18"/>
      <c r="L585" s="18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 spans="1:22">
      <c r="A586" s="7"/>
      <c r="B586" s="7"/>
      <c r="C586" s="40"/>
      <c r="D586" s="18"/>
      <c r="E586" s="18"/>
      <c r="F586" s="54"/>
      <c r="G586" s="18"/>
      <c r="H586" s="18"/>
      <c r="I586" s="18"/>
      <c r="J586" s="18"/>
      <c r="K586" s="18"/>
      <c r="L586" s="18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 spans="1:22">
      <c r="A587" s="7"/>
      <c r="B587" s="7"/>
      <c r="C587" s="40"/>
      <c r="D587" s="18"/>
      <c r="E587" s="18"/>
      <c r="F587" s="54"/>
      <c r="G587" s="18"/>
      <c r="H587" s="18"/>
      <c r="I587" s="18"/>
      <c r="J587" s="18"/>
      <c r="K587" s="18"/>
      <c r="L587" s="18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 spans="1:22">
      <c r="A588" s="7"/>
      <c r="B588" s="7"/>
      <c r="C588" s="40"/>
      <c r="D588" s="18"/>
      <c r="E588" s="18"/>
      <c r="F588" s="54"/>
      <c r="G588" s="18"/>
      <c r="H588" s="18"/>
      <c r="I588" s="18"/>
      <c r="J588" s="18"/>
      <c r="K588" s="18"/>
      <c r="L588" s="18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 spans="1:22">
      <c r="A589" s="7"/>
      <c r="B589" s="7"/>
      <c r="C589" s="40"/>
      <c r="D589" s="18"/>
      <c r="E589" s="18"/>
      <c r="F589" s="54"/>
      <c r="G589" s="18"/>
      <c r="H589" s="18"/>
      <c r="I589" s="18"/>
      <c r="J589" s="18"/>
      <c r="K589" s="18"/>
      <c r="L589" s="18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 spans="1:22">
      <c r="A590" s="7"/>
      <c r="B590" s="7"/>
      <c r="C590" s="40"/>
      <c r="D590" s="18"/>
      <c r="E590" s="18"/>
      <c r="F590" s="54"/>
      <c r="G590" s="18"/>
      <c r="H590" s="18"/>
      <c r="I590" s="18"/>
      <c r="J590" s="18"/>
      <c r="K590" s="18"/>
      <c r="L590" s="18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 spans="1:22">
      <c r="A591" s="7"/>
      <c r="B591" s="7"/>
      <c r="C591" s="40"/>
      <c r="D591" s="18"/>
      <c r="E591" s="18"/>
      <c r="F591" s="54"/>
      <c r="G591" s="18"/>
      <c r="H591" s="18"/>
      <c r="I591" s="18"/>
      <c r="J591" s="18"/>
      <c r="K591" s="18"/>
      <c r="L591" s="18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 spans="1:22">
      <c r="A592" s="7"/>
      <c r="B592" s="7"/>
      <c r="C592" s="40"/>
      <c r="D592" s="18"/>
      <c r="E592" s="18"/>
      <c r="F592" s="54"/>
      <c r="G592" s="18"/>
      <c r="H592" s="18"/>
      <c r="I592" s="18"/>
      <c r="J592" s="18"/>
      <c r="K592" s="18"/>
      <c r="L592" s="18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 spans="1:22">
      <c r="A593" s="7"/>
      <c r="B593" s="7"/>
      <c r="C593" s="40"/>
      <c r="D593" s="18"/>
      <c r="E593" s="18"/>
      <c r="F593" s="54"/>
      <c r="G593" s="18"/>
      <c r="H593" s="18"/>
      <c r="I593" s="18"/>
      <c r="J593" s="18"/>
      <c r="K593" s="18"/>
      <c r="L593" s="18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 spans="1:22">
      <c r="A594" s="7"/>
      <c r="B594" s="7"/>
      <c r="C594" s="40"/>
      <c r="D594" s="18"/>
      <c r="E594" s="18"/>
      <c r="F594" s="54"/>
      <c r="G594" s="18"/>
      <c r="H594" s="18"/>
      <c r="I594" s="18"/>
      <c r="J594" s="18"/>
      <c r="K594" s="18"/>
      <c r="L594" s="18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 spans="1:22">
      <c r="A595" s="7"/>
      <c r="B595" s="7"/>
      <c r="C595" s="40"/>
      <c r="D595" s="18"/>
      <c r="E595" s="18"/>
      <c r="F595" s="54"/>
      <c r="G595" s="18"/>
      <c r="H595" s="18"/>
      <c r="I595" s="18"/>
      <c r="J595" s="18"/>
      <c r="K595" s="18"/>
      <c r="L595" s="18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 spans="1:22">
      <c r="A596" s="7"/>
      <c r="B596" s="7"/>
      <c r="C596" s="40"/>
      <c r="D596" s="18"/>
      <c r="E596" s="18"/>
      <c r="F596" s="54"/>
      <c r="G596" s="18"/>
      <c r="H596" s="18"/>
      <c r="I596" s="18"/>
      <c r="J596" s="18"/>
      <c r="K596" s="18"/>
      <c r="L596" s="18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 spans="1:22">
      <c r="A597" s="7"/>
      <c r="B597" s="7"/>
      <c r="C597" s="40"/>
      <c r="D597" s="18"/>
      <c r="E597" s="18"/>
      <c r="F597" s="54"/>
      <c r="G597" s="18"/>
      <c r="H597" s="18"/>
      <c r="I597" s="18"/>
      <c r="J597" s="18"/>
      <c r="K597" s="18"/>
      <c r="L597" s="18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 spans="1:22">
      <c r="A598" s="7"/>
      <c r="B598" s="7"/>
      <c r="C598" s="40"/>
      <c r="D598" s="18"/>
      <c r="E598" s="18"/>
      <c r="F598" s="54"/>
      <c r="G598" s="18"/>
      <c r="H598" s="18"/>
      <c r="I598" s="18"/>
      <c r="J598" s="18"/>
      <c r="K598" s="18"/>
      <c r="L598" s="18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 spans="1:22">
      <c r="A599" s="7"/>
      <c r="B599" s="7"/>
      <c r="C599" s="40"/>
      <c r="D599" s="18"/>
      <c r="E599" s="18"/>
      <c r="F599" s="54"/>
      <c r="G599" s="18"/>
      <c r="H599" s="18"/>
      <c r="I599" s="18"/>
      <c r="J599" s="18"/>
      <c r="K599" s="18"/>
      <c r="L599" s="18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 spans="1:22">
      <c r="A600" s="7"/>
      <c r="B600" s="7"/>
      <c r="C600" s="40"/>
      <c r="D600" s="18"/>
      <c r="E600" s="18"/>
      <c r="F600" s="54"/>
      <c r="G600" s="18"/>
      <c r="H600" s="18"/>
      <c r="I600" s="18"/>
      <c r="J600" s="18"/>
      <c r="K600" s="18"/>
      <c r="L600" s="18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 spans="1:22">
      <c r="A601" s="7"/>
      <c r="B601" s="7"/>
      <c r="C601" s="40"/>
      <c r="D601" s="18"/>
      <c r="E601" s="18"/>
      <c r="F601" s="54"/>
      <c r="G601" s="18"/>
      <c r="H601" s="18"/>
      <c r="I601" s="18"/>
      <c r="J601" s="18"/>
      <c r="K601" s="18"/>
      <c r="L601" s="18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 spans="1:22">
      <c r="A602" s="7"/>
      <c r="B602" s="7"/>
      <c r="C602" s="40"/>
      <c r="D602" s="18"/>
      <c r="E602" s="18"/>
      <c r="F602" s="54"/>
      <c r="G602" s="18"/>
      <c r="H602" s="18"/>
      <c r="I602" s="18"/>
      <c r="J602" s="18"/>
      <c r="K602" s="18"/>
      <c r="L602" s="18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 spans="1:22">
      <c r="A603" s="7"/>
      <c r="B603" s="7"/>
      <c r="C603" s="40"/>
      <c r="D603" s="18"/>
      <c r="E603" s="18"/>
      <c r="F603" s="54"/>
      <c r="G603" s="18"/>
      <c r="H603" s="18"/>
      <c r="I603" s="18"/>
      <c r="J603" s="18"/>
      <c r="K603" s="18"/>
      <c r="L603" s="18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 spans="1:22">
      <c r="A604" s="7"/>
      <c r="B604" s="7"/>
      <c r="C604" s="40"/>
      <c r="D604" s="18"/>
      <c r="E604" s="18"/>
      <c r="F604" s="54"/>
      <c r="G604" s="18"/>
      <c r="H604" s="18"/>
      <c r="I604" s="18"/>
      <c r="J604" s="18"/>
      <c r="K604" s="18"/>
      <c r="L604" s="18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 spans="1:22">
      <c r="A605" s="7"/>
      <c r="B605" s="7"/>
      <c r="C605" s="40"/>
      <c r="D605" s="18"/>
      <c r="E605" s="18"/>
      <c r="F605" s="54"/>
      <c r="G605" s="18"/>
      <c r="H605" s="18"/>
      <c r="I605" s="18"/>
      <c r="J605" s="18"/>
      <c r="K605" s="18"/>
      <c r="L605" s="18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 spans="1:22">
      <c r="A606" s="7"/>
      <c r="B606" s="7"/>
      <c r="C606" s="40"/>
      <c r="D606" s="18"/>
      <c r="E606" s="18"/>
      <c r="F606" s="54"/>
      <c r="G606" s="18"/>
      <c r="H606" s="18"/>
      <c r="I606" s="18"/>
      <c r="J606" s="18"/>
      <c r="K606" s="18"/>
      <c r="L606" s="18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 spans="1:22">
      <c r="A607" s="7"/>
      <c r="B607" s="7"/>
      <c r="C607" s="40"/>
      <c r="D607" s="18"/>
      <c r="E607" s="18"/>
      <c r="F607" s="54"/>
      <c r="G607" s="18"/>
      <c r="H607" s="18"/>
      <c r="I607" s="18"/>
      <c r="J607" s="18"/>
      <c r="K607" s="18"/>
      <c r="L607" s="18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 spans="1:22">
      <c r="A608" s="7"/>
      <c r="B608" s="7"/>
      <c r="C608" s="40"/>
      <c r="D608" s="18"/>
      <c r="E608" s="18"/>
      <c r="F608" s="54"/>
      <c r="G608" s="18"/>
      <c r="H608" s="18"/>
      <c r="I608" s="18"/>
      <c r="J608" s="18"/>
      <c r="K608" s="18"/>
      <c r="L608" s="18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 spans="1:22">
      <c r="A609" s="7"/>
      <c r="B609" s="7"/>
      <c r="C609" s="40"/>
      <c r="D609" s="18"/>
      <c r="E609" s="18"/>
      <c r="F609" s="54"/>
      <c r="G609" s="18"/>
      <c r="H609" s="18"/>
      <c r="I609" s="18"/>
      <c r="J609" s="18"/>
      <c r="K609" s="18"/>
      <c r="L609" s="18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 spans="1:22">
      <c r="A610" s="7"/>
      <c r="B610" s="7"/>
      <c r="C610" s="40"/>
      <c r="D610" s="18"/>
      <c r="E610" s="18"/>
      <c r="F610" s="54"/>
      <c r="G610" s="18"/>
      <c r="H610" s="18"/>
      <c r="I610" s="18"/>
      <c r="J610" s="18"/>
      <c r="K610" s="18"/>
      <c r="L610" s="18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 spans="1:22">
      <c r="A611" s="7"/>
      <c r="B611" s="7"/>
      <c r="C611" s="40"/>
      <c r="D611" s="18"/>
      <c r="E611" s="18"/>
      <c r="F611" s="54"/>
      <c r="G611" s="18"/>
      <c r="H611" s="18"/>
      <c r="I611" s="18"/>
      <c r="J611" s="18"/>
      <c r="K611" s="18"/>
      <c r="L611" s="18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 spans="1:22">
      <c r="A612" s="7"/>
      <c r="B612" s="7"/>
      <c r="C612" s="40"/>
      <c r="D612" s="18"/>
      <c r="E612" s="18"/>
      <c r="F612" s="54"/>
      <c r="G612" s="18"/>
      <c r="H612" s="18"/>
      <c r="I612" s="18"/>
      <c r="J612" s="18"/>
      <c r="K612" s="18"/>
      <c r="L612" s="18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 spans="1:22">
      <c r="A613" s="7"/>
      <c r="B613" s="7"/>
      <c r="C613" s="40"/>
      <c r="D613" s="18"/>
      <c r="E613" s="18"/>
      <c r="F613" s="54"/>
      <c r="G613" s="18"/>
      <c r="H613" s="18"/>
      <c r="I613" s="18"/>
      <c r="J613" s="18"/>
      <c r="K613" s="18"/>
      <c r="L613" s="18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 spans="1:22">
      <c r="A614" s="7"/>
      <c r="B614" s="7"/>
      <c r="C614" s="40"/>
      <c r="D614" s="18"/>
      <c r="E614" s="18"/>
      <c r="F614" s="54"/>
      <c r="G614" s="18"/>
      <c r="H614" s="18"/>
      <c r="I614" s="18"/>
      <c r="J614" s="18"/>
      <c r="K614" s="18"/>
      <c r="L614" s="18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 spans="1:22">
      <c r="A615" s="7"/>
      <c r="B615" s="7"/>
      <c r="C615" s="40"/>
      <c r="D615" s="18"/>
      <c r="E615" s="18"/>
      <c r="F615" s="54"/>
      <c r="G615" s="18"/>
      <c r="H615" s="18"/>
      <c r="I615" s="18"/>
      <c r="J615" s="18"/>
      <c r="K615" s="18"/>
      <c r="L615" s="18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 spans="1:22">
      <c r="A616" s="7"/>
      <c r="B616" s="7"/>
      <c r="C616" s="40"/>
      <c r="D616" s="18"/>
      <c r="E616" s="18"/>
      <c r="F616" s="54"/>
      <c r="G616" s="18"/>
      <c r="H616" s="18"/>
      <c r="I616" s="18"/>
      <c r="J616" s="18"/>
      <c r="K616" s="18"/>
      <c r="L616" s="18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 spans="1:22">
      <c r="A617" s="7"/>
      <c r="B617" s="7"/>
      <c r="C617" s="40"/>
      <c r="D617" s="18"/>
      <c r="E617" s="18"/>
      <c r="F617" s="54"/>
      <c r="G617" s="18"/>
      <c r="H617" s="18"/>
      <c r="I617" s="18"/>
      <c r="J617" s="18"/>
      <c r="K617" s="18"/>
      <c r="L617" s="18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 spans="1:22">
      <c r="A618" s="7"/>
      <c r="B618" s="7"/>
      <c r="C618" s="40"/>
      <c r="D618" s="18"/>
      <c r="E618" s="18"/>
      <c r="F618" s="54"/>
      <c r="G618" s="18"/>
      <c r="H618" s="18"/>
      <c r="I618" s="18"/>
      <c r="J618" s="18"/>
      <c r="K618" s="18"/>
      <c r="L618" s="18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 spans="1:22">
      <c r="A619" s="7"/>
      <c r="B619" s="7"/>
      <c r="C619" s="40"/>
      <c r="D619" s="18"/>
      <c r="E619" s="18"/>
      <c r="F619" s="54"/>
      <c r="G619" s="18"/>
      <c r="H619" s="18"/>
      <c r="I619" s="18"/>
      <c r="J619" s="18"/>
      <c r="K619" s="18"/>
      <c r="L619" s="18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 spans="1:22">
      <c r="A620" s="7"/>
      <c r="B620" s="7"/>
      <c r="C620" s="40"/>
      <c r="D620" s="18"/>
      <c r="E620" s="18"/>
      <c r="F620" s="54"/>
      <c r="G620" s="18"/>
      <c r="H620" s="18"/>
      <c r="I620" s="18"/>
      <c r="J620" s="18"/>
      <c r="K620" s="18"/>
      <c r="L620" s="18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 spans="1:22">
      <c r="A621" s="7"/>
      <c r="B621" s="7"/>
      <c r="C621" s="40"/>
      <c r="D621" s="18"/>
      <c r="E621" s="18"/>
      <c r="F621" s="54"/>
      <c r="G621" s="18"/>
      <c r="H621" s="18"/>
      <c r="I621" s="18"/>
      <c r="J621" s="18"/>
      <c r="K621" s="18"/>
      <c r="L621" s="18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 spans="1:22">
      <c r="A622" s="7"/>
      <c r="B622" s="7"/>
      <c r="C622" s="40"/>
      <c r="D622" s="18"/>
      <c r="E622" s="18"/>
      <c r="F622" s="54"/>
      <c r="G622" s="18"/>
      <c r="H622" s="18"/>
      <c r="I622" s="18"/>
      <c r="J622" s="18"/>
      <c r="K622" s="18"/>
      <c r="L622" s="18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 spans="1:22">
      <c r="A623" s="7"/>
      <c r="B623" s="7"/>
      <c r="C623" s="40"/>
      <c r="D623" s="18"/>
      <c r="E623" s="18"/>
      <c r="F623" s="54"/>
      <c r="G623" s="18"/>
      <c r="H623" s="18"/>
      <c r="I623" s="18"/>
      <c r="J623" s="18"/>
      <c r="K623" s="18"/>
      <c r="L623" s="18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 spans="1:22">
      <c r="A624" s="7"/>
      <c r="B624" s="7"/>
      <c r="C624" s="40"/>
      <c r="D624" s="18"/>
      <c r="E624" s="18"/>
      <c r="F624" s="54"/>
      <c r="G624" s="18"/>
      <c r="H624" s="18"/>
      <c r="I624" s="18"/>
      <c r="J624" s="18"/>
      <c r="K624" s="18"/>
      <c r="L624" s="18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 spans="1:22">
      <c r="A625" s="7"/>
      <c r="B625" s="7"/>
      <c r="C625" s="40"/>
      <c r="D625" s="18"/>
      <c r="E625" s="18"/>
      <c r="F625" s="54"/>
      <c r="G625" s="18"/>
      <c r="H625" s="18"/>
      <c r="I625" s="18"/>
      <c r="J625" s="18"/>
      <c r="K625" s="18"/>
      <c r="L625" s="18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 spans="1:22">
      <c r="A626" s="7"/>
      <c r="B626" s="7"/>
      <c r="C626" s="40"/>
      <c r="D626" s="18"/>
      <c r="E626" s="18"/>
      <c r="F626" s="54"/>
      <c r="G626" s="18"/>
      <c r="H626" s="18"/>
      <c r="I626" s="18"/>
      <c r="J626" s="18"/>
      <c r="K626" s="18"/>
      <c r="L626" s="18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 spans="1:22">
      <c r="A627" s="7"/>
      <c r="B627" s="7"/>
      <c r="C627" s="40"/>
      <c r="D627" s="18"/>
      <c r="E627" s="18"/>
      <c r="F627" s="54"/>
      <c r="G627" s="18"/>
      <c r="H627" s="18"/>
      <c r="I627" s="18"/>
      <c r="J627" s="18"/>
      <c r="K627" s="18"/>
      <c r="L627" s="18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 spans="1:22">
      <c r="A628" s="7"/>
      <c r="B628" s="7"/>
      <c r="C628" s="40"/>
      <c r="D628" s="18"/>
      <c r="E628" s="18"/>
      <c r="F628" s="54"/>
      <c r="G628" s="18"/>
      <c r="H628" s="18"/>
      <c r="I628" s="18"/>
      <c r="J628" s="18"/>
      <c r="K628" s="18"/>
      <c r="L628" s="18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 spans="1:22">
      <c r="A629" s="7"/>
      <c r="B629" s="7"/>
      <c r="C629" s="40"/>
      <c r="D629" s="18"/>
      <c r="E629" s="18"/>
      <c r="F629" s="54"/>
      <c r="G629" s="18"/>
      <c r="H629" s="18"/>
      <c r="I629" s="18"/>
      <c r="J629" s="18"/>
      <c r="K629" s="18"/>
      <c r="L629" s="18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 spans="1:22">
      <c r="A630" s="7"/>
      <c r="B630" s="7"/>
      <c r="C630" s="40"/>
      <c r="D630" s="18"/>
      <c r="E630" s="18"/>
      <c r="F630" s="54"/>
      <c r="G630" s="18"/>
      <c r="H630" s="18"/>
      <c r="I630" s="18"/>
      <c r="J630" s="18"/>
      <c r="K630" s="18"/>
      <c r="L630" s="18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 spans="1:22">
      <c r="A631" s="7"/>
      <c r="B631" s="7"/>
      <c r="C631" s="40"/>
      <c r="D631" s="18"/>
      <c r="E631" s="18"/>
      <c r="F631" s="54"/>
      <c r="G631" s="18"/>
      <c r="H631" s="18"/>
      <c r="I631" s="18"/>
      <c r="J631" s="18"/>
      <c r="K631" s="18"/>
      <c r="L631" s="18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 spans="1:22">
      <c r="A632" s="7"/>
      <c r="B632" s="7"/>
      <c r="C632" s="40"/>
      <c r="D632" s="18"/>
      <c r="E632" s="18"/>
      <c r="F632" s="54"/>
      <c r="G632" s="18"/>
      <c r="H632" s="18"/>
      <c r="I632" s="18"/>
      <c r="J632" s="18"/>
      <c r="K632" s="18"/>
      <c r="L632" s="18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 spans="1:22">
      <c r="A633" s="7"/>
      <c r="B633" s="7"/>
      <c r="C633" s="40"/>
      <c r="D633" s="18"/>
      <c r="E633" s="18"/>
      <c r="F633" s="54"/>
      <c r="G633" s="18"/>
      <c r="H633" s="18"/>
      <c r="I633" s="18"/>
      <c r="J633" s="18"/>
      <c r="K633" s="18"/>
      <c r="L633" s="18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 spans="1:22">
      <c r="A634" s="7"/>
      <c r="B634" s="7"/>
      <c r="C634" s="40"/>
      <c r="D634" s="18"/>
      <c r="E634" s="18"/>
      <c r="F634" s="54"/>
      <c r="G634" s="18"/>
      <c r="H634" s="18"/>
      <c r="I634" s="18"/>
      <c r="J634" s="18"/>
      <c r="K634" s="18"/>
      <c r="L634" s="18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 spans="1:22">
      <c r="A635" s="7"/>
      <c r="B635" s="7"/>
      <c r="C635" s="40"/>
      <c r="D635" s="18"/>
      <c r="E635" s="18"/>
      <c r="F635" s="54"/>
      <c r="G635" s="18"/>
      <c r="H635" s="18"/>
      <c r="I635" s="18"/>
      <c r="J635" s="18"/>
      <c r="K635" s="18"/>
      <c r="L635" s="18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 spans="1:22">
      <c r="A636" s="7"/>
      <c r="B636" s="7"/>
      <c r="C636" s="40"/>
      <c r="D636" s="18"/>
      <c r="E636" s="18"/>
      <c r="F636" s="54"/>
      <c r="G636" s="18"/>
      <c r="H636" s="18"/>
      <c r="I636" s="18"/>
      <c r="J636" s="18"/>
      <c r="K636" s="18"/>
      <c r="L636" s="18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 spans="1:22">
      <c r="A637" s="7"/>
      <c r="B637" s="7"/>
      <c r="C637" s="40"/>
      <c r="D637" s="18"/>
      <c r="E637" s="18"/>
      <c r="F637" s="54"/>
      <c r="G637" s="18"/>
      <c r="H637" s="18"/>
      <c r="I637" s="18"/>
      <c r="J637" s="18"/>
      <c r="K637" s="18"/>
      <c r="L637" s="18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 spans="1:22">
      <c r="A638" s="7"/>
      <c r="B638" s="7"/>
      <c r="C638" s="40"/>
      <c r="D638" s="18"/>
      <c r="E638" s="18"/>
      <c r="F638" s="54"/>
      <c r="G638" s="18"/>
      <c r="H638" s="18"/>
      <c r="I638" s="18"/>
      <c r="J638" s="18"/>
      <c r="K638" s="18"/>
      <c r="L638" s="18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 spans="1:22">
      <c r="A639" s="7"/>
      <c r="B639" s="7"/>
      <c r="C639" s="40"/>
      <c r="D639" s="18"/>
      <c r="E639" s="18"/>
      <c r="F639" s="54"/>
      <c r="G639" s="18"/>
      <c r="H639" s="18"/>
      <c r="I639" s="18"/>
      <c r="J639" s="18"/>
      <c r="K639" s="18"/>
      <c r="L639" s="18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 spans="1:22">
      <c r="A640" s="7"/>
      <c r="B640" s="7"/>
      <c r="C640" s="40"/>
      <c r="D640" s="18"/>
      <c r="E640" s="18"/>
      <c r="F640" s="54"/>
      <c r="G640" s="18"/>
      <c r="H640" s="18"/>
      <c r="I640" s="18"/>
      <c r="J640" s="18"/>
      <c r="K640" s="18"/>
      <c r="L640" s="18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 spans="1:22">
      <c r="A641" s="7"/>
      <c r="B641" s="7"/>
      <c r="C641" s="40"/>
      <c r="D641" s="18"/>
      <c r="E641" s="18"/>
      <c r="F641" s="54"/>
      <c r="G641" s="18"/>
      <c r="H641" s="18"/>
      <c r="I641" s="18"/>
      <c r="J641" s="18"/>
      <c r="K641" s="18"/>
      <c r="L641" s="18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 spans="1:22">
      <c r="A642" s="7"/>
      <c r="B642" s="7"/>
      <c r="C642" s="40"/>
      <c r="D642" s="18"/>
      <c r="E642" s="18"/>
      <c r="F642" s="54"/>
      <c r="G642" s="18"/>
      <c r="H642" s="18"/>
      <c r="I642" s="18"/>
      <c r="J642" s="18"/>
      <c r="K642" s="18"/>
      <c r="L642" s="18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 spans="1:22">
      <c r="A643" s="7"/>
      <c r="B643" s="7"/>
      <c r="C643" s="40"/>
      <c r="D643" s="18"/>
      <c r="E643" s="18"/>
      <c r="F643" s="54"/>
      <c r="G643" s="18"/>
      <c r="H643" s="18"/>
      <c r="I643" s="18"/>
      <c r="J643" s="18"/>
      <c r="K643" s="18"/>
      <c r="L643" s="18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 spans="1:22">
      <c r="A644" s="7"/>
      <c r="B644" s="7"/>
      <c r="C644" s="40"/>
      <c r="D644" s="18"/>
      <c r="E644" s="18"/>
      <c r="F644" s="54"/>
      <c r="G644" s="18"/>
      <c r="H644" s="18"/>
      <c r="I644" s="18"/>
      <c r="J644" s="18"/>
      <c r="K644" s="18"/>
      <c r="L644" s="18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 spans="1:22">
      <c r="A645" s="7"/>
      <c r="B645" s="7"/>
      <c r="C645" s="40"/>
      <c r="D645" s="18"/>
      <c r="E645" s="18"/>
      <c r="F645" s="54"/>
      <c r="G645" s="18"/>
      <c r="H645" s="18"/>
      <c r="I645" s="18"/>
      <c r="J645" s="18"/>
      <c r="K645" s="18"/>
      <c r="L645" s="18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 spans="1:22">
      <c r="A646" s="7"/>
      <c r="B646" s="7"/>
      <c r="C646" s="40"/>
      <c r="D646" s="18"/>
      <c r="E646" s="18"/>
      <c r="F646" s="54"/>
      <c r="G646" s="18"/>
      <c r="H646" s="18"/>
      <c r="I646" s="18"/>
      <c r="J646" s="18"/>
      <c r="K646" s="18"/>
      <c r="L646" s="18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 spans="1:22">
      <c r="A647" s="7"/>
      <c r="B647" s="7"/>
      <c r="C647" s="40"/>
      <c r="D647" s="18"/>
      <c r="E647" s="18"/>
      <c r="F647" s="54"/>
      <c r="G647" s="18"/>
      <c r="H647" s="18"/>
      <c r="I647" s="18"/>
      <c r="J647" s="18"/>
      <c r="K647" s="18"/>
      <c r="L647" s="18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 spans="1:22">
      <c r="A648" s="7"/>
      <c r="B648" s="7"/>
      <c r="C648" s="40"/>
      <c r="D648" s="18"/>
      <c r="E648" s="18"/>
      <c r="F648" s="54"/>
      <c r="G648" s="18"/>
      <c r="H648" s="18"/>
      <c r="I648" s="18"/>
      <c r="J648" s="18"/>
      <c r="K648" s="18"/>
      <c r="L648" s="18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 spans="1:22">
      <c r="A649" s="7"/>
      <c r="B649" s="7"/>
      <c r="C649" s="40"/>
      <c r="D649" s="18"/>
      <c r="E649" s="18"/>
      <c r="F649" s="54"/>
      <c r="G649" s="18"/>
      <c r="H649" s="18"/>
      <c r="I649" s="18"/>
      <c r="J649" s="18"/>
      <c r="K649" s="18"/>
      <c r="L649" s="18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 spans="1:22">
      <c r="A650" s="7"/>
      <c r="B650" s="7"/>
      <c r="C650" s="40"/>
      <c r="D650" s="18"/>
      <c r="E650" s="18"/>
      <c r="F650" s="54"/>
      <c r="G650" s="18"/>
      <c r="H650" s="18"/>
      <c r="I650" s="18"/>
      <c r="J650" s="18"/>
      <c r="K650" s="18"/>
      <c r="L650" s="18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 spans="1:22">
      <c r="A651" s="7"/>
      <c r="B651" s="7"/>
      <c r="C651" s="40"/>
      <c r="D651" s="18"/>
      <c r="E651" s="18"/>
      <c r="F651" s="54"/>
      <c r="G651" s="18"/>
      <c r="H651" s="18"/>
      <c r="I651" s="18"/>
      <c r="J651" s="18"/>
      <c r="K651" s="18"/>
      <c r="L651" s="18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 spans="1:22">
      <c r="A652" s="7"/>
      <c r="B652" s="7"/>
      <c r="C652" s="40"/>
      <c r="D652" s="18"/>
      <c r="E652" s="18"/>
      <c r="F652" s="54"/>
      <c r="G652" s="18"/>
      <c r="H652" s="18"/>
      <c r="I652" s="18"/>
      <c r="J652" s="18"/>
      <c r="K652" s="18"/>
      <c r="L652" s="18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 spans="1:22">
      <c r="A653" s="7"/>
      <c r="B653" s="7"/>
      <c r="C653" s="40"/>
      <c r="D653" s="18"/>
      <c r="E653" s="18"/>
      <c r="F653" s="54"/>
      <c r="G653" s="18"/>
      <c r="H653" s="18"/>
      <c r="I653" s="18"/>
      <c r="J653" s="18"/>
      <c r="K653" s="18"/>
      <c r="L653" s="18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 spans="1:22">
      <c r="A654" s="7"/>
      <c r="B654" s="7"/>
      <c r="C654" s="40"/>
      <c r="D654" s="18"/>
      <c r="E654" s="18"/>
      <c r="F654" s="54"/>
      <c r="G654" s="18"/>
      <c r="H654" s="18"/>
      <c r="I654" s="18"/>
      <c r="J654" s="18"/>
      <c r="K654" s="18"/>
      <c r="L654" s="18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 spans="1:22">
      <c r="A655" s="7"/>
      <c r="B655" s="7"/>
      <c r="C655" s="40"/>
      <c r="D655" s="18"/>
      <c r="E655" s="18"/>
      <c r="F655" s="54"/>
      <c r="G655" s="18"/>
      <c r="H655" s="18"/>
      <c r="I655" s="18"/>
      <c r="J655" s="18"/>
      <c r="K655" s="18"/>
      <c r="L655" s="18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 spans="1:22">
      <c r="A656" s="7"/>
      <c r="B656" s="7"/>
      <c r="C656" s="40"/>
      <c r="D656" s="18"/>
      <c r="E656" s="18"/>
      <c r="F656" s="54"/>
      <c r="G656" s="18"/>
      <c r="H656" s="18"/>
      <c r="I656" s="18"/>
      <c r="J656" s="18"/>
      <c r="K656" s="18"/>
      <c r="L656" s="18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 spans="1:22">
      <c r="A657" s="7"/>
      <c r="B657" s="7"/>
      <c r="C657" s="40"/>
      <c r="D657" s="18"/>
      <c r="E657" s="18"/>
      <c r="F657" s="54"/>
      <c r="G657" s="18"/>
      <c r="H657" s="18"/>
      <c r="I657" s="18"/>
      <c r="J657" s="18"/>
      <c r="K657" s="18"/>
      <c r="L657" s="18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 spans="1:22">
      <c r="A658" s="7"/>
      <c r="B658" s="7"/>
      <c r="C658" s="40"/>
      <c r="D658" s="18"/>
      <c r="E658" s="18"/>
      <c r="F658" s="54"/>
      <c r="G658" s="18"/>
      <c r="H658" s="18"/>
      <c r="I658" s="18"/>
      <c r="J658" s="18"/>
      <c r="K658" s="18"/>
      <c r="L658" s="18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 spans="1:22">
      <c r="A659" s="7"/>
      <c r="B659" s="7"/>
      <c r="C659" s="40"/>
      <c r="D659" s="18"/>
      <c r="E659" s="18"/>
      <c r="F659" s="54"/>
      <c r="G659" s="18"/>
      <c r="H659" s="18"/>
      <c r="I659" s="18"/>
      <c r="J659" s="18"/>
      <c r="K659" s="18"/>
      <c r="L659" s="18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 spans="1:22">
      <c r="A660" s="7"/>
      <c r="B660" s="7"/>
      <c r="C660" s="40"/>
      <c r="D660" s="18"/>
      <c r="E660" s="18"/>
      <c r="F660" s="54"/>
      <c r="G660" s="18"/>
      <c r="H660" s="18"/>
      <c r="I660" s="18"/>
      <c r="J660" s="18"/>
      <c r="K660" s="18"/>
      <c r="L660" s="18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 spans="1:22">
      <c r="A661" s="7"/>
      <c r="B661" s="7"/>
      <c r="C661" s="40"/>
      <c r="D661" s="18"/>
      <c r="E661" s="18"/>
      <c r="F661" s="54"/>
      <c r="G661" s="18"/>
      <c r="H661" s="18"/>
      <c r="I661" s="18"/>
      <c r="J661" s="18"/>
      <c r="K661" s="18"/>
      <c r="L661" s="18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 spans="1:22">
      <c r="A662" s="7"/>
      <c r="B662" s="7"/>
      <c r="C662" s="40"/>
      <c r="D662" s="18"/>
      <c r="E662" s="18"/>
      <c r="F662" s="54"/>
      <c r="G662" s="18"/>
      <c r="H662" s="18"/>
      <c r="I662" s="18"/>
      <c r="J662" s="18"/>
      <c r="K662" s="18"/>
      <c r="L662" s="18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 spans="1:22">
      <c r="A663" s="7"/>
      <c r="B663" s="7"/>
      <c r="C663" s="40"/>
      <c r="D663" s="18"/>
      <c r="E663" s="18"/>
      <c r="F663" s="54"/>
      <c r="G663" s="18"/>
      <c r="H663" s="18"/>
      <c r="I663" s="18"/>
      <c r="J663" s="18"/>
      <c r="K663" s="18"/>
      <c r="L663" s="18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 spans="1:22">
      <c r="A664" s="7"/>
      <c r="B664" s="7"/>
      <c r="C664" s="40"/>
      <c r="D664" s="18"/>
      <c r="E664" s="18"/>
      <c r="F664" s="54"/>
      <c r="G664" s="18"/>
      <c r="H664" s="18"/>
      <c r="I664" s="18"/>
      <c r="J664" s="18"/>
      <c r="K664" s="18"/>
      <c r="L664" s="18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 spans="1:22">
      <c r="A665" s="7"/>
      <c r="B665" s="7"/>
      <c r="C665" s="40"/>
      <c r="D665" s="18"/>
      <c r="E665" s="18"/>
      <c r="F665" s="54"/>
      <c r="G665" s="18"/>
      <c r="H665" s="18"/>
      <c r="I665" s="18"/>
      <c r="J665" s="18"/>
      <c r="K665" s="18"/>
      <c r="L665" s="18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 spans="1:22">
      <c r="A666" s="7"/>
      <c r="B666" s="7"/>
      <c r="C666" s="40"/>
      <c r="D666" s="18"/>
      <c r="E666" s="18"/>
      <c r="F666" s="54"/>
      <c r="G666" s="18"/>
      <c r="H666" s="18"/>
      <c r="I666" s="18"/>
      <c r="J666" s="18"/>
      <c r="K666" s="18"/>
      <c r="L666" s="18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 spans="1:22">
      <c r="A667" s="7"/>
      <c r="B667" s="7"/>
      <c r="C667" s="40"/>
      <c r="D667" s="18"/>
      <c r="E667" s="18"/>
      <c r="F667" s="54"/>
      <c r="G667" s="18"/>
      <c r="H667" s="18"/>
      <c r="I667" s="18"/>
      <c r="J667" s="18"/>
      <c r="K667" s="18"/>
      <c r="L667" s="18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 spans="1:22">
      <c r="A668" s="7"/>
      <c r="B668" s="7"/>
      <c r="C668" s="40"/>
      <c r="D668" s="18"/>
      <c r="E668" s="18"/>
      <c r="F668" s="54"/>
      <c r="G668" s="18"/>
      <c r="H668" s="18"/>
      <c r="I668" s="18"/>
      <c r="J668" s="18"/>
      <c r="K668" s="18"/>
      <c r="L668" s="18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 spans="1:22">
      <c r="A669" s="7"/>
      <c r="B669" s="7"/>
      <c r="C669" s="40"/>
      <c r="D669" s="18"/>
      <c r="E669" s="18"/>
      <c r="F669" s="54"/>
      <c r="G669" s="18"/>
      <c r="H669" s="18"/>
      <c r="I669" s="18"/>
      <c r="J669" s="18"/>
      <c r="K669" s="18"/>
      <c r="L669" s="18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 spans="1:22">
      <c r="A670" s="7"/>
      <c r="B670" s="7"/>
      <c r="C670" s="40"/>
      <c r="D670" s="18"/>
      <c r="E670" s="18"/>
      <c r="F670" s="54"/>
      <c r="G670" s="18"/>
      <c r="H670" s="18"/>
      <c r="I670" s="18"/>
      <c r="J670" s="18"/>
      <c r="K670" s="18"/>
      <c r="L670" s="18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 spans="1:22">
      <c r="A671" s="7"/>
      <c r="B671" s="7"/>
      <c r="C671" s="40"/>
      <c r="D671" s="18"/>
      <c r="E671" s="18"/>
      <c r="F671" s="54"/>
      <c r="G671" s="18"/>
      <c r="H671" s="18"/>
      <c r="I671" s="18"/>
      <c r="J671" s="18"/>
      <c r="K671" s="18"/>
      <c r="L671" s="18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 spans="1:22">
      <c r="A672" s="7"/>
      <c r="B672" s="7"/>
      <c r="C672" s="40"/>
      <c r="D672" s="18"/>
      <c r="E672" s="18"/>
      <c r="F672" s="54"/>
      <c r="G672" s="18"/>
      <c r="H672" s="18"/>
      <c r="I672" s="18"/>
      <c r="J672" s="18"/>
      <c r="K672" s="18"/>
      <c r="L672" s="18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 spans="1:22">
      <c r="A673" s="7"/>
      <c r="B673" s="7"/>
      <c r="C673" s="40"/>
      <c r="D673" s="18"/>
      <c r="E673" s="18"/>
      <c r="F673" s="54"/>
      <c r="G673" s="18"/>
      <c r="H673" s="18"/>
      <c r="I673" s="18"/>
      <c r="J673" s="18"/>
      <c r="K673" s="18"/>
      <c r="L673" s="18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 spans="1:22">
      <c r="A674" s="7"/>
      <c r="B674" s="7"/>
      <c r="C674" s="40"/>
      <c r="D674" s="18"/>
      <c r="E674" s="18"/>
      <c r="F674" s="54"/>
      <c r="G674" s="18"/>
      <c r="H674" s="18"/>
      <c r="I674" s="18"/>
      <c r="J674" s="18"/>
      <c r="K674" s="18"/>
      <c r="L674" s="18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 spans="1:22">
      <c r="A675" s="7"/>
      <c r="B675" s="7"/>
      <c r="C675" s="40"/>
      <c r="D675" s="18"/>
      <c r="E675" s="18"/>
      <c r="F675" s="54"/>
      <c r="G675" s="18"/>
      <c r="H675" s="18"/>
      <c r="I675" s="18"/>
      <c r="J675" s="18"/>
      <c r="K675" s="18"/>
      <c r="L675" s="18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 spans="1:22">
      <c r="A676" s="7"/>
      <c r="B676" s="7"/>
      <c r="C676" s="40"/>
      <c r="D676" s="18"/>
      <c r="E676" s="18"/>
      <c r="F676" s="54"/>
      <c r="G676" s="18"/>
      <c r="H676" s="18"/>
      <c r="I676" s="18"/>
      <c r="J676" s="18"/>
      <c r="K676" s="18"/>
      <c r="L676" s="18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 spans="1:22">
      <c r="A677" s="7"/>
      <c r="B677" s="7"/>
      <c r="C677" s="40"/>
      <c r="D677" s="18"/>
      <c r="E677" s="18"/>
      <c r="F677" s="54"/>
      <c r="G677" s="18"/>
      <c r="H677" s="18"/>
      <c r="I677" s="18"/>
      <c r="J677" s="18"/>
      <c r="K677" s="18"/>
      <c r="L677" s="18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 spans="1:22">
      <c r="A678" s="7"/>
      <c r="B678" s="7"/>
      <c r="C678" s="40"/>
      <c r="D678" s="18"/>
      <c r="E678" s="18"/>
      <c r="F678" s="54"/>
      <c r="G678" s="18"/>
      <c r="H678" s="18"/>
      <c r="I678" s="18"/>
      <c r="J678" s="18"/>
      <c r="K678" s="18"/>
      <c r="L678" s="18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 spans="1:22">
      <c r="A679" s="7"/>
      <c r="B679" s="7"/>
      <c r="C679" s="40"/>
      <c r="D679" s="18"/>
      <c r="E679" s="18"/>
      <c r="F679" s="54"/>
      <c r="G679" s="18"/>
      <c r="H679" s="18"/>
      <c r="I679" s="18"/>
      <c r="J679" s="18"/>
      <c r="K679" s="18"/>
      <c r="L679" s="18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 spans="1:22">
      <c r="A680" s="7"/>
      <c r="B680" s="7"/>
      <c r="C680" s="40"/>
      <c r="D680" s="18"/>
      <c r="E680" s="18"/>
      <c r="F680" s="54"/>
      <c r="G680" s="18"/>
      <c r="H680" s="18"/>
      <c r="I680" s="18"/>
      <c r="J680" s="18"/>
      <c r="K680" s="18"/>
      <c r="L680" s="18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 spans="1:22">
      <c r="A681" s="7"/>
      <c r="B681" s="7"/>
      <c r="C681" s="40"/>
      <c r="D681" s="18"/>
      <c r="E681" s="18"/>
      <c r="F681" s="54"/>
      <c r="G681" s="18"/>
      <c r="H681" s="18"/>
      <c r="I681" s="18"/>
      <c r="J681" s="18"/>
      <c r="K681" s="18"/>
      <c r="L681" s="18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 spans="1:22">
      <c r="A682" s="7"/>
      <c r="B682" s="7"/>
      <c r="C682" s="40"/>
      <c r="D682" s="18"/>
      <c r="E682" s="18"/>
      <c r="F682" s="54"/>
      <c r="G682" s="18"/>
      <c r="H682" s="18"/>
      <c r="I682" s="18"/>
      <c r="J682" s="18"/>
      <c r="K682" s="18"/>
      <c r="L682" s="18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 spans="1:22">
      <c r="A683" s="7"/>
      <c r="B683" s="7"/>
      <c r="C683" s="40"/>
      <c r="D683" s="18"/>
      <c r="E683" s="18"/>
      <c r="F683" s="54"/>
      <c r="G683" s="18"/>
      <c r="H683" s="18"/>
      <c r="I683" s="18"/>
      <c r="J683" s="18"/>
      <c r="K683" s="18"/>
      <c r="L683" s="18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 spans="1:22">
      <c r="A684" s="7"/>
      <c r="B684" s="7"/>
      <c r="C684" s="40"/>
      <c r="D684" s="18"/>
      <c r="E684" s="18"/>
      <c r="F684" s="54"/>
      <c r="G684" s="18"/>
      <c r="H684" s="18"/>
      <c r="I684" s="18"/>
      <c r="J684" s="18"/>
      <c r="K684" s="18"/>
      <c r="L684" s="18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 spans="1:22">
      <c r="A685" s="7"/>
      <c r="B685" s="7"/>
      <c r="C685" s="40"/>
      <c r="D685" s="18"/>
      <c r="E685" s="18"/>
      <c r="F685" s="54"/>
      <c r="G685" s="18"/>
      <c r="H685" s="18"/>
      <c r="I685" s="18"/>
      <c r="J685" s="18"/>
      <c r="K685" s="18"/>
      <c r="L685" s="18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 spans="1:22">
      <c r="A686" s="7"/>
      <c r="B686" s="7"/>
      <c r="C686" s="40"/>
      <c r="D686" s="18"/>
      <c r="E686" s="18"/>
      <c r="F686" s="54"/>
      <c r="G686" s="18"/>
      <c r="H686" s="18"/>
      <c r="I686" s="18"/>
      <c r="J686" s="18"/>
      <c r="K686" s="18"/>
      <c r="L686" s="18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 spans="1:22">
      <c r="A687" s="7"/>
      <c r="B687" s="7"/>
      <c r="C687" s="40"/>
      <c r="D687" s="18"/>
      <c r="E687" s="18"/>
      <c r="F687" s="54"/>
      <c r="G687" s="18"/>
      <c r="H687" s="18"/>
      <c r="I687" s="18"/>
      <c r="J687" s="18"/>
      <c r="K687" s="18"/>
      <c r="L687" s="18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 spans="1:22">
      <c r="A688" s="7"/>
      <c r="B688" s="7"/>
      <c r="C688" s="40"/>
      <c r="D688" s="18"/>
      <c r="E688" s="18"/>
      <c r="F688" s="54"/>
      <c r="G688" s="18"/>
      <c r="H688" s="18"/>
      <c r="I688" s="18"/>
      <c r="J688" s="18"/>
      <c r="K688" s="18"/>
      <c r="L688" s="18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 spans="1:22">
      <c r="A689" s="7"/>
      <c r="B689" s="7"/>
      <c r="C689" s="40"/>
      <c r="D689" s="18"/>
      <c r="E689" s="18"/>
      <c r="F689" s="54"/>
      <c r="G689" s="18"/>
      <c r="H689" s="18"/>
      <c r="I689" s="18"/>
      <c r="J689" s="18"/>
      <c r="K689" s="18"/>
      <c r="L689" s="18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 spans="1:22">
      <c r="A690" s="7"/>
      <c r="B690" s="7"/>
      <c r="C690" s="40"/>
      <c r="D690" s="18"/>
      <c r="E690" s="18"/>
      <c r="F690" s="54"/>
      <c r="G690" s="18"/>
      <c r="H690" s="18"/>
      <c r="I690" s="18"/>
      <c r="J690" s="18"/>
      <c r="K690" s="18"/>
      <c r="L690" s="18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 spans="1:22">
      <c r="A691" s="7"/>
      <c r="B691" s="7"/>
      <c r="C691" s="40"/>
      <c r="D691" s="18"/>
      <c r="E691" s="18"/>
      <c r="F691" s="54"/>
      <c r="G691" s="18"/>
      <c r="H691" s="18"/>
      <c r="I691" s="18"/>
      <c r="J691" s="18"/>
      <c r="K691" s="18"/>
      <c r="L691" s="18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 spans="1:22">
      <c r="A692" s="7"/>
      <c r="B692" s="7"/>
      <c r="C692" s="40"/>
      <c r="D692" s="18"/>
      <c r="E692" s="18"/>
      <c r="F692" s="54"/>
      <c r="G692" s="18"/>
      <c r="H692" s="18"/>
      <c r="I692" s="18"/>
      <c r="J692" s="18"/>
      <c r="K692" s="18"/>
      <c r="L692" s="18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r="693" spans="1:22">
      <c r="A693" s="7"/>
      <c r="B693" s="7"/>
      <c r="C693" s="40"/>
      <c r="D693" s="18"/>
      <c r="E693" s="18"/>
      <c r="F693" s="54"/>
      <c r="G693" s="18"/>
      <c r="H693" s="18"/>
      <c r="I693" s="18"/>
      <c r="J693" s="18"/>
      <c r="K693" s="18"/>
      <c r="L693" s="18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 spans="1:22">
      <c r="A694" s="7"/>
      <c r="B694" s="7"/>
      <c r="C694" s="40"/>
      <c r="D694" s="18"/>
      <c r="E694" s="18"/>
      <c r="F694" s="54"/>
      <c r="G694" s="18"/>
      <c r="H694" s="18"/>
      <c r="I694" s="18"/>
      <c r="J694" s="18"/>
      <c r="K694" s="18"/>
      <c r="L694" s="18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r="695" spans="1:22">
      <c r="A695" s="7"/>
      <c r="B695" s="7"/>
      <c r="C695" s="40"/>
      <c r="D695" s="18"/>
      <c r="E695" s="18"/>
      <c r="F695" s="54"/>
      <c r="G695" s="18"/>
      <c r="H695" s="18"/>
      <c r="I695" s="18"/>
      <c r="J695" s="18"/>
      <c r="K695" s="18"/>
      <c r="L695" s="18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 spans="1:22">
      <c r="A696" s="7"/>
      <c r="B696" s="7"/>
      <c r="C696" s="40"/>
      <c r="D696" s="18"/>
      <c r="E696" s="18"/>
      <c r="F696" s="54"/>
      <c r="G696" s="18"/>
      <c r="H696" s="18"/>
      <c r="I696" s="18"/>
      <c r="J696" s="18"/>
      <c r="K696" s="18"/>
      <c r="L696" s="18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r="697" spans="1:22">
      <c r="A697" s="7"/>
      <c r="B697" s="7"/>
      <c r="C697" s="40"/>
      <c r="D697" s="18"/>
      <c r="E697" s="18"/>
      <c r="F697" s="54"/>
      <c r="G697" s="18"/>
      <c r="H697" s="18"/>
      <c r="I697" s="18"/>
      <c r="J697" s="18"/>
      <c r="K697" s="18"/>
      <c r="L697" s="18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r="698" spans="1:22">
      <c r="A698" s="7"/>
      <c r="B698" s="7"/>
      <c r="C698" s="40"/>
      <c r="D698" s="18"/>
      <c r="E698" s="18"/>
      <c r="F698" s="54"/>
      <c r="G698" s="18"/>
      <c r="H698" s="18"/>
      <c r="I698" s="18"/>
      <c r="J698" s="18"/>
      <c r="K698" s="18"/>
      <c r="L698" s="18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r="699" spans="1:22">
      <c r="A699" s="7"/>
      <c r="B699" s="7"/>
      <c r="C699" s="40"/>
      <c r="D699" s="18"/>
      <c r="E699" s="18"/>
      <c r="F699" s="54"/>
      <c r="G699" s="18"/>
      <c r="H699" s="18"/>
      <c r="I699" s="18"/>
      <c r="J699" s="18"/>
      <c r="K699" s="18"/>
      <c r="L699" s="18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r="700" spans="1:22">
      <c r="A700" s="7"/>
      <c r="B700" s="7"/>
      <c r="C700" s="40"/>
      <c r="D700" s="18"/>
      <c r="E700" s="18"/>
      <c r="F700" s="54"/>
      <c r="G700" s="18"/>
      <c r="H700" s="18"/>
      <c r="I700" s="18"/>
      <c r="J700" s="18"/>
      <c r="K700" s="18"/>
      <c r="L700" s="18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r="701" spans="1:22">
      <c r="A701" s="7"/>
      <c r="B701" s="7"/>
      <c r="C701" s="40"/>
      <c r="D701" s="18"/>
      <c r="E701" s="18"/>
      <c r="F701" s="54"/>
      <c r="G701" s="18"/>
      <c r="H701" s="18"/>
      <c r="I701" s="18"/>
      <c r="J701" s="18"/>
      <c r="K701" s="18"/>
      <c r="L701" s="18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r="702" spans="1:22">
      <c r="A702" s="7"/>
      <c r="B702" s="7"/>
      <c r="C702" s="40"/>
      <c r="D702" s="18"/>
      <c r="E702" s="18"/>
      <c r="F702" s="54"/>
      <c r="G702" s="18"/>
      <c r="H702" s="18"/>
      <c r="I702" s="18"/>
      <c r="J702" s="18"/>
      <c r="K702" s="18"/>
      <c r="L702" s="18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r="703" spans="1:22">
      <c r="A703" s="7"/>
      <c r="B703" s="7"/>
      <c r="C703" s="40"/>
      <c r="D703" s="18"/>
      <c r="E703" s="18"/>
      <c r="F703" s="54"/>
      <c r="G703" s="18"/>
      <c r="H703" s="18"/>
      <c r="I703" s="18"/>
      <c r="J703" s="18"/>
      <c r="K703" s="18"/>
      <c r="L703" s="18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 spans="1:22">
      <c r="A704" s="7"/>
      <c r="B704" s="7"/>
      <c r="C704" s="40"/>
      <c r="D704" s="18"/>
      <c r="E704" s="18"/>
      <c r="F704" s="54"/>
      <c r="G704" s="18"/>
      <c r="H704" s="18"/>
      <c r="I704" s="18"/>
      <c r="J704" s="18"/>
      <c r="K704" s="18"/>
      <c r="L704" s="18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r="705" spans="1:22">
      <c r="A705" s="7"/>
      <c r="B705" s="7"/>
      <c r="C705" s="40"/>
      <c r="D705" s="18"/>
      <c r="E705" s="18"/>
      <c r="F705" s="54"/>
      <c r="G705" s="18"/>
      <c r="H705" s="18"/>
      <c r="I705" s="18"/>
      <c r="J705" s="18"/>
      <c r="K705" s="18"/>
      <c r="L705" s="18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 spans="1:22">
      <c r="A706" s="7"/>
      <c r="B706" s="7"/>
      <c r="C706" s="40"/>
      <c r="D706" s="18"/>
      <c r="E706" s="18"/>
      <c r="F706" s="54"/>
      <c r="G706" s="18"/>
      <c r="H706" s="18"/>
      <c r="I706" s="18"/>
      <c r="J706" s="18"/>
      <c r="K706" s="18"/>
      <c r="L706" s="18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r="707" spans="1:22">
      <c r="A707" s="7"/>
      <c r="B707" s="7"/>
      <c r="C707" s="40"/>
      <c r="D707" s="18"/>
      <c r="E707" s="18"/>
      <c r="F707" s="54"/>
      <c r="G707" s="18"/>
      <c r="H707" s="18"/>
      <c r="I707" s="18"/>
      <c r="J707" s="18"/>
      <c r="K707" s="18"/>
      <c r="L707" s="18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r="708" spans="1:22">
      <c r="A708" s="7"/>
      <c r="B708" s="7"/>
      <c r="C708" s="40"/>
      <c r="D708" s="18"/>
      <c r="E708" s="18"/>
      <c r="F708" s="54"/>
      <c r="G708" s="18"/>
      <c r="H708" s="18"/>
      <c r="I708" s="18"/>
      <c r="J708" s="18"/>
      <c r="K708" s="18"/>
      <c r="L708" s="18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r="709" spans="1:22">
      <c r="A709" s="7"/>
      <c r="B709" s="7"/>
      <c r="C709" s="40"/>
      <c r="D709" s="18"/>
      <c r="E709" s="18"/>
      <c r="F709" s="54"/>
      <c r="G709" s="18"/>
      <c r="H709" s="18"/>
      <c r="I709" s="18"/>
      <c r="J709" s="18"/>
      <c r="K709" s="18"/>
      <c r="L709" s="18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r="710" spans="1:22">
      <c r="A710" s="7"/>
      <c r="B710" s="7"/>
      <c r="C710" s="40"/>
      <c r="D710" s="18"/>
      <c r="E710" s="18"/>
      <c r="F710" s="54"/>
      <c r="G710" s="18"/>
      <c r="H710" s="18"/>
      <c r="I710" s="18"/>
      <c r="J710" s="18"/>
      <c r="K710" s="18"/>
      <c r="L710" s="18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r="711" spans="1:22">
      <c r="A711" s="7"/>
      <c r="B711" s="7"/>
      <c r="C711" s="40"/>
      <c r="D711" s="18"/>
      <c r="E711" s="18"/>
      <c r="F711" s="54"/>
      <c r="G711" s="18"/>
      <c r="H711" s="18"/>
      <c r="I711" s="18"/>
      <c r="J711" s="18"/>
      <c r="K711" s="18"/>
      <c r="L711" s="18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r="712" spans="1:22">
      <c r="A712" s="7"/>
      <c r="B712" s="7"/>
      <c r="C712" s="40"/>
      <c r="D712" s="18"/>
      <c r="E712" s="18"/>
      <c r="F712" s="54"/>
      <c r="G712" s="18"/>
      <c r="H712" s="18"/>
      <c r="I712" s="18"/>
      <c r="J712" s="18"/>
      <c r="K712" s="18"/>
      <c r="L712" s="18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r="713" spans="1:22">
      <c r="A713" s="7"/>
      <c r="B713" s="7"/>
      <c r="C713" s="40"/>
      <c r="D713" s="18"/>
      <c r="E713" s="18"/>
      <c r="F713" s="54"/>
      <c r="G713" s="18"/>
      <c r="H713" s="18"/>
      <c r="I713" s="18"/>
      <c r="J713" s="18"/>
      <c r="K713" s="18"/>
      <c r="L713" s="18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r="714" spans="1:22">
      <c r="A714" s="7"/>
      <c r="B714" s="7"/>
      <c r="C714" s="40"/>
      <c r="D714" s="18"/>
      <c r="E714" s="18"/>
      <c r="F714" s="54"/>
      <c r="G714" s="18"/>
      <c r="H714" s="18"/>
      <c r="I714" s="18"/>
      <c r="J714" s="18"/>
      <c r="K714" s="18"/>
      <c r="L714" s="18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r="715" spans="1:22">
      <c r="A715" s="7"/>
      <c r="B715" s="7"/>
      <c r="C715" s="40"/>
      <c r="D715" s="18"/>
      <c r="E715" s="18"/>
      <c r="F715" s="54"/>
      <c r="G715" s="18"/>
      <c r="H715" s="18"/>
      <c r="I715" s="18"/>
      <c r="J715" s="18"/>
      <c r="K715" s="18"/>
      <c r="L715" s="18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r="716" spans="1:22">
      <c r="A716" s="7"/>
      <c r="B716" s="7"/>
      <c r="C716" s="40"/>
      <c r="D716" s="18"/>
      <c r="E716" s="18"/>
      <c r="F716" s="54"/>
      <c r="G716" s="18"/>
      <c r="H716" s="18"/>
      <c r="I716" s="18"/>
      <c r="J716" s="18"/>
      <c r="K716" s="18"/>
      <c r="L716" s="18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r="717" spans="1:22">
      <c r="A717" s="7"/>
      <c r="B717" s="7"/>
      <c r="C717" s="40"/>
      <c r="D717" s="18"/>
      <c r="E717" s="18"/>
      <c r="F717" s="54"/>
      <c r="G717" s="18"/>
      <c r="H717" s="18"/>
      <c r="I717" s="18"/>
      <c r="J717" s="18"/>
      <c r="K717" s="18"/>
      <c r="L717" s="18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 spans="1:22">
      <c r="A718" s="7"/>
      <c r="B718" s="7"/>
      <c r="C718" s="40"/>
      <c r="D718" s="18"/>
      <c r="E718" s="18"/>
      <c r="F718" s="54"/>
      <c r="G718" s="18"/>
      <c r="H718" s="18"/>
      <c r="I718" s="18"/>
      <c r="J718" s="18"/>
      <c r="K718" s="18"/>
      <c r="L718" s="18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 spans="1:22">
      <c r="A719" s="7"/>
      <c r="B719" s="7"/>
      <c r="C719" s="40"/>
      <c r="D719" s="18"/>
      <c r="E719" s="18"/>
      <c r="F719" s="54"/>
      <c r="G719" s="18"/>
      <c r="H719" s="18"/>
      <c r="I719" s="18"/>
      <c r="J719" s="18"/>
      <c r="K719" s="18"/>
      <c r="L719" s="18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 spans="1:22">
      <c r="A720" s="7"/>
      <c r="B720" s="7"/>
      <c r="C720" s="40"/>
      <c r="D720" s="18"/>
      <c r="E720" s="18"/>
      <c r="F720" s="54"/>
      <c r="G720" s="18"/>
      <c r="H720" s="18"/>
      <c r="I720" s="18"/>
      <c r="J720" s="18"/>
      <c r="K720" s="18"/>
      <c r="L720" s="18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r="721" spans="1:22">
      <c r="A721" s="7"/>
      <c r="B721" s="7"/>
      <c r="C721" s="40"/>
      <c r="D721" s="18"/>
      <c r="E721" s="18"/>
      <c r="F721" s="54"/>
      <c r="G721" s="18"/>
      <c r="H721" s="18"/>
      <c r="I721" s="18"/>
      <c r="J721" s="18"/>
      <c r="K721" s="18"/>
      <c r="L721" s="18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r="722" spans="1:22">
      <c r="A722" s="7"/>
      <c r="B722" s="7"/>
      <c r="C722" s="40"/>
      <c r="D722" s="18"/>
      <c r="E722" s="18"/>
      <c r="F722" s="54"/>
      <c r="G722" s="18"/>
      <c r="H722" s="18"/>
      <c r="I722" s="18"/>
      <c r="J722" s="18"/>
      <c r="K722" s="18"/>
      <c r="L722" s="18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r="723" spans="1:22">
      <c r="A723" s="7"/>
      <c r="B723" s="7"/>
      <c r="C723" s="40"/>
      <c r="D723" s="18"/>
      <c r="E723" s="18"/>
      <c r="F723" s="54"/>
      <c r="G723" s="18"/>
      <c r="H723" s="18"/>
      <c r="I723" s="18"/>
      <c r="J723" s="18"/>
      <c r="K723" s="18"/>
      <c r="L723" s="18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r="724" spans="1:22">
      <c r="A724" s="7"/>
      <c r="B724" s="7"/>
      <c r="C724" s="40"/>
      <c r="D724" s="18"/>
      <c r="E724" s="18"/>
      <c r="F724" s="54"/>
      <c r="G724" s="18"/>
      <c r="H724" s="18"/>
      <c r="I724" s="18"/>
      <c r="J724" s="18"/>
      <c r="K724" s="18"/>
      <c r="L724" s="18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r="725" spans="1:22">
      <c r="A725" s="7"/>
      <c r="B725" s="7"/>
      <c r="C725" s="40"/>
      <c r="D725" s="18"/>
      <c r="E725" s="18"/>
      <c r="F725" s="54"/>
      <c r="G725" s="18"/>
      <c r="H725" s="18"/>
      <c r="I725" s="18"/>
      <c r="J725" s="18"/>
      <c r="K725" s="18"/>
      <c r="L725" s="18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 spans="1:22">
      <c r="A726" s="7"/>
      <c r="B726" s="7"/>
      <c r="C726" s="40"/>
      <c r="D726" s="18"/>
      <c r="E726" s="18"/>
      <c r="F726" s="54"/>
      <c r="G726" s="18"/>
      <c r="H726" s="18"/>
      <c r="I726" s="18"/>
      <c r="J726" s="18"/>
      <c r="K726" s="18"/>
      <c r="L726" s="18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 spans="1:22">
      <c r="A727" s="7"/>
      <c r="B727" s="7"/>
      <c r="C727" s="40"/>
      <c r="D727" s="18"/>
      <c r="E727" s="18"/>
      <c r="F727" s="54"/>
      <c r="G727" s="18"/>
      <c r="H727" s="18"/>
      <c r="I727" s="18"/>
      <c r="J727" s="18"/>
      <c r="K727" s="18"/>
      <c r="L727" s="18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 spans="1:22">
      <c r="A728" s="7"/>
      <c r="B728" s="7"/>
      <c r="C728" s="40"/>
      <c r="D728" s="18"/>
      <c r="E728" s="18"/>
      <c r="F728" s="54"/>
      <c r="G728" s="18"/>
      <c r="H728" s="18"/>
      <c r="I728" s="18"/>
      <c r="J728" s="18"/>
      <c r="K728" s="18"/>
      <c r="L728" s="18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 spans="1:22">
      <c r="A729" s="7"/>
      <c r="B729" s="7"/>
      <c r="C729" s="40"/>
      <c r="D729" s="18"/>
      <c r="E729" s="18"/>
      <c r="F729" s="54"/>
      <c r="G729" s="18"/>
      <c r="H729" s="18"/>
      <c r="I729" s="18"/>
      <c r="J729" s="18"/>
      <c r="K729" s="18"/>
      <c r="L729" s="18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 spans="1:22">
      <c r="A730" s="7"/>
      <c r="B730" s="7"/>
      <c r="C730" s="40"/>
      <c r="D730" s="18"/>
      <c r="E730" s="18"/>
      <c r="F730" s="54"/>
      <c r="G730" s="18"/>
      <c r="H730" s="18"/>
      <c r="I730" s="18"/>
      <c r="J730" s="18"/>
      <c r="K730" s="18"/>
      <c r="L730" s="18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 spans="1:22">
      <c r="A731" s="7"/>
      <c r="B731" s="7"/>
      <c r="C731" s="40"/>
      <c r="D731" s="18"/>
      <c r="E731" s="18"/>
      <c r="F731" s="54"/>
      <c r="G731" s="18"/>
      <c r="H731" s="18"/>
      <c r="I731" s="18"/>
      <c r="J731" s="18"/>
      <c r="K731" s="18"/>
      <c r="L731" s="18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 spans="1:22">
      <c r="A732" s="7"/>
      <c r="B732" s="7"/>
      <c r="C732" s="40"/>
      <c r="D732" s="18"/>
      <c r="E732" s="18"/>
      <c r="F732" s="54"/>
      <c r="G732" s="18"/>
      <c r="H732" s="18"/>
      <c r="I732" s="18"/>
      <c r="J732" s="18"/>
      <c r="K732" s="18"/>
      <c r="L732" s="18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 spans="1:22">
      <c r="A733" s="7"/>
      <c r="B733" s="7"/>
      <c r="C733" s="40"/>
      <c r="D733" s="18"/>
      <c r="E733" s="18"/>
      <c r="F733" s="54"/>
      <c r="G733" s="18"/>
      <c r="H733" s="18"/>
      <c r="I733" s="18"/>
      <c r="J733" s="18"/>
      <c r="K733" s="18"/>
      <c r="L733" s="18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 spans="1:22">
      <c r="A734" s="7"/>
      <c r="B734" s="7"/>
      <c r="C734" s="40"/>
      <c r="D734" s="18"/>
      <c r="E734" s="18"/>
      <c r="F734" s="54"/>
      <c r="G734" s="18"/>
      <c r="H734" s="18"/>
      <c r="I734" s="18"/>
      <c r="J734" s="18"/>
      <c r="K734" s="18"/>
      <c r="L734" s="18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r="735" spans="1:22">
      <c r="A735" s="7"/>
      <c r="B735" s="7"/>
      <c r="C735" s="40"/>
      <c r="D735" s="18"/>
      <c r="E735" s="18"/>
      <c r="F735" s="54"/>
      <c r="G735" s="18"/>
      <c r="H735" s="18"/>
      <c r="I735" s="18"/>
      <c r="J735" s="18"/>
      <c r="K735" s="18"/>
      <c r="L735" s="18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 spans="1:22">
      <c r="A736" s="7"/>
      <c r="B736" s="7"/>
      <c r="C736" s="40"/>
      <c r="D736" s="18"/>
      <c r="E736" s="18"/>
      <c r="F736" s="54"/>
      <c r="G736" s="18"/>
      <c r="H736" s="18"/>
      <c r="I736" s="18"/>
      <c r="J736" s="18"/>
      <c r="K736" s="18"/>
      <c r="L736" s="18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r="737" spans="1:22">
      <c r="A737" s="7"/>
      <c r="B737" s="7"/>
      <c r="C737" s="40"/>
      <c r="D737" s="18"/>
      <c r="E737" s="18"/>
      <c r="F737" s="54"/>
      <c r="G737" s="18"/>
      <c r="H737" s="18"/>
      <c r="I737" s="18"/>
      <c r="J737" s="18"/>
      <c r="K737" s="18"/>
      <c r="L737" s="18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r="738" spans="1:22">
      <c r="A738" s="7"/>
      <c r="B738" s="7"/>
      <c r="C738" s="40"/>
      <c r="D738" s="18"/>
      <c r="E738" s="18"/>
      <c r="F738" s="54"/>
      <c r="G738" s="18"/>
      <c r="H738" s="18"/>
      <c r="I738" s="18"/>
      <c r="J738" s="18"/>
      <c r="K738" s="18"/>
      <c r="L738" s="18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r="739" spans="1:22">
      <c r="A739" s="7"/>
      <c r="B739" s="7"/>
      <c r="C739" s="40"/>
      <c r="D739" s="18"/>
      <c r="E739" s="18"/>
      <c r="F739" s="54"/>
      <c r="G739" s="18"/>
      <c r="H739" s="18"/>
      <c r="I739" s="18"/>
      <c r="J739" s="18"/>
      <c r="K739" s="18"/>
      <c r="L739" s="18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r="740" spans="1:22">
      <c r="A740" s="7"/>
      <c r="B740" s="7"/>
      <c r="C740" s="40"/>
      <c r="D740" s="18"/>
      <c r="E740" s="18"/>
      <c r="F740" s="54"/>
      <c r="G740" s="18"/>
      <c r="H740" s="18"/>
      <c r="I740" s="18"/>
      <c r="J740" s="18"/>
      <c r="K740" s="18"/>
      <c r="L740" s="18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r="741" spans="1:22">
      <c r="A741" s="7"/>
      <c r="B741" s="7"/>
      <c r="C741" s="40"/>
      <c r="D741" s="18"/>
      <c r="E741" s="18"/>
      <c r="F741" s="54"/>
      <c r="G741" s="18"/>
      <c r="H741" s="18"/>
      <c r="I741" s="18"/>
      <c r="J741" s="18"/>
      <c r="K741" s="18"/>
      <c r="L741" s="18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r="742" spans="1:22">
      <c r="A742" s="7"/>
      <c r="B742" s="7"/>
      <c r="C742" s="40"/>
      <c r="D742" s="18"/>
      <c r="E742" s="18"/>
      <c r="F742" s="54"/>
      <c r="G742" s="18"/>
      <c r="H742" s="18"/>
      <c r="I742" s="18"/>
      <c r="J742" s="18"/>
      <c r="K742" s="18"/>
      <c r="L742" s="18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r="743" spans="1:22">
      <c r="A743" s="7"/>
      <c r="B743" s="7"/>
      <c r="C743" s="40"/>
      <c r="D743" s="18"/>
      <c r="E743" s="18"/>
      <c r="F743" s="54"/>
      <c r="G743" s="18"/>
      <c r="H743" s="18"/>
      <c r="I743" s="18"/>
      <c r="J743" s="18"/>
      <c r="K743" s="18"/>
      <c r="L743" s="18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r="744" spans="1:22">
      <c r="A744" s="7"/>
      <c r="B744" s="7"/>
      <c r="C744" s="40"/>
      <c r="D744" s="18"/>
      <c r="E744" s="18"/>
      <c r="F744" s="54"/>
      <c r="G744" s="18"/>
      <c r="H744" s="18"/>
      <c r="I744" s="18"/>
      <c r="J744" s="18"/>
      <c r="K744" s="18"/>
      <c r="L744" s="18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r="745" spans="1:22">
      <c r="A745" s="7"/>
      <c r="B745" s="7"/>
      <c r="C745" s="40"/>
      <c r="D745" s="18"/>
      <c r="E745" s="18"/>
      <c r="F745" s="54"/>
      <c r="G745" s="18"/>
      <c r="H745" s="18"/>
      <c r="I745" s="18"/>
      <c r="J745" s="18"/>
      <c r="K745" s="18"/>
      <c r="L745" s="18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r="746" spans="1:22">
      <c r="A746" s="7"/>
      <c r="B746" s="7"/>
      <c r="C746" s="40"/>
      <c r="D746" s="18"/>
      <c r="E746" s="18"/>
      <c r="F746" s="54"/>
      <c r="G746" s="18"/>
      <c r="H746" s="18"/>
      <c r="I746" s="18"/>
      <c r="J746" s="18"/>
      <c r="K746" s="18"/>
      <c r="L746" s="18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r="747" spans="1:22">
      <c r="A747" s="7"/>
      <c r="B747" s="7"/>
      <c r="C747" s="40"/>
      <c r="D747" s="18"/>
      <c r="E747" s="18"/>
      <c r="F747" s="54"/>
      <c r="G747" s="18"/>
      <c r="H747" s="18"/>
      <c r="I747" s="18"/>
      <c r="J747" s="18"/>
      <c r="K747" s="18"/>
      <c r="L747" s="18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r="748" spans="1:22">
      <c r="A748" s="7"/>
      <c r="B748" s="7"/>
      <c r="C748" s="40"/>
      <c r="D748" s="18"/>
      <c r="E748" s="18"/>
      <c r="F748" s="54"/>
      <c r="G748" s="18"/>
      <c r="H748" s="18"/>
      <c r="I748" s="18"/>
      <c r="J748" s="18"/>
      <c r="K748" s="18"/>
      <c r="L748" s="18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r="749" spans="1:22">
      <c r="A749" s="7"/>
      <c r="B749" s="7"/>
      <c r="C749" s="40"/>
      <c r="D749" s="18"/>
      <c r="E749" s="18"/>
      <c r="F749" s="54"/>
      <c r="G749" s="18"/>
      <c r="H749" s="18"/>
      <c r="I749" s="18"/>
      <c r="J749" s="18"/>
      <c r="K749" s="18"/>
      <c r="L749" s="18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r="750" spans="1:22">
      <c r="A750" s="7"/>
      <c r="B750" s="7"/>
      <c r="C750" s="40"/>
      <c r="D750" s="18"/>
      <c r="E750" s="18"/>
      <c r="F750" s="54"/>
      <c r="G750" s="18"/>
      <c r="H750" s="18"/>
      <c r="I750" s="18"/>
      <c r="J750" s="18"/>
      <c r="K750" s="18"/>
      <c r="L750" s="18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 spans="1:22">
      <c r="A751" s="7"/>
      <c r="B751" s="7"/>
      <c r="C751" s="40"/>
      <c r="D751" s="18"/>
      <c r="E751" s="18"/>
      <c r="F751" s="54"/>
      <c r="G751" s="18"/>
      <c r="H751" s="18"/>
      <c r="I751" s="18"/>
      <c r="J751" s="18"/>
      <c r="K751" s="18"/>
      <c r="L751" s="18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 spans="1:22">
      <c r="A752" s="7"/>
      <c r="B752" s="7"/>
      <c r="C752" s="40"/>
      <c r="D752" s="18"/>
      <c r="E752" s="18"/>
      <c r="F752" s="54"/>
      <c r="G752" s="18"/>
      <c r="H752" s="18"/>
      <c r="I752" s="18"/>
      <c r="J752" s="18"/>
      <c r="K752" s="18"/>
      <c r="L752" s="18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 spans="1:22">
      <c r="A753" s="7"/>
      <c r="B753" s="7"/>
      <c r="C753" s="40"/>
      <c r="D753" s="18"/>
      <c r="E753" s="18"/>
      <c r="F753" s="54"/>
      <c r="G753" s="18"/>
      <c r="H753" s="18"/>
      <c r="I753" s="18"/>
      <c r="J753" s="18"/>
      <c r="K753" s="18"/>
      <c r="L753" s="18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 spans="1:22">
      <c r="A754" s="7"/>
      <c r="B754" s="7"/>
      <c r="C754" s="40"/>
      <c r="D754" s="18"/>
      <c r="E754" s="18"/>
      <c r="F754" s="54"/>
      <c r="G754" s="18"/>
      <c r="H754" s="18"/>
      <c r="I754" s="18"/>
      <c r="J754" s="18"/>
      <c r="K754" s="18"/>
      <c r="L754" s="18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 spans="1:22">
      <c r="A755" s="7"/>
      <c r="B755" s="7"/>
      <c r="C755" s="40"/>
      <c r="D755" s="18"/>
      <c r="E755" s="18"/>
      <c r="F755" s="54"/>
      <c r="G755" s="18"/>
      <c r="H755" s="18"/>
      <c r="I755" s="18"/>
      <c r="J755" s="18"/>
      <c r="K755" s="18"/>
      <c r="L755" s="18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 spans="1:22">
      <c r="A756" s="7"/>
      <c r="B756" s="7"/>
      <c r="C756" s="40"/>
      <c r="D756" s="18"/>
      <c r="E756" s="18"/>
      <c r="F756" s="54"/>
      <c r="G756" s="18"/>
      <c r="H756" s="18"/>
      <c r="I756" s="18"/>
      <c r="J756" s="18"/>
      <c r="K756" s="18"/>
      <c r="L756" s="18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 spans="1:22">
      <c r="A757" s="7"/>
      <c r="B757" s="7"/>
      <c r="C757" s="40"/>
      <c r="D757" s="18"/>
      <c r="E757" s="18"/>
      <c r="F757" s="54"/>
      <c r="G757" s="18"/>
      <c r="H757" s="18"/>
      <c r="I757" s="18"/>
      <c r="J757" s="18"/>
      <c r="K757" s="18"/>
      <c r="L757" s="18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 spans="1:22">
      <c r="A758" s="7"/>
      <c r="B758" s="7"/>
      <c r="C758" s="40"/>
      <c r="D758" s="18"/>
      <c r="E758" s="18"/>
      <c r="F758" s="54"/>
      <c r="G758" s="18"/>
      <c r="H758" s="18"/>
      <c r="I758" s="18"/>
      <c r="J758" s="18"/>
      <c r="K758" s="18"/>
      <c r="L758" s="18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 spans="1:22">
      <c r="A759" s="7"/>
      <c r="B759" s="7"/>
      <c r="C759" s="40"/>
      <c r="D759" s="18"/>
      <c r="E759" s="18"/>
      <c r="F759" s="54"/>
      <c r="G759" s="18"/>
      <c r="H759" s="18"/>
      <c r="I759" s="18"/>
      <c r="J759" s="18"/>
      <c r="K759" s="18"/>
      <c r="L759" s="18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 spans="1:22">
      <c r="A760" s="7"/>
      <c r="B760" s="7"/>
      <c r="C760" s="40"/>
      <c r="D760" s="18"/>
      <c r="E760" s="18"/>
      <c r="F760" s="54"/>
      <c r="G760" s="18"/>
      <c r="H760" s="18"/>
      <c r="I760" s="18"/>
      <c r="J760" s="18"/>
      <c r="K760" s="18"/>
      <c r="L760" s="18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 spans="1:22">
      <c r="A761" s="7"/>
      <c r="B761" s="7"/>
      <c r="C761" s="40"/>
      <c r="D761" s="18"/>
      <c r="E761" s="18"/>
      <c r="F761" s="54"/>
      <c r="G761" s="18"/>
      <c r="H761" s="18"/>
      <c r="I761" s="18"/>
      <c r="J761" s="18"/>
      <c r="K761" s="18"/>
      <c r="L761" s="18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 spans="1:22">
      <c r="A762" s="7"/>
      <c r="B762" s="7"/>
      <c r="C762" s="40"/>
      <c r="D762" s="18"/>
      <c r="E762" s="18"/>
      <c r="F762" s="54"/>
      <c r="G762" s="18"/>
      <c r="H762" s="18"/>
      <c r="I762" s="18"/>
      <c r="J762" s="18"/>
      <c r="K762" s="18"/>
      <c r="L762" s="18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 spans="1:22">
      <c r="A763" s="7"/>
      <c r="B763" s="7"/>
      <c r="C763" s="40"/>
      <c r="D763" s="18"/>
      <c r="E763" s="18"/>
      <c r="F763" s="54"/>
      <c r="G763" s="18"/>
      <c r="H763" s="18"/>
      <c r="I763" s="18"/>
      <c r="J763" s="18"/>
      <c r="K763" s="18"/>
      <c r="L763" s="18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 spans="1:22">
      <c r="A764" s="7"/>
      <c r="B764" s="7"/>
      <c r="C764" s="40"/>
      <c r="D764" s="18"/>
      <c r="E764" s="18"/>
      <c r="F764" s="54"/>
      <c r="G764" s="18"/>
      <c r="H764" s="18"/>
      <c r="I764" s="18"/>
      <c r="J764" s="18"/>
      <c r="K764" s="18"/>
      <c r="L764" s="18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 spans="1:22">
      <c r="A765" s="7"/>
      <c r="B765" s="7"/>
      <c r="C765" s="40"/>
      <c r="D765" s="18"/>
      <c r="E765" s="18"/>
      <c r="F765" s="54"/>
      <c r="G765" s="18"/>
      <c r="H765" s="18"/>
      <c r="I765" s="18"/>
      <c r="J765" s="18"/>
      <c r="K765" s="18"/>
      <c r="L765" s="18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 spans="1:22">
      <c r="A766" s="7"/>
      <c r="B766" s="7"/>
      <c r="C766" s="40"/>
      <c r="D766" s="18"/>
      <c r="E766" s="18"/>
      <c r="F766" s="54"/>
      <c r="G766" s="18"/>
      <c r="H766" s="18"/>
      <c r="I766" s="18"/>
      <c r="J766" s="18"/>
      <c r="K766" s="18"/>
      <c r="L766" s="18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 spans="1:22">
      <c r="A767" s="7"/>
      <c r="B767" s="7"/>
      <c r="C767" s="40"/>
      <c r="D767" s="18"/>
      <c r="E767" s="18"/>
      <c r="F767" s="54"/>
      <c r="G767" s="18"/>
      <c r="H767" s="18"/>
      <c r="I767" s="18"/>
      <c r="J767" s="18"/>
      <c r="K767" s="18"/>
      <c r="L767" s="18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 spans="1:22">
      <c r="A768" s="7"/>
      <c r="B768" s="7"/>
      <c r="C768" s="40"/>
      <c r="D768" s="18"/>
      <c r="E768" s="18"/>
      <c r="F768" s="54"/>
      <c r="G768" s="18"/>
      <c r="H768" s="18"/>
      <c r="I768" s="18"/>
      <c r="J768" s="18"/>
      <c r="K768" s="18"/>
      <c r="L768" s="18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 spans="1:22">
      <c r="A769" s="7"/>
      <c r="B769" s="7"/>
      <c r="C769" s="40"/>
      <c r="D769" s="18"/>
      <c r="E769" s="18"/>
      <c r="F769" s="54"/>
      <c r="G769" s="18"/>
      <c r="H769" s="18"/>
      <c r="I769" s="18"/>
      <c r="J769" s="18"/>
      <c r="K769" s="18"/>
      <c r="L769" s="18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 spans="1:22">
      <c r="A770" s="7"/>
      <c r="B770" s="7"/>
      <c r="C770" s="40"/>
      <c r="D770" s="18"/>
      <c r="E770" s="18"/>
      <c r="F770" s="54"/>
      <c r="G770" s="18"/>
      <c r="H770" s="18"/>
      <c r="I770" s="18"/>
      <c r="J770" s="18"/>
      <c r="K770" s="18"/>
      <c r="L770" s="18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 spans="1:22">
      <c r="A771" s="7"/>
      <c r="B771" s="7"/>
      <c r="C771" s="40"/>
      <c r="D771" s="18"/>
      <c r="E771" s="18"/>
      <c r="F771" s="54"/>
      <c r="G771" s="18"/>
      <c r="H771" s="18"/>
      <c r="I771" s="18"/>
      <c r="J771" s="18"/>
      <c r="K771" s="18"/>
      <c r="L771" s="18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 spans="1:22">
      <c r="A772" s="7"/>
      <c r="B772" s="7"/>
      <c r="C772" s="40"/>
      <c r="D772" s="18"/>
      <c r="E772" s="18"/>
      <c r="F772" s="54"/>
      <c r="G772" s="18"/>
      <c r="H772" s="18"/>
      <c r="I772" s="18"/>
      <c r="J772" s="18"/>
      <c r="K772" s="18"/>
      <c r="L772" s="18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 spans="1:22">
      <c r="A773" s="7"/>
      <c r="B773" s="7"/>
      <c r="C773" s="40"/>
      <c r="D773" s="18"/>
      <c r="E773" s="18"/>
      <c r="F773" s="54"/>
      <c r="G773" s="18"/>
      <c r="H773" s="18"/>
      <c r="I773" s="18"/>
      <c r="J773" s="18"/>
      <c r="K773" s="18"/>
      <c r="L773" s="18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 spans="1:22">
      <c r="A774" s="7"/>
      <c r="B774" s="7"/>
      <c r="C774" s="40"/>
      <c r="D774" s="18"/>
      <c r="E774" s="18"/>
      <c r="F774" s="54"/>
      <c r="G774" s="18"/>
      <c r="H774" s="18"/>
      <c r="I774" s="18"/>
      <c r="J774" s="18"/>
      <c r="K774" s="18"/>
      <c r="L774" s="18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 spans="1:22">
      <c r="A775" s="7"/>
      <c r="B775" s="7"/>
      <c r="C775" s="40"/>
      <c r="D775" s="18"/>
      <c r="E775" s="18"/>
      <c r="F775" s="54"/>
      <c r="G775" s="18"/>
      <c r="H775" s="18"/>
      <c r="I775" s="18"/>
      <c r="J775" s="18"/>
      <c r="K775" s="18"/>
      <c r="L775" s="18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 spans="1:22">
      <c r="A776" s="7"/>
      <c r="B776" s="7"/>
      <c r="C776" s="40"/>
      <c r="D776" s="18"/>
      <c r="E776" s="18"/>
      <c r="F776" s="54"/>
      <c r="G776" s="18"/>
      <c r="H776" s="18"/>
      <c r="I776" s="18"/>
      <c r="J776" s="18"/>
      <c r="K776" s="18"/>
      <c r="L776" s="18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 spans="1:22">
      <c r="A777" s="7"/>
      <c r="B777" s="7"/>
      <c r="C777" s="40"/>
      <c r="D777" s="18"/>
      <c r="E777" s="18"/>
      <c r="F777" s="54"/>
      <c r="G777" s="18"/>
      <c r="H777" s="18"/>
      <c r="I777" s="18"/>
      <c r="J777" s="18"/>
      <c r="K777" s="18"/>
      <c r="L777" s="18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 spans="1:22">
      <c r="A778" s="7"/>
      <c r="B778" s="7"/>
      <c r="C778" s="40"/>
      <c r="D778" s="18"/>
      <c r="E778" s="18"/>
      <c r="F778" s="54"/>
      <c r="G778" s="18"/>
      <c r="H778" s="18"/>
      <c r="I778" s="18"/>
      <c r="J778" s="18"/>
      <c r="K778" s="18"/>
      <c r="L778" s="18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 spans="1:22">
      <c r="A779" s="7"/>
      <c r="B779" s="7"/>
      <c r="C779" s="40"/>
      <c r="D779" s="18"/>
      <c r="E779" s="18"/>
      <c r="F779" s="54"/>
      <c r="G779" s="18"/>
      <c r="H779" s="18"/>
      <c r="I779" s="18"/>
      <c r="J779" s="18"/>
      <c r="K779" s="18"/>
      <c r="L779" s="18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 spans="1:22">
      <c r="A780" s="7"/>
      <c r="B780" s="7"/>
      <c r="C780" s="40"/>
      <c r="D780" s="18"/>
      <c r="E780" s="18"/>
      <c r="F780" s="54"/>
      <c r="G780" s="18"/>
      <c r="H780" s="18"/>
      <c r="I780" s="18"/>
      <c r="J780" s="18"/>
      <c r="K780" s="18"/>
      <c r="L780" s="18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 spans="1:22">
      <c r="A781" s="7"/>
      <c r="B781" s="7"/>
      <c r="C781" s="40"/>
      <c r="D781" s="18"/>
      <c r="E781" s="18"/>
      <c r="F781" s="54"/>
      <c r="G781" s="18"/>
      <c r="H781" s="18"/>
      <c r="I781" s="18"/>
      <c r="J781" s="18"/>
      <c r="K781" s="18"/>
      <c r="L781" s="18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 spans="1:22">
      <c r="A782" s="7"/>
      <c r="B782" s="7"/>
      <c r="C782" s="40"/>
      <c r="D782" s="18"/>
      <c r="E782" s="18"/>
      <c r="F782" s="54"/>
      <c r="G782" s="18"/>
      <c r="H782" s="18"/>
      <c r="I782" s="18"/>
      <c r="J782" s="18"/>
      <c r="K782" s="18"/>
      <c r="L782" s="18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r="783" spans="1:22">
      <c r="A783" s="7"/>
      <c r="B783" s="7"/>
      <c r="C783" s="40"/>
      <c r="D783" s="18"/>
      <c r="E783" s="18"/>
      <c r="F783" s="54"/>
      <c r="G783" s="18"/>
      <c r="H783" s="18"/>
      <c r="I783" s="18"/>
      <c r="J783" s="18"/>
      <c r="K783" s="18"/>
      <c r="L783" s="18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r="784" spans="1:22">
      <c r="A784" s="7"/>
      <c r="B784" s="7"/>
      <c r="C784" s="40"/>
      <c r="D784" s="18"/>
      <c r="E784" s="18"/>
      <c r="F784" s="54"/>
      <c r="G784" s="18"/>
      <c r="H784" s="18"/>
      <c r="I784" s="18"/>
      <c r="J784" s="18"/>
      <c r="K784" s="18"/>
      <c r="L784" s="18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r="785" spans="1:22">
      <c r="A785" s="7"/>
      <c r="B785" s="7"/>
      <c r="C785" s="40"/>
      <c r="D785" s="18"/>
      <c r="E785" s="18"/>
      <c r="F785" s="54"/>
      <c r="G785" s="18"/>
      <c r="H785" s="18"/>
      <c r="I785" s="18"/>
      <c r="J785" s="18"/>
      <c r="K785" s="18"/>
      <c r="L785" s="18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r="786" spans="1:22">
      <c r="A786" s="7"/>
      <c r="B786" s="7"/>
      <c r="C786" s="40"/>
      <c r="D786" s="18"/>
      <c r="E786" s="18"/>
      <c r="F786" s="54"/>
      <c r="G786" s="18"/>
      <c r="H786" s="18"/>
      <c r="I786" s="18"/>
      <c r="J786" s="18"/>
      <c r="K786" s="18"/>
      <c r="L786" s="18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r="787" spans="1:22">
      <c r="A787" s="7"/>
      <c r="B787" s="7"/>
      <c r="C787" s="40"/>
      <c r="D787" s="18"/>
      <c r="E787" s="18"/>
      <c r="F787" s="54"/>
      <c r="G787" s="18"/>
      <c r="H787" s="18"/>
      <c r="I787" s="18"/>
      <c r="J787" s="18"/>
      <c r="K787" s="18"/>
      <c r="L787" s="18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r="788" spans="1:22">
      <c r="A788" s="7"/>
      <c r="B788" s="7"/>
      <c r="C788" s="40"/>
      <c r="D788" s="18"/>
      <c r="E788" s="18"/>
      <c r="F788" s="54"/>
      <c r="G788" s="18"/>
      <c r="H788" s="18"/>
      <c r="I788" s="18"/>
      <c r="J788" s="18"/>
      <c r="K788" s="18"/>
      <c r="L788" s="18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r="789" spans="1:22">
      <c r="A789" s="7"/>
      <c r="B789" s="7"/>
      <c r="C789" s="40"/>
      <c r="D789" s="18"/>
      <c r="E789" s="18"/>
      <c r="F789" s="54"/>
      <c r="G789" s="18"/>
      <c r="H789" s="18"/>
      <c r="I789" s="18"/>
      <c r="J789" s="18"/>
      <c r="K789" s="18"/>
      <c r="L789" s="18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r="790" spans="1:22">
      <c r="A790" s="7"/>
      <c r="B790" s="7"/>
      <c r="C790" s="40"/>
      <c r="D790" s="18"/>
      <c r="E790" s="18"/>
      <c r="F790" s="54"/>
      <c r="G790" s="18"/>
      <c r="H790" s="18"/>
      <c r="I790" s="18"/>
      <c r="J790" s="18"/>
      <c r="K790" s="18"/>
      <c r="L790" s="18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r="791" spans="1:22">
      <c r="A791" s="7"/>
      <c r="B791" s="7"/>
      <c r="C791" s="40"/>
      <c r="D791" s="18"/>
      <c r="E791" s="18"/>
      <c r="F791" s="54"/>
      <c r="G791" s="18"/>
      <c r="H791" s="18"/>
      <c r="I791" s="18"/>
      <c r="J791" s="18"/>
      <c r="K791" s="18"/>
      <c r="L791" s="18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r="792" spans="1:22">
      <c r="A792" s="7"/>
      <c r="B792" s="7"/>
      <c r="C792" s="40"/>
      <c r="D792" s="18"/>
      <c r="E792" s="18"/>
      <c r="F792" s="54"/>
      <c r="G792" s="18"/>
      <c r="H792" s="18"/>
      <c r="I792" s="18"/>
      <c r="J792" s="18"/>
      <c r="K792" s="18"/>
      <c r="L792" s="18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r="793" spans="1:22">
      <c r="A793" s="7"/>
      <c r="B793" s="7"/>
      <c r="C793" s="40"/>
      <c r="D793" s="18"/>
      <c r="E793" s="18"/>
      <c r="F793" s="54"/>
      <c r="G793" s="18"/>
      <c r="H793" s="18"/>
      <c r="I793" s="18"/>
      <c r="J793" s="18"/>
      <c r="K793" s="18"/>
      <c r="L793" s="18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r="794" spans="1:22">
      <c r="A794" s="7"/>
      <c r="B794" s="7"/>
      <c r="C794" s="40"/>
      <c r="D794" s="18"/>
      <c r="E794" s="18"/>
      <c r="F794" s="54"/>
      <c r="G794" s="18"/>
      <c r="H794" s="18"/>
      <c r="I794" s="18"/>
      <c r="J794" s="18"/>
      <c r="K794" s="18"/>
      <c r="L794" s="18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 spans="1:22">
      <c r="A795" s="7"/>
      <c r="B795" s="7"/>
      <c r="C795" s="40"/>
      <c r="D795" s="18"/>
      <c r="E795" s="18"/>
      <c r="F795" s="54"/>
      <c r="G795" s="18"/>
      <c r="H795" s="18"/>
      <c r="I795" s="18"/>
      <c r="J795" s="18"/>
      <c r="K795" s="18"/>
      <c r="L795" s="18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 spans="1:22">
      <c r="A796" s="7"/>
      <c r="B796" s="7"/>
      <c r="C796" s="40"/>
      <c r="D796" s="18"/>
      <c r="E796" s="18"/>
      <c r="F796" s="54"/>
      <c r="G796" s="18"/>
      <c r="H796" s="18"/>
      <c r="I796" s="18"/>
      <c r="J796" s="18"/>
      <c r="K796" s="18"/>
      <c r="L796" s="18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r="797" spans="1:22">
      <c r="A797" s="7"/>
      <c r="B797" s="7"/>
      <c r="C797" s="40"/>
      <c r="D797" s="18"/>
      <c r="E797" s="18"/>
      <c r="F797" s="54"/>
      <c r="G797" s="18"/>
      <c r="H797" s="18"/>
      <c r="I797" s="18"/>
      <c r="J797" s="18"/>
      <c r="K797" s="18"/>
      <c r="L797" s="18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r="798" spans="1:22">
      <c r="A798" s="7"/>
      <c r="B798" s="7"/>
      <c r="C798" s="40"/>
      <c r="D798" s="18"/>
      <c r="E798" s="18"/>
      <c r="F798" s="54"/>
      <c r="G798" s="18"/>
      <c r="H798" s="18"/>
      <c r="I798" s="18"/>
      <c r="J798" s="18"/>
      <c r="K798" s="18"/>
      <c r="L798" s="18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r="799" spans="1:22">
      <c r="A799" s="7"/>
      <c r="B799" s="7"/>
      <c r="C799" s="40"/>
      <c r="D799" s="18"/>
      <c r="E799" s="18"/>
      <c r="F799" s="54"/>
      <c r="G799" s="18"/>
      <c r="H799" s="18"/>
      <c r="I799" s="18"/>
      <c r="J799" s="18"/>
      <c r="K799" s="18"/>
      <c r="L799" s="18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 spans="1:22">
      <c r="A800" s="7"/>
      <c r="B800" s="7"/>
      <c r="C800" s="40"/>
      <c r="D800" s="18"/>
      <c r="E800" s="18"/>
      <c r="F800" s="54"/>
      <c r="G800" s="18"/>
      <c r="H800" s="18"/>
      <c r="I800" s="18"/>
      <c r="J800" s="18"/>
      <c r="K800" s="18"/>
      <c r="L800" s="18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r="801" spans="1:22">
      <c r="A801" s="7"/>
      <c r="B801" s="7"/>
      <c r="C801" s="40"/>
      <c r="D801" s="18"/>
      <c r="E801" s="18"/>
      <c r="F801" s="54"/>
      <c r="G801" s="18"/>
      <c r="H801" s="18"/>
      <c r="I801" s="18"/>
      <c r="J801" s="18"/>
      <c r="K801" s="18"/>
      <c r="L801" s="18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r="802" spans="1:22">
      <c r="A802" s="7"/>
      <c r="B802" s="7"/>
      <c r="C802" s="40"/>
      <c r="D802" s="18"/>
      <c r="E802" s="18"/>
      <c r="F802" s="54"/>
      <c r="G802" s="18"/>
      <c r="H802" s="18"/>
      <c r="I802" s="18"/>
      <c r="J802" s="18"/>
      <c r="K802" s="18"/>
      <c r="L802" s="18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r="803" spans="1:22">
      <c r="A803" s="7"/>
      <c r="B803" s="7"/>
      <c r="C803" s="40"/>
      <c r="D803" s="18"/>
      <c r="E803" s="18"/>
      <c r="F803" s="54"/>
      <c r="G803" s="18"/>
      <c r="H803" s="18"/>
      <c r="I803" s="18"/>
      <c r="J803" s="18"/>
      <c r="K803" s="18"/>
      <c r="L803" s="18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r="804" spans="1:22">
      <c r="A804" s="7"/>
      <c r="B804" s="7"/>
      <c r="C804" s="40"/>
      <c r="D804" s="18"/>
      <c r="E804" s="18"/>
      <c r="F804" s="54"/>
      <c r="G804" s="18"/>
      <c r="H804" s="18"/>
      <c r="I804" s="18"/>
      <c r="J804" s="18"/>
      <c r="K804" s="18"/>
      <c r="L804" s="18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r="805" spans="1:22">
      <c r="A805" s="7"/>
      <c r="B805" s="7"/>
      <c r="C805" s="40"/>
      <c r="D805" s="18"/>
      <c r="E805" s="18"/>
      <c r="F805" s="54"/>
      <c r="G805" s="18"/>
      <c r="H805" s="18"/>
      <c r="I805" s="18"/>
      <c r="J805" s="18"/>
      <c r="K805" s="18"/>
      <c r="L805" s="18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r="806" spans="1:22">
      <c r="A806" s="7"/>
      <c r="B806" s="7"/>
      <c r="C806" s="40"/>
      <c r="D806" s="18"/>
      <c r="E806" s="18"/>
      <c r="F806" s="54"/>
      <c r="G806" s="18"/>
      <c r="H806" s="18"/>
      <c r="I806" s="18"/>
      <c r="J806" s="18"/>
      <c r="K806" s="18"/>
      <c r="L806" s="18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r="807" spans="1:22">
      <c r="A807" s="7"/>
      <c r="B807" s="7"/>
      <c r="C807" s="40"/>
      <c r="D807" s="18"/>
      <c r="E807" s="18"/>
      <c r="F807" s="54"/>
      <c r="G807" s="18"/>
      <c r="H807" s="18"/>
      <c r="I807" s="18"/>
      <c r="J807" s="18"/>
      <c r="K807" s="18"/>
      <c r="L807" s="18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r="808" spans="1:22">
      <c r="A808" s="7"/>
      <c r="B808" s="7"/>
      <c r="C808" s="40"/>
      <c r="D808" s="18"/>
      <c r="E808" s="18"/>
      <c r="F808" s="54"/>
      <c r="G808" s="18"/>
      <c r="H808" s="18"/>
      <c r="I808" s="18"/>
      <c r="J808" s="18"/>
      <c r="K808" s="18"/>
      <c r="L808" s="18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r="809" spans="1:22">
      <c r="A809" s="7"/>
      <c r="B809" s="7"/>
      <c r="C809" s="40"/>
      <c r="D809" s="18"/>
      <c r="E809" s="18"/>
      <c r="F809" s="54"/>
      <c r="G809" s="18"/>
      <c r="H809" s="18"/>
      <c r="I809" s="18"/>
      <c r="J809" s="18"/>
      <c r="K809" s="18"/>
      <c r="L809" s="18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 spans="1:22">
      <c r="A810" s="7"/>
      <c r="B810" s="7"/>
      <c r="C810" s="40"/>
      <c r="D810" s="18"/>
      <c r="E810" s="18"/>
      <c r="F810" s="54"/>
      <c r="G810" s="18"/>
      <c r="H810" s="18"/>
      <c r="I810" s="18"/>
      <c r="J810" s="18"/>
      <c r="K810" s="18"/>
      <c r="L810" s="18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r="811" spans="1:22">
      <c r="A811" s="7"/>
      <c r="B811" s="7"/>
      <c r="C811" s="40"/>
      <c r="D811" s="18"/>
      <c r="E811" s="18"/>
      <c r="F811" s="54"/>
      <c r="G811" s="18"/>
      <c r="H811" s="18"/>
      <c r="I811" s="18"/>
      <c r="J811" s="18"/>
      <c r="K811" s="18"/>
      <c r="L811" s="18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r="812" spans="1:22">
      <c r="A812" s="7"/>
      <c r="B812" s="7"/>
      <c r="C812" s="40"/>
      <c r="D812" s="18"/>
      <c r="E812" s="18"/>
      <c r="F812" s="54"/>
      <c r="G812" s="18"/>
      <c r="H812" s="18"/>
      <c r="I812" s="18"/>
      <c r="J812" s="18"/>
      <c r="K812" s="18"/>
      <c r="L812" s="18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r="813" spans="1:22">
      <c r="A813" s="7"/>
      <c r="B813" s="7"/>
      <c r="C813" s="40"/>
      <c r="D813" s="18"/>
      <c r="E813" s="18"/>
      <c r="F813" s="54"/>
      <c r="G813" s="18"/>
      <c r="H813" s="18"/>
      <c r="I813" s="18"/>
      <c r="J813" s="18"/>
      <c r="K813" s="18"/>
      <c r="L813" s="18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r="814" spans="1:22">
      <c r="A814" s="7"/>
      <c r="B814" s="7"/>
      <c r="C814" s="40"/>
      <c r="D814" s="18"/>
      <c r="E814" s="18"/>
      <c r="F814" s="54"/>
      <c r="G814" s="18"/>
      <c r="H814" s="18"/>
      <c r="I814" s="18"/>
      <c r="J814" s="18"/>
      <c r="K814" s="18"/>
      <c r="L814" s="18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r="815" spans="1:22">
      <c r="A815" s="7"/>
      <c r="B815" s="7"/>
      <c r="C815" s="40"/>
      <c r="D815" s="18"/>
      <c r="E815" s="18"/>
      <c r="F815" s="54"/>
      <c r="G815" s="18"/>
      <c r="H815" s="18"/>
      <c r="I815" s="18"/>
      <c r="J815" s="18"/>
      <c r="K815" s="18"/>
      <c r="L815" s="18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r="816" spans="1:22">
      <c r="A816" s="7"/>
      <c r="B816" s="7"/>
      <c r="C816" s="40"/>
      <c r="D816" s="18"/>
      <c r="E816" s="18"/>
      <c r="F816" s="54"/>
      <c r="G816" s="18"/>
      <c r="H816" s="18"/>
      <c r="I816" s="18"/>
      <c r="J816" s="18"/>
      <c r="K816" s="18"/>
      <c r="L816" s="18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r="817" spans="1:22">
      <c r="A817" s="7"/>
      <c r="B817" s="7"/>
      <c r="C817" s="40"/>
      <c r="D817" s="18"/>
      <c r="E817" s="18"/>
      <c r="F817" s="54"/>
      <c r="G817" s="18"/>
      <c r="H817" s="18"/>
      <c r="I817" s="18"/>
      <c r="J817" s="18"/>
      <c r="K817" s="18"/>
      <c r="L817" s="18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r="818" spans="1:22">
      <c r="A818" s="7"/>
      <c r="B818" s="7"/>
      <c r="C818" s="40"/>
      <c r="D818" s="18"/>
      <c r="E818" s="18"/>
      <c r="F818" s="54"/>
      <c r="G818" s="18"/>
      <c r="H818" s="18"/>
      <c r="I818" s="18"/>
      <c r="J818" s="18"/>
      <c r="K818" s="18"/>
      <c r="L818" s="18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r="819" spans="1:22">
      <c r="A819" s="7"/>
      <c r="B819" s="7"/>
      <c r="C819" s="40"/>
      <c r="D819" s="18"/>
      <c r="E819" s="18"/>
      <c r="F819" s="54"/>
      <c r="G819" s="18"/>
      <c r="H819" s="18"/>
      <c r="I819" s="18"/>
      <c r="J819" s="18"/>
      <c r="K819" s="18"/>
      <c r="L819" s="18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r="820" spans="1:22">
      <c r="A820" s="7"/>
      <c r="B820" s="7"/>
      <c r="C820" s="40"/>
      <c r="D820" s="18"/>
      <c r="E820" s="18"/>
      <c r="F820" s="54"/>
      <c r="G820" s="18"/>
      <c r="H820" s="18"/>
      <c r="I820" s="18"/>
      <c r="J820" s="18"/>
      <c r="K820" s="18"/>
      <c r="L820" s="18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r="821" spans="1:22">
      <c r="A821" s="7"/>
      <c r="B821" s="7"/>
      <c r="C821" s="40"/>
      <c r="D821" s="18"/>
      <c r="E821" s="18"/>
      <c r="F821" s="54"/>
      <c r="G821" s="18"/>
      <c r="H821" s="18"/>
      <c r="I821" s="18"/>
      <c r="J821" s="18"/>
      <c r="K821" s="18"/>
      <c r="L821" s="18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 spans="1:22">
      <c r="A822" s="7"/>
      <c r="B822" s="7"/>
      <c r="C822" s="40"/>
      <c r="D822" s="18"/>
      <c r="E822" s="18"/>
      <c r="F822" s="54"/>
      <c r="G822" s="18"/>
      <c r="H822" s="18"/>
      <c r="I822" s="18"/>
      <c r="J822" s="18"/>
      <c r="K822" s="18"/>
      <c r="L822" s="18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 spans="1:22">
      <c r="A823" s="7"/>
      <c r="B823" s="7"/>
      <c r="C823" s="40"/>
      <c r="D823" s="18"/>
      <c r="E823" s="18"/>
      <c r="F823" s="54"/>
      <c r="G823" s="18"/>
      <c r="H823" s="18"/>
      <c r="I823" s="18"/>
      <c r="J823" s="18"/>
      <c r="K823" s="18"/>
      <c r="L823" s="18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 spans="1:22">
      <c r="A824" s="7"/>
      <c r="B824" s="7"/>
      <c r="C824" s="40"/>
      <c r="D824" s="18"/>
      <c r="E824" s="18"/>
      <c r="F824" s="54"/>
      <c r="G824" s="18"/>
      <c r="H824" s="18"/>
      <c r="I824" s="18"/>
      <c r="J824" s="18"/>
      <c r="K824" s="18"/>
      <c r="L824" s="18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 spans="1:22">
      <c r="A825" s="7"/>
      <c r="B825" s="7"/>
      <c r="C825" s="40"/>
      <c r="D825" s="18"/>
      <c r="E825" s="18"/>
      <c r="F825" s="54"/>
      <c r="G825" s="18"/>
      <c r="H825" s="18"/>
      <c r="I825" s="18"/>
      <c r="J825" s="18"/>
      <c r="K825" s="18"/>
      <c r="L825" s="18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 spans="1:22">
      <c r="A826" s="7"/>
      <c r="B826" s="7"/>
      <c r="C826" s="40"/>
      <c r="D826" s="18"/>
      <c r="E826" s="18"/>
      <c r="F826" s="54"/>
      <c r="G826" s="18"/>
      <c r="H826" s="18"/>
      <c r="I826" s="18"/>
      <c r="J826" s="18"/>
      <c r="K826" s="18"/>
      <c r="L826" s="18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 spans="1:22">
      <c r="A827" s="7"/>
      <c r="B827" s="7"/>
      <c r="C827" s="40"/>
      <c r="D827" s="18"/>
      <c r="E827" s="18"/>
      <c r="F827" s="54"/>
      <c r="G827" s="18"/>
      <c r="H827" s="18"/>
      <c r="I827" s="18"/>
      <c r="J827" s="18"/>
      <c r="K827" s="18"/>
      <c r="L827" s="18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 spans="1:22">
      <c r="A828" s="7"/>
      <c r="B828" s="7"/>
      <c r="C828" s="40"/>
      <c r="D828" s="18"/>
      <c r="E828" s="18"/>
      <c r="F828" s="54"/>
      <c r="G828" s="18"/>
      <c r="H828" s="18"/>
      <c r="I828" s="18"/>
      <c r="J828" s="18"/>
      <c r="K828" s="18"/>
      <c r="L828" s="18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 spans="1:22">
      <c r="A829" s="7"/>
      <c r="B829" s="7"/>
      <c r="C829" s="40"/>
      <c r="D829" s="18"/>
      <c r="E829" s="18"/>
      <c r="F829" s="54"/>
      <c r="G829" s="18"/>
      <c r="H829" s="18"/>
      <c r="I829" s="18"/>
      <c r="J829" s="18"/>
      <c r="K829" s="18"/>
      <c r="L829" s="18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 spans="1:22">
      <c r="A830" s="7"/>
      <c r="B830" s="7"/>
      <c r="C830" s="40"/>
      <c r="D830" s="18"/>
      <c r="E830" s="18"/>
      <c r="F830" s="54"/>
      <c r="G830" s="18"/>
      <c r="H830" s="18"/>
      <c r="I830" s="18"/>
      <c r="J830" s="18"/>
      <c r="K830" s="18"/>
      <c r="L830" s="18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 spans="1:22">
      <c r="A831" s="7"/>
      <c r="B831" s="7"/>
      <c r="C831" s="40"/>
      <c r="D831" s="18"/>
      <c r="E831" s="18"/>
      <c r="F831" s="54"/>
      <c r="G831" s="18"/>
      <c r="H831" s="18"/>
      <c r="I831" s="18"/>
      <c r="J831" s="18"/>
      <c r="K831" s="18"/>
      <c r="L831" s="18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 spans="1:22">
      <c r="A832" s="7"/>
      <c r="B832" s="7"/>
      <c r="C832" s="40"/>
      <c r="D832" s="18"/>
      <c r="E832" s="18"/>
      <c r="F832" s="54"/>
      <c r="G832" s="18"/>
      <c r="H832" s="18"/>
      <c r="I832" s="18"/>
      <c r="J832" s="18"/>
      <c r="K832" s="18"/>
      <c r="L832" s="18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 spans="1:22">
      <c r="A833" s="7"/>
      <c r="B833" s="7"/>
      <c r="C833" s="40"/>
      <c r="D833" s="18"/>
      <c r="E833" s="18"/>
      <c r="F833" s="54"/>
      <c r="G833" s="18"/>
      <c r="H833" s="18"/>
      <c r="I833" s="18"/>
      <c r="J833" s="18"/>
      <c r="K833" s="18"/>
      <c r="L833" s="18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r="834" spans="1:22">
      <c r="A834" s="7"/>
      <c r="B834" s="7"/>
      <c r="C834" s="40"/>
      <c r="D834" s="18"/>
      <c r="E834" s="18"/>
      <c r="F834" s="54"/>
      <c r="G834" s="18"/>
      <c r="H834" s="18"/>
      <c r="I834" s="18"/>
      <c r="J834" s="18"/>
      <c r="K834" s="18"/>
      <c r="L834" s="18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 spans="1:22">
      <c r="A835" s="7"/>
      <c r="B835" s="7"/>
      <c r="C835" s="40"/>
      <c r="D835" s="18"/>
      <c r="E835" s="18"/>
      <c r="F835" s="54"/>
      <c r="G835" s="18"/>
      <c r="H835" s="18"/>
      <c r="I835" s="18"/>
      <c r="J835" s="18"/>
      <c r="K835" s="18"/>
      <c r="L835" s="18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 spans="1:22">
      <c r="A836" s="7"/>
      <c r="B836" s="7"/>
      <c r="C836" s="40"/>
      <c r="D836" s="18"/>
      <c r="E836" s="18"/>
      <c r="F836" s="54"/>
      <c r="G836" s="18"/>
      <c r="H836" s="18"/>
      <c r="I836" s="18"/>
      <c r="J836" s="18"/>
      <c r="K836" s="18"/>
      <c r="L836" s="18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 spans="1:22">
      <c r="A837" s="7"/>
      <c r="B837" s="7"/>
      <c r="C837" s="40"/>
      <c r="D837" s="18"/>
      <c r="E837" s="18"/>
      <c r="F837" s="54"/>
      <c r="G837" s="18"/>
      <c r="H837" s="18"/>
      <c r="I837" s="18"/>
      <c r="J837" s="18"/>
      <c r="K837" s="18"/>
      <c r="L837" s="18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 spans="1:22">
      <c r="A838" s="7"/>
      <c r="B838" s="7"/>
      <c r="C838" s="40"/>
      <c r="D838" s="18"/>
      <c r="E838" s="18"/>
      <c r="F838" s="54"/>
      <c r="G838" s="18"/>
      <c r="H838" s="18"/>
      <c r="I838" s="18"/>
      <c r="J838" s="18"/>
      <c r="K838" s="18"/>
      <c r="L838" s="18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 spans="1:22">
      <c r="A839" s="7"/>
      <c r="B839" s="7"/>
      <c r="C839" s="40"/>
      <c r="D839" s="18"/>
      <c r="E839" s="18"/>
      <c r="F839" s="54"/>
      <c r="G839" s="18"/>
      <c r="H839" s="18"/>
      <c r="I839" s="18"/>
      <c r="J839" s="18"/>
      <c r="K839" s="18"/>
      <c r="L839" s="18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 spans="1:22">
      <c r="A840" s="7"/>
      <c r="B840" s="7"/>
      <c r="C840" s="40"/>
      <c r="D840" s="18"/>
      <c r="E840" s="18"/>
      <c r="F840" s="54"/>
      <c r="G840" s="18"/>
      <c r="H840" s="18"/>
      <c r="I840" s="18"/>
      <c r="J840" s="18"/>
      <c r="K840" s="18"/>
      <c r="L840" s="18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 spans="1:22">
      <c r="A841" s="7"/>
      <c r="B841" s="7"/>
      <c r="C841" s="40"/>
      <c r="D841" s="18"/>
      <c r="E841" s="18"/>
      <c r="F841" s="54"/>
      <c r="G841" s="18"/>
      <c r="H841" s="18"/>
      <c r="I841" s="18"/>
      <c r="J841" s="18"/>
      <c r="K841" s="18"/>
      <c r="L841" s="18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 spans="1:22">
      <c r="A842" s="7"/>
      <c r="B842" s="7"/>
      <c r="C842" s="40"/>
      <c r="D842" s="18"/>
      <c r="E842" s="18"/>
      <c r="F842" s="54"/>
      <c r="G842" s="18"/>
      <c r="H842" s="18"/>
      <c r="I842" s="18"/>
      <c r="J842" s="18"/>
      <c r="K842" s="18"/>
      <c r="L842" s="18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 spans="1:22">
      <c r="A843" s="7"/>
      <c r="B843" s="7"/>
      <c r="C843" s="40"/>
      <c r="D843" s="18"/>
      <c r="E843" s="18"/>
      <c r="F843" s="54"/>
      <c r="G843" s="18"/>
      <c r="H843" s="18"/>
      <c r="I843" s="18"/>
      <c r="J843" s="18"/>
      <c r="K843" s="18"/>
      <c r="L843" s="18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 spans="1:22">
      <c r="A844" s="7"/>
      <c r="B844" s="7"/>
      <c r="C844" s="40"/>
      <c r="D844" s="18"/>
      <c r="E844" s="18"/>
      <c r="F844" s="54"/>
      <c r="G844" s="18"/>
      <c r="H844" s="18"/>
      <c r="I844" s="18"/>
      <c r="J844" s="18"/>
      <c r="K844" s="18"/>
      <c r="L844" s="18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 spans="1:22">
      <c r="A845" s="7"/>
      <c r="B845" s="7"/>
      <c r="C845" s="40"/>
      <c r="D845" s="18"/>
      <c r="E845" s="18"/>
      <c r="F845" s="54"/>
      <c r="G845" s="18"/>
      <c r="H845" s="18"/>
      <c r="I845" s="18"/>
      <c r="J845" s="18"/>
      <c r="K845" s="18"/>
      <c r="L845" s="18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 spans="1:22">
      <c r="A846" s="7"/>
      <c r="B846" s="7"/>
      <c r="C846" s="40"/>
      <c r="D846" s="18"/>
      <c r="E846" s="18"/>
      <c r="F846" s="54"/>
      <c r="G846" s="18"/>
      <c r="H846" s="18"/>
      <c r="I846" s="18"/>
      <c r="J846" s="18"/>
      <c r="K846" s="18"/>
      <c r="L846" s="18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 spans="1:22">
      <c r="A847" s="7"/>
      <c r="B847" s="7"/>
      <c r="C847" s="40"/>
      <c r="D847" s="18"/>
      <c r="E847" s="18"/>
      <c r="F847" s="54"/>
      <c r="G847" s="18"/>
      <c r="H847" s="18"/>
      <c r="I847" s="18"/>
      <c r="J847" s="18"/>
      <c r="K847" s="18"/>
      <c r="L847" s="18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 spans="1:22">
      <c r="A848" s="7"/>
      <c r="B848" s="7"/>
      <c r="C848" s="40"/>
      <c r="D848" s="18"/>
      <c r="E848" s="18"/>
      <c r="F848" s="54"/>
      <c r="G848" s="18"/>
      <c r="H848" s="18"/>
      <c r="I848" s="18"/>
      <c r="J848" s="18"/>
      <c r="K848" s="18"/>
      <c r="L848" s="18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 spans="1:22">
      <c r="A849" s="7"/>
      <c r="B849" s="7"/>
      <c r="C849" s="40"/>
      <c r="D849" s="18"/>
      <c r="E849" s="18"/>
      <c r="F849" s="54"/>
      <c r="G849" s="18"/>
      <c r="H849" s="18"/>
      <c r="I849" s="18"/>
      <c r="J849" s="18"/>
      <c r="K849" s="18"/>
      <c r="L849" s="18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 spans="1:22">
      <c r="A850" s="7"/>
      <c r="B850" s="7"/>
      <c r="C850" s="40"/>
      <c r="D850" s="18"/>
      <c r="E850" s="18"/>
      <c r="F850" s="54"/>
      <c r="G850" s="18"/>
      <c r="H850" s="18"/>
      <c r="I850" s="18"/>
      <c r="J850" s="18"/>
      <c r="K850" s="18"/>
      <c r="L850" s="18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 spans="1:22">
      <c r="A851" s="7"/>
      <c r="B851" s="7"/>
      <c r="C851" s="40"/>
      <c r="D851" s="18"/>
      <c r="E851" s="18"/>
      <c r="F851" s="54"/>
      <c r="G851" s="18"/>
      <c r="H851" s="18"/>
      <c r="I851" s="18"/>
      <c r="J851" s="18"/>
      <c r="K851" s="18"/>
      <c r="L851" s="18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 spans="1:22">
      <c r="A852" s="7"/>
      <c r="B852" s="7"/>
      <c r="C852" s="40"/>
      <c r="D852" s="18"/>
      <c r="E852" s="18"/>
      <c r="F852" s="54"/>
      <c r="G852" s="18"/>
      <c r="H852" s="18"/>
      <c r="I852" s="18"/>
      <c r="J852" s="18"/>
      <c r="K852" s="18"/>
      <c r="L852" s="18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 spans="1:22">
      <c r="A853" s="7"/>
      <c r="B853" s="7"/>
      <c r="C853" s="40"/>
      <c r="D853" s="18"/>
      <c r="E853" s="18"/>
      <c r="F853" s="54"/>
      <c r="G853" s="18"/>
      <c r="H853" s="18"/>
      <c r="I853" s="18"/>
      <c r="J853" s="18"/>
      <c r="K853" s="18"/>
      <c r="L853" s="18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 spans="1:22">
      <c r="A854" s="7"/>
      <c r="B854" s="7"/>
      <c r="C854" s="40"/>
      <c r="D854" s="18"/>
      <c r="E854" s="18"/>
      <c r="F854" s="54"/>
      <c r="G854" s="18"/>
      <c r="H854" s="18"/>
      <c r="I854" s="18"/>
      <c r="J854" s="18"/>
      <c r="K854" s="18"/>
      <c r="L854" s="18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 spans="1:22">
      <c r="A855" s="7"/>
      <c r="B855" s="7"/>
      <c r="C855" s="40"/>
      <c r="D855" s="18"/>
      <c r="E855" s="18"/>
      <c r="F855" s="54"/>
      <c r="G855" s="18"/>
      <c r="H855" s="18"/>
      <c r="I855" s="18"/>
      <c r="J855" s="18"/>
      <c r="K855" s="18"/>
      <c r="L855" s="18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 spans="1:22">
      <c r="A856" s="7"/>
      <c r="B856" s="7"/>
      <c r="C856" s="40"/>
      <c r="D856" s="18"/>
      <c r="E856" s="18"/>
      <c r="F856" s="54"/>
      <c r="G856" s="18"/>
      <c r="H856" s="18"/>
      <c r="I856" s="18"/>
      <c r="J856" s="18"/>
      <c r="K856" s="18"/>
      <c r="L856" s="18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 spans="1:22">
      <c r="A857" s="7"/>
      <c r="B857" s="7"/>
      <c r="C857" s="40"/>
      <c r="D857" s="18"/>
      <c r="E857" s="18"/>
      <c r="F857" s="54"/>
      <c r="G857" s="18"/>
      <c r="H857" s="18"/>
      <c r="I857" s="18"/>
      <c r="J857" s="18"/>
      <c r="K857" s="18"/>
      <c r="L857" s="18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 spans="1:22">
      <c r="A858" s="7"/>
      <c r="B858" s="7"/>
      <c r="C858" s="40"/>
      <c r="D858" s="18"/>
      <c r="E858" s="18"/>
      <c r="F858" s="54"/>
      <c r="G858" s="18"/>
      <c r="H858" s="18"/>
      <c r="I858" s="18"/>
      <c r="J858" s="18"/>
      <c r="K858" s="18"/>
      <c r="L858" s="18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 spans="1:22">
      <c r="A859" s="7"/>
      <c r="B859" s="7"/>
      <c r="C859" s="40"/>
      <c r="D859" s="18"/>
      <c r="E859" s="18"/>
      <c r="F859" s="54"/>
      <c r="G859" s="18"/>
      <c r="H859" s="18"/>
      <c r="I859" s="18"/>
      <c r="J859" s="18"/>
      <c r="K859" s="18"/>
      <c r="L859" s="18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 spans="1:22">
      <c r="A860" s="7"/>
      <c r="B860" s="7"/>
      <c r="C860" s="40"/>
      <c r="D860" s="18"/>
      <c r="E860" s="18"/>
      <c r="F860" s="54"/>
      <c r="G860" s="18"/>
      <c r="H860" s="18"/>
      <c r="I860" s="18"/>
      <c r="J860" s="18"/>
      <c r="K860" s="18"/>
      <c r="L860" s="18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r="861" spans="1:22">
      <c r="A861" s="7"/>
      <c r="B861" s="7"/>
      <c r="C861" s="40"/>
      <c r="D861" s="18"/>
      <c r="E861" s="18"/>
      <c r="F861" s="54"/>
      <c r="G861" s="18"/>
      <c r="H861" s="18"/>
      <c r="I861" s="18"/>
      <c r="J861" s="18"/>
      <c r="K861" s="18"/>
      <c r="L861" s="18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r="862" spans="1:22">
      <c r="A862" s="7"/>
      <c r="B862" s="7"/>
      <c r="C862" s="40"/>
      <c r="D862" s="18"/>
      <c r="E862" s="18"/>
      <c r="F862" s="54"/>
      <c r="G862" s="18"/>
      <c r="H862" s="18"/>
      <c r="I862" s="18"/>
      <c r="J862" s="18"/>
      <c r="K862" s="18"/>
      <c r="L862" s="18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r="863" spans="1:22">
      <c r="A863" s="7"/>
      <c r="B863" s="7"/>
      <c r="C863" s="40"/>
      <c r="D863" s="18"/>
      <c r="E863" s="18"/>
      <c r="F863" s="54"/>
      <c r="G863" s="18"/>
      <c r="H863" s="18"/>
      <c r="I863" s="18"/>
      <c r="J863" s="18"/>
      <c r="K863" s="18"/>
      <c r="L863" s="18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r="864" spans="1:22">
      <c r="A864" s="7"/>
      <c r="B864" s="7"/>
      <c r="C864" s="40"/>
      <c r="D864" s="18"/>
      <c r="E864" s="18"/>
      <c r="F864" s="54"/>
      <c r="G864" s="18"/>
      <c r="H864" s="18"/>
      <c r="I864" s="18"/>
      <c r="J864" s="18"/>
      <c r="K864" s="18"/>
      <c r="L864" s="18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 spans="1:22">
      <c r="A865" s="7"/>
      <c r="B865" s="7"/>
      <c r="C865" s="40"/>
      <c r="D865" s="18"/>
      <c r="E865" s="18"/>
      <c r="F865" s="54"/>
      <c r="G865" s="18"/>
      <c r="H865" s="18"/>
      <c r="I865" s="18"/>
      <c r="J865" s="18"/>
      <c r="K865" s="18"/>
      <c r="L865" s="18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 spans="1:22">
      <c r="A866" s="7"/>
      <c r="B866" s="7"/>
      <c r="C866" s="40"/>
      <c r="D866" s="18"/>
      <c r="E866" s="18"/>
      <c r="F866" s="54"/>
      <c r="G866" s="18"/>
      <c r="H866" s="18"/>
      <c r="I866" s="18"/>
      <c r="J866" s="18"/>
      <c r="K866" s="18"/>
      <c r="L866" s="18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 spans="1:22">
      <c r="A867" s="7"/>
      <c r="B867" s="7"/>
      <c r="C867" s="40"/>
      <c r="D867" s="18"/>
      <c r="E867" s="18"/>
      <c r="F867" s="54"/>
      <c r="G867" s="18"/>
      <c r="H867" s="18"/>
      <c r="I867" s="18"/>
      <c r="J867" s="18"/>
      <c r="K867" s="18"/>
      <c r="L867" s="18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 spans="1:22">
      <c r="A868" s="7"/>
      <c r="B868" s="7"/>
      <c r="C868" s="40"/>
      <c r="D868" s="18"/>
      <c r="E868" s="18"/>
      <c r="F868" s="54"/>
      <c r="G868" s="18"/>
      <c r="H868" s="18"/>
      <c r="I868" s="18"/>
      <c r="J868" s="18"/>
      <c r="K868" s="18"/>
      <c r="L868" s="18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r="869" spans="1:22">
      <c r="A869" s="7"/>
      <c r="B869" s="7"/>
      <c r="C869" s="40"/>
      <c r="D869" s="18"/>
      <c r="E869" s="18"/>
      <c r="F869" s="54"/>
      <c r="G869" s="18"/>
      <c r="H869" s="18"/>
      <c r="I869" s="18"/>
      <c r="J869" s="18"/>
      <c r="K869" s="18"/>
      <c r="L869" s="18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r="870" spans="1:22">
      <c r="A870" s="7"/>
      <c r="B870" s="7"/>
      <c r="C870" s="40"/>
      <c r="D870" s="18"/>
      <c r="E870" s="18"/>
      <c r="F870" s="54"/>
      <c r="G870" s="18"/>
      <c r="H870" s="18"/>
      <c r="I870" s="18"/>
      <c r="J870" s="18"/>
      <c r="K870" s="18"/>
      <c r="L870" s="18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 spans="1:22">
      <c r="A871" s="7"/>
      <c r="B871" s="7"/>
      <c r="C871" s="40"/>
      <c r="D871" s="18"/>
      <c r="E871" s="18"/>
      <c r="F871" s="54"/>
      <c r="G871" s="18"/>
      <c r="H871" s="18"/>
      <c r="I871" s="18"/>
      <c r="J871" s="18"/>
      <c r="K871" s="18"/>
      <c r="L871" s="18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 spans="1:22">
      <c r="A872" s="7"/>
      <c r="B872" s="7"/>
      <c r="C872" s="40"/>
      <c r="D872" s="18"/>
      <c r="E872" s="18"/>
      <c r="F872" s="54"/>
      <c r="G872" s="18"/>
      <c r="H872" s="18"/>
      <c r="I872" s="18"/>
      <c r="J872" s="18"/>
      <c r="K872" s="18"/>
      <c r="L872" s="18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r="873" spans="1:22">
      <c r="A873" s="7"/>
      <c r="B873" s="7"/>
      <c r="C873" s="40"/>
      <c r="D873" s="18"/>
      <c r="E873" s="18"/>
      <c r="F873" s="54"/>
      <c r="G873" s="18"/>
      <c r="H873" s="18"/>
      <c r="I873" s="18"/>
      <c r="J873" s="18"/>
      <c r="K873" s="18"/>
      <c r="L873" s="18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r="874" spans="1:22">
      <c r="A874" s="7"/>
      <c r="B874" s="7"/>
      <c r="C874" s="40"/>
      <c r="D874" s="18"/>
      <c r="E874" s="18"/>
      <c r="F874" s="54"/>
      <c r="G874" s="18"/>
      <c r="H874" s="18"/>
      <c r="I874" s="18"/>
      <c r="J874" s="18"/>
      <c r="K874" s="18"/>
      <c r="L874" s="18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r="875" spans="1:22">
      <c r="A875" s="7"/>
      <c r="B875" s="7"/>
      <c r="C875" s="40"/>
      <c r="D875" s="18"/>
      <c r="E875" s="18"/>
      <c r="F875" s="54"/>
      <c r="G875" s="18"/>
      <c r="H875" s="18"/>
      <c r="I875" s="18"/>
      <c r="J875" s="18"/>
      <c r="K875" s="18"/>
      <c r="L875" s="18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r="876" spans="1:22">
      <c r="A876" s="7"/>
      <c r="B876" s="7"/>
      <c r="C876" s="40"/>
      <c r="D876" s="18"/>
      <c r="E876" s="18"/>
      <c r="F876" s="54"/>
      <c r="G876" s="18"/>
      <c r="H876" s="18"/>
      <c r="I876" s="18"/>
      <c r="J876" s="18"/>
      <c r="K876" s="18"/>
      <c r="L876" s="18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 spans="1:22">
      <c r="A877" s="7"/>
      <c r="B877" s="7"/>
      <c r="C877" s="40"/>
      <c r="D877" s="18"/>
      <c r="E877" s="18"/>
      <c r="F877" s="54"/>
      <c r="G877" s="18"/>
      <c r="H877" s="18"/>
      <c r="I877" s="18"/>
      <c r="J877" s="18"/>
      <c r="K877" s="18"/>
      <c r="L877" s="18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 spans="1:22">
      <c r="A878" s="7"/>
      <c r="B878" s="7"/>
      <c r="C878" s="40"/>
      <c r="D878" s="18"/>
      <c r="E878" s="18"/>
      <c r="F878" s="54"/>
      <c r="G878" s="18"/>
      <c r="H878" s="18"/>
      <c r="I878" s="18"/>
      <c r="J878" s="18"/>
      <c r="K878" s="18"/>
      <c r="L878" s="18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 spans="1:22">
      <c r="A879" s="7"/>
      <c r="B879" s="7"/>
      <c r="C879" s="40"/>
      <c r="D879" s="18"/>
      <c r="E879" s="18"/>
      <c r="F879" s="54"/>
      <c r="G879" s="18"/>
      <c r="H879" s="18"/>
      <c r="I879" s="18"/>
      <c r="J879" s="18"/>
      <c r="K879" s="18"/>
      <c r="L879" s="18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r="880" spans="1:22">
      <c r="A880" s="7"/>
      <c r="B880" s="7"/>
      <c r="C880" s="40"/>
      <c r="D880" s="18"/>
      <c r="E880" s="18"/>
      <c r="F880" s="54"/>
      <c r="G880" s="18"/>
      <c r="H880" s="18"/>
      <c r="I880" s="18"/>
      <c r="J880" s="18"/>
      <c r="K880" s="18"/>
      <c r="L880" s="18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 spans="1:22">
      <c r="A881" s="7"/>
      <c r="B881" s="7"/>
      <c r="C881" s="40"/>
      <c r="D881" s="18"/>
      <c r="E881" s="18"/>
      <c r="F881" s="54"/>
      <c r="G881" s="18"/>
      <c r="H881" s="18"/>
      <c r="I881" s="18"/>
      <c r="J881" s="18"/>
      <c r="K881" s="18"/>
      <c r="L881" s="18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 spans="1:22">
      <c r="A882" s="7"/>
      <c r="B882" s="7"/>
      <c r="C882" s="40"/>
      <c r="D882" s="18"/>
      <c r="E882" s="18"/>
      <c r="F882" s="54"/>
      <c r="G882" s="18"/>
      <c r="H882" s="18"/>
      <c r="I882" s="18"/>
      <c r="J882" s="18"/>
      <c r="K882" s="18"/>
      <c r="L882" s="18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 spans="1:22">
      <c r="A883" s="7"/>
      <c r="B883" s="7"/>
      <c r="C883" s="40"/>
      <c r="D883" s="18"/>
      <c r="E883" s="18"/>
      <c r="F883" s="54"/>
      <c r="G883" s="18"/>
      <c r="H883" s="18"/>
      <c r="I883" s="18"/>
      <c r="J883" s="18"/>
      <c r="K883" s="18"/>
      <c r="L883" s="18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 spans="1:22">
      <c r="A884" s="7"/>
      <c r="B884" s="7"/>
      <c r="C884" s="40"/>
      <c r="D884" s="18"/>
      <c r="E884" s="18"/>
      <c r="F884" s="54"/>
      <c r="G884" s="18"/>
      <c r="H884" s="18"/>
      <c r="I884" s="18"/>
      <c r="J884" s="18"/>
      <c r="K884" s="18"/>
      <c r="L884" s="18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 spans="1:22">
      <c r="A885" s="7"/>
      <c r="B885" s="7"/>
      <c r="C885" s="40"/>
      <c r="D885" s="18"/>
      <c r="E885" s="18"/>
      <c r="F885" s="54"/>
      <c r="G885" s="18"/>
      <c r="H885" s="18"/>
      <c r="I885" s="18"/>
      <c r="J885" s="18"/>
      <c r="K885" s="18"/>
      <c r="L885" s="18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 spans="1:22">
      <c r="A886" s="7"/>
      <c r="B886" s="7"/>
      <c r="C886" s="40"/>
      <c r="D886" s="18"/>
      <c r="E886" s="18"/>
      <c r="F886" s="54"/>
      <c r="G886" s="18"/>
      <c r="H886" s="18"/>
      <c r="I886" s="18"/>
      <c r="J886" s="18"/>
      <c r="K886" s="18"/>
      <c r="L886" s="18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 spans="1:22">
      <c r="A887" s="7"/>
      <c r="B887" s="7"/>
      <c r="C887" s="40"/>
      <c r="D887" s="18"/>
      <c r="E887" s="18"/>
      <c r="F887" s="54"/>
      <c r="G887" s="18"/>
      <c r="H887" s="18"/>
      <c r="I887" s="18"/>
      <c r="J887" s="18"/>
      <c r="K887" s="18"/>
      <c r="L887" s="18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 spans="1:22">
      <c r="A888" s="7"/>
      <c r="B888" s="7"/>
      <c r="C888" s="40"/>
      <c r="D888" s="18"/>
      <c r="E888" s="18"/>
      <c r="F888" s="54"/>
      <c r="G888" s="18"/>
      <c r="H888" s="18"/>
      <c r="I888" s="18"/>
      <c r="J888" s="18"/>
      <c r="K888" s="18"/>
      <c r="L888" s="18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 spans="1:22">
      <c r="A889" s="7"/>
      <c r="B889" s="7"/>
      <c r="C889" s="40"/>
      <c r="D889" s="18"/>
      <c r="E889" s="18"/>
      <c r="F889" s="54"/>
      <c r="G889" s="18"/>
      <c r="H889" s="18"/>
      <c r="I889" s="18"/>
      <c r="J889" s="18"/>
      <c r="K889" s="18"/>
      <c r="L889" s="18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r="890" spans="1:22">
      <c r="A890" s="7"/>
      <c r="B890" s="7"/>
      <c r="C890" s="40"/>
      <c r="D890" s="18"/>
      <c r="E890" s="18"/>
      <c r="F890" s="54"/>
      <c r="G890" s="18"/>
      <c r="H890" s="18"/>
      <c r="I890" s="18"/>
      <c r="J890" s="18"/>
      <c r="K890" s="18"/>
      <c r="L890" s="18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r="891" spans="1:22">
      <c r="A891" s="7"/>
      <c r="B891" s="7"/>
      <c r="C891" s="40"/>
      <c r="D891" s="18"/>
      <c r="E891" s="18"/>
      <c r="F891" s="54"/>
      <c r="G891" s="18"/>
      <c r="H891" s="18"/>
      <c r="I891" s="18"/>
      <c r="J891" s="18"/>
      <c r="K891" s="18"/>
      <c r="L891" s="18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r="892" spans="1:22">
      <c r="A892" s="7"/>
      <c r="B892" s="7"/>
      <c r="C892" s="40"/>
      <c r="D892" s="18"/>
      <c r="E892" s="18"/>
      <c r="F892" s="54"/>
      <c r="G892" s="18"/>
      <c r="H892" s="18"/>
      <c r="I892" s="18"/>
      <c r="J892" s="18"/>
      <c r="K892" s="18"/>
      <c r="L892" s="18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r="893" spans="1:22">
      <c r="A893" s="7"/>
      <c r="B893" s="7"/>
      <c r="C893" s="40"/>
      <c r="D893" s="18"/>
      <c r="E893" s="18"/>
      <c r="F893" s="54"/>
      <c r="G893" s="18"/>
      <c r="H893" s="18"/>
      <c r="I893" s="18"/>
      <c r="J893" s="18"/>
      <c r="K893" s="18"/>
      <c r="L893" s="18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r="894" spans="1:22">
      <c r="A894" s="7"/>
      <c r="B894" s="7"/>
      <c r="C894" s="40"/>
      <c r="D894" s="18"/>
      <c r="E894" s="18"/>
      <c r="F894" s="54"/>
      <c r="G894" s="18"/>
      <c r="H894" s="18"/>
      <c r="I894" s="18"/>
      <c r="J894" s="18"/>
      <c r="K894" s="18"/>
      <c r="L894" s="18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r="895" spans="1:22">
      <c r="A895" s="7"/>
      <c r="B895" s="7"/>
      <c r="C895" s="40"/>
      <c r="D895" s="18"/>
      <c r="E895" s="18"/>
      <c r="F895" s="54"/>
      <c r="G895" s="18"/>
      <c r="H895" s="18"/>
      <c r="I895" s="18"/>
      <c r="J895" s="18"/>
      <c r="K895" s="18"/>
      <c r="L895" s="18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 spans="1:22">
      <c r="A896" s="7"/>
      <c r="B896" s="7"/>
      <c r="C896" s="40"/>
      <c r="D896" s="18"/>
      <c r="E896" s="18"/>
      <c r="F896" s="54"/>
      <c r="G896" s="18"/>
      <c r="H896" s="18"/>
      <c r="I896" s="18"/>
      <c r="J896" s="18"/>
      <c r="K896" s="18"/>
      <c r="L896" s="18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r="897" spans="1:22">
      <c r="A897" s="7"/>
      <c r="B897" s="7"/>
      <c r="C897" s="40"/>
      <c r="D897" s="18"/>
      <c r="E897" s="18"/>
      <c r="F897" s="54"/>
      <c r="G897" s="18"/>
      <c r="H897" s="18"/>
      <c r="I897" s="18"/>
      <c r="J897" s="18"/>
      <c r="K897" s="18"/>
      <c r="L897" s="18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r="898" spans="1:22">
      <c r="A898" s="7"/>
      <c r="B898" s="7"/>
      <c r="C898" s="40"/>
      <c r="D898" s="18"/>
      <c r="E898" s="18"/>
      <c r="F898" s="54"/>
      <c r="G898" s="18"/>
      <c r="H898" s="18"/>
      <c r="I898" s="18"/>
      <c r="J898" s="18"/>
      <c r="K898" s="18"/>
      <c r="L898" s="18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r="899" spans="1:22">
      <c r="A899" s="7"/>
      <c r="B899" s="7"/>
      <c r="C899" s="40"/>
      <c r="D899" s="18"/>
      <c r="E899" s="18"/>
      <c r="F899" s="54"/>
      <c r="G899" s="18"/>
      <c r="H899" s="18"/>
      <c r="I899" s="18"/>
      <c r="J899" s="18"/>
      <c r="K899" s="18"/>
      <c r="L899" s="18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r="900" spans="1:22">
      <c r="A900" s="7"/>
      <c r="B900" s="7"/>
      <c r="C900" s="40"/>
      <c r="D900" s="18"/>
      <c r="E900" s="18"/>
      <c r="F900" s="54"/>
      <c r="G900" s="18"/>
      <c r="H900" s="18"/>
      <c r="I900" s="18"/>
      <c r="J900" s="18"/>
      <c r="K900" s="18"/>
      <c r="L900" s="18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r="901" spans="1:22">
      <c r="A901" s="7"/>
      <c r="B901" s="7"/>
      <c r="C901" s="40"/>
      <c r="D901" s="18"/>
      <c r="E901" s="18"/>
      <c r="F901" s="54"/>
      <c r="G901" s="18"/>
      <c r="H901" s="18"/>
      <c r="I901" s="18"/>
      <c r="J901" s="18"/>
      <c r="K901" s="18"/>
      <c r="L901" s="18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 spans="1:22">
      <c r="A902" s="7"/>
      <c r="B902" s="7"/>
      <c r="C902" s="40"/>
      <c r="D902" s="18"/>
      <c r="E902" s="18"/>
      <c r="F902" s="54"/>
      <c r="G902" s="18"/>
      <c r="H902" s="18"/>
      <c r="I902" s="18"/>
      <c r="J902" s="18"/>
      <c r="K902" s="18"/>
      <c r="L902" s="18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r="903" spans="1:22">
      <c r="A903" s="7"/>
      <c r="B903" s="7"/>
      <c r="C903" s="40"/>
      <c r="D903" s="18"/>
      <c r="E903" s="18"/>
      <c r="F903" s="54"/>
      <c r="G903" s="18"/>
      <c r="H903" s="18"/>
      <c r="I903" s="18"/>
      <c r="J903" s="18"/>
      <c r="K903" s="18"/>
      <c r="L903" s="18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r="904" spans="1:22">
      <c r="A904" s="7"/>
      <c r="B904" s="7"/>
      <c r="C904" s="40"/>
      <c r="D904" s="18"/>
      <c r="E904" s="18"/>
      <c r="F904" s="54"/>
      <c r="G904" s="18"/>
      <c r="H904" s="18"/>
      <c r="I904" s="18"/>
      <c r="J904" s="18"/>
      <c r="K904" s="18"/>
      <c r="L904" s="18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r="905" spans="1:22">
      <c r="A905" s="7"/>
      <c r="B905" s="7"/>
      <c r="C905" s="40"/>
      <c r="D905" s="18"/>
      <c r="E905" s="18"/>
      <c r="F905" s="54"/>
      <c r="G905" s="18"/>
      <c r="H905" s="18"/>
      <c r="I905" s="18"/>
      <c r="J905" s="18"/>
      <c r="K905" s="18"/>
      <c r="L905" s="18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r="906" spans="1:22">
      <c r="A906" s="7"/>
      <c r="B906" s="7"/>
      <c r="C906" s="40"/>
      <c r="D906" s="18"/>
      <c r="E906" s="18"/>
      <c r="F906" s="54"/>
      <c r="G906" s="18"/>
      <c r="H906" s="18"/>
      <c r="I906" s="18"/>
      <c r="J906" s="18"/>
      <c r="K906" s="18"/>
      <c r="L906" s="18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 spans="1:22">
      <c r="A907" s="7"/>
      <c r="B907" s="7"/>
      <c r="C907" s="40"/>
      <c r="D907" s="18"/>
      <c r="E907" s="18"/>
      <c r="F907" s="54"/>
      <c r="G907" s="18"/>
      <c r="H907" s="18"/>
      <c r="I907" s="18"/>
      <c r="J907" s="18"/>
      <c r="K907" s="18"/>
      <c r="L907" s="18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r="908" spans="1:22">
      <c r="A908" s="7"/>
      <c r="B908" s="7"/>
      <c r="C908" s="40"/>
      <c r="D908" s="18"/>
      <c r="E908" s="18"/>
      <c r="F908" s="54"/>
      <c r="G908" s="18"/>
      <c r="H908" s="18"/>
      <c r="I908" s="18"/>
      <c r="J908" s="18"/>
      <c r="K908" s="18"/>
      <c r="L908" s="18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r="909" spans="1:22">
      <c r="A909" s="7"/>
      <c r="B909" s="7"/>
      <c r="C909" s="40"/>
      <c r="D909" s="18"/>
      <c r="E909" s="18"/>
      <c r="F909" s="54"/>
      <c r="G909" s="18"/>
      <c r="H909" s="18"/>
      <c r="I909" s="18"/>
      <c r="J909" s="18"/>
      <c r="K909" s="18"/>
      <c r="L909" s="18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r="910" spans="1:22">
      <c r="A910" s="7"/>
      <c r="B910" s="7"/>
      <c r="C910" s="40"/>
      <c r="D910" s="18"/>
      <c r="E910" s="18"/>
      <c r="F910" s="54"/>
      <c r="G910" s="18"/>
      <c r="H910" s="18"/>
      <c r="I910" s="18"/>
      <c r="J910" s="18"/>
      <c r="K910" s="18"/>
      <c r="L910" s="18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r="911" spans="1:22">
      <c r="A911" s="7"/>
      <c r="B911" s="7"/>
      <c r="C911" s="40"/>
      <c r="D911" s="18"/>
      <c r="E911" s="18"/>
      <c r="F911" s="54"/>
      <c r="G911" s="18"/>
      <c r="H911" s="18"/>
      <c r="I911" s="18"/>
      <c r="J911" s="18"/>
      <c r="K911" s="18"/>
      <c r="L911" s="18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r="912" spans="1:22">
      <c r="A912" s="7"/>
      <c r="B912" s="7"/>
      <c r="C912" s="40"/>
      <c r="D912" s="18"/>
      <c r="E912" s="18"/>
      <c r="F912" s="54"/>
      <c r="G912" s="18"/>
      <c r="H912" s="18"/>
      <c r="I912" s="18"/>
      <c r="J912" s="18"/>
      <c r="K912" s="18"/>
      <c r="L912" s="18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r="913" spans="1:22">
      <c r="A913" s="7"/>
      <c r="B913" s="7"/>
      <c r="C913" s="40"/>
      <c r="D913" s="18"/>
      <c r="E913" s="18"/>
      <c r="F913" s="54"/>
      <c r="G913" s="18"/>
      <c r="H913" s="18"/>
      <c r="I913" s="18"/>
      <c r="J913" s="18"/>
      <c r="K913" s="18"/>
      <c r="L913" s="18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r="914" spans="1:22">
      <c r="A914" s="7"/>
      <c r="B914" s="7"/>
      <c r="C914" s="40"/>
      <c r="D914" s="18"/>
      <c r="E914" s="18"/>
      <c r="F914" s="54"/>
      <c r="G914" s="18"/>
      <c r="H914" s="18"/>
      <c r="I914" s="18"/>
      <c r="J914" s="18"/>
      <c r="K914" s="18"/>
      <c r="L914" s="18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r="915" spans="1:22">
      <c r="A915" s="7"/>
      <c r="B915" s="7"/>
      <c r="C915" s="40"/>
      <c r="D915" s="18"/>
      <c r="E915" s="18"/>
      <c r="F915" s="54"/>
      <c r="G915" s="18"/>
      <c r="H915" s="18"/>
      <c r="I915" s="18"/>
      <c r="J915" s="18"/>
      <c r="K915" s="18"/>
      <c r="L915" s="18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r="916" spans="1:22">
      <c r="A916" s="7"/>
      <c r="B916" s="7"/>
      <c r="C916" s="40"/>
      <c r="D916" s="18"/>
      <c r="E916" s="18"/>
      <c r="F916" s="54"/>
      <c r="G916" s="18"/>
      <c r="H916" s="18"/>
      <c r="I916" s="18"/>
      <c r="J916" s="18"/>
      <c r="K916" s="18"/>
      <c r="L916" s="18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r="917" spans="1:22">
      <c r="A917" s="7"/>
      <c r="B917" s="7"/>
      <c r="C917" s="40"/>
      <c r="D917" s="18"/>
      <c r="E917" s="18"/>
      <c r="F917" s="54"/>
      <c r="G917" s="18"/>
      <c r="H917" s="18"/>
      <c r="I917" s="18"/>
      <c r="J917" s="18"/>
      <c r="K917" s="18"/>
      <c r="L917" s="18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r="918" spans="1:22">
      <c r="A918" s="7"/>
      <c r="B918" s="7"/>
      <c r="C918" s="40"/>
      <c r="D918" s="18"/>
      <c r="E918" s="18"/>
      <c r="F918" s="54"/>
      <c r="G918" s="18"/>
      <c r="H918" s="18"/>
      <c r="I918" s="18"/>
      <c r="J918" s="18"/>
      <c r="K918" s="18"/>
      <c r="L918" s="18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r="919" spans="1:22">
      <c r="A919" s="7"/>
      <c r="B919" s="7"/>
      <c r="C919" s="40"/>
      <c r="D919" s="18"/>
      <c r="E919" s="18"/>
      <c r="F919" s="54"/>
      <c r="G919" s="18"/>
      <c r="H919" s="18"/>
      <c r="I919" s="18"/>
      <c r="J919" s="18"/>
      <c r="K919" s="18"/>
      <c r="L919" s="18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r="920" spans="1:22">
      <c r="A920" s="7"/>
      <c r="B920" s="7"/>
      <c r="C920" s="40"/>
      <c r="D920" s="18"/>
      <c r="E920" s="18"/>
      <c r="F920" s="54"/>
      <c r="G920" s="18"/>
      <c r="H920" s="18"/>
      <c r="I920" s="18"/>
      <c r="J920" s="18"/>
      <c r="K920" s="18"/>
      <c r="L920" s="18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r="921" spans="1:22">
      <c r="A921" s="7"/>
      <c r="B921" s="7"/>
      <c r="C921" s="40"/>
      <c r="D921" s="18"/>
      <c r="E921" s="18"/>
      <c r="F921" s="54"/>
      <c r="G921" s="18"/>
      <c r="H921" s="18"/>
      <c r="I921" s="18"/>
      <c r="J921" s="18"/>
      <c r="K921" s="18"/>
      <c r="L921" s="18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r="922" spans="1:22">
      <c r="A922" s="7"/>
      <c r="B922" s="7"/>
      <c r="C922" s="40"/>
      <c r="D922" s="18"/>
      <c r="E922" s="18"/>
      <c r="F922" s="54"/>
      <c r="G922" s="18"/>
      <c r="H922" s="18"/>
      <c r="I922" s="18"/>
      <c r="J922" s="18"/>
      <c r="K922" s="18"/>
      <c r="L922" s="18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r="923" spans="1:22">
      <c r="A923" s="7"/>
      <c r="B923" s="7"/>
      <c r="C923" s="40"/>
      <c r="D923" s="18"/>
      <c r="E923" s="18"/>
      <c r="F923" s="54"/>
      <c r="G923" s="18"/>
      <c r="H923" s="18"/>
      <c r="I923" s="18"/>
      <c r="J923" s="18"/>
      <c r="K923" s="18"/>
      <c r="L923" s="18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 spans="1:22">
      <c r="A924" s="7"/>
      <c r="B924" s="7"/>
      <c r="C924" s="40"/>
      <c r="D924" s="18"/>
      <c r="E924" s="18"/>
      <c r="F924" s="54"/>
      <c r="G924" s="18"/>
      <c r="H924" s="18"/>
      <c r="I924" s="18"/>
      <c r="J924" s="18"/>
      <c r="K924" s="18"/>
      <c r="L924" s="18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r="925" spans="1:22">
      <c r="A925" s="7"/>
      <c r="B925" s="7"/>
      <c r="C925" s="40"/>
      <c r="D925" s="18"/>
      <c r="E925" s="18"/>
      <c r="F925" s="54"/>
      <c r="G925" s="18"/>
      <c r="H925" s="18"/>
      <c r="I925" s="18"/>
      <c r="J925" s="18"/>
      <c r="K925" s="18"/>
      <c r="L925" s="18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r="926" spans="1:22">
      <c r="A926" s="7"/>
      <c r="B926" s="7"/>
      <c r="C926" s="40"/>
      <c r="D926" s="18"/>
      <c r="E926" s="18"/>
      <c r="F926" s="54"/>
      <c r="G926" s="18"/>
      <c r="H926" s="18"/>
      <c r="I926" s="18"/>
      <c r="J926" s="18"/>
      <c r="K926" s="18"/>
      <c r="L926" s="18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r="927" spans="1:22">
      <c r="A927" s="7"/>
      <c r="B927" s="7"/>
      <c r="C927" s="40"/>
      <c r="D927" s="18"/>
      <c r="E927" s="18"/>
      <c r="F927" s="54"/>
      <c r="G927" s="18"/>
      <c r="H927" s="18"/>
      <c r="I927" s="18"/>
      <c r="J927" s="18"/>
      <c r="K927" s="18"/>
      <c r="L927" s="18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r="928" spans="1:22">
      <c r="A928" s="7"/>
      <c r="B928" s="7"/>
      <c r="C928" s="40"/>
      <c r="D928" s="18"/>
      <c r="E928" s="18"/>
      <c r="F928" s="54"/>
      <c r="G928" s="18"/>
      <c r="H928" s="18"/>
      <c r="I928" s="18"/>
      <c r="J928" s="18"/>
      <c r="K928" s="18"/>
      <c r="L928" s="18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r="929" spans="1:22">
      <c r="A929" s="7"/>
      <c r="B929" s="7"/>
      <c r="C929" s="40"/>
      <c r="D929" s="18"/>
      <c r="E929" s="18"/>
      <c r="F929" s="54"/>
      <c r="G929" s="18"/>
      <c r="H929" s="18"/>
      <c r="I929" s="18"/>
      <c r="J929" s="18"/>
      <c r="K929" s="18"/>
      <c r="L929" s="18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r="930" spans="1:22">
      <c r="A930" s="7"/>
      <c r="B930" s="7"/>
      <c r="C930" s="40"/>
      <c r="D930" s="18"/>
      <c r="E930" s="18"/>
      <c r="F930" s="54"/>
      <c r="G930" s="18"/>
      <c r="H930" s="18"/>
      <c r="I930" s="18"/>
      <c r="J930" s="18"/>
      <c r="K930" s="18"/>
      <c r="L930" s="18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r="931" spans="1:22">
      <c r="A931" s="7"/>
      <c r="B931" s="7"/>
      <c r="C931" s="40"/>
      <c r="D931" s="18"/>
      <c r="E931" s="18"/>
      <c r="F931" s="54"/>
      <c r="G931" s="18"/>
      <c r="H931" s="18"/>
      <c r="I931" s="18"/>
      <c r="J931" s="18"/>
      <c r="K931" s="18"/>
      <c r="L931" s="18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r="932" spans="1:22">
      <c r="A932" s="7"/>
      <c r="B932" s="7"/>
      <c r="C932" s="40"/>
      <c r="D932" s="18"/>
      <c r="E932" s="18"/>
      <c r="F932" s="54"/>
      <c r="G932" s="18"/>
      <c r="H932" s="18"/>
      <c r="I932" s="18"/>
      <c r="J932" s="18"/>
      <c r="K932" s="18"/>
      <c r="L932" s="18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r="933" spans="1:22">
      <c r="A933" s="7"/>
      <c r="B933" s="7"/>
      <c r="C933" s="40"/>
      <c r="D933" s="18"/>
      <c r="E933" s="18"/>
      <c r="F933" s="54"/>
      <c r="G933" s="18"/>
      <c r="H933" s="18"/>
      <c r="I933" s="18"/>
      <c r="J933" s="18"/>
      <c r="K933" s="18"/>
      <c r="L933" s="18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r="934" spans="1:22">
      <c r="A934" s="7"/>
      <c r="B934" s="7"/>
      <c r="C934" s="40"/>
      <c r="D934" s="18"/>
      <c r="E934" s="18"/>
      <c r="F934" s="54"/>
      <c r="G934" s="18"/>
      <c r="H934" s="18"/>
      <c r="I934" s="18"/>
      <c r="J934" s="18"/>
      <c r="K934" s="18"/>
      <c r="L934" s="18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r="935" spans="1:22">
      <c r="A935" s="7"/>
      <c r="B935" s="7"/>
      <c r="C935" s="40"/>
      <c r="D935" s="18"/>
      <c r="E935" s="18"/>
      <c r="F935" s="54"/>
      <c r="G935" s="18"/>
      <c r="H935" s="18"/>
      <c r="I935" s="18"/>
      <c r="J935" s="18"/>
      <c r="K935" s="18"/>
      <c r="L935" s="18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 spans="1:22">
      <c r="A936" s="7"/>
      <c r="B936" s="7"/>
      <c r="C936" s="40"/>
      <c r="D936" s="18"/>
      <c r="E936" s="18"/>
      <c r="F936" s="54"/>
      <c r="G936" s="18"/>
      <c r="H936" s="18"/>
      <c r="I936" s="18"/>
      <c r="J936" s="18"/>
      <c r="K936" s="18"/>
      <c r="L936" s="18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r="937" spans="1:22">
      <c r="A937" s="7"/>
      <c r="B937" s="7"/>
      <c r="C937" s="40"/>
      <c r="D937" s="18"/>
      <c r="E937" s="18"/>
      <c r="F937" s="54"/>
      <c r="G937" s="18"/>
      <c r="H937" s="18"/>
      <c r="I937" s="18"/>
      <c r="J937" s="18"/>
      <c r="K937" s="18"/>
      <c r="L937" s="18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 spans="1:22">
      <c r="A938" s="7"/>
      <c r="B938" s="7"/>
      <c r="C938" s="40"/>
      <c r="D938" s="18"/>
      <c r="E938" s="18"/>
      <c r="F938" s="54"/>
      <c r="G938" s="18"/>
      <c r="H938" s="18"/>
      <c r="I938" s="18"/>
      <c r="J938" s="18"/>
      <c r="K938" s="18"/>
      <c r="L938" s="18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r="939" spans="1:22">
      <c r="A939" s="7"/>
      <c r="B939" s="7"/>
      <c r="C939" s="40"/>
      <c r="D939" s="18"/>
      <c r="E939" s="18"/>
      <c r="F939" s="54"/>
      <c r="G939" s="18"/>
      <c r="H939" s="18"/>
      <c r="I939" s="18"/>
      <c r="J939" s="18"/>
      <c r="K939" s="18"/>
      <c r="L939" s="18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r="940" spans="1:22">
      <c r="A940" s="7"/>
      <c r="B940" s="7"/>
      <c r="C940" s="40"/>
      <c r="D940" s="18"/>
      <c r="E940" s="18"/>
      <c r="F940" s="54"/>
      <c r="G940" s="18"/>
      <c r="H940" s="18"/>
      <c r="I940" s="18"/>
      <c r="J940" s="18"/>
      <c r="K940" s="18"/>
      <c r="L940" s="18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r="941" spans="1:22">
      <c r="A941" s="7"/>
      <c r="B941" s="7"/>
      <c r="C941" s="40"/>
      <c r="D941" s="18"/>
      <c r="E941" s="18"/>
      <c r="F941" s="54"/>
      <c r="G941" s="18"/>
      <c r="H941" s="18"/>
      <c r="I941" s="18"/>
      <c r="J941" s="18"/>
      <c r="K941" s="18"/>
      <c r="L941" s="18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r="942" spans="1:22">
      <c r="A942" s="7"/>
      <c r="B942" s="7"/>
      <c r="C942" s="40"/>
      <c r="D942" s="18"/>
      <c r="E942" s="18"/>
      <c r="F942" s="54"/>
      <c r="G942" s="18"/>
      <c r="H942" s="18"/>
      <c r="I942" s="18"/>
      <c r="J942" s="18"/>
      <c r="K942" s="18"/>
      <c r="L942" s="18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r="943" spans="1:22">
      <c r="A943" s="7"/>
      <c r="B943" s="7"/>
      <c r="C943" s="40"/>
      <c r="D943" s="18"/>
      <c r="E943" s="18"/>
      <c r="F943" s="54"/>
      <c r="G943" s="18"/>
      <c r="H943" s="18"/>
      <c r="I943" s="18"/>
      <c r="J943" s="18"/>
      <c r="K943" s="18"/>
      <c r="L943" s="18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r="944" spans="1:22">
      <c r="A944" s="7"/>
      <c r="B944" s="7"/>
      <c r="C944" s="40"/>
      <c r="D944" s="18"/>
      <c r="E944" s="18"/>
      <c r="F944" s="54"/>
      <c r="G944" s="18"/>
      <c r="H944" s="18"/>
      <c r="I944" s="18"/>
      <c r="J944" s="18"/>
      <c r="K944" s="18"/>
      <c r="L944" s="18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r="945" spans="1:22">
      <c r="A945" s="7"/>
      <c r="B945" s="7"/>
      <c r="C945" s="40"/>
      <c r="D945" s="18"/>
      <c r="E945" s="18"/>
      <c r="F945" s="54"/>
      <c r="G945" s="18"/>
      <c r="H945" s="18"/>
      <c r="I945" s="18"/>
      <c r="J945" s="18"/>
      <c r="K945" s="18"/>
      <c r="L945" s="18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r="946" spans="1:22">
      <c r="A946" s="7"/>
      <c r="B946" s="7"/>
      <c r="C946" s="40"/>
      <c r="D946" s="18"/>
      <c r="E946" s="18"/>
      <c r="F946" s="54"/>
      <c r="G946" s="18"/>
      <c r="H946" s="18"/>
      <c r="I946" s="18"/>
      <c r="J946" s="18"/>
      <c r="K946" s="18"/>
      <c r="L946" s="18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r="947" spans="1:22">
      <c r="A947" s="7"/>
      <c r="B947" s="7"/>
      <c r="C947" s="40"/>
      <c r="D947" s="18"/>
      <c r="E947" s="18"/>
      <c r="F947" s="54"/>
      <c r="G947" s="18"/>
      <c r="H947" s="18"/>
      <c r="I947" s="18"/>
      <c r="J947" s="18"/>
      <c r="K947" s="18"/>
      <c r="L947" s="18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r="948" spans="1:22">
      <c r="A948" s="7"/>
      <c r="B948" s="7"/>
      <c r="C948" s="40"/>
      <c r="D948" s="18"/>
      <c r="E948" s="18"/>
      <c r="F948" s="54"/>
      <c r="G948" s="18"/>
      <c r="H948" s="18"/>
      <c r="I948" s="18"/>
      <c r="J948" s="18"/>
      <c r="K948" s="18"/>
      <c r="L948" s="18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r="949" spans="1:22">
      <c r="A949" s="7"/>
      <c r="B949" s="7"/>
      <c r="C949" s="40"/>
      <c r="D949" s="18"/>
      <c r="E949" s="18"/>
      <c r="F949" s="54"/>
      <c r="G949" s="18"/>
      <c r="H949" s="18"/>
      <c r="I949" s="18"/>
      <c r="J949" s="18"/>
      <c r="K949" s="18"/>
      <c r="L949" s="18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r="950" spans="1:22">
      <c r="A950" s="7"/>
      <c r="B950" s="7"/>
      <c r="C950" s="40"/>
      <c r="D950" s="18"/>
      <c r="E950" s="18"/>
      <c r="F950" s="54"/>
      <c r="G950" s="18"/>
      <c r="H950" s="18"/>
      <c r="I950" s="18"/>
      <c r="J950" s="18"/>
      <c r="K950" s="18"/>
      <c r="L950" s="18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r="951" spans="1:22">
      <c r="A951" s="7"/>
      <c r="B951" s="7"/>
      <c r="C951" s="40"/>
      <c r="D951" s="18"/>
      <c r="E951" s="18"/>
      <c r="F951" s="54"/>
      <c r="G951" s="18"/>
      <c r="H951" s="18"/>
      <c r="I951" s="18"/>
      <c r="J951" s="18"/>
      <c r="K951" s="18"/>
      <c r="L951" s="18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r="952" spans="1:22">
      <c r="A952" s="7"/>
      <c r="B952" s="7"/>
      <c r="C952" s="40"/>
      <c r="D952" s="18"/>
      <c r="E952" s="18"/>
      <c r="F952" s="54"/>
      <c r="G952" s="18"/>
      <c r="H952" s="18"/>
      <c r="I952" s="18"/>
      <c r="J952" s="18"/>
      <c r="K952" s="18"/>
      <c r="L952" s="18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r="953" spans="1:22">
      <c r="A953" s="7"/>
      <c r="B953" s="7"/>
      <c r="C953" s="40"/>
      <c r="D953" s="18"/>
      <c r="E953" s="18"/>
      <c r="F953" s="54"/>
      <c r="G953" s="18"/>
      <c r="H953" s="18"/>
      <c r="I953" s="18"/>
      <c r="J953" s="18"/>
      <c r="K953" s="18"/>
      <c r="L953" s="18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r="954" spans="1:22">
      <c r="A954" s="7"/>
      <c r="B954" s="7"/>
      <c r="C954" s="40"/>
      <c r="D954" s="18"/>
      <c r="E954" s="18"/>
      <c r="F954" s="54"/>
      <c r="G954" s="18"/>
      <c r="H954" s="18"/>
      <c r="I954" s="18"/>
      <c r="J954" s="18"/>
      <c r="K954" s="18"/>
      <c r="L954" s="18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r="955" spans="1:22">
      <c r="A955" s="7"/>
      <c r="B955" s="7"/>
      <c r="C955" s="40"/>
      <c r="D955" s="18"/>
      <c r="E955" s="18"/>
      <c r="F955" s="54"/>
      <c r="G955" s="18"/>
      <c r="H955" s="18"/>
      <c r="I955" s="18"/>
      <c r="J955" s="18"/>
      <c r="K955" s="18"/>
      <c r="L955" s="18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r="956" spans="1:22">
      <c r="A956" s="7"/>
      <c r="B956" s="7"/>
      <c r="C956" s="40"/>
      <c r="D956" s="18"/>
      <c r="E956" s="18"/>
      <c r="F956" s="54"/>
      <c r="G956" s="18"/>
      <c r="H956" s="18"/>
      <c r="I956" s="18"/>
      <c r="J956" s="18"/>
      <c r="K956" s="18"/>
      <c r="L956" s="18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r="957" spans="1:22">
      <c r="A957" s="7"/>
      <c r="B957" s="7"/>
      <c r="C957" s="40"/>
      <c r="D957" s="18"/>
      <c r="E957" s="18"/>
      <c r="F957" s="54"/>
      <c r="G957" s="18"/>
      <c r="H957" s="18"/>
      <c r="I957" s="18"/>
      <c r="J957" s="18"/>
      <c r="K957" s="18"/>
      <c r="L957" s="18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 spans="1:22">
      <c r="A958" s="7"/>
      <c r="B958" s="7"/>
      <c r="C958" s="40"/>
      <c r="D958" s="18"/>
      <c r="E958" s="18"/>
      <c r="F958" s="54"/>
      <c r="G958" s="18"/>
      <c r="H958" s="18"/>
      <c r="I958" s="18"/>
      <c r="J958" s="18"/>
      <c r="K958" s="18"/>
      <c r="L958" s="18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r="959" spans="1:22">
      <c r="A959" s="7"/>
      <c r="B959" s="7"/>
      <c r="C959" s="40"/>
      <c r="D959" s="18"/>
      <c r="E959" s="18"/>
      <c r="F959" s="54"/>
      <c r="G959" s="18"/>
      <c r="H959" s="18"/>
      <c r="I959" s="18"/>
      <c r="J959" s="18"/>
      <c r="K959" s="18"/>
      <c r="L959" s="18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 spans="1:22">
      <c r="A960" s="7"/>
      <c r="B960" s="7"/>
      <c r="C960" s="40"/>
      <c r="D960" s="18"/>
      <c r="E960" s="18"/>
      <c r="F960" s="54"/>
      <c r="G960" s="18"/>
      <c r="H960" s="18"/>
      <c r="I960" s="18"/>
      <c r="J960" s="18"/>
      <c r="K960" s="18"/>
      <c r="L960" s="18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r="961" spans="1:22">
      <c r="A961" s="7"/>
      <c r="B961" s="7"/>
      <c r="C961" s="40"/>
      <c r="D961" s="18"/>
      <c r="E961" s="18"/>
      <c r="F961" s="54"/>
      <c r="G961" s="18"/>
      <c r="H961" s="18"/>
      <c r="I961" s="18"/>
      <c r="J961" s="18"/>
      <c r="K961" s="18"/>
      <c r="L961" s="18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r="962" spans="1:22">
      <c r="A962" s="7"/>
      <c r="B962" s="7"/>
      <c r="C962" s="40"/>
      <c r="D962" s="18"/>
      <c r="E962" s="18"/>
      <c r="F962" s="54"/>
      <c r="G962" s="18"/>
      <c r="H962" s="18"/>
      <c r="I962" s="18"/>
      <c r="J962" s="18"/>
      <c r="K962" s="18"/>
      <c r="L962" s="18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r="963" spans="1:22">
      <c r="A963" s="7"/>
      <c r="B963" s="7"/>
      <c r="C963" s="40"/>
      <c r="D963" s="18"/>
      <c r="E963" s="18"/>
      <c r="F963" s="54"/>
      <c r="G963" s="18"/>
      <c r="H963" s="18"/>
      <c r="I963" s="18"/>
      <c r="J963" s="18"/>
      <c r="K963" s="18"/>
      <c r="L963" s="18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r="964" spans="1:22">
      <c r="A964" s="7"/>
      <c r="B964" s="7"/>
      <c r="C964" s="40"/>
      <c r="D964" s="18"/>
      <c r="E964" s="18"/>
      <c r="F964" s="54"/>
      <c r="G964" s="18"/>
      <c r="H964" s="18"/>
      <c r="I964" s="18"/>
      <c r="J964" s="18"/>
      <c r="K964" s="18"/>
      <c r="L964" s="18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r="965" spans="1:22">
      <c r="A965" s="7"/>
      <c r="B965" s="7"/>
      <c r="C965" s="40"/>
      <c r="D965" s="18"/>
      <c r="E965" s="18"/>
      <c r="F965" s="54"/>
      <c r="G965" s="18"/>
      <c r="H965" s="18"/>
      <c r="I965" s="18"/>
      <c r="J965" s="18"/>
      <c r="K965" s="18"/>
      <c r="L965" s="18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r="966" spans="1:22">
      <c r="A966" s="7"/>
      <c r="B966" s="7"/>
      <c r="C966" s="40"/>
      <c r="D966" s="18"/>
      <c r="E966" s="18"/>
      <c r="F966" s="54"/>
      <c r="G966" s="18"/>
      <c r="H966" s="18"/>
      <c r="I966" s="18"/>
      <c r="J966" s="18"/>
      <c r="K966" s="18"/>
      <c r="L966" s="18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r="967" spans="1:22">
      <c r="A967" s="7"/>
      <c r="B967" s="7"/>
      <c r="C967" s="40"/>
      <c r="D967" s="18"/>
      <c r="E967" s="18"/>
      <c r="F967" s="54"/>
      <c r="G967" s="18"/>
      <c r="H967" s="18"/>
      <c r="I967" s="18"/>
      <c r="J967" s="18"/>
      <c r="K967" s="18"/>
      <c r="L967" s="18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r="968" spans="1:22">
      <c r="A968" s="7"/>
      <c r="B968" s="7"/>
      <c r="C968" s="40"/>
      <c r="D968" s="18"/>
      <c r="E968" s="18"/>
      <c r="F968" s="54"/>
      <c r="G968" s="18"/>
      <c r="H968" s="18"/>
      <c r="I968" s="18"/>
      <c r="J968" s="18"/>
      <c r="K968" s="18"/>
      <c r="L968" s="18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r="969" spans="1:22">
      <c r="A969" s="7"/>
      <c r="B969" s="7"/>
      <c r="C969" s="40"/>
      <c r="D969" s="18"/>
      <c r="E969" s="18"/>
      <c r="F969" s="54"/>
      <c r="G969" s="18"/>
      <c r="H969" s="18"/>
      <c r="I969" s="18"/>
      <c r="J969" s="18"/>
      <c r="K969" s="18"/>
      <c r="L969" s="18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 spans="1:22">
      <c r="A970" s="7"/>
      <c r="B970" s="7"/>
      <c r="C970" s="40"/>
      <c r="D970" s="18"/>
      <c r="E970" s="18"/>
      <c r="F970" s="54"/>
      <c r="G970" s="18"/>
      <c r="H970" s="18"/>
      <c r="I970" s="18"/>
      <c r="J970" s="18"/>
      <c r="K970" s="18"/>
      <c r="L970" s="18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r="971" spans="1:22">
      <c r="A971" s="7"/>
      <c r="B971" s="7"/>
      <c r="C971" s="40"/>
      <c r="D971" s="18"/>
      <c r="E971" s="18"/>
      <c r="F971" s="54"/>
      <c r="G971" s="18"/>
      <c r="H971" s="18"/>
      <c r="I971" s="18"/>
      <c r="J971" s="18"/>
      <c r="K971" s="18"/>
      <c r="L971" s="18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r="972" spans="1:22">
      <c r="A972" s="7"/>
      <c r="B972" s="7"/>
      <c r="C972" s="40"/>
      <c r="D972" s="18"/>
      <c r="E972" s="18"/>
      <c r="F972" s="54"/>
      <c r="G972" s="18"/>
      <c r="H972" s="18"/>
      <c r="I972" s="18"/>
      <c r="J972" s="18"/>
      <c r="K972" s="18"/>
      <c r="L972" s="18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r="973" spans="1:22">
      <c r="A973" s="7"/>
      <c r="B973" s="7"/>
      <c r="C973" s="40"/>
      <c r="D973" s="18"/>
      <c r="E973" s="18"/>
      <c r="F973" s="54"/>
      <c r="G973" s="18"/>
      <c r="H973" s="18"/>
      <c r="I973" s="18"/>
      <c r="J973" s="18"/>
      <c r="K973" s="18"/>
      <c r="L973" s="18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r="974" spans="1:22">
      <c r="A974" s="7"/>
      <c r="B974" s="7"/>
      <c r="C974" s="40"/>
      <c r="D974" s="18"/>
      <c r="E974" s="18"/>
      <c r="F974" s="54"/>
      <c r="G974" s="18"/>
      <c r="H974" s="18"/>
      <c r="I974" s="18"/>
      <c r="J974" s="18"/>
      <c r="K974" s="18"/>
      <c r="L974" s="18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r="975" spans="1:22">
      <c r="A975" s="7"/>
      <c r="B975" s="7"/>
      <c r="C975" s="40"/>
      <c r="D975" s="18"/>
      <c r="E975" s="18"/>
      <c r="F975" s="54"/>
      <c r="G975" s="18"/>
      <c r="H975" s="18"/>
      <c r="I975" s="18"/>
      <c r="J975" s="18"/>
      <c r="K975" s="18"/>
      <c r="L975" s="18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r="976" spans="1:22">
      <c r="A976" s="7"/>
      <c r="B976" s="7"/>
      <c r="C976" s="40"/>
      <c r="D976" s="18"/>
      <c r="E976" s="18"/>
      <c r="F976" s="54"/>
      <c r="G976" s="18"/>
      <c r="H976" s="18"/>
      <c r="I976" s="18"/>
      <c r="J976" s="18"/>
      <c r="K976" s="18"/>
      <c r="L976" s="18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 spans="1:22">
      <c r="A977" s="7"/>
      <c r="B977" s="7"/>
      <c r="C977" s="40"/>
      <c r="D977" s="18"/>
      <c r="E977" s="18"/>
      <c r="F977" s="54"/>
      <c r="G977" s="18"/>
      <c r="H977" s="18"/>
      <c r="I977" s="18"/>
      <c r="J977" s="18"/>
      <c r="K977" s="18"/>
      <c r="L977" s="18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r="978" spans="1:22">
      <c r="A978" s="7"/>
      <c r="B978" s="7"/>
      <c r="C978" s="40"/>
      <c r="D978" s="18"/>
      <c r="E978" s="18"/>
      <c r="F978" s="54"/>
      <c r="G978" s="18"/>
      <c r="H978" s="18"/>
      <c r="I978" s="18"/>
      <c r="J978" s="18"/>
      <c r="K978" s="18"/>
      <c r="L978" s="18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r="979" spans="1:22">
      <c r="A979" s="7"/>
      <c r="B979" s="7"/>
      <c r="C979" s="40"/>
      <c r="D979" s="18"/>
      <c r="E979" s="18"/>
      <c r="F979" s="54"/>
      <c r="G979" s="18"/>
      <c r="H979" s="18"/>
      <c r="I979" s="18"/>
      <c r="J979" s="18"/>
      <c r="K979" s="18"/>
      <c r="L979" s="18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r="980" spans="1:22">
      <c r="A980" s="7"/>
      <c r="B980" s="7"/>
      <c r="C980" s="40"/>
      <c r="D980" s="18"/>
      <c r="E980" s="18"/>
      <c r="F980" s="54"/>
      <c r="G980" s="18"/>
      <c r="H980" s="18"/>
      <c r="I980" s="18"/>
      <c r="J980" s="18"/>
      <c r="K980" s="18"/>
      <c r="L980" s="18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r="981" spans="1:22">
      <c r="A981" s="7"/>
      <c r="B981" s="7"/>
      <c r="C981" s="40"/>
      <c r="D981" s="18"/>
      <c r="E981" s="18"/>
      <c r="F981" s="54"/>
      <c r="G981" s="18"/>
      <c r="H981" s="18"/>
      <c r="I981" s="18"/>
      <c r="J981" s="18"/>
      <c r="K981" s="18"/>
      <c r="L981" s="18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r="982" spans="1:22">
      <c r="A982" s="7"/>
      <c r="B982" s="7"/>
      <c r="C982" s="40"/>
      <c r="D982" s="18"/>
      <c r="E982" s="18"/>
      <c r="F982" s="54"/>
      <c r="G982" s="18"/>
      <c r="H982" s="18"/>
      <c r="I982" s="18"/>
      <c r="J982" s="18"/>
      <c r="K982" s="18"/>
      <c r="L982" s="18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r="983" spans="1:22">
      <c r="A983" s="7"/>
      <c r="B983" s="7"/>
      <c r="C983" s="40"/>
      <c r="D983" s="18"/>
      <c r="E983" s="18"/>
      <c r="F983" s="54"/>
      <c r="G983" s="18"/>
      <c r="H983" s="18"/>
      <c r="I983" s="18"/>
      <c r="J983" s="18"/>
      <c r="K983" s="18"/>
      <c r="L983" s="18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r="984" spans="1:22">
      <c r="A984" s="7"/>
      <c r="B984" s="7"/>
      <c r="C984" s="40"/>
      <c r="D984" s="18"/>
      <c r="E984" s="18"/>
      <c r="F984" s="54"/>
      <c r="G984" s="18"/>
      <c r="H984" s="18"/>
      <c r="I984" s="18"/>
      <c r="J984" s="18"/>
      <c r="K984" s="18"/>
      <c r="L984" s="18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r="985" spans="1:22">
      <c r="A985" s="7"/>
      <c r="B985" s="7"/>
      <c r="C985" s="40"/>
      <c r="D985" s="18"/>
      <c r="E985" s="18"/>
      <c r="F985" s="54"/>
      <c r="G985" s="18"/>
      <c r="H985" s="18"/>
      <c r="I985" s="18"/>
      <c r="J985" s="18"/>
      <c r="K985" s="18"/>
      <c r="L985" s="18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r="986" spans="1:22">
      <c r="A986" s="7"/>
      <c r="B986" s="7"/>
      <c r="C986" s="40"/>
      <c r="D986" s="18"/>
      <c r="E986" s="18"/>
      <c r="F986" s="54"/>
      <c r="G986" s="18"/>
      <c r="H986" s="18"/>
      <c r="I986" s="18"/>
      <c r="J986" s="18"/>
      <c r="K986" s="18"/>
      <c r="L986" s="18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r="987" spans="1:22">
      <c r="A987" s="7"/>
      <c r="B987" s="7"/>
      <c r="C987" s="40"/>
      <c r="D987" s="18"/>
      <c r="E987" s="18"/>
      <c r="F987" s="54"/>
      <c r="G987" s="18"/>
      <c r="H987" s="18"/>
      <c r="I987" s="18"/>
      <c r="J987" s="18"/>
      <c r="K987" s="18"/>
      <c r="L987" s="18"/>
      <c r="M987" s="7"/>
      <c r="N987" s="7"/>
      <c r="O987" s="7"/>
      <c r="P987" s="7"/>
      <c r="Q987" s="7"/>
      <c r="R987" s="7"/>
      <c r="S987" s="7"/>
      <c r="T987" s="7"/>
      <c r="U987" s="7"/>
      <c r="V987" s="7"/>
    </row>
    <row r="988" spans="1:22">
      <c r="A988" s="7"/>
      <c r="B988" s="7"/>
      <c r="C988" s="40"/>
      <c r="D988" s="18"/>
      <c r="E988" s="18"/>
      <c r="F988" s="54"/>
      <c r="G988" s="18"/>
      <c r="H988" s="18"/>
      <c r="I988" s="18"/>
      <c r="J988" s="18"/>
      <c r="K988" s="18"/>
      <c r="L988" s="18"/>
      <c r="M988" s="7"/>
      <c r="N988" s="7"/>
      <c r="O988" s="7"/>
      <c r="P988" s="7"/>
      <c r="Q988" s="7"/>
      <c r="R988" s="7"/>
      <c r="S988" s="7"/>
      <c r="T988" s="7"/>
      <c r="U988" s="7"/>
      <c r="V988" s="7"/>
    </row>
    <row r="989" spans="1:22">
      <c r="A989" s="7"/>
      <c r="B989" s="7"/>
      <c r="C989" s="40"/>
      <c r="D989" s="18"/>
      <c r="E989" s="18"/>
      <c r="F989" s="54"/>
      <c r="G989" s="18"/>
      <c r="H989" s="18"/>
      <c r="I989" s="18"/>
      <c r="J989" s="18"/>
      <c r="K989" s="18"/>
      <c r="L989" s="18"/>
      <c r="M989" s="7"/>
      <c r="N989" s="7"/>
      <c r="O989" s="7"/>
      <c r="P989" s="7"/>
      <c r="Q989" s="7"/>
      <c r="R989" s="7"/>
      <c r="S989" s="7"/>
      <c r="T989" s="7"/>
      <c r="U989" s="7"/>
      <c r="V989" s="7"/>
    </row>
    <row r="990" spans="1:22">
      <c r="A990" s="7"/>
      <c r="B990" s="7"/>
      <c r="C990" s="40"/>
      <c r="D990" s="18"/>
      <c r="E990" s="18"/>
      <c r="F990" s="54"/>
      <c r="G990" s="18"/>
      <c r="H990" s="18"/>
      <c r="I990" s="18"/>
      <c r="J990" s="18"/>
      <c r="K990" s="18"/>
      <c r="L990" s="18"/>
      <c r="M990" s="7"/>
      <c r="N990" s="7"/>
      <c r="O990" s="7"/>
      <c r="P990" s="7"/>
      <c r="Q990" s="7"/>
      <c r="R990" s="7"/>
      <c r="S990" s="7"/>
      <c r="T990" s="7"/>
      <c r="U990" s="7"/>
      <c r="V990" s="7"/>
    </row>
    <row r="991" spans="1:22">
      <c r="A991" s="7"/>
      <c r="B991" s="7"/>
      <c r="C991" s="40"/>
      <c r="D991" s="18"/>
      <c r="E991" s="18"/>
      <c r="F991" s="54"/>
      <c r="G991" s="18"/>
      <c r="H991" s="18"/>
      <c r="I991" s="18"/>
      <c r="J991" s="18"/>
      <c r="K991" s="18"/>
      <c r="L991" s="18"/>
      <c r="M991" s="7"/>
      <c r="N991" s="7"/>
      <c r="O991" s="7"/>
      <c r="P991" s="7"/>
      <c r="Q991" s="7"/>
      <c r="R991" s="7"/>
      <c r="S991" s="7"/>
      <c r="T991" s="7"/>
      <c r="U991" s="7"/>
      <c r="V991" s="7"/>
    </row>
    <row r="992" spans="1:22">
      <c r="A992" s="7"/>
      <c r="B992" s="7"/>
      <c r="C992" s="40"/>
      <c r="D992" s="18"/>
      <c r="E992" s="18"/>
      <c r="F992" s="54"/>
      <c r="G992" s="18"/>
      <c r="H992" s="18"/>
      <c r="I992" s="18"/>
      <c r="J992" s="18"/>
      <c r="K992" s="18"/>
      <c r="L992" s="18"/>
      <c r="M992" s="7"/>
      <c r="N992" s="7"/>
      <c r="O992" s="7"/>
      <c r="P992" s="7"/>
      <c r="Q992" s="7"/>
      <c r="R992" s="7"/>
      <c r="S992" s="7"/>
      <c r="T992" s="7"/>
      <c r="U992" s="7"/>
      <c r="V992" s="7"/>
    </row>
  </sheetData>
  <autoFilter ref="A1:E62" xr:uid="{00000000-0009-0000-0000-000007000000}"/>
  <conditionalFormatting sqref="B2:B8">
    <cfRule type="expression" dxfId="873" priority="151">
      <formula>B2=#REF!</formula>
    </cfRule>
  </conditionalFormatting>
  <conditionalFormatting sqref="B2:B19">
    <cfRule type="expression" dxfId="872" priority="8">
      <formula>COUNTIF($C$1:$C$960, B2) &gt; 1</formula>
    </cfRule>
    <cfRule type="expression" dxfId="871" priority="6">
      <formula>COUNTIF($C$1:$C$959, B2) &gt; 1</formula>
    </cfRule>
    <cfRule type="expression" dxfId="870" priority="7">
      <formula>COUNTIF($B$2:$B$940, B2) &gt; 1</formula>
    </cfRule>
    <cfRule type="expression" dxfId="869" priority="9">
      <formula>COUNTIF($B$2:$B$941, B2) &gt; 1</formula>
    </cfRule>
    <cfRule type="expression" dxfId="868" priority="10">
      <formula>COUNTIF($C$1:$C$957, B2) &gt; 1</formula>
    </cfRule>
    <cfRule type="expression" dxfId="867" priority="11">
      <formula>COUNTIF($B$2:$B$938, B2) &gt; 1</formula>
    </cfRule>
    <cfRule type="expression" dxfId="866" priority="13">
      <formula>COUNTIF($B$2:$B$939, B2) &gt; 1</formula>
    </cfRule>
  </conditionalFormatting>
  <conditionalFormatting sqref="B2:B20">
    <cfRule type="expression" dxfId="865" priority="3">
      <formula>COUNTIF($C$1:$C$962, B2) &gt; 1</formula>
    </cfRule>
    <cfRule type="expression" dxfId="864" priority="12">
      <formula>COUNTIF($C$1:$C$958, B2) &gt; 1</formula>
    </cfRule>
  </conditionalFormatting>
  <conditionalFormatting sqref="B2:B21">
    <cfRule type="expression" dxfId="863" priority="18">
      <formula>COUNTIF($B$2:$B$945, B2) &gt; 1</formula>
    </cfRule>
    <cfRule type="expression" dxfId="862" priority="16">
      <formula>COUNTIF($C$1:$C$963, B2) &gt; 1</formula>
    </cfRule>
    <cfRule type="expression" dxfId="861" priority="17">
      <formula>COUNTIF($B$2:$B$944, B2) &gt; 1</formula>
    </cfRule>
  </conditionalFormatting>
  <conditionalFormatting sqref="B2:B22">
    <cfRule type="expression" dxfId="860" priority="15">
      <formula>COUNTIF($B$2:$B$946, B2) &gt; 1</formula>
    </cfRule>
    <cfRule type="expression" dxfId="859" priority="14">
      <formula>COUNTIF($C$1:$C$965, B2) &gt; 1</formula>
    </cfRule>
  </conditionalFormatting>
  <conditionalFormatting sqref="B2:B24">
    <cfRule type="expression" dxfId="858" priority="22">
      <formula>COUNTIF($C$1:$C$964, B2) &gt; 1</formula>
    </cfRule>
    <cfRule type="expression" dxfId="857" priority="21">
      <formula>COUNTIF($B$2:$B$952, B2) &gt; 1</formula>
    </cfRule>
  </conditionalFormatting>
  <conditionalFormatting sqref="B2:B25 B27:B49">
    <cfRule type="expression" dxfId="856" priority="146">
      <formula>COUNTIF($B$2:$B$991, B2) &gt; 1</formula>
    </cfRule>
    <cfRule type="expression" dxfId="855" priority="144">
      <formula>COUNTIF($B$2:$B$990, B2) &gt; 1</formula>
    </cfRule>
  </conditionalFormatting>
  <conditionalFormatting sqref="B2:B25">
    <cfRule type="expression" dxfId="854" priority="72">
      <formula>COUNTIF($C$1:$C$969, B2) &gt; 1</formula>
    </cfRule>
    <cfRule type="expression" dxfId="853" priority="74">
      <formula>COUNTIF($C$1:$C$966, B2) &gt; 1</formula>
    </cfRule>
    <cfRule type="expression" dxfId="852" priority="75">
      <formula>COUNTIF($B$2:$B$947, B2) &gt; 1</formula>
    </cfRule>
    <cfRule type="expression" dxfId="851" priority="73">
      <formula>COUNTIF($B$2:$B$950, B2) &gt; 1</formula>
    </cfRule>
    <cfRule type="expression" dxfId="850" priority="71">
      <formula>COUNTIF($B$2:$B$949, B2) &gt; 1</formula>
    </cfRule>
    <cfRule type="expression" dxfId="849" priority="51">
      <formula>COUNTIF($C$1:$C$970, B2) &gt; 1</formula>
    </cfRule>
    <cfRule type="expression" dxfId="848" priority="52">
      <formula>COUNTIF($B$2:$B$951, B2) &gt; 1</formula>
    </cfRule>
    <cfRule type="expression" dxfId="847" priority="77">
      <formula>COUNTIF($B$2:$B$948, B2) &gt; 1</formula>
    </cfRule>
  </conditionalFormatting>
  <conditionalFormatting sqref="B2:B26">
    <cfRule type="expression" dxfId="846" priority="28">
      <formula>COUNTIF($B$2:$B$964, B2) &gt; 1</formula>
    </cfRule>
    <cfRule type="expression" dxfId="845" priority="61">
      <formula>COUNTIF($C$1:$C$971, B2) &gt; 1</formula>
    </cfRule>
    <cfRule type="expression" dxfId="844" priority="70">
      <formula>COUNTIF($C$1:$C$968, B2) &gt; 1</formula>
    </cfRule>
    <cfRule type="expression" dxfId="843" priority="76">
      <formula>COUNTIF($C$1:$C$967, B2) &gt; 1</formula>
    </cfRule>
    <cfRule type="expression" dxfId="842" priority="5">
      <formula>COUNTIF($B$1:$B$970, B2) &gt; 1</formula>
    </cfRule>
  </conditionalFormatting>
  <conditionalFormatting sqref="B2:B27">
    <cfRule type="expression" dxfId="841" priority="27">
      <formula>COUNTIF($B$2:$B$958, B2) &gt; 1</formula>
    </cfRule>
    <cfRule type="expression" dxfId="840" priority="83">
      <formula>COUNTIF($B$2:$B$953, B2) &gt; 1</formula>
    </cfRule>
    <cfRule type="expression" dxfId="839" priority="82">
      <formula>COUNTIF($C$1:$C$972, B2) &gt; 1</formula>
    </cfRule>
    <cfRule type="expression" dxfId="838" priority="84">
      <formula>COUNTIF($B$2:$B$954, B2) &gt; 1</formula>
    </cfRule>
  </conditionalFormatting>
  <conditionalFormatting sqref="B2:B28 B30:B52">
    <cfRule type="expression" dxfId="837" priority="128">
      <formula>COUNTIF($C$1:$C$1013, B2) &gt; 1</formula>
    </cfRule>
  </conditionalFormatting>
  <conditionalFormatting sqref="B2:B28">
    <cfRule type="expression" dxfId="836" priority="81">
      <formula>COUNTIF($B$2:$B$956, B2) &gt; 1</formula>
    </cfRule>
    <cfRule type="expression" dxfId="835" priority="80">
      <formula>COUNTIF($C$1:$C$975, B2) &gt; 1</formula>
    </cfRule>
    <cfRule type="expression" dxfId="834" priority="79">
      <formula>COUNTIF($B$2:$B$955, B2) &gt; 1</formula>
    </cfRule>
    <cfRule type="expression" dxfId="833" priority="36">
      <formula>COUNTIF($B$2:$B$965, B2) &gt; 1</formula>
    </cfRule>
    <cfRule type="expression" dxfId="832" priority="47">
      <formula>COUNTIF($C$1:$C$977, B2) &gt; 1</formula>
    </cfRule>
    <cfRule type="expression" dxfId="831" priority="37">
      <formula>COUNTIF($B$2:$B$966, B2) &gt; 1</formula>
    </cfRule>
    <cfRule type="expression" dxfId="830" priority="2">
      <formula>COUNTIF($B$1:$B$958, B2) &gt; 1</formula>
    </cfRule>
    <cfRule type="expression" dxfId="829" priority="53">
      <formula>COUNTIF($B$2:$B$957, B2) &gt; 1</formula>
    </cfRule>
    <cfRule type="expression" dxfId="828" priority="4">
      <formula>COUNTIF($B$1:$B$962, B2) &gt; 1</formula>
    </cfRule>
    <cfRule type="expression" dxfId="827" priority="65">
      <formula>COUNTIF($C$1:$C$976, B2) &gt; 1</formula>
    </cfRule>
  </conditionalFormatting>
  <conditionalFormatting sqref="B2:B30">
    <cfRule type="expression" dxfId="826" priority="1">
      <formula>COUNTIF($K$2:$K$65, B2) &gt; 1</formula>
    </cfRule>
    <cfRule type="expression" dxfId="825" priority="19">
      <formula>COUNTIF($J$2:$J$65, B2) &gt; 1</formula>
    </cfRule>
    <cfRule type="expression" dxfId="824" priority="20">
      <formula>COUNTIF($B$2:$B$66, B2) &gt; 1</formula>
    </cfRule>
  </conditionalFormatting>
  <conditionalFormatting sqref="B2:B31">
    <cfRule type="expression" dxfId="823" priority="93">
      <formula>COUNTIF($B$2:$B$960, B2) &gt; 1</formula>
    </cfRule>
    <cfRule type="expression" dxfId="822" priority="92">
      <formula>COUNTIF($C$1:$C$979, B2) &gt; 1</formula>
    </cfRule>
    <cfRule type="expression" dxfId="821" priority="91">
      <formula>COUNTIF($B$2:$B$959, B2) &gt; 1</formula>
    </cfRule>
    <cfRule type="expression" dxfId="820" priority="62">
      <formula>COUNTIF($C$1:$C$982, B2) &gt; 1</formula>
    </cfRule>
    <cfRule type="expression" dxfId="819" priority="90">
      <formula>COUNTIF($C$1:$C$978, B2) &gt; 1</formula>
    </cfRule>
    <cfRule type="expression" dxfId="818" priority="89">
      <formula>COUNTIF($B$2:$B$962, B2) &gt; 1</formula>
    </cfRule>
    <cfRule type="expression" dxfId="817" priority="87">
      <formula>COUNTIF($B$2:$B$961, B2) &gt; 1</formula>
    </cfRule>
    <cfRule type="expression" dxfId="816" priority="57">
      <formula>COUNTIF($B$2:$B$963, B2) &gt; 1</formula>
    </cfRule>
    <cfRule type="expression" dxfId="815" priority="78">
      <formula>COUNTIF($C$1:$C$974, B2) &gt; 1</formula>
    </cfRule>
    <cfRule type="expression" dxfId="814" priority="97">
      <formula>COUNTIF($C$1:$C$973, B2) &gt; 1</formula>
    </cfRule>
  </conditionalFormatting>
  <conditionalFormatting sqref="B2:B32">
    <cfRule type="expression" dxfId="813" priority="64">
      <formula>COUNTIF($C$1:$C$983, B2) &gt; 1</formula>
    </cfRule>
    <cfRule type="expression" dxfId="812" priority="96">
      <formula>COUNTIF($C$1:$C$980, B2) &gt; 1</formula>
    </cfRule>
    <cfRule type="expression" dxfId="811" priority="88">
      <formula>COUNTIF($C$1:$C$981, B2) &gt; 1</formula>
    </cfRule>
  </conditionalFormatting>
  <conditionalFormatting sqref="B2:B33">
    <cfRule type="expression" dxfId="810" priority="58">
      <formula>COUNTIF($C$1:$C$985, B2) &gt; 1</formula>
    </cfRule>
    <cfRule type="expression" dxfId="809" priority="39">
      <formula>COUNTIF($B$2:$B$972, B2) &gt; 1</formula>
    </cfRule>
    <cfRule type="expression" dxfId="808" priority="98">
      <formula>COUNTIF($C$1:$C$984, B2) &gt; 1</formula>
    </cfRule>
  </conditionalFormatting>
  <conditionalFormatting sqref="B2:B34">
    <cfRule type="expression" dxfId="807" priority="38">
      <formula>COUNTIF($B$2:$B$973, B2) &gt; 1</formula>
    </cfRule>
  </conditionalFormatting>
  <conditionalFormatting sqref="B2:B35">
    <cfRule type="expression" dxfId="806" priority="67">
      <formula>COUNTIF($B$1:$B$979, B2) &gt; 1</formula>
    </cfRule>
    <cfRule type="expression" dxfId="805" priority="126">
      <formula>COUNTIF($B$2:$B$975, B2) &gt; 1</formula>
    </cfRule>
    <cfRule type="expression" dxfId="804" priority="49">
      <formula>COUNTIF($B$1:$B$980, B2) &gt; 1</formula>
    </cfRule>
    <cfRule type="expression" dxfId="803" priority="124">
      <formula>COUNTIF($B$2:$B$974, B2) &gt; 1</formula>
    </cfRule>
  </conditionalFormatting>
  <conditionalFormatting sqref="B2:B36">
    <cfRule type="expression" dxfId="802" priority="48">
      <formula>COUNTIF($B$1:$B$977, B2) &gt; 1</formula>
    </cfRule>
    <cfRule type="expression" dxfId="801" priority="94">
      <formula>COUNTIF($C$1:$C$986, B2) &gt; 1</formula>
    </cfRule>
    <cfRule type="expression" dxfId="800" priority="95">
      <formula>COUNTIF($B$2:$B$967, B2) &gt; 1</formula>
    </cfRule>
    <cfRule type="expression" dxfId="799" priority="116">
      <formula>COUNTIF($B$2:$B$968, B2) &gt; 1</formula>
    </cfRule>
    <cfRule type="expression" dxfId="798" priority="66">
      <formula>COUNTIF($B$1:$B$976, B2) &gt; 1</formula>
    </cfRule>
    <cfRule type="expression" dxfId="797" priority="115">
      <formula>COUNTIF($C$1:$C$987, B2) &gt; 1</formula>
    </cfRule>
  </conditionalFormatting>
  <conditionalFormatting sqref="B2:B37">
    <cfRule type="expression" dxfId="796" priority="114">
      <formula>COUNTIF($B$2:$B$971, B2) &gt; 1</formula>
    </cfRule>
    <cfRule type="expression" dxfId="795" priority="26">
      <formula>COUNTIF($B$1:$B$987, B2) &gt; 1</formula>
    </cfRule>
    <cfRule type="expression" dxfId="794" priority="31">
      <formula>COUNTIF($B$2:$B$978, B2) &gt; 1</formula>
    </cfRule>
    <cfRule type="expression" dxfId="793" priority="32">
      <formula>COUNTIF($B$2:$B$979, B2) &gt; 1</formula>
    </cfRule>
    <cfRule type="expression" dxfId="792" priority="112">
      <formula>COUNTIF($B$2:$B$970, B2) &gt; 1</formula>
    </cfRule>
    <cfRule type="expression" dxfId="791" priority="45">
      <formula>COUNTIF($B$1:$B$968, B2) &gt; 1</formula>
    </cfRule>
    <cfRule type="expression" dxfId="790" priority="50">
      <formula>COUNTIF($B$1:$B$990, B2) &gt; 1</formula>
    </cfRule>
    <cfRule type="expression" dxfId="789" priority="63">
      <formula>COUNTIF($B$1:$B$971, B2) &gt; 1</formula>
    </cfRule>
    <cfRule type="expression" dxfId="788" priority="120">
      <formula>COUNTIF($B$2:$B$976, B2) &gt; 1</formula>
    </cfRule>
    <cfRule type="expression" dxfId="787" priority="118">
      <formula>COUNTIF($B$2:$B$969, B2) &gt; 1</formula>
    </cfRule>
    <cfRule type="expression" dxfId="786" priority="46">
      <formula>COUNTIF($B$1:$B$972, B2) &gt; 1</formula>
    </cfRule>
    <cfRule type="expression" dxfId="785" priority="122">
      <formula>COUNTIF($B$2:$B$977, B2) &gt; 1</formula>
    </cfRule>
    <cfRule type="expression" dxfId="784" priority="117">
      <formula>COUNTIF($C$1:$C$988, B2) &gt; 1</formula>
    </cfRule>
    <cfRule type="expression" dxfId="783" priority="111">
      <formula>COUNTIF($C$1:$C$989, B2) &gt; 1</formula>
    </cfRule>
    <cfRule type="expression" dxfId="782" priority="60">
      <formula>COUNTIF($B$1:$B$967, B2) &gt; 1</formula>
    </cfRule>
  </conditionalFormatting>
  <conditionalFormatting sqref="B2:B38">
    <cfRule type="expression" dxfId="781" priority="24">
      <formula>COUNTIF($B$1:$B$978, B2) &gt; 1</formula>
    </cfRule>
    <cfRule type="expression" dxfId="780" priority="113">
      <formula>COUNTIF($C$1:$C$990, B2) &gt; 1</formula>
    </cfRule>
    <cfRule type="expression" dxfId="779" priority="69">
      <formula>COUNTIF($C$1:$C$991, B2) &gt; 1</formula>
    </cfRule>
  </conditionalFormatting>
  <conditionalFormatting sqref="B2:B39">
    <cfRule type="expression" dxfId="778" priority="105">
      <formula>COUNTIF($C$1:$C$997, B2) &gt; 1</formula>
    </cfRule>
    <cfRule type="expression" dxfId="777" priority="86">
      <formula>COUNTIF($B$2:$B$75, B2) &gt; 1</formula>
    </cfRule>
    <cfRule type="expression" dxfId="776" priority="55">
      <formula>COUNTIF($K$2:$K$75, B2) &gt; 1</formula>
    </cfRule>
    <cfRule type="expression" dxfId="775" priority="54">
      <formula>COUNTIF($C$1:$C$998, B2) &gt; 1</formula>
    </cfRule>
    <cfRule type="expression" dxfId="774" priority="85">
      <formula>COUNTIF($K$2:$K$74, B2) &gt; 1</formula>
    </cfRule>
    <cfRule type="expression" dxfId="773" priority="121">
      <formula>COUNTIF($C$1:$C$996, B2) &gt; 1</formula>
    </cfRule>
    <cfRule type="expression" dxfId="772" priority="56">
      <formula>COUNTIF($B$2:$B$76, B2) &gt; 1</formula>
    </cfRule>
  </conditionalFormatting>
  <conditionalFormatting sqref="B2:B40">
    <cfRule type="expression" dxfId="771" priority="25">
      <formula>COUNTIF($B$1:$B$982, B2) &gt; 1</formula>
    </cfRule>
    <cfRule type="expression" dxfId="770" priority="139">
      <formula>COUNTIF($C$1:$C$999, B2) &gt; 1</formula>
    </cfRule>
    <cfRule type="expression" dxfId="769" priority="140">
      <formula>COUNTIF($B$2:$B$980, B2) &gt; 1</formula>
    </cfRule>
    <cfRule type="expression" dxfId="768" priority="142">
      <formula>COUNTIF($B$2:$B$981, B2) &gt; 1</formula>
    </cfRule>
    <cfRule type="expression" dxfId="767" priority="101">
      <formula>COUNTIF($C$1:$C$992, B2) &gt; 1</formula>
    </cfRule>
    <cfRule type="expression" dxfId="766" priority="119">
      <formula>COUNTIF($C$1:$C$995, B2) &gt; 1</formula>
    </cfRule>
    <cfRule type="expression" dxfId="765" priority="123">
      <formula>COUNTIF($C$1:$C$993, B2) &gt; 1</formula>
    </cfRule>
    <cfRule type="expression" dxfId="764" priority="125">
      <formula>COUNTIF($C$1:$C$994, B2) &gt; 1</formula>
    </cfRule>
    <cfRule type="expression" dxfId="763" priority="141">
      <formula>COUNTIF($C$1:$C$1000, B2) &gt; 1</formula>
    </cfRule>
  </conditionalFormatting>
  <conditionalFormatting sqref="B2:B42">
    <cfRule type="expression" dxfId="762" priority="29">
      <formula>COUNTIF($J$2:$J$85, B2) &gt; 1</formula>
    </cfRule>
    <cfRule type="expression" dxfId="761" priority="30">
      <formula>COUNTIF($B$2:$B$86, B2) &gt; 1</formula>
    </cfRule>
    <cfRule type="expression" dxfId="760" priority="102">
      <formula>COUNTIF($C$1:$C$1003, B2) &gt; 1</formula>
    </cfRule>
    <cfRule type="expression" dxfId="759" priority="138">
      <formula>COUNTIF($B$2:$B$983, B2) &gt; 1</formula>
    </cfRule>
    <cfRule type="expression" dxfId="758" priority="137">
      <formula>COUNTIF($C$1:$C$1002, B2) &gt; 1</formula>
    </cfRule>
    <cfRule type="expression" dxfId="757" priority="136">
      <formula>COUNTIF($B$2:$B$982, B2) &gt; 1</formula>
    </cfRule>
    <cfRule type="expression" dxfId="756" priority="135">
      <formula>COUNTIF($C$1:$C$1001, B2) &gt; 1</formula>
    </cfRule>
  </conditionalFormatting>
  <conditionalFormatting sqref="B2:B43">
    <cfRule type="expression" dxfId="755" priority="34">
      <formula>COUNTIF($B$1:$B$994, B2) &gt; 1</formula>
    </cfRule>
    <cfRule type="expression" dxfId="754" priority="104">
      <formula>COUNTIF($C$1:$C$1004, B2) &gt; 1</formula>
    </cfRule>
  </conditionalFormatting>
  <conditionalFormatting sqref="B2:B44">
    <cfRule type="expression" dxfId="753" priority="33">
      <formula>COUNTIF($B$1:$B$985, B2) &gt; 1</formula>
    </cfRule>
    <cfRule type="expression" dxfId="752" priority="23">
      <formula>COUNTIF($B$1:$B$964, B2) &gt; 1</formula>
    </cfRule>
    <cfRule type="expression" dxfId="751" priority="68">
      <formula>COUNTIF($B$1:$B$989, B2) &gt; 1</formula>
    </cfRule>
    <cfRule type="expression" dxfId="750" priority="41">
      <formula>COUNTIF($H$2:$H$92, B2) &gt; 1</formula>
    </cfRule>
    <cfRule type="expression" dxfId="749" priority="40">
      <formula>COUNTIF($C$1:$C$1015, B2) &gt; 1</formula>
    </cfRule>
    <cfRule type="expression" dxfId="748" priority="134">
      <formula>COUNTIF($C$1:$C$1005, B2) &gt; 1</formula>
    </cfRule>
    <cfRule type="expression" dxfId="747" priority="35">
      <formula>COUNTIF($B$1:$B$1007, B2) &gt; 1</formula>
    </cfRule>
    <cfRule type="expression" dxfId="746" priority="43">
      <formula>COUNTIF($B$2:$B$93, B2) &gt; 1</formula>
    </cfRule>
    <cfRule type="expression" dxfId="745" priority="42">
      <formula>COUNTIF($C$1:$C$1006, B2) &gt; 1</formula>
    </cfRule>
  </conditionalFormatting>
  <conditionalFormatting sqref="B2:B46">
    <cfRule type="expression" dxfId="744" priority="107">
      <formula>COUNTIF($B$1:$B$1000, B2) &gt; 1</formula>
    </cfRule>
  </conditionalFormatting>
  <conditionalFormatting sqref="B2:B47">
    <cfRule type="expression" dxfId="743" priority="106">
      <formula>COUNTIF($B$1:$B$997, B2) &gt; 1</formula>
    </cfRule>
    <cfRule type="expression" dxfId="742" priority="147">
      <formula>COUNTIF($C$1:$C$1007, B2) &gt; 1</formula>
    </cfRule>
    <cfRule type="expression" dxfId="741" priority="148">
      <formula>COUNTIF($B$2:$B$988, B2) &gt; 1</formula>
    </cfRule>
    <cfRule type="expression" dxfId="740" priority="149">
      <formula>COUNTIF($C$1:$C$1008, B2) &gt; 1</formula>
    </cfRule>
    <cfRule type="expression" dxfId="739" priority="150">
      <formula>COUNTIF($B$2:$B$989, B2) &gt; 1</formula>
    </cfRule>
  </conditionalFormatting>
  <conditionalFormatting sqref="B2:B48">
    <cfRule type="expression" dxfId="738" priority="100">
      <formula>COUNTIF($B$1:$B$988, B2) &gt; 1</formula>
    </cfRule>
  </conditionalFormatting>
  <conditionalFormatting sqref="B2:B49">
    <cfRule type="expression" dxfId="737" priority="109">
      <formula>COUNTIF($B$1:$B$1010, B2) &gt; 1</formula>
    </cfRule>
    <cfRule type="expression" dxfId="736" priority="143">
      <formula>COUNTIF($C$1:$C$1009, B2) &gt; 1</formula>
    </cfRule>
  </conditionalFormatting>
  <conditionalFormatting sqref="B2:B50">
    <cfRule type="expression" dxfId="735" priority="103">
      <formula>COUNTIF($B$1:$B$992, B2) &gt; 1</formula>
    </cfRule>
    <cfRule type="expression" dxfId="734" priority="145">
      <formula>COUNTIF($C$1:$C$1010, B2) &gt; 1</formula>
    </cfRule>
  </conditionalFormatting>
  <conditionalFormatting sqref="B2:B51">
    <cfRule type="expression" dxfId="733" priority="110">
      <formula>COUNTIF($C$1:$C$1012, B2) &gt; 1</formula>
    </cfRule>
    <cfRule type="expression" dxfId="732" priority="132">
      <formula>COUNTIF($C$1:$C$1011, B2) &gt; 1</formula>
    </cfRule>
  </conditionalFormatting>
  <conditionalFormatting sqref="B2:B52">
    <cfRule type="expression" dxfId="731" priority="133">
      <formula>COUNTIF($B$2:$B$96, B2) &gt; 1</formula>
    </cfRule>
    <cfRule type="expression" dxfId="730" priority="130">
      <formula>COUNTIF($K$2:$K$95, B2) &gt; 1</formula>
    </cfRule>
  </conditionalFormatting>
  <conditionalFormatting sqref="B2:B53">
    <cfRule type="expression" dxfId="729" priority="127">
      <formula>COUNTIF($C$1:$C$1014, B2) &gt; 1</formula>
    </cfRule>
  </conditionalFormatting>
  <conditionalFormatting sqref="B2:B54">
    <cfRule type="expression" dxfId="728" priority="129">
      <formula>COUNTIF($C$1:$C$1018, B2) &gt; 1</formula>
    </cfRule>
    <cfRule type="expression" dxfId="727" priority="44">
      <formula>COUNTIF($C$1:$C$1016, B2) &gt; 1</formula>
    </cfRule>
    <cfRule type="expression" dxfId="726" priority="59">
      <formula>COUNTIF($B$1:$B$974, B2) &gt; 1</formula>
    </cfRule>
    <cfRule type="expression" dxfId="725" priority="99">
      <formula>COUNTIF($B$1:$B$973, B2) &gt; 1</formula>
    </cfRule>
    <cfRule type="expression" dxfId="724" priority="131">
      <formula>COUNTIF($C$1:$C$1017, B2) &gt; 1</formula>
    </cfRule>
  </conditionalFormatting>
  <conditionalFormatting sqref="B19">
    <cfRule type="expression" dxfId="723" priority="108">
      <formula>COUNTIF($C$1:$C$1021, B19) &gt; 1</formula>
    </cfRule>
  </conditionalFormatting>
  <conditionalFormatting sqref="C2:C992">
    <cfRule type="expression" dxfId="722" priority="152">
      <formula>C2&gt;0</formula>
    </cfRule>
  </conditionalFormatting>
  <dataValidations count="1">
    <dataValidation type="list" allowBlank="1" showErrorMessage="1" sqref="A2:A62" xr:uid="{00000000-0002-0000-07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P991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25.140625" customWidth="1"/>
    <col min="2" max="2" width="32" customWidth="1"/>
    <col min="3" max="3" width="21.7109375" customWidth="1"/>
    <col min="4" max="7" width="11" customWidth="1"/>
    <col min="8" max="8" width="25.85546875" customWidth="1"/>
    <col min="11" max="11" width="15.140625" customWidth="1"/>
  </cols>
  <sheetData>
    <row r="1" spans="1:16" ht="33" customHeight="1">
      <c r="A1" s="56" t="s">
        <v>0</v>
      </c>
      <c r="B1" s="56" t="s">
        <v>173</v>
      </c>
      <c r="C1" s="57" t="s">
        <v>188</v>
      </c>
      <c r="D1" s="58"/>
      <c r="E1" s="58"/>
      <c r="F1" s="58"/>
      <c r="G1" s="58"/>
      <c r="H1" s="59" t="s">
        <v>189</v>
      </c>
      <c r="I1" s="59" t="s">
        <v>183</v>
      </c>
      <c r="J1" s="59" t="s">
        <v>185</v>
      </c>
      <c r="K1" s="59" t="s">
        <v>186</v>
      </c>
      <c r="L1" s="59" t="s">
        <v>190</v>
      </c>
      <c r="M1" s="7"/>
      <c r="N1" s="7"/>
      <c r="O1" s="7"/>
      <c r="P1" s="7"/>
    </row>
    <row r="2" spans="1:16">
      <c r="A2" s="36" t="s">
        <v>15</v>
      </c>
      <c r="B2" s="37" t="s">
        <v>75</v>
      </c>
      <c r="C2" s="62">
        <f t="shared" ref="C2:C33" si="0">_xlfn.XLOOKUP(B2,H:H,I:I,"")</f>
        <v>0</v>
      </c>
      <c r="D2" s="58"/>
      <c r="E2" s="58"/>
      <c r="F2" s="58"/>
      <c r="G2" s="58"/>
      <c r="H2" s="64" t="s">
        <v>177</v>
      </c>
      <c r="I2" s="65">
        <f t="shared" ref="I2:I45" si="1">J2*K2*L2</f>
        <v>0</v>
      </c>
      <c r="J2" s="83">
        <v>1</v>
      </c>
      <c r="K2" s="65">
        <v>0</v>
      </c>
      <c r="L2" s="83">
        <v>1</v>
      </c>
      <c r="M2" s="7"/>
      <c r="N2" s="7"/>
      <c r="O2" s="7"/>
      <c r="P2" s="7"/>
    </row>
    <row r="3" spans="1:16">
      <c r="A3" s="36" t="s">
        <v>15</v>
      </c>
      <c r="B3" s="37" t="s">
        <v>78</v>
      </c>
      <c r="C3" s="62">
        <f t="shared" si="0"/>
        <v>1000000</v>
      </c>
      <c r="D3" s="58"/>
      <c r="E3" s="58"/>
      <c r="F3" s="58"/>
      <c r="G3" s="58"/>
      <c r="H3" s="64" t="s">
        <v>137</v>
      </c>
      <c r="I3" s="65">
        <f t="shared" si="1"/>
        <v>2000000</v>
      </c>
      <c r="J3" s="83">
        <v>1</v>
      </c>
      <c r="K3" s="65">
        <v>2000000</v>
      </c>
      <c r="L3" s="83">
        <v>1</v>
      </c>
      <c r="M3" s="7"/>
      <c r="N3" s="7"/>
      <c r="O3" s="7"/>
      <c r="P3" s="7"/>
    </row>
    <row r="4" spans="1:16">
      <c r="A4" s="36" t="s">
        <v>15</v>
      </c>
      <c r="B4" s="42" t="s">
        <v>73</v>
      </c>
      <c r="C4" s="62" t="str">
        <f t="shared" si="0"/>
        <v/>
      </c>
      <c r="D4" s="69"/>
      <c r="E4" s="58"/>
      <c r="F4" s="69"/>
      <c r="G4" s="69"/>
      <c r="H4" s="64" t="s">
        <v>135</v>
      </c>
      <c r="I4" s="65">
        <f t="shared" si="1"/>
        <v>2000000</v>
      </c>
      <c r="J4" s="83">
        <v>1</v>
      </c>
      <c r="K4" s="65">
        <v>2000000</v>
      </c>
      <c r="L4" s="83">
        <v>1</v>
      </c>
      <c r="M4" s="7"/>
      <c r="N4" s="7"/>
      <c r="O4" s="7"/>
      <c r="P4" s="7"/>
    </row>
    <row r="5" spans="1:16">
      <c r="A5" s="36" t="s">
        <v>15</v>
      </c>
      <c r="B5" s="37" t="s">
        <v>79</v>
      </c>
      <c r="C5" s="62">
        <f t="shared" si="0"/>
        <v>4000000</v>
      </c>
      <c r="D5" s="69"/>
      <c r="E5" s="58"/>
      <c r="F5" s="69"/>
      <c r="G5" s="69"/>
      <c r="H5" s="64" t="s">
        <v>134</v>
      </c>
      <c r="I5" s="65">
        <f t="shared" si="1"/>
        <v>500000</v>
      </c>
      <c r="J5" s="83">
        <v>1</v>
      </c>
      <c r="K5" s="65">
        <v>500000</v>
      </c>
      <c r="L5" s="83">
        <v>1</v>
      </c>
      <c r="M5" s="7"/>
      <c r="N5" s="7"/>
      <c r="O5" s="7"/>
      <c r="P5" s="7"/>
    </row>
    <row r="6" spans="1:16">
      <c r="A6" s="36" t="s">
        <v>15</v>
      </c>
      <c r="B6" s="37" t="s">
        <v>77</v>
      </c>
      <c r="C6" s="62">
        <f t="shared" si="0"/>
        <v>2200000</v>
      </c>
      <c r="D6" s="69"/>
      <c r="E6" s="58"/>
      <c r="F6" s="69"/>
      <c r="G6" s="69"/>
      <c r="H6" s="64" t="s">
        <v>136</v>
      </c>
      <c r="I6" s="65">
        <f t="shared" si="1"/>
        <v>1200000</v>
      </c>
      <c r="J6" s="83">
        <v>1</v>
      </c>
      <c r="K6" s="65">
        <v>1200000</v>
      </c>
      <c r="L6" s="83">
        <v>1</v>
      </c>
      <c r="M6" s="7"/>
      <c r="N6" s="7"/>
      <c r="O6" s="7"/>
      <c r="P6" s="7"/>
    </row>
    <row r="7" spans="1:16">
      <c r="A7" s="36" t="s">
        <v>17</v>
      </c>
      <c r="B7" s="37" t="s">
        <v>86</v>
      </c>
      <c r="C7" s="62">
        <f t="shared" si="0"/>
        <v>0</v>
      </c>
      <c r="D7" s="69"/>
      <c r="E7" s="58"/>
      <c r="F7" s="69"/>
      <c r="G7" s="69"/>
      <c r="H7" s="64" t="s">
        <v>129</v>
      </c>
      <c r="I7" s="65">
        <f t="shared" si="1"/>
        <v>0</v>
      </c>
      <c r="J7" s="83">
        <v>1</v>
      </c>
      <c r="K7" s="66">
        <v>0</v>
      </c>
      <c r="L7" s="83">
        <v>1</v>
      </c>
      <c r="M7" s="7"/>
      <c r="N7" s="7"/>
      <c r="O7" s="7"/>
      <c r="P7" s="7"/>
    </row>
    <row r="8" spans="1:16">
      <c r="A8" s="36" t="s">
        <v>17</v>
      </c>
      <c r="B8" s="37" t="s">
        <v>83</v>
      </c>
      <c r="C8" s="62">
        <f t="shared" si="0"/>
        <v>0</v>
      </c>
      <c r="D8" s="69"/>
      <c r="E8" s="58"/>
      <c r="F8" s="69"/>
      <c r="G8" s="69"/>
      <c r="H8" s="64" t="s">
        <v>130</v>
      </c>
      <c r="I8" s="65">
        <f t="shared" si="1"/>
        <v>2000000</v>
      </c>
      <c r="J8" s="83">
        <v>1</v>
      </c>
      <c r="K8" s="66">
        <v>2000000</v>
      </c>
      <c r="L8" s="83">
        <v>1</v>
      </c>
      <c r="M8" s="7"/>
      <c r="N8" s="7"/>
      <c r="O8" s="7"/>
      <c r="P8" s="7"/>
    </row>
    <row r="9" spans="1:16">
      <c r="A9" s="36" t="s">
        <v>17</v>
      </c>
      <c r="B9" s="37" t="s">
        <v>88</v>
      </c>
      <c r="C9" s="62">
        <f t="shared" si="0"/>
        <v>0</v>
      </c>
      <c r="D9" s="69"/>
      <c r="E9" s="58"/>
      <c r="F9" s="69"/>
      <c r="G9" s="69"/>
      <c r="H9" s="64" t="s">
        <v>132</v>
      </c>
      <c r="I9" s="65">
        <f t="shared" si="1"/>
        <v>500000</v>
      </c>
      <c r="J9" s="83">
        <v>1</v>
      </c>
      <c r="K9" s="66">
        <v>500000</v>
      </c>
      <c r="L9" s="83">
        <v>1</v>
      </c>
      <c r="M9" s="7"/>
      <c r="N9" s="7"/>
      <c r="O9" s="7"/>
      <c r="P9" s="7"/>
    </row>
    <row r="10" spans="1:16">
      <c r="A10" s="36" t="s">
        <v>17</v>
      </c>
      <c r="B10" s="37" t="s">
        <v>90</v>
      </c>
      <c r="C10" s="62">
        <f t="shared" si="0"/>
        <v>0</v>
      </c>
      <c r="D10" s="69"/>
      <c r="E10" s="58"/>
      <c r="F10" s="69"/>
      <c r="G10" s="69"/>
      <c r="H10" s="64" t="s">
        <v>131</v>
      </c>
      <c r="I10" s="65">
        <f t="shared" si="1"/>
        <v>500000</v>
      </c>
      <c r="J10" s="83">
        <v>1</v>
      </c>
      <c r="K10" s="66">
        <v>500000</v>
      </c>
      <c r="L10" s="83">
        <v>1</v>
      </c>
      <c r="M10" s="7"/>
      <c r="N10" s="7"/>
      <c r="O10" s="7"/>
      <c r="P10" s="7"/>
    </row>
    <row r="11" spans="1:16">
      <c r="A11" s="36" t="s">
        <v>17</v>
      </c>
      <c r="B11" s="37" t="s">
        <v>82</v>
      </c>
      <c r="C11" s="62">
        <f t="shared" si="0"/>
        <v>0</v>
      </c>
      <c r="D11" s="69"/>
      <c r="E11" s="58"/>
      <c r="F11" s="69"/>
      <c r="G11" s="69"/>
      <c r="H11" s="64" t="s">
        <v>133</v>
      </c>
      <c r="I11" s="65">
        <f t="shared" si="1"/>
        <v>0</v>
      </c>
      <c r="J11" s="83">
        <v>1</v>
      </c>
      <c r="K11" s="66">
        <v>0</v>
      </c>
      <c r="L11" s="83">
        <v>1</v>
      </c>
      <c r="M11" s="7"/>
      <c r="N11" s="7"/>
      <c r="O11" s="7"/>
      <c r="P11" s="7"/>
    </row>
    <row r="12" spans="1:16">
      <c r="A12" s="36" t="s">
        <v>24</v>
      </c>
      <c r="B12" s="42" t="s">
        <v>129</v>
      </c>
      <c r="C12" s="62">
        <f t="shared" si="0"/>
        <v>0</v>
      </c>
      <c r="D12" s="69"/>
      <c r="E12" s="58"/>
      <c r="F12" s="69"/>
      <c r="G12" s="69"/>
      <c r="H12" s="64" t="s">
        <v>75</v>
      </c>
      <c r="I12" s="65">
        <f t="shared" si="1"/>
        <v>0</v>
      </c>
      <c r="J12" s="83">
        <v>1</v>
      </c>
      <c r="K12" s="66">
        <v>0</v>
      </c>
      <c r="L12" s="83">
        <v>1</v>
      </c>
      <c r="M12" s="7"/>
      <c r="N12" s="7"/>
      <c r="O12" s="7"/>
      <c r="P12" s="7"/>
    </row>
    <row r="13" spans="1:16">
      <c r="A13" s="36" t="s">
        <v>24</v>
      </c>
      <c r="B13" s="42" t="s">
        <v>132</v>
      </c>
      <c r="C13" s="62">
        <f t="shared" si="0"/>
        <v>500000</v>
      </c>
      <c r="D13" s="69"/>
      <c r="E13" s="58"/>
      <c r="F13" s="69"/>
      <c r="G13" s="69"/>
      <c r="H13" s="64" t="s">
        <v>79</v>
      </c>
      <c r="I13" s="65">
        <f t="shared" si="1"/>
        <v>4000000</v>
      </c>
      <c r="J13" s="83">
        <v>1</v>
      </c>
      <c r="K13" s="66">
        <v>4000000</v>
      </c>
      <c r="L13" s="83">
        <v>1</v>
      </c>
      <c r="M13" s="7"/>
      <c r="N13" s="7"/>
      <c r="O13" s="7"/>
      <c r="P13" s="7"/>
    </row>
    <row r="14" spans="1:16">
      <c r="A14" s="36" t="s">
        <v>24</v>
      </c>
      <c r="B14" s="42" t="s">
        <v>130</v>
      </c>
      <c r="C14" s="62">
        <f t="shared" si="0"/>
        <v>2000000</v>
      </c>
      <c r="D14" s="69"/>
      <c r="E14" s="58"/>
      <c r="F14" s="69"/>
      <c r="G14" s="69"/>
      <c r="H14" s="64" t="s">
        <v>71</v>
      </c>
      <c r="I14" s="65">
        <f t="shared" si="1"/>
        <v>1000000</v>
      </c>
      <c r="J14" s="83">
        <v>1</v>
      </c>
      <c r="K14" s="66">
        <v>1000000</v>
      </c>
      <c r="L14" s="83">
        <v>1</v>
      </c>
      <c r="M14" s="7"/>
      <c r="N14" s="7"/>
      <c r="O14" s="7"/>
      <c r="P14" s="7"/>
    </row>
    <row r="15" spans="1:16">
      <c r="A15" s="36" t="s">
        <v>24</v>
      </c>
      <c r="B15" s="42" t="s">
        <v>133</v>
      </c>
      <c r="C15" s="62">
        <f t="shared" si="0"/>
        <v>0</v>
      </c>
      <c r="D15" s="69"/>
      <c r="E15" s="58"/>
      <c r="F15" s="69"/>
      <c r="G15" s="69"/>
      <c r="H15" s="64" t="s">
        <v>78</v>
      </c>
      <c r="I15" s="65">
        <f t="shared" si="1"/>
        <v>1000000</v>
      </c>
      <c r="J15" s="83">
        <v>1</v>
      </c>
      <c r="K15" s="66">
        <v>1000000</v>
      </c>
      <c r="L15" s="83">
        <v>1</v>
      </c>
      <c r="M15" s="7"/>
      <c r="N15" s="7"/>
      <c r="O15" s="7"/>
      <c r="P15" s="7"/>
    </row>
    <row r="16" spans="1:16">
      <c r="A16" s="36" t="s">
        <v>24</v>
      </c>
      <c r="B16" s="42" t="s">
        <v>131</v>
      </c>
      <c r="C16" s="62">
        <f t="shared" si="0"/>
        <v>500000</v>
      </c>
      <c r="D16" s="69"/>
      <c r="E16" s="58"/>
      <c r="F16" s="69"/>
      <c r="G16" s="69"/>
      <c r="H16" s="64" t="s">
        <v>77</v>
      </c>
      <c r="I16" s="65">
        <f t="shared" si="1"/>
        <v>2200000</v>
      </c>
      <c r="J16" s="83">
        <v>1</v>
      </c>
      <c r="K16" s="66">
        <v>2200000</v>
      </c>
      <c r="L16" s="83">
        <v>1</v>
      </c>
      <c r="M16" s="7"/>
      <c r="N16" s="7"/>
      <c r="O16" s="7"/>
      <c r="P16" s="7"/>
    </row>
    <row r="17" spans="1:16">
      <c r="A17" s="36" t="s">
        <v>25</v>
      </c>
      <c r="B17" s="37" t="s">
        <v>177</v>
      </c>
      <c r="C17" s="62">
        <f t="shared" si="0"/>
        <v>0</v>
      </c>
      <c r="D17" s="69"/>
      <c r="E17" s="58"/>
      <c r="F17" s="69"/>
      <c r="G17" s="69"/>
      <c r="H17" s="64" t="s">
        <v>86</v>
      </c>
      <c r="I17" s="65">
        <f t="shared" si="1"/>
        <v>0</v>
      </c>
      <c r="J17" s="83">
        <v>1</v>
      </c>
      <c r="K17" s="66">
        <v>0</v>
      </c>
      <c r="L17" s="83">
        <v>1</v>
      </c>
      <c r="M17" s="7"/>
      <c r="N17" s="7"/>
      <c r="O17" s="7"/>
      <c r="P17" s="7"/>
    </row>
    <row r="18" spans="1:16">
      <c r="A18" s="36" t="s">
        <v>25</v>
      </c>
      <c r="B18" s="37" t="s">
        <v>137</v>
      </c>
      <c r="C18" s="62">
        <f t="shared" si="0"/>
        <v>2000000</v>
      </c>
      <c r="D18" s="69"/>
      <c r="E18" s="58"/>
      <c r="F18" s="69"/>
      <c r="G18" s="69"/>
      <c r="H18" s="64" t="s">
        <v>88</v>
      </c>
      <c r="I18" s="65">
        <f t="shared" si="1"/>
        <v>0</v>
      </c>
      <c r="J18" s="83">
        <v>1</v>
      </c>
      <c r="K18" s="66">
        <v>0</v>
      </c>
      <c r="L18" s="83">
        <v>1</v>
      </c>
      <c r="M18" s="7"/>
      <c r="N18" s="7"/>
      <c r="O18" s="7"/>
      <c r="P18" s="7"/>
    </row>
    <row r="19" spans="1:16">
      <c r="A19" s="36" t="s">
        <v>25</v>
      </c>
      <c r="B19" s="37" t="s">
        <v>135</v>
      </c>
      <c r="C19" s="62">
        <f t="shared" si="0"/>
        <v>2000000</v>
      </c>
      <c r="D19" s="69"/>
      <c r="E19" s="58"/>
      <c r="F19" s="69"/>
      <c r="G19" s="69"/>
      <c r="H19" s="64" t="s">
        <v>83</v>
      </c>
      <c r="I19" s="65">
        <f t="shared" si="1"/>
        <v>0</v>
      </c>
      <c r="J19" s="83">
        <v>1</v>
      </c>
      <c r="K19" s="66">
        <v>0</v>
      </c>
      <c r="L19" s="83">
        <v>1</v>
      </c>
      <c r="M19" s="7"/>
      <c r="N19" s="7"/>
      <c r="O19" s="7"/>
      <c r="P19" s="7"/>
    </row>
    <row r="20" spans="1:16">
      <c r="A20" s="36" t="s">
        <v>25</v>
      </c>
      <c r="B20" s="37" t="s">
        <v>134</v>
      </c>
      <c r="C20" s="62">
        <f t="shared" si="0"/>
        <v>500000</v>
      </c>
      <c r="D20" s="69"/>
      <c r="E20" s="58"/>
      <c r="F20" s="69"/>
      <c r="G20" s="69"/>
      <c r="H20" s="64" t="s">
        <v>90</v>
      </c>
      <c r="I20" s="65">
        <f t="shared" si="1"/>
        <v>0</v>
      </c>
      <c r="J20" s="83">
        <v>1</v>
      </c>
      <c r="K20" s="66">
        <v>0</v>
      </c>
      <c r="L20" s="83">
        <v>1</v>
      </c>
      <c r="M20" s="7"/>
      <c r="N20" s="7"/>
      <c r="O20" s="7"/>
      <c r="P20" s="7"/>
    </row>
    <row r="21" spans="1:16">
      <c r="A21" s="36" t="s">
        <v>25</v>
      </c>
      <c r="B21" s="37" t="s">
        <v>136</v>
      </c>
      <c r="C21" s="62">
        <f t="shared" si="0"/>
        <v>1200000</v>
      </c>
      <c r="D21" s="69"/>
      <c r="E21" s="58"/>
      <c r="F21" s="69"/>
      <c r="G21" s="69"/>
      <c r="H21" s="64" t="s">
        <v>82</v>
      </c>
      <c r="I21" s="65">
        <f t="shared" si="1"/>
        <v>0</v>
      </c>
      <c r="J21" s="83">
        <v>1</v>
      </c>
      <c r="K21" s="66">
        <v>0</v>
      </c>
      <c r="L21" s="83">
        <v>1</v>
      </c>
      <c r="M21" s="7"/>
      <c r="N21" s="7"/>
      <c r="O21" s="7"/>
      <c r="P21" s="7"/>
    </row>
    <row r="22" spans="1:16">
      <c r="A22" s="36" t="s">
        <v>105</v>
      </c>
      <c r="B22" s="37" t="s">
        <v>71</v>
      </c>
      <c r="C22" s="62">
        <f t="shared" si="0"/>
        <v>1000000</v>
      </c>
      <c r="D22" s="69"/>
      <c r="E22" s="58"/>
      <c r="F22" s="69"/>
      <c r="G22" s="69"/>
      <c r="H22" s="64" t="s">
        <v>103</v>
      </c>
      <c r="I22" s="65">
        <f t="shared" si="1"/>
        <v>0</v>
      </c>
      <c r="J22" s="83">
        <v>1</v>
      </c>
      <c r="K22" s="66">
        <v>0</v>
      </c>
      <c r="L22" s="83">
        <v>1</v>
      </c>
      <c r="M22" s="7"/>
      <c r="N22" s="7"/>
      <c r="O22" s="7"/>
      <c r="P22" s="7"/>
    </row>
    <row r="23" spans="1:16">
      <c r="A23" s="36" t="s">
        <v>105</v>
      </c>
      <c r="B23" s="37" t="s">
        <v>99</v>
      </c>
      <c r="C23" s="62" t="str">
        <f t="shared" si="0"/>
        <v/>
      </c>
      <c r="D23" s="69"/>
      <c r="E23" s="58"/>
      <c r="F23" s="69"/>
      <c r="G23" s="69"/>
      <c r="H23" s="64" t="s">
        <v>104</v>
      </c>
      <c r="I23" s="65">
        <f t="shared" si="1"/>
        <v>2200000</v>
      </c>
      <c r="J23" s="83">
        <v>1</v>
      </c>
      <c r="K23" s="66">
        <v>2200000</v>
      </c>
      <c r="L23" s="83">
        <v>1</v>
      </c>
      <c r="M23" s="7"/>
      <c r="N23" s="7"/>
      <c r="O23" s="7"/>
      <c r="P23" s="7"/>
    </row>
    <row r="24" spans="1:16">
      <c r="A24" s="36" t="s">
        <v>105</v>
      </c>
      <c r="B24" s="37" t="s">
        <v>108</v>
      </c>
      <c r="C24" s="62" t="str">
        <f t="shared" si="0"/>
        <v/>
      </c>
      <c r="D24" s="69"/>
      <c r="E24" s="58"/>
      <c r="F24" s="69"/>
      <c r="G24" s="69"/>
      <c r="H24" s="64" t="s">
        <v>96</v>
      </c>
      <c r="I24" s="65">
        <f t="shared" si="1"/>
        <v>2800000</v>
      </c>
      <c r="J24" s="83">
        <v>1</v>
      </c>
      <c r="K24" s="66">
        <v>2800000</v>
      </c>
      <c r="L24" s="83">
        <v>1</v>
      </c>
      <c r="M24" s="7"/>
      <c r="N24" s="7"/>
      <c r="O24" s="7"/>
      <c r="P24" s="7"/>
    </row>
    <row r="25" spans="1:16">
      <c r="A25" s="36" t="s">
        <v>105</v>
      </c>
      <c r="B25" s="37" t="s">
        <v>91</v>
      </c>
      <c r="C25" s="62" t="str">
        <f t="shared" si="0"/>
        <v/>
      </c>
      <c r="D25" s="69"/>
      <c r="E25" s="58"/>
      <c r="F25" s="69"/>
      <c r="G25" s="69"/>
      <c r="H25" s="64" t="s">
        <v>92</v>
      </c>
      <c r="I25" s="65">
        <f t="shared" si="1"/>
        <v>0</v>
      </c>
      <c r="J25" s="83"/>
      <c r="K25" s="66">
        <v>0</v>
      </c>
      <c r="L25" s="83">
        <v>1</v>
      </c>
      <c r="M25" s="7"/>
      <c r="N25" s="7"/>
      <c r="O25" s="7"/>
      <c r="P25" s="7"/>
    </row>
    <row r="26" spans="1:16">
      <c r="A26" s="36" t="s">
        <v>105</v>
      </c>
      <c r="B26" s="37" t="s">
        <v>92</v>
      </c>
      <c r="C26" s="62">
        <f t="shared" si="0"/>
        <v>0</v>
      </c>
      <c r="D26" s="69"/>
      <c r="E26" s="58"/>
      <c r="F26" s="69"/>
      <c r="G26" s="69"/>
      <c r="H26" s="64" t="s">
        <v>97</v>
      </c>
      <c r="I26" s="65">
        <f t="shared" si="1"/>
        <v>1000000</v>
      </c>
      <c r="J26" s="83">
        <v>1</v>
      </c>
      <c r="K26" s="66">
        <v>1000000</v>
      </c>
      <c r="L26" s="83">
        <v>1</v>
      </c>
      <c r="M26" s="94"/>
      <c r="N26" s="7"/>
      <c r="O26" s="7"/>
      <c r="P26" s="7"/>
    </row>
    <row r="27" spans="1:16">
      <c r="A27" s="36" t="s">
        <v>18</v>
      </c>
      <c r="B27" s="37" t="s">
        <v>103</v>
      </c>
      <c r="C27" s="62">
        <f t="shared" si="0"/>
        <v>0</v>
      </c>
      <c r="D27" s="69"/>
      <c r="E27" s="58"/>
      <c r="F27" s="69"/>
      <c r="G27" s="69"/>
      <c r="H27" s="64" t="s">
        <v>84</v>
      </c>
      <c r="I27" s="65">
        <f t="shared" si="1"/>
        <v>0</v>
      </c>
      <c r="J27" s="83"/>
      <c r="K27" s="66">
        <v>0</v>
      </c>
      <c r="L27" s="83">
        <v>1</v>
      </c>
      <c r="M27" s="94"/>
      <c r="N27" s="7"/>
      <c r="O27" s="7"/>
      <c r="P27" s="7"/>
    </row>
    <row r="28" spans="1:16">
      <c r="A28" s="36" t="s">
        <v>18</v>
      </c>
      <c r="B28" s="37" t="s">
        <v>104</v>
      </c>
      <c r="C28" s="62">
        <f t="shared" si="0"/>
        <v>2200000</v>
      </c>
      <c r="D28" s="69"/>
      <c r="E28" s="58"/>
      <c r="F28" s="69"/>
      <c r="G28" s="69"/>
      <c r="H28" s="64" t="s">
        <v>80</v>
      </c>
      <c r="I28" s="65">
        <f t="shared" si="1"/>
        <v>0</v>
      </c>
      <c r="J28" s="83"/>
      <c r="K28" s="66">
        <v>0</v>
      </c>
      <c r="L28" s="83">
        <v>1</v>
      </c>
      <c r="M28" s="94"/>
      <c r="N28" s="7"/>
      <c r="O28" s="7"/>
      <c r="P28" s="7"/>
    </row>
    <row r="29" spans="1:16">
      <c r="A29" s="36" t="s">
        <v>18</v>
      </c>
      <c r="B29" s="37" t="s">
        <v>100</v>
      </c>
      <c r="C29" s="62" t="str">
        <f t="shared" si="0"/>
        <v/>
      </c>
      <c r="D29" s="69"/>
      <c r="E29" s="58"/>
      <c r="F29" s="69"/>
      <c r="G29" s="69"/>
      <c r="H29" s="64" t="s">
        <v>166</v>
      </c>
      <c r="I29" s="65">
        <f t="shared" si="1"/>
        <v>0</v>
      </c>
      <c r="J29" s="83"/>
      <c r="K29" s="66">
        <v>0</v>
      </c>
      <c r="L29" s="83">
        <v>1</v>
      </c>
      <c r="M29" s="94"/>
      <c r="N29" s="7"/>
      <c r="O29" s="7"/>
      <c r="P29" s="7"/>
    </row>
    <row r="30" spans="1:16">
      <c r="A30" s="36" t="s">
        <v>18</v>
      </c>
      <c r="B30" s="37" t="s">
        <v>96</v>
      </c>
      <c r="C30" s="62">
        <f t="shared" si="0"/>
        <v>2800000</v>
      </c>
      <c r="D30" s="7"/>
      <c r="E30" s="58"/>
      <c r="F30" s="7"/>
      <c r="G30" s="7"/>
      <c r="H30" s="64" t="s">
        <v>109</v>
      </c>
      <c r="I30" s="65">
        <f t="shared" si="1"/>
        <v>0</v>
      </c>
      <c r="J30" s="83">
        <v>1</v>
      </c>
      <c r="K30" s="66">
        <v>0</v>
      </c>
      <c r="L30" s="83">
        <v>1</v>
      </c>
      <c r="M30" s="7"/>
      <c r="N30" s="7"/>
      <c r="O30" s="7"/>
      <c r="P30" s="7"/>
    </row>
    <row r="31" spans="1:16">
      <c r="A31" s="36" t="s">
        <v>18</v>
      </c>
      <c r="B31" s="37" t="s">
        <v>101</v>
      </c>
      <c r="C31" s="62" t="str">
        <f t="shared" si="0"/>
        <v/>
      </c>
      <c r="D31" s="7"/>
      <c r="E31" s="58"/>
      <c r="F31" s="7"/>
      <c r="G31" s="7"/>
      <c r="H31" s="64" t="s">
        <v>113</v>
      </c>
      <c r="I31" s="65">
        <f t="shared" si="1"/>
        <v>0</v>
      </c>
      <c r="J31" s="83">
        <v>1</v>
      </c>
      <c r="K31" s="66">
        <v>0</v>
      </c>
      <c r="L31" s="83">
        <v>1</v>
      </c>
      <c r="M31" s="7"/>
      <c r="N31" s="7"/>
      <c r="O31" s="7"/>
      <c r="P31" s="7"/>
    </row>
    <row r="32" spans="1:16">
      <c r="A32" s="36" t="s">
        <v>19</v>
      </c>
      <c r="B32" s="37" t="s">
        <v>98</v>
      </c>
      <c r="C32" s="62" t="str">
        <f t="shared" si="0"/>
        <v/>
      </c>
      <c r="D32" s="7"/>
      <c r="E32" s="58"/>
      <c r="F32" s="7"/>
      <c r="G32" s="7"/>
      <c r="H32" s="70" t="s">
        <v>110</v>
      </c>
      <c r="I32" s="65">
        <f t="shared" si="1"/>
        <v>0</v>
      </c>
      <c r="J32" s="83">
        <v>1</v>
      </c>
      <c r="K32" s="66">
        <v>0</v>
      </c>
      <c r="L32" s="83">
        <v>1</v>
      </c>
      <c r="M32" s="7"/>
      <c r="N32" s="7"/>
      <c r="O32" s="7"/>
      <c r="P32" s="7"/>
    </row>
    <row r="33" spans="1:16">
      <c r="A33" s="36" t="s">
        <v>19</v>
      </c>
      <c r="B33" s="37" t="s">
        <v>87</v>
      </c>
      <c r="C33" s="62" t="str">
        <f t="shared" si="0"/>
        <v/>
      </c>
      <c r="D33" s="7"/>
      <c r="E33" s="58"/>
      <c r="F33" s="7"/>
      <c r="G33" s="7"/>
      <c r="H33" s="70" t="s">
        <v>112</v>
      </c>
      <c r="I33" s="65">
        <f t="shared" si="1"/>
        <v>0</v>
      </c>
      <c r="J33" s="83">
        <v>1</v>
      </c>
      <c r="K33" s="66">
        <v>0</v>
      </c>
      <c r="L33" s="83">
        <v>1</v>
      </c>
      <c r="M33" s="7"/>
      <c r="N33" s="7"/>
      <c r="O33" s="7"/>
      <c r="P33" s="7"/>
    </row>
    <row r="34" spans="1:16">
      <c r="A34" s="36" t="s">
        <v>19</v>
      </c>
      <c r="B34" s="37" t="s">
        <v>84</v>
      </c>
      <c r="C34" s="62">
        <f t="shared" ref="C34:C65" si="2">_xlfn.XLOOKUP(B34,H:H,I:I,"")</f>
        <v>0</v>
      </c>
      <c r="D34" s="7"/>
      <c r="E34" s="58"/>
      <c r="F34" s="7"/>
      <c r="G34" s="7"/>
      <c r="H34" s="70" t="s">
        <v>117</v>
      </c>
      <c r="I34" s="65">
        <f t="shared" si="1"/>
        <v>0</v>
      </c>
      <c r="J34" s="83">
        <v>1</v>
      </c>
      <c r="K34" s="66">
        <v>0</v>
      </c>
      <c r="L34" s="83">
        <v>1</v>
      </c>
      <c r="M34" s="7"/>
      <c r="N34" s="7"/>
      <c r="O34" s="7"/>
      <c r="P34" s="7"/>
    </row>
    <row r="35" spans="1:16">
      <c r="A35" s="36" t="s">
        <v>19</v>
      </c>
      <c r="B35" s="37" t="s">
        <v>166</v>
      </c>
      <c r="C35" s="62">
        <f t="shared" si="2"/>
        <v>0</v>
      </c>
      <c r="D35" s="7"/>
      <c r="E35" s="58"/>
      <c r="F35" s="7"/>
      <c r="G35" s="7"/>
      <c r="H35" s="70" t="s">
        <v>118</v>
      </c>
      <c r="I35" s="65">
        <f t="shared" si="1"/>
        <v>0</v>
      </c>
      <c r="J35" s="83">
        <v>1</v>
      </c>
      <c r="K35" s="66">
        <v>0</v>
      </c>
      <c r="L35" s="83">
        <v>1</v>
      </c>
      <c r="M35" s="7"/>
      <c r="N35" s="7"/>
      <c r="O35" s="7"/>
      <c r="P35" s="7"/>
    </row>
    <row r="36" spans="1:16">
      <c r="A36" s="36" t="s">
        <v>19</v>
      </c>
      <c r="B36" s="37" t="s">
        <v>80</v>
      </c>
      <c r="C36" s="62">
        <f t="shared" si="2"/>
        <v>0</v>
      </c>
      <c r="D36" s="7"/>
      <c r="E36" s="58"/>
      <c r="F36" s="7"/>
      <c r="G36" s="7"/>
      <c r="H36" s="70" t="s">
        <v>115</v>
      </c>
      <c r="I36" s="65">
        <f t="shared" si="1"/>
        <v>1000000</v>
      </c>
      <c r="J36" s="83">
        <v>1</v>
      </c>
      <c r="K36" s="66">
        <v>1000000</v>
      </c>
      <c r="L36" s="83">
        <v>1</v>
      </c>
      <c r="M36" s="7"/>
      <c r="N36" s="7"/>
      <c r="O36" s="7"/>
      <c r="P36" s="7"/>
    </row>
    <row r="37" spans="1:16">
      <c r="A37" s="36" t="s">
        <v>19</v>
      </c>
      <c r="B37" s="37" t="s">
        <v>81</v>
      </c>
      <c r="C37" s="62" t="str">
        <f t="shared" si="2"/>
        <v/>
      </c>
      <c r="D37" s="7"/>
      <c r="E37" s="58"/>
      <c r="F37" s="7"/>
      <c r="G37" s="7"/>
      <c r="H37" s="70" t="s">
        <v>95</v>
      </c>
      <c r="I37" s="65">
        <f t="shared" si="1"/>
        <v>0</v>
      </c>
      <c r="J37" s="83">
        <v>1</v>
      </c>
      <c r="K37" s="66">
        <v>0</v>
      </c>
      <c r="L37" s="83">
        <v>1</v>
      </c>
      <c r="M37" s="7"/>
      <c r="N37" s="7"/>
      <c r="O37" s="7"/>
      <c r="P37" s="7"/>
    </row>
    <row r="38" spans="1:16">
      <c r="A38" s="36" t="s">
        <v>19</v>
      </c>
      <c r="B38" s="37" t="s">
        <v>97</v>
      </c>
      <c r="C38" s="62">
        <f t="shared" si="2"/>
        <v>1000000</v>
      </c>
      <c r="D38" s="7"/>
      <c r="E38" s="58"/>
      <c r="F38" s="7"/>
      <c r="G38" s="7"/>
      <c r="H38" s="70" t="s">
        <v>123</v>
      </c>
      <c r="I38" s="65">
        <f t="shared" si="1"/>
        <v>0</v>
      </c>
      <c r="J38" s="83">
        <v>1</v>
      </c>
      <c r="K38" s="66">
        <v>0</v>
      </c>
      <c r="L38" s="83">
        <v>1</v>
      </c>
      <c r="M38" s="7"/>
      <c r="N38" s="7"/>
      <c r="O38" s="7"/>
      <c r="P38" s="7"/>
    </row>
    <row r="39" spans="1:16">
      <c r="A39" s="36" t="s">
        <v>19</v>
      </c>
      <c r="B39" s="37" t="s">
        <v>93</v>
      </c>
      <c r="C39" s="62" t="str">
        <f t="shared" si="2"/>
        <v/>
      </c>
      <c r="D39" s="7"/>
      <c r="E39" s="58"/>
      <c r="F39" s="7"/>
      <c r="G39" s="7"/>
      <c r="H39" s="70" t="s">
        <v>119</v>
      </c>
      <c r="I39" s="65">
        <f t="shared" si="1"/>
        <v>500000</v>
      </c>
      <c r="J39" s="83">
        <v>1</v>
      </c>
      <c r="K39" s="66">
        <v>500000</v>
      </c>
      <c r="L39" s="83">
        <v>1</v>
      </c>
      <c r="M39" s="7"/>
      <c r="N39" s="7"/>
      <c r="O39" s="7"/>
      <c r="P39" s="7"/>
    </row>
    <row r="40" spans="1:16">
      <c r="A40" s="36" t="s">
        <v>20</v>
      </c>
      <c r="B40" s="37" t="s">
        <v>109</v>
      </c>
      <c r="C40" s="62">
        <f t="shared" si="2"/>
        <v>0</v>
      </c>
      <c r="D40" s="7"/>
      <c r="E40" s="58"/>
      <c r="F40" s="7"/>
      <c r="G40" s="7"/>
      <c r="H40" s="70" t="s">
        <v>120</v>
      </c>
      <c r="I40" s="65">
        <f t="shared" si="1"/>
        <v>0</v>
      </c>
      <c r="J40" s="83">
        <v>1</v>
      </c>
      <c r="K40" s="66">
        <v>0</v>
      </c>
      <c r="L40" s="83">
        <v>1</v>
      </c>
      <c r="M40" s="94"/>
      <c r="N40" s="7"/>
      <c r="O40" s="7"/>
      <c r="P40" s="7"/>
    </row>
    <row r="41" spans="1:16">
      <c r="A41" s="36" t="s">
        <v>20</v>
      </c>
      <c r="B41" s="37" t="s">
        <v>113</v>
      </c>
      <c r="C41" s="62">
        <f t="shared" si="2"/>
        <v>0</v>
      </c>
      <c r="D41" s="7"/>
      <c r="E41" s="58"/>
      <c r="F41" s="7"/>
      <c r="G41" s="7"/>
      <c r="H41" s="70" t="s">
        <v>121</v>
      </c>
      <c r="I41" s="65">
        <f t="shared" si="1"/>
        <v>1000000</v>
      </c>
      <c r="J41" s="83">
        <v>1</v>
      </c>
      <c r="K41" s="66">
        <v>1000000</v>
      </c>
      <c r="L41" s="83">
        <v>1</v>
      </c>
      <c r="M41" s="94"/>
      <c r="N41" s="7"/>
      <c r="O41" s="7"/>
      <c r="P41" s="7"/>
    </row>
    <row r="42" spans="1:16">
      <c r="A42" s="36" t="s">
        <v>20</v>
      </c>
      <c r="B42" s="37" t="s">
        <v>112</v>
      </c>
      <c r="C42" s="62">
        <f t="shared" si="2"/>
        <v>0</v>
      </c>
      <c r="D42" s="7"/>
      <c r="E42" s="58"/>
      <c r="F42" s="7"/>
      <c r="G42" s="7"/>
      <c r="H42" s="70" t="s">
        <v>106</v>
      </c>
      <c r="I42" s="65">
        <f t="shared" si="1"/>
        <v>0</v>
      </c>
      <c r="J42" s="83">
        <v>1</v>
      </c>
      <c r="K42" s="66">
        <v>0</v>
      </c>
      <c r="L42" s="83">
        <v>1</v>
      </c>
      <c r="M42" s="94"/>
      <c r="N42" s="7"/>
      <c r="O42" s="7"/>
      <c r="P42" s="7"/>
    </row>
    <row r="43" spans="1:16">
      <c r="A43" s="36" t="s">
        <v>20</v>
      </c>
      <c r="B43" s="37" t="s">
        <v>178</v>
      </c>
      <c r="C43" s="62" t="str">
        <f t="shared" si="2"/>
        <v/>
      </c>
      <c r="D43" s="7"/>
      <c r="E43" s="58"/>
      <c r="F43" s="7"/>
      <c r="G43" s="7"/>
      <c r="H43" s="70" t="s">
        <v>127</v>
      </c>
      <c r="I43" s="65">
        <f t="shared" si="1"/>
        <v>0</v>
      </c>
      <c r="J43" s="83"/>
      <c r="K43" s="66">
        <v>0</v>
      </c>
      <c r="L43" s="83">
        <v>1</v>
      </c>
      <c r="M43" s="94"/>
      <c r="N43" s="7"/>
      <c r="O43" s="7"/>
      <c r="P43" s="7"/>
    </row>
    <row r="44" spans="1:16">
      <c r="A44" s="36" t="s">
        <v>20</v>
      </c>
      <c r="B44" s="37" t="s">
        <v>111</v>
      </c>
      <c r="C44" s="62" t="str">
        <f t="shared" si="2"/>
        <v/>
      </c>
      <c r="D44" s="7"/>
      <c r="E44" s="58"/>
      <c r="F44" s="7"/>
      <c r="G44" s="7"/>
      <c r="H44" s="70" t="s">
        <v>85</v>
      </c>
      <c r="I44" s="65">
        <f t="shared" si="1"/>
        <v>0</v>
      </c>
      <c r="J44" s="83"/>
      <c r="K44" s="66">
        <v>0</v>
      </c>
      <c r="L44" s="83">
        <v>1</v>
      </c>
      <c r="M44" s="7"/>
      <c r="N44" s="7"/>
      <c r="O44" s="7"/>
      <c r="P44" s="7"/>
    </row>
    <row r="45" spans="1:16">
      <c r="A45" s="36" t="s">
        <v>20</v>
      </c>
      <c r="B45" s="37" t="s">
        <v>110</v>
      </c>
      <c r="C45" s="62">
        <f t="shared" si="2"/>
        <v>0</v>
      </c>
      <c r="D45" s="7"/>
      <c r="E45" s="7"/>
      <c r="F45" s="7"/>
      <c r="G45" s="7"/>
      <c r="H45" s="70" t="s">
        <v>124</v>
      </c>
      <c r="I45" s="65">
        <f t="shared" si="1"/>
        <v>1000000</v>
      </c>
      <c r="J45" s="83">
        <v>1</v>
      </c>
      <c r="K45" s="66">
        <v>1000000</v>
      </c>
      <c r="L45" s="83">
        <v>1</v>
      </c>
      <c r="M45" s="7"/>
      <c r="N45" s="7"/>
      <c r="O45" s="7"/>
      <c r="P45" s="7"/>
    </row>
    <row r="46" spans="1:16">
      <c r="A46" s="36" t="s">
        <v>21</v>
      </c>
      <c r="B46" s="37" t="s">
        <v>117</v>
      </c>
      <c r="C46" s="62">
        <f t="shared" si="2"/>
        <v>0</v>
      </c>
      <c r="D46" s="7"/>
      <c r="E46" s="7"/>
      <c r="F46" s="7"/>
      <c r="G46" s="7"/>
      <c r="H46" s="70"/>
      <c r="I46" s="65"/>
      <c r="J46" s="83"/>
      <c r="K46" s="66"/>
      <c r="L46" s="83"/>
      <c r="M46" s="7"/>
      <c r="N46" s="7"/>
      <c r="O46" s="7"/>
      <c r="P46" s="7"/>
    </row>
    <row r="47" spans="1:16">
      <c r="A47" s="36" t="s">
        <v>21</v>
      </c>
      <c r="B47" s="37" t="s">
        <v>116</v>
      </c>
      <c r="C47" s="62" t="str">
        <f t="shared" si="2"/>
        <v/>
      </c>
      <c r="D47" s="7"/>
      <c r="E47" s="7"/>
      <c r="F47" s="7"/>
      <c r="G47" s="7"/>
      <c r="H47" s="70"/>
      <c r="I47" s="65"/>
      <c r="J47" s="83"/>
      <c r="K47" s="66"/>
      <c r="L47" s="83"/>
      <c r="M47" s="7"/>
      <c r="N47" s="7"/>
      <c r="O47" s="7"/>
      <c r="P47" s="7"/>
    </row>
    <row r="48" spans="1:16">
      <c r="A48" s="36" t="s">
        <v>21</v>
      </c>
      <c r="B48" s="42" t="s">
        <v>95</v>
      </c>
      <c r="C48" s="62">
        <f t="shared" si="2"/>
        <v>0</v>
      </c>
      <c r="D48" s="7"/>
      <c r="E48" s="7"/>
      <c r="F48" s="7"/>
      <c r="G48" s="7"/>
      <c r="H48" s="70"/>
      <c r="I48" s="65"/>
      <c r="J48" s="83"/>
      <c r="K48" s="66"/>
      <c r="L48" s="83"/>
      <c r="M48" s="7"/>
      <c r="N48" s="7"/>
      <c r="O48" s="7"/>
      <c r="P48" s="7"/>
    </row>
    <row r="49" spans="1:16">
      <c r="A49" s="36" t="s">
        <v>21</v>
      </c>
      <c r="B49" s="42" t="s">
        <v>115</v>
      </c>
      <c r="C49" s="62">
        <f t="shared" si="2"/>
        <v>1000000</v>
      </c>
      <c r="D49" s="7"/>
      <c r="E49" s="7"/>
      <c r="F49" s="7"/>
      <c r="G49" s="7"/>
      <c r="H49" s="70"/>
      <c r="I49" s="65"/>
      <c r="J49" s="83"/>
      <c r="K49" s="66"/>
      <c r="L49" s="83"/>
      <c r="M49" s="7"/>
      <c r="N49" s="7"/>
      <c r="O49" s="7"/>
      <c r="P49" s="7"/>
    </row>
    <row r="50" spans="1:16">
      <c r="A50" s="36" t="s">
        <v>21</v>
      </c>
      <c r="B50" s="37" t="s">
        <v>118</v>
      </c>
      <c r="C50" s="62">
        <f t="shared" si="2"/>
        <v>0</v>
      </c>
      <c r="D50" s="7"/>
      <c r="E50" s="7"/>
      <c r="F50" s="7"/>
      <c r="G50" s="7"/>
      <c r="H50" s="70"/>
      <c r="I50" s="65"/>
      <c r="J50" s="83"/>
      <c r="K50" s="66"/>
      <c r="L50" s="83"/>
      <c r="M50" s="7"/>
      <c r="N50" s="7"/>
      <c r="O50" s="7"/>
      <c r="P50" s="7"/>
    </row>
    <row r="51" spans="1:16">
      <c r="A51" s="36" t="s">
        <v>22</v>
      </c>
      <c r="B51" s="37" t="s">
        <v>123</v>
      </c>
      <c r="C51" s="62">
        <f t="shared" si="2"/>
        <v>0</v>
      </c>
      <c r="D51" s="7"/>
      <c r="E51" s="7"/>
      <c r="F51" s="7"/>
      <c r="G51" s="7"/>
      <c r="H51" s="70"/>
      <c r="I51" s="65"/>
      <c r="J51" s="83"/>
      <c r="K51" s="83"/>
      <c r="L51" s="83"/>
      <c r="M51" s="7"/>
      <c r="N51" s="7"/>
      <c r="O51" s="7"/>
      <c r="P51" s="7"/>
    </row>
    <row r="52" spans="1:16">
      <c r="A52" s="36" t="s">
        <v>22</v>
      </c>
      <c r="B52" s="37" t="s">
        <v>120</v>
      </c>
      <c r="C52" s="62">
        <f t="shared" si="2"/>
        <v>0</v>
      </c>
      <c r="D52" s="7"/>
      <c r="E52" s="7"/>
      <c r="F52" s="7"/>
      <c r="G52" s="7"/>
      <c r="H52" s="70"/>
      <c r="I52" s="65"/>
      <c r="J52" s="83"/>
      <c r="K52" s="83"/>
      <c r="L52" s="83"/>
      <c r="M52" s="7"/>
      <c r="N52" s="7"/>
      <c r="O52" s="7"/>
      <c r="P52" s="7"/>
    </row>
    <row r="53" spans="1:16">
      <c r="A53" s="36" t="s">
        <v>22</v>
      </c>
      <c r="B53" s="37" t="s">
        <v>121</v>
      </c>
      <c r="C53" s="62">
        <f t="shared" si="2"/>
        <v>1000000</v>
      </c>
      <c r="D53" s="7"/>
      <c r="E53" s="7"/>
      <c r="F53" s="7"/>
      <c r="G53" s="7"/>
      <c r="H53" s="70"/>
      <c r="I53" s="83"/>
      <c r="J53" s="83"/>
      <c r="K53" s="83"/>
      <c r="L53" s="70"/>
      <c r="M53" s="7"/>
      <c r="N53" s="7"/>
      <c r="O53" s="7"/>
      <c r="P53" s="7"/>
    </row>
    <row r="54" spans="1:16">
      <c r="A54" s="36" t="s">
        <v>22</v>
      </c>
      <c r="B54" s="37" t="s">
        <v>119</v>
      </c>
      <c r="C54" s="62">
        <f t="shared" si="2"/>
        <v>500000</v>
      </c>
      <c r="D54" s="7"/>
      <c r="E54" s="7"/>
      <c r="F54" s="7"/>
      <c r="G54" s="7"/>
      <c r="H54" s="70"/>
      <c r="I54" s="83"/>
      <c r="J54" s="83"/>
      <c r="K54" s="83"/>
      <c r="L54" s="70"/>
      <c r="M54" s="7"/>
      <c r="N54" s="7"/>
      <c r="O54" s="7"/>
      <c r="P54" s="7"/>
    </row>
    <row r="55" spans="1:16">
      <c r="A55" s="36" t="s">
        <v>23</v>
      </c>
      <c r="B55" s="37" t="s">
        <v>106</v>
      </c>
      <c r="C55" s="62">
        <f t="shared" si="2"/>
        <v>0</v>
      </c>
      <c r="D55" s="7"/>
      <c r="E55" s="7"/>
      <c r="F55" s="7"/>
      <c r="G55" s="7"/>
      <c r="H55" s="70"/>
      <c r="I55" s="83"/>
      <c r="J55" s="83"/>
      <c r="K55" s="83"/>
      <c r="L55" s="70"/>
      <c r="M55" s="7"/>
      <c r="N55" s="7"/>
      <c r="O55" s="7"/>
      <c r="P55" s="7"/>
    </row>
    <row r="56" spans="1:16">
      <c r="A56" s="36" t="s">
        <v>23</v>
      </c>
      <c r="B56" s="37" t="s">
        <v>124</v>
      </c>
      <c r="C56" s="62">
        <f t="shared" si="2"/>
        <v>1000000</v>
      </c>
      <c r="D56" s="7"/>
      <c r="E56" s="7"/>
      <c r="F56" s="7"/>
      <c r="G56" s="7"/>
      <c r="H56" s="70"/>
      <c r="I56" s="83"/>
      <c r="J56" s="83"/>
      <c r="K56" s="83"/>
      <c r="L56" s="70"/>
      <c r="M56" s="7"/>
      <c r="N56" s="7"/>
      <c r="O56" s="7"/>
      <c r="P56" s="7"/>
    </row>
    <row r="57" spans="1:16">
      <c r="A57" s="36" t="s">
        <v>23</v>
      </c>
      <c r="B57" s="37" t="s">
        <v>126</v>
      </c>
      <c r="C57" s="62" t="str">
        <f t="shared" si="2"/>
        <v/>
      </c>
      <c r="D57" s="7"/>
      <c r="E57" s="7"/>
      <c r="F57" s="7"/>
      <c r="G57" s="7"/>
      <c r="H57" s="70"/>
      <c r="I57" s="83"/>
      <c r="J57" s="83"/>
      <c r="K57" s="83"/>
      <c r="L57" s="70"/>
      <c r="M57" s="7"/>
      <c r="N57" s="7"/>
      <c r="O57" s="7"/>
      <c r="P57" s="7"/>
    </row>
    <row r="58" spans="1:16">
      <c r="A58" s="36" t="s">
        <v>23</v>
      </c>
      <c r="B58" s="37" t="s">
        <v>127</v>
      </c>
      <c r="C58" s="62">
        <f t="shared" si="2"/>
        <v>0</v>
      </c>
      <c r="D58" s="7"/>
      <c r="E58" s="7"/>
      <c r="F58" s="7"/>
      <c r="G58" s="7"/>
      <c r="H58" s="70"/>
      <c r="I58" s="83"/>
      <c r="J58" s="83"/>
      <c r="K58" s="83"/>
      <c r="L58" s="70"/>
      <c r="M58" s="7"/>
      <c r="N58" s="7"/>
      <c r="O58" s="7"/>
      <c r="P58" s="7"/>
    </row>
    <row r="59" spans="1:16">
      <c r="A59" s="36" t="s">
        <v>23</v>
      </c>
      <c r="B59" s="37" t="s">
        <v>125</v>
      </c>
      <c r="C59" s="62" t="str">
        <f t="shared" si="2"/>
        <v/>
      </c>
      <c r="D59" s="7"/>
      <c r="E59" s="7"/>
      <c r="F59" s="7"/>
      <c r="G59" s="7"/>
      <c r="H59" s="70"/>
      <c r="I59" s="83"/>
      <c r="J59" s="83"/>
      <c r="K59" s="83"/>
      <c r="L59" s="70"/>
      <c r="M59" s="7"/>
      <c r="N59" s="7"/>
      <c r="O59" s="7"/>
      <c r="P59" s="7"/>
    </row>
    <row r="60" spans="1:16">
      <c r="A60" s="36" t="s">
        <v>23</v>
      </c>
      <c r="B60" s="37" t="s">
        <v>85</v>
      </c>
      <c r="C60" s="62">
        <f t="shared" si="2"/>
        <v>0</v>
      </c>
      <c r="D60" s="7"/>
      <c r="E60" s="7"/>
      <c r="F60" s="7"/>
      <c r="G60" s="7"/>
      <c r="H60" s="70"/>
      <c r="I60" s="83"/>
      <c r="J60" s="83"/>
      <c r="K60" s="83"/>
      <c r="L60" s="70"/>
      <c r="M60" s="7"/>
      <c r="N60" s="7"/>
      <c r="O60" s="7"/>
      <c r="P60" s="7"/>
    </row>
    <row r="61" spans="1:16">
      <c r="A61" s="36" t="s">
        <v>23</v>
      </c>
      <c r="B61" s="37" t="s">
        <v>179</v>
      </c>
      <c r="C61" s="62" t="str">
        <f t="shared" si="2"/>
        <v/>
      </c>
      <c r="D61" s="7"/>
      <c r="E61" s="7"/>
      <c r="F61" s="7"/>
      <c r="G61" s="7"/>
      <c r="H61" s="70"/>
      <c r="I61" s="83"/>
      <c r="J61" s="83"/>
      <c r="K61" s="83"/>
      <c r="L61" s="70"/>
      <c r="M61" s="7"/>
      <c r="N61" s="7"/>
      <c r="O61" s="7"/>
      <c r="P61" s="7"/>
    </row>
    <row r="62" spans="1:16">
      <c r="A62" s="36" t="s">
        <v>23</v>
      </c>
      <c r="B62" s="37" t="s">
        <v>128</v>
      </c>
      <c r="C62" s="62" t="str">
        <f t="shared" si="2"/>
        <v/>
      </c>
      <c r="D62" s="7"/>
      <c r="E62" s="7"/>
      <c r="F62" s="7"/>
      <c r="G62" s="7"/>
      <c r="H62" s="70"/>
      <c r="I62" s="83"/>
      <c r="J62" s="83"/>
      <c r="K62" s="83"/>
      <c r="L62" s="70"/>
      <c r="M62" s="7"/>
      <c r="N62" s="7"/>
      <c r="O62" s="7"/>
      <c r="P62" s="7"/>
    </row>
    <row r="63" spans="1:16">
      <c r="A63" s="18"/>
      <c r="B63" s="7"/>
      <c r="C63" s="62"/>
      <c r="D63" s="7"/>
      <c r="E63" s="7"/>
      <c r="F63" s="7"/>
      <c r="G63" s="7"/>
      <c r="H63" s="70"/>
      <c r="I63" s="83"/>
      <c r="J63" s="83"/>
      <c r="K63" s="83"/>
      <c r="L63" s="70"/>
      <c r="M63" s="7"/>
      <c r="N63" s="7"/>
      <c r="O63" s="7"/>
      <c r="P63" s="7"/>
    </row>
    <row r="64" spans="1:16">
      <c r="A64" s="18"/>
      <c r="B64" s="7"/>
      <c r="C64" s="62"/>
      <c r="D64" s="7"/>
      <c r="E64" s="7"/>
      <c r="F64" s="7"/>
      <c r="G64" s="7"/>
      <c r="H64" s="70"/>
      <c r="I64" s="83"/>
      <c r="J64" s="83"/>
      <c r="K64" s="83"/>
      <c r="L64" s="70"/>
      <c r="M64" s="7"/>
      <c r="N64" s="7"/>
      <c r="O64" s="7"/>
      <c r="P64" s="7"/>
    </row>
    <row r="65" spans="1:16">
      <c r="A65" s="18"/>
      <c r="B65" s="7"/>
      <c r="C65" s="62"/>
      <c r="D65" s="7"/>
      <c r="E65" s="7"/>
      <c r="F65" s="7"/>
      <c r="G65" s="7"/>
      <c r="H65" s="70"/>
      <c r="I65" s="83"/>
      <c r="J65" s="83"/>
      <c r="K65" s="83"/>
      <c r="L65" s="70"/>
      <c r="M65" s="7"/>
      <c r="N65" s="7"/>
      <c r="O65" s="7"/>
      <c r="P65" s="7"/>
    </row>
    <row r="66" spans="1:16">
      <c r="A66" s="18"/>
      <c r="B66" s="7"/>
      <c r="C66" s="62"/>
      <c r="D66" s="7"/>
      <c r="E66" s="7"/>
      <c r="F66" s="7"/>
      <c r="G66" s="7"/>
      <c r="H66" s="70"/>
      <c r="I66" s="83"/>
      <c r="J66" s="83"/>
      <c r="K66" s="83"/>
      <c r="L66" s="70"/>
      <c r="M66" s="7"/>
      <c r="N66" s="7"/>
      <c r="O66" s="7"/>
      <c r="P66" s="7"/>
    </row>
    <row r="67" spans="1:16">
      <c r="A67" s="18"/>
      <c r="B67" s="7"/>
      <c r="C67" s="62"/>
      <c r="D67" s="7"/>
      <c r="E67" s="7"/>
      <c r="F67" s="7"/>
      <c r="G67" s="7"/>
      <c r="H67" s="70"/>
      <c r="I67" s="83"/>
      <c r="J67" s="83"/>
      <c r="K67" s="83"/>
      <c r="L67" s="70"/>
      <c r="M67" s="7"/>
      <c r="N67" s="7"/>
      <c r="O67" s="7"/>
      <c r="P67" s="7"/>
    </row>
    <row r="68" spans="1:16">
      <c r="A68" s="18"/>
      <c r="B68" s="7"/>
      <c r="C68" s="62"/>
      <c r="D68" s="7"/>
      <c r="E68" s="7"/>
      <c r="F68" s="7"/>
      <c r="G68" s="7"/>
      <c r="H68" s="70"/>
      <c r="I68" s="83"/>
      <c r="J68" s="83"/>
      <c r="K68" s="83"/>
      <c r="L68" s="70"/>
      <c r="M68" s="7"/>
      <c r="N68" s="7"/>
      <c r="O68" s="7"/>
      <c r="P68" s="7"/>
    </row>
    <row r="69" spans="1:16">
      <c r="A69" s="18"/>
      <c r="B69" s="7"/>
      <c r="C69" s="62"/>
      <c r="D69" s="7"/>
      <c r="E69" s="7"/>
      <c r="F69" s="7"/>
      <c r="G69" s="7"/>
      <c r="H69" s="70"/>
      <c r="I69" s="83"/>
      <c r="J69" s="83"/>
      <c r="K69" s="83"/>
      <c r="L69" s="70"/>
      <c r="M69" s="7"/>
      <c r="N69" s="7"/>
      <c r="O69" s="7"/>
      <c r="P69" s="7"/>
    </row>
    <row r="70" spans="1:16">
      <c r="A70" s="18"/>
      <c r="B70" s="7"/>
      <c r="C70" s="62"/>
      <c r="D70" s="7"/>
      <c r="E70" s="7"/>
      <c r="F70" s="7"/>
      <c r="G70" s="7"/>
      <c r="H70" s="70"/>
      <c r="I70" s="83"/>
      <c r="J70" s="83"/>
      <c r="K70" s="83"/>
      <c r="L70" s="70"/>
      <c r="M70" s="7"/>
      <c r="N70" s="7"/>
      <c r="O70" s="7"/>
      <c r="P70" s="7"/>
    </row>
    <row r="71" spans="1:16">
      <c r="A71" s="18"/>
      <c r="B71" s="7"/>
      <c r="C71" s="62"/>
      <c r="D71" s="7"/>
      <c r="E71" s="7"/>
      <c r="F71" s="7"/>
      <c r="G71" s="7"/>
      <c r="H71" s="70"/>
      <c r="I71" s="83"/>
      <c r="J71" s="83"/>
      <c r="K71" s="83"/>
      <c r="L71" s="70"/>
      <c r="M71" s="7"/>
      <c r="N71" s="7"/>
      <c r="O71" s="7"/>
      <c r="P71" s="7"/>
    </row>
    <row r="72" spans="1:16">
      <c r="A72" s="7"/>
      <c r="B72" s="7"/>
      <c r="C72" s="30"/>
      <c r="D72" s="7"/>
      <c r="E72" s="7"/>
      <c r="F72" s="7"/>
      <c r="G72" s="7"/>
      <c r="H72" s="70"/>
      <c r="I72" s="83"/>
      <c r="J72" s="83"/>
      <c r="K72" s="83"/>
      <c r="L72" s="70"/>
      <c r="M72" s="7"/>
      <c r="N72" s="7"/>
      <c r="O72" s="7"/>
      <c r="P72" s="7"/>
    </row>
    <row r="73" spans="1:16">
      <c r="A73" s="7"/>
      <c r="B73" s="7"/>
      <c r="C73" s="30"/>
      <c r="D73" s="7"/>
      <c r="E73" s="7"/>
      <c r="F73" s="7"/>
      <c r="G73" s="7"/>
      <c r="H73" s="70"/>
      <c r="I73" s="83"/>
      <c r="J73" s="83"/>
      <c r="K73" s="83"/>
      <c r="L73" s="70"/>
      <c r="M73" s="7"/>
      <c r="N73" s="7"/>
      <c r="O73" s="7"/>
      <c r="P73" s="7"/>
    </row>
    <row r="74" spans="1:16">
      <c r="A74" s="7"/>
      <c r="B74" s="7"/>
      <c r="C74" s="30"/>
      <c r="D74" s="7"/>
      <c r="E74" s="7"/>
      <c r="F74" s="7"/>
      <c r="G74" s="7"/>
      <c r="H74" s="70"/>
      <c r="I74" s="83"/>
      <c r="J74" s="83"/>
      <c r="K74" s="83"/>
      <c r="L74" s="70"/>
      <c r="M74" s="7"/>
      <c r="N74" s="7"/>
      <c r="O74" s="7"/>
      <c r="P74" s="7"/>
    </row>
    <row r="75" spans="1:16">
      <c r="A75" s="7"/>
      <c r="B75" s="7"/>
      <c r="C75" s="30"/>
      <c r="D75" s="7"/>
      <c r="E75" s="7"/>
      <c r="F75" s="7"/>
      <c r="G75" s="7"/>
      <c r="H75" s="70"/>
      <c r="I75" s="83"/>
      <c r="J75" s="83"/>
      <c r="K75" s="83"/>
      <c r="L75" s="70"/>
      <c r="M75" s="7"/>
      <c r="N75" s="7"/>
      <c r="O75" s="7"/>
      <c r="P75" s="7"/>
    </row>
    <row r="76" spans="1:16">
      <c r="A76" s="7"/>
      <c r="B76" s="7"/>
      <c r="C76" s="30"/>
      <c r="D76" s="7"/>
      <c r="E76" s="7"/>
      <c r="F76" s="7"/>
      <c r="G76" s="7"/>
      <c r="H76" s="70"/>
      <c r="I76" s="83"/>
      <c r="J76" s="83"/>
      <c r="K76" s="83"/>
      <c r="L76" s="70"/>
      <c r="M76" s="7"/>
      <c r="N76" s="7"/>
      <c r="O76" s="7"/>
      <c r="P76" s="7"/>
    </row>
    <row r="77" spans="1:16">
      <c r="A77" s="7"/>
      <c r="B77" s="7"/>
      <c r="C77" s="30"/>
      <c r="D77" s="7"/>
      <c r="E77" s="7"/>
      <c r="F77" s="7"/>
      <c r="G77" s="7"/>
      <c r="H77" s="70"/>
      <c r="I77" s="83"/>
      <c r="J77" s="83"/>
      <c r="K77" s="83"/>
      <c r="L77" s="70"/>
      <c r="M77" s="7"/>
      <c r="N77" s="7"/>
      <c r="O77" s="7"/>
      <c r="P77" s="7"/>
    </row>
    <row r="78" spans="1:16">
      <c r="A78" s="7"/>
      <c r="B78" s="7"/>
      <c r="C78" s="30"/>
      <c r="D78" s="7"/>
      <c r="E78" s="7"/>
      <c r="F78" s="7"/>
      <c r="G78" s="7"/>
      <c r="H78" s="70"/>
      <c r="I78" s="83"/>
      <c r="J78" s="83"/>
      <c r="K78" s="83"/>
      <c r="L78" s="70"/>
      <c r="M78" s="7"/>
      <c r="N78" s="7"/>
      <c r="O78" s="7"/>
      <c r="P78" s="7"/>
    </row>
    <row r="79" spans="1:16">
      <c r="A79" s="7"/>
      <c r="B79" s="7"/>
      <c r="C79" s="30"/>
      <c r="D79" s="7"/>
      <c r="E79" s="7"/>
      <c r="F79" s="7"/>
      <c r="G79" s="7"/>
      <c r="H79" s="70"/>
      <c r="I79" s="83"/>
      <c r="J79" s="83"/>
      <c r="K79" s="83"/>
      <c r="L79" s="70"/>
      <c r="M79" s="7"/>
      <c r="N79" s="7"/>
      <c r="O79" s="7"/>
      <c r="P79" s="7"/>
    </row>
    <row r="80" spans="1:16">
      <c r="A80" s="7"/>
      <c r="B80" s="7"/>
      <c r="C80" s="30"/>
      <c r="D80" s="7"/>
      <c r="E80" s="7"/>
      <c r="F80" s="7"/>
      <c r="G80" s="7"/>
      <c r="H80" s="70"/>
      <c r="I80" s="83"/>
      <c r="J80" s="83"/>
      <c r="K80" s="83"/>
      <c r="L80" s="70"/>
      <c r="M80" s="7"/>
      <c r="N80" s="7"/>
      <c r="O80" s="7"/>
      <c r="P80" s="7"/>
    </row>
    <row r="81" spans="1:16">
      <c r="A81" s="7"/>
      <c r="B81" s="7"/>
      <c r="C81" s="30"/>
      <c r="D81" s="7"/>
      <c r="E81" s="7"/>
      <c r="F81" s="7"/>
      <c r="G81" s="7"/>
      <c r="H81" s="70"/>
      <c r="I81" s="83"/>
      <c r="J81" s="83"/>
      <c r="K81" s="83"/>
      <c r="L81" s="70"/>
      <c r="M81" s="7"/>
      <c r="N81" s="7"/>
      <c r="O81" s="7"/>
      <c r="P81" s="7"/>
    </row>
    <row r="82" spans="1:16">
      <c r="A82" s="7"/>
      <c r="B82" s="7"/>
      <c r="C82" s="30"/>
      <c r="D82" s="7"/>
      <c r="E82" s="7"/>
      <c r="F82" s="7"/>
      <c r="G82" s="7"/>
      <c r="H82" s="70"/>
      <c r="I82" s="83"/>
      <c r="J82" s="83"/>
      <c r="K82" s="83"/>
      <c r="L82" s="70"/>
      <c r="M82" s="7"/>
      <c r="N82" s="7"/>
      <c r="O82" s="7"/>
      <c r="P82" s="7"/>
    </row>
    <row r="83" spans="1:16">
      <c r="A83" s="7"/>
      <c r="B83" s="7"/>
      <c r="C83" s="30"/>
      <c r="D83" s="7"/>
      <c r="E83" s="7"/>
      <c r="F83" s="7"/>
      <c r="G83" s="7"/>
      <c r="H83" s="70"/>
      <c r="I83" s="83"/>
      <c r="J83" s="83"/>
      <c r="K83" s="83"/>
      <c r="L83" s="70"/>
      <c r="M83" s="7"/>
      <c r="N83" s="7"/>
      <c r="O83" s="7"/>
      <c r="P83" s="7"/>
    </row>
    <row r="84" spans="1:16">
      <c r="A84" s="7"/>
      <c r="B84" s="7"/>
      <c r="C84" s="30"/>
      <c r="D84" s="7"/>
      <c r="E84" s="7"/>
      <c r="F84" s="7"/>
      <c r="G84" s="7"/>
      <c r="H84" s="70"/>
      <c r="I84" s="83"/>
      <c r="J84" s="83"/>
      <c r="K84" s="83"/>
      <c r="L84" s="70"/>
      <c r="M84" s="7"/>
      <c r="N84" s="7"/>
      <c r="O84" s="7"/>
      <c r="P84" s="7"/>
    </row>
    <row r="85" spans="1:16">
      <c r="A85" s="7"/>
      <c r="B85" s="7"/>
      <c r="C85" s="30"/>
      <c r="D85" s="7"/>
      <c r="E85" s="7"/>
      <c r="F85" s="7"/>
      <c r="G85" s="7"/>
      <c r="H85" s="70"/>
      <c r="I85" s="83"/>
      <c r="J85" s="83"/>
      <c r="K85" s="83"/>
      <c r="L85" s="70"/>
      <c r="M85" s="7"/>
      <c r="N85" s="7"/>
      <c r="O85" s="7"/>
      <c r="P85" s="7"/>
    </row>
    <row r="86" spans="1:16">
      <c r="A86" s="7"/>
      <c r="B86" s="7"/>
      <c r="C86" s="30"/>
      <c r="D86" s="7"/>
      <c r="E86" s="7"/>
      <c r="F86" s="7"/>
      <c r="G86" s="7"/>
      <c r="H86" s="70"/>
      <c r="I86" s="83"/>
      <c r="J86" s="83"/>
      <c r="K86" s="83"/>
      <c r="L86" s="70"/>
      <c r="M86" s="7"/>
      <c r="N86" s="7"/>
      <c r="O86" s="7"/>
      <c r="P86" s="7"/>
    </row>
    <row r="87" spans="1:16">
      <c r="A87" s="7"/>
      <c r="B87" s="7"/>
      <c r="C87" s="30"/>
      <c r="D87" s="7"/>
      <c r="E87" s="7"/>
      <c r="F87" s="7"/>
      <c r="G87" s="7"/>
      <c r="H87" s="70"/>
      <c r="I87" s="83"/>
      <c r="J87" s="83"/>
      <c r="K87" s="83"/>
      <c r="L87" s="70"/>
      <c r="M87" s="7"/>
      <c r="N87" s="7"/>
      <c r="O87" s="7"/>
      <c r="P87" s="7"/>
    </row>
    <row r="88" spans="1:16">
      <c r="A88" s="7"/>
      <c r="B88" s="7"/>
      <c r="C88" s="30"/>
      <c r="D88" s="7"/>
      <c r="E88" s="7"/>
      <c r="F88" s="7"/>
      <c r="G88" s="7"/>
      <c r="H88" s="70"/>
      <c r="I88" s="83"/>
      <c r="J88" s="83"/>
      <c r="K88" s="83"/>
      <c r="L88" s="70"/>
      <c r="M88" s="7"/>
      <c r="N88" s="7"/>
      <c r="O88" s="7"/>
      <c r="P88" s="7"/>
    </row>
    <row r="89" spans="1:16">
      <c r="A89" s="7"/>
      <c r="B89" s="7"/>
      <c r="C89" s="30"/>
      <c r="D89" s="7"/>
      <c r="E89" s="7"/>
      <c r="F89" s="7"/>
      <c r="G89" s="7"/>
      <c r="H89" s="70"/>
      <c r="I89" s="83"/>
      <c r="J89" s="83"/>
      <c r="K89" s="83"/>
      <c r="L89" s="70"/>
      <c r="M89" s="7"/>
      <c r="N89" s="7"/>
      <c r="O89" s="7"/>
      <c r="P89" s="7"/>
    </row>
    <row r="90" spans="1:16">
      <c r="A90" s="7"/>
      <c r="B90" s="7"/>
      <c r="C90" s="30"/>
      <c r="D90" s="7"/>
      <c r="E90" s="7"/>
      <c r="F90" s="7"/>
      <c r="G90" s="7"/>
      <c r="H90" s="70"/>
      <c r="I90" s="83"/>
      <c r="J90" s="83"/>
      <c r="K90" s="83"/>
      <c r="L90" s="70"/>
      <c r="M90" s="7"/>
      <c r="N90" s="7"/>
      <c r="O90" s="7"/>
      <c r="P90" s="7"/>
    </row>
    <row r="91" spans="1:16">
      <c r="A91" s="7"/>
      <c r="B91" s="7"/>
      <c r="C91" s="30"/>
      <c r="D91" s="7"/>
      <c r="E91" s="7"/>
      <c r="F91" s="7"/>
      <c r="G91" s="7"/>
      <c r="H91" s="70"/>
      <c r="I91" s="83"/>
      <c r="J91" s="83"/>
      <c r="K91" s="83"/>
      <c r="L91" s="70"/>
      <c r="M91" s="7"/>
      <c r="N91" s="7"/>
      <c r="O91" s="7"/>
      <c r="P91" s="7"/>
    </row>
    <row r="92" spans="1:16">
      <c r="A92" s="7"/>
      <c r="B92" s="7"/>
      <c r="C92" s="30"/>
      <c r="D92" s="7"/>
      <c r="E92" s="7"/>
      <c r="F92" s="7"/>
      <c r="G92" s="7"/>
      <c r="H92" s="70"/>
      <c r="I92" s="83"/>
      <c r="J92" s="83"/>
      <c r="K92" s="83"/>
      <c r="L92" s="70"/>
      <c r="M92" s="7"/>
      <c r="N92" s="7"/>
      <c r="O92" s="7"/>
      <c r="P92" s="7"/>
    </row>
    <row r="93" spans="1:16">
      <c r="A93" s="7"/>
      <c r="B93" s="7"/>
      <c r="C93" s="30"/>
      <c r="D93" s="7"/>
      <c r="E93" s="7"/>
      <c r="F93" s="7"/>
      <c r="G93" s="7"/>
      <c r="H93" s="70"/>
      <c r="I93" s="83"/>
      <c r="J93" s="83"/>
      <c r="K93" s="83"/>
      <c r="L93" s="70"/>
      <c r="M93" s="7"/>
      <c r="N93" s="7"/>
      <c r="O93" s="7"/>
      <c r="P93" s="7"/>
    </row>
    <row r="94" spans="1:16">
      <c r="A94" s="7"/>
      <c r="B94" s="7"/>
      <c r="C94" s="30"/>
      <c r="D94" s="7"/>
      <c r="E94" s="7"/>
      <c r="F94" s="7"/>
      <c r="G94" s="7"/>
      <c r="H94" s="70"/>
      <c r="I94" s="83"/>
      <c r="J94" s="83"/>
      <c r="K94" s="83"/>
      <c r="L94" s="70"/>
      <c r="M94" s="7"/>
      <c r="N94" s="7"/>
      <c r="O94" s="7"/>
      <c r="P94" s="7"/>
    </row>
    <row r="95" spans="1:16">
      <c r="A95" s="7"/>
      <c r="B95" s="7"/>
      <c r="C95" s="30"/>
      <c r="D95" s="7"/>
      <c r="E95" s="7"/>
      <c r="F95" s="7"/>
      <c r="G95" s="7"/>
      <c r="H95" s="70"/>
      <c r="I95" s="83"/>
      <c r="J95" s="83"/>
      <c r="K95" s="83"/>
      <c r="L95" s="70"/>
      <c r="M95" s="7"/>
      <c r="N95" s="7"/>
      <c r="O95" s="7"/>
      <c r="P95" s="7"/>
    </row>
    <row r="96" spans="1:16">
      <c r="A96" s="7"/>
      <c r="B96" s="7"/>
      <c r="C96" s="30"/>
      <c r="D96" s="7"/>
      <c r="E96" s="7"/>
      <c r="F96" s="7"/>
      <c r="G96" s="7"/>
      <c r="H96" s="70"/>
      <c r="I96" s="83"/>
      <c r="J96" s="83"/>
      <c r="K96" s="83"/>
      <c r="L96" s="70"/>
      <c r="M96" s="7"/>
      <c r="N96" s="7"/>
      <c r="O96" s="7"/>
      <c r="P96" s="7"/>
    </row>
    <row r="97" spans="1:16">
      <c r="A97" s="7"/>
      <c r="B97" s="7"/>
      <c r="C97" s="30"/>
      <c r="D97" s="7"/>
      <c r="E97" s="7"/>
      <c r="F97" s="7"/>
      <c r="G97" s="7"/>
      <c r="H97" s="70"/>
      <c r="I97" s="83"/>
      <c r="J97" s="83"/>
      <c r="K97" s="83"/>
      <c r="L97" s="70"/>
      <c r="M97" s="7"/>
      <c r="N97" s="7"/>
      <c r="O97" s="7"/>
      <c r="P97" s="7"/>
    </row>
    <row r="98" spans="1:16">
      <c r="A98" s="7"/>
      <c r="B98" s="7"/>
      <c r="C98" s="30"/>
      <c r="D98" s="7"/>
      <c r="E98" s="7"/>
      <c r="F98" s="7"/>
      <c r="G98" s="7"/>
      <c r="H98" s="70"/>
      <c r="I98" s="83"/>
      <c r="J98" s="83"/>
      <c r="K98" s="83"/>
      <c r="L98" s="70"/>
      <c r="M98" s="7"/>
      <c r="N98" s="7"/>
      <c r="O98" s="7"/>
      <c r="P98" s="7"/>
    </row>
    <row r="99" spans="1:16">
      <c r="A99" s="7"/>
      <c r="B99" s="7"/>
      <c r="C99" s="30"/>
      <c r="D99" s="7"/>
      <c r="E99" s="7"/>
      <c r="F99" s="7"/>
      <c r="G99" s="7"/>
      <c r="H99" s="70"/>
      <c r="I99" s="83"/>
      <c r="J99" s="83"/>
      <c r="K99" s="83"/>
      <c r="L99" s="70"/>
      <c r="M99" s="7"/>
      <c r="N99" s="7"/>
      <c r="O99" s="7"/>
      <c r="P99" s="7"/>
    </row>
    <row r="100" spans="1:16">
      <c r="A100" s="7"/>
      <c r="B100" s="7"/>
      <c r="C100" s="30"/>
      <c r="D100" s="7"/>
      <c r="E100" s="7"/>
      <c r="F100" s="7"/>
      <c r="G100" s="7"/>
      <c r="H100" s="70"/>
      <c r="I100" s="83"/>
      <c r="J100" s="83"/>
      <c r="K100" s="83"/>
      <c r="L100" s="70"/>
      <c r="M100" s="7"/>
      <c r="N100" s="7"/>
      <c r="O100" s="7"/>
      <c r="P100" s="7"/>
    </row>
    <row r="101" spans="1:16">
      <c r="A101" s="7"/>
      <c r="B101" s="7"/>
      <c r="C101" s="30"/>
      <c r="D101" s="7"/>
      <c r="E101" s="7"/>
      <c r="F101" s="7"/>
      <c r="G101" s="7"/>
      <c r="H101" s="70"/>
      <c r="I101" s="83"/>
      <c r="J101" s="83"/>
      <c r="K101" s="83"/>
      <c r="L101" s="70"/>
      <c r="M101" s="7"/>
      <c r="N101" s="7"/>
      <c r="O101" s="7"/>
      <c r="P101" s="7"/>
    </row>
    <row r="102" spans="1:16">
      <c r="A102" s="7"/>
      <c r="B102" s="7"/>
      <c r="C102" s="30"/>
      <c r="D102" s="7"/>
      <c r="E102" s="7"/>
      <c r="F102" s="7"/>
      <c r="G102" s="7"/>
      <c r="H102" s="70"/>
      <c r="I102" s="83"/>
      <c r="J102" s="83"/>
      <c r="K102" s="83"/>
      <c r="L102" s="70"/>
      <c r="M102" s="7"/>
      <c r="N102" s="7"/>
      <c r="O102" s="7"/>
      <c r="P102" s="7"/>
    </row>
    <row r="103" spans="1:16">
      <c r="A103" s="7"/>
      <c r="B103" s="7"/>
      <c r="C103" s="30"/>
      <c r="D103" s="7"/>
      <c r="E103" s="7"/>
      <c r="F103" s="7"/>
      <c r="G103" s="7"/>
      <c r="H103" s="70"/>
      <c r="I103" s="83"/>
      <c r="J103" s="83"/>
      <c r="K103" s="83"/>
      <c r="L103" s="70"/>
      <c r="M103" s="7"/>
      <c r="N103" s="7"/>
      <c r="O103" s="7"/>
      <c r="P103" s="7"/>
    </row>
    <row r="104" spans="1:16">
      <c r="A104" s="7"/>
      <c r="B104" s="7"/>
      <c r="C104" s="30"/>
      <c r="D104" s="7"/>
      <c r="E104" s="7"/>
      <c r="F104" s="7"/>
      <c r="G104" s="7"/>
      <c r="H104" s="70"/>
      <c r="I104" s="83"/>
      <c r="J104" s="83"/>
      <c r="K104" s="83"/>
      <c r="L104" s="70"/>
      <c r="M104" s="7"/>
      <c r="N104" s="7"/>
      <c r="O104" s="7"/>
      <c r="P104" s="7"/>
    </row>
    <row r="105" spans="1:16">
      <c r="A105" s="7"/>
      <c r="B105" s="7"/>
      <c r="C105" s="30"/>
      <c r="D105" s="7"/>
      <c r="E105" s="7"/>
      <c r="F105" s="7"/>
      <c r="G105" s="7"/>
      <c r="H105" s="70"/>
      <c r="I105" s="83"/>
      <c r="J105" s="83"/>
      <c r="K105" s="83"/>
      <c r="L105" s="70"/>
      <c r="M105" s="7"/>
      <c r="N105" s="7"/>
      <c r="O105" s="7"/>
      <c r="P105" s="7"/>
    </row>
    <row r="106" spans="1:16">
      <c r="A106" s="7"/>
      <c r="B106" s="7"/>
      <c r="C106" s="30"/>
      <c r="D106" s="7"/>
      <c r="E106" s="7"/>
      <c r="F106" s="7"/>
      <c r="G106" s="7"/>
      <c r="H106" s="70"/>
      <c r="I106" s="83"/>
      <c r="J106" s="83"/>
      <c r="K106" s="83"/>
      <c r="L106" s="70"/>
      <c r="M106" s="7"/>
      <c r="N106" s="7"/>
      <c r="O106" s="7"/>
      <c r="P106" s="7"/>
    </row>
    <row r="107" spans="1:16">
      <c r="A107" s="7"/>
      <c r="B107" s="7"/>
      <c r="C107" s="30"/>
      <c r="D107" s="7"/>
      <c r="E107" s="7"/>
      <c r="F107" s="7"/>
      <c r="G107" s="7"/>
      <c r="H107" s="70"/>
      <c r="I107" s="83"/>
      <c r="J107" s="83"/>
      <c r="K107" s="83"/>
      <c r="L107" s="70"/>
      <c r="M107" s="7"/>
      <c r="N107" s="7"/>
      <c r="O107" s="7"/>
      <c r="P107" s="7"/>
    </row>
    <row r="108" spans="1:16">
      <c r="A108" s="7"/>
      <c r="B108" s="7"/>
      <c r="C108" s="30"/>
      <c r="D108" s="7"/>
      <c r="E108" s="7"/>
      <c r="F108" s="7"/>
      <c r="G108" s="7"/>
      <c r="H108" s="70"/>
      <c r="I108" s="83"/>
      <c r="J108" s="83"/>
      <c r="K108" s="83"/>
      <c r="L108" s="70"/>
      <c r="M108" s="7"/>
      <c r="N108" s="7"/>
      <c r="O108" s="7"/>
      <c r="P108" s="7"/>
    </row>
    <row r="109" spans="1:16">
      <c r="A109" s="7"/>
      <c r="B109" s="7"/>
      <c r="C109" s="30"/>
      <c r="D109" s="7"/>
      <c r="E109" s="7"/>
      <c r="F109" s="7"/>
      <c r="G109" s="7"/>
      <c r="H109" s="70"/>
      <c r="I109" s="83"/>
      <c r="J109" s="83"/>
      <c r="K109" s="83"/>
      <c r="L109" s="70"/>
      <c r="M109" s="7"/>
      <c r="N109" s="7"/>
      <c r="O109" s="7"/>
      <c r="P109" s="7"/>
    </row>
    <row r="110" spans="1:16">
      <c r="A110" s="7"/>
      <c r="B110" s="7"/>
      <c r="C110" s="30"/>
      <c r="D110" s="7"/>
      <c r="E110" s="7"/>
      <c r="F110" s="7"/>
      <c r="G110" s="7"/>
      <c r="H110" s="70"/>
      <c r="I110" s="83"/>
      <c r="J110" s="83"/>
      <c r="K110" s="83"/>
      <c r="L110" s="70"/>
      <c r="M110" s="7"/>
      <c r="N110" s="7"/>
      <c r="O110" s="7"/>
      <c r="P110" s="7"/>
    </row>
    <row r="111" spans="1:16">
      <c r="A111" s="7"/>
      <c r="B111" s="7"/>
      <c r="C111" s="30"/>
      <c r="D111" s="7"/>
      <c r="E111" s="7"/>
      <c r="F111" s="7"/>
      <c r="G111" s="7"/>
      <c r="H111" s="70"/>
      <c r="I111" s="83"/>
      <c r="J111" s="83"/>
      <c r="K111" s="83"/>
      <c r="L111" s="70"/>
      <c r="M111" s="7"/>
      <c r="N111" s="7"/>
      <c r="O111" s="7"/>
      <c r="P111" s="7"/>
    </row>
    <row r="112" spans="1:16">
      <c r="A112" s="7"/>
      <c r="B112" s="7"/>
      <c r="C112" s="30"/>
      <c r="D112" s="7"/>
      <c r="E112" s="7"/>
      <c r="F112" s="7"/>
      <c r="G112" s="7"/>
      <c r="H112" s="70"/>
      <c r="I112" s="83"/>
      <c r="J112" s="83"/>
      <c r="K112" s="83"/>
      <c r="L112" s="70"/>
      <c r="M112" s="7"/>
      <c r="N112" s="7"/>
      <c r="O112" s="7"/>
      <c r="P112" s="7"/>
    </row>
    <row r="113" spans="1:16">
      <c r="A113" s="7"/>
      <c r="B113" s="7"/>
      <c r="C113" s="30"/>
      <c r="D113" s="7"/>
      <c r="E113" s="7"/>
      <c r="F113" s="7"/>
      <c r="G113" s="7"/>
      <c r="H113" s="70"/>
      <c r="I113" s="83"/>
      <c r="J113" s="83"/>
      <c r="K113" s="83"/>
      <c r="L113" s="70"/>
      <c r="M113" s="7"/>
      <c r="N113" s="7"/>
      <c r="O113" s="7"/>
      <c r="P113" s="7"/>
    </row>
    <row r="114" spans="1:16">
      <c r="A114" s="7"/>
      <c r="B114" s="7"/>
      <c r="C114" s="30"/>
      <c r="D114" s="7"/>
      <c r="E114" s="7"/>
      <c r="F114" s="7"/>
      <c r="G114" s="7"/>
      <c r="H114" s="70"/>
      <c r="I114" s="83"/>
      <c r="J114" s="83"/>
      <c r="K114" s="83"/>
      <c r="L114" s="70"/>
      <c r="M114" s="7"/>
      <c r="N114" s="7"/>
      <c r="O114" s="7"/>
      <c r="P114" s="7"/>
    </row>
    <row r="115" spans="1:16">
      <c r="A115" s="7"/>
      <c r="B115" s="7"/>
      <c r="C115" s="30"/>
      <c r="D115" s="7"/>
      <c r="E115" s="7"/>
      <c r="F115" s="7"/>
      <c r="G115" s="7"/>
      <c r="H115" s="70"/>
      <c r="I115" s="83"/>
      <c r="J115" s="83"/>
      <c r="K115" s="83"/>
      <c r="L115" s="70"/>
      <c r="M115" s="7"/>
      <c r="N115" s="7"/>
      <c r="O115" s="7"/>
      <c r="P115" s="7"/>
    </row>
    <row r="116" spans="1:16">
      <c r="A116" s="7"/>
      <c r="B116" s="7"/>
      <c r="C116" s="30"/>
      <c r="D116" s="7"/>
      <c r="E116" s="7"/>
      <c r="F116" s="7"/>
      <c r="G116" s="7"/>
      <c r="H116" s="70"/>
      <c r="I116" s="83"/>
      <c r="J116" s="83"/>
      <c r="K116" s="83"/>
      <c r="L116" s="70"/>
      <c r="M116" s="7"/>
      <c r="N116" s="7"/>
      <c r="O116" s="7"/>
      <c r="P116" s="7"/>
    </row>
    <row r="117" spans="1:16">
      <c r="A117" s="7"/>
      <c r="B117" s="7"/>
      <c r="C117" s="30"/>
      <c r="D117" s="7"/>
      <c r="E117" s="7"/>
      <c r="F117" s="7"/>
      <c r="G117" s="7"/>
      <c r="H117" s="70"/>
      <c r="I117" s="83"/>
      <c r="J117" s="83"/>
      <c r="K117" s="83"/>
      <c r="L117" s="70"/>
      <c r="M117" s="7"/>
      <c r="N117" s="7"/>
      <c r="O117" s="7"/>
      <c r="P117" s="7"/>
    </row>
    <row r="118" spans="1:16">
      <c r="A118" s="7"/>
      <c r="B118" s="7"/>
      <c r="C118" s="30"/>
      <c r="D118" s="7"/>
      <c r="E118" s="7"/>
      <c r="F118" s="7"/>
      <c r="G118" s="7"/>
      <c r="H118" s="70"/>
      <c r="I118" s="83"/>
      <c r="J118" s="83"/>
      <c r="K118" s="83"/>
      <c r="L118" s="70"/>
      <c r="M118" s="7"/>
      <c r="N118" s="7"/>
      <c r="O118" s="7"/>
      <c r="P118" s="7"/>
    </row>
    <row r="119" spans="1:16">
      <c r="A119" s="7"/>
      <c r="B119" s="7"/>
      <c r="C119" s="30"/>
      <c r="D119" s="7"/>
      <c r="E119" s="7"/>
      <c r="F119" s="7"/>
      <c r="G119" s="7"/>
      <c r="H119" s="70"/>
      <c r="I119" s="83"/>
      <c r="J119" s="83"/>
      <c r="K119" s="83"/>
      <c r="L119" s="70"/>
      <c r="M119" s="7"/>
      <c r="N119" s="7"/>
      <c r="O119" s="7"/>
      <c r="P119" s="7"/>
    </row>
    <row r="120" spans="1:16">
      <c r="A120" s="7"/>
      <c r="B120" s="7"/>
      <c r="C120" s="30"/>
      <c r="D120" s="7"/>
      <c r="E120" s="7"/>
      <c r="F120" s="7"/>
      <c r="G120" s="7"/>
      <c r="H120" s="70"/>
      <c r="I120" s="83"/>
      <c r="J120" s="83"/>
      <c r="K120" s="83"/>
      <c r="L120" s="70"/>
      <c r="M120" s="7"/>
      <c r="N120" s="7"/>
      <c r="O120" s="7"/>
      <c r="P120" s="7"/>
    </row>
    <row r="121" spans="1:16">
      <c r="A121" s="7"/>
      <c r="B121" s="7"/>
      <c r="C121" s="30"/>
      <c r="D121" s="7"/>
      <c r="E121" s="7"/>
      <c r="F121" s="7"/>
      <c r="G121" s="7"/>
      <c r="H121" s="70"/>
      <c r="I121" s="83"/>
      <c r="J121" s="83"/>
      <c r="K121" s="83"/>
      <c r="L121" s="70"/>
      <c r="M121" s="7"/>
      <c r="N121" s="7"/>
      <c r="O121" s="7"/>
      <c r="P121" s="7"/>
    </row>
    <row r="122" spans="1:16">
      <c r="A122" s="7"/>
      <c r="B122" s="7"/>
      <c r="C122" s="30"/>
      <c r="D122" s="7"/>
      <c r="E122" s="7"/>
      <c r="F122" s="7"/>
      <c r="G122" s="7"/>
      <c r="H122" s="70"/>
      <c r="I122" s="83"/>
      <c r="J122" s="83"/>
      <c r="K122" s="83"/>
      <c r="L122" s="70"/>
      <c r="M122" s="7"/>
      <c r="N122" s="7"/>
      <c r="O122" s="7"/>
      <c r="P122" s="7"/>
    </row>
    <row r="123" spans="1:16">
      <c r="A123" s="7"/>
      <c r="B123" s="7"/>
      <c r="C123" s="30"/>
      <c r="D123" s="7"/>
      <c r="E123" s="7"/>
      <c r="F123" s="7"/>
      <c r="G123" s="7"/>
      <c r="H123" s="70"/>
      <c r="I123" s="83"/>
      <c r="J123" s="83"/>
      <c r="K123" s="83"/>
      <c r="L123" s="70"/>
      <c r="M123" s="7"/>
      <c r="N123" s="7"/>
      <c r="O123" s="7"/>
      <c r="P123" s="7"/>
    </row>
    <row r="124" spans="1:16">
      <c r="A124" s="7"/>
      <c r="B124" s="7"/>
      <c r="C124" s="30"/>
      <c r="D124" s="7"/>
      <c r="E124" s="7"/>
      <c r="F124" s="7"/>
      <c r="G124" s="7"/>
      <c r="H124" s="70"/>
      <c r="I124" s="83"/>
      <c r="J124" s="83"/>
      <c r="K124" s="83"/>
      <c r="L124" s="70"/>
      <c r="M124" s="7"/>
      <c r="N124" s="7"/>
      <c r="O124" s="7"/>
      <c r="P124" s="7"/>
    </row>
    <row r="125" spans="1:16">
      <c r="A125" s="7"/>
      <c r="B125" s="7"/>
      <c r="C125" s="30"/>
      <c r="D125" s="7"/>
      <c r="E125" s="7"/>
      <c r="F125" s="7"/>
      <c r="G125" s="7"/>
      <c r="H125" s="70"/>
      <c r="I125" s="83"/>
      <c r="J125" s="83"/>
      <c r="K125" s="83"/>
      <c r="L125" s="70"/>
      <c r="M125" s="7"/>
      <c r="N125" s="7"/>
      <c r="O125" s="7"/>
      <c r="P125" s="7"/>
    </row>
    <row r="126" spans="1:16">
      <c r="A126" s="7"/>
      <c r="B126" s="7"/>
      <c r="C126" s="30"/>
      <c r="D126" s="7"/>
      <c r="E126" s="7"/>
      <c r="F126" s="7"/>
      <c r="G126" s="7"/>
      <c r="H126" s="70"/>
      <c r="I126" s="83"/>
      <c r="J126" s="83"/>
      <c r="K126" s="83"/>
      <c r="L126" s="70"/>
      <c r="M126" s="7"/>
      <c r="N126" s="7"/>
      <c r="O126" s="7"/>
      <c r="P126" s="7"/>
    </row>
    <row r="127" spans="1:16">
      <c r="A127" s="7"/>
      <c r="B127" s="7"/>
      <c r="C127" s="30"/>
      <c r="D127" s="7"/>
      <c r="E127" s="7"/>
      <c r="F127" s="7"/>
      <c r="G127" s="7"/>
      <c r="H127" s="70"/>
      <c r="I127" s="83"/>
      <c r="J127" s="83"/>
      <c r="K127" s="83"/>
      <c r="L127" s="70"/>
      <c r="M127" s="7"/>
      <c r="N127" s="7"/>
      <c r="O127" s="7"/>
      <c r="P127" s="7"/>
    </row>
    <row r="128" spans="1:16">
      <c r="A128" s="7"/>
      <c r="B128" s="7"/>
      <c r="C128" s="30"/>
      <c r="D128" s="7"/>
      <c r="E128" s="7"/>
      <c r="F128" s="7"/>
      <c r="G128" s="7"/>
      <c r="H128" s="70"/>
      <c r="I128" s="83"/>
      <c r="J128" s="83"/>
      <c r="K128" s="83"/>
      <c r="L128" s="70"/>
      <c r="M128" s="7"/>
      <c r="N128" s="7"/>
      <c r="O128" s="7"/>
      <c r="P128" s="7"/>
    </row>
    <row r="129" spans="1:16">
      <c r="A129" s="7"/>
      <c r="B129" s="7"/>
      <c r="C129" s="30"/>
      <c r="D129" s="7"/>
      <c r="E129" s="7"/>
      <c r="F129" s="7"/>
      <c r="G129" s="7"/>
      <c r="H129" s="70"/>
      <c r="I129" s="83"/>
      <c r="J129" s="83"/>
      <c r="K129" s="83"/>
      <c r="L129" s="70"/>
      <c r="M129" s="7"/>
      <c r="N129" s="7"/>
      <c r="O129" s="7"/>
      <c r="P129" s="7"/>
    </row>
    <row r="130" spans="1:16">
      <c r="A130" s="7"/>
      <c r="B130" s="7"/>
      <c r="C130" s="30"/>
      <c r="D130" s="7"/>
      <c r="E130" s="7"/>
      <c r="F130" s="7"/>
      <c r="G130" s="7"/>
      <c r="H130" s="70"/>
      <c r="I130" s="83"/>
      <c r="J130" s="83"/>
      <c r="K130" s="83"/>
      <c r="L130" s="70"/>
      <c r="M130" s="7"/>
      <c r="N130" s="7"/>
      <c r="O130" s="7"/>
      <c r="P130" s="7"/>
    </row>
    <row r="131" spans="1:16">
      <c r="A131" s="7"/>
      <c r="B131" s="7"/>
      <c r="C131" s="30"/>
      <c r="D131" s="7"/>
      <c r="E131" s="7"/>
      <c r="F131" s="7"/>
      <c r="G131" s="7"/>
      <c r="H131" s="70"/>
      <c r="I131" s="83"/>
      <c r="J131" s="83"/>
      <c r="K131" s="83"/>
      <c r="L131" s="70"/>
      <c r="M131" s="7"/>
      <c r="N131" s="7"/>
      <c r="O131" s="7"/>
      <c r="P131" s="7"/>
    </row>
    <row r="132" spans="1:16">
      <c r="A132" s="7"/>
      <c r="B132" s="7"/>
      <c r="C132" s="30"/>
      <c r="D132" s="7"/>
      <c r="E132" s="7"/>
      <c r="F132" s="7"/>
      <c r="G132" s="7"/>
      <c r="H132" s="70"/>
      <c r="I132" s="83"/>
      <c r="J132" s="83"/>
      <c r="K132" s="83"/>
      <c r="L132" s="70"/>
      <c r="M132" s="7"/>
      <c r="N132" s="7"/>
      <c r="O132" s="7"/>
      <c r="P132" s="7"/>
    </row>
    <row r="133" spans="1:16">
      <c r="A133" s="7"/>
      <c r="B133" s="7"/>
      <c r="C133" s="30"/>
      <c r="D133" s="7"/>
      <c r="E133" s="7"/>
      <c r="F133" s="7"/>
      <c r="G133" s="7"/>
      <c r="H133" s="70"/>
      <c r="I133" s="83"/>
      <c r="J133" s="83"/>
      <c r="K133" s="83"/>
      <c r="L133" s="70"/>
      <c r="M133" s="7"/>
      <c r="N133" s="7"/>
      <c r="O133" s="7"/>
      <c r="P133" s="7"/>
    </row>
    <row r="134" spans="1:16">
      <c r="A134" s="7"/>
      <c r="B134" s="7"/>
      <c r="C134" s="30"/>
      <c r="D134" s="7"/>
      <c r="E134" s="7"/>
      <c r="F134" s="7"/>
      <c r="G134" s="7"/>
      <c r="H134" s="70"/>
      <c r="I134" s="83"/>
      <c r="J134" s="83"/>
      <c r="K134" s="83"/>
      <c r="L134" s="70"/>
      <c r="M134" s="7"/>
      <c r="N134" s="7"/>
      <c r="O134" s="7"/>
      <c r="P134" s="7"/>
    </row>
    <row r="135" spans="1:16">
      <c r="A135" s="7"/>
      <c r="B135" s="7"/>
      <c r="C135" s="30"/>
      <c r="D135" s="7"/>
      <c r="E135" s="7"/>
      <c r="F135" s="7"/>
      <c r="G135" s="7"/>
      <c r="H135" s="70"/>
      <c r="I135" s="83"/>
      <c r="J135" s="83"/>
      <c r="K135" s="83"/>
      <c r="L135" s="70"/>
      <c r="M135" s="7"/>
      <c r="N135" s="7"/>
      <c r="O135" s="7"/>
      <c r="P135" s="7"/>
    </row>
    <row r="136" spans="1:16">
      <c r="A136" s="7"/>
      <c r="B136" s="7"/>
      <c r="C136" s="30"/>
      <c r="D136" s="7"/>
      <c r="E136" s="7"/>
      <c r="F136" s="7"/>
      <c r="G136" s="7"/>
      <c r="H136" s="70"/>
      <c r="I136" s="83"/>
      <c r="J136" s="83"/>
      <c r="K136" s="83"/>
      <c r="L136" s="70"/>
      <c r="M136" s="7"/>
      <c r="N136" s="7"/>
      <c r="O136" s="7"/>
      <c r="P136" s="7"/>
    </row>
    <row r="137" spans="1:16">
      <c r="A137" s="7"/>
      <c r="B137" s="7"/>
      <c r="C137" s="30"/>
      <c r="D137" s="7"/>
      <c r="E137" s="7"/>
      <c r="F137" s="7"/>
      <c r="G137" s="7"/>
      <c r="H137" s="70"/>
      <c r="I137" s="83"/>
      <c r="J137" s="83"/>
      <c r="K137" s="83"/>
      <c r="L137" s="70"/>
      <c r="M137" s="7"/>
      <c r="N137" s="7"/>
      <c r="O137" s="7"/>
      <c r="P137" s="7"/>
    </row>
    <row r="138" spans="1:16">
      <c r="A138" s="7"/>
      <c r="B138" s="7"/>
      <c r="C138" s="30"/>
      <c r="D138" s="7"/>
      <c r="E138" s="7"/>
      <c r="F138" s="7"/>
      <c r="G138" s="7"/>
      <c r="H138" s="70"/>
      <c r="I138" s="83"/>
      <c r="J138" s="83"/>
      <c r="K138" s="83"/>
      <c r="L138" s="70"/>
      <c r="M138" s="7"/>
      <c r="N138" s="7"/>
      <c r="O138" s="7"/>
      <c r="P138" s="7"/>
    </row>
    <row r="139" spans="1:16">
      <c r="A139" s="7"/>
      <c r="B139" s="7"/>
      <c r="C139" s="30"/>
      <c r="D139" s="7"/>
      <c r="E139" s="7"/>
      <c r="F139" s="7"/>
      <c r="G139" s="7"/>
      <c r="H139" s="70"/>
      <c r="I139" s="83"/>
      <c r="J139" s="83"/>
      <c r="K139" s="83"/>
      <c r="L139" s="70"/>
      <c r="M139" s="7"/>
      <c r="N139" s="7"/>
      <c r="O139" s="7"/>
      <c r="P139" s="7"/>
    </row>
    <row r="140" spans="1:16">
      <c r="A140" s="7"/>
      <c r="B140" s="7"/>
      <c r="C140" s="30"/>
      <c r="D140" s="7"/>
      <c r="E140" s="7"/>
      <c r="F140" s="7"/>
      <c r="G140" s="7"/>
      <c r="H140" s="70"/>
      <c r="I140" s="83"/>
      <c r="J140" s="83"/>
      <c r="K140" s="83"/>
      <c r="L140" s="70"/>
      <c r="M140" s="7"/>
      <c r="N140" s="7"/>
      <c r="O140" s="7"/>
      <c r="P140" s="7"/>
    </row>
    <row r="141" spans="1:16">
      <c r="A141" s="7"/>
      <c r="B141" s="7"/>
      <c r="C141" s="30"/>
      <c r="D141" s="7"/>
      <c r="E141" s="7"/>
      <c r="F141" s="7"/>
      <c r="G141" s="7"/>
      <c r="H141" s="70"/>
      <c r="I141" s="83"/>
      <c r="J141" s="83"/>
      <c r="K141" s="83"/>
      <c r="L141" s="70"/>
      <c r="M141" s="7"/>
      <c r="N141" s="7"/>
      <c r="O141" s="7"/>
      <c r="P141" s="7"/>
    </row>
    <row r="142" spans="1:16">
      <c r="A142" s="7"/>
      <c r="B142" s="7"/>
      <c r="C142" s="30"/>
      <c r="D142" s="7"/>
      <c r="E142" s="7"/>
      <c r="F142" s="7"/>
      <c r="G142" s="7"/>
      <c r="H142" s="70"/>
      <c r="I142" s="83"/>
      <c r="J142" s="83"/>
      <c r="K142" s="83"/>
      <c r="L142" s="70"/>
      <c r="M142" s="7"/>
      <c r="N142" s="7"/>
      <c r="O142" s="7"/>
      <c r="P142" s="7"/>
    </row>
    <row r="143" spans="1:16">
      <c r="A143" s="7"/>
      <c r="B143" s="7"/>
      <c r="C143" s="30"/>
      <c r="D143" s="7"/>
      <c r="E143" s="7"/>
      <c r="F143" s="7"/>
      <c r="G143" s="7"/>
      <c r="H143" s="70"/>
      <c r="I143" s="83"/>
      <c r="J143" s="83"/>
      <c r="K143" s="83"/>
      <c r="L143" s="70"/>
      <c r="M143" s="7"/>
      <c r="N143" s="7"/>
      <c r="O143" s="7"/>
      <c r="P143" s="7"/>
    </row>
    <row r="144" spans="1:16">
      <c r="A144" s="7"/>
      <c r="B144" s="7"/>
      <c r="C144" s="30"/>
      <c r="D144" s="7"/>
      <c r="E144" s="7"/>
      <c r="F144" s="7"/>
      <c r="G144" s="7"/>
      <c r="H144" s="70"/>
      <c r="I144" s="83"/>
      <c r="J144" s="83"/>
      <c r="K144" s="83"/>
      <c r="L144" s="70"/>
      <c r="M144" s="7"/>
      <c r="N144" s="7"/>
      <c r="O144" s="7"/>
      <c r="P144" s="7"/>
    </row>
    <row r="145" spans="1:16">
      <c r="A145" s="7"/>
      <c r="B145" s="7"/>
      <c r="C145" s="30"/>
      <c r="D145" s="7"/>
      <c r="E145" s="7"/>
      <c r="F145" s="7"/>
      <c r="G145" s="7"/>
      <c r="H145" s="70"/>
      <c r="I145" s="83"/>
      <c r="J145" s="83"/>
      <c r="K145" s="83"/>
      <c r="L145" s="70"/>
      <c r="M145" s="7"/>
      <c r="N145" s="7"/>
      <c r="O145" s="7"/>
      <c r="P145" s="7"/>
    </row>
    <row r="146" spans="1:16">
      <c r="A146" s="7"/>
      <c r="B146" s="7"/>
      <c r="C146" s="30"/>
      <c r="D146" s="7"/>
      <c r="E146" s="7"/>
      <c r="F146" s="7"/>
      <c r="G146" s="7"/>
      <c r="H146" s="70"/>
      <c r="I146" s="83"/>
      <c r="J146" s="83"/>
      <c r="K146" s="83"/>
      <c r="L146" s="70"/>
      <c r="M146" s="7"/>
      <c r="N146" s="7"/>
      <c r="O146" s="7"/>
      <c r="P146" s="7"/>
    </row>
    <row r="147" spans="1:16">
      <c r="A147" s="7"/>
      <c r="B147" s="7"/>
      <c r="C147" s="30"/>
      <c r="D147" s="7"/>
      <c r="E147" s="7"/>
      <c r="F147" s="7"/>
      <c r="G147" s="7"/>
      <c r="H147" s="70"/>
      <c r="I147" s="83"/>
      <c r="J147" s="83"/>
      <c r="K147" s="83"/>
      <c r="L147" s="70"/>
      <c r="M147" s="7"/>
      <c r="N147" s="7"/>
      <c r="O147" s="7"/>
      <c r="P147" s="7"/>
    </row>
    <row r="148" spans="1:16">
      <c r="A148" s="7"/>
      <c r="B148" s="7"/>
      <c r="C148" s="30"/>
      <c r="D148" s="7"/>
      <c r="E148" s="7"/>
      <c r="F148" s="7"/>
      <c r="G148" s="7"/>
      <c r="H148" s="70"/>
      <c r="I148" s="83"/>
      <c r="J148" s="83"/>
      <c r="K148" s="83"/>
      <c r="L148" s="70"/>
      <c r="M148" s="7"/>
      <c r="N148" s="7"/>
      <c r="O148" s="7"/>
      <c r="P148" s="7"/>
    </row>
    <row r="149" spans="1:16">
      <c r="A149" s="7"/>
      <c r="B149" s="7"/>
      <c r="C149" s="30"/>
      <c r="D149" s="7"/>
      <c r="E149" s="7"/>
      <c r="F149" s="7"/>
      <c r="G149" s="7"/>
      <c r="H149" s="70"/>
      <c r="I149" s="83"/>
      <c r="J149" s="83"/>
      <c r="K149" s="83"/>
      <c r="L149" s="70"/>
      <c r="M149" s="7"/>
      <c r="N149" s="7"/>
      <c r="O149" s="7"/>
      <c r="P149" s="7"/>
    </row>
    <row r="150" spans="1:16">
      <c r="A150" s="7"/>
      <c r="B150" s="7"/>
      <c r="C150" s="30"/>
      <c r="D150" s="7"/>
      <c r="E150" s="7"/>
      <c r="F150" s="7"/>
      <c r="G150" s="7"/>
      <c r="H150" s="70"/>
      <c r="I150" s="83"/>
      <c r="J150" s="83"/>
      <c r="K150" s="83"/>
      <c r="L150" s="70"/>
      <c r="M150" s="7"/>
      <c r="N150" s="7"/>
      <c r="O150" s="7"/>
      <c r="P150" s="7"/>
    </row>
    <row r="151" spans="1:16">
      <c r="A151" s="7"/>
      <c r="B151" s="7"/>
      <c r="C151" s="30"/>
      <c r="D151" s="7"/>
      <c r="E151" s="7"/>
      <c r="F151" s="7"/>
      <c r="G151" s="7"/>
      <c r="H151" s="70"/>
      <c r="I151" s="83"/>
      <c r="J151" s="83"/>
      <c r="K151" s="83"/>
      <c r="L151" s="70"/>
      <c r="M151" s="7"/>
      <c r="N151" s="7"/>
      <c r="O151" s="7"/>
      <c r="P151" s="7"/>
    </row>
    <row r="152" spans="1:16">
      <c r="A152" s="7"/>
      <c r="B152" s="7"/>
      <c r="C152" s="30"/>
      <c r="D152" s="7"/>
      <c r="E152" s="7"/>
      <c r="F152" s="7"/>
      <c r="G152" s="7"/>
      <c r="H152" s="70"/>
      <c r="I152" s="83"/>
      <c r="J152" s="83"/>
      <c r="K152" s="83"/>
      <c r="L152" s="70"/>
      <c r="M152" s="7"/>
      <c r="N152" s="7"/>
      <c r="O152" s="7"/>
      <c r="P152" s="7"/>
    </row>
    <row r="153" spans="1:16">
      <c r="A153" s="7"/>
      <c r="B153" s="7"/>
      <c r="C153" s="30"/>
      <c r="D153" s="7"/>
      <c r="E153" s="7"/>
      <c r="F153" s="7"/>
      <c r="G153" s="7"/>
      <c r="H153" s="70"/>
      <c r="I153" s="83"/>
      <c r="J153" s="83"/>
      <c r="K153" s="83"/>
      <c r="L153" s="70"/>
      <c r="M153" s="7"/>
      <c r="N153" s="7"/>
      <c r="O153" s="7"/>
      <c r="P153" s="7"/>
    </row>
    <row r="154" spans="1:16">
      <c r="A154" s="7"/>
      <c r="B154" s="7"/>
      <c r="C154" s="30"/>
      <c r="D154" s="7"/>
      <c r="E154" s="7"/>
      <c r="F154" s="7"/>
      <c r="G154" s="7"/>
      <c r="H154" s="70"/>
      <c r="I154" s="83"/>
      <c r="J154" s="83"/>
      <c r="K154" s="83"/>
      <c r="L154" s="70"/>
      <c r="M154" s="7"/>
      <c r="N154" s="7"/>
      <c r="O154" s="7"/>
      <c r="P154" s="7"/>
    </row>
    <row r="155" spans="1:16">
      <c r="A155" s="7"/>
      <c r="B155" s="7"/>
      <c r="C155" s="30"/>
      <c r="D155" s="7"/>
      <c r="E155" s="7"/>
      <c r="F155" s="7"/>
      <c r="G155" s="7"/>
      <c r="H155" s="70"/>
      <c r="I155" s="83"/>
      <c r="J155" s="83"/>
      <c r="K155" s="83"/>
      <c r="L155" s="70"/>
      <c r="M155" s="7"/>
      <c r="N155" s="7"/>
      <c r="O155" s="7"/>
      <c r="P155" s="7"/>
    </row>
    <row r="156" spans="1:16">
      <c r="A156" s="7"/>
      <c r="B156" s="7"/>
      <c r="C156" s="30"/>
      <c r="D156" s="7"/>
      <c r="E156" s="7"/>
      <c r="F156" s="7"/>
      <c r="G156" s="7"/>
      <c r="H156" s="70"/>
      <c r="I156" s="83"/>
      <c r="J156" s="83"/>
      <c r="K156" s="83"/>
      <c r="L156" s="70"/>
      <c r="M156" s="7"/>
      <c r="N156" s="7"/>
      <c r="O156" s="7"/>
      <c r="P156" s="7"/>
    </row>
    <row r="157" spans="1:16">
      <c r="A157" s="7"/>
      <c r="B157" s="7"/>
      <c r="C157" s="30"/>
      <c r="D157" s="7"/>
      <c r="E157" s="7"/>
      <c r="F157" s="7"/>
      <c r="G157" s="7"/>
      <c r="H157" s="70"/>
      <c r="I157" s="83"/>
      <c r="J157" s="83"/>
      <c r="K157" s="83"/>
      <c r="L157" s="70"/>
      <c r="M157" s="7"/>
      <c r="N157" s="7"/>
      <c r="O157" s="7"/>
      <c r="P157" s="7"/>
    </row>
    <row r="158" spans="1:16">
      <c r="A158" s="7"/>
      <c r="B158" s="7"/>
      <c r="C158" s="30"/>
      <c r="D158" s="7"/>
      <c r="E158" s="7"/>
      <c r="F158" s="7"/>
      <c r="G158" s="7"/>
      <c r="H158" s="70"/>
      <c r="I158" s="83"/>
      <c r="J158" s="83"/>
      <c r="K158" s="83"/>
      <c r="L158" s="70"/>
      <c r="M158" s="7"/>
      <c r="N158" s="7"/>
      <c r="O158" s="7"/>
      <c r="P158" s="7"/>
    </row>
    <row r="159" spans="1:16">
      <c r="A159" s="7"/>
      <c r="B159" s="7"/>
      <c r="C159" s="30"/>
      <c r="D159" s="7"/>
      <c r="E159" s="7"/>
      <c r="F159" s="7"/>
      <c r="G159" s="7"/>
      <c r="H159" s="70"/>
      <c r="I159" s="83"/>
      <c r="J159" s="83"/>
      <c r="K159" s="83"/>
      <c r="L159" s="70"/>
      <c r="M159" s="7"/>
      <c r="N159" s="7"/>
      <c r="O159" s="7"/>
      <c r="P159" s="7"/>
    </row>
    <row r="160" spans="1:16">
      <c r="A160" s="7"/>
      <c r="B160" s="7"/>
      <c r="C160" s="30"/>
      <c r="D160" s="7"/>
      <c r="E160" s="7"/>
      <c r="F160" s="7"/>
      <c r="G160" s="7"/>
      <c r="H160" s="70"/>
      <c r="I160" s="83"/>
      <c r="J160" s="83"/>
      <c r="K160" s="83"/>
      <c r="L160" s="70"/>
      <c r="M160" s="7"/>
      <c r="N160" s="7"/>
      <c r="O160" s="7"/>
      <c r="P160" s="7"/>
    </row>
    <row r="161" spans="1:16">
      <c r="A161" s="7"/>
      <c r="B161" s="7"/>
      <c r="C161" s="30"/>
      <c r="D161" s="7"/>
      <c r="E161" s="7"/>
      <c r="F161" s="7"/>
      <c r="G161" s="7"/>
      <c r="H161" s="70"/>
      <c r="I161" s="83"/>
      <c r="J161" s="83"/>
      <c r="K161" s="83"/>
      <c r="L161" s="70"/>
      <c r="M161" s="7"/>
      <c r="N161" s="7"/>
      <c r="O161" s="7"/>
      <c r="P161" s="7"/>
    </row>
    <row r="162" spans="1:16">
      <c r="A162" s="7"/>
      <c r="B162" s="7"/>
      <c r="C162" s="30"/>
      <c r="D162" s="7"/>
      <c r="E162" s="7"/>
      <c r="F162" s="7"/>
      <c r="G162" s="7"/>
      <c r="H162" s="70"/>
      <c r="I162" s="83"/>
      <c r="J162" s="83"/>
      <c r="K162" s="83"/>
      <c r="L162" s="70"/>
      <c r="M162" s="7"/>
      <c r="N162" s="7"/>
      <c r="O162" s="7"/>
      <c r="P162" s="7"/>
    </row>
    <row r="163" spans="1:16">
      <c r="A163" s="7"/>
      <c r="B163" s="7"/>
      <c r="C163" s="30"/>
      <c r="D163" s="7"/>
      <c r="E163" s="7"/>
      <c r="F163" s="7"/>
      <c r="G163" s="7"/>
      <c r="H163" s="70"/>
      <c r="I163" s="83"/>
      <c r="J163" s="83"/>
      <c r="K163" s="83"/>
      <c r="L163" s="70"/>
      <c r="M163" s="7"/>
      <c r="N163" s="7"/>
      <c r="O163" s="7"/>
      <c r="P163" s="7"/>
    </row>
    <row r="164" spans="1:16">
      <c r="A164" s="7"/>
      <c r="B164" s="7"/>
      <c r="C164" s="30"/>
      <c r="D164" s="7"/>
      <c r="E164" s="7"/>
      <c r="F164" s="7"/>
      <c r="G164" s="7"/>
      <c r="H164" s="70"/>
      <c r="I164" s="83"/>
      <c r="J164" s="83"/>
      <c r="K164" s="83"/>
      <c r="L164" s="70"/>
      <c r="M164" s="7"/>
      <c r="N164" s="7"/>
      <c r="O164" s="7"/>
      <c r="P164" s="7"/>
    </row>
    <row r="165" spans="1:16">
      <c r="A165" s="7"/>
      <c r="B165" s="7"/>
      <c r="C165" s="30"/>
      <c r="D165" s="7"/>
      <c r="E165" s="7"/>
      <c r="F165" s="7"/>
      <c r="G165" s="7"/>
      <c r="H165" s="70"/>
      <c r="I165" s="83"/>
      <c r="J165" s="83"/>
      <c r="K165" s="83"/>
      <c r="L165" s="70"/>
      <c r="M165" s="7"/>
      <c r="N165" s="7"/>
      <c r="O165" s="7"/>
      <c r="P165" s="7"/>
    </row>
    <row r="166" spans="1:16">
      <c r="A166" s="7"/>
      <c r="B166" s="7"/>
      <c r="C166" s="30"/>
      <c r="D166" s="7"/>
      <c r="E166" s="7"/>
      <c r="F166" s="7"/>
      <c r="G166" s="7"/>
      <c r="H166" s="70"/>
      <c r="I166" s="83"/>
      <c r="J166" s="83"/>
      <c r="K166" s="83"/>
      <c r="L166" s="70"/>
      <c r="M166" s="7"/>
      <c r="N166" s="7"/>
      <c r="O166" s="7"/>
      <c r="P166" s="7"/>
    </row>
    <row r="167" spans="1:16">
      <c r="A167" s="7"/>
      <c r="B167" s="7"/>
      <c r="C167" s="30"/>
      <c r="D167" s="7"/>
      <c r="E167" s="7"/>
      <c r="F167" s="7"/>
      <c r="G167" s="7"/>
      <c r="H167" s="70"/>
      <c r="I167" s="83"/>
      <c r="J167" s="83"/>
      <c r="K167" s="83"/>
      <c r="L167" s="70"/>
      <c r="M167" s="7"/>
      <c r="N167" s="7"/>
      <c r="O167" s="7"/>
      <c r="P167" s="7"/>
    </row>
    <row r="168" spans="1:16">
      <c r="A168" s="7"/>
      <c r="B168" s="7"/>
      <c r="C168" s="30"/>
      <c r="D168" s="7"/>
      <c r="E168" s="7"/>
      <c r="F168" s="7"/>
      <c r="G168" s="7"/>
      <c r="H168" s="70"/>
      <c r="I168" s="83"/>
      <c r="J168" s="83"/>
      <c r="K168" s="83"/>
      <c r="L168" s="70"/>
      <c r="M168" s="7"/>
      <c r="N168" s="7"/>
      <c r="O168" s="7"/>
      <c r="P168" s="7"/>
    </row>
    <row r="169" spans="1:16">
      <c r="A169" s="7"/>
      <c r="B169" s="7"/>
      <c r="C169" s="30"/>
      <c r="D169" s="7"/>
      <c r="E169" s="7"/>
      <c r="F169" s="7"/>
      <c r="G169" s="7"/>
      <c r="H169" s="70"/>
      <c r="I169" s="83"/>
      <c r="J169" s="83"/>
      <c r="K169" s="83"/>
      <c r="L169" s="70"/>
      <c r="M169" s="7"/>
      <c r="N169" s="7"/>
      <c r="O169" s="7"/>
      <c r="P169" s="7"/>
    </row>
    <row r="170" spans="1:16">
      <c r="A170" s="7"/>
      <c r="B170" s="7"/>
      <c r="C170" s="30"/>
      <c r="D170" s="7"/>
      <c r="E170" s="7"/>
      <c r="F170" s="7"/>
      <c r="G170" s="7"/>
      <c r="H170" s="70"/>
      <c r="I170" s="83"/>
      <c r="J170" s="83"/>
      <c r="K170" s="83"/>
      <c r="L170" s="70"/>
      <c r="M170" s="7"/>
      <c r="N170" s="7"/>
      <c r="O170" s="7"/>
      <c r="P170" s="7"/>
    </row>
    <row r="171" spans="1:16">
      <c r="A171" s="7"/>
      <c r="B171" s="7"/>
      <c r="C171" s="30"/>
      <c r="D171" s="7"/>
      <c r="E171" s="7"/>
      <c r="F171" s="7"/>
      <c r="G171" s="7"/>
      <c r="H171" s="70"/>
      <c r="I171" s="83"/>
      <c r="J171" s="83"/>
      <c r="K171" s="83"/>
      <c r="L171" s="70"/>
      <c r="M171" s="7"/>
      <c r="N171" s="7"/>
      <c r="O171" s="7"/>
      <c r="P171" s="7"/>
    </row>
    <row r="172" spans="1:16">
      <c r="A172" s="7"/>
      <c r="B172" s="7"/>
      <c r="C172" s="30"/>
      <c r="D172" s="7"/>
      <c r="E172" s="7"/>
      <c r="F172" s="7"/>
      <c r="G172" s="7"/>
      <c r="H172" s="70"/>
      <c r="I172" s="83"/>
      <c r="J172" s="83"/>
      <c r="K172" s="83"/>
      <c r="L172" s="70"/>
      <c r="M172" s="7"/>
      <c r="N172" s="7"/>
      <c r="O172" s="7"/>
      <c r="P172" s="7"/>
    </row>
    <row r="173" spans="1:16">
      <c r="A173" s="7"/>
      <c r="B173" s="7"/>
      <c r="C173" s="30"/>
      <c r="D173" s="7"/>
      <c r="E173" s="7"/>
      <c r="F173" s="7"/>
      <c r="G173" s="7"/>
      <c r="H173" s="70"/>
      <c r="I173" s="83"/>
      <c r="J173" s="83"/>
      <c r="K173" s="83"/>
      <c r="L173" s="70"/>
      <c r="M173" s="7"/>
      <c r="N173" s="7"/>
      <c r="O173" s="7"/>
      <c r="P173" s="7"/>
    </row>
    <row r="174" spans="1:16">
      <c r="A174" s="7"/>
      <c r="B174" s="7"/>
      <c r="C174" s="30"/>
      <c r="D174" s="7"/>
      <c r="E174" s="7"/>
      <c r="F174" s="7"/>
      <c r="G174" s="7"/>
      <c r="H174" s="70"/>
      <c r="I174" s="83"/>
      <c r="J174" s="83"/>
      <c r="K174" s="83"/>
      <c r="L174" s="70"/>
      <c r="M174" s="7"/>
      <c r="N174" s="7"/>
      <c r="O174" s="7"/>
      <c r="P174" s="7"/>
    </row>
    <row r="175" spans="1:16">
      <c r="A175" s="7"/>
      <c r="B175" s="7"/>
      <c r="C175" s="30"/>
      <c r="D175" s="7"/>
      <c r="E175" s="7"/>
      <c r="F175" s="7"/>
      <c r="G175" s="7"/>
      <c r="H175" s="70"/>
      <c r="I175" s="83"/>
      <c r="J175" s="83"/>
      <c r="K175" s="83"/>
      <c r="L175" s="70"/>
      <c r="M175" s="7"/>
      <c r="N175" s="7"/>
      <c r="O175" s="7"/>
      <c r="P175" s="7"/>
    </row>
    <row r="176" spans="1:16">
      <c r="A176" s="7"/>
      <c r="B176" s="7"/>
      <c r="C176" s="30"/>
      <c r="D176" s="7"/>
      <c r="E176" s="7"/>
      <c r="F176" s="7"/>
      <c r="G176" s="7"/>
      <c r="H176" s="70"/>
      <c r="I176" s="83"/>
      <c r="J176" s="83"/>
      <c r="K176" s="83"/>
      <c r="L176" s="70"/>
      <c r="M176" s="7"/>
      <c r="N176" s="7"/>
      <c r="O176" s="7"/>
      <c r="P176" s="7"/>
    </row>
    <row r="177" spans="1:16">
      <c r="A177" s="7"/>
      <c r="B177" s="7"/>
      <c r="C177" s="30"/>
      <c r="D177" s="7"/>
      <c r="E177" s="7"/>
      <c r="F177" s="7"/>
      <c r="G177" s="7"/>
      <c r="H177" s="70"/>
      <c r="I177" s="83"/>
      <c r="J177" s="83"/>
      <c r="K177" s="83"/>
      <c r="L177" s="70"/>
      <c r="M177" s="7"/>
      <c r="N177" s="7"/>
      <c r="O177" s="7"/>
      <c r="P177" s="7"/>
    </row>
    <row r="178" spans="1:16">
      <c r="A178" s="7"/>
      <c r="B178" s="7"/>
      <c r="C178" s="30"/>
      <c r="D178" s="7"/>
      <c r="E178" s="7"/>
      <c r="F178" s="7"/>
      <c r="G178" s="7"/>
      <c r="H178" s="70"/>
      <c r="I178" s="83"/>
      <c r="J178" s="83"/>
      <c r="K178" s="83"/>
      <c r="L178" s="70"/>
      <c r="M178" s="7"/>
      <c r="N178" s="7"/>
      <c r="O178" s="7"/>
      <c r="P178" s="7"/>
    </row>
    <row r="179" spans="1:16">
      <c r="A179" s="7"/>
      <c r="B179" s="7"/>
      <c r="C179" s="30"/>
      <c r="D179" s="7"/>
      <c r="E179" s="7"/>
      <c r="F179" s="7"/>
      <c r="G179" s="7"/>
      <c r="H179" s="70"/>
      <c r="I179" s="83"/>
      <c r="J179" s="83"/>
      <c r="K179" s="83"/>
      <c r="L179" s="70"/>
      <c r="M179" s="7"/>
      <c r="N179" s="7"/>
      <c r="O179" s="7"/>
      <c r="P179" s="7"/>
    </row>
    <row r="180" spans="1:16">
      <c r="A180" s="7"/>
      <c r="B180" s="7"/>
      <c r="C180" s="30"/>
      <c r="D180" s="7"/>
      <c r="E180" s="7"/>
      <c r="F180" s="7"/>
      <c r="G180" s="7"/>
      <c r="H180" s="70"/>
      <c r="I180" s="83"/>
      <c r="J180" s="83"/>
      <c r="K180" s="83"/>
      <c r="L180" s="70"/>
      <c r="M180" s="7"/>
      <c r="N180" s="7"/>
      <c r="O180" s="7"/>
      <c r="P180" s="7"/>
    </row>
    <row r="181" spans="1:16">
      <c r="A181" s="7"/>
      <c r="B181" s="7"/>
      <c r="C181" s="30"/>
      <c r="D181" s="7"/>
      <c r="E181" s="7"/>
      <c r="F181" s="7"/>
      <c r="G181" s="7"/>
      <c r="H181" s="70"/>
      <c r="I181" s="83"/>
      <c r="J181" s="83"/>
      <c r="K181" s="83"/>
      <c r="L181" s="70"/>
      <c r="M181" s="7"/>
      <c r="N181" s="7"/>
      <c r="O181" s="7"/>
      <c r="P181" s="7"/>
    </row>
    <row r="182" spans="1:16">
      <c r="A182" s="7"/>
      <c r="B182" s="7"/>
      <c r="C182" s="30"/>
      <c r="D182" s="7"/>
      <c r="E182" s="7"/>
      <c r="F182" s="7"/>
      <c r="G182" s="7"/>
      <c r="H182" s="70"/>
      <c r="I182" s="83"/>
      <c r="J182" s="83"/>
      <c r="K182" s="83"/>
      <c r="L182" s="70"/>
      <c r="M182" s="7"/>
      <c r="N182" s="7"/>
      <c r="O182" s="7"/>
      <c r="P182" s="7"/>
    </row>
    <row r="183" spans="1:16">
      <c r="A183" s="7"/>
      <c r="B183" s="7"/>
      <c r="C183" s="30"/>
      <c r="D183" s="7"/>
      <c r="E183" s="7"/>
      <c r="F183" s="7"/>
      <c r="G183" s="7"/>
      <c r="H183" s="70"/>
      <c r="I183" s="83"/>
      <c r="J183" s="83"/>
      <c r="K183" s="83"/>
      <c r="L183" s="70"/>
      <c r="M183" s="7"/>
      <c r="N183" s="7"/>
      <c r="O183" s="7"/>
      <c r="P183" s="7"/>
    </row>
    <row r="184" spans="1:16">
      <c r="A184" s="7"/>
      <c r="B184" s="7"/>
      <c r="C184" s="30"/>
      <c r="D184" s="7"/>
      <c r="E184" s="7"/>
      <c r="F184" s="7"/>
      <c r="G184" s="7"/>
      <c r="H184" s="70"/>
      <c r="I184" s="83"/>
      <c r="J184" s="83"/>
      <c r="K184" s="83"/>
      <c r="L184" s="70"/>
      <c r="M184" s="7"/>
      <c r="N184" s="7"/>
      <c r="O184" s="7"/>
      <c r="P184" s="7"/>
    </row>
    <row r="185" spans="1:16">
      <c r="A185" s="7"/>
      <c r="B185" s="7"/>
      <c r="C185" s="30"/>
      <c r="D185" s="7"/>
      <c r="E185" s="7"/>
      <c r="F185" s="7"/>
      <c r="G185" s="7"/>
      <c r="H185" s="70"/>
      <c r="I185" s="83"/>
      <c r="J185" s="83"/>
      <c r="K185" s="83"/>
      <c r="L185" s="70"/>
      <c r="M185" s="7"/>
      <c r="N185" s="7"/>
      <c r="O185" s="7"/>
      <c r="P185" s="7"/>
    </row>
    <row r="186" spans="1:16">
      <c r="A186" s="7"/>
      <c r="B186" s="7"/>
      <c r="C186" s="30"/>
      <c r="D186" s="7"/>
      <c r="E186" s="7"/>
      <c r="F186" s="7"/>
      <c r="G186" s="7"/>
      <c r="H186" s="70"/>
      <c r="I186" s="83"/>
      <c r="J186" s="83"/>
      <c r="K186" s="83"/>
      <c r="L186" s="70"/>
      <c r="M186" s="7"/>
      <c r="N186" s="7"/>
      <c r="O186" s="7"/>
      <c r="P186" s="7"/>
    </row>
    <row r="187" spans="1:16">
      <c r="A187" s="7"/>
      <c r="B187" s="7"/>
      <c r="C187" s="30"/>
      <c r="D187" s="7"/>
      <c r="E187" s="7"/>
      <c r="F187" s="7"/>
      <c r="G187" s="7"/>
      <c r="H187" s="70"/>
      <c r="I187" s="83"/>
      <c r="J187" s="83"/>
      <c r="K187" s="83"/>
      <c r="L187" s="70"/>
      <c r="M187" s="7"/>
      <c r="N187" s="7"/>
      <c r="O187" s="7"/>
      <c r="P187" s="7"/>
    </row>
    <row r="188" spans="1:16">
      <c r="A188" s="7"/>
      <c r="B188" s="7"/>
      <c r="C188" s="30"/>
      <c r="D188" s="7"/>
      <c r="E188" s="7"/>
      <c r="F188" s="7"/>
      <c r="G188" s="7"/>
      <c r="H188" s="70"/>
      <c r="I188" s="83"/>
      <c r="J188" s="83"/>
      <c r="K188" s="83"/>
      <c r="L188" s="70"/>
      <c r="M188" s="7"/>
      <c r="N188" s="7"/>
      <c r="O188" s="7"/>
      <c r="P188" s="7"/>
    </row>
    <row r="189" spans="1:16">
      <c r="A189" s="7"/>
      <c r="B189" s="7"/>
      <c r="C189" s="30"/>
      <c r="D189" s="7"/>
      <c r="E189" s="7"/>
      <c r="F189" s="7"/>
      <c r="G189" s="7"/>
      <c r="H189" s="70"/>
      <c r="I189" s="83"/>
      <c r="J189" s="83"/>
      <c r="K189" s="83"/>
      <c r="L189" s="70"/>
      <c r="M189" s="7"/>
      <c r="N189" s="7"/>
      <c r="O189" s="7"/>
      <c r="P189" s="7"/>
    </row>
    <row r="190" spans="1:16">
      <c r="A190" s="7"/>
      <c r="B190" s="7"/>
      <c r="C190" s="30"/>
      <c r="D190" s="7"/>
      <c r="E190" s="7"/>
      <c r="F190" s="7"/>
      <c r="G190" s="7"/>
      <c r="H190" s="70"/>
      <c r="I190" s="83"/>
      <c r="J190" s="83"/>
      <c r="K190" s="83"/>
      <c r="L190" s="70"/>
      <c r="M190" s="7"/>
      <c r="N190" s="7"/>
      <c r="O190" s="7"/>
      <c r="P190" s="7"/>
    </row>
    <row r="191" spans="1:16">
      <c r="A191" s="7"/>
      <c r="B191" s="7"/>
      <c r="C191" s="30"/>
      <c r="D191" s="7"/>
      <c r="E191" s="7"/>
      <c r="F191" s="7"/>
      <c r="G191" s="7"/>
      <c r="H191" s="70"/>
      <c r="I191" s="83"/>
      <c r="J191" s="83"/>
      <c r="K191" s="83"/>
      <c r="L191" s="70"/>
      <c r="M191" s="7"/>
      <c r="N191" s="7"/>
      <c r="O191" s="7"/>
      <c r="P191" s="7"/>
    </row>
    <row r="192" spans="1:16">
      <c r="A192" s="7"/>
      <c r="B192" s="7"/>
      <c r="C192" s="30"/>
      <c r="D192" s="7"/>
      <c r="E192" s="7"/>
      <c r="F192" s="7"/>
      <c r="G192" s="7"/>
      <c r="H192" s="70"/>
      <c r="I192" s="83"/>
      <c r="J192" s="83"/>
      <c r="K192" s="83"/>
      <c r="L192" s="70"/>
      <c r="M192" s="7"/>
      <c r="N192" s="7"/>
      <c r="O192" s="7"/>
      <c r="P192" s="7"/>
    </row>
    <row r="193" spans="1:16">
      <c r="A193" s="7"/>
      <c r="B193" s="7"/>
      <c r="C193" s="30"/>
      <c r="D193" s="7"/>
      <c r="E193" s="7"/>
      <c r="F193" s="7"/>
      <c r="G193" s="7"/>
      <c r="H193" s="70"/>
      <c r="I193" s="83"/>
      <c r="J193" s="83"/>
      <c r="K193" s="83"/>
      <c r="L193" s="70"/>
      <c r="M193" s="7"/>
      <c r="N193" s="7"/>
      <c r="O193" s="7"/>
      <c r="P193" s="7"/>
    </row>
    <row r="194" spans="1:16">
      <c r="A194" s="7"/>
      <c r="B194" s="7"/>
      <c r="C194" s="30"/>
      <c r="D194" s="7"/>
      <c r="E194" s="7"/>
      <c r="F194" s="7"/>
      <c r="G194" s="7"/>
      <c r="H194" s="70"/>
      <c r="I194" s="83"/>
      <c r="J194" s="83"/>
      <c r="K194" s="83"/>
      <c r="L194" s="70"/>
      <c r="M194" s="7"/>
      <c r="N194" s="7"/>
      <c r="O194" s="7"/>
      <c r="P194" s="7"/>
    </row>
    <row r="195" spans="1:16">
      <c r="A195" s="7"/>
      <c r="B195" s="7"/>
      <c r="C195" s="30"/>
      <c r="D195" s="7"/>
      <c r="E195" s="7"/>
      <c r="F195" s="7"/>
      <c r="G195" s="7"/>
      <c r="H195" s="70"/>
      <c r="I195" s="83"/>
      <c r="J195" s="83"/>
      <c r="K195" s="83"/>
      <c r="L195" s="70"/>
      <c r="M195" s="7"/>
      <c r="N195" s="7"/>
      <c r="O195" s="7"/>
      <c r="P195" s="7"/>
    </row>
    <row r="196" spans="1:16">
      <c r="A196" s="7"/>
      <c r="B196" s="7"/>
      <c r="C196" s="30"/>
      <c r="D196" s="7"/>
      <c r="E196" s="7"/>
      <c r="F196" s="7"/>
      <c r="G196" s="7"/>
      <c r="H196" s="70"/>
      <c r="I196" s="83"/>
      <c r="J196" s="83"/>
      <c r="K196" s="83"/>
      <c r="L196" s="70"/>
      <c r="M196" s="7"/>
      <c r="N196" s="7"/>
      <c r="O196" s="7"/>
      <c r="P196" s="7"/>
    </row>
    <row r="197" spans="1:16">
      <c r="A197" s="7"/>
      <c r="B197" s="7"/>
      <c r="C197" s="30"/>
      <c r="D197" s="7"/>
      <c r="E197" s="7"/>
      <c r="F197" s="7"/>
      <c r="G197" s="7"/>
      <c r="H197" s="70"/>
      <c r="I197" s="83"/>
      <c r="J197" s="83"/>
      <c r="K197" s="83"/>
      <c r="L197" s="70"/>
      <c r="M197" s="7"/>
      <c r="N197" s="7"/>
      <c r="O197" s="7"/>
      <c r="P197" s="7"/>
    </row>
    <row r="198" spans="1:16">
      <c r="A198" s="7"/>
      <c r="B198" s="7"/>
      <c r="C198" s="30"/>
      <c r="D198" s="7"/>
      <c r="E198" s="7"/>
      <c r="F198" s="7"/>
      <c r="G198" s="7"/>
      <c r="H198" s="70"/>
      <c r="I198" s="83"/>
      <c r="J198" s="83"/>
      <c r="K198" s="83"/>
      <c r="L198" s="70"/>
      <c r="M198" s="7"/>
      <c r="N198" s="7"/>
      <c r="O198" s="7"/>
      <c r="P198" s="7"/>
    </row>
    <row r="199" spans="1:16">
      <c r="A199" s="7"/>
      <c r="B199" s="7"/>
      <c r="C199" s="30"/>
      <c r="D199" s="7"/>
      <c r="E199" s="7"/>
      <c r="F199" s="7"/>
      <c r="G199" s="7"/>
      <c r="H199" s="70"/>
      <c r="I199" s="83"/>
      <c r="J199" s="83"/>
      <c r="K199" s="83"/>
      <c r="L199" s="70"/>
      <c r="M199" s="7"/>
      <c r="N199" s="7"/>
      <c r="O199" s="7"/>
      <c r="P199" s="7"/>
    </row>
    <row r="200" spans="1:16">
      <c r="A200" s="7"/>
      <c r="B200" s="7"/>
      <c r="C200" s="30"/>
      <c r="D200" s="7"/>
      <c r="E200" s="7"/>
      <c r="F200" s="7"/>
      <c r="G200" s="7"/>
      <c r="H200" s="70"/>
      <c r="I200" s="83"/>
      <c r="J200" s="83"/>
      <c r="K200" s="83"/>
      <c r="L200" s="70"/>
      <c r="M200" s="7"/>
      <c r="N200" s="7"/>
      <c r="O200" s="7"/>
      <c r="P200" s="7"/>
    </row>
    <row r="201" spans="1:16">
      <c r="A201" s="7"/>
      <c r="B201" s="7"/>
      <c r="C201" s="30"/>
      <c r="D201" s="7"/>
      <c r="E201" s="7"/>
      <c r="F201" s="7"/>
      <c r="G201" s="7"/>
      <c r="H201" s="70"/>
      <c r="I201" s="83"/>
      <c r="J201" s="83"/>
      <c r="K201" s="83"/>
      <c r="L201" s="70"/>
      <c r="M201" s="7"/>
      <c r="N201" s="7"/>
      <c r="O201" s="7"/>
      <c r="P201" s="7"/>
    </row>
    <row r="202" spans="1:16">
      <c r="A202" s="7"/>
      <c r="B202" s="7"/>
      <c r="C202" s="30"/>
      <c r="D202" s="7"/>
      <c r="E202" s="7"/>
      <c r="F202" s="7"/>
      <c r="G202" s="7"/>
      <c r="H202" s="70"/>
      <c r="I202" s="83"/>
      <c r="J202" s="83"/>
      <c r="K202" s="83"/>
      <c r="L202" s="70"/>
      <c r="M202" s="7"/>
      <c r="N202" s="7"/>
      <c r="O202" s="7"/>
      <c r="P202" s="7"/>
    </row>
    <row r="203" spans="1:16">
      <c r="A203" s="7"/>
      <c r="B203" s="7"/>
      <c r="C203" s="30"/>
      <c r="D203" s="7"/>
      <c r="E203" s="7"/>
      <c r="F203" s="7"/>
      <c r="G203" s="7"/>
      <c r="H203" s="70"/>
      <c r="I203" s="83"/>
      <c r="J203" s="83"/>
      <c r="K203" s="83"/>
      <c r="L203" s="70"/>
      <c r="M203" s="7"/>
      <c r="N203" s="7"/>
      <c r="O203" s="7"/>
      <c r="P203" s="7"/>
    </row>
    <row r="204" spans="1:16">
      <c r="A204" s="7"/>
      <c r="B204" s="7"/>
      <c r="C204" s="30"/>
      <c r="D204" s="7"/>
      <c r="E204" s="7"/>
      <c r="F204" s="7"/>
      <c r="G204" s="7"/>
      <c r="H204" s="70"/>
      <c r="I204" s="83"/>
      <c r="J204" s="83"/>
      <c r="K204" s="83"/>
      <c r="L204" s="70"/>
      <c r="M204" s="7"/>
      <c r="N204" s="7"/>
      <c r="O204" s="7"/>
      <c r="P204" s="7"/>
    </row>
    <row r="205" spans="1:16">
      <c r="A205" s="7"/>
      <c r="B205" s="7"/>
      <c r="C205" s="30"/>
      <c r="D205" s="7"/>
      <c r="E205" s="7"/>
      <c r="F205" s="7"/>
      <c r="G205" s="7"/>
      <c r="H205" s="70"/>
      <c r="I205" s="83"/>
      <c r="J205" s="83"/>
      <c r="K205" s="83"/>
      <c r="L205" s="70"/>
      <c r="M205" s="7"/>
      <c r="N205" s="7"/>
      <c r="O205" s="7"/>
      <c r="P205" s="7"/>
    </row>
    <row r="206" spans="1:16">
      <c r="A206" s="7"/>
      <c r="B206" s="7"/>
      <c r="C206" s="30"/>
      <c r="D206" s="7"/>
      <c r="E206" s="7"/>
      <c r="F206" s="7"/>
      <c r="G206" s="7"/>
      <c r="H206" s="70"/>
      <c r="I206" s="83"/>
      <c r="J206" s="83"/>
      <c r="K206" s="83"/>
      <c r="L206" s="70"/>
      <c r="M206" s="7"/>
      <c r="N206" s="7"/>
      <c r="O206" s="7"/>
      <c r="P206" s="7"/>
    </row>
    <row r="207" spans="1:16">
      <c r="A207" s="7"/>
      <c r="B207" s="7"/>
      <c r="C207" s="30"/>
      <c r="D207" s="7"/>
      <c r="E207" s="7"/>
      <c r="F207" s="7"/>
      <c r="G207" s="7"/>
      <c r="H207" s="70"/>
      <c r="I207" s="83"/>
      <c r="J207" s="83"/>
      <c r="K207" s="83"/>
      <c r="L207" s="70"/>
      <c r="M207" s="7"/>
      <c r="N207" s="7"/>
      <c r="O207" s="7"/>
      <c r="P207" s="7"/>
    </row>
    <row r="208" spans="1:16">
      <c r="A208" s="7"/>
      <c r="B208" s="7"/>
      <c r="C208" s="30"/>
      <c r="D208" s="7"/>
      <c r="E208" s="7"/>
      <c r="F208" s="7"/>
      <c r="G208" s="7"/>
      <c r="H208" s="70"/>
      <c r="I208" s="83"/>
      <c r="J208" s="83"/>
      <c r="K208" s="83"/>
      <c r="L208" s="70"/>
      <c r="M208" s="7"/>
      <c r="N208" s="7"/>
      <c r="O208" s="7"/>
      <c r="P208" s="7"/>
    </row>
    <row r="209" spans="1:16">
      <c r="A209" s="7"/>
      <c r="B209" s="7"/>
      <c r="C209" s="30"/>
      <c r="D209" s="7"/>
      <c r="E209" s="7"/>
      <c r="F209" s="7"/>
      <c r="G209" s="7"/>
      <c r="H209" s="70"/>
      <c r="I209" s="83"/>
      <c r="J209" s="83"/>
      <c r="K209" s="83"/>
      <c r="L209" s="70"/>
      <c r="M209" s="7"/>
      <c r="N209" s="7"/>
      <c r="O209" s="7"/>
      <c r="P209" s="7"/>
    </row>
    <row r="210" spans="1:16">
      <c r="A210" s="7"/>
      <c r="B210" s="7"/>
      <c r="C210" s="30"/>
      <c r="D210" s="7"/>
      <c r="E210" s="7"/>
      <c r="F210" s="7"/>
      <c r="G210" s="7"/>
      <c r="H210" s="70"/>
      <c r="I210" s="83"/>
      <c r="J210" s="83"/>
      <c r="K210" s="83"/>
      <c r="L210" s="70"/>
      <c r="M210" s="7"/>
      <c r="N210" s="7"/>
      <c r="O210" s="7"/>
      <c r="P210" s="7"/>
    </row>
    <row r="211" spans="1:16">
      <c r="A211" s="7"/>
      <c r="B211" s="7"/>
      <c r="C211" s="30"/>
      <c r="D211" s="7"/>
      <c r="E211" s="7"/>
      <c r="F211" s="7"/>
      <c r="G211" s="7"/>
      <c r="H211" s="70"/>
      <c r="I211" s="83"/>
      <c r="J211" s="83"/>
      <c r="K211" s="83"/>
      <c r="L211" s="70"/>
      <c r="M211" s="7"/>
      <c r="N211" s="7"/>
      <c r="O211" s="7"/>
      <c r="P211" s="7"/>
    </row>
    <row r="212" spans="1:16">
      <c r="A212" s="7"/>
      <c r="B212" s="7"/>
      <c r="C212" s="30"/>
      <c r="D212" s="7"/>
      <c r="E212" s="7"/>
      <c r="F212" s="7"/>
      <c r="G212" s="7"/>
      <c r="H212" s="70"/>
      <c r="I212" s="83"/>
      <c r="J212" s="83"/>
      <c r="K212" s="83"/>
      <c r="L212" s="70"/>
      <c r="M212" s="7"/>
      <c r="N212" s="7"/>
      <c r="O212" s="7"/>
      <c r="P212" s="7"/>
    </row>
    <row r="213" spans="1:16">
      <c r="A213" s="7"/>
      <c r="B213" s="7"/>
      <c r="C213" s="30"/>
      <c r="D213" s="7"/>
      <c r="E213" s="7"/>
      <c r="F213" s="7"/>
      <c r="G213" s="7"/>
      <c r="H213" s="70"/>
      <c r="I213" s="83"/>
      <c r="J213" s="83"/>
      <c r="K213" s="83"/>
      <c r="L213" s="70"/>
      <c r="M213" s="7"/>
      <c r="N213" s="7"/>
      <c r="O213" s="7"/>
      <c r="P213" s="7"/>
    </row>
    <row r="214" spans="1:16">
      <c r="A214" s="7"/>
      <c r="B214" s="7"/>
      <c r="C214" s="30"/>
      <c r="D214" s="7"/>
      <c r="E214" s="7"/>
      <c r="F214" s="7"/>
      <c r="G214" s="7"/>
      <c r="H214" s="70"/>
      <c r="I214" s="83"/>
      <c r="J214" s="83"/>
      <c r="K214" s="83"/>
      <c r="L214" s="70"/>
      <c r="M214" s="7"/>
      <c r="N214" s="7"/>
      <c r="O214" s="7"/>
      <c r="P214" s="7"/>
    </row>
    <row r="215" spans="1:16">
      <c r="A215" s="7"/>
      <c r="B215" s="7"/>
      <c r="C215" s="30"/>
      <c r="D215" s="7"/>
      <c r="E215" s="7"/>
      <c r="F215" s="7"/>
      <c r="G215" s="7"/>
      <c r="H215" s="70"/>
      <c r="I215" s="83"/>
      <c r="J215" s="83"/>
      <c r="K215" s="83"/>
      <c r="L215" s="70"/>
      <c r="M215" s="7"/>
      <c r="N215" s="7"/>
      <c r="O215" s="7"/>
      <c r="P215" s="7"/>
    </row>
    <row r="216" spans="1:16">
      <c r="A216" s="7"/>
      <c r="B216" s="7"/>
      <c r="C216" s="30"/>
      <c r="D216" s="7"/>
      <c r="E216" s="7"/>
      <c r="F216" s="7"/>
      <c r="G216" s="7"/>
      <c r="H216" s="70"/>
      <c r="I216" s="83"/>
      <c r="J216" s="83"/>
      <c r="K216" s="83"/>
      <c r="L216" s="70"/>
      <c r="M216" s="7"/>
      <c r="N216" s="7"/>
      <c r="O216" s="7"/>
      <c r="P216" s="7"/>
    </row>
    <row r="217" spans="1:16">
      <c r="A217" s="7"/>
      <c r="B217" s="7"/>
      <c r="C217" s="30"/>
      <c r="D217" s="7"/>
      <c r="E217" s="7"/>
      <c r="F217" s="7"/>
      <c r="G217" s="7"/>
      <c r="H217" s="70"/>
      <c r="I217" s="83"/>
      <c r="J217" s="83"/>
      <c r="K217" s="83"/>
      <c r="L217" s="70"/>
      <c r="M217" s="7"/>
      <c r="N217" s="7"/>
      <c r="O217" s="7"/>
      <c r="P217" s="7"/>
    </row>
    <row r="218" spans="1:16">
      <c r="A218" s="7"/>
      <c r="B218" s="7"/>
      <c r="C218" s="30"/>
      <c r="D218" s="7"/>
      <c r="E218" s="7"/>
      <c r="F218" s="7"/>
      <c r="G218" s="7"/>
      <c r="H218" s="70"/>
      <c r="I218" s="83"/>
      <c r="J218" s="83"/>
      <c r="K218" s="83"/>
      <c r="L218" s="70"/>
      <c r="M218" s="7"/>
      <c r="N218" s="7"/>
      <c r="O218" s="7"/>
      <c r="P218" s="7"/>
    </row>
    <row r="219" spans="1:16">
      <c r="A219" s="7"/>
      <c r="B219" s="7"/>
      <c r="C219" s="30"/>
      <c r="D219" s="7"/>
      <c r="E219" s="7"/>
      <c r="F219" s="7"/>
      <c r="G219" s="7"/>
      <c r="H219" s="70"/>
      <c r="I219" s="83"/>
      <c r="J219" s="83"/>
      <c r="K219" s="83"/>
      <c r="L219" s="70"/>
      <c r="M219" s="7"/>
      <c r="N219" s="7"/>
      <c r="O219" s="7"/>
      <c r="P219" s="7"/>
    </row>
    <row r="220" spans="1:16">
      <c r="A220" s="7"/>
      <c r="B220" s="7"/>
      <c r="C220" s="30"/>
      <c r="D220" s="7"/>
      <c r="E220" s="7"/>
      <c r="F220" s="7"/>
      <c r="G220" s="7"/>
      <c r="H220" s="70"/>
      <c r="I220" s="83"/>
      <c r="J220" s="83"/>
      <c r="K220" s="83"/>
      <c r="L220" s="70"/>
      <c r="M220" s="7"/>
      <c r="N220" s="7"/>
      <c r="O220" s="7"/>
      <c r="P220" s="7"/>
    </row>
    <row r="221" spans="1:16">
      <c r="A221" s="7"/>
      <c r="B221" s="7"/>
      <c r="C221" s="30"/>
      <c r="D221" s="7"/>
      <c r="E221" s="7"/>
      <c r="F221" s="7"/>
      <c r="G221" s="7"/>
      <c r="H221" s="70"/>
      <c r="I221" s="83"/>
      <c r="J221" s="83"/>
      <c r="K221" s="83"/>
      <c r="L221" s="70"/>
      <c r="M221" s="7"/>
      <c r="N221" s="7"/>
      <c r="O221" s="7"/>
      <c r="P221" s="7"/>
    </row>
    <row r="222" spans="1:16">
      <c r="A222" s="7"/>
      <c r="B222" s="7"/>
      <c r="C222" s="30"/>
      <c r="D222" s="7"/>
      <c r="E222" s="7"/>
      <c r="F222" s="7"/>
      <c r="G222" s="7"/>
      <c r="H222" s="70"/>
      <c r="I222" s="83"/>
      <c r="J222" s="83"/>
      <c r="K222" s="83"/>
      <c r="L222" s="70"/>
      <c r="M222" s="7"/>
      <c r="N222" s="7"/>
      <c r="O222" s="7"/>
      <c r="P222" s="7"/>
    </row>
    <row r="223" spans="1:16">
      <c r="A223" s="7"/>
      <c r="B223" s="7"/>
      <c r="C223" s="30"/>
      <c r="D223" s="7"/>
      <c r="E223" s="7"/>
      <c r="F223" s="7"/>
      <c r="G223" s="7"/>
      <c r="H223" s="70"/>
      <c r="I223" s="83"/>
      <c r="J223" s="83"/>
      <c r="K223" s="83"/>
      <c r="L223" s="70"/>
      <c r="M223" s="7"/>
      <c r="N223" s="7"/>
      <c r="O223" s="7"/>
      <c r="P223" s="7"/>
    </row>
    <row r="224" spans="1:16">
      <c r="A224" s="7"/>
      <c r="B224" s="7"/>
      <c r="C224" s="30"/>
      <c r="D224" s="7"/>
      <c r="E224" s="7"/>
      <c r="F224" s="7"/>
      <c r="G224" s="7"/>
      <c r="H224" s="70"/>
      <c r="I224" s="83"/>
      <c r="J224" s="83"/>
      <c r="K224" s="83"/>
      <c r="L224" s="70"/>
      <c r="M224" s="7"/>
      <c r="N224" s="7"/>
      <c r="O224" s="7"/>
      <c r="P224" s="7"/>
    </row>
    <row r="225" spans="1:16">
      <c r="A225" s="7"/>
      <c r="B225" s="7"/>
      <c r="C225" s="30"/>
      <c r="D225" s="7"/>
      <c r="E225" s="7"/>
      <c r="F225" s="7"/>
      <c r="G225" s="7"/>
      <c r="H225" s="70"/>
      <c r="I225" s="83"/>
      <c r="J225" s="83"/>
      <c r="K225" s="83"/>
      <c r="L225" s="70"/>
      <c r="M225" s="7"/>
      <c r="N225" s="7"/>
      <c r="O225" s="7"/>
      <c r="P225" s="7"/>
    </row>
    <row r="226" spans="1:16">
      <c r="A226" s="7"/>
      <c r="B226" s="7"/>
      <c r="C226" s="30"/>
      <c r="D226" s="7"/>
      <c r="E226" s="7"/>
      <c r="F226" s="7"/>
      <c r="G226" s="7"/>
      <c r="H226" s="70"/>
      <c r="I226" s="83"/>
      <c r="J226" s="83"/>
      <c r="K226" s="83"/>
      <c r="L226" s="70"/>
      <c r="M226" s="7"/>
      <c r="N226" s="7"/>
      <c r="O226" s="7"/>
      <c r="P226" s="7"/>
    </row>
    <row r="227" spans="1:16">
      <c r="A227" s="7"/>
      <c r="B227" s="7"/>
      <c r="C227" s="30"/>
      <c r="D227" s="7"/>
      <c r="E227" s="7"/>
      <c r="F227" s="7"/>
      <c r="G227" s="7"/>
      <c r="H227" s="70"/>
      <c r="I227" s="83"/>
      <c r="J227" s="83"/>
      <c r="K227" s="83"/>
      <c r="L227" s="70"/>
      <c r="M227" s="7"/>
      <c r="N227" s="7"/>
      <c r="O227" s="7"/>
      <c r="P227" s="7"/>
    </row>
    <row r="228" spans="1:16">
      <c r="A228" s="7"/>
      <c r="B228" s="7"/>
      <c r="C228" s="30"/>
      <c r="D228" s="7"/>
      <c r="E228" s="7"/>
      <c r="F228" s="7"/>
      <c r="G228" s="7"/>
      <c r="H228" s="70"/>
      <c r="I228" s="83"/>
      <c r="J228" s="83"/>
      <c r="K228" s="83"/>
      <c r="L228" s="70"/>
      <c r="M228" s="7"/>
      <c r="N228" s="7"/>
      <c r="O228" s="7"/>
      <c r="P228" s="7"/>
    </row>
    <row r="229" spans="1:16">
      <c r="A229" s="7"/>
      <c r="B229" s="7"/>
      <c r="C229" s="30"/>
      <c r="D229" s="7"/>
      <c r="E229" s="7"/>
      <c r="F229" s="7"/>
      <c r="G229" s="7"/>
      <c r="H229" s="70"/>
      <c r="I229" s="83"/>
      <c r="J229" s="83"/>
      <c r="K229" s="83"/>
      <c r="L229" s="70"/>
      <c r="M229" s="7"/>
      <c r="N229" s="7"/>
      <c r="O229" s="7"/>
      <c r="P229" s="7"/>
    </row>
    <row r="230" spans="1:16">
      <c r="A230" s="7"/>
      <c r="B230" s="7"/>
      <c r="C230" s="30"/>
      <c r="D230" s="7"/>
      <c r="E230" s="7"/>
      <c r="F230" s="7"/>
      <c r="G230" s="7"/>
      <c r="H230" s="70"/>
      <c r="I230" s="83"/>
      <c r="J230" s="83"/>
      <c r="K230" s="83"/>
      <c r="L230" s="70"/>
      <c r="M230" s="7"/>
      <c r="N230" s="7"/>
      <c r="O230" s="7"/>
      <c r="P230" s="7"/>
    </row>
    <row r="231" spans="1:16">
      <c r="A231" s="7"/>
      <c r="B231" s="7"/>
      <c r="C231" s="30"/>
      <c r="D231" s="7"/>
      <c r="E231" s="7"/>
      <c r="F231" s="7"/>
      <c r="G231" s="7"/>
      <c r="H231" s="70"/>
      <c r="I231" s="83"/>
      <c r="J231" s="83"/>
      <c r="K231" s="83"/>
      <c r="L231" s="70"/>
      <c r="M231" s="7"/>
      <c r="N231" s="7"/>
      <c r="O231" s="7"/>
      <c r="P231" s="7"/>
    </row>
    <row r="232" spans="1:16">
      <c r="A232" s="7"/>
      <c r="B232" s="7"/>
      <c r="C232" s="30"/>
      <c r="D232" s="7"/>
      <c r="E232" s="7"/>
      <c r="F232" s="7"/>
      <c r="G232" s="7"/>
      <c r="H232" s="70"/>
      <c r="I232" s="83"/>
      <c r="J232" s="83"/>
      <c r="K232" s="83"/>
      <c r="L232" s="70"/>
      <c r="M232" s="7"/>
      <c r="N232" s="7"/>
      <c r="O232" s="7"/>
      <c r="P232" s="7"/>
    </row>
    <row r="233" spans="1:16">
      <c r="A233" s="7"/>
      <c r="B233" s="7"/>
      <c r="C233" s="30"/>
      <c r="D233" s="7"/>
      <c r="E233" s="7"/>
      <c r="F233" s="7"/>
      <c r="G233" s="7"/>
      <c r="H233" s="70"/>
      <c r="I233" s="83"/>
      <c r="J233" s="83"/>
      <c r="K233" s="83"/>
      <c r="L233" s="70"/>
      <c r="M233" s="7"/>
      <c r="N233" s="7"/>
      <c r="O233" s="7"/>
      <c r="P233" s="7"/>
    </row>
    <row r="234" spans="1:16">
      <c r="A234" s="7"/>
      <c r="B234" s="7"/>
      <c r="C234" s="30"/>
      <c r="D234" s="7"/>
      <c r="E234" s="7"/>
      <c r="F234" s="7"/>
      <c r="G234" s="7"/>
      <c r="H234" s="70"/>
      <c r="I234" s="83"/>
      <c r="J234" s="83"/>
      <c r="K234" s="83"/>
      <c r="L234" s="70"/>
      <c r="M234" s="7"/>
      <c r="N234" s="7"/>
      <c r="O234" s="7"/>
      <c r="P234" s="7"/>
    </row>
    <row r="235" spans="1:16">
      <c r="A235" s="7"/>
      <c r="B235" s="7"/>
      <c r="C235" s="30"/>
      <c r="D235" s="7"/>
      <c r="E235" s="7"/>
      <c r="F235" s="7"/>
      <c r="G235" s="7"/>
      <c r="H235" s="70"/>
      <c r="I235" s="83"/>
      <c r="J235" s="83"/>
      <c r="K235" s="83"/>
      <c r="L235" s="70"/>
      <c r="M235" s="7"/>
      <c r="N235" s="7"/>
      <c r="O235" s="7"/>
      <c r="P235" s="7"/>
    </row>
    <row r="236" spans="1:16">
      <c r="A236" s="7"/>
      <c r="B236" s="7"/>
      <c r="C236" s="30"/>
      <c r="D236" s="7"/>
      <c r="E236" s="7"/>
      <c r="F236" s="7"/>
      <c r="G236" s="7"/>
      <c r="H236" s="70"/>
      <c r="I236" s="83"/>
      <c r="J236" s="83"/>
      <c r="K236" s="83"/>
      <c r="L236" s="70"/>
      <c r="M236" s="7"/>
      <c r="N236" s="7"/>
      <c r="O236" s="7"/>
      <c r="P236" s="7"/>
    </row>
    <row r="237" spans="1:16">
      <c r="A237" s="7"/>
      <c r="B237" s="7"/>
      <c r="C237" s="30"/>
      <c r="D237" s="7"/>
      <c r="E237" s="7"/>
      <c r="F237" s="7"/>
      <c r="G237" s="7"/>
      <c r="H237" s="70"/>
      <c r="I237" s="83"/>
      <c r="J237" s="83"/>
      <c r="K237" s="83"/>
      <c r="L237" s="70"/>
      <c r="M237" s="7"/>
      <c r="N237" s="7"/>
      <c r="O237" s="7"/>
      <c r="P237" s="7"/>
    </row>
    <row r="238" spans="1:16">
      <c r="A238" s="7"/>
      <c r="B238" s="7"/>
      <c r="C238" s="30"/>
      <c r="D238" s="7"/>
      <c r="E238" s="7"/>
      <c r="F238" s="7"/>
      <c r="G238" s="7"/>
      <c r="H238" s="70"/>
      <c r="I238" s="83"/>
      <c r="J238" s="83"/>
      <c r="K238" s="83"/>
      <c r="L238" s="70"/>
      <c r="M238" s="7"/>
      <c r="N238" s="7"/>
      <c r="O238" s="7"/>
      <c r="P238" s="7"/>
    </row>
    <row r="239" spans="1:16">
      <c r="A239" s="7"/>
      <c r="B239" s="7"/>
      <c r="C239" s="30"/>
      <c r="D239" s="7"/>
      <c r="E239" s="7"/>
      <c r="F239" s="7"/>
      <c r="G239" s="7"/>
      <c r="H239" s="70"/>
      <c r="I239" s="83"/>
      <c r="J239" s="83"/>
      <c r="K239" s="83"/>
      <c r="L239" s="70"/>
      <c r="M239" s="7"/>
      <c r="N239" s="7"/>
      <c r="O239" s="7"/>
      <c r="P239" s="7"/>
    </row>
    <row r="240" spans="1:16">
      <c r="A240" s="7"/>
      <c r="B240" s="7"/>
      <c r="C240" s="30"/>
      <c r="D240" s="7"/>
      <c r="E240" s="7"/>
      <c r="F240" s="7"/>
      <c r="G240" s="7"/>
      <c r="H240" s="70"/>
      <c r="I240" s="83"/>
      <c r="J240" s="83"/>
      <c r="K240" s="83"/>
      <c r="L240" s="70"/>
      <c r="M240" s="7"/>
      <c r="N240" s="7"/>
      <c r="O240" s="7"/>
      <c r="P240" s="7"/>
    </row>
    <row r="241" spans="1:16">
      <c r="A241" s="7"/>
      <c r="B241" s="7"/>
      <c r="C241" s="30"/>
      <c r="D241" s="7"/>
      <c r="E241" s="7"/>
      <c r="F241" s="7"/>
      <c r="G241" s="7"/>
      <c r="H241" s="70"/>
      <c r="I241" s="83"/>
      <c r="J241" s="83"/>
      <c r="K241" s="83"/>
      <c r="L241" s="70"/>
      <c r="M241" s="7"/>
      <c r="N241" s="7"/>
      <c r="O241" s="7"/>
      <c r="P241" s="7"/>
    </row>
    <row r="242" spans="1:16">
      <c r="A242" s="7"/>
      <c r="B242" s="7"/>
      <c r="C242" s="30"/>
      <c r="D242" s="7"/>
      <c r="E242" s="7"/>
      <c r="F242" s="7"/>
      <c r="G242" s="7"/>
      <c r="H242" s="70"/>
      <c r="I242" s="83"/>
      <c r="J242" s="83"/>
      <c r="K242" s="83"/>
      <c r="L242" s="70"/>
      <c r="M242" s="7"/>
      <c r="N242" s="7"/>
      <c r="O242" s="7"/>
      <c r="P242" s="7"/>
    </row>
    <row r="243" spans="1:16">
      <c r="A243" s="7"/>
      <c r="B243" s="7"/>
      <c r="C243" s="30"/>
      <c r="D243" s="7"/>
      <c r="E243" s="7"/>
      <c r="F243" s="7"/>
      <c r="G243" s="7"/>
      <c r="H243" s="70"/>
      <c r="I243" s="83"/>
      <c r="J243" s="83"/>
      <c r="K243" s="83"/>
      <c r="L243" s="70"/>
      <c r="M243" s="7"/>
      <c r="N243" s="7"/>
      <c r="O243" s="7"/>
      <c r="P243" s="7"/>
    </row>
    <row r="244" spans="1:16">
      <c r="A244" s="7"/>
      <c r="B244" s="7"/>
      <c r="C244" s="30"/>
      <c r="D244" s="7"/>
      <c r="E244" s="7"/>
      <c r="F244" s="7"/>
      <c r="G244" s="7"/>
      <c r="H244" s="70"/>
      <c r="I244" s="83"/>
      <c r="J244" s="83"/>
      <c r="K244" s="83"/>
      <c r="L244" s="70"/>
      <c r="M244" s="7"/>
      <c r="N244" s="7"/>
      <c r="O244" s="7"/>
      <c r="P244" s="7"/>
    </row>
    <row r="245" spans="1:16">
      <c r="A245" s="7"/>
      <c r="B245" s="7"/>
      <c r="C245" s="30"/>
      <c r="D245" s="7"/>
      <c r="E245" s="7"/>
      <c r="F245" s="7"/>
      <c r="G245" s="7"/>
      <c r="H245" s="70"/>
      <c r="I245" s="83"/>
      <c r="J245" s="83"/>
      <c r="K245" s="83"/>
      <c r="L245" s="70"/>
      <c r="M245" s="7"/>
      <c r="N245" s="7"/>
      <c r="O245" s="7"/>
      <c r="P245" s="7"/>
    </row>
    <row r="246" spans="1:16">
      <c r="A246" s="7"/>
      <c r="B246" s="7"/>
      <c r="C246" s="30"/>
      <c r="D246" s="7"/>
      <c r="E246" s="7"/>
      <c r="F246" s="7"/>
      <c r="G246" s="7"/>
      <c r="H246" s="70"/>
      <c r="I246" s="83"/>
      <c r="J246" s="83"/>
      <c r="K246" s="83"/>
      <c r="L246" s="70"/>
      <c r="M246" s="7"/>
      <c r="N246" s="7"/>
      <c r="O246" s="7"/>
      <c r="P246" s="7"/>
    </row>
    <row r="247" spans="1:16">
      <c r="A247" s="7"/>
      <c r="B247" s="7"/>
      <c r="C247" s="30"/>
      <c r="D247" s="7"/>
      <c r="E247" s="7"/>
      <c r="F247" s="7"/>
      <c r="G247" s="7"/>
      <c r="H247" s="70"/>
      <c r="I247" s="83"/>
      <c r="J247" s="83"/>
      <c r="K247" s="83"/>
      <c r="L247" s="70"/>
      <c r="M247" s="7"/>
      <c r="N247" s="7"/>
      <c r="O247" s="7"/>
      <c r="P247" s="7"/>
    </row>
    <row r="248" spans="1:16">
      <c r="A248" s="7"/>
      <c r="B248" s="7"/>
      <c r="C248" s="30"/>
      <c r="D248" s="7"/>
      <c r="E248" s="7"/>
      <c r="F248" s="7"/>
      <c r="G248" s="7"/>
      <c r="H248" s="70"/>
      <c r="I248" s="83"/>
      <c r="J248" s="83"/>
      <c r="K248" s="83"/>
      <c r="L248" s="70"/>
      <c r="M248" s="7"/>
      <c r="N248" s="7"/>
      <c r="O248" s="7"/>
      <c r="P248" s="7"/>
    </row>
    <row r="249" spans="1:16">
      <c r="A249" s="7"/>
      <c r="B249" s="7"/>
      <c r="C249" s="30"/>
      <c r="D249" s="7"/>
      <c r="E249" s="7"/>
      <c r="F249" s="7"/>
      <c r="G249" s="7"/>
      <c r="H249" s="70"/>
      <c r="I249" s="83"/>
      <c r="J249" s="83"/>
      <c r="K249" s="83"/>
      <c r="L249" s="70"/>
      <c r="M249" s="7"/>
      <c r="N249" s="7"/>
      <c r="O249" s="7"/>
      <c r="P249" s="7"/>
    </row>
    <row r="250" spans="1:16">
      <c r="A250" s="7"/>
      <c r="B250" s="7"/>
      <c r="C250" s="30"/>
      <c r="D250" s="7"/>
      <c r="E250" s="7"/>
      <c r="F250" s="7"/>
      <c r="G250" s="7"/>
      <c r="H250" s="70"/>
      <c r="I250" s="83"/>
      <c r="J250" s="83"/>
      <c r="K250" s="83"/>
      <c r="L250" s="70"/>
      <c r="M250" s="7"/>
      <c r="N250" s="7"/>
      <c r="O250" s="7"/>
      <c r="P250" s="7"/>
    </row>
    <row r="251" spans="1:16">
      <c r="A251" s="7"/>
      <c r="B251" s="7"/>
      <c r="C251" s="30"/>
      <c r="D251" s="7"/>
      <c r="E251" s="7"/>
      <c r="F251" s="7"/>
      <c r="G251" s="7"/>
      <c r="H251" s="70"/>
      <c r="I251" s="83"/>
      <c r="J251" s="83"/>
      <c r="K251" s="83"/>
      <c r="L251" s="70"/>
      <c r="M251" s="7"/>
      <c r="N251" s="7"/>
      <c r="O251" s="7"/>
      <c r="P251" s="7"/>
    </row>
    <row r="252" spans="1:16">
      <c r="A252" s="7"/>
      <c r="B252" s="7"/>
      <c r="C252" s="30"/>
      <c r="D252" s="7"/>
      <c r="E252" s="7"/>
      <c r="F252" s="7"/>
      <c r="G252" s="7"/>
      <c r="H252" s="70"/>
      <c r="I252" s="83"/>
      <c r="J252" s="83"/>
      <c r="K252" s="83"/>
      <c r="L252" s="70"/>
      <c r="M252" s="7"/>
      <c r="N252" s="7"/>
      <c r="O252" s="7"/>
      <c r="P252" s="7"/>
    </row>
    <row r="253" spans="1:16">
      <c r="A253" s="7"/>
      <c r="B253" s="7"/>
      <c r="C253" s="30"/>
      <c r="D253" s="7"/>
      <c r="E253" s="7"/>
      <c r="F253" s="7"/>
      <c r="G253" s="7"/>
      <c r="H253" s="70"/>
      <c r="I253" s="83"/>
      <c r="J253" s="83"/>
      <c r="K253" s="83"/>
      <c r="L253" s="70"/>
      <c r="M253" s="7"/>
      <c r="N253" s="7"/>
      <c r="O253" s="7"/>
      <c r="P253" s="7"/>
    </row>
    <row r="254" spans="1:16">
      <c r="A254" s="7"/>
      <c r="B254" s="7"/>
      <c r="C254" s="30"/>
      <c r="D254" s="7"/>
      <c r="E254" s="7"/>
      <c r="F254" s="7"/>
      <c r="G254" s="7"/>
      <c r="H254" s="70"/>
      <c r="I254" s="83"/>
      <c r="J254" s="83"/>
      <c r="K254" s="83"/>
      <c r="L254" s="70"/>
      <c r="M254" s="7"/>
      <c r="N254" s="7"/>
      <c r="O254" s="7"/>
      <c r="P254" s="7"/>
    </row>
    <row r="255" spans="1:16">
      <c r="A255" s="7"/>
      <c r="B255" s="7"/>
      <c r="C255" s="30"/>
      <c r="D255" s="7"/>
      <c r="E255" s="7"/>
      <c r="F255" s="7"/>
      <c r="G255" s="7"/>
      <c r="H255" s="70"/>
      <c r="I255" s="83"/>
      <c r="J255" s="83"/>
      <c r="K255" s="83"/>
      <c r="L255" s="70"/>
      <c r="M255" s="7"/>
      <c r="N255" s="7"/>
      <c r="O255" s="7"/>
      <c r="P255" s="7"/>
    </row>
    <row r="256" spans="1:16">
      <c r="A256" s="7"/>
      <c r="B256" s="7"/>
      <c r="C256" s="30"/>
      <c r="D256" s="7"/>
      <c r="E256" s="7"/>
      <c r="F256" s="7"/>
      <c r="G256" s="7"/>
      <c r="H256" s="70"/>
      <c r="I256" s="83"/>
      <c r="J256" s="83"/>
      <c r="K256" s="83"/>
      <c r="L256" s="70"/>
      <c r="M256" s="7"/>
      <c r="N256" s="7"/>
      <c r="O256" s="7"/>
      <c r="P256" s="7"/>
    </row>
    <row r="257" spans="1:16">
      <c r="A257" s="7"/>
      <c r="B257" s="7"/>
      <c r="C257" s="30"/>
      <c r="D257" s="7"/>
      <c r="E257" s="7"/>
      <c r="F257" s="7"/>
      <c r="G257" s="7"/>
      <c r="H257" s="70"/>
      <c r="I257" s="83"/>
      <c r="J257" s="83"/>
      <c r="K257" s="83"/>
      <c r="L257" s="70"/>
      <c r="M257" s="7"/>
      <c r="N257" s="7"/>
      <c r="O257" s="7"/>
      <c r="P257" s="7"/>
    </row>
    <row r="258" spans="1:16">
      <c r="A258" s="7"/>
      <c r="B258" s="7"/>
      <c r="C258" s="30"/>
      <c r="D258" s="7"/>
      <c r="E258" s="7"/>
      <c r="F258" s="7"/>
      <c r="G258" s="7"/>
      <c r="H258" s="70"/>
      <c r="I258" s="83"/>
      <c r="J258" s="83"/>
      <c r="K258" s="83"/>
      <c r="L258" s="70"/>
      <c r="M258" s="7"/>
      <c r="N258" s="7"/>
      <c r="O258" s="7"/>
      <c r="P258" s="7"/>
    </row>
    <row r="259" spans="1:16">
      <c r="A259" s="7"/>
      <c r="B259" s="7"/>
      <c r="C259" s="30"/>
      <c r="D259" s="7"/>
      <c r="E259" s="7"/>
      <c r="F259" s="7"/>
      <c r="G259" s="7"/>
      <c r="H259" s="70"/>
      <c r="I259" s="83"/>
      <c r="J259" s="83"/>
      <c r="K259" s="83"/>
      <c r="L259" s="70"/>
      <c r="M259" s="7"/>
      <c r="N259" s="7"/>
      <c r="O259" s="7"/>
      <c r="P259" s="7"/>
    </row>
    <row r="260" spans="1:16">
      <c r="A260" s="7"/>
      <c r="B260" s="7"/>
      <c r="C260" s="30"/>
      <c r="D260" s="7"/>
      <c r="E260" s="7"/>
      <c r="F260" s="7"/>
      <c r="G260" s="7"/>
      <c r="H260" s="70"/>
      <c r="I260" s="83"/>
      <c r="J260" s="83"/>
      <c r="K260" s="83"/>
      <c r="L260" s="70"/>
      <c r="M260" s="7"/>
      <c r="N260" s="7"/>
      <c r="O260" s="7"/>
      <c r="P260" s="7"/>
    </row>
    <row r="261" spans="1:16">
      <c r="A261" s="7"/>
      <c r="B261" s="7"/>
      <c r="C261" s="30"/>
      <c r="D261" s="7"/>
      <c r="E261" s="7"/>
      <c r="F261" s="7"/>
      <c r="G261" s="7"/>
      <c r="H261" s="70"/>
      <c r="I261" s="83"/>
      <c r="J261" s="83"/>
      <c r="K261" s="83"/>
      <c r="L261" s="70"/>
      <c r="M261" s="7"/>
      <c r="N261" s="7"/>
      <c r="O261" s="7"/>
      <c r="P261" s="7"/>
    </row>
    <row r="262" spans="1:16">
      <c r="A262" s="7"/>
      <c r="B262" s="7"/>
      <c r="C262" s="30"/>
      <c r="D262" s="7"/>
      <c r="E262" s="7"/>
      <c r="F262" s="7"/>
      <c r="G262" s="7"/>
      <c r="H262" s="70"/>
      <c r="I262" s="83"/>
      <c r="J262" s="83"/>
      <c r="K262" s="83"/>
      <c r="L262" s="70"/>
      <c r="M262" s="7"/>
      <c r="N262" s="7"/>
      <c r="O262" s="7"/>
      <c r="P262" s="7"/>
    </row>
    <row r="263" spans="1:16">
      <c r="A263" s="7"/>
      <c r="B263" s="7"/>
      <c r="C263" s="30"/>
      <c r="D263" s="7"/>
      <c r="E263" s="7"/>
      <c r="F263" s="7"/>
      <c r="G263" s="7"/>
      <c r="H263" s="70"/>
      <c r="I263" s="83"/>
      <c r="J263" s="83"/>
      <c r="K263" s="83"/>
      <c r="L263" s="70"/>
      <c r="M263" s="7"/>
      <c r="N263" s="7"/>
      <c r="O263" s="7"/>
      <c r="P263" s="7"/>
    </row>
    <row r="264" spans="1:16">
      <c r="A264" s="7"/>
      <c r="B264" s="7"/>
      <c r="C264" s="30"/>
      <c r="D264" s="7"/>
      <c r="E264" s="7"/>
      <c r="F264" s="7"/>
      <c r="G264" s="7"/>
      <c r="H264" s="70"/>
      <c r="I264" s="83"/>
      <c r="J264" s="83"/>
      <c r="K264" s="83"/>
      <c r="L264" s="70"/>
      <c r="M264" s="7"/>
      <c r="N264" s="7"/>
      <c r="O264" s="7"/>
      <c r="P264" s="7"/>
    </row>
    <row r="265" spans="1:16">
      <c r="A265" s="7"/>
      <c r="B265" s="7"/>
      <c r="C265" s="30"/>
      <c r="D265" s="7"/>
      <c r="E265" s="7"/>
      <c r="F265" s="7"/>
      <c r="G265" s="7"/>
      <c r="H265" s="70"/>
      <c r="I265" s="83"/>
      <c r="J265" s="83"/>
      <c r="K265" s="83"/>
      <c r="L265" s="70"/>
      <c r="M265" s="7"/>
      <c r="N265" s="7"/>
      <c r="O265" s="7"/>
      <c r="P265" s="7"/>
    </row>
    <row r="266" spans="1:16">
      <c r="A266" s="7"/>
      <c r="B266" s="7"/>
      <c r="C266" s="30"/>
      <c r="D266" s="7"/>
      <c r="E266" s="7"/>
      <c r="F266" s="7"/>
      <c r="G266" s="7"/>
      <c r="H266" s="70"/>
      <c r="I266" s="83"/>
      <c r="J266" s="83"/>
      <c r="K266" s="83"/>
      <c r="L266" s="70"/>
      <c r="M266" s="7"/>
      <c r="N266" s="7"/>
      <c r="O266" s="7"/>
      <c r="P266" s="7"/>
    </row>
    <row r="267" spans="1:16">
      <c r="A267" s="7"/>
      <c r="B267" s="7"/>
      <c r="C267" s="30"/>
      <c r="D267" s="7"/>
      <c r="E267" s="7"/>
      <c r="F267" s="7"/>
      <c r="G267" s="7"/>
      <c r="H267" s="70"/>
      <c r="I267" s="83"/>
      <c r="J267" s="83"/>
      <c r="K267" s="83"/>
      <c r="L267" s="70"/>
      <c r="M267" s="7"/>
      <c r="N267" s="7"/>
      <c r="O267" s="7"/>
      <c r="P267" s="7"/>
    </row>
    <row r="268" spans="1:16">
      <c r="A268" s="7"/>
      <c r="B268" s="7"/>
      <c r="C268" s="30"/>
      <c r="D268" s="7"/>
      <c r="E268" s="7"/>
      <c r="F268" s="7"/>
      <c r="G268" s="7"/>
      <c r="H268" s="70"/>
      <c r="I268" s="83"/>
      <c r="J268" s="83"/>
      <c r="K268" s="83"/>
      <c r="L268" s="70"/>
      <c r="M268" s="7"/>
      <c r="N268" s="7"/>
      <c r="O268" s="7"/>
      <c r="P268" s="7"/>
    </row>
    <row r="269" spans="1:16">
      <c r="A269" s="7"/>
      <c r="B269" s="7"/>
      <c r="C269" s="30"/>
      <c r="D269" s="7"/>
      <c r="E269" s="7"/>
      <c r="F269" s="7"/>
      <c r="G269" s="7"/>
      <c r="H269" s="70"/>
      <c r="I269" s="83"/>
      <c r="J269" s="83"/>
      <c r="K269" s="83"/>
      <c r="L269" s="70"/>
      <c r="M269" s="7"/>
      <c r="N269" s="7"/>
      <c r="O269" s="7"/>
      <c r="P269" s="7"/>
    </row>
    <row r="270" spans="1:16">
      <c r="A270" s="7"/>
      <c r="B270" s="7"/>
      <c r="C270" s="30"/>
      <c r="D270" s="7"/>
      <c r="E270" s="7"/>
      <c r="F270" s="7"/>
      <c r="G270" s="7"/>
      <c r="H270" s="70"/>
      <c r="I270" s="83"/>
      <c r="J270" s="83"/>
      <c r="K270" s="83"/>
      <c r="L270" s="70"/>
      <c r="M270" s="7"/>
      <c r="N270" s="7"/>
      <c r="O270" s="7"/>
      <c r="P270" s="7"/>
    </row>
    <row r="271" spans="1:16">
      <c r="A271" s="7"/>
      <c r="B271" s="7"/>
      <c r="C271" s="30"/>
      <c r="D271" s="7"/>
      <c r="E271" s="7"/>
      <c r="F271" s="7"/>
      <c r="G271" s="7"/>
      <c r="H271" s="70"/>
      <c r="I271" s="83"/>
      <c r="J271" s="83"/>
      <c r="K271" s="83"/>
      <c r="L271" s="70"/>
      <c r="M271" s="7"/>
      <c r="N271" s="7"/>
      <c r="O271" s="7"/>
      <c r="P271" s="7"/>
    </row>
    <row r="272" spans="1:16">
      <c r="A272" s="7"/>
      <c r="B272" s="7"/>
      <c r="C272" s="30"/>
      <c r="D272" s="7"/>
      <c r="E272" s="7"/>
      <c r="F272" s="7"/>
      <c r="G272" s="7"/>
      <c r="H272" s="70"/>
      <c r="I272" s="83"/>
      <c r="J272" s="83"/>
      <c r="K272" s="83"/>
      <c r="L272" s="70"/>
      <c r="M272" s="7"/>
      <c r="N272" s="7"/>
      <c r="O272" s="7"/>
      <c r="P272" s="7"/>
    </row>
    <row r="273" spans="1:16">
      <c r="A273" s="7"/>
      <c r="B273" s="7"/>
      <c r="C273" s="30"/>
      <c r="D273" s="7"/>
      <c r="E273" s="7"/>
      <c r="F273" s="7"/>
      <c r="G273" s="7"/>
      <c r="H273" s="70"/>
      <c r="I273" s="83"/>
      <c r="J273" s="83"/>
      <c r="K273" s="83"/>
      <c r="L273" s="70"/>
      <c r="M273" s="7"/>
      <c r="N273" s="7"/>
      <c r="O273" s="7"/>
      <c r="P273" s="7"/>
    </row>
    <row r="274" spans="1:16">
      <c r="A274" s="7"/>
      <c r="B274" s="7"/>
      <c r="C274" s="30"/>
      <c r="D274" s="7"/>
      <c r="E274" s="7"/>
      <c r="F274" s="7"/>
      <c r="G274" s="7"/>
      <c r="H274" s="70"/>
      <c r="I274" s="83"/>
      <c r="J274" s="83"/>
      <c r="K274" s="83"/>
      <c r="L274" s="70"/>
      <c r="M274" s="7"/>
      <c r="N274" s="7"/>
      <c r="O274" s="7"/>
      <c r="P274" s="7"/>
    </row>
    <row r="275" spans="1:16">
      <c r="A275" s="7"/>
      <c r="B275" s="7"/>
      <c r="C275" s="30"/>
      <c r="D275" s="7"/>
      <c r="E275" s="7"/>
      <c r="F275" s="7"/>
      <c r="G275" s="7"/>
      <c r="H275" s="70"/>
      <c r="I275" s="83"/>
      <c r="J275" s="83"/>
      <c r="K275" s="83"/>
      <c r="L275" s="70"/>
      <c r="M275" s="7"/>
      <c r="N275" s="7"/>
      <c r="O275" s="7"/>
      <c r="P275" s="7"/>
    </row>
    <row r="276" spans="1:16">
      <c r="A276" s="7"/>
      <c r="B276" s="7"/>
      <c r="C276" s="30"/>
      <c r="D276" s="7"/>
      <c r="E276" s="7"/>
      <c r="F276" s="7"/>
      <c r="G276" s="7"/>
      <c r="H276" s="70"/>
      <c r="I276" s="83"/>
      <c r="J276" s="83"/>
      <c r="K276" s="83"/>
      <c r="L276" s="70"/>
      <c r="M276" s="7"/>
      <c r="N276" s="7"/>
      <c r="O276" s="7"/>
      <c r="P276" s="7"/>
    </row>
    <row r="277" spans="1:16">
      <c r="A277" s="7"/>
      <c r="B277" s="7"/>
      <c r="C277" s="30"/>
      <c r="D277" s="7"/>
      <c r="E277" s="7"/>
      <c r="F277" s="7"/>
      <c r="G277" s="7"/>
      <c r="H277" s="70"/>
      <c r="I277" s="83"/>
      <c r="J277" s="83"/>
      <c r="K277" s="83"/>
      <c r="L277" s="70"/>
      <c r="M277" s="7"/>
      <c r="N277" s="7"/>
      <c r="O277" s="7"/>
      <c r="P277" s="7"/>
    </row>
    <row r="278" spans="1:16">
      <c r="A278" s="7"/>
      <c r="B278" s="7"/>
      <c r="C278" s="30"/>
      <c r="D278" s="7"/>
      <c r="E278" s="7"/>
      <c r="F278" s="7"/>
      <c r="G278" s="7"/>
      <c r="H278" s="70"/>
      <c r="I278" s="83"/>
      <c r="J278" s="83"/>
      <c r="K278" s="83"/>
      <c r="L278" s="70"/>
      <c r="M278" s="7"/>
      <c r="N278" s="7"/>
      <c r="O278" s="7"/>
      <c r="P278" s="7"/>
    </row>
    <row r="279" spans="1:16">
      <c r="A279" s="7"/>
      <c r="B279" s="7"/>
      <c r="C279" s="30"/>
      <c r="D279" s="7"/>
      <c r="E279" s="7"/>
      <c r="F279" s="7"/>
      <c r="G279" s="7"/>
      <c r="H279" s="70"/>
      <c r="I279" s="83"/>
      <c r="J279" s="83"/>
      <c r="K279" s="83"/>
      <c r="L279" s="70"/>
      <c r="M279" s="7"/>
      <c r="N279" s="7"/>
      <c r="O279" s="7"/>
      <c r="P279" s="7"/>
    </row>
    <row r="280" spans="1:16">
      <c r="A280" s="7"/>
      <c r="B280" s="7"/>
      <c r="C280" s="30"/>
      <c r="D280" s="7"/>
      <c r="E280" s="7"/>
      <c r="F280" s="7"/>
      <c r="G280" s="7"/>
      <c r="H280" s="70"/>
      <c r="I280" s="83"/>
      <c r="J280" s="83"/>
      <c r="K280" s="83"/>
      <c r="L280" s="70"/>
      <c r="M280" s="7"/>
      <c r="N280" s="7"/>
      <c r="O280" s="7"/>
      <c r="P280" s="7"/>
    </row>
    <row r="281" spans="1:16">
      <c r="A281" s="7"/>
      <c r="B281" s="7"/>
      <c r="C281" s="30"/>
      <c r="D281" s="7"/>
      <c r="E281" s="7"/>
      <c r="F281" s="7"/>
      <c r="G281" s="7"/>
      <c r="H281" s="70"/>
      <c r="I281" s="83"/>
      <c r="J281" s="83"/>
      <c r="K281" s="83"/>
      <c r="L281" s="70"/>
      <c r="M281" s="7"/>
      <c r="N281" s="7"/>
      <c r="O281" s="7"/>
      <c r="P281" s="7"/>
    </row>
    <row r="282" spans="1:16">
      <c r="A282" s="7"/>
      <c r="B282" s="7"/>
      <c r="C282" s="30"/>
      <c r="D282" s="7"/>
      <c r="E282" s="7"/>
      <c r="F282" s="7"/>
      <c r="G282" s="7"/>
      <c r="H282" s="70"/>
      <c r="I282" s="83"/>
      <c r="J282" s="83"/>
      <c r="K282" s="83"/>
      <c r="L282" s="70"/>
      <c r="M282" s="7"/>
      <c r="N282" s="7"/>
      <c r="O282" s="7"/>
      <c r="P282" s="7"/>
    </row>
    <row r="283" spans="1:16">
      <c r="A283" s="7"/>
      <c r="B283" s="7"/>
      <c r="C283" s="30"/>
      <c r="D283" s="7"/>
      <c r="E283" s="7"/>
      <c r="F283" s="7"/>
      <c r="G283" s="7"/>
      <c r="H283" s="70"/>
      <c r="I283" s="83"/>
      <c r="J283" s="83"/>
      <c r="K283" s="83"/>
      <c r="L283" s="70"/>
      <c r="M283" s="7"/>
      <c r="N283" s="7"/>
      <c r="O283" s="7"/>
      <c r="P283" s="7"/>
    </row>
    <row r="284" spans="1:16">
      <c r="A284" s="7"/>
      <c r="B284" s="7"/>
      <c r="C284" s="30"/>
      <c r="D284" s="7"/>
      <c r="E284" s="7"/>
      <c r="F284" s="7"/>
      <c r="G284" s="7"/>
      <c r="H284" s="70"/>
      <c r="I284" s="83"/>
      <c r="J284" s="83"/>
      <c r="K284" s="83"/>
      <c r="L284" s="70"/>
      <c r="M284" s="7"/>
      <c r="N284" s="7"/>
      <c r="O284" s="7"/>
      <c r="P284" s="7"/>
    </row>
    <row r="285" spans="1:16">
      <c r="A285" s="7"/>
      <c r="B285" s="7"/>
      <c r="C285" s="30"/>
      <c r="D285" s="7"/>
      <c r="E285" s="7"/>
      <c r="F285" s="7"/>
      <c r="G285" s="7"/>
      <c r="H285" s="70"/>
      <c r="I285" s="83"/>
      <c r="J285" s="83"/>
      <c r="K285" s="83"/>
      <c r="L285" s="70"/>
      <c r="M285" s="7"/>
      <c r="N285" s="7"/>
      <c r="O285" s="7"/>
      <c r="P285" s="7"/>
    </row>
    <row r="286" spans="1:16">
      <c r="A286" s="7"/>
      <c r="B286" s="7"/>
      <c r="C286" s="30"/>
      <c r="D286" s="7"/>
      <c r="E286" s="7"/>
      <c r="F286" s="7"/>
      <c r="G286" s="7"/>
      <c r="H286" s="70"/>
      <c r="I286" s="83"/>
      <c r="J286" s="83"/>
      <c r="K286" s="83"/>
      <c r="L286" s="70"/>
      <c r="M286" s="7"/>
      <c r="N286" s="7"/>
      <c r="O286" s="7"/>
      <c r="P286" s="7"/>
    </row>
    <row r="287" spans="1:16">
      <c r="A287" s="7"/>
      <c r="B287" s="7"/>
      <c r="C287" s="30"/>
      <c r="D287" s="7"/>
      <c r="E287" s="7"/>
      <c r="F287" s="7"/>
      <c r="G287" s="7"/>
      <c r="H287" s="70"/>
      <c r="I287" s="83"/>
      <c r="J287" s="83"/>
      <c r="K287" s="83"/>
      <c r="L287" s="70"/>
      <c r="M287" s="7"/>
      <c r="N287" s="7"/>
      <c r="O287" s="7"/>
      <c r="P287" s="7"/>
    </row>
    <row r="288" spans="1:16">
      <c r="A288" s="7"/>
      <c r="B288" s="7"/>
      <c r="C288" s="30"/>
      <c r="D288" s="7"/>
      <c r="E288" s="7"/>
      <c r="F288" s="7"/>
      <c r="G288" s="7"/>
      <c r="H288" s="70"/>
      <c r="I288" s="83"/>
      <c r="J288" s="83"/>
      <c r="K288" s="83"/>
      <c r="L288" s="70"/>
      <c r="M288" s="7"/>
      <c r="N288" s="7"/>
      <c r="O288" s="7"/>
      <c r="P288" s="7"/>
    </row>
    <row r="289" spans="1:16">
      <c r="A289" s="7"/>
      <c r="B289" s="7"/>
      <c r="C289" s="30"/>
      <c r="D289" s="7"/>
      <c r="E289" s="7"/>
      <c r="F289" s="7"/>
      <c r="G289" s="7"/>
      <c r="H289" s="70"/>
      <c r="I289" s="83"/>
      <c r="J289" s="83"/>
      <c r="K289" s="83"/>
      <c r="L289" s="70"/>
      <c r="M289" s="7"/>
      <c r="N289" s="7"/>
      <c r="O289" s="7"/>
      <c r="P289" s="7"/>
    </row>
    <row r="290" spans="1:16">
      <c r="A290" s="7"/>
      <c r="B290" s="7"/>
      <c r="C290" s="30"/>
      <c r="D290" s="7"/>
      <c r="E290" s="7"/>
      <c r="F290" s="7"/>
      <c r="G290" s="7"/>
      <c r="H290" s="70"/>
      <c r="I290" s="83"/>
      <c r="J290" s="83"/>
      <c r="K290" s="83"/>
      <c r="L290" s="70"/>
      <c r="M290" s="7"/>
      <c r="N290" s="7"/>
      <c r="O290" s="7"/>
      <c r="P290" s="7"/>
    </row>
    <row r="291" spans="1:16">
      <c r="A291" s="7"/>
      <c r="B291" s="7"/>
      <c r="C291" s="30"/>
      <c r="D291" s="7"/>
      <c r="E291" s="7"/>
      <c r="F291" s="7"/>
      <c r="G291" s="7"/>
      <c r="H291" s="70"/>
      <c r="I291" s="83"/>
      <c r="J291" s="83"/>
      <c r="K291" s="83"/>
      <c r="L291" s="70"/>
      <c r="M291" s="7"/>
      <c r="N291" s="7"/>
      <c r="O291" s="7"/>
      <c r="P291" s="7"/>
    </row>
    <row r="292" spans="1:16">
      <c r="A292" s="7"/>
      <c r="B292" s="7"/>
      <c r="C292" s="30"/>
      <c r="D292" s="7"/>
      <c r="E292" s="7"/>
      <c r="F292" s="7"/>
      <c r="G292" s="7"/>
      <c r="H292" s="70"/>
      <c r="I292" s="83"/>
      <c r="J292" s="83"/>
      <c r="K292" s="83"/>
      <c r="L292" s="70"/>
      <c r="M292" s="7"/>
      <c r="N292" s="7"/>
      <c r="O292" s="7"/>
      <c r="P292" s="7"/>
    </row>
    <row r="293" spans="1:16">
      <c r="A293" s="7"/>
      <c r="B293" s="7"/>
      <c r="C293" s="30"/>
      <c r="D293" s="7"/>
      <c r="E293" s="7"/>
      <c r="F293" s="7"/>
      <c r="G293" s="7"/>
      <c r="H293" s="70"/>
      <c r="I293" s="83"/>
      <c r="J293" s="83"/>
      <c r="K293" s="83"/>
      <c r="L293" s="70"/>
      <c r="M293" s="7"/>
      <c r="N293" s="7"/>
      <c r="O293" s="7"/>
      <c r="P293" s="7"/>
    </row>
    <row r="294" spans="1:16">
      <c r="A294" s="7"/>
      <c r="B294" s="7"/>
      <c r="C294" s="30"/>
      <c r="D294" s="7"/>
      <c r="E294" s="7"/>
      <c r="F294" s="7"/>
      <c r="G294" s="7"/>
      <c r="H294" s="70"/>
      <c r="I294" s="83"/>
      <c r="J294" s="83"/>
      <c r="K294" s="83"/>
      <c r="L294" s="70"/>
      <c r="M294" s="7"/>
      <c r="N294" s="7"/>
      <c r="O294" s="7"/>
      <c r="P294" s="7"/>
    </row>
    <row r="295" spans="1:16">
      <c r="A295" s="7"/>
      <c r="B295" s="7"/>
      <c r="C295" s="30"/>
      <c r="D295" s="7"/>
      <c r="E295" s="7"/>
      <c r="F295" s="7"/>
      <c r="G295" s="7"/>
      <c r="H295" s="70"/>
      <c r="I295" s="83"/>
      <c r="J295" s="83"/>
      <c r="K295" s="83"/>
      <c r="L295" s="70"/>
      <c r="M295" s="7"/>
      <c r="N295" s="7"/>
      <c r="O295" s="7"/>
      <c r="P295" s="7"/>
    </row>
    <row r="296" spans="1:16">
      <c r="A296" s="7"/>
      <c r="B296" s="7"/>
      <c r="C296" s="30"/>
      <c r="D296" s="7"/>
      <c r="E296" s="7"/>
      <c r="F296" s="7"/>
      <c r="G296" s="7"/>
      <c r="H296" s="70"/>
      <c r="I296" s="83"/>
      <c r="J296" s="83"/>
      <c r="K296" s="83"/>
      <c r="L296" s="70"/>
      <c r="M296" s="7"/>
      <c r="N296" s="7"/>
      <c r="O296" s="7"/>
      <c r="P296" s="7"/>
    </row>
    <row r="297" spans="1:16">
      <c r="A297" s="7"/>
      <c r="B297" s="7"/>
      <c r="C297" s="30"/>
      <c r="D297" s="7"/>
      <c r="E297" s="7"/>
      <c r="F297" s="7"/>
      <c r="G297" s="7"/>
      <c r="H297" s="70"/>
      <c r="I297" s="83"/>
      <c r="J297" s="83"/>
      <c r="K297" s="83"/>
      <c r="L297" s="70"/>
      <c r="M297" s="7"/>
      <c r="N297" s="7"/>
      <c r="O297" s="7"/>
      <c r="P297" s="7"/>
    </row>
    <row r="298" spans="1:16">
      <c r="A298" s="7"/>
      <c r="B298" s="7"/>
      <c r="C298" s="30"/>
      <c r="D298" s="7"/>
      <c r="E298" s="7"/>
      <c r="F298" s="7"/>
      <c r="G298" s="7"/>
      <c r="H298" s="70"/>
      <c r="I298" s="83"/>
      <c r="J298" s="83"/>
      <c r="K298" s="83"/>
      <c r="L298" s="70"/>
      <c r="M298" s="7"/>
      <c r="N298" s="7"/>
      <c r="O298" s="7"/>
      <c r="P298" s="7"/>
    </row>
    <row r="299" spans="1:16">
      <c r="A299" s="7"/>
      <c r="B299" s="7"/>
      <c r="C299" s="30"/>
      <c r="D299" s="7"/>
      <c r="E299" s="7"/>
      <c r="F299" s="7"/>
      <c r="G299" s="7"/>
      <c r="H299" s="70"/>
      <c r="I299" s="83"/>
      <c r="J299" s="83"/>
      <c r="K299" s="83"/>
      <c r="L299" s="70"/>
      <c r="M299" s="7"/>
      <c r="N299" s="7"/>
      <c r="O299" s="7"/>
      <c r="P299" s="7"/>
    </row>
    <row r="300" spans="1:16">
      <c r="A300" s="7"/>
      <c r="B300" s="7"/>
      <c r="C300" s="30"/>
      <c r="D300" s="7"/>
      <c r="E300" s="7"/>
      <c r="F300" s="7"/>
      <c r="G300" s="7"/>
      <c r="H300" s="70"/>
      <c r="I300" s="83"/>
      <c r="J300" s="83"/>
      <c r="K300" s="83"/>
      <c r="L300" s="70"/>
      <c r="M300" s="7"/>
      <c r="N300" s="7"/>
      <c r="O300" s="7"/>
      <c r="P300" s="7"/>
    </row>
    <row r="301" spans="1:16">
      <c r="A301" s="7"/>
      <c r="B301" s="7"/>
      <c r="C301" s="30"/>
      <c r="D301" s="7"/>
      <c r="E301" s="7"/>
      <c r="F301" s="7"/>
      <c r="G301" s="7"/>
      <c r="H301" s="70"/>
      <c r="I301" s="83"/>
      <c r="J301" s="83"/>
      <c r="K301" s="83"/>
      <c r="L301" s="70"/>
      <c r="M301" s="7"/>
      <c r="N301" s="7"/>
      <c r="O301" s="7"/>
      <c r="P301" s="7"/>
    </row>
    <row r="302" spans="1:16">
      <c r="A302" s="7"/>
      <c r="B302" s="7"/>
      <c r="C302" s="30"/>
      <c r="D302" s="7"/>
      <c r="E302" s="7"/>
      <c r="F302" s="7"/>
      <c r="G302" s="7"/>
      <c r="H302" s="70"/>
      <c r="I302" s="83"/>
      <c r="J302" s="83"/>
      <c r="K302" s="83"/>
      <c r="L302" s="70"/>
      <c r="M302" s="7"/>
      <c r="N302" s="7"/>
      <c r="O302" s="7"/>
      <c r="P302" s="7"/>
    </row>
    <row r="303" spans="1:16">
      <c r="A303" s="7"/>
      <c r="B303" s="7"/>
      <c r="C303" s="30"/>
      <c r="D303" s="7"/>
      <c r="E303" s="7"/>
      <c r="F303" s="7"/>
      <c r="G303" s="7"/>
      <c r="H303" s="70"/>
      <c r="I303" s="83"/>
      <c r="J303" s="83"/>
      <c r="K303" s="83"/>
      <c r="L303" s="70"/>
      <c r="M303" s="7"/>
      <c r="N303" s="7"/>
      <c r="O303" s="7"/>
      <c r="P303" s="7"/>
    </row>
    <row r="304" spans="1:16">
      <c r="A304" s="7"/>
      <c r="B304" s="7"/>
      <c r="C304" s="30"/>
      <c r="D304" s="7"/>
      <c r="E304" s="7"/>
      <c r="F304" s="7"/>
      <c r="G304" s="7"/>
      <c r="H304" s="70"/>
      <c r="I304" s="83"/>
      <c r="J304" s="83"/>
      <c r="K304" s="83"/>
      <c r="L304" s="70"/>
      <c r="M304" s="7"/>
      <c r="N304" s="7"/>
      <c r="O304" s="7"/>
      <c r="P304" s="7"/>
    </row>
    <row r="305" spans="1:16">
      <c r="A305" s="7"/>
      <c r="B305" s="7"/>
      <c r="C305" s="30"/>
      <c r="D305" s="7"/>
      <c r="E305" s="7"/>
      <c r="F305" s="7"/>
      <c r="G305" s="7"/>
      <c r="H305" s="70"/>
      <c r="I305" s="83"/>
      <c r="J305" s="83"/>
      <c r="K305" s="83"/>
      <c r="L305" s="70"/>
      <c r="M305" s="7"/>
      <c r="N305" s="7"/>
      <c r="O305" s="7"/>
      <c r="P305" s="7"/>
    </row>
    <row r="306" spans="1:16">
      <c r="A306" s="7"/>
      <c r="B306" s="7"/>
      <c r="C306" s="30"/>
      <c r="D306" s="7"/>
      <c r="E306" s="7"/>
      <c r="F306" s="7"/>
      <c r="G306" s="7"/>
      <c r="H306" s="70"/>
      <c r="I306" s="83"/>
      <c r="J306" s="83"/>
      <c r="K306" s="83"/>
      <c r="L306" s="70"/>
      <c r="M306" s="7"/>
      <c r="N306" s="7"/>
      <c r="O306" s="7"/>
      <c r="P306" s="7"/>
    </row>
    <row r="307" spans="1:16">
      <c r="A307" s="7"/>
      <c r="B307" s="7"/>
      <c r="C307" s="30"/>
      <c r="D307" s="7"/>
      <c r="E307" s="7"/>
      <c r="F307" s="7"/>
      <c r="G307" s="7"/>
      <c r="H307" s="70"/>
      <c r="I307" s="83"/>
      <c r="J307" s="83"/>
      <c r="K307" s="83"/>
      <c r="L307" s="70"/>
      <c r="M307" s="7"/>
      <c r="N307" s="7"/>
      <c r="O307" s="7"/>
      <c r="P307" s="7"/>
    </row>
    <row r="308" spans="1:16">
      <c r="A308" s="7"/>
      <c r="B308" s="7"/>
      <c r="C308" s="30"/>
      <c r="D308" s="7"/>
      <c r="E308" s="7"/>
      <c r="F308" s="7"/>
      <c r="G308" s="7"/>
      <c r="H308" s="70"/>
      <c r="I308" s="83"/>
      <c r="J308" s="83"/>
      <c r="K308" s="83"/>
      <c r="L308" s="70"/>
      <c r="M308" s="7"/>
      <c r="N308" s="7"/>
      <c r="O308" s="7"/>
      <c r="P308" s="7"/>
    </row>
    <row r="309" spans="1:16">
      <c r="A309" s="7"/>
      <c r="B309" s="7"/>
      <c r="C309" s="30"/>
      <c r="D309" s="7"/>
      <c r="E309" s="7"/>
      <c r="F309" s="7"/>
      <c r="G309" s="7"/>
      <c r="H309" s="70"/>
      <c r="I309" s="83"/>
      <c r="J309" s="83"/>
      <c r="K309" s="83"/>
      <c r="L309" s="70"/>
      <c r="M309" s="7"/>
      <c r="N309" s="7"/>
      <c r="O309" s="7"/>
      <c r="P309" s="7"/>
    </row>
    <row r="310" spans="1:16">
      <c r="A310" s="7"/>
      <c r="B310" s="7"/>
      <c r="C310" s="30"/>
      <c r="D310" s="7"/>
      <c r="E310" s="7"/>
      <c r="F310" s="7"/>
      <c r="G310" s="7"/>
      <c r="H310" s="70"/>
      <c r="I310" s="83"/>
      <c r="J310" s="83"/>
      <c r="K310" s="83"/>
      <c r="L310" s="70"/>
      <c r="M310" s="7"/>
      <c r="N310" s="7"/>
      <c r="O310" s="7"/>
      <c r="P310" s="7"/>
    </row>
    <row r="311" spans="1:16">
      <c r="A311" s="7"/>
      <c r="B311" s="7"/>
      <c r="C311" s="30"/>
      <c r="D311" s="7"/>
      <c r="E311" s="7"/>
      <c r="F311" s="7"/>
      <c r="G311" s="7"/>
      <c r="H311" s="70"/>
      <c r="I311" s="83"/>
      <c r="J311" s="83"/>
      <c r="K311" s="83"/>
      <c r="L311" s="70"/>
      <c r="M311" s="7"/>
      <c r="N311" s="7"/>
      <c r="O311" s="7"/>
      <c r="P311" s="7"/>
    </row>
    <row r="312" spans="1:16">
      <c r="A312" s="7"/>
      <c r="B312" s="7"/>
      <c r="C312" s="30"/>
      <c r="D312" s="7"/>
      <c r="E312" s="7"/>
      <c r="F312" s="7"/>
      <c r="G312" s="7"/>
      <c r="H312" s="70"/>
      <c r="I312" s="83"/>
      <c r="J312" s="83"/>
      <c r="K312" s="83"/>
      <c r="L312" s="70"/>
      <c r="M312" s="7"/>
      <c r="N312" s="7"/>
      <c r="O312" s="7"/>
      <c r="P312" s="7"/>
    </row>
    <row r="313" spans="1:16">
      <c r="A313" s="7"/>
      <c r="B313" s="7"/>
      <c r="C313" s="30"/>
      <c r="D313" s="7"/>
      <c r="E313" s="7"/>
      <c r="F313" s="7"/>
      <c r="G313" s="7"/>
      <c r="H313" s="70"/>
      <c r="I313" s="83"/>
      <c r="J313" s="83"/>
      <c r="K313" s="83"/>
      <c r="L313" s="70"/>
      <c r="M313" s="7"/>
      <c r="N313" s="7"/>
      <c r="O313" s="7"/>
      <c r="P313" s="7"/>
    </row>
    <row r="314" spans="1:16">
      <c r="A314" s="7"/>
      <c r="B314" s="7"/>
      <c r="C314" s="30"/>
      <c r="D314" s="7"/>
      <c r="E314" s="7"/>
      <c r="F314" s="7"/>
      <c r="G314" s="7"/>
      <c r="H314" s="70"/>
      <c r="I314" s="83"/>
      <c r="J314" s="83"/>
      <c r="K314" s="83"/>
      <c r="L314" s="70"/>
      <c r="M314" s="7"/>
      <c r="N314" s="7"/>
      <c r="O314" s="7"/>
      <c r="P314" s="7"/>
    </row>
    <row r="315" spans="1:16">
      <c r="A315" s="7"/>
      <c r="B315" s="7"/>
      <c r="C315" s="30"/>
      <c r="D315" s="7"/>
      <c r="E315" s="7"/>
      <c r="F315" s="7"/>
      <c r="G315" s="7"/>
      <c r="H315" s="70"/>
      <c r="I315" s="83"/>
      <c r="J315" s="83"/>
      <c r="K315" s="83"/>
      <c r="L315" s="70"/>
      <c r="M315" s="7"/>
      <c r="N315" s="7"/>
      <c r="O315" s="7"/>
      <c r="P315" s="7"/>
    </row>
    <row r="316" spans="1:16">
      <c r="A316" s="7"/>
      <c r="B316" s="7"/>
      <c r="C316" s="30"/>
      <c r="D316" s="7"/>
      <c r="E316" s="7"/>
      <c r="F316" s="7"/>
      <c r="G316" s="7"/>
      <c r="H316" s="70"/>
      <c r="I316" s="83"/>
      <c r="J316" s="83"/>
      <c r="K316" s="83"/>
      <c r="L316" s="70"/>
      <c r="M316" s="7"/>
      <c r="N316" s="7"/>
      <c r="O316" s="7"/>
      <c r="P316" s="7"/>
    </row>
    <row r="317" spans="1:16">
      <c r="A317" s="7"/>
      <c r="B317" s="7"/>
      <c r="C317" s="30"/>
      <c r="D317" s="7"/>
      <c r="E317" s="7"/>
      <c r="F317" s="7"/>
      <c r="G317" s="7"/>
      <c r="H317" s="70"/>
      <c r="I317" s="83"/>
      <c r="J317" s="83"/>
      <c r="K317" s="83"/>
      <c r="L317" s="70"/>
      <c r="M317" s="7"/>
      <c r="N317" s="7"/>
      <c r="O317" s="7"/>
      <c r="P317" s="7"/>
    </row>
    <row r="318" spans="1:16">
      <c r="A318" s="7"/>
      <c r="B318" s="7"/>
      <c r="C318" s="30"/>
      <c r="D318" s="7"/>
      <c r="E318" s="7"/>
      <c r="F318" s="7"/>
      <c r="G318" s="7"/>
      <c r="H318" s="70"/>
      <c r="I318" s="83"/>
      <c r="J318" s="83"/>
      <c r="K318" s="83"/>
      <c r="L318" s="70"/>
      <c r="M318" s="7"/>
      <c r="N318" s="7"/>
      <c r="O318" s="7"/>
      <c r="P318" s="7"/>
    </row>
    <row r="319" spans="1:16">
      <c r="A319" s="7"/>
      <c r="B319" s="7"/>
      <c r="C319" s="30"/>
      <c r="D319" s="7"/>
      <c r="E319" s="7"/>
      <c r="F319" s="7"/>
      <c r="G319" s="7"/>
      <c r="H319" s="70"/>
      <c r="I319" s="83"/>
      <c r="J319" s="83"/>
      <c r="K319" s="83"/>
      <c r="L319" s="70"/>
      <c r="M319" s="7"/>
      <c r="N319" s="7"/>
      <c r="O319" s="7"/>
      <c r="P319" s="7"/>
    </row>
    <row r="320" spans="1:16">
      <c r="A320" s="7"/>
      <c r="B320" s="7"/>
      <c r="C320" s="30"/>
      <c r="D320" s="7"/>
      <c r="E320" s="7"/>
      <c r="F320" s="7"/>
      <c r="G320" s="7"/>
      <c r="H320" s="70"/>
      <c r="I320" s="83"/>
      <c r="J320" s="83"/>
      <c r="K320" s="83"/>
      <c r="L320" s="70"/>
      <c r="M320" s="7"/>
      <c r="N320" s="7"/>
      <c r="O320" s="7"/>
      <c r="P320" s="7"/>
    </row>
    <row r="321" spans="1:16">
      <c r="A321" s="7"/>
      <c r="B321" s="7"/>
      <c r="C321" s="30"/>
      <c r="D321" s="7"/>
      <c r="E321" s="7"/>
      <c r="F321" s="7"/>
      <c r="G321" s="7"/>
      <c r="H321" s="70"/>
      <c r="I321" s="83"/>
      <c r="J321" s="83"/>
      <c r="K321" s="83"/>
      <c r="L321" s="70"/>
      <c r="M321" s="7"/>
      <c r="N321" s="7"/>
      <c r="O321" s="7"/>
      <c r="P321" s="7"/>
    </row>
    <row r="322" spans="1:16">
      <c r="A322" s="7"/>
      <c r="B322" s="7"/>
      <c r="C322" s="30"/>
      <c r="D322" s="7"/>
      <c r="E322" s="7"/>
      <c r="F322" s="7"/>
      <c r="G322" s="7"/>
      <c r="H322" s="70"/>
      <c r="I322" s="83"/>
      <c r="J322" s="83"/>
      <c r="K322" s="83"/>
      <c r="L322" s="70"/>
      <c r="M322" s="7"/>
      <c r="N322" s="7"/>
      <c r="O322" s="7"/>
      <c r="P322" s="7"/>
    </row>
    <row r="323" spans="1:16">
      <c r="A323" s="7"/>
      <c r="B323" s="7"/>
      <c r="C323" s="30"/>
      <c r="D323" s="7"/>
      <c r="E323" s="7"/>
      <c r="F323" s="7"/>
      <c r="G323" s="7"/>
      <c r="H323" s="70"/>
      <c r="I323" s="83"/>
      <c r="J323" s="83"/>
      <c r="K323" s="83"/>
      <c r="L323" s="70"/>
      <c r="M323" s="7"/>
      <c r="N323" s="7"/>
      <c r="O323" s="7"/>
      <c r="P323" s="7"/>
    </row>
    <row r="324" spans="1:16">
      <c r="A324" s="7"/>
      <c r="B324" s="7"/>
      <c r="C324" s="30"/>
      <c r="D324" s="7"/>
      <c r="E324" s="7"/>
      <c r="F324" s="7"/>
      <c r="G324" s="7"/>
      <c r="H324" s="70"/>
      <c r="I324" s="83"/>
      <c r="J324" s="83"/>
      <c r="K324" s="83"/>
      <c r="L324" s="70"/>
      <c r="M324" s="7"/>
      <c r="N324" s="7"/>
      <c r="O324" s="7"/>
      <c r="P324" s="7"/>
    </row>
    <row r="325" spans="1:16">
      <c r="A325" s="7"/>
      <c r="B325" s="7"/>
      <c r="C325" s="30"/>
      <c r="D325" s="7"/>
      <c r="E325" s="7"/>
      <c r="F325" s="7"/>
      <c r="G325" s="7"/>
      <c r="H325" s="70"/>
      <c r="I325" s="83"/>
      <c r="J325" s="83"/>
      <c r="K325" s="83"/>
      <c r="L325" s="70"/>
      <c r="M325" s="7"/>
      <c r="N325" s="7"/>
      <c r="O325" s="7"/>
      <c r="P325" s="7"/>
    </row>
    <row r="326" spans="1:16">
      <c r="A326" s="7"/>
      <c r="B326" s="7"/>
      <c r="C326" s="30"/>
      <c r="D326" s="7"/>
      <c r="E326" s="7"/>
      <c r="F326" s="7"/>
      <c r="G326" s="7"/>
      <c r="H326" s="70"/>
      <c r="I326" s="83"/>
      <c r="J326" s="83"/>
      <c r="K326" s="83"/>
      <c r="L326" s="70"/>
      <c r="M326" s="7"/>
      <c r="N326" s="7"/>
      <c r="O326" s="7"/>
      <c r="P326" s="7"/>
    </row>
    <row r="327" spans="1:16">
      <c r="A327" s="7"/>
      <c r="B327" s="7"/>
      <c r="C327" s="30"/>
      <c r="D327" s="7"/>
      <c r="E327" s="7"/>
      <c r="F327" s="7"/>
      <c r="G327" s="7"/>
      <c r="H327" s="70"/>
      <c r="I327" s="83"/>
      <c r="J327" s="83"/>
      <c r="K327" s="83"/>
      <c r="L327" s="70"/>
      <c r="M327" s="7"/>
      <c r="N327" s="7"/>
      <c r="O327" s="7"/>
      <c r="P327" s="7"/>
    </row>
    <row r="328" spans="1:16">
      <c r="A328" s="7"/>
      <c r="B328" s="7"/>
      <c r="C328" s="30"/>
      <c r="D328" s="7"/>
      <c r="E328" s="7"/>
      <c r="F328" s="7"/>
      <c r="G328" s="7"/>
      <c r="H328" s="70"/>
      <c r="I328" s="83"/>
      <c r="J328" s="83"/>
      <c r="K328" s="83"/>
      <c r="L328" s="70"/>
      <c r="M328" s="7"/>
      <c r="N328" s="7"/>
      <c r="O328" s="7"/>
      <c r="P328" s="7"/>
    </row>
    <row r="329" spans="1:16">
      <c r="A329" s="7"/>
      <c r="B329" s="7"/>
      <c r="C329" s="30"/>
      <c r="D329" s="7"/>
      <c r="E329" s="7"/>
      <c r="F329" s="7"/>
      <c r="G329" s="7"/>
      <c r="H329" s="70"/>
      <c r="I329" s="83"/>
      <c r="J329" s="83"/>
      <c r="K329" s="83"/>
      <c r="L329" s="70"/>
      <c r="M329" s="7"/>
      <c r="N329" s="7"/>
      <c r="O329" s="7"/>
      <c r="P329" s="7"/>
    </row>
    <row r="330" spans="1:16">
      <c r="A330" s="7"/>
      <c r="B330" s="7"/>
      <c r="C330" s="30"/>
      <c r="D330" s="7"/>
      <c r="E330" s="7"/>
      <c r="F330" s="7"/>
      <c r="G330" s="7"/>
      <c r="H330" s="70"/>
      <c r="I330" s="83"/>
      <c r="J330" s="83"/>
      <c r="K330" s="83"/>
      <c r="L330" s="70"/>
      <c r="M330" s="7"/>
      <c r="N330" s="7"/>
      <c r="O330" s="7"/>
      <c r="P330" s="7"/>
    </row>
    <row r="331" spans="1:16">
      <c r="A331" s="7"/>
      <c r="B331" s="7"/>
      <c r="C331" s="30"/>
      <c r="D331" s="7"/>
      <c r="E331" s="7"/>
      <c r="F331" s="7"/>
      <c r="G331" s="7"/>
      <c r="H331" s="70"/>
      <c r="I331" s="83"/>
      <c r="J331" s="83"/>
      <c r="K331" s="83"/>
      <c r="L331" s="70"/>
      <c r="M331" s="7"/>
      <c r="N331" s="7"/>
      <c r="O331" s="7"/>
      <c r="P331" s="7"/>
    </row>
    <row r="332" spans="1:16">
      <c r="A332" s="7"/>
      <c r="B332" s="7"/>
      <c r="C332" s="30"/>
      <c r="D332" s="7"/>
      <c r="E332" s="7"/>
      <c r="F332" s="7"/>
      <c r="G332" s="7"/>
      <c r="H332" s="70"/>
      <c r="I332" s="83"/>
      <c r="J332" s="83"/>
      <c r="K332" s="83"/>
      <c r="L332" s="70"/>
      <c r="M332" s="7"/>
      <c r="N332" s="7"/>
      <c r="O332" s="7"/>
      <c r="P332" s="7"/>
    </row>
    <row r="333" spans="1:16">
      <c r="A333" s="7"/>
      <c r="B333" s="7"/>
      <c r="C333" s="30"/>
      <c r="D333" s="7"/>
      <c r="E333" s="7"/>
      <c r="F333" s="7"/>
      <c r="G333" s="7"/>
      <c r="H333" s="70"/>
      <c r="I333" s="83"/>
      <c r="J333" s="83"/>
      <c r="K333" s="83"/>
      <c r="L333" s="70"/>
      <c r="M333" s="7"/>
      <c r="N333" s="7"/>
      <c r="O333" s="7"/>
      <c r="P333" s="7"/>
    </row>
    <row r="334" spans="1:16">
      <c r="A334" s="7"/>
      <c r="B334" s="7"/>
      <c r="C334" s="30"/>
      <c r="D334" s="7"/>
      <c r="E334" s="7"/>
      <c r="F334" s="7"/>
      <c r="G334" s="7"/>
      <c r="H334" s="70"/>
      <c r="I334" s="83"/>
      <c r="J334" s="83"/>
      <c r="K334" s="83"/>
      <c r="L334" s="70"/>
      <c r="M334" s="7"/>
      <c r="N334" s="7"/>
      <c r="O334" s="7"/>
      <c r="P334" s="7"/>
    </row>
    <row r="335" spans="1:16">
      <c r="A335" s="7"/>
      <c r="B335" s="7"/>
      <c r="C335" s="30"/>
      <c r="D335" s="7"/>
      <c r="E335" s="7"/>
      <c r="F335" s="7"/>
      <c r="G335" s="7"/>
      <c r="H335" s="70"/>
      <c r="I335" s="83"/>
      <c r="J335" s="83"/>
      <c r="K335" s="83"/>
      <c r="L335" s="70"/>
      <c r="M335" s="7"/>
      <c r="N335" s="7"/>
      <c r="O335" s="7"/>
      <c r="P335" s="7"/>
    </row>
    <row r="336" spans="1:16">
      <c r="A336" s="7"/>
      <c r="B336" s="7"/>
      <c r="C336" s="30"/>
      <c r="D336" s="7"/>
      <c r="E336" s="7"/>
      <c r="F336" s="7"/>
      <c r="G336" s="7"/>
      <c r="H336" s="70"/>
      <c r="I336" s="83"/>
      <c r="J336" s="83"/>
      <c r="K336" s="83"/>
      <c r="L336" s="70"/>
      <c r="M336" s="7"/>
      <c r="N336" s="7"/>
      <c r="O336" s="7"/>
      <c r="P336" s="7"/>
    </row>
    <row r="337" spans="1:16">
      <c r="A337" s="7"/>
      <c r="B337" s="7"/>
      <c r="C337" s="30"/>
      <c r="D337" s="7"/>
      <c r="E337" s="7"/>
      <c r="F337" s="7"/>
      <c r="G337" s="7"/>
      <c r="H337" s="70"/>
      <c r="I337" s="83"/>
      <c r="J337" s="83"/>
      <c r="K337" s="83"/>
      <c r="L337" s="70"/>
      <c r="M337" s="7"/>
      <c r="N337" s="7"/>
      <c r="O337" s="7"/>
      <c r="P337" s="7"/>
    </row>
    <row r="338" spans="1:16">
      <c r="A338" s="7"/>
      <c r="B338" s="7"/>
      <c r="C338" s="30"/>
      <c r="D338" s="7"/>
      <c r="E338" s="7"/>
      <c r="F338" s="7"/>
      <c r="G338" s="7"/>
      <c r="H338" s="70"/>
      <c r="I338" s="83"/>
      <c r="J338" s="83"/>
      <c r="K338" s="83"/>
      <c r="L338" s="70"/>
      <c r="M338" s="7"/>
      <c r="N338" s="7"/>
      <c r="O338" s="7"/>
      <c r="P338" s="7"/>
    </row>
    <row r="339" spans="1:16">
      <c r="A339" s="7"/>
      <c r="B339" s="7"/>
      <c r="C339" s="30"/>
      <c r="D339" s="7"/>
      <c r="E339" s="7"/>
      <c r="F339" s="7"/>
      <c r="G339" s="7"/>
      <c r="H339" s="70"/>
      <c r="I339" s="83"/>
      <c r="J339" s="83"/>
      <c r="K339" s="83"/>
      <c r="L339" s="70"/>
      <c r="M339" s="7"/>
      <c r="N339" s="7"/>
      <c r="O339" s="7"/>
      <c r="P339" s="7"/>
    </row>
    <row r="340" spans="1:16">
      <c r="A340" s="7"/>
      <c r="B340" s="7"/>
      <c r="C340" s="30"/>
      <c r="D340" s="7"/>
      <c r="E340" s="7"/>
      <c r="F340" s="7"/>
      <c r="G340" s="7"/>
      <c r="H340" s="70"/>
      <c r="I340" s="83"/>
      <c r="J340" s="83"/>
      <c r="K340" s="83"/>
      <c r="L340" s="70"/>
      <c r="M340" s="7"/>
      <c r="N340" s="7"/>
      <c r="O340" s="7"/>
      <c r="P340" s="7"/>
    </row>
    <row r="341" spans="1:16">
      <c r="A341" s="7"/>
      <c r="B341" s="7"/>
      <c r="C341" s="30"/>
      <c r="D341" s="7"/>
      <c r="E341" s="7"/>
      <c r="F341" s="7"/>
      <c r="G341" s="7"/>
      <c r="H341" s="70"/>
      <c r="I341" s="83"/>
      <c r="J341" s="83"/>
      <c r="K341" s="83"/>
      <c r="L341" s="70"/>
      <c r="M341" s="7"/>
      <c r="N341" s="7"/>
      <c r="O341" s="7"/>
      <c r="P341" s="7"/>
    </row>
    <row r="342" spans="1:16">
      <c r="A342" s="7"/>
      <c r="B342" s="7"/>
      <c r="C342" s="30"/>
      <c r="D342" s="7"/>
      <c r="E342" s="7"/>
      <c r="F342" s="7"/>
      <c r="G342" s="7"/>
      <c r="H342" s="70"/>
      <c r="I342" s="83"/>
      <c r="J342" s="83"/>
      <c r="K342" s="83"/>
      <c r="L342" s="70"/>
      <c r="M342" s="7"/>
      <c r="N342" s="7"/>
      <c r="O342" s="7"/>
      <c r="P342" s="7"/>
    </row>
    <row r="343" spans="1:16">
      <c r="A343" s="7"/>
      <c r="B343" s="7"/>
      <c r="C343" s="30"/>
      <c r="D343" s="7"/>
      <c r="E343" s="7"/>
      <c r="F343" s="7"/>
      <c r="G343" s="7"/>
      <c r="H343" s="70"/>
      <c r="I343" s="83"/>
      <c r="J343" s="83"/>
      <c r="K343" s="83"/>
      <c r="L343" s="70"/>
      <c r="M343" s="7"/>
      <c r="N343" s="7"/>
      <c r="O343" s="7"/>
      <c r="P343" s="7"/>
    </row>
    <row r="344" spans="1:16">
      <c r="A344" s="7"/>
      <c r="B344" s="7"/>
      <c r="C344" s="30"/>
      <c r="D344" s="7"/>
      <c r="E344" s="7"/>
      <c r="F344" s="7"/>
      <c r="G344" s="7"/>
      <c r="H344" s="70"/>
      <c r="I344" s="83"/>
      <c r="J344" s="83"/>
      <c r="K344" s="83"/>
      <c r="L344" s="70"/>
      <c r="M344" s="7"/>
      <c r="N344" s="7"/>
      <c r="O344" s="7"/>
      <c r="P344" s="7"/>
    </row>
    <row r="345" spans="1:16">
      <c r="A345" s="7"/>
      <c r="B345" s="7"/>
      <c r="C345" s="30"/>
      <c r="D345" s="7"/>
      <c r="E345" s="7"/>
      <c r="F345" s="7"/>
      <c r="G345" s="7"/>
      <c r="H345" s="70"/>
      <c r="I345" s="83"/>
      <c r="J345" s="83"/>
      <c r="K345" s="83"/>
      <c r="L345" s="70"/>
      <c r="M345" s="7"/>
      <c r="N345" s="7"/>
      <c r="O345" s="7"/>
      <c r="P345" s="7"/>
    </row>
    <row r="346" spans="1:16">
      <c r="A346" s="7"/>
      <c r="B346" s="7"/>
      <c r="C346" s="30"/>
      <c r="D346" s="7"/>
      <c r="E346" s="7"/>
      <c r="F346" s="7"/>
      <c r="G346" s="7"/>
      <c r="H346" s="70"/>
      <c r="I346" s="83"/>
      <c r="J346" s="83"/>
      <c r="K346" s="83"/>
      <c r="L346" s="70"/>
      <c r="M346" s="7"/>
      <c r="N346" s="7"/>
      <c r="O346" s="7"/>
      <c r="P346" s="7"/>
    </row>
    <row r="347" spans="1:16">
      <c r="A347" s="7"/>
      <c r="B347" s="7"/>
      <c r="C347" s="30"/>
      <c r="D347" s="7"/>
      <c r="E347" s="7"/>
      <c r="F347" s="7"/>
      <c r="G347" s="7"/>
      <c r="H347" s="70"/>
      <c r="I347" s="83"/>
      <c r="J347" s="83"/>
      <c r="K347" s="83"/>
      <c r="L347" s="70"/>
      <c r="M347" s="7"/>
      <c r="N347" s="7"/>
      <c r="O347" s="7"/>
      <c r="P347" s="7"/>
    </row>
    <row r="348" spans="1:16">
      <c r="A348" s="7"/>
      <c r="B348" s="7"/>
      <c r="C348" s="30"/>
      <c r="D348" s="7"/>
      <c r="E348" s="7"/>
      <c r="F348" s="7"/>
      <c r="G348" s="7"/>
      <c r="H348" s="70"/>
      <c r="I348" s="83"/>
      <c r="J348" s="83"/>
      <c r="K348" s="83"/>
      <c r="L348" s="70"/>
      <c r="M348" s="7"/>
      <c r="N348" s="7"/>
      <c r="O348" s="7"/>
      <c r="P348" s="7"/>
    </row>
    <row r="349" spans="1:16">
      <c r="A349" s="7"/>
      <c r="B349" s="7"/>
      <c r="C349" s="30"/>
      <c r="D349" s="7"/>
      <c r="E349" s="7"/>
      <c r="F349" s="7"/>
      <c r="G349" s="7"/>
      <c r="H349" s="70"/>
      <c r="I349" s="83"/>
      <c r="J349" s="83"/>
      <c r="K349" s="83"/>
      <c r="L349" s="70"/>
      <c r="M349" s="7"/>
      <c r="N349" s="7"/>
      <c r="O349" s="7"/>
      <c r="P349" s="7"/>
    </row>
    <row r="350" spans="1:16">
      <c r="A350" s="7"/>
      <c r="B350" s="7"/>
      <c r="C350" s="30"/>
      <c r="D350" s="7"/>
      <c r="E350" s="7"/>
      <c r="F350" s="7"/>
      <c r="G350" s="7"/>
      <c r="H350" s="70"/>
      <c r="I350" s="83"/>
      <c r="J350" s="83"/>
      <c r="K350" s="83"/>
      <c r="L350" s="70"/>
      <c r="M350" s="7"/>
      <c r="N350" s="7"/>
      <c r="O350" s="7"/>
      <c r="P350" s="7"/>
    </row>
    <row r="351" spans="1:16">
      <c r="A351" s="7"/>
      <c r="B351" s="7"/>
      <c r="C351" s="30"/>
      <c r="D351" s="7"/>
      <c r="E351" s="7"/>
      <c r="F351" s="7"/>
      <c r="G351" s="7"/>
      <c r="H351" s="70"/>
      <c r="I351" s="83"/>
      <c r="J351" s="83"/>
      <c r="K351" s="83"/>
      <c r="L351" s="70"/>
      <c r="M351" s="7"/>
      <c r="N351" s="7"/>
      <c r="O351" s="7"/>
      <c r="P351" s="7"/>
    </row>
    <row r="352" spans="1:16">
      <c r="A352" s="7"/>
      <c r="B352" s="7"/>
      <c r="C352" s="30"/>
      <c r="D352" s="7"/>
      <c r="E352" s="7"/>
      <c r="F352" s="7"/>
      <c r="G352" s="7"/>
      <c r="H352" s="70"/>
      <c r="I352" s="83"/>
      <c r="J352" s="83"/>
      <c r="K352" s="83"/>
      <c r="L352" s="70"/>
      <c r="M352" s="7"/>
      <c r="N352" s="7"/>
      <c r="O352" s="7"/>
      <c r="P352" s="7"/>
    </row>
    <row r="353" spans="1:16">
      <c r="A353" s="7"/>
      <c r="B353" s="7"/>
      <c r="C353" s="30"/>
      <c r="D353" s="7"/>
      <c r="E353" s="7"/>
      <c r="F353" s="7"/>
      <c r="G353" s="7"/>
      <c r="H353" s="70"/>
      <c r="I353" s="83"/>
      <c r="J353" s="83"/>
      <c r="K353" s="83"/>
      <c r="L353" s="70"/>
      <c r="M353" s="7"/>
      <c r="N353" s="7"/>
      <c r="O353" s="7"/>
      <c r="P353" s="7"/>
    </row>
    <row r="354" spans="1:16">
      <c r="A354" s="7"/>
      <c r="B354" s="7"/>
      <c r="C354" s="30"/>
      <c r="D354" s="7"/>
      <c r="E354" s="7"/>
      <c r="F354" s="7"/>
      <c r="G354" s="7"/>
      <c r="H354" s="70"/>
      <c r="I354" s="83"/>
      <c r="J354" s="83"/>
      <c r="K354" s="83"/>
      <c r="L354" s="70"/>
      <c r="M354" s="7"/>
      <c r="N354" s="7"/>
      <c r="O354" s="7"/>
      <c r="P354" s="7"/>
    </row>
    <row r="355" spans="1:16">
      <c r="A355" s="7"/>
      <c r="B355" s="7"/>
      <c r="C355" s="30"/>
      <c r="D355" s="7"/>
      <c r="E355" s="7"/>
      <c r="F355" s="7"/>
      <c r="G355" s="7"/>
      <c r="H355" s="70"/>
      <c r="I355" s="83"/>
      <c r="J355" s="83"/>
      <c r="K355" s="83"/>
      <c r="L355" s="70"/>
      <c r="M355" s="7"/>
      <c r="N355" s="7"/>
      <c r="O355" s="7"/>
      <c r="P355" s="7"/>
    </row>
    <row r="356" spans="1:16">
      <c r="A356" s="7"/>
      <c r="B356" s="7"/>
      <c r="C356" s="30"/>
      <c r="D356" s="7"/>
      <c r="E356" s="7"/>
      <c r="F356" s="7"/>
      <c r="G356" s="7"/>
      <c r="H356" s="70"/>
      <c r="I356" s="83"/>
      <c r="J356" s="83"/>
      <c r="K356" s="83"/>
      <c r="L356" s="70"/>
      <c r="M356" s="7"/>
      <c r="N356" s="7"/>
      <c r="O356" s="7"/>
      <c r="P356" s="7"/>
    </row>
    <row r="357" spans="1:16">
      <c r="A357" s="7"/>
      <c r="B357" s="7"/>
      <c r="C357" s="30"/>
      <c r="D357" s="7"/>
      <c r="E357" s="7"/>
      <c r="F357" s="7"/>
      <c r="G357" s="7"/>
      <c r="H357" s="70"/>
      <c r="I357" s="83"/>
      <c r="J357" s="83"/>
      <c r="K357" s="83"/>
      <c r="L357" s="70"/>
      <c r="M357" s="7"/>
      <c r="N357" s="7"/>
      <c r="O357" s="7"/>
      <c r="P357" s="7"/>
    </row>
    <row r="358" spans="1:16">
      <c r="A358" s="7"/>
      <c r="B358" s="7"/>
      <c r="C358" s="30"/>
      <c r="D358" s="7"/>
      <c r="E358" s="7"/>
      <c r="F358" s="7"/>
      <c r="G358" s="7"/>
      <c r="H358" s="70"/>
      <c r="I358" s="83"/>
      <c r="J358" s="83"/>
      <c r="K358" s="83"/>
      <c r="L358" s="70"/>
      <c r="M358" s="7"/>
      <c r="N358" s="7"/>
      <c r="O358" s="7"/>
      <c r="P358" s="7"/>
    </row>
    <row r="359" spans="1:16">
      <c r="A359" s="7"/>
      <c r="B359" s="7"/>
      <c r="C359" s="30"/>
      <c r="D359" s="7"/>
      <c r="E359" s="7"/>
      <c r="F359" s="7"/>
      <c r="G359" s="7"/>
      <c r="H359" s="70"/>
      <c r="I359" s="83"/>
      <c r="J359" s="83"/>
      <c r="K359" s="83"/>
      <c r="L359" s="70"/>
      <c r="M359" s="7"/>
      <c r="N359" s="7"/>
      <c r="O359" s="7"/>
      <c r="P359" s="7"/>
    </row>
    <row r="360" spans="1:16">
      <c r="A360" s="7"/>
      <c r="B360" s="7"/>
      <c r="C360" s="30"/>
      <c r="D360" s="7"/>
      <c r="E360" s="7"/>
      <c r="F360" s="7"/>
      <c r="G360" s="7"/>
      <c r="H360" s="70"/>
      <c r="I360" s="83"/>
      <c r="J360" s="83"/>
      <c r="K360" s="83"/>
      <c r="L360" s="70"/>
      <c r="M360" s="7"/>
      <c r="N360" s="7"/>
      <c r="O360" s="7"/>
      <c r="P360" s="7"/>
    </row>
    <row r="361" spans="1:16">
      <c r="A361" s="7"/>
      <c r="B361" s="7"/>
      <c r="C361" s="30"/>
      <c r="D361" s="7"/>
      <c r="E361" s="7"/>
      <c r="F361" s="7"/>
      <c r="G361" s="7"/>
      <c r="H361" s="70"/>
      <c r="I361" s="83"/>
      <c r="J361" s="83"/>
      <c r="K361" s="83"/>
      <c r="L361" s="70"/>
      <c r="M361" s="7"/>
      <c r="N361" s="7"/>
      <c r="O361" s="7"/>
      <c r="P361" s="7"/>
    </row>
    <row r="362" spans="1:16">
      <c r="A362" s="7"/>
      <c r="B362" s="7"/>
      <c r="C362" s="30"/>
      <c r="D362" s="7"/>
      <c r="E362" s="7"/>
      <c r="F362" s="7"/>
      <c r="G362" s="7"/>
      <c r="H362" s="70"/>
      <c r="I362" s="83"/>
      <c r="J362" s="83"/>
      <c r="K362" s="83"/>
      <c r="L362" s="70"/>
      <c r="M362" s="7"/>
      <c r="N362" s="7"/>
      <c r="O362" s="7"/>
      <c r="P362" s="7"/>
    </row>
    <row r="363" spans="1:16">
      <c r="A363" s="7"/>
      <c r="B363" s="7"/>
      <c r="C363" s="30"/>
      <c r="D363" s="7"/>
      <c r="E363" s="7"/>
      <c r="F363" s="7"/>
      <c r="G363" s="7"/>
      <c r="H363" s="70"/>
      <c r="I363" s="83"/>
      <c r="J363" s="83"/>
      <c r="K363" s="83"/>
      <c r="L363" s="70"/>
      <c r="M363" s="7"/>
      <c r="N363" s="7"/>
      <c r="O363" s="7"/>
      <c r="P363" s="7"/>
    </row>
    <row r="364" spans="1:16">
      <c r="A364" s="7"/>
      <c r="B364" s="7"/>
      <c r="C364" s="30"/>
      <c r="D364" s="7"/>
      <c r="E364" s="7"/>
      <c r="F364" s="7"/>
      <c r="G364" s="7"/>
      <c r="H364" s="70"/>
      <c r="I364" s="83"/>
      <c r="J364" s="83"/>
      <c r="K364" s="83"/>
      <c r="L364" s="70"/>
      <c r="M364" s="7"/>
      <c r="N364" s="7"/>
      <c r="O364" s="7"/>
      <c r="P364" s="7"/>
    </row>
    <row r="365" spans="1:16">
      <c r="A365" s="7"/>
      <c r="B365" s="7"/>
      <c r="C365" s="30"/>
      <c r="D365" s="7"/>
      <c r="E365" s="7"/>
      <c r="F365" s="7"/>
      <c r="G365" s="7"/>
      <c r="H365" s="70"/>
      <c r="I365" s="83"/>
      <c r="J365" s="83"/>
      <c r="K365" s="83"/>
      <c r="L365" s="70"/>
      <c r="M365" s="7"/>
      <c r="N365" s="7"/>
      <c r="O365" s="7"/>
      <c r="P365" s="7"/>
    </row>
    <row r="366" spans="1:16">
      <c r="A366" s="7"/>
      <c r="B366" s="7"/>
      <c r="C366" s="30"/>
      <c r="D366" s="7"/>
      <c r="E366" s="7"/>
      <c r="F366" s="7"/>
      <c r="G366" s="7"/>
      <c r="H366" s="70"/>
      <c r="I366" s="83"/>
      <c r="J366" s="83"/>
      <c r="K366" s="83"/>
      <c r="L366" s="70"/>
      <c r="M366" s="7"/>
      <c r="N366" s="7"/>
      <c r="O366" s="7"/>
      <c r="P366" s="7"/>
    </row>
    <row r="367" spans="1:16">
      <c r="A367" s="7"/>
      <c r="B367" s="7"/>
      <c r="C367" s="30"/>
      <c r="D367" s="7"/>
      <c r="E367" s="7"/>
      <c r="F367" s="7"/>
      <c r="G367" s="7"/>
      <c r="H367" s="70"/>
      <c r="I367" s="83"/>
      <c r="J367" s="83"/>
      <c r="K367" s="83"/>
      <c r="L367" s="70"/>
      <c r="M367" s="7"/>
      <c r="N367" s="7"/>
      <c r="O367" s="7"/>
      <c r="P367" s="7"/>
    </row>
    <row r="368" spans="1:16">
      <c r="A368" s="7"/>
      <c r="B368" s="7"/>
      <c r="C368" s="30"/>
      <c r="D368" s="7"/>
      <c r="E368" s="7"/>
      <c r="F368" s="7"/>
      <c r="G368" s="7"/>
      <c r="H368" s="70"/>
      <c r="I368" s="83"/>
      <c r="J368" s="83"/>
      <c r="K368" s="83"/>
      <c r="L368" s="70"/>
      <c r="M368" s="7"/>
      <c r="N368" s="7"/>
      <c r="O368" s="7"/>
      <c r="P368" s="7"/>
    </row>
    <row r="369" spans="1:16">
      <c r="A369" s="7"/>
      <c r="B369" s="7"/>
      <c r="C369" s="30"/>
      <c r="D369" s="7"/>
      <c r="E369" s="7"/>
      <c r="F369" s="7"/>
      <c r="G369" s="7"/>
      <c r="H369" s="70"/>
      <c r="I369" s="83"/>
      <c r="J369" s="83"/>
      <c r="K369" s="83"/>
      <c r="L369" s="70"/>
      <c r="M369" s="7"/>
      <c r="N369" s="7"/>
      <c r="O369" s="7"/>
      <c r="P369" s="7"/>
    </row>
    <row r="370" spans="1:16">
      <c r="A370" s="7"/>
      <c r="B370" s="7"/>
      <c r="C370" s="30"/>
      <c r="D370" s="7"/>
      <c r="E370" s="7"/>
      <c r="F370" s="7"/>
      <c r="G370" s="7"/>
      <c r="H370" s="70"/>
      <c r="I370" s="83"/>
      <c r="J370" s="83"/>
      <c r="K370" s="83"/>
      <c r="L370" s="70"/>
      <c r="M370" s="7"/>
      <c r="N370" s="7"/>
      <c r="O370" s="7"/>
      <c r="P370" s="7"/>
    </row>
    <row r="371" spans="1:16">
      <c r="A371" s="7"/>
      <c r="B371" s="7"/>
      <c r="C371" s="30"/>
      <c r="D371" s="7"/>
      <c r="E371" s="7"/>
      <c r="F371" s="7"/>
      <c r="G371" s="7"/>
      <c r="H371" s="70"/>
      <c r="I371" s="83"/>
      <c r="J371" s="83"/>
      <c r="K371" s="83"/>
      <c r="L371" s="70"/>
      <c r="M371" s="7"/>
      <c r="N371" s="7"/>
      <c r="O371" s="7"/>
      <c r="P371" s="7"/>
    </row>
    <row r="372" spans="1:16">
      <c r="A372" s="7"/>
      <c r="B372" s="7"/>
      <c r="C372" s="30"/>
      <c r="D372" s="7"/>
      <c r="E372" s="7"/>
      <c r="F372" s="7"/>
      <c r="G372" s="7"/>
      <c r="H372" s="70"/>
      <c r="I372" s="83"/>
      <c r="J372" s="83"/>
      <c r="K372" s="83"/>
      <c r="L372" s="70"/>
      <c r="M372" s="7"/>
      <c r="N372" s="7"/>
      <c r="O372" s="7"/>
      <c r="P372" s="7"/>
    </row>
    <row r="373" spans="1:16">
      <c r="A373" s="7"/>
      <c r="B373" s="7"/>
      <c r="C373" s="30"/>
      <c r="D373" s="7"/>
      <c r="E373" s="7"/>
      <c r="F373" s="7"/>
      <c r="G373" s="7"/>
      <c r="H373" s="70"/>
      <c r="I373" s="83"/>
      <c r="J373" s="83"/>
      <c r="K373" s="83"/>
      <c r="L373" s="70"/>
      <c r="M373" s="7"/>
      <c r="N373" s="7"/>
      <c r="O373" s="7"/>
      <c r="P373" s="7"/>
    </row>
    <row r="374" spans="1:16">
      <c r="A374" s="7"/>
      <c r="B374" s="7"/>
      <c r="C374" s="30"/>
      <c r="D374" s="7"/>
      <c r="E374" s="7"/>
      <c r="F374" s="7"/>
      <c r="G374" s="7"/>
      <c r="H374" s="70"/>
      <c r="I374" s="83"/>
      <c r="J374" s="83"/>
      <c r="K374" s="83"/>
      <c r="L374" s="70"/>
      <c r="M374" s="7"/>
      <c r="N374" s="7"/>
      <c r="O374" s="7"/>
      <c r="P374" s="7"/>
    </row>
    <row r="375" spans="1:16">
      <c r="A375" s="7"/>
      <c r="B375" s="7"/>
      <c r="C375" s="30"/>
      <c r="D375" s="7"/>
      <c r="E375" s="7"/>
      <c r="F375" s="7"/>
      <c r="G375" s="7"/>
      <c r="H375" s="70"/>
      <c r="I375" s="83"/>
      <c r="J375" s="83"/>
      <c r="K375" s="83"/>
      <c r="L375" s="70"/>
      <c r="M375" s="7"/>
      <c r="N375" s="7"/>
      <c r="O375" s="7"/>
      <c r="P375" s="7"/>
    </row>
    <row r="376" spans="1:16">
      <c r="A376" s="7"/>
      <c r="B376" s="7"/>
      <c r="C376" s="30"/>
      <c r="D376" s="7"/>
      <c r="E376" s="7"/>
      <c r="F376" s="7"/>
      <c r="G376" s="7"/>
      <c r="H376" s="70"/>
      <c r="I376" s="83"/>
      <c r="J376" s="83"/>
      <c r="K376" s="83"/>
      <c r="L376" s="70"/>
      <c r="M376" s="7"/>
      <c r="N376" s="7"/>
      <c r="O376" s="7"/>
      <c r="P376" s="7"/>
    </row>
    <row r="377" spans="1:16">
      <c r="A377" s="7"/>
      <c r="B377" s="7"/>
      <c r="C377" s="30"/>
      <c r="D377" s="7"/>
      <c r="E377" s="7"/>
      <c r="F377" s="7"/>
      <c r="G377" s="7"/>
      <c r="H377" s="70"/>
      <c r="I377" s="83"/>
      <c r="J377" s="83"/>
      <c r="K377" s="83"/>
      <c r="L377" s="70"/>
      <c r="M377" s="7"/>
      <c r="N377" s="7"/>
      <c r="O377" s="7"/>
      <c r="P377" s="7"/>
    </row>
    <row r="378" spans="1:16">
      <c r="A378" s="7"/>
      <c r="B378" s="7"/>
      <c r="C378" s="30"/>
      <c r="D378" s="7"/>
      <c r="E378" s="7"/>
      <c r="F378" s="7"/>
      <c r="G378" s="7"/>
      <c r="H378" s="70"/>
      <c r="I378" s="83"/>
      <c r="J378" s="83"/>
      <c r="K378" s="83"/>
      <c r="L378" s="70"/>
      <c r="M378" s="7"/>
      <c r="N378" s="7"/>
      <c r="O378" s="7"/>
      <c r="P378" s="7"/>
    </row>
    <row r="379" spans="1:16">
      <c r="A379" s="7"/>
      <c r="B379" s="7"/>
      <c r="C379" s="30"/>
      <c r="D379" s="7"/>
      <c r="E379" s="7"/>
      <c r="F379" s="7"/>
      <c r="G379" s="7"/>
      <c r="H379" s="70"/>
      <c r="I379" s="83"/>
      <c r="J379" s="83"/>
      <c r="K379" s="83"/>
      <c r="L379" s="70"/>
      <c r="M379" s="7"/>
      <c r="N379" s="7"/>
      <c r="O379" s="7"/>
      <c r="P379" s="7"/>
    </row>
    <row r="380" spans="1:16">
      <c r="A380" s="7"/>
      <c r="B380" s="7"/>
      <c r="C380" s="30"/>
      <c r="D380" s="7"/>
      <c r="E380" s="7"/>
      <c r="F380" s="7"/>
      <c r="G380" s="7"/>
      <c r="H380" s="70"/>
      <c r="I380" s="83"/>
      <c r="J380" s="83"/>
      <c r="K380" s="83"/>
      <c r="L380" s="70"/>
      <c r="M380" s="7"/>
      <c r="N380" s="7"/>
      <c r="O380" s="7"/>
      <c r="P380" s="7"/>
    </row>
    <row r="381" spans="1:16">
      <c r="A381" s="7"/>
      <c r="B381" s="7"/>
      <c r="C381" s="30"/>
      <c r="D381" s="7"/>
      <c r="E381" s="7"/>
      <c r="F381" s="7"/>
      <c r="G381" s="7"/>
      <c r="H381" s="70"/>
      <c r="I381" s="83"/>
      <c r="J381" s="83"/>
      <c r="K381" s="83"/>
      <c r="L381" s="70"/>
      <c r="M381" s="7"/>
      <c r="N381" s="7"/>
      <c r="O381" s="7"/>
      <c r="P381" s="7"/>
    </row>
    <row r="382" spans="1:16">
      <c r="A382" s="7"/>
      <c r="B382" s="7"/>
      <c r="C382" s="30"/>
      <c r="D382" s="7"/>
      <c r="E382" s="7"/>
      <c r="F382" s="7"/>
      <c r="G382" s="7"/>
      <c r="H382" s="70"/>
      <c r="I382" s="83"/>
      <c r="J382" s="83"/>
      <c r="K382" s="83"/>
      <c r="L382" s="70"/>
      <c r="M382" s="7"/>
      <c r="N382" s="7"/>
      <c r="O382" s="7"/>
      <c r="P382" s="7"/>
    </row>
    <row r="383" spans="1:16">
      <c r="A383" s="7"/>
      <c r="B383" s="7"/>
      <c r="C383" s="30"/>
      <c r="D383" s="7"/>
      <c r="E383" s="7"/>
      <c r="F383" s="7"/>
      <c r="G383" s="7"/>
      <c r="H383" s="70"/>
      <c r="I383" s="83"/>
      <c r="J383" s="83"/>
      <c r="K383" s="83"/>
      <c r="L383" s="70"/>
      <c r="M383" s="7"/>
      <c r="N383" s="7"/>
      <c r="O383" s="7"/>
      <c r="P383" s="7"/>
    </row>
    <row r="384" spans="1:16">
      <c r="A384" s="7"/>
      <c r="B384" s="7"/>
      <c r="C384" s="30"/>
      <c r="D384" s="7"/>
      <c r="E384" s="7"/>
      <c r="F384" s="7"/>
      <c r="G384" s="7"/>
      <c r="H384" s="70"/>
      <c r="I384" s="83"/>
      <c r="J384" s="83"/>
      <c r="K384" s="83"/>
      <c r="L384" s="70"/>
      <c r="M384" s="7"/>
      <c r="N384" s="7"/>
      <c r="O384" s="7"/>
      <c r="P384" s="7"/>
    </row>
    <row r="385" spans="1:16">
      <c r="A385" s="7"/>
      <c r="B385" s="7"/>
      <c r="C385" s="30"/>
      <c r="D385" s="7"/>
      <c r="E385" s="7"/>
      <c r="F385" s="7"/>
      <c r="G385" s="7"/>
      <c r="H385" s="70"/>
      <c r="I385" s="83"/>
      <c r="J385" s="83"/>
      <c r="K385" s="83"/>
      <c r="L385" s="70"/>
      <c r="M385" s="7"/>
      <c r="N385" s="7"/>
      <c r="O385" s="7"/>
      <c r="P385" s="7"/>
    </row>
    <row r="386" spans="1:16">
      <c r="A386" s="7"/>
      <c r="B386" s="7"/>
      <c r="C386" s="30"/>
      <c r="D386" s="7"/>
      <c r="E386" s="7"/>
      <c r="F386" s="7"/>
      <c r="G386" s="7"/>
      <c r="H386" s="70"/>
      <c r="I386" s="83"/>
      <c r="J386" s="83"/>
      <c r="K386" s="83"/>
      <c r="L386" s="70"/>
      <c r="M386" s="7"/>
      <c r="N386" s="7"/>
      <c r="O386" s="7"/>
      <c r="P386" s="7"/>
    </row>
    <row r="387" spans="1:16">
      <c r="A387" s="7"/>
      <c r="B387" s="7"/>
      <c r="C387" s="30"/>
      <c r="D387" s="7"/>
      <c r="E387" s="7"/>
      <c r="F387" s="7"/>
      <c r="G387" s="7"/>
      <c r="H387" s="70"/>
      <c r="I387" s="83"/>
      <c r="J387" s="83"/>
      <c r="K387" s="83"/>
      <c r="L387" s="70"/>
      <c r="M387" s="7"/>
      <c r="N387" s="7"/>
      <c r="O387" s="7"/>
      <c r="P387" s="7"/>
    </row>
    <row r="388" spans="1:16">
      <c r="A388" s="7"/>
      <c r="B388" s="7"/>
      <c r="C388" s="30"/>
      <c r="D388" s="7"/>
      <c r="E388" s="7"/>
      <c r="F388" s="7"/>
      <c r="G388" s="7"/>
      <c r="H388" s="70"/>
      <c r="I388" s="83"/>
      <c r="J388" s="83"/>
      <c r="K388" s="83"/>
      <c r="L388" s="70"/>
      <c r="M388" s="7"/>
      <c r="N388" s="7"/>
      <c r="O388" s="7"/>
      <c r="P388" s="7"/>
    </row>
    <row r="389" spans="1:16">
      <c r="A389" s="7"/>
      <c r="B389" s="7"/>
      <c r="C389" s="30"/>
      <c r="D389" s="7"/>
      <c r="E389" s="7"/>
      <c r="F389" s="7"/>
      <c r="G389" s="7"/>
      <c r="H389" s="70"/>
      <c r="I389" s="83"/>
      <c r="J389" s="83"/>
      <c r="K389" s="83"/>
      <c r="L389" s="70"/>
      <c r="M389" s="7"/>
      <c r="N389" s="7"/>
      <c r="O389" s="7"/>
      <c r="P389" s="7"/>
    </row>
    <row r="390" spans="1:16">
      <c r="A390" s="7"/>
      <c r="B390" s="7"/>
      <c r="C390" s="30"/>
      <c r="D390" s="7"/>
      <c r="E390" s="7"/>
      <c r="F390" s="7"/>
      <c r="G390" s="7"/>
      <c r="H390" s="70"/>
      <c r="I390" s="83"/>
      <c r="J390" s="83"/>
      <c r="K390" s="83"/>
      <c r="L390" s="70"/>
      <c r="M390" s="7"/>
      <c r="N390" s="7"/>
      <c r="O390" s="7"/>
      <c r="P390" s="7"/>
    </row>
    <row r="391" spans="1:16">
      <c r="A391" s="7"/>
      <c r="B391" s="7"/>
      <c r="C391" s="30"/>
      <c r="D391" s="7"/>
      <c r="E391" s="7"/>
      <c r="F391" s="7"/>
      <c r="G391" s="7"/>
      <c r="H391" s="70"/>
      <c r="I391" s="83"/>
      <c r="J391" s="83"/>
      <c r="K391" s="83"/>
      <c r="L391" s="70"/>
      <c r="M391" s="7"/>
      <c r="N391" s="7"/>
      <c r="O391" s="7"/>
      <c r="P391" s="7"/>
    </row>
    <row r="392" spans="1:16">
      <c r="A392" s="7"/>
      <c r="B392" s="7"/>
      <c r="C392" s="30"/>
      <c r="D392" s="7"/>
      <c r="E392" s="7"/>
      <c r="F392" s="7"/>
      <c r="G392" s="7"/>
      <c r="H392" s="70"/>
      <c r="I392" s="83"/>
      <c r="J392" s="83"/>
      <c r="K392" s="83"/>
      <c r="L392" s="70"/>
      <c r="M392" s="7"/>
      <c r="N392" s="7"/>
      <c r="O392" s="7"/>
      <c r="P392" s="7"/>
    </row>
    <row r="393" spans="1:16">
      <c r="A393" s="7"/>
      <c r="B393" s="7"/>
      <c r="C393" s="30"/>
      <c r="D393" s="7"/>
      <c r="E393" s="7"/>
      <c r="F393" s="7"/>
      <c r="G393" s="7"/>
      <c r="H393" s="70"/>
      <c r="I393" s="83"/>
      <c r="J393" s="83"/>
      <c r="K393" s="83"/>
      <c r="L393" s="70"/>
      <c r="M393" s="7"/>
      <c r="N393" s="7"/>
      <c r="O393" s="7"/>
      <c r="P393" s="7"/>
    </row>
    <row r="394" spans="1:16">
      <c r="A394" s="7"/>
      <c r="B394" s="7"/>
      <c r="C394" s="30"/>
      <c r="D394" s="7"/>
      <c r="E394" s="7"/>
      <c r="F394" s="7"/>
      <c r="G394" s="7"/>
      <c r="H394" s="70"/>
      <c r="I394" s="83"/>
      <c r="J394" s="83"/>
      <c r="K394" s="83"/>
      <c r="L394" s="70"/>
      <c r="M394" s="7"/>
      <c r="N394" s="7"/>
      <c r="O394" s="7"/>
      <c r="P394" s="7"/>
    </row>
    <row r="395" spans="1:16">
      <c r="A395" s="7"/>
      <c r="B395" s="7"/>
      <c r="C395" s="30"/>
      <c r="D395" s="7"/>
      <c r="E395" s="7"/>
      <c r="F395" s="7"/>
      <c r="G395" s="7"/>
      <c r="H395" s="70"/>
      <c r="I395" s="83"/>
      <c r="J395" s="83"/>
      <c r="K395" s="83"/>
      <c r="L395" s="70"/>
      <c r="M395" s="7"/>
      <c r="N395" s="7"/>
      <c r="O395" s="7"/>
      <c r="P395" s="7"/>
    </row>
    <row r="396" spans="1:16">
      <c r="A396" s="7"/>
      <c r="B396" s="7"/>
      <c r="C396" s="30"/>
      <c r="D396" s="7"/>
      <c r="E396" s="7"/>
      <c r="F396" s="7"/>
      <c r="G396" s="7"/>
      <c r="H396" s="70"/>
      <c r="I396" s="83"/>
      <c r="J396" s="83"/>
      <c r="K396" s="83"/>
      <c r="L396" s="70"/>
      <c r="M396" s="7"/>
      <c r="N396" s="7"/>
      <c r="O396" s="7"/>
      <c r="P396" s="7"/>
    </row>
    <row r="397" spans="1:16">
      <c r="A397" s="7"/>
      <c r="B397" s="7"/>
      <c r="C397" s="30"/>
      <c r="D397" s="7"/>
      <c r="E397" s="7"/>
      <c r="F397" s="7"/>
      <c r="G397" s="7"/>
      <c r="H397" s="70"/>
      <c r="I397" s="83"/>
      <c r="J397" s="83"/>
      <c r="K397" s="83"/>
      <c r="L397" s="70"/>
      <c r="M397" s="7"/>
      <c r="N397" s="7"/>
      <c r="O397" s="7"/>
      <c r="P397" s="7"/>
    </row>
    <row r="398" spans="1:16">
      <c r="A398" s="7"/>
      <c r="B398" s="7"/>
      <c r="C398" s="30"/>
      <c r="D398" s="7"/>
      <c r="E398" s="7"/>
      <c r="F398" s="7"/>
      <c r="G398" s="7"/>
      <c r="H398" s="70"/>
      <c r="I398" s="83"/>
      <c r="J398" s="83"/>
      <c r="K398" s="83"/>
      <c r="L398" s="70"/>
      <c r="M398" s="7"/>
      <c r="N398" s="7"/>
      <c r="O398" s="7"/>
      <c r="P398" s="7"/>
    </row>
    <row r="399" spans="1:16">
      <c r="A399" s="7"/>
      <c r="B399" s="7"/>
      <c r="C399" s="30"/>
      <c r="D399" s="7"/>
      <c r="E399" s="7"/>
      <c r="F399" s="7"/>
      <c r="G399" s="7"/>
      <c r="H399" s="70"/>
      <c r="I399" s="83"/>
      <c r="J399" s="83"/>
      <c r="K399" s="83"/>
      <c r="L399" s="70"/>
      <c r="M399" s="7"/>
      <c r="N399" s="7"/>
      <c r="O399" s="7"/>
      <c r="P399" s="7"/>
    </row>
    <row r="400" spans="1:16">
      <c r="A400" s="7"/>
      <c r="B400" s="7"/>
      <c r="C400" s="30"/>
      <c r="D400" s="7"/>
      <c r="E400" s="7"/>
      <c r="F400" s="7"/>
      <c r="G400" s="7"/>
      <c r="H400" s="70"/>
      <c r="I400" s="83"/>
      <c r="J400" s="83"/>
      <c r="K400" s="83"/>
      <c r="L400" s="70"/>
      <c r="M400" s="7"/>
      <c r="N400" s="7"/>
      <c r="O400" s="7"/>
      <c r="P400" s="7"/>
    </row>
    <row r="401" spans="1:16">
      <c r="A401" s="7"/>
      <c r="B401" s="7"/>
      <c r="C401" s="30"/>
      <c r="D401" s="7"/>
      <c r="E401" s="7"/>
      <c r="F401" s="7"/>
      <c r="G401" s="7"/>
      <c r="H401" s="70"/>
      <c r="I401" s="83"/>
      <c r="J401" s="83"/>
      <c r="K401" s="83"/>
      <c r="L401" s="70"/>
      <c r="M401" s="7"/>
      <c r="N401" s="7"/>
      <c r="O401" s="7"/>
      <c r="P401" s="7"/>
    </row>
    <row r="402" spans="1:16">
      <c r="A402" s="7"/>
      <c r="B402" s="7"/>
      <c r="C402" s="30"/>
      <c r="D402" s="7"/>
      <c r="E402" s="7"/>
      <c r="F402" s="7"/>
      <c r="G402" s="7"/>
      <c r="H402" s="70"/>
      <c r="I402" s="83"/>
      <c r="J402" s="83"/>
      <c r="K402" s="83"/>
      <c r="L402" s="70"/>
      <c r="M402" s="7"/>
      <c r="N402" s="7"/>
      <c r="O402" s="7"/>
      <c r="P402" s="7"/>
    </row>
    <row r="403" spans="1:16">
      <c r="A403" s="7"/>
      <c r="B403" s="7"/>
      <c r="C403" s="30"/>
      <c r="D403" s="7"/>
      <c r="E403" s="7"/>
      <c r="F403" s="7"/>
      <c r="G403" s="7"/>
      <c r="H403" s="70"/>
      <c r="I403" s="83"/>
      <c r="J403" s="83"/>
      <c r="K403" s="83"/>
      <c r="L403" s="70"/>
      <c r="M403" s="7"/>
      <c r="N403" s="7"/>
      <c r="O403" s="7"/>
      <c r="P403" s="7"/>
    </row>
    <row r="404" spans="1:16">
      <c r="A404" s="7"/>
      <c r="B404" s="7"/>
      <c r="C404" s="30"/>
      <c r="D404" s="7"/>
      <c r="E404" s="7"/>
      <c r="F404" s="7"/>
      <c r="G404" s="7"/>
      <c r="H404" s="70"/>
      <c r="I404" s="83"/>
      <c r="J404" s="83"/>
      <c r="K404" s="83"/>
      <c r="L404" s="70"/>
      <c r="M404" s="7"/>
      <c r="N404" s="7"/>
      <c r="O404" s="7"/>
      <c r="P404" s="7"/>
    </row>
    <row r="405" spans="1:16">
      <c r="A405" s="7"/>
      <c r="B405" s="7"/>
      <c r="C405" s="30"/>
      <c r="D405" s="7"/>
      <c r="E405" s="7"/>
      <c r="F405" s="7"/>
      <c r="G405" s="7"/>
      <c r="H405" s="70"/>
      <c r="I405" s="83"/>
      <c r="J405" s="83"/>
      <c r="K405" s="83"/>
      <c r="L405" s="70"/>
      <c r="M405" s="7"/>
      <c r="N405" s="7"/>
      <c r="O405" s="7"/>
      <c r="P405" s="7"/>
    </row>
    <row r="406" spans="1:16">
      <c r="A406" s="7"/>
      <c r="B406" s="7"/>
      <c r="C406" s="30"/>
      <c r="D406" s="7"/>
      <c r="E406" s="7"/>
      <c r="F406" s="7"/>
      <c r="G406" s="7"/>
      <c r="H406" s="70"/>
      <c r="I406" s="83"/>
      <c r="J406" s="83"/>
      <c r="K406" s="83"/>
      <c r="L406" s="70"/>
      <c r="M406" s="7"/>
      <c r="N406" s="7"/>
      <c r="O406" s="7"/>
      <c r="P406" s="7"/>
    </row>
    <row r="407" spans="1:16">
      <c r="A407" s="7"/>
      <c r="B407" s="7"/>
      <c r="C407" s="30"/>
      <c r="D407" s="7"/>
      <c r="E407" s="7"/>
      <c r="F407" s="7"/>
      <c r="G407" s="7"/>
      <c r="H407" s="70"/>
      <c r="I407" s="83"/>
      <c r="J407" s="83"/>
      <c r="K407" s="83"/>
      <c r="L407" s="70"/>
      <c r="M407" s="7"/>
      <c r="N407" s="7"/>
      <c r="O407" s="7"/>
      <c r="P407" s="7"/>
    </row>
    <row r="408" spans="1:16">
      <c r="A408" s="7"/>
      <c r="B408" s="7"/>
      <c r="C408" s="30"/>
      <c r="D408" s="7"/>
      <c r="E408" s="7"/>
      <c r="F408" s="7"/>
      <c r="G408" s="7"/>
      <c r="H408" s="70"/>
      <c r="I408" s="83"/>
      <c r="J408" s="83"/>
      <c r="K408" s="83"/>
      <c r="L408" s="70"/>
      <c r="M408" s="7"/>
      <c r="N408" s="7"/>
      <c r="O408" s="7"/>
      <c r="P408" s="7"/>
    </row>
    <row r="409" spans="1:16">
      <c r="A409" s="7"/>
      <c r="B409" s="7"/>
      <c r="C409" s="30"/>
      <c r="D409" s="7"/>
      <c r="E409" s="7"/>
      <c r="F409" s="7"/>
      <c r="G409" s="7"/>
      <c r="H409" s="70"/>
      <c r="I409" s="83"/>
      <c r="J409" s="83"/>
      <c r="K409" s="83"/>
      <c r="L409" s="70"/>
      <c r="M409" s="7"/>
      <c r="N409" s="7"/>
      <c r="O409" s="7"/>
      <c r="P409" s="7"/>
    </row>
    <row r="410" spans="1:16">
      <c r="A410" s="7"/>
      <c r="B410" s="7"/>
      <c r="C410" s="30"/>
      <c r="D410" s="7"/>
      <c r="E410" s="7"/>
      <c r="F410" s="7"/>
      <c r="G410" s="7"/>
      <c r="H410" s="70"/>
      <c r="I410" s="83"/>
      <c r="J410" s="83"/>
      <c r="K410" s="83"/>
      <c r="L410" s="70"/>
      <c r="M410" s="7"/>
      <c r="N410" s="7"/>
      <c r="O410" s="7"/>
      <c r="P410" s="7"/>
    </row>
    <row r="411" spans="1:16">
      <c r="A411" s="7"/>
      <c r="B411" s="7"/>
      <c r="C411" s="30"/>
      <c r="D411" s="7"/>
      <c r="E411" s="7"/>
      <c r="F411" s="7"/>
      <c r="G411" s="7"/>
      <c r="H411" s="70"/>
      <c r="I411" s="83"/>
      <c r="J411" s="83"/>
      <c r="K411" s="83"/>
      <c r="L411" s="70"/>
      <c r="M411" s="7"/>
      <c r="N411" s="7"/>
      <c r="O411" s="7"/>
      <c r="P411" s="7"/>
    </row>
    <row r="412" spans="1:16">
      <c r="A412" s="7"/>
      <c r="B412" s="7"/>
      <c r="C412" s="30"/>
      <c r="D412" s="7"/>
      <c r="E412" s="7"/>
      <c r="F412" s="7"/>
      <c r="G412" s="7"/>
      <c r="H412" s="70"/>
      <c r="I412" s="83"/>
      <c r="J412" s="83"/>
      <c r="K412" s="83"/>
      <c r="L412" s="70"/>
      <c r="M412" s="7"/>
      <c r="N412" s="7"/>
      <c r="O412" s="7"/>
      <c r="P412" s="7"/>
    </row>
    <row r="413" spans="1:16">
      <c r="A413" s="7"/>
      <c r="B413" s="7"/>
      <c r="C413" s="30"/>
      <c r="D413" s="7"/>
      <c r="E413" s="7"/>
      <c r="F413" s="7"/>
      <c r="G413" s="7"/>
      <c r="H413" s="70"/>
      <c r="I413" s="83"/>
      <c r="J413" s="83"/>
      <c r="K413" s="83"/>
      <c r="L413" s="70"/>
      <c r="M413" s="7"/>
      <c r="N413" s="7"/>
      <c r="O413" s="7"/>
      <c r="P413" s="7"/>
    </row>
    <row r="414" spans="1:16">
      <c r="A414" s="7"/>
      <c r="B414" s="7"/>
      <c r="C414" s="30"/>
      <c r="D414" s="7"/>
      <c r="E414" s="7"/>
      <c r="F414" s="7"/>
      <c r="G414" s="7"/>
      <c r="H414" s="70"/>
      <c r="I414" s="83"/>
      <c r="J414" s="83"/>
      <c r="K414" s="83"/>
      <c r="L414" s="70"/>
      <c r="M414" s="7"/>
      <c r="N414" s="7"/>
      <c r="O414" s="7"/>
      <c r="P414" s="7"/>
    </row>
    <row r="415" spans="1:16">
      <c r="A415" s="7"/>
      <c r="B415" s="7"/>
      <c r="C415" s="30"/>
      <c r="D415" s="7"/>
      <c r="E415" s="7"/>
      <c r="F415" s="7"/>
      <c r="G415" s="7"/>
      <c r="H415" s="70"/>
      <c r="I415" s="83"/>
      <c r="J415" s="83"/>
      <c r="K415" s="83"/>
      <c r="L415" s="70"/>
      <c r="M415" s="7"/>
      <c r="N415" s="7"/>
      <c r="O415" s="7"/>
      <c r="P415" s="7"/>
    </row>
    <row r="416" spans="1:16">
      <c r="A416" s="7"/>
      <c r="B416" s="7"/>
      <c r="C416" s="30"/>
      <c r="D416" s="7"/>
      <c r="E416" s="7"/>
      <c r="F416" s="7"/>
      <c r="G416" s="7"/>
      <c r="H416" s="70"/>
      <c r="I416" s="83"/>
      <c r="J416" s="83"/>
      <c r="K416" s="83"/>
      <c r="L416" s="70"/>
      <c r="M416" s="7"/>
      <c r="N416" s="7"/>
      <c r="O416" s="7"/>
      <c r="P416" s="7"/>
    </row>
    <row r="417" spans="1:16">
      <c r="A417" s="7"/>
      <c r="B417" s="7"/>
      <c r="C417" s="30"/>
      <c r="D417" s="7"/>
      <c r="E417" s="7"/>
      <c r="F417" s="7"/>
      <c r="G417" s="7"/>
      <c r="H417" s="70"/>
      <c r="I417" s="83"/>
      <c r="J417" s="83"/>
      <c r="K417" s="83"/>
      <c r="L417" s="70"/>
      <c r="M417" s="7"/>
      <c r="N417" s="7"/>
      <c r="O417" s="7"/>
      <c r="P417" s="7"/>
    </row>
    <row r="418" spans="1:16">
      <c r="A418" s="7"/>
      <c r="B418" s="7"/>
      <c r="C418" s="30"/>
      <c r="D418" s="7"/>
      <c r="E418" s="7"/>
      <c r="F418" s="7"/>
      <c r="G418" s="7"/>
      <c r="H418" s="70"/>
      <c r="I418" s="83"/>
      <c r="J418" s="83"/>
      <c r="K418" s="83"/>
      <c r="L418" s="70"/>
      <c r="M418" s="7"/>
      <c r="N418" s="7"/>
      <c r="O418" s="7"/>
      <c r="P418" s="7"/>
    </row>
    <row r="419" spans="1:16">
      <c r="A419" s="7"/>
      <c r="B419" s="7"/>
      <c r="C419" s="30"/>
      <c r="D419" s="7"/>
      <c r="E419" s="7"/>
      <c r="F419" s="7"/>
      <c r="G419" s="7"/>
      <c r="H419" s="70"/>
      <c r="I419" s="83"/>
      <c r="J419" s="83"/>
      <c r="K419" s="83"/>
      <c r="L419" s="70"/>
      <c r="M419" s="7"/>
      <c r="N419" s="7"/>
      <c r="O419" s="7"/>
      <c r="P419" s="7"/>
    </row>
    <row r="420" spans="1:16">
      <c r="A420" s="7"/>
      <c r="B420" s="7"/>
      <c r="C420" s="30"/>
      <c r="D420" s="7"/>
      <c r="E420" s="7"/>
      <c r="F420" s="7"/>
      <c r="G420" s="7"/>
      <c r="H420" s="70"/>
      <c r="I420" s="83"/>
      <c r="J420" s="83"/>
      <c r="K420" s="83"/>
      <c r="L420" s="70"/>
      <c r="M420" s="7"/>
      <c r="N420" s="7"/>
      <c r="O420" s="7"/>
      <c r="P420" s="7"/>
    </row>
    <row r="421" spans="1:16">
      <c r="A421" s="7"/>
      <c r="B421" s="7"/>
      <c r="C421" s="30"/>
      <c r="D421" s="7"/>
      <c r="E421" s="7"/>
      <c r="F421" s="7"/>
      <c r="G421" s="7"/>
      <c r="H421" s="70"/>
      <c r="I421" s="83"/>
      <c r="J421" s="83"/>
      <c r="K421" s="83"/>
      <c r="L421" s="70"/>
      <c r="M421" s="7"/>
      <c r="N421" s="7"/>
      <c r="O421" s="7"/>
      <c r="P421" s="7"/>
    </row>
    <row r="422" spans="1:16">
      <c r="A422" s="7"/>
      <c r="B422" s="7"/>
      <c r="C422" s="30"/>
      <c r="D422" s="7"/>
      <c r="E422" s="7"/>
      <c r="F422" s="7"/>
      <c r="G422" s="7"/>
      <c r="H422" s="70"/>
      <c r="I422" s="83"/>
      <c r="J422" s="83"/>
      <c r="K422" s="83"/>
      <c r="L422" s="70"/>
      <c r="M422" s="7"/>
      <c r="N422" s="7"/>
      <c r="O422" s="7"/>
      <c r="P422" s="7"/>
    </row>
    <row r="423" spans="1:16">
      <c r="A423" s="7"/>
      <c r="B423" s="7"/>
      <c r="C423" s="30"/>
      <c r="D423" s="7"/>
      <c r="E423" s="7"/>
      <c r="F423" s="7"/>
      <c r="G423" s="7"/>
      <c r="H423" s="70"/>
      <c r="I423" s="83"/>
      <c r="J423" s="83"/>
      <c r="K423" s="83"/>
      <c r="L423" s="70"/>
      <c r="M423" s="7"/>
      <c r="N423" s="7"/>
      <c r="O423" s="7"/>
      <c r="P423" s="7"/>
    </row>
    <row r="424" spans="1:16">
      <c r="A424" s="7"/>
      <c r="B424" s="7"/>
      <c r="C424" s="30"/>
      <c r="D424" s="7"/>
      <c r="E424" s="7"/>
      <c r="F424" s="7"/>
      <c r="G424" s="7"/>
      <c r="H424" s="70"/>
      <c r="I424" s="83"/>
      <c r="J424" s="83"/>
      <c r="K424" s="83"/>
      <c r="L424" s="70"/>
      <c r="M424" s="7"/>
      <c r="N424" s="7"/>
      <c r="O424" s="7"/>
      <c r="P424" s="7"/>
    </row>
    <row r="425" spans="1:16">
      <c r="A425" s="7"/>
      <c r="B425" s="7"/>
      <c r="C425" s="30"/>
      <c r="D425" s="7"/>
      <c r="E425" s="7"/>
      <c r="F425" s="7"/>
      <c r="G425" s="7"/>
      <c r="H425" s="70"/>
      <c r="I425" s="83"/>
      <c r="J425" s="83"/>
      <c r="K425" s="83"/>
      <c r="L425" s="70"/>
      <c r="M425" s="7"/>
      <c r="N425" s="7"/>
      <c r="O425" s="7"/>
      <c r="P425" s="7"/>
    </row>
    <row r="426" spans="1:16">
      <c r="A426" s="7"/>
      <c r="B426" s="7"/>
      <c r="C426" s="30"/>
      <c r="D426" s="7"/>
      <c r="E426" s="7"/>
      <c r="F426" s="7"/>
      <c r="G426" s="7"/>
      <c r="H426" s="70"/>
      <c r="I426" s="83"/>
      <c r="J426" s="83"/>
      <c r="K426" s="83"/>
      <c r="L426" s="70"/>
      <c r="M426" s="7"/>
      <c r="N426" s="7"/>
      <c r="O426" s="7"/>
      <c r="P426" s="7"/>
    </row>
    <row r="427" spans="1:16">
      <c r="A427" s="7"/>
      <c r="B427" s="7"/>
      <c r="C427" s="30"/>
      <c r="D427" s="7"/>
      <c r="E427" s="7"/>
      <c r="F427" s="7"/>
      <c r="G427" s="7"/>
      <c r="H427" s="70"/>
      <c r="I427" s="83"/>
      <c r="J427" s="83"/>
      <c r="K427" s="83"/>
      <c r="L427" s="70"/>
      <c r="M427" s="7"/>
      <c r="N427" s="7"/>
      <c r="O427" s="7"/>
      <c r="P427" s="7"/>
    </row>
    <row r="428" spans="1:16">
      <c r="A428" s="7"/>
      <c r="B428" s="7"/>
      <c r="C428" s="30"/>
      <c r="D428" s="7"/>
      <c r="E428" s="7"/>
      <c r="F428" s="7"/>
      <c r="G428" s="7"/>
      <c r="H428" s="70"/>
      <c r="I428" s="83"/>
      <c r="J428" s="83"/>
      <c r="K428" s="83"/>
      <c r="L428" s="70"/>
      <c r="M428" s="7"/>
      <c r="N428" s="7"/>
      <c r="O428" s="7"/>
      <c r="P428" s="7"/>
    </row>
    <row r="429" spans="1:16">
      <c r="A429" s="7"/>
      <c r="B429" s="7"/>
      <c r="C429" s="30"/>
      <c r="D429" s="7"/>
      <c r="E429" s="7"/>
      <c r="F429" s="7"/>
      <c r="G429" s="7"/>
      <c r="H429" s="70"/>
      <c r="I429" s="83"/>
      <c r="J429" s="83"/>
      <c r="K429" s="83"/>
      <c r="L429" s="70"/>
      <c r="M429" s="7"/>
      <c r="N429" s="7"/>
      <c r="O429" s="7"/>
      <c r="P429" s="7"/>
    </row>
    <row r="430" spans="1:16">
      <c r="A430" s="7"/>
      <c r="B430" s="7"/>
      <c r="C430" s="30"/>
      <c r="D430" s="7"/>
      <c r="E430" s="7"/>
      <c r="F430" s="7"/>
      <c r="G430" s="7"/>
      <c r="H430" s="70"/>
      <c r="I430" s="83"/>
      <c r="J430" s="83"/>
      <c r="K430" s="83"/>
      <c r="L430" s="70"/>
      <c r="M430" s="7"/>
      <c r="N430" s="7"/>
      <c r="O430" s="7"/>
      <c r="P430" s="7"/>
    </row>
    <row r="431" spans="1:16">
      <c r="A431" s="7"/>
      <c r="B431" s="7"/>
      <c r="C431" s="30"/>
      <c r="D431" s="7"/>
      <c r="E431" s="7"/>
      <c r="F431" s="7"/>
      <c r="G431" s="7"/>
      <c r="H431" s="70"/>
      <c r="I431" s="83"/>
      <c r="J431" s="83"/>
      <c r="K431" s="83"/>
      <c r="L431" s="70"/>
      <c r="M431" s="7"/>
      <c r="N431" s="7"/>
      <c r="O431" s="7"/>
      <c r="P431" s="7"/>
    </row>
    <row r="432" spans="1:16">
      <c r="A432" s="7"/>
      <c r="B432" s="7"/>
      <c r="C432" s="30"/>
      <c r="D432" s="7"/>
      <c r="E432" s="7"/>
      <c r="F432" s="7"/>
      <c r="G432" s="7"/>
      <c r="H432" s="70"/>
      <c r="I432" s="83"/>
      <c r="J432" s="83"/>
      <c r="K432" s="83"/>
      <c r="L432" s="70"/>
      <c r="M432" s="7"/>
      <c r="N432" s="7"/>
      <c r="O432" s="7"/>
      <c r="P432" s="7"/>
    </row>
    <row r="433" spans="1:16">
      <c r="A433" s="7"/>
      <c r="B433" s="7"/>
      <c r="C433" s="30"/>
      <c r="D433" s="7"/>
      <c r="E433" s="7"/>
      <c r="F433" s="7"/>
      <c r="G433" s="7"/>
      <c r="H433" s="70"/>
      <c r="I433" s="83"/>
      <c r="J433" s="83"/>
      <c r="K433" s="83"/>
      <c r="L433" s="70"/>
      <c r="M433" s="7"/>
      <c r="N433" s="7"/>
      <c r="O433" s="7"/>
      <c r="P433" s="7"/>
    </row>
    <row r="434" spans="1:16">
      <c r="A434" s="7"/>
      <c r="B434" s="7"/>
      <c r="C434" s="30"/>
      <c r="D434" s="7"/>
      <c r="E434" s="7"/>
      <c r="F434" s="7"/>
      <c r="G434" s="7"/>
      <c r="H434" s="70"/>
      <c r="I434" s="83"/>
      <c r="J434" s="83"/>
      <c r="K434" s="83"/>
      <c r="L434" s="70"/>
      <c r="M434" s="7"/>
      <c r="N434" s="7"/>
      <c r="O434" s="7"/>
      <c r="P434" s="7"/>
    </row>
    <row r="435" spans="1:16">
      <c r="A435" s="7"/>
      <c r="B435" s="7"/>
      <c r="C435" s="30"/>
      <c r="D435" s="7"/>
      <c r="E435" s="7"/>
      <c r="F435" s="7"/>
      <c r="G435" s="7"/>
      <c r="H435" s="70"/>
      <c r="I435" s="83"/>
      <c r="J435" s="83"/>
      <c r="K435" s="83"/>
      <c r="L435" s="70"/>
      <c r="M435" s="7"/>
      <c r="N435" s="7"/>
      <c r="O435" s="7"/>
      <c r="P435" s="7"/>
    </row>
    <row r="436" spans="1:16">
      <c r="A436" s="7"/>
      <c r="B436" s="7"/>
      <c r="C436" s="30"/>
      <c r="D436" s="7"/>
      <c r="E436" s="7"/>
      <c r="F436" s="7"/>
      <c r="G436" s="7"/>
      <c r="H436" s="70"/>
      <c r="I436" s="83"/>
      <c r="J436" s="83"/>
      <c r="K436" s="83"/>
      <c r="L436" s="70"/>
      <c r="M436" s="7"/>
      <c r="N436" s="7"/>
      <c r="O436" s="7"/>
      <c r="P436" s="7"/>
    </row>
    <row r="437" spans="1:16">
      <c r="A437" s="7"/>
      <c r="B437" s="7"/>
      <c r="C437" s="30"/>
      <c r="D437" s="7"/>
      <c r="E437" s="7"/>
      <c r="F437" s="7"/>
      <c r="G437" s="7"/>
      <c r="H437" s="70"/>
      <c r="I437" s="83"/>
      <c r="J437" s="83"/>
      <c r="K437" s="83"/>
      <c r="L437" s="70"/>
      <c r="M437" s="7"/>
      <c r="N437" s="7"/>
      <c r="O437" s="7"/>
      <c r="P437" s="7"/>
    </row>
    <row r="438" spans="1:16">
      <c r="A438" s="7"/>
      <c r="B438" s="7"/>
      <c r="C438" s="30"/>
      <c r="D438" s="7"/>
      <c r="E438" s="7"/>
      <c r="F438" s="7"/>
      <c r="G438" s="7"/>
      <c r="H438" s="70"/>
      <c r="I438" s="83"/>
      <c r="J438" s="83"/>
      <c r="K438" s="83"/>
      <c r="L438" s="70"/>
      <c r="M438" s="7"/>
      <c r="N438" s="7"/>
      <c r="O438" s="7"/>
      <c r="P438" s="7"/>
    </row>
    <row r="439" spans="1:16">
      <c r="A439" s="7"/>
      <c r="B439" s="7"/>
      <c r="C439" s="30"/>
      <c r="D439" s="7"/>
      <c r="E439" s="7"/>
      <c r="F439" s="7"/>
      <c r="G439" s="7"/>
      <c r="H439" s="70"/>
      <c r="I439" s="83"/>
      <c r="J439" s="83"/>
      <c r="K439" s="83"/>
      <c r="L439" s="70"/>
      <c r="M439" s="7"/>
      <c r="N439" s="7"/>
      <c r="O439" s="7"/>
      <c r="P439" s="7"/>
    </row>
    <row r="440" spans="1:16">
      <c r="A440" s="7"/>
      <c r="B440" s="7"/>
      <c r="C440" s="30"/>
      <c r="D440" s="7"/>
      <c r="E440" s="7"/>
      <c r="F440" s="7"/>
      <c r="G440" s="7"/>
      <c r="H440" s="70"/>
      <c r="I440" s="83"/>
      <c r="J440" s="83"/>
      <c r="K440" s="83"/>
      <c r="L440" s="70"/>
      <c r="M440" s="7"/>
      <c r="N440" s="7"/>
      <c r="O440" s="7"/>
      <c r="P440" s="7"/>
    </row>
    <row r="441" spans="1:16">
      <c r="A441" s="7"/>
      <c r="B441" s="7"/>
      <c r="C441" s="30"/>
      <c r="D441" s="7"/>
      <c r="E441" s="7"/>
      <c r="F441" s="7"/>
      <c r="G441" s="7"/>
      <c r="H441" s="70"/>
      <c r="I441" s="83"/>
      <c r="J441" s="83"/>
      <c r="K441" s="83"/>
      <c r="L441" s="70"/>
      <c r="M441" s="7"/>
      <c r="N441" s="7"/>
      <c r="O441" s="7"/>
      <c r="P441" s="7"/>
    </row>
    <row r="442" spans="1:16">
      <c r="A442" s="7"/>
      <c r="B442" s="7"/>
      <c r="C442" s="30"/>
      <c r="D442" s="7"/>
      <c r="E442" s="7"/>
      <c r="F442" s="7"/>
      <c r="G442" s="7"/>
      <c r="H442" s="70"/>
      <c r="I442" s="83"/>
      <c r="J442" s="83"/>
      <c r="K442" s="83"/>
      <c r="L442" s="70"/>
      <c r="M442" s="7"/>
      <c r="N442" s="7"/>
      <c r="O442" s="7"/>
      <c r="P442" s="7"/>
    </row>
    <row r="443" spans="1:16">
      <c r="A443" s="7"/>
      <c r="B443" s="7"/>
      <c r="C443" s="30"/>
      <c r="D443" s="7"/>
      <c r="E443" s="7"/>
      <c r="F443" s="7"/>
      <c r="G443" s="7"/>
      <c r="H443" s="70"/>
      <c r="I443" s="83"/>
      <c r="J443" s="83"/>
      <c r="K443" s="83"/>
      <c r="L443" s="70"/>
      <c r="M443" s="7"/>
      <c r="N443" s="7"/>
      <c r="O443" s="7"/>
      <c r="P443" s="7"/>
    </row>
    <row r="444" spans="1:16">
      <c r="A444" s="7"/>
      <c r="B444" s="7"/>
      <c r="C444" s="30"/>
      <c r="D444" s="7"/>
      <c r="E444" s="7"/>
      <c r="F444" s="7"/>
      <c r="G444" s="7"/>
      <c r="H444" s="70"/>
      <c r="I444" s="83"/>
      <c r="J444" s="83"/>
      <c r="K444" s="83"/>
      <c r="L444" s="70"/>
      <c r="M444" s="7"/>
      <c r="N444" s="7"/>
      <c r="O444" s="7"/>
      <c r="P444" s="7"/>
    </row>
    <row r="445" spans="1:16">
      <c r="A445" s="7"/>
      <c r="B445" s="7"/>
      <c r="C445" s="30"/>
      <c r="D445" s="7"/>
      <c r="E445" s="7"/>
      <c r="F445" s="7"/>
      <c r="G445" s="7"/>
      <c r="H445" s="70"/>
      <c r="I445" s="83"/>
      <c r="J445" s="83"/>
      <c r="K445" s="83"/>
      <c r="L445" s="70"/>
      <c r="M445" s="7"/>
      <c r="N445" s="7"/>
      <c r="O445" s="7"/>
      <c r="P445" s="7"/>
    </row>
    <row r="446" spans="1:16">
      <c r="A446" s="7"/>
      <c r="B446" s="7"/>
      <c r="C446" s="30"/>
      <c r="D446" s="7"/>
      <c r="E446" s="7"/>
      <c r="F446" s="7"/>
      <c r="G446" s="7"/>
      <c r="H446" s="70"/>
      <c r="I446" s="83"/>
      <c r="J446" s="83"/>
      <c r="K446" s="83"/>
      <c r="L446" s="70"/>
      <c r="M446" s="7"/>
      <c r="N446" s="7"/>
      <c r="O446" s="7"/>
      <c r="P446" s="7"/>
    </row>
    <row r="447" spans="1:16">
      <c r="A447" s="7"/>
      <c r="B447" s="7"/>
      <c r="C447" s="30"/>
      <c r="D447" s="7"/>
      <c r="E447" s="7"/>
      <c r="F447" s="7"/>
      <c r="G447" s="7"/>
      <c r="H447" s="70"/>
      <c r="I447" s="83"/>
      <c r="J447" s="83"/>
      <c r="K447" s="83"/>
      <c r="L447" s="70"/>
      <c r="M447" s="7"/>
      <c r="N447" s="7"/>
      <c r="O447" s="7"/>
      <c r="P447" s="7"/>
    </row>
    <row r="448" spans="1:16">
      <c r="A448" s="7"/>
      <c r="B448" s="7"/>
      <c r="C448" s="30"/>
      <c r="D448" s="7"/>
      <c r="E448" s="7"/>
      <c r="F448" s="7"/>
      <c r="G448" s="7"/>
      <c r="H448" s="70"/>
      <c r="I448" s="83"/>
      <c r="J448" s="83"/>
      <c r="K448" s="83"/>
      <c r="L448" s="70"/>
      <c r="M448" s="7"/>
      <c r="N448" s="7"/>
      <c r="O448" s="7"/>
      <c r="P448" s="7"/>
    </row>
    <row r="449" spans="1:16">
      <c r="A449" s="7"/>
      <c r="B449" s="7"/>
      <c r="C449" s="30"/>
      <c r="D449" s="7"/>
      <c r="E449" s="7"/>
      <c r="F449" s="7"/>
      <c r="G449" s="7"/>
      <c r="H449" s="70"/>
      <c r="I449" s="83"/>
      <c r="J449" s="83"/>
      <c r="K449" s="83"/>
      <c r="L449" s="70"/>
      <c r="M449" s="7"/>
      <c r="N449" s="7"/>
      <c r="O449" s="7"/>
      <c r="P449" s="7"/>
    </row>
    <row r="450" spans="1:16">
      <c r="A450" s="7"/>
      <c r="B450" s="7"/>
      <c r="C450" s="30"/>
      <c r="D450" s="7"/>
      <c r="E450" s="7"/>
      <c r="F450" s="7"/>
      <c r="G450" s="7"/>
      <c r="H450" s="70"/>
      <c r="I450" s="83"/>
      <c r="J450" s="83"/>
      <c r="K450" s="83"/>
      <c r="L450" s="70"/>
      <c r="M450" s="7"/>
      <c r="N450" s="7"/>
      <c r="O450" s="7"/>
      <c r="P450" s="7"/>
    </row>
    <row r="451" spans="1:16">
      <c r="A451" s="7"/>
      <c r="B451" s="7"/>
      <c r="C451" s="30"/>
      <c r="D451" s="7"/>
      <c r="E451" s="7"/>
      <c r="F451" s="7"/>
      <c r="G451" s="7"/>
      <c r="H451" s="70"/>
      <c r="I451" s="83"/>
      <c r="J451" s="83"/>
      <c r="K451" s="83"/>
      <c r="L451" s="70"/>
      <c r="M451" s="7"/>
      <c r="N451" s="7"/>
      <c r="O451" s="7"/>
      <c r="P451" s="7"/>
    </row>
    <row r="452" spans="1:16">
      <c r="A452" s="7"/>
      <c r="B452" s="7"/>
      <c r="C452" s="30"/>
      <c r="D452" s="7"/>
      <c r="E452" s="7"/>
      <c r="F452" s="7"/>
      <c r="G452" s="7"/>
      <c r="H452" s="70"/>
      <c r="I452" s="83"/>
      <c r="J452" s="83"/>
      <c r="K452" s="83"/>
      <c r="L452" s="70"/>
      <c r="M452" s="7"/>
      <c r="N452" s="7"/>
      <c r="O452" s="7"/>
      <c r="P452" s="7"/>
    </row>
    <row r="453" spans="1:16">
      <c r="A453" s="7"/>
      <c r="B453" s="7"/>
      <c r="C453" s="30"/>
      <c r="D453" s="7"/>
      <c r="E453" s="7"/>
      <c r="F453" s="7"/>
      <c r="G453" s="7"/>
      <c r="H453" s="70"/>
      <c r="I453" s="83"/>
      <c r="J453" s="83"/>
      <c r="K453" s="83"/>
      <c r="L453" s="70"/>
      <c r="M453" s="7"/>
      <c r="N453" s="7"/>
      <c r="O453" s="7"/>
      <c r="P453" s="7"/>
    </row>
    <row r="454" spans="1:16">
      <c r="A454" s="7"/>
      <c r="B454" s="7"/>
      <c r="C454" s="30"/>
      <c r="D454" s="7"/>
      <c r="E454" s="7"/>
      <c r="F454" s="7"/>
      <c r="G454" s="7"/>
      <c r="H454" s="70"/>
      <c r="I454" s="83"/>
      <c r="J454" s="83"/>
      <c r="K454" s="83"/>
      <c r="L454" s="70"/>
      <c r="M454" s="7"/>
      <c r="N454" s="7"/>
      <c r="O454" s="7"/>
      <c r="P454" s="7"/>
    </row>
    <row r="455" spans="1:16">
      <c r="A455" s="7"/>
      <c r="B455" s="7"/>
      <c r="C455" s="30"/>
      <c r="D455" s="7"/>
      <c r="E455" s="7"/>
      <c r="F455" s="7"/>
      <c r="G455" s="7"/>
      <c r="H455" s="70"/>
      <c r="I455" s="83"/>
      <c r="J455" s="83"/>
      <c r="K455" s="83"/>
      <c r="L455" s="70"/>
      <c r="M455" s="7"/>
      <c r="N455" s="7"/>
      <c r="O455" s="7"/>
      <c r="P455" s="7"/>
    </row>
    <row r="456" spans="1:16">
      <c r="A456" s="7"/>
      <c r="B456" s="7"/>
      <c r="C456" s="30"/>
      <c r="D456" s="7"/>
      <c r="E456" s="7"/>
      <c r="F456" s="7"/>
      <c r="G456" s="7"/>
      <c r="H456" s="70"/>
      <c r="I456" s="83"/>
      <c r="J456" s="83"/>
      <c r="K456" s="83"/>
      <c r="L456" s="70"/>
      <c r="M456" s="7"/>
      <c r="N456" s="7"/>
      <c r="O456" s="7"/>
      <c r="P456" s="7"/>
    </row>
    <row r="457" spans="1:16">
      <c r="A457" s="7"/>
      <c r="B457" s="7"/>
      <c r="C457" s="30"/>
      <c r="D457" s="7"/>
      <c r="E457" s="7"/>
      <c r="F457" s="7"/>
      <c r="G457" s="7"/>
      <c r="H457" s="70"/>
      <c r="I457" s="83"/>
      <c r="J457" s="83"/>
      <c r="K457" s="83"/>
      <c r="L457" s="70"/>
      <c r="M457" s="7"/>
      <c r="N457" s="7"/>
      <c r="O457" s="7"/>
      <c r="P457" s="7"/>
    </row>
    <row r="458" spans="1:16">
      <c r="A458" s="7"/>
      <c r="B458" s="7"/>
      <c r="C458" s="30"/>
      <c r="D458" s="7"/>
      <c r="E458" s="7"/>
      <c r="F458" s="7"/>
      <c r="G458" s="7"/>
      <c r="H458" s="70"/>
      <c r="I458" s="83"/>
      <c r="J458" s="83"/>
      <c r="K458" s="83"/>
      <c r="L458" s="70"/>
      <c r="M458" s="7"/>
      <c r="N458" s="7"/>
      <c r="O458" s="7"/>
      <c r="P458" s="7"/>
    </row>
    <row r="459" spans="1:16">
      <c r="A459" s="7"/>
      <c r="B459" s="7"/>
      <c r="C459" s="30"/>
      <c r="D459" s="7"/>
      <c r="E459" s="7"/>
      <c r="F459" s="7"/>
      <c r="G459" s="7"/>
      <c r="H459" s="70"/>
      <c r="I459" s="83"/>
      <c r="J459" s="83"/>
      <c r="K459" s="83"/>
      <c r="L459" s="70"/>
      <c r="M459" s="7"/>
      <c r="N459" s="7"/>
      <c r="O459" s="7"/>
      <c r="P459" s="7"/>
    </row>
    <row r="460" spans="1:16">
      <c r="A460" s="7"/>
      <c r="B460" s="7"/>
      <c r="C460" s="30"/>
      <c r="D460" s="7"/>
      <c r="E460" s="7"/>
      <c r="F460" s="7"/>
      <c r="G460" s="7"/>
      <c r="H460" s="70"/>
      <c r="I460" s="83"/>
      <c r="J460" s="83"/>
      <c r="K460" s="83"/>
      <c r="L460" s="70"/>
      <c r="M460" s="7"/>
      <c r="N460" s="7"/>
      <c r="O460" s="7"/>
      <c r="P460" s="7"/>
    </row>
    <row r="461" spans="1:16">
      <c r="A461" s="7"/>
      <c r="B461" s="7"/>
      <c r="C461" s="30"/>
      <c r="D461" s="7"/>
      <c r="E461" s="7"/>
      <c r="F461" s="7"/>
      <c r="G461" s="7"/>
      <c r="H461" s="70"/>
      <c r="I461" s="83"/>
      <c r="J461" s="83"/>
      <c r="K461" s="83"/>
      <c r="L461" s="70"/>
      <c r="M461" s="7"/>
      <c r="N461" s="7"/>
      <c r="O461" s="7"/>
      <c r="P461" s="7"/>
    </row>
    <row r="462" spans="1:16">
      <c r="A462" s="7"/>
      <c r="B462" s="7"/>
      <c r="C462" s="30"/>
      <c r="D462" s="7"/>
      <c r="E462" s="7"/>
      <c r="F462" s="7"/>
      <c r="G462" s="7"/>
      <c r="H462" s="70"/>
      <c r="I462" s="83"/>
      <c r="J462" s="83"/>
      <c r="K462" s="83"/>
      <c r="L462" s="70"/>
      <c r="M462" s="7"/>
      <c r="N462" s="7"/>
      <c r="O462" s="7"/>
      <c r="P462" s="7"/>
    </row>
    <row r="463" spans="1:16">
      <c r="A463" s="7"/>
      <c r="B463" s="7"/>
      <c r="C463" s="30"/>
      <c r="D463" s="7"/>
      <c r="E463" s="7"/>
      <c r="F463" s="7"/>
      <c r="G463" s="7"/>
      <c r="H463" s="70"/>
      <c r="I463" s="83"/>
      <c r="J463" s="83"/>
      <c r="K463" s="83"/>
      <c r="L463" s="70"/>
      <c r="M463" s="7"/>
      <c r="N463" s="7"/>
      <c r="O463" s="7"/>
      <c r="P463" s="7"/>
    </row>
    <row r="464" spans="1:16">
      <c r="A464" s="7"/>
      <c r="B464" s="7"/>
      <c r="C464" s="30"/>
      <c r="D464" s="7"/>
      <c r="E464" s="7"/>
      <c r="F464" s="7"/>
      <c r="G464" s="7"/>
      <c r="H464" s="70"/>
      <c r="I464" s="83"/>
      <c r="J464" s="83"/>
      <c r="K464" s="83"/>
      <c r="L464" s="70"/>
      <c r="M464" s="7"/>
      <c r="N464" s="7"/>
      <c r="O464" s="7"/>
      <c r="P464" s="7"/>
    </row>
    <row r="465" spans="1:16">
      <c r="A465" s="7"/>
      <c r="B465" s="7"/>
      <c r="C465" s="30"/>
      <c r="D465" s="7"/>
      <c r="E465" s="7"/>
      <c r="F465" s="7"/>
      <c r="G465" s="7"/>
      <c r="H465" s="70"/>
      <c r="I465" s="83"/>
      <c r="J465" s="83"/>
      <c r="K465" s="83"/>
      <c r="L465" s="70"/>
      <c r="M465" s="7"/>
      <c r="N465" s="7"/>
      <c r="O465" s="7"/>
      <c r="P465" s="7"/>
    </row>
    <row r="466" spans="1:16">
      <c r="A466" s="7"/>
      <c r="B466" s="7"/>
      <c r="C466" s="30"/>
      <c r="D466" s="7"/>
      <c r="E466" s="7"/>
      <c r="F466" s="7"/>
      <c r="G466" s="7"/>
      <c r="H466" s="70"/>
      <c r="I466" s="83"/>
      <c r="J466" s="83"/>
      <c r="K466" s="83"/>
      <c r="L466" s="70"/>
      <c r="M466" s="7"/>
      <c r="N466" s="7"/>
      <c r="O466" s="7"/>
      <c r="P466" s="7"/>
    </row>
    <row r="467" spans="1:16">
      <c r="A467" s="7"/>
      <c r="B467" s="7"/>
      <c r="C467" s="30"/>
      <c r="D467" s="7"/>
      <c r="E467" s="7"/>
      <c r="F467" s="7"/>
      <c r="G467" s="7"/>
      <c r="H467" s="70"/>
      <c r="I467" s="83"/>
      <c r="J467" s="83"/>
      <c r="K467" s="83"/>
      <c r="L467" s="70"/>
      <c r="M467" s="7"/>
      <c r="N467" s="7"/>
      <c r="O467" s="7"/>
      <c r="P467" s="7"/>
    </row>
    <row r="468" spans="1:16">
      <c r="A468" s="7"/>
      <c r="B468" s="7"/>
      <c r="C468" s="30"/>
      <c r="D468" s="7"/>
      <c r="E468" s="7"/>
      <c r="F468" s="7"/>
      <c r="G468" s="7"/>
      <c r="H468" s="70"/>
      <c r="I468" s="83"/>
      <c r="J468" s="83"/>
      <c r="K468" s="83"/>
      <c r="L468" s="70"/>
      <c r="M468" s="7"/>
      <c r="N468" s="7"/>
      <c r="O468" s="7"/>
      <c r="P468" s="7"/>
    </row>
    <row r="469" spans="1:16">
      <c r="A469" s="7"/>
      <c r="B469" s="7"/>
      <c r="C469" s="30"/>
      <c r="D469" s="7"/>
      <c r="E469" s="7"/>
      <c r="F469" s="7"/>
      <c r="G469" s="7"/>
      <c r="H469" s="70"/>
      <c r="I469" s="83"/>
      <c r="J469" s="83"/>
      <c r="K469" s="83"/>
      <c r="L469" s="70"/>
      <c r="M469" s="7"/>
      <c r="N469" s="7"/>
      <c r="O469" s="7"/>
      <c r="P469" s="7"/>
    </row>
    <row r="470" spans="1:16">
      <c r="A470" s="7"/>
      <c r="B470" s="7"/>
      <c r="C470" s="30"/>
      <c r="D470" s="7"/>
      <c r="E470" s="7"/>
      <c r="F470" s="7"/>
      <c r="G470" s="7"/>
      <c r="H470" s="70"/>
      <c r="I470" s="83"/>
      <c r="J470" s="83"/>
      <c r="K470" s="83"/>
      <c r="L470" s="70"/>
      <c r="M470" s="7"/>
      <c r="N470" s="7"/>
      <c r="O470" s="7"/>
      <c r="P470" s="7"/>
    </row>
    <row r="471" spans="1:16">
      <c r="A471" s="7"/>
      <c r="B471" s="7"/>
      <c r="C471" s="30"/>
      <c r="D471" s="7"/>
      <c r="E471" s="7"/>
      <c r="F471" s="7"/>
      <c r="G471" s="7"/>
      <c r="H471" s="70"/>
      <c r="I471" s="83"/>
      <c r="J471" s="83"/>
      <c r="K471" s="83"/>
      <c r="L471" s="70"/>
      <c r="M471" s="7"/>
      <c r="N471" s="7"/>
      <c r="O471" s="7"/>
      <c r="P471" s="7"/>
    </row>
    <row r="472" spans="1:16">
      <c r="A472" s="7"/>
      <c r="B472" s="7"/>
      <c r="C472" s="30"/>
      <c r="D472" s="7"/>
      <c r="E472" s="7"/>
      <c r="F472" s="7"/>
      <c r="G472" s="7"/>
      <c r="H472" s="70"/>
      <c r="I472" s="83"/>
      <c r="J472" s="83"/>
      <c r="K472" s="83"/>
      <c r="L472" s="70"/>
      <c r="M472" s="7"/>
      <c r="N472" s="7"/>
      <c r="O472" s="7"/>
      <c r="P472" s="7"/>
    </row>
    <row r="473" spans="1:16">
      <c r="A473" s="7"/>
      <c r="B473" s="7"/>
      <c r="C473" s="30"/>
      <c r="D473" s="7"/>
      <c r="E473" s="7"/>
      <c r="F473" s="7"/>
      <c r="G473" s="7"/>
      <c r="H473" s="70"/>
      <c r="I473" s="83"/>
      <c r="J473" s="83"/>
      <c r="K473" s="83"/>
      <c r="L473" s="70"/>
      <c r="M473" s="7"/>
      <c r="N473" s="7"/>
      <c r="O473" s="7"/>
      <c r="P473" s="7"/>
    </row>
    <row r="474" spans="1:16">
      <c r="A474" s="7"/>
      <c r="B474" s="7"/>
      <c r="C474" s="30"/>
      <c r="D474" s="7"/>
      <c r="E474" s="7"/>
      <c r="F474" s="7"/>
      <c r="G474" s="7"/>
      <c r="H474" s="70"/>
      <c r="I474" s="83"/>
      <c r="J474" s="83"/>
      <c r="K474" s="83"/>
      <c r="L474" s="70"/>
      <c r="M474" s="7"/>
      <c r="N474" s="7"/>
      <c r="O474" s="7"/>
      <c r="P474" s="7"/>
    </row>
    <row r="475" spans="1:16">
      <c r="A475" s="7"/>
      <c r="B475" s="7"/>
      <c r="C475" s="30"/>
      <c r="D475" s="7"/>
      <c r="E475" s="7"/>
      <c r="F475" s="7"/>
      <c r="G475" s="7"/>
      <c r="H475" s="70"/>
      <c r="I475" s="83"/>
      <c r="J475" s="83"/>
      <c r="K475" s="83"/>
      <c r="L475" s="70"/>
      <c r="M475" s="7"/>
      <c r="N475" s="7"/>
      <c r="O475" s="7"/>
      <c r="P475" s="7"/>
    </row>
    <row r="476" spans="1:16">
      <c r="A476" s="7"/>
      <c r="B476" s="7"/>
      <c r="C476" s="30"/>
      <c r="D476" s="7"/>
      <c r="E476" s="7"/>
      <c r="F476" s="7"/>
      <c r="G476" s="7"/>
      <c r="H476" s="70"/>
      <c r="I476" s="83"/>
      <c r="J476" s="83"/>
      <c r="K476" s="83"/>
      <c r="L476" s="70"/>
      <c r="M476" s="7"/>
      <c r="N476" s="7"/>
      <c r="O476" s="7"/>
      <c r="P476" s="7"/>
    </row>
    <row r="477" spans="1:16">
      <c r="A477" s="7"/>
      <c r="B477" s="7"/>
      <c r="C477" s="30"/>
      <c r="D477" s="7"/>
      <c r="E477" s="7"/>
      <c r="F477" s="7"/>
      <c r="G477" s="7"/>
      <c r="H477" s="70"/>
      <c r="I477" s="83"/>
      <c r="J477" s="83"/>
      <c r="K477" s="83"/>
      <c r="L477" s="70"/>
      <c r="M477" s="7"/>
      <c r="N477" s="7"/>
      <c r="O477" s="7"/>
      <c r="P477" s="7"/>
    </row>
    <row r="478" spans="1:16">
      <c r="A478" s="7"/>
      <c r="B478" s="7"/>
      <c r="C478" s="30"/>
      <c r="D478" s="7"/>
      <c r="E478" s="7"/>
      <c r="F478" s="7"/>
      <c r="G478" s="7"/>
      <c r="H478" s="70"/>
      <c r="I478" s="83"/>
      <c r="J478" s="83"/>
      <c r="K478" s="83"/>
      <c r="L478" s="70"/>
      <c r="M478" s="7"/>
      <c r="N478" s="7"/>
      <c r="O478" s="7"/>
      <c r="P478" s="7"/>
    </row>
    <row r="479" spans="1:16">
      <c r="A479" s="7"/>
      <c r="B479" s="7"/>
      <c r="C479" s="30"/>
      <c r="D479" s="7"/>
      <c r="E479" s="7"/>
      <c r="F479" s="7"/>
      <c r="G479" s="7"/>
      <c r="H479" s="70"/>
      <c r="I479" s="83"/>
      <c r="J479" s="83"/>
      <c r="K479" s="83"/>
      <c r="L479" s="70"/>
      <c r="M479" s="7"/>
      <c r="N479" s="7"/>
      <c r="O479" s="7"/>
      <c r="P479" s="7"/>
    </row>
    <row r="480" spans="1:16">
      <c r="A480" s="7"/>
      <c r="B480" s="7"/>
      <c r="C480" s="30"/>
      <c r="D480" s="7"/>
      <c r="E480" s="7"/>
      <c r="F480" s="7"/>
      <c r="G480" s="7"/>
      <c r="H480" s="70"/>
      <c r="I480" s="83"/>
      <c r="J480" s="83"/>
      <c r="K480" s="83"/>
      <c r="L480" s="70"/>
      <c r="M480" s="7"/>
      <c r="N480" s="7"/>
      <c r="O480" s="7"/>
      <c r="P480" s="7"/>
    </row>
    <row r="481" spans="1:16">
      <c r="A481" s="7"/>
      <c r="B481" s="7"/>
      <c r="C481" s="30"/>
      <c r="D481" s="7"/>
      <c r="E481" s="7"/>
      <c r="F481" s="7"/>
      <c r="G481" s="7"/>
      <c r="H481" s="70"/>
      <c r="I481" s="83"/>
      <c r="J481" s="83"/>
      <c r="K481" s="83"/>
      <c r="L481" s="70"/>
      <c r="M481" s="7"/>
      <c r="N481" s="7"/>
      <c r="O481" s="7"/>
      <c r="P481" s="7"/>
    </row>
    <row r="482" spans="1:16">
      <c r="A482" s="7"/>
      <c r="B482" s="7"/>
      <c r="C482" s="30"/>
      <c r="D482" s="7"/>
      <c r="E482" s="7"/>
      <c r="F482" s="7"/>
      <c r="G482" s="7"/>
      <c r="H482" s="70"/>
      <c r="I482" s="83"/>
      <c r="J482" s="83"/>
      <c r="K482" s="83"/>
      <c r="L482" s="70"/>
      <c r="M482" s="7"/>
      <c r="N482" s="7"/>
      <c r="O482" s="7"/>
      <c r="P482" s="7"/>
    </row>
    <row r="483" spans="1:16">
      <c r="A483" s="7"/>
      <c r="B483" s="7"/>
      <c r="C483" s="30"/>
      <c r="D483" s="7"/>
      <c r="E483" s="7"/>
      <c r="F483" s="7"/>
      <c r="G483" s="7"/>
      <c r="H483" s="70"/>
      <c r="I483" s="83"/>
      <c r="J483" s="83"/>
      <c r="K483" s="83"/>
      <c r="L483" s="70"/>
      <c r="M483" s="7"/>
      <c r="N483" s="7"/>
      <c r="O483" s="7"/>
      <c r="P483" s="7"/>
    </row>
    <row r="484" spans="1:16">
      <c r="A484" s="7"/>
      <c r="B484" s="7"/>
      <c r="C484" s="30"/>
      <c r="D484" s="7"/>
      <c r="E484" s="7"/>
      <c r="F484" s="7"/>
      <c r="G484" s="7"/>
      <c r="H484" s="70"/>
      <c r="I484" s="83"/>
      <c r="J484" s="83"/>
      <c r="K484" s="83"/>
      <c r="L484" s="70"/>
      <c r="M484" s="7"/>
      <c r="N484" s="7"/>
      <c r="O484" s="7"/>
      <c r="P484" s="7"/>
    </row>
    <row r="485" spans="1:16">
      <c r="A485" s="7"/>
      <c r="B485" s="7"/>
      <c r="C485" s="30"/>
      <c r="D485" s="7"/>
      <c r="E485" s="7"/>
      <c r="F485" s="7"/>
      <c r="G485" s="7"/>
      <c r="H485" s="70"/>
      <c r="I485" s="83"/>
      <c r="J485" s="83"/>
      <c r="K485" s="83"/>
      <c r="L485" s="70"/>
      <c r="M485" s="7"/>
      <c r="N485" s="7"/>
      <c r="O485" s="7"/>
      <c r="P485" s="7"/>
    </row>
    <row r="486" spans="1:16">
      <c r="A486" s="7"/>
      <c r="B486" s="7"/>
      <c r="C486" s="30"/>
      <c r="D486" s="7"/>
      <c r="E486" s="7"/>
      <c r="F486" s="7"/>
      <c r="G486" s="7"/>
      <c r="H486" s="70"/>
      <c r="I486" s="83"/>
      <c r="J486" s="83"/>
      <c r="K486" s="83"/>
      <c r="L486" s="70"/>
      <c r="M486" s="7"/>
      <c r="N486" s="7"/>
      <c r="O486" s="7"/>
      <c r="P486" s="7"/>
    </row>
    <row r="487" spans="1:16">
      <c r="A487" s="7"/>
      <c r="B487" s="7"/>
      <c r="C487" s="30"/>
      <c r="D487" s="7"/>
      <c r="E487" s="7"/>
      <c r="F487" s="7"/>
      <c r="G487" s="7"/>
      <c r="H487" s="70"/>
      <c r="I487" s="83"/>
      <c r="J487" s="83"/>
      <c r="K487" s="83"/>
      <c r="L487" s="70"/>
      <c r="M487" s="7"/>
      <c r="N487" s="7"/>
      <c r="O487" s="7"/>
      <c r="P487" s="7"/>
    </row>
    <row r="488" spans="1:16">
      <c r="A488" s="7"/>
      <c r="B488" s="7"/>
      <c r="C488" s="30"/>
      <c r="D488" s="7"/>
      <c r="E488" s="7"/>
      <c r="F488" s="7"/>
      <c r="G488" s="7"/>
      <c r="H488" s="70"/>
      <c r="I488" s="83"/>
      <c r="J488" s="83"/>
      <c r="K488" s="83"/>
      <c r="L488" s="70"/>
      <c r="M488" s="7"/>
      <c r="N488" s="7"/>
      <c r="O488" s="7"/>
      <c r="P488" s="7"/>
    </row>
    <row r="489" spans="1:16">
      <c r="A489" s="7"/>
      <c r="B489" s="7"/>
      <c r="C489" s="30"/>
      <c r="D489" s="7"/>
      <c r="E489" s="7"/>
      <c r="F489" s="7"/>
      <c r="G489" s="7"/>
      <c r="H489" s="70"/>
      <c r="I489" s="83"/>
      <c r="J489" s="83"/>
      <c r="K489" s="83"/>
      <c r="L489" s="70"/>
      <c r="M489" s="7"/>
      <c r="N489" s="7"/>
      <c r="O489" s="7"/>
      <c r="P489" s="7"/>
    </row>
    <row r="490" spans="1:16">
      <c r="A490" s="7"/>
      <c r="B490" s="7"/>
      <c r="C490" s="30"/>
      <c r="D490" s="7"/>
      <c r="E490" s="7"/>
      <c r="F490" s="7"/>
      <c r="G490" s="7"/>
      <c r="H490" s="70"/>
      <c r="I490" s="83"/>
      <c r="J490" s="83"/>
      <c r="K490" s="83"/>
      <c r="L490" s="70"/>
      <c r="M490" s="7"/>
      <c r="N490" s="7"/>
      <c r="O490" s="7"/>
      <c r="P490" s="7"/>
    </row>
    <row r="491" spans="1:16">
      <c r="A491" s="7"/>
      <c r="B491" s="7"/>
      <c r="C491" s="30"/>
      <c r="D491" s="7"/>
      <c r="E491" s="7"/>
      <c r="F491" s="7"/>
      <c r="G491" s="7"/>
      <c r="H491" s="70"/>
      <c r="I491" s="83"/>
      <c r="J491" s="83"/>
      <c r="K491" s="83"/>
      <c r="L491" s="70"/>
      <c r="M491" s="7"/>
      <c r="N491" s="7"/>
      <c r="O491" s="7"/>
      <c r="P491" s="7"/>
    </row>
    <row r="492" spans="1:16">
      <c r="A492" s="7"/>
      <c r="B492" s="7"/>
      <c r="C492" s="30"/>
      <c r="D492" s="7"/>
      <c r="E492" s="7"/>
      <c r="F492" s="7"/>
      <c r="G492" s="7"/>
      <c r="H492" s="70"/>
      <c r="I492" s="83"/>
      <c r="J492" s="83"/>
      <c r="K492" s="83"/>
      <c r="L492" s="70"/>
      <c r="M492" s="7"/>
      <c r="N492" s="7"/>
      <c r="O492" s="7"/>
      <c r="P492" s="7"/>
    </row>
    <row r="493" spans="1:16">
      <c r="A493" s="7"/>
      <c r="B493" s="7"/>
      <c r="C493" s="30"/>
      <c r="D493" s="7"/>
      <c r="E493" s="7"/>
      <c r="F493" s="7"/>
      <c r="G493" s="7"/>
      <c r="H493" s="70"/>
      <c r="I493" s="83"/>
      <c r="J493" s="83"/>
      <c r="K493" s="83"/>
      <c r="L493" s="70"/>
      <c r="M493" s="7"/>
      <c r="N493" s="7"/>
      <c r="O493" s="7"/>
      <c r="P493" s="7"/>
    </row>
    <row r="494" spans="1:16">
      <c r="A494" s="7"/>
      <c r="B494" s="7"/>
      <c r="C494" s="30"/>
      <c r="D494" s="7"/>
      <c r="E494" s="7"/>
      <c r="F494" s="7"/>
      <c r="G494" s="7"/>
      <c r="H494" s="70"/>
      <c r="I494" s="83"/>
      <c r="J494" s="83"/>
      <c r="K494" s="83"/>
      <c r="L494" s="70"/>
      <c r="M494" s="7"/>
      <c r="N494" s="7"/>
      <c r="O494" s="7"/>
      <c r="P494" s="7"/>
    </row>
    <row r="495" spans="1:16">
      <c r="A495" s="7"/>
      <c r="B495" s="7"/>
      <c r="C495" s="30"/>
      <c r="D495" s="7"/>
      <c r="E495" s="7"/>
      <c r="F495" s="7"/>
      <c r="G495" s="7"/>
      <c r="H495" s="70"/>
      <c r="I495" s="83"/>
      <c r="J495" s="83"/>
      <c r="K495" s="83"/>
      <c r="L495" s="70"/>
      <c r="M495" s="7"/>
      <c r="N495" s="7"/>
      <c r="O495" s="7"/>
      <c r="P495" s="7"/>
    </row>
    <row r="496" spans="1:16">
      <c r="A496" s="7"/>
      <c r="B496" s="7"/>
      <c r="C496" s="30"/>
      <c r="D496" s="7"/>
      <c r="E496" s="7"/>
      <c r="F496" s="7"/>
      <c r="G496" s="7"/>
      <c r="H496" s="70"/>
      <c r="I496" s="83"/>
      <c r="J496" s="83"/>
      <c r="K496" s="83"/>
      <c r="L496" s="70"/>
      <c r="M496" s="7"/>
      <c r="N496" s="7"/>
      <c r="O496" s="7"/>
      <c r="P496" s="7"/>
    </row>
    <row r="497" spans="1:16">
      <c r="A497" s="7"/>
      <c r="B497" s="7"/>
      <c r="C497" s="30"/>
      <c r="D497" s="7"/>
      <c r="E497" s="7"/>
      <c r="F497" s="7"/>
      <c r="G497" s="7"/>
      <c r="H497" s="70"/>
      <c r="I497" s="83"/>
      <c r="J497" s="83"/>
      <c r="K497" s="83"/>
      <c r="L497" s="70"/>
      <c r="M497" s="7"/>
      <c r="N497" s="7"/>
      <c r="O497" s="7"/>
      <c r="P497" s="7"/>
    </row>
    <row r="498" spans="1:16">
      <c r="A498" s="7"/>
      <c r="B498" s="7"/>
      <c r="C498" s="30"/>
      <c r="D498" s="7"/>
      <c r="E498" s="7"/>
      <c r="F498" s="7"/>
      <c r="G498" s="7"/>
      <c r="H498" s="70"/>
      <c r="I498" s="83"/>
      <c r="J498" s="83"/>
      <c r="K498" s="83"/>
      <c r="L498" s="70"/>
      <c r="M498" s="7"/>
      <c r="N498" s="7"/>
      <c r="O498" s="7"/>
      <c r="P498" s="7"/>
    </row>
    <row r="499" spans="1:16">
      <c r="A499" s="7"/>
      <c r="B499" s="7"/>
      <c r="C499" s="30"/>
      <c r="D499" s="7"/>
      <c r="E499" s="7"/>
      <c r="F499" s="7"/>
      <c r="G499" s="7"/>
      <c r="H499" s="70"/>
      <c r="I499" s="83"/>
      <c r="J499" s="83"/>
      <c r="K499" s="83"/>
      <c r="L499" s="70"/>
      <c r="M499" s="7"/>
      <c r="N499" s="7"/>
      <c r="O499" s="7"/>
      <c r="P499" s="7"/>
    </row>
    <row r="500" spans="1:16">
      <c r="A500" s="7"/>
      <c r="B500" s="7"/>
      <c r="C500" s="30"/>
      <c r="D500" s="7"/>
      <c r="E500" s="7"/>
      <c r="F500" s="7"/>
      <c r="G500" s="7"/>
      <c r="H500" s="70"/>
      <c r="I500" s="83"/>
      <c r="J500" s="83"/>
      <c r="K500" s="83"/>
      <c r="L500" s="70"/>
      <c r="M500" s="7"/>
      <c r="N500" s="7"/>
      <c r="O500" s="7"/>
      <c r="P500" s="7"/>
    </row>
    <row r="501" spans="1:16">
      <c r="A501" s="7"/>
      <c r="B501" s="7"/>
      <c r="C501" s="30"/>
      <c r="D501" s="7"/>
      <c r="E501" s="7"/>
      <c r="F501" s="7"/>
      <c r="G501" s="7"/>
      <c r="H501" s="70"/>
      <c r="I501" s="83"/>
      <c r="J501" s="83"/>
      <c r="K501" s="83"/>
      <c r="L501" s="70"/>
      <c r="M501" s="7"/>
      <c r="N501" s="7"/>
      <c r="O501" s="7"/>
      <c r="P501" s="7"/>
    </row>
    <row r="502" spans="1:16">
      <c r="A502" s="7"/>
      <c r="B502" s="7"/>
      <c r="C502" s="30"/>
      <c r="D502" s="7"/>
      <c r="E502" s="7"/>
      <c r="F502" s="7"/>
      <c r="G502" s="7"/>
      <c r="H502" s="70"/>
      <c r="I502" s="83"/>
      <c r="J502" s="83"/>
      <c r="K502" s="83"/>
      <c r="L502" s="70"/>
      <c r="M502" s="7"/>
      <c r="N502" s="7"/>
      <c r="O502" s="7"/>
      <c r="P502" s="7"/>
    </row>
    <row r="503" spans="1:16">
      <c r="A503" s="7"/>
      <c r="B503" s="7"/>
      <c r="C503" s="30"/>
      <c r="D503" s="7"/>
      <c r="E503" s="7"/>
      <c r="F503" s="7"/>
      <c r="G503" s="7"/>
      <c r="H503" s="70"/>
      <c r="I503" s="83"/>
      <c r="J503" s="83"/>
      <c r="K503" s="83"/>
      <c r="L503" s="70"/>
      <c r="M503" s="7"/>
      <c r="N503" s="7"/>
      <c r="O503" s="7"/>
      <c r="P503" s="7"/>
    </row>
    <row r="504" spans="1:16">
      <c r="A504" s="7"/>
      <c r="B504" s="7"/>
      <c r="C504" s="30"/>
      <c r="D504" s="7"/>
      <c r="E504" s="7"/>
      <c r="F504" s="7"/>
      <c r="G504" s="7"/>
      <c r="H504" s="70"/>
      <c r="I504" s="83"/>
      <c r="J504" s="83"/>
      <c r="K504" s="83"/>
      <c r="L504" s="70"/>
      <c r="M504" s="7"/>
      <c r="N504" s="7"/>
      <c r="O504" s="7"/>
      <c r="P504" s="7"/>
    </row>
    <row r="505" spans="1:16">
      <c r="A505" s="7"/>
      <c r="B505" s="7"/>
      <c r="C505" s="30"/>
      <c r="D505" s="7"/>
      <c r="E505" s="7"/>
      <c r="F505" s="7"/>
      <c r="G505" s="7"/>
      <c r="H505" s="70"/>
      <c r="I505" s="83"/>
      <c r="J505" s="83"/>
      <c r="K505" s="83"/>
      <c r="L505" s="70"/>
      <c r="M505" s="7"/>
      <c r="N505" s="7"/>
      <c r="O505" s="7"/>
      <c r="P505" s="7"/>
    </row>
    <row r="506" spans="1:16">
      <c r="A506" s="7"/>
      <c r="B506" s="7"/>
      <c r="C506" s="30"/>
      <c r="D506" s="7"/>
      <c r="E506" s="7"/>
      <c r="F506" s="7"/>
      <c r="G506" s="7"/>
      <c r="H506" s="70"/>
      <c r="I506" s="83"/>
      <c r="J506" s="83"/>
      <c r="K506" s="83"/>
      <c r="L506" s="70"/>
      <c r="M506" s="7"/>
      <c r="N506" s="7"/>
      <c r="O506" s="7"/>
      <c r="P506" s="7"/>
    </row>
    <row r="507" spans="1:16">
      <c r="A507" s="7"/>
      <c r="B507" s="7"/>
      <c r="C507" s="30"/>
      <c r="D507" s="7"/>
      <c r="E507" s="7"/>
      <c r="F507" s="7"/>
      <c r="G507" s="7"/>
      <c r="H507" s="70"/>
      <c r="I507" s="83"/>
      <c r="J507" s="83"/>
      <c r="K507" s="83"/>
      <c r="L507" s="70"/>
      <c r="M507" s="7"/>
      <c r="N507" s="7"/>
      <c r="O507" s="7"/>
      <c r="P507" s="7"/>
    </row>
    <row r="508" spans="1:16">
      <c r="A508" s="7"/>
      <c r="B508" s="7"/>
      <c r="C508" s="30"/>
      <c r="D508" s="7"/>
      <c r="E508" s="7"/>
      <c r="F508" s="7"/>
      <c r="G508" s="7"/>
      <c r="H508" s="70"/>
      <c r="I508" s="83"/>
      <c r="J508" s="83"/>
      <c r="K508" s="83"/>
      <c r="L508" s="70"/>
      <c r="M508" s="7"/>
      <c r="N508" s="7"/>
      <c r="O508" s="7"/>
      <c r="P508" s="7"/>
    </row>
    <row r="509" spans="1:16">
      <c r="A509" s="7"/>
      <c r="B509" s="7"/>
      <c r="C509" s="30"/>
      <c r="D509" s="7"/>
      <c r="E509" s="7"/>
      <c r="F509" s="7"/>
      <c r="G509" s="7"/>
      <c r="H509" s="70"/>
      <c r="I509" s="83"/>
      <c r="J509" s="83"/>
      <c r="K509" s="83"/>
      <c r="L509" s="70"/>
      <c r="M509" s="7"/>
      <c r="N509" s="7"/>
      <c r="O509" s="7"/>
      <c r="P509" s="7"/>
    </row>
    <row r="510" spans="1:16">
      <c r="A510" s="7"/>
      <c r="B510" s="7"/>
      <c r="C510" s="30"/>
      <c r="D510" s="7"/>
      <c r="E510" s="7"/>
      <c r="F510" s="7"/>
      <c r="G510" s="7"/>
      <c r="H510" s="70"/>
      <c r="I510" s="83"/>
      <c r="J510" s="83"/>
      <c r="K510" s="83"/>
      <c r="L510" s="70"/>
      <c r="M510" s="7"/>
      <c r="N510" s="7"/>
      <c r="O510" s="7"/>
      <c r="P510" s="7"/>
    </row>
    <row r="511" spans="1:16">
      <c r="A511" s="7"/>
      <c r="B511" s="7"/>
      <c r="C511" s="30"/>
      <c r="D511" s="7"/>
      <c r="E511" s="7"/>
      <c r="F511" s="7"/>
      <c r="G511" s="7"/>
      <c r="H511" s="70"/>
      <c r="I511" s="83"/>
      <c r="J511" s="83"/>
      <c r="K511" s="83"/>
      <c r="L511" s="70"/>
      <c r="M511" s="7"/>
      <c r="N511" s="7"/>
      <c r="O511" s="7"/>
      <c r="P511" s="7"/>
    </row>
    <row r="512" spans="1:16">
      <c r="A512" s="7"/>
      <c r="B512" s="7"/>
      <c r="C512" s="30"/>
      <c r="D512" s="7"/>
      <c r="E512" s="7"/>
      <c r="F512" s="7"/>
      <c r="G512" s="7"/>
      <c r="H512" s="70"/>
      <c r="I512" s="83"/>
      <c r="J512" s="83"/>
      <c r="K512" s="83"/>
      <c r="L512" s="70"/>
      <c r="M512" s="7"/>
      <c r="N512" s="7"/>
      <c r="O512" s="7"/>
      <c r="P512" s="7"/>
    </row>
    <row r="513" spans="1:16">
      <c r="A513" s="7"/>
      <c r="B513" s="7"/>
      <c r="C513" s="30"/>
      <c r="D513" s="7"/>
      <c r="E513" s="7"/>
      <c r="F513" s="7"/>
      <c r="G513" s="7"/>
      <c r="H513" s="70"/>
      <c r="I513" s="83"/>
      <c r="J513" s="83"/>
      <c r="K513" s="83"/>
      <c r="L513" s="70"/>
      <c r="M513" s="7"/>
      <c r="N513" s="7"/>
      <c r="O513" s="7"/>
      <c r="P513" s="7"/>
    </row>
    <row r="514" spans="1:16">
      <c r="A514" s="7"/>
      <c r="B514" s="7"/>
      <c r="C514" s="30"/>
      <c r="D514" s="7"/>
      <c r="E514" s="7"/>
      <c r="F514" s="7"/>
      <c r="G514" s="7"/>
      <c r="H514" s="70"/>
      <c r="I514" s="83"/>
      <c r="J514" s="83"/>
      <c r="K514" s="83"/>
      <c r="L514" s="70"/>
      <c r="M514" s="7"/>
      <c r="N514" s="7"/>
      <c r="O514" s="7"/>
      <c r="P514" s="7"/>
    </row>
    <row r="515" spans="1:16">
      <c r="A515" s="7"/>
      <c r="B515" s="7"/>
      <c r="C515" s="30"/>
      <c r="D515" s="7"/>
      <c r="E515" s="7"/>
      <c r="F515" s="7"/>
      <c r="G515" s="7"/>
      <c r="H515" s="70"/>
      <c r="I515" s="83"/>
      <c r="J515" s="83"/>
      <c r="K515" s="83"/>
      <c r="L515" s="70"/>
      <c r="M515" s="7"/>
      <c r="N515" s="7"/>
      <c r="O515" s="7"/>
      <c r="P515" s="7"/>
    </row>
    <row r="516" spans="1:16">
      <c r="A516" s="7"/>
      <c r="B516" s="7"/>
      <c r="C516" s="30"/>
      <c r="D516" s="7"/>
      <c r="E516" s="7"/>
      <c r="F516" s="7"/>
      <c r="G516" s="7"/>
      <c r="H516" s="70"/>
      <c r="I516" s="83"/>
      <c r="J516" s="83"/>
      <c r="K516" s="83"/>
      <c r="L516" s="70"/>
      <c r="M516" s="7"/>
      <c r="N516" s="7"/>
      <c r="O516" s="7"/>
      <c r="P516" s="7"/>
    </row>
    <row r="517" spans="1:16">
      <c r="A517" s="7"/>
      <c r="B517" s="7"/>
      <c r="C517" s="30"/>
      <c r="D517" s="7"/>
      <c r="E517" s="7"/>
      <c r="F517" s="7"/>
      <c r="G517" s="7"/>
      <c r="H517" s="70"/>
      <c r="I517" s="83"/>
      <c r="J517" s="83"/>
      <c r="K517" s="83"/>
      <c r="L517" s="70"/>
      <c r="M517" s="7"/>
      <c r="N517" s="7"/>
      <c r="O517" s="7"/>
      <c r="P517" s="7"/>
    </row>
    <row r="518" spans="1:16">
      <c r="A518" s="7"/>
      <c r="B518" s="7"/>
      <c r="C518" s="30"/>
      <c r="D518" s="7"/>
      <c r="E518" s="7"/>
      <c r="F518" s="7"/>
      <c r="G518" s="7"/>
      <c r="H518" s="70"/>
      <c r="I518" s="83"/>
      <c r="J518" s="83"/>
      <c r="K518" s="83"/>
      <c r="L518" s="70"/>
      <c r="M518" s="7"/>
      <c r="N518" s="7"/>
      <c r="O518" s="7"/>
      <c r="P518" s="7"/>
    </row>
    <row r="519" spans="1:16">
      <c r="A519" s="7"/>
      <c r="B519" s="7"/>
      <c r="C519" s="30"/>
      <c r="D519" s="7"/>
      <c r="E519" s="7"/>
      <c r="F519" s="7"/>
      <c r="G519" s="7"/>
      <c r="H519" s="70"/>
      <c r="I519" s="83"/>
      <c r="J519" s="83"/>
      <c r="K519" s="83"/>
      <c r="L519" s="70"/>
      <c r="M519" s="7"/>
      <c r="N519" s="7"/>
      <c r="O519" s="7"/>
      <c r="P519" s="7"/>
    </row>
    <row r="520" spans="1:16">
      <c r="A520" s="7"/>
      <c r="B520" s="7"/>
      <c r="C520" s="30"/>
      <c r="D520" s="7"/>
      <c r="E520" s="7"/>
      <c r="F520" s="7"/>
      <c r="G520" s="7"/>
      <c r="H520" s="70"/>
      <c r="I520" s="83"/>
      <c r="J520" s="83"/>
      <c r="K520" s="83"/>
      <c r="L520" s="70"/>
      <c r="M520" s="7"/>
      <c r="N520" s="7"/>
      <c r="O520" s="7"/>
      <c r="P520" s="7"/>
    </row>
    <row r="521" spans="1:16">
      <c r="A521" s="7"/>
      <c r="B521" s="7"/>
      <c r="C521" s="30"/>
      <c r="D521" s="7"/>
      <c r="E521" s="7"/>
      <c r="F521" s="7"/>
      <c r="G521" s="7"/>
      <c r="H521" s="70"/>
      <c r="I521" s="83"/>
      <c r="J521" s="83"/>
      <c r="K521" s="83"/>
      <c r="L521" s="70"/>
      <c r="M521" s="7"/>
      <c r="N521" s="7"/>
      <c r="O521" s="7"/>
      <c r="P521" s="7"/>
    </row>
    <row r="522" spans="1:16">
      <c r="A522" s="7"/>
      <c r="B522" s="7"/>
      <c r="C522" s="30"/>
      <c r="D522" s="7"/>
      <c r="E522" s="7"/>
      <c r="F522" s="7"/>
      <c r="G522" s="7"/>
      <c r="H522" s="70"/>
      <c r="I522" s="83"/>
      <c r="J522" s="83"/>
      <c r="K522" s="83"/>
      <c r="L522" s="70"/>
      <c r="M522" s="7"/>
      <c r="N522" s="7"/>
      <c r="O522" s="7"/>
      <c r="P522" s="7"/>
    </row>
    <row r="523" spans="1:16">
      <c r="A523" s="7"/>
      <c r="B523" s="7"/>
      <c r="C523" s="30"/>
      <c r="D523" s="7"/>
      <c r="E523" s="7"/>
      <c r="F523" s="7"/>
      <c r="G523" s="7"/>
      <c r="H523" s="70"/>
      <c r="I523" s="83"/>
      <c r="J523" s="83"/>
      <c r="K523" s="83"/>
      <c r="L523" s="70"/>
      <c r="M523" s="7"/>
      <c r="N523" s="7"/>
      <c r="O523" s="7"/>
      <c r="P523" s="7"/>
    </row>
    <row r="524" spans="1:16">
      <c r="A524" s="7"/>
      <c r="B524" s="7"/>
      <c r="C524" s="30"/>
      <c r="D524" s="7"/>
      <c r="E524" s="7"/>
      <c r="F524" s="7"/>
      <c r="G524" s="7"/>
      <c r="H524" s="70"/>
      <c r="I524" s="83"/>
      <c r="J524" s="83"/>
      <c r="K524" s="83"/>
      <c r="L524" s="70"/>
      <c r="M524" s="7"/>
      <c r="N524" s="7"/>
      <c r="O524" s="7"/>
      <c r="P524" s="7"/>
    </row>
    <row r="525" spans="1:16">
      <c r="A525" s="7"/>
      <c r="B525" s="7"/>
      <c r="C525" s="30"/>
      <c r="D525" s="7"/>
      <c r="E525" s="7"/>
      <c r="F525" s="7"/>
      <c r="G525" s="7"/>
      <c r="H525" s="70"/>
      <c r="I525" s="83"/>
      <c r="J525" s="83"/>
      <c r="K525" s="83"/>
      <c r="L525" s="70"/>
      <c r="M525" s="7"/>
      <c r="N525" s="7"/>
      <c r="O525" s="7"/>
      <c r="P525" s="7"/>
    </row>
    <row r="526" spans="1:16">
      <c r="A526" s="7"/>
      <c r="B526" s="7"/>
      <c r="C526" s="30"/>
      <c r="D526" s="7"/>
      <c r="E526" s="7"/>
      <c r="F526" s="7"/>
      <c r="G526" s="7"/>
      <c r="H526" s="70"/>
      <c r="I526" s="83"/>
      <c r="J526" s="83"/>
      <c r="K526" s="83"/>
      <c r="L526" s="70"/>
      <c r="M526" s="7"/>
      <c r="N526" s="7"/>
      <c r="O526" s="7"/>
      <c r="P526" s="7"/>
    </row>
    <row r="527" spans="1:16">
      <c r="A527" s="7"/>
      <c r="B527" s="7"/>
      <c r="C527" s="30"/>
      <c r="D527" s="7"/>
      <c r="E527" s="7"/>
      <c r="F527" s="7"/>
      <c r="G527" s="7"/>
      <c r="H527" s="70"/>
      <c r="I527" s="83"/>
      <c r="J527" s="83"/>
      <c r="K527" s="83"/>
      <c r="L527" s="70"/>
      <c r="M527" s="7"/>
      <c r="N527" s="7"/>
      <c r="O527" s="7"/>
      <c r="P527" s="7"/>
    </row>
    <row r="528" spans="1:16">
      <c r="A528" s="7"/>
      <c r="B528" s="7"/>
      <c r="C528" s="30"/>
      <c r="D528" s="7"/>
      <c r="E528" s="7"/>
      <c r="F528" s="7"/>
      <c r="G528" s="7"/>
      <c r="H528" s="70"/>
      <c r="I528" s="83"/>
      <c r="J528" s="83"/>
      <c r="K528" s="83"/>
      <c r="L528" s="70"/>
      <c r="M528" s="7"/>
      <c r="N528" s="7"/>
      <c r="O528" s="7"/>
      <c r="P528" s="7"/>
    </row>
    <row r="529" spans="1:16">
      <c r="A529" s="7"/>
      <c r="B529" s="7"/>
      <c r="C529" s="30"/>
      <c r="D529" s="7"/>
      <c r="E529" s="7"/>
      <c r="F529" s="7"/>
      <c r="G529" s="7"/>
      <c r="H529" s="70"/>
      <c r="I529" s="83"/>
      <c r="J529" s="83"/>
      <c r="K529" s="83"/>
      <c r="L529" s="70"/>
      <c r="M529" s="7"/>
      <c r="N529" s="7"/>
      <c r="O529" s="7"/>
      <c r="P529" s="7"/>
    </row>
    <row r="530" spans="1:16">
      <c r="A530" s="7"/>
      <c r="B530" s="7"/>
      <c r="C530" s="30"/>
      <c r="D530" s="7"/>
      <c r="E530" s="7"/>
      <c r="F530" s="7"/>
      <c r="G530" s="7"/>
      <c r="H530" s="70"/>
      <c r="I530" s="83"/>
      <c r="J530" s="83"/>
      <c r="K530" s="83"/>
      <c r="L530" s="70"/>
      <c r="M530" s="7"/>
      <c r="N530" s="7"/>
      <c r="O530" s="7"/>
      <c r="P530" s="7"/>
    </row>
    <row r="531" spans="1:16">
      <c r="A531" s="7"/>
      <c r="B531" s="7"/>
      <c r="C531" s="30"/>
      <c r="D531" s="7"/>
      <c r="E531" s="7"/>
      <c r="F531" s="7"/>
      <c r="G531" s="7"/>
      <c r="H531" s="70"/>
      <c r="I531" s="83"/>
      <c r="J531" s="83"/>
      <c r="K531" s="83"/>
      <c r="L531" s="70"/>
      <c r="M531" s="7"/>
      <c r="N531" s="7"/>
      <c r="O531" s="7"/>
      <c r="P531" s="7"/>
    </row>
    <row r="532" spans="1:16">
      <c r="A532" s="7"/>
      <c r="B532" s="7"/>
      <c r="C532" s="30"/>
      <c r="D532" s="7"/>
      <c r="E532" s="7"/>
      <c r="F532" s="7"/>
      <c r="G532" s="7"/>
      <c r="H532" s="70"/>
      <c r="I532" s="83"/>
      <c r="J532" s="83"/>
      <c r="K532" s="83"/>
      <c r="L532" s="70"/>
      <c r="M532" s="7"/>
      <c r="N532" s="7"/>
      <c r="O532" s="7"/>
      <c r="P532" s="7"/>
    </row>
    <row r="533" spans="1:16">
      <c r="A533" s="7"/>
      <c r="B533" s="7"/>
      <c r="C533" s="30"/>
      <c r="D533" s="7"/>
      <c r="E533" s="7"/>
      <c r="F533" s="7"/>
      <c r="G533" s="7"/>
      <c r="H533" s="70"/>
      <c r="I533" s="83"/>
      <c r="J533" s="83"/>
      <c r="K533" s="83"/>
      <c r="L533" s="70"/>
      <c r="M533" s="7"/>
      <c r="N533" s="7"/>
      <c r="O533" s="7"/>
      <c r="P533" s="7"/>
    </row>
    <row r="534" spans="1:16">
      <c r="A534" s="7"/>
      <c r="B534" s="7"/>
      <c r="C534" s="30"/>
      <c r="D534" s="7"/>
      <c r="E534" s="7"/>
      <c r="F534" s="7"/>
      <c r="G534" s="7"/>
      <c r="H534" s="70"/>
      <c r="I534" s="83"/>
      <c r="J534" s="83"/>
      <c r="K534" s="83"/>
      <c r="L534" s="70"/>
      <c r="M534" s="7"/>
      <c r="N534" s="7"/>
      <c r="O534" s="7"/>
      <c r="P534" s="7"/>
    </row>
    <row r="535" spans="1:16">
      <c r="A535" s="7"/>
      <c r="B535" s="7"/>
      <c r="C535" s="30"/>
      <c r="D535" s="7"/>
      <c r="E535" s="7"/>
      <c r="F535" s="7"/>
      <c r="G535" s="7"/>
      <c r="H535" s="70"/>
      <c r="I535" s="83"/>
      <c r="J535" s="83"/>
      <c r="K535" s="83"/>
      <c r="L535" s="70"/>
      <c r="M535" s="7"/>
      <c r="N535" s="7"/>
      <c r="O535" s="7"/>
      <c r="P535" s="7"/>
    </row>
    <row r="536" spans="1:16">
      <c r="A536" s="7"/>
      <c r="B536" s="7"/>
      <c r="C536" s="30"/>
      <c r="D536" s="7"/>
      <c r="E536" s="7"/>
      <c r="F536" s="7"/>
      <c r="G536" s="7"/>
      <c r="H536" s="70"/>
      <c r="I536" s="83"/>
      <c r="J536" s="83"/>
      <c r="K536" s="83"/>
      <c r="L536" s="70"/>
      <c r="M536" s="7"/>
      <c r="N536" s="7"/>
      <c r="O536" s="7"/>
      <c r="P536" s="7"/>
    </row>
    <row r="537" spans="1:16">
      <c r="A537" s="7"/>
      <c r="B537" s="7"/>
      <c r="C537" s="30"/>
      <c r="D537" s="7"/>
      <c r="E537" s="7"/>
      <c r="F537" s="7"/>
      <c r="G537" s="7"/>
      <c r="H537" s="70"/>
      <c r="I537" s="83"/>
      <c r="J537" s="83"/>
      <c r="K537" s="83"/>
      <c r="L537" s="70"/>
      <c r="M537" s="7"/>
      <c r="N537" s="7"/>
      <c r="O537" s="7"/>
      <c r="P537" s="7"/>
    </row>
    <row r="538" spans="1:16">
      <c r="A538" s="7"/>
      <c r="B538" s="7"/>
      <c r="C538" s="30"/>
      <c r="D538" s="7"/>
      <c r="E538" s="7"/>
      <c r="F538" s="7"/>
      <c r="G538" s="7"/>
      <c r="H538" s="70"/>
      <c r="I538" s="83"/>
      <c r="J538" s="83"/>
      <c r="K538" s="83"/>
      <c r="L538" s="70"/>
      <c r="M538" s="7"/>
      <c r="N538" s="7"/>
      <c r="O538" s="7"/>
      <c r="P538" s="7"/>
    </row>
    <row r="539" spans="1:16">
      <c r="A539" s="7"/>
      <c r="B539" s="7"/>
      <c r="C539" s="30"/>
      <c r="D539" s="7"/>
      <c r="E539" s="7"/>
      <c r="F539" s="7"/>
      <c r="G539" s="7"/>
      <c r="H539" s="70"/>
      <c r="I539" s="83"/>
      <c r="J539" s="83"/>
      <c r="K539" s="83"/>
      <c r="L539" s="70"/>
      <c r="M539" s="7"/>
      <c r="N539" s="7"/>
      <c r="O539" s="7"/>
      <c r="P539" s="7"/>
    </row>
    <row r="540" spans="1:16">
      <c r="A540" s="7"/>
      <c r="B540" s="7"/>
      <c r="C540" s="30"/>
      <c r="D540" s="7"/>
      <c r="E540" s="7"/>
      <c r="F540" s="7"/>
      <c r="G540" s="7"/>
      <c r="H540" s="70"/>
      <c r="I540" s="83"/>
      <c r="J540" s="83"/>
      <c r="K540" s="83"/>
      <c r="L540" s="70"/>
      <c r="M540" s="7"/>
      <c r="N540" s="7"/>
      <c r="O540" s="7"/>
      <c r="P540" s="7"/>
    </row>
    <row r="541" spans="1:16">
      <c r="A541" s="7"/>
      <c r="B541" s="7"/>
      <c r="C541" s="30"/>
      <c r="D541" s="7"/>
      <c r="E541" s="7"/>
      <c r="F541" s="7"/>
      <c r="G541" s="7"/>
      <c r="H541" s="70"/>
      <c r="I541" s="83"/>
      <c r="J541" s="83"/>
      <c r="K541" s="83"/>
      <c r="L541" s="70"/>
      <c r="M541" s="7"/>
      <c r="N541" s="7"/>
      <c r="O541" s="7"/>
      <c r="P541" s="7"/>
    </row>
    <row r="542" spans="1:16">
      <c r="A542" s="7"/>
      <c r="B542" s="7"/>
      <c r="C542" s="30"/>
      <c r="D542" s="7"/>
      <c r="E542" s="7"/>
      <c r="F542" s="7"/>
      <c r="G542" s="7"/>
      <c r="H542" s="70"/>
      <c r="I542" s="83"/>
      <c r="J542" s="83"/>
      <c r="K542" s="83"/>
      <c r="L542" s="70"/>
      <c r="M542" s="7"/>
      <c r="N542" s="7"/>
      <c r="O542" s="7"/>
      <c r="P542" s="7"/>
    </row>
    <row r="543" spans="1:16">
      <c r="A543" s="7"/>
      <c r="B543" s="7"/>
      <c r="C543" s="30"/>
      <c r="D543" s="7"/>
      <c r="E543" s="7"/>
      <c r="F543" s="7"/>
      <c r="G543" s="7"/>
      <c r="H543" s="70"/>
      <c r="I543" s="83"/>
      <c r="J543" s="83"/>
      <c r="K543" s="83"/>
      <c r="L543" s="70"/>
      <c r="M543" s="7"/>
      <c r="N543" s="7"/>
      <c r="O543" s="7"/>
      <c r="P543" s="7"/>
    </row>
    <row r="544" spans="1:16">
      <c r="A544" s="7"/>
      <c r="B544" s="7"/>
      <c r="C544" s="30"/>
      <c r="D544" s="7"/>
      <c r="E544" s="7"/>
      <c r="F544" s="7"/>
      <c r="G544" s="7"/>
      <c r="H544" s="70"/>
      <c r="I544" s="83"/>
      <c r="J544" s="83"/>
      <c r="K544" s="83"/>
      <c r="L544" s="70"/>
      <c r="M544" s="7"/>
      <c r="N544" s="7"/>
      <c r="O544" s="7"/>
      <c r="P544" s="7"/>
    </row>
    <row r="545" spans="1:16">
      <c r="A545" s="7"/>
      <c r="B545" s="7"/>
      <c r="C545" s="30"/>
      <c r="D545" s="7"/>
      <c r="E545" s="7"/>
      <c r="F545" s="7"/>
      <c r="G545" s="7"/>
      <c r="H545" s="70"/>
      <c r="I545" s="83"/>
      <c r="J545" s="83"/>
      <c r="K545" s="83"/>
      <c r="L545" s="70"/>
      <c r="M545" s="7"/>
      <c r="N545" s="7"/>
      <c r="O545" s="7"/>
      <c r="P545" s="7"/>
    </row>
    <row r="546" spans="1:16">
      <c r="A546" s="7"/>
      <c r="B546" s="7"/>
      <c r="C546" s="30"/>
      <c r="D546" s="7"/>
      <c r="E546" s="7"/>
      <c r="F546" s="7"/>
      <c r="G546" s="7"/>
      <c r="H546" s="70"/>
      <c r="I546" s="83"/>
      <c r="J546" s="83"/>
      <c r="K546" s="83"/>
      <c r="L546" s="70"/>
      <c r="M546" s="7"/>
      <c r="N546" s="7"/>
      <c r="O546" s="7"/>
      <c r="P546" s="7"/>
    </row>
    <row r="547" spans="1:16">
      <c r="A547" s="7"/>
      <c r="B547" s="7"/>
      <c r="C547" s="30"/>
      <c r="D547" s="7"/>
      <c r="E547" s="7"/>
      <c r="F547" s="7"/>
      <c r="G547" s="7"/>
      <c r="H547" s="70"/>
      <c r="I547" s="83"/>
      <c r="J547" s="83"/>
      <c r="K547" s="83"/>
      <c r="L547" s="70"/>
      <c r="M547" s="7"/>
      <c r="N547" s="7"/>
      <c r="O547" s="7"/>
      <c r="P547" s="7"/>
    </row>
    <row r="548" spans="1:16">
      <c r="A548" s="7"/>
      <c r="B548" s="7"/>
      <c r="C548" s="30"/>
      <c r="D548" s="7"/>
      <c r="E548" s="7"/>
      <c r="F548" s="7"/>
      <c r="G548" s="7"/>
      <c r="H548" s="70"/>
      <c r="I548" s="83"/>
      <c r="J548" s="83"/>
      <c r="K548" s="83"/>
      <c r="L548" s="70"/>
      <c r="M548" s="7"/>
      <c r="N548" s="7"/>
      <c r="O548" s="7"/>
      <c r="P548" s="7"/>
    </row>
    <row r="549" spans="1:16">
      <c r="A549" s="7"/>
      <c r="B549" s="7"/>
      <c r="C549" s="30"/>
      <c r="D549" s="7"/>
      <c r="E549" s="7"/>
      <c r="F549" s="7"/>
      <c r="G549" s="7"/>
      <c r="H549" s="70"/>
      <c r="I549" s="83"/>
      <c r="J549" s="83"/>
      <c r="K549" s="83"/>
      <c r="L549" s="70"/>
      <c r="M549" s="7"/>
      <c r="N549" s="7"/>
      <c r="O549" s="7"/>
      <c r="P549" s="7"/>
    </row>
    <row r="550" spans="1:16">
      <c r="A550" s="7"/>
      <c r="B550" s="7"/>
      <c r="C550" s="30"/>
      <c r="D550" s="7"/>
      <c r="E550" s="7"/>
      <c r="F550" s="7"/>
      <c r="G550" s="7"/>
      <c r="H550" s="70"/>
      <c r="I550" s="83"/>
      <c r="J550" s="83"/>
      <c r="K550" s="83"/>
      <c r="L550" s="70"/>
      <c r="M550" s="7"/>
      <c r="N550" s="7"/>
      <c r="O550" s="7"/>
      <c r="P550" s="7"/>
    </row>
    <row r="551" spans="1:16">
      <c r="A551" s="7"/>
      <c r="B551" s="7"/>
      <c r="C551" s="30"/>
      <c r="D551" s="7"/>
      <c r="E551" s="7"/>
      <c r="F551" s="7"/>
      <c r="G551" s="7"/>
      <c r="H551" s="70"/>
      <c r="I551" s="83"/>
      <c r="J551" s="83"/>
      <c r="K551" s="83"/>
      <c r="L551" s="70"/>
      <c r="M551" s="7"/>
      <c r="N551" s="7"/>
      <c r="O551" s="7"/>
      <c r="P551" s="7"/>
    </row>
    <row r="552" spans="1:16">
      <c r="A552" s="7"/>
      <c r="B552" s="7"/>
      <c r="C552" s="30"/>
      <c r="D552" s="7"/>
      <c r="E552" s="7"/>
      <c r="F552" s="7"/>
      <c r="G552" s="7"/>
      <c r="H552" s="70"/>
      <c r="I552" s="83"/>
      <c r="J552" s="83"/>
      <c r="K552" s="83"/>
      <c r="L552" s="70"/>
      <c r="M552" s="7"/>
      <c r="N552" s="7"/>
      <c r="O552" s="7"/>
      <c r="P552" s="7"/>
    </row>
    <row r="553" spans="1:16">
      <c r="A553" s="7"/>
      <c r="B553" s="7"/>
      <c r="C553" s="30"/>
      <c r="D553" s="7"/>
      <c r="E553" s="7"/>
      <c r="F553" s="7"/>
      <c r="G553" s="7"/>
      <c r="H553" s="70"/>
      <c r="I553" s="83"/>
      <c r="J553" s="83"/>
      <c r="K553" s="83"/>
      <c r="L553" s="70"/>
      <c r="M553" s="7"/>
      <c r="N553" s="7"/>
      <c r="O553" s="7"/>
      <c r="P553" s="7"/>
    </row>
    <row r="554" spans="1:16">
      <c r="A554" s="7"/>
      <c r="B554" s="7"/>
      <c r="C554" s="30"/>
      <c r="D554" s="7"/>
      <c r="E554" s="7"/>
      <c r="F554" s="7"/>
      <c r="G554" s="7"/>
      <c r="H554" s="70"/>
      <c r="I554" s="83"/>
      <c r="J554" s="83"/>
      <c r="K554" s="83"/>
      <c r="L554" s="70"/>
      <c r="M554" s="7"/>
      <c r="N554" s="7"/>
      <c r="O554" s="7"/>
      <c r="P554" s="7"/>
    </row>
    <row r="555" spans="1:16">
      <c r="A555" s="7"/>
      <c r="B555" s="7"/>
      <c r="C555" s="30"/>
      <c r="D555" s="7"/>
      <c r="E555" s="7"/>
      <c r="F555" s="7"/>
      <c r="G555" s="7"/>
      <c r="H555" s="70"/>
      <c r="I555" s="83"/>
      <c r="J555" s="83"/>
      <c r="K555" s="83"/>
      <c r="L555" s="70"/>
      <c r="M555" s="7"/>
      <c r="N555" s="7"/>
      <c r="O555" s="7"/>
      <c r="P555" s="7"/>
    </row>
    <row r="556" spans="1:16">
      <c r="A556" s="7"/>
      <c r="B556" s="7"/>
      <c r="C556" s="30"/>
      <c r="D556" s="7"/>
      <c r="E556" s="7"/>
      <c r="F556" s="7"/>
      <c r="G556" s="7"/>
      <c r="H556" s="70"/>
      <c r="I556" s="83"/>
      <c r="J556" s="83"/>
      <c r="K556" s="83"/>
      <c r="L556" s="70"/>
      <c r="M556" s="7"/>
      <c r="N556" s="7"/>
      <c r="O556" s="7"/>
      <c r="P556" s="7"/>
    </row>
    <row r="557" spans="1:16">
      <c r="A557" s="7"/>
      <c r="B557" s="7"/>
      <c r="C557" s="30"/>
      <c r="D557" s="7"/>
      <c r="E557" s="7"/>
      <c r="F557" s="7"/>
      <c r="G557" s="7"/>
      <c r="H557" s="70"/>
      <c r="I557" s="83"/>
      <c r="J557" s="83"/>
      <c r="K557" s="83"/>
      <c r="L557" s="70"/>
      <c r="M557" s="7"/>
      <c r="N557" s="7"/>
      <c r="O557" s="7"/>
      <c r="P557" s="7"/>
    </row>
    <row r="558" spans="1:16">
      <c r="A558" s="7"/>
      <c r="B558" s="7"/>
      <c r="C558" s="30"/>
      <c r="D558" s="7"/>
      <c r="E558" s="7"/>
      <c r="F558" s="7"/>
      <c r="G558" s="7"/>
      <c r="H558" s="70"/>
      <c r="I558" s="83"/>
      <c r="J558" s="83"/>
      <c r="K558" s="83"/>
      <c r="L558" s="70"/>
      <c r="M558" s="7"/>
      <c r="N558" s="7"/>
      <c r="O558" s="7"/>
      <c r="P558" s="7"/>
    </row>
    <row r="559" spans="1:16">
      <c r="A559" s="7"/>
      <c r="B559" s="7"/>
      <c r="C559" s="30"/>
      <c r="D559" s="7"/>
      <c r="E559" s="7"/>
      <c r="F559" s="7"/>
      <c r="G559" s="7"/>
      <c r="H559" s="70"/>
      <c r="I559" s="83"/>
      <c r="J559" s="83"/>
      <c r="K559" s="83"/>
      <c r="L559" s="70"/>
      <c r="M559" s="7"/>
      <c r="N559" s="7"/>
      <c r="O559" s="7"/>
      <c r="P559" s="7"/>
    </row>
    <row r="560" spans="1:16">
      <c r="A560" s="7"/>
      <c r="B560" s="7"/>
      <c r="C560" s="30"/>
      <c r="D560" s="7"/>
      <c r="E560" s="7"/>
      <c r="F560" s="7"/>
      <c r="G560" s="7"/>
      <c r="H560" s="70"/>
      <c r="I560" s="83"/>
      <c r="J560" s="83"/>
      <c r="K560" s="83"/>
      <c r="L560" s="70"/>
      <c r="M560" s="7"/>
      <c r="N560" s="7"/>
      <c r="O560" s="7"/>
      <c r="P560" s="7"/>
    </row>
    <row r="561" spans="1:16">
      <c r="A561" s="7"/>
      <c r="B561" s="7"/>
      <c r="C561" s="30"/>
      <c r="D561" s="7"/>
      <c r="E561" s="7"/>
      <c r="F561" s="7"/>
      <c r="G561" s="7"/>
      <c r="H561" s="70"/>
      <c r="I561" s="83"/>
      <c r="J561" s="83"/>
      <c r="K561" s="83"/>
      <c r="L561" s="70"/>
      <c r="M561" s="7"/>
      <c r="N561" s="7"/>
      <c r="O561" s="7"/>
      <c r="P561" s="7"/>
    </row>
    <row r="562" spans="1:16">
      <c r="A562" s="7"/>
      <c r="B562" s="7"/>
      <c r="C562" s="30"/>
      <c r="D562" s="7"/>
      <c r="E562" s="7"/>
      <c r="F562" s="7"/>
      <c r="G562" s="7"/>
      <c r="H562" s="70"/>
      <c r="I562" s="83"/>
      <c r="J562" s="83"/>
      <c r="K562" s="83"/>
      <c r="L562" s="70"/>
      <c r="M562" s="7"/>
      <c r="N562" s="7"/>
      <c r="O562" s="7"/>
      <c r="P562" s="7"/>
    </row>
    <row r="563" spans="1:16">
      <c r="A563" s="7"/>
      <c r="B563" s="7"/>
      <c r="C563" s="30"/>
      <c r="D563" s="7"/>
      <c r="E563" s="7"/>
      <c r="F563" s="7"/>
      <c r="G563" s="7"/>
      <c r="H563" s="70"/>
      <c r="I563" s="83"/>
      <c r="J563" s="83"/>
      <c r="K563" s="83"/>
      <c r="L563" s="70"/>
      <c r="M563" s="7"/>
      <c r="N563" s="7"/>
      <c r="O563" s="7"/>
      <c r="P563" s="7"/>
    </row>
    <row r="564" spans="1:16">
      <c r="A564" s="7"/>
      <c r="B564" s="7"/>
      <c r="C564" s="30"/>
      <c r="D564" s="7"/>
      <c r="E564" s="7"/>
      <c r="F564" s="7"/>
      <c r="G564" s="7"/>
      <c r="H564" s="70"/>
      <c r="I564" s="83"/>
      <c r="J564" s="83"/>
      <c r="K564" s="83"/>
      <c r="L564" s="70"/>
      <c r="M564" s="7"/>
      <c r="N564" s="7"/>
      <c r="O564" s="7"/>
      <c r="P564" s="7"/>
    </row>
    <row r="565" spans="1:16">
      <c r="A565" s="7"/>
      <c r="B565" s="7"/>
      <c r="C565" s="30"/>
      <c r="D565" s="7"/>
      <c r="E565" s="7"/>
      <c r="F565" s="7"/>
      <c r="G565" s="7"/>
      <c r="H565" s="70"/>
      <c r="I565" s="83"/>
      <c r="J565" s="83"/>
      <c r="K565" s="83"/>
      <c r="L565" s="70"/>
      <c r="M565" s="7"/>
      <c r="N565" s="7"/>
      <c r="O565" s="7"/>
      <c r="P565" s="7"/>
    </row>
    <row r="566" spans="1:16">
      <c r="A566" s="7"/>
      <c r="B566" s="7"/>
      <c r="C566" s="30"/>
      <c r="D566" s="7"/>
      <c r="E566" s="7"/>
      <c r="F566" s="7"/>
      <c r="G566" s="7"/>
      <c r="H566" s="70"/>
      <c r="I566" s="83"/>
      <c r="J566" s="83"/>
      <c r="K566" s="83"/>
      <c r="L566" s="70"/>
      <c r="M566" s="7"/>
      <c r="N566" s="7"/>
      <c r="O566" s="7"/>
      <c r="P566" s="7"/>
    </row>
    <row r="567" spans="1:16">
      <c r="A567" s="7"/>
      <c r="B567" s="7"/>
      <c r="C567" s="30"/>
      <c r="D567" s="7"/>
      <c r="E567" s="7"/>
      <c r="F567" s="7"/>
      <c r="G567" s="7"/>
      <c r="H567" s="70"/>
      <c r="I567" s="83"/>
      <c r="J567" s="83"/>
      <c r="K567" s="83"/>
      <c r="L567" s="70"/>
      <c r="M567" s="7"/>
      <c r="N567" s="7"/>
      <c r="O567" s="7"/>
      <c r="P567" s="7"/>
    </row>
    <row r="568" spans="1:16">
      <c r="A568" s="7"/>
      <c r="B568" s="7"/>
      <c r="C568" s="30"/>
      <c r="D568" s="7"/>
      <c r="E568" s="7"/>
      <c r="F568" s="7"/>
      <c r="G568" s="7"/>
      <c r="H568" s="70"/>
      <c r="I568" s="83"/>
      <c r="J568" s="83"/>
      <c r="K568" s="83"/>
      <c r="L568" s="70"/>
      <c r="M568" s="7"/>
      <c r="N568" s="7"/>
      <c r="O568" s="7"/>
      <c r="P568" s="7"/>
    </row>
    <row r="569" spans="1:16">
      <c r="A569" s="7"/>
      <c r="B569" s="7"/>
      <c r="C569" s="30"/>
      <c r="D569" s="7"/>
      <c r="E569" s="7"/>
      <c r="F569" s="7"/>
      <c r="G569" s="7"/>
      <c r="H569" s="70"/>
      <c r="I569" s="83"/>
      <c r="J569" s="83"/>
      <c r="K569" s="83"/>
      <c r="L569" s="70"/>
      <c r="M569" s="7"/>
      <c r="N569" s="7"/>
      <c r="O569" s="7"/>
      <c r="P569" s="7"/>
    </row>
    <row r="570" spans="1:16">
      <c r="A570" s="7"/>
      <c r="B570" s="7"/>
      <c r="C570" s="30"/>
      <c r="D570" s="7"/>
      <c r="E570" s="7"/>
      <c r="F570" s="7"/>
      <c r="G570" s="7"/>
      <c r="H570" s="70"/>
      <c r="I570" s="83"/>
      <c r="J570" s="83"/>
      <c r="K570" s="83"/>
      <c r="L570" s="70"/>
      <c r="M570" s="7"/>
      <c r="N570" s="7"/>
      <c r="O570" s="7"/>
      <c r="P570" s="7"/>
    </row>
    <row r="571" spans="1:16">
      <c r="A571" s="7"/>
      <c r="B571" s="7"/>
      <c r="C571" s="30"/>
      <c r="D571" s="7"/>
      <c r="E571" s="7"/>
      <c r="F571" s="7"/>
      <c r="G571" s="7"/>
      <c r="H571" s="70"/>
      <c r="I571" s="83"/>
      <c r="J571" s="83"/>
      <c r="K571" s="83"/>
      <c r="L571" s="70"/>
      <c r="M571" s="7"/>
      <c r="N571" s="7"/>
      <c r="O571" s="7"/>
      <c r="P571" s="7"/>
    </row>
    <row r="572" spans="1:16">
      <c r="A572" s="7"/>
      <c r="B572" s="7"/>
      <c r="C572" s="30"/>
      <c r="D572" s="7"/>
      <c r="E572" s="7"/>
      <c r="F572" s="7"/>
      <c r="G572" s="7"/>
      <c r="H572" s="70"/>
      <c r="I572" s="83"/>
      <c r="J572" s="83"/>
      <c r="K572" s="83"/>
      <c r="L572" s="70"/>
      <c r="M572" s="7"/>
      <c r="N572" s="7"/>
      <c r="O572" s="7"/>
      <c r="P572" s="7"/>
    </row>
    <row r="573" spans="1:16">
      <c r="A573" s="7"/>
      <c r="B573" s="7"/>
      <c r="C573" s="30"/>
      <c r="D573" s="7"/>
      <c r="E573" s="7"/>
      <c r="F573" s="7"/>
      <c r="G573" s="7"/>
      <c r="H573" s="70"/>
      <c r="I573" s="83"/>
      <c r="J573" s="83"/>
      <c r="K573" s="83"/>
      <c r="L573" s="70"/>
      <c r="M573" s="7"/>
      <c r="N573" s="7"/>
      <c r="O573" s="7"/>
      <c r="P573" s="7"/>
    </row>
    <row r="574" spans="1:16">
      <c r="A574" s="7"/>
      <c r="B574" s="7"/>
      <c r="C574" s="30"/>
      <c r="D574" s="7"/>
      <c r="E574" s="7"/>
      <c r="F574" s="7"/>
      <c r="G574" s="7"/>
      <c r="H574" s="70"/>
      <c r="I574" s="83"/>
      <c r="J574" s="83"/>
      <c r="K574" s="83"/>
      <c r="L574" s="70"/>
      <c r="M574" s="7"/>
      <c r="N574" s="7"/>
      <c r="O574" s="7"/>
      <c r="P574" s="7"/>
    </row>
    <row r="575" spans="1:16">
      <c r="A575" s="7"/>
      <c r="B575" s="7"/>
      <c r="C575" s="30"/>
      <c r="D575" s="7"/>
      <c r="E575" s="7"/>
      <c r="F575" s="7"/>
      <c r="G575" s="7"/>
      <c r="H575" s="70"/>
      <c r="I575" s="83"/>
      <c r="J575" s="83"/>
      <c r="K575" s="83"/>
      <c r="L575" s="70"/>
      <c r="M575" s="7"/>
      <c r="N575" s="7"/>
      <c r="O575" s="7"/>
      <c r="P575" s="7"/>
    </row>
    <row r="576" spans="1:16">
      <c r="A576" s="7"/>
      <c r="B576" s="7"/>
      <c r="C576" s="30"/>
      <c r="D576" s="7"/>
      <c r="E576" s="7"/>
      <c r="F576" s="7"/>
      <c r="G576" s="7"/>
      <c r="H576" s="70"/>
      <c r="I576" s="83"/>
      <c r="J576" s="83"/>
      <c r="K576" s="83"/>
      <c r="L576" s="70"/>
      <c r="M576" s="7"/>
      <c r="N576" s="7"/>
      <c r="O576" s="7"/>
      <c r="P576" s="7"/>
    </row>
    <row r="577" spans="1:16">
      <c r="A577" s="7"/>
      <c r="B577" s="7"/>
      <c r="C577" s="30"/>
      <c r="D577" s="7"/>
      <c r="E577" s="7"/>
      <c r="F577" s="7"/>
      <c r="G577" s="7"/>
      <c r="H577" s="70"/>
      <c r="I577" s="83"/>
      <c r="J577" s="83"/>
      <c r="K577" s="83"/>
      <c r="L577" s="70"/>
      <c r="M577" s="7"/>
      <c r="N577" s="7"/>
      <c r="O577" s="7"/>
      <c r="P577" s="7"/>
    </row>
    <row r="578" spans="1:16">
      <c r="A578" s="7"/>
      <c r="B578" s="7"/>
      <c r="C578" s="30"/>
      <c r="D578" s="7"/>
      <c r="E578" s="7"/>
      <c r="F578" s="7"/>
      <c r="G578" s="7"/>
      <c r="H578" s="70"/>
      <c r="I578" s="83"/>
      <c r="J578" s="83"/>
      <c r="K578" s="83"/>
      <c r="L578" s="70"/>
      <c r="M578" s="7"/>
      <c r="N578" s="7"/>
      <c r="O578" s="7"/>
      <c r="P578" s="7"/>
    </row>
    <row r="579" spans="1:16">
      <c r="A579" s="7"/>
      <c r="B579" s="7"/>
      <c r="C579" s="30"/>
      <c r="D579" s="7"/>
      <c r="E579" s="7"/>
      <c r="F579" s="7"/>
      <c r="G579" s="7"/>
      <c r="H579" s="70"/>
      <c r="I579" s="83"/>
      <c r="J579" s="83"/>
      <c r="K579" s="83"/>
      <c r="L579" s="70"/>
      <c r="M579" s="7"/>
      <c r="N579" s="7"/>
      <c r="O579" s="7"/>
      <c r="P579" s="7"/>
    </row>
    <row r="580" spans="1:16">
      <c r="A580" s="7"/>
      <c r="B580" s="7"/>
      <c r="C580" s="30"/>
      <c r="D580" s="7"/>
      <c r="E580" s="7"/>
      <c r="F580" s="7"/>
      <c r="G580" s="7"/>
      <c r="H580" s="70"/>
      <c r="I580" s="83"/>
      <c r="J580" s="83"/>
      <c r="K580" s="83"/>
      <c r="L580" s="70"/>
      <c r="M580" s="7"/>
      <c r="N580" s="7"/>
      <c r="O580" s="7"/>
      <c r="P580" s="7"/>
    </row>
    <row r="581" spans="1:16">
      <c r="A581" s="7"/>
      <c r="B581" s="7"/>
      <c r="C581" s="30"/>
      <c r="D581" s="7"/>
      <c r="E581" s="7"/>
      <c r="F581" s="7"/>
      <c r="G581" s="7"/>
      <c r="H581" s="70"/>
      <c r="I581" s="83"/>
      <c r="J581" s="83"/>
      <c r="K581" s="83"/>
      <c r="L581" s="70"/>
      <c r="M581" s="7"/>
      <c r="N581" s="7"/>
      <c r="O581" s="7"/>
      <c r="P581" s="7"/>
    </row>
    <row r="582" spans="1:16">
      <c r="A582" s="7"/>
      <c r="B582" s="7"/>
      <c r="C582" s="30"/>
      <c r="D582" s="7"/>
      <c r="E582" s="7"/>
      <c r="F582" s="7"/>
      <c r="G582" s="7"/>
      <c r="H582" s="70"/>
      <c r="I582" s="83"/>
      <c r="J582" s="83"/>
      <c r="K582" s="83"/>
      <c r="L582" s="70"/>
      <c r="M582" s="7"/>
      <c r="N582" s="7"/>
      <c r="O582" s="7"/>
      <c r="P582" s="7"/>
    </row>
    <row r="583" spans="1:16">
      <c r="A583" s="7"/>
      <c r="B583" s="7"/>
      <c r="C583" s="30"/>
      <c r="D583" s="7"/>
      <c r="E583" s="7"/>
      <c r="F583" s="7"/>
      <c r="G583" s="7"/>
      <c r="H583" s="70"/>
      <c r="I583" s="83"/>
      <c r="J583" s="83"/>
      <c r="K583" s="83"/>
      <c r="L583" s="70"/>
      <c r="M583" s="7"/>
      <c r="N583" s="7"/>
      <c r="O583" s="7"/>
      <c r="P583" s="7"/>
    </row>
    <row r="584" spans="1:16">
      <c r="A584" s="7"/>
      <c r="B584" s="7"/>
      <c r="C584" s="30"/>
      <c r="D584" s="7"/>
      <c r="E584" s="7"/>
      <c r="F584" s="7"/>
      <c r="G584" s="7"/>
      <c r="H584" s="70"/>
      <c r="I584" s="83"/>
      <c r="J584" s="83"/>
      <c r="K584" s="83"/>
      <c r="L584" s="70"/>
      <c r="M584" s="7"/>
      <c r="N584" s="7"/>
      <c r="O584" s="7"/>
      <c r="P584" s="7"/>
    </row>
    <row r="585" spans="1:16">
      <c r="A585" s="7"/>
      <c r="B585" s="7"/>
      <c r="C585" s="30"/>
      <c r="D585" s="7"/>
      <c r="E585" s="7"/>
      <c r="F585" s="7"/>
      <c r="G585" s="7"/>
      <c r="H585" s="70"/>
      <c r="I585" s="83"/>
      <c r="J585" s="83"/>
      <c r="K585" s="83"/>
      <c r="L585" s="70"/>
      <c r="M585" s="7"/>
      <c r="N585" s="7"/>
      <c r="O585" s="7"/>
      <c r="P585" s="7"/>
    </row>
    <row r="586" spans="1:16">
      <c r="A586" s="7"/>
      <c r="B586" s="7"/>
      <c r="C586" s="30"/>
      <c r="D586" s="7"/>
      <c r="E586" s="7"/>
      <c r="F586" s="7"/>
      <c r="G586" s="7"/>
      <c r="H586" s="70"/>
      <c r="I586" s="83"/>
      <c r="J586" s="83"/>
      <c r="K586" s="83"/>
      <c r="L586" s="70"/>
      <c r="M586" s="7"/>
      <c r="N586" s="7"/>
      <c r="O586" s="7"/>
      <c r="P586" s="7"/>
    </row>
    <row r="587" spans="1:16">
      <c r="A587" s="7"/>
      <c r="B587" s="7"/>
      <c r="C587" s="30"/>
      <c r="D587" s="7"/>
      <c r="E587" s="7"/>
      <c r="F587" s="7"/>
      <c r="G587" s="7"/>
      <c r="H587" s="70"/>
      <c r="I587" s="83"/>
      <c r="J587" s="83"/>
      <c r="K587" s="83"/>
      <c r="L587" s="70"/>
      <c r="M587" s="7"/>
      <c r="N587" s="7"/>
      <c r="O587" s="7"/>
      <c r="P587" s="7"/>
    </row>
    <row r="588" spans="1:16">
      <c r="A588" s="7"/>
      <c r="B588" s="7"/>
      <c r="C588" s="30"/>
      <c r="D588" s="7"/>
      <c r="E588" s="7"/>
      <c r="F588" s="7"/>
      <c r="G588" s="7"/>
      <c r="H588" s="70"/>
      <c r="I588" s="83"/>
      <c r="J588" s="83"/>
      <c r="K588" s="83"/>
      <c r="L588" s="70"/>
      <c r="M588" s="7"/>
      <c r="N588" s="7"/>
      <c r="O588" s="7"/>
      <c r="P588" s="7"/>
    </row>
    <row r="589" spans="1:16">
      <c r="A589" s="7"/>
      <c r="B589" s="7"/>
      <c r="C589" s="30"/>
      <c r="D589" s="7"/>
      <c r="E589" s="7"/>
      <c r="F589" s="7"/>
      <c r="G589" s="7"/>
      <c r="H589" s="70"/>
      <c r="I589" s="83"/>
      <c r="J589" s="83"/>
      <c r="K589" s="83"/>
      <c r="L589" s="70"/>
      <c r="M589" s="7"/>
      <c r="N589" s="7"/>
      <c r="O589" s="7"/>
      <c r="P589" s="7"/>
    </row>
    <row r="590" spans="1:16">
      <c r="A590" s="7"/>
      <c r="B590" s="7"/>
      <c r="C590" s="30"/>
      <c r="D590" s="7"/>
      <c r="E590" s="7"/>
      <c r="F590" s="7"/>
      <c r="G590" s="7"/>
      <c r="H590" s="70"/>
      <c r="I590" s="83"/>
      <c r="J590" s="83"/>
      <c r="K590" s="83"/>
      <c r="L590" s="70"/>
      <c r="M590" s="7"/>
      <c r="N590" s="7"/>
      <c r="O590" s="7"/>
      <c r="P590" s="7"/>
    </row>
    <row r="591" spans="1:16">
      <c r="A591" s="7"/>
      <c r="B591" s="7"/>
      <c r="C591" s="30"/>
      <c r="D591" s="7"/>
      <c r="E591" s="7"/>
      <c r="F591" s="7"/>
      <c r="G591" s="7"/>
      <c r="H591" s="70"/>
      <c r="I591" s="83"/>
      <c r="J591" s="83"/>
      <c r="K591" s="83"/>
      <c r="L591" s="70"/>
      <c r="M591" s="7"/>
      <c r="N591" s="7"/>
      <c r="O591" s="7"/>
      <c r="P591" s="7"/>
    </row>
    <row r="592" spans="1:16">
      <c r="A592" s="7"/>
      <c r="B592" s="7"/>
      <c r="C592" s="30"/>
      <c r="D592" s="7"/>
      <c r="E592" s="7"/>
      <c r="F592" s="7"/>
      <c r="G592" s="7"/>
      <c r="H592" s="70"/>
      <c r="I592" s="83"/>
      <c r="J592" s="83"/>
      <c r="K592" s="83"/>
      <c r="L592" s="70"/>
      <c r="M592" s="7"/>
      <c r="N592" s="7"/>
      <c r="O592" s="7"/>
      <c r="P592" s="7"/>
    </row>
    <row r="593" spans="1:16">
      <c r="A593" s="7"/>
      <c r="B593" s="7"/>
      <c r="C593" s="30"/>
      <c r="D593" s="7"/>
      <c r="E593" s="7"/>
      <c r="F593" s="7"/>
      <c r="G593" s="7"/>
      <c r="H593" s="70"/>
      <c r="I593" s="83"/>
      <c r="J593" s="83"/>
      <c r="K593" s="83"/>
      <c r="L593" s="70"/>
      <c r="M593" s="7"/>
      <c r="N593" s="7"/>
      <c r="O593" s="7"/>
      <c r="P593" s="7"/>
    </row>
    <row r="594" spans="1:16">
      <c r="A594" s="7"/>
      <c r="B594" s="7"/>
      <c r="C594" s="30"/>
      <c r="D594" s="7"/>
      <c r="E594" s="7"/>
      <c r="F594" s="7"/>
      <c r="G594" s="7"/>
      <c r="H594" s="70"/>
      <c r="I594" s="83"/>
      <c r="J594" s="83"/>
      <c r="K594" s="83"/>
      <c r="L594" s="70"/>
      <c r="M594" s="7"/>
      <c r="N594" s="7"/>
      <c r="O594" s="7"/>
      <c r="P594" s="7"/>
    </row>
    <row r="595" spans="1:16">
      <c r="A595" s="7"/>
      <c r="B595" s="7"/>
      <c r="C595" s="30"/>
      <c r="D595" s="7"/>
      <c r="E595" s="7"/>
      <c r="F595" s="7"/>
      <c r="G595" s="7"/>
      <c r="H595" s="70"/>
      <c r="I595" s="83"/>
      <c r="J595" s="83"/>
      <c r="K595" s="83"/>
      <c r="L595" s="70"/>
      <c r="M595" s="7"/>
      <c r="N595" s="7"/>
      <c r="O595" s="7"/>
      <c r="P595" s="7"/>
    </row>
    <row r="596" spans="1:16">
      <c r="A596" s="7"/>
      <c r="B596" s="7"/>
      <c r="C596" s="30"/>
      <c r="D596" s="7"/>
      <c r="E596" s="7"/>
      <c r="F596" s="7"/>
      <c r="G596" s="7"/>
      <c r="H596" s="70"/>
      <c r="I596" s="83"/>
      <c r="J596" s="83"/>
      <c r="K596" s="83"/>
      <c r="L596" s="70"/>
      <c r="M596" s="7"/>
      <c r="N596" s="7"/>
      <c r="O596" s="7"/>
      <c r="P596" s="7"/>
    </row>
    <row r="597" spans="1:16">
      <c r="A597" s="7"/>
      <c r="B597" s="7"/>
      <c r="C597" s="30"/>
      <c r="D597" s="7"/>
      <c r="E597" s="7"/>
      <c r="F597" s="7"/>
      <c r="G597" s="7"/>
      <c r="H597" s="70"/>
      <c r="I597" s="83"/>
      <c r="J597" s="83"/>
      <c r="K597" s="83"/>
      <c r="L597" s="70"/>
      <c r="M597" s="7"/>
      <c r="N597" s="7"/>
      <c r="O597" s="7"/>
      <c r="P597" s="7"/>
    </row>
    <row r="598" spans="1:16">
      <c r="A598" s="7"/>
      <c r="B598" s="7"/>
      <c r="C598" s="30"/>
      <c r="D598" s="7"/>
      <c r="E598" s="7"/>
      <c r="F598" s="7"/>
      <c r="G598" s="7"/>
      <c r="H598" s="70"/>
      <c r="I598" s="83"/>
      <c r="J598" s="83"/>
      <c r="K598" s="83"/>
      <c r="L598" s="70"/>
      <c r="M598" s="7"/>
      <c r="N598" s="7"/>
      <c r="O598" s="7"/>
      <c r="P598" s="7"/>
    </row>
    <row r="599" spans="1:16">
      <c r="A599" s="7"/>
      <c r="B599" s="7"/>
      <c r="C599" s="30"/>
      <c r="D599" s="7"/>
      <c r="E599" s="7"/>
      <c r="F599" s="7"/>
      <c r="G599" s="7"/>
      <c r="H599" s="70"/>
      <c r="I599" s="83"/>
      <c r="J599" s="83"/>
      <c r="K599" s="83"/>
      <c r="L599" s="70"/>
      <c r="M599" s="7"/>
      <c r="N599" s="7"/>
      <c r="O599" s="7"/>
      <c r="P599" s="7"/>
    </row>
    <row r="600" spans="1:16">
      <c r="A600" s="7"/>
      <c r="B600" s="7"/>
      <c r="C600" s="30"/>
      <c r="D600" s="7"/>
      <c r="E600" s="7"/>
      <c r="F600" s="7"/>
      <c r="G600" s="7"/>
      <c r="H600" s="70"/>
      <c r="I600" s="83"/>
      <c r="J600" s="83"/>
      <c r="K600" s="83"/>
      <c r="L600" s="70"/>
      <c r="M600" s="7"/>
      <c r="N600" s="7"/>
      <c r="O600" s="7"/>
      <c r="P600" s="7"/>
    </row>
    <row r="601" spans="1:16">
      <c r="A601" s="7"/>
      <c r="B601" s="7"/>
      <c r="C601" s="30"/>
      <c r="D601" s="7"/>
      <c r="E601" s="7"/>
      <c r="F601" s="7"/>
      <c r="G601" s="7"/>
      <c r="H601" s="70"/>
      <c r="I601" s="83"/>
      <c r="J601" s="83"/>
      <c r="K601" s="83"/>
      <c r="L601" s="70"/>
      <c r="M601" s="7"/>
      <c r="N601" s="7"/>
      <c r="O601" s="7"/>
      <c r="P601" s="7"/>
    </row>
    <row r="602" spans="1:16">
      <c r="A602" s="7"/>
      <c r="B602" s="7"/>
      <c r="C602" s="30"/>
      <c r="D602" s="7"/>
      <c r="E602" s="7"/>
      <c r="F602" s="7"/>
      <c r="G602" s="7"/>
      <c r="H602" s="70"/>
      <c r="I602" s="83"/>
      <c r="J602" s="83"/>
      <c r="K602" s="83"/>
      <c r="L602" s="70"/>
      <c r="M602" s="7"/>
      <c r="N602" s="7"/>
      <c r="O602" s="7"/>
      <c r="P602" s="7"/>
    </row>
    <row r="603" spans="1:16">
      <c r="A603" s="7"/>
      <c r="B603" s="7"/>
      <c r="C603" s="30"/>
      <c r="D603" s="7"/>
      <c r="E603" s="7"/>
      <c r="F603" s="7"/>
      <c r="G603" s="7"/>
      <c r="H603" s="70"/>
      <c r="I603" s="83"/>
      <c r="J603" s="83"/>
      <c r="K603" s="83"/>
      <c r="L603" s="70"/>
      <c r="M603" s="7"/>
      <c r="N603" s="7"/>
      <c r="O603" s="7"/>
      <c r="P603" s="7"/>
    </row>
    <row r="604" spans="1:16">
      <c r="A604" s="7"/>
      <c r="B604" s="7"/>
      <c r="C604" s="30"/>
      <c r="D604" s="7"/>
      <c r="E604" s="7"/>
      <c r="F604" s="7"/>
      <c r="G604" s="7"/>
      <c r="H604" s="70"/>
      <c r="I604" s="83"/>
      <c r="J604" s="83"/>
      <c r="K604" s="83"/>
      <c r="L604" s="70"/>
      <c r="M604" s="7"/>
      <c r="N604" s="7"/>
      <c r="O604" s="7"/>
      <c r="P604" s="7"/>
    </row>
    <row r="605" spans="1:16">
      <c r="A605" s="7"/>
      <c r="B605" s="7"/>
      <c r="C605" s="30"/>
      <c r="D605" s="7"/>
      <c r="E605" s="7"/>
      <c r="F605" s="7"/>
      <c r="G605" s="7"/>
      <c r="H605" s="70"/>
      <c r="I605" s="83"/>
      <c r="J605" s="83"/>
      <c r="K605" s="83"/>
      <c r="L605" s="70"/>
      <c r="M605" s="7"/>
      <c r="N605" s="7"/>
      <c r="O605" s="7"/>
      <c r="P605" s="7"/>
    </row>
    <row r="606" spans="1:16">
      <c r="A606" s="7"/>
      <c r="B606" s="7"/>
      <c r="C606" s="30"/>
      <c r="D606" s="7"/>
      <c r="E606" s="7"/>
      <c r="F606" s="7"/>
      <c r="G606" s="7"/>
      <c r="H606" s="70"/>
      <c r="I606" s="83"/>
      <c r="J606" s="83"/>
      <c r="K606" s="83"/>
      <c r="L606" s="70"/>
      <c r="M606" s="7"/>
      <c r="N606" s="7"/>
      <c r="O606" s="7"/>
      <c r="P606" s="7"/>
    </row>
    <row r="607" spans="1:16">
      <c r="A607" s="7"/>
      <c r="B607" s="7"/>
      <c r="C607" s="30"/>
      <c r="D607" s="7"/>
      <c r="E607" s="7"/>
      <c r="F607" s="7"/>
      <c r="G607" s="7"/>
      <c r="H607" s="70"/>
      <c r="I607" s="83"/>
      <c r="J607" s="83"/>
      <c r="K607" s="83"/>
      <c r="L607" s="70"/>
      <c r="M607" s="7"/>
      <c r="N607" s="7"/>
      <c r="O607" s="7"/>
      <c r="P607" s="7"/>
    </row>
    <row r="608" spans="1:16">
      <c r="A608" s="7"/>
      <c r="B608" s="7"/>
      <c r="C608" s="30"/>
      <c r="D608" s="7"/>
      <c r="E608" s="7"/>
      <c r="F608" s="7"/>
      <c r="G608" s="7"/>
      <c r="H608" s="70"/>
      <c r="I608" s="83"/>
      <c r="J608" s="83"/>
      <c r="K608" s="83"/>
      <c r="L608" s="70"/>
      <c r="M608" s="7"/>
      <c r="N608" s="7"/>
      <c r="O608" s="7"/>
      <c r="P608" s="7"/>
    </row>
    <row r="609" spans="1:16">
      <c r="A609" s="7"/>
      <c r="B609" s="7"/>
      <c r="C609" s="30"/>
      <c r="D609" s="7"/>
      <c r="E609" s="7"/>
      <c r="F609" s="7"/>
      <c r="G609" s="7"/>
      <c r="H609" s="70"/>
      <c r="I609" s="83"/>
      <c r="J609" s="83"/>
      <c r="K609" s="83"/>
      <c r="L609" s="70"/>
      <c r="M609" s="7"/>
      <c r="N609" s="7"/>
      <c r="O609" s="7"/>
      <c r="P609" s="7"/>
    </row>
    <row r="610" spans="1:16">
      <c r="A610" s="7"/>
      <c r="B610" s="7"/>
      <c r="C610" s="30"/>
      <c r="D610" s="7"/>
      <c r="E610" s="7"/>
      <c r="F610" s="7"/>
      <c r="G610" s="7"/>
      <c r="H610" s="70"/>
      <c r="I610" s="83"/>
      <c r="J610" s="83"/>
      <c r="K610" s="83"/>
      <c r="L610" s="70"/>
      <c r="M610" s="7"/>
      <c r="N610" s="7"/>
      <c r="O610" s="7"/>
      <c r="P610" s="7"/>
    </row>
    <row r="611" spans="1:16">
      <c r="A611" s="7"/>
      <c r="B611" s="7"/>
      <c r="C611" s="30"/>
      <c r="D611" s="7"/>
      <c r="E611" s="7"/>
      <c r="F611" s="7"/>
      <c r="G611" s="7"/>
      <c r="H611" s="70"/>
      <c r="I611" s="83"/>
      <c r="J611" s="83"/>
      <c r="K611" s="83"/>
      <c r="L611" s="70"/>
      <c r="M611" s="7"/>
      <c r="N611" s="7"/>
      <c r="O611" s="7"/>
      <c r="P611" s="7"/>
    </row>
    <row r="612" spans="1:16">
      <c r="A612" s="7"/>
      <c r="B612" s="7"/>
      <c r="C612" s="30"/>
      <c r="D612" s="7"/>
      <c r="E612" s="7"/>
      <c r="F612" s="7"/>
      <c r="G612" s="7"/>
      <c r="H612" s="70"/>
      <c r="I612" s="83"/>
      <c r="J612" s="83"/>
      <c r="K612" s="83"/>
      <c r="L612" s="70"/>
      <c r="M612" s="7"/>
      <c r="N612" s="7"/>
      <c r="O612" s="7"/>
      <c r="P612" s="7"/>
    </row>
    <row r="613" spans="1:16">
      <c r="A613" s="7"/>
      <c r="B613" s="7"/>
      <c r="C613" s="30"/>
      <c r="D613" s="7"/>
      <c r="E613" s="7"/>
      <c r="F613" s="7"/>
      <c r="G613" s="7"/>
      <c r="H613" s="70"/>
      <c r="I613" s="83"/>
      <c r="J613" s="83"/>
      <c r="K613" s="83"/>
      <c r="L613" s="70"/>
      <c r="M613" s="7"/>
      <c r="N613" s="7"/>
      <c r="O613" s="7"/>
      <c r="P613" s="7"/>
    </row>
    <row r="614" spans="1:16">
      <c r="A614" s="7"/>
      <c r="B614" s="7"/>
      <c r="C614" s="30"/>
      <c r="D614" s="7"/>
      <c r="E614" s="7"/>
      <c r="F614" s="7"/>
      <c r="G614" s="7"/>
      <c r="H614" s="70"/>
      <c r="I614" s="83"/>
      <c r="J614" s="83"/>
      <c r="K614" s="83"/>
      <c r="L614" s="70"/>
      <c r="M614" s="7"/>
      <c r="N614" s="7"/>
      <c r="O614" s="7"/>
      <c r="P614" s="7"/>
    </row>
    <row r="615" spans="1:16">
      <c r="A615" s="7"/>
      <c r="B615" s="7"/>
      <c r="C615" s="30"/>
      <c r="D615" s="7"/>
      <c r="E615" s="7"/>
      <c r="F615" s="7"/>
      <c r="G615" s="7"/>
      <c r="H615" s="70"/>
      <c r="I615" s="83"/>
      <c r="J615" s="83"/>
      <c r="K615" s="83"/>
      <c r="L615" s="70"/>
      <c r="M615" s="7"/>
      <c r="N615" s="7"/>
      <c r="O615" s="7"/>
      <c r="P615" s="7"/>
    </row>
    <row r="616" spans="1:16">
      <c r="A616" s="7"/>
      <c r="B616" s="7"/>
      <c r="C616" s="30"/>
      <c r="D616" s="7"/>
      <c r="E616" s="7"/>
      <c r="F616" s="7"/>
      <c r="G616" s="7"/>
      <c r="H616" s="70"/>
      <c r="I616" s="83"/>
      <c r="J616" s="83"/>
      <c r="K616" s="83"/>
      <c r="L616" s="70"/>
      <c r="M616" s="7"/>
      <c r="N616" s="7"/>
      <c r="O616" s="7"/>
      <c r="P616" s="7"/>
    </row>
    <row r="617" spans="1:16">
      <c r="A617" s="7"/>
      <c r="B617" s="7"/>
      <c r="C617" s="30"/>
      <c r="D617" s="7"/>
      <c r="E617" s="7"/>
      <c r="F617" s="7"/>
      <c r="G617" s="7"/>
      <c r="H617" s="70"/>
      <c r="I617" s="83"/>
      <c r="J617" s="83"/>
      <c r="K617" s="83"/>
      <c r="L617" s="70"/>
      <c r="M617" s="7"/>
      <c r="N617" s="7"/>
      <c r="O617" s="7"/>
      <c r="P617" s="7"/>
    </row>
    <row r="618" spans="1:16">
      <c r="A618" s="7"/>
      <c r="B618" s="7"/>
      <c r="C618" s="30"/>
      <c r="D618" s="7"/>
      <c r="E618" s="7"/>
      <c r="F618" s="7"/>
      <c r="G618" s="7"/>
      <c r="H618" s="70"/>
      <c r="I618" s="83"/>
      <c r="J618" s="83"/>
      <c r="K618" s="83"/>
      <c r="L618" s="70"/>
      <c r="M618" s="7"/>
      <c r="N618" s="7"/>
      <c r="O618" s="7"/>
      <c r="P618" s="7"/>
    </row>
    <row r="619" spans="1:16">
      <c r="A619" s="7"/>
      <c r="B619" s="7"/>
      <c r="C619" s="30"/>
      <c r="D619" s="7"/>
      <c r="E619" s="7"/>
      <c r="F619" s="7"/>
      <c r="G619" s="7"/>
      <c r="H619" s="70"/>
      <c r="I619" s="83"/>
      <c r="J619" s="83"/>
      <c r="K619" s="83"/>
      <c r="L619" s="70"/>
      <c r="M619" s="7"/>
      <c r="N619" s="7"/>
      <c r="O619" s="7"/>
      <c r="P619" s="7"/>
    </row>
    <row r="620" spans="1:16">
      <c r="A620" s="7"/>
      <c r="B620" s="7"/>
      <c r="C620" s="30"/>
      <c r="D620" s="7"/>
      <c r="E620" s="7"/>
      <c r="F620" s="7"/>
      <c r="G620" s="7"/>
      <c r="H620" s="70"/>
      <c r="I620" s="83"/>
      <c r="J620" s="83"/>
      <c r="K620" s="83"/>
      <c r="L620" s="70"/>
      <c r="M620" s="7"/>
      <c r="N620" s="7"/>
      <c r="O620" s="7"/>
      <c r="P620" s="7"/>
    </row>
    <row r="621" spans="1:16">
      <c r="A621" s="7"/>
      <c r="B621" s="7"/>
      <c r="C621" s="30"/>
      <c r="D621" s="7"/>
      <c r="E621" s="7"/>
      <c r="F621" s="7"/>
      <c r="G621" s="7"/>
      <c r="H621" s="70"/>
      <c r="I621" s="83"/>
      <c r="J621" s="83"/>
      <c r="K621" s="83"/>
      <c r="L621" s="70"/>
      <c r="M621" s="7"/>
      <c r="N621" s="7"/>
      <c r="O621" s="7"/>
      <c r="P621" s="7"/>
    </row>
    <row r="622" spans="1:16">
      <c r="A622" s="7"/>
      <c r="B622" s="7"/>
      <c r="C622" s="30"/>
      <c r="D622" s="7"/>
      <c r="E622" s="7"/>
      <c r="F622" s="7"/>
      <c r="G622" s="7"/>
      <c r="H622" s="70"/>
      <c r="I622" s="83"/>
      <c r="J622" s="83"/>
      <c r="K622" s="83"/>
      <c r="L622" s="70"/>
      <c r="M622" s="7"/>
      <c r="N622" s="7"/>
      <c r="O622" s="7"/>
      <c r="P622" s="7"/>
    </row>
    <row r="623" spans="1:16">
      <c r="A623" s="7"/>
      <c r="B623" s="7"/>
      <c r="C623" s="30"/>
      <c r="D623" s="7"/>
      <c r="E623" s="7"/>
      <c r="F623" s="7"/>
      <c r="G623" s="7"/>
      <c r="H623" s="70"/>
      <c r="I623" s="83"/>
      <c r="J623" s="83"/>
      <c r="K623" s="83"/>
      <c r="L623" s="70"/>
      <c r="M623" s="7"/>
      <c r="N623" s="7"/>
      <c r="O623" s="7"/>
      <c r="P623" s="7"/>
    </row>
    <row r="624" spans="1:16">
      <c r="A624" s="7"/>
      <c r="B624" s="7"/>
      <c r="C624" s="30"/>
      <c r="D624" s="7"/>
      <c r="E624" s="7"/>
      <c r="F624" s="7"/>
      <c r="G624" s="7"/>
      <c r="H624" s="70"/>
      <c r="I624" s="83"/>
      <c r="J624" s="83"/>
      <c r="K624" s="83"/>
      <c r="L624" s="70"/>
      <c r="M624" s="7"/>
      <c r="N624" s="7"/>
      <c r="O624" s="7"/>
      <c r="P624" s="7"/>
    </row>
    <row r="625" spans="1:16">
      <c r="A625" s="7"/>
      <c r="B625" s="7"/>
      <c r="C625" s="30"/>
      <c r="D625" s="7"/>
      <c r="E625" s="7"/>
      <c r="F625" s="7"/>
      <c r="G625" s="7"/>
      <c r="H625" s="70"/>
      <c r="I625" s="83"/>
      <c r="J625" s="83"/>
      <c r="K625" s="83"/>
      <c r="L625" s="70"/>
      <c r="M625" s="7"/>
      <c r="N625" s="7"/>
      <c r="O625" s="7"/>
      <c r="P625" s="7"/>
    </row>
    <row r="626" spans="1:16">
      <c r="A626" s="7"/>
      <c r="B626" s="7"/>
      <c r="C626" s="30"/>
      <c r="D626" s="7"/>
      <c r="E626" s="7"/>
      <c r="F626" s="7"/>
      <c r="G626" s="7"/>
      <c r="H626" s="70"/>
      <c r="I626" s="83"/>
      <c r="J626" s="83"/>
      <c r="K626" s="83"/>
      <c r="L626" s="70"/>
      <c r="M626" s="7"/>
      <c r="N626" s="7"/>
      <c r="O626" s="7"/>
      <c r="P626" s="7"/>
    </row>
    <row r="627" spans="1:16">
      <c r="A627" s="7"/>
      <c r="B627" s="7"/>
      <c r="C627" s="30"/>
      <c r="D627" s="7"/>
      <c r="E627" s="7"/>
      <c r="F627" s="7"/>
      <c r="G627" s="7"/>
      <c r="H627" s="70"/>
      <c r="I627" s="83"/>
      <c r="J627" s="83"/>
      <c r="K627" s="83"/>
      <c r="L627" s="70"/>
      <c r="M627" s="7"/>
      <c r="N627" s="7"/>
      <c r="O627" s="7"/>
      <c r="P627" s="7"/>
    </row>
    <row r="628" spans="1:16">
      <c r="A628" s="7"/>
      <c r="B628" s="7"/>
      <c r="C628" s="30"/>
      <c r="D628" s="7"/>
      <c r="E628" s="7"/>
      <c r="F628" s="7"/>
      <c r="G628" s="7"/>
      <c r="H628" s="70"/>
      <c r="I628" s="83"/>
      <c r="J628" s="83"/>
      <c r="K628" s="83"/>
      <c r="L628" s="70"/>
      <c r="M628" s="7"/>
      <c r="N628" s="7"/>
      <c r="O628" s="7"/>
      <c r="P628" s="7"/>
    </row>
    <row r="629" spans="1:16">
      <c r="A629" s="7"/>
      <c r="B629" s="7"/>
      <c r="C629" s="30"/>
      <c r="D629" s="7"/>
      <c r="E629" s="7"/>
      <c r="F629" s="7"/>
      <c r="G629" s="7"/>
      <c r="H629" s="70"/>
      <c r="I629" s="83"/>
      <c r="J629" s="83"/>
      <c r="K629" s="83"/>
      <c r="L629" s="70"/>
      <c r="M629" s="7"/>
      <c r="N629" s="7"/>
      <c r="O629" s="7"/>
      <c r="P629" s="7"/>
    </row>
    <row r="630" spans="1:16">
      <c r="A630" s="7"/>
      <c r="B630" s="7"/>
      <c r="C630" s="30"/>
      <c r="D630" s="7"/>
      <c r="E630" s="7"/>
      <c r="F630" s="7"/>
      <c r="G630" s="7"/>
      <c r="H630" s="70"/>
      <c r="I630" s="83"/>
      <c r="J630" s="83"/>
      <c r="K630" s="83"/>
      <c r="L630" s="70"/>
      <c r="M630" s="7"/>
      <c r="N630" s="7"/>
      <c r="O630" s="7"/>
      <c r="P630" s="7"/>
    </row>
    <row r="631" spans="1:16">
      <c r="A631" s="7"/>
      <c r="B631" s="7"/>
      <c r="C631" s="30"/>
      <c r="D631" s="7"/>
      <c r="E631" s="7"/>
      <c r="F631" s="7"/>
      <c r="G631" s="7"/>
      <c r="H631" s="70"/>
      <c r="I631" s="83"/>
      <c r="J631" s="83"/>
      <c r="K631" s="83"/>
      <c r="L631" s="70"/>
      <c r="M631" s="7"/>
      <c r="N631" s="7"/>
      <c r="O631" s="7"/>
      <c r="P631" s="7"/>
    </row>
    <row r="632" spans="1:16">
      <c r="A632" s="7"/>
      <c r="B632" s="7"/>
      <c r="C632" s="30"/>
      <c r="D632" s="7"/>
      <c r="E632" s="7"/>
      <c r="F632" s="7"/>
      <c r="G632" s="7"/>
      <c r="H632" s="70"/>
      <c r="I632" s="83"/>
      <c r="J632" s="83"/>
      <c r="K632" s="83"/>
      <c r="L632" s="70"/>
      <c r="M632" s="7"/>
      <c r="N632" s="7"/>
      <c r="O632" s="7"/>
      <c r="P632" s="7"/>
    </row>
    <row r="633" spans="1:16">
      <c r="A633" s="7"/>
      <c r="B633" s="7"/>
      <c r="C633" s="30"/>
      <c r="D633" s="7"/>
      <c r="E633" s="7"/>
      <c r="F633" s="7"/>
      <c r="G633" s="7"/>
      <c r="H633" s="70"/>
      <c r="I633" s="83"/>
      <c r="J633" s="83"/>
      <c r="K633" s="83"/>
      <c r="L633" s="70"/>
      <c r="M633" s="7"/>
      <c r="N633" s="7"/>
      <c r="O633" s="7"/>
      <c r="P633" s="7"/>
    </row>
    <row r="634" spans="1:16">
      <c r="A634" s="7"/>
      <c r="B634" s="7"/>
      <c r="C634" s="30"/>
      <c r="D634" s="7"/>
      <c r="E634" s="7"/>
      <c r="F634" s="7"/>
      <c r="G634" s="7"/>
      <c r="H634" s="70"/>
      <c r="I634" s="83"/>
      <c r="J634" s="83"/>
      <c r="K634" s="83"/>
      <c r="L634" s="70"/>
      <c r="M634" s="7"/>
      <c r="N634" s="7"/>
      <c r="O634" s="7"/>
      <c r="P634" s="7"/>
    </row>
    <row r="635" spans="1:16">
      <c r="A635" s="7"/>
      <c r="B635" s="7"/>
      <c r="C635" s="30"/>
      <c r="D635" s="7"/>
      <c r="E635" s="7"/>
      <c r="F635" s="7"/>
      <c r="G635" s="7"/>
      <c r="H635" s="70"/>
      <c r="I635" s="83"/>
      <c r="J635" s="83"/>
      <c r="K635" s="83"/>
      <c r="L635" s="70"/>
      <c r="M635" s="7"/>
      <c r="N635" s="7"/>
      <c r="O635" s="7"/>
      <c r="P635" s="7"/>
    </row>
    <row r="636" spans="1:16">
      <c r="A636" s="7"/>
      <c r="B636" s="7"/>
      <c r="C636" s="30"/>
      <c r="D636" s="7"/>
      <c r="E636" s="7"/>
      <c r="F636" s="7"/>
      <c r="G636" s="7"/>
      <c r="H636" s="70"/>
      <c r="I636" s="83"/>
      <c r="J636" s="83"/>
      <c r="K636" s="83"/>
      <c r="L636" s="70"/>
      <c r="M636" s="7"/>
      <c r="N636" s="7"/>
      <c r="O636" s="7"/>
      <c r="P636" s="7"/>
    </row>
    <row r="637" spans="1:16">
      <c r="A637" s="7"/>
      <c r="B637" s="7"/>
      <c r="C637" s="30"/>
      <c r="D637" s="7"/>
      <c r="E637" s="7"/>
      <c r="F637" s="7"/>
      <c r="G637" s="7"/>
      <c r="H637" s="70"/>
      <c r="I637" s="83"/>
      <c r="J637" s="83"/>
      <c r="K637" s="83"/>
      <c r="L637" s="70"/>
      <c r="M637" s="7"/>
      <c r="N637" s="7"/>
      <c r="O637" s="7"/>
      <c r="P637" s="7"/>
    </row>
    <row r="638" spans="1:16">
      <c r="A638" s="7"/>
      <c r="B638" s="7"/>
      <c r="C638" s="30"/>
      <c r="D638" s="7"/>
      <c r="E638" s="7"/>
      <c r="F638" s="7"/>
      <c r="G638" s="7"/>
      <c r="H638" s="70"/>
      <c r="I638" s="83"/>
      <c r="J638" s="83"/>
      <c r="K638" s="83"/>
      <c r="L638" s="70"/>
      <c r="M638" s="7"/>
      <c r="N638" s="7"/>
      <c r="O638" s="7"/>
      <c r="P638" s="7"/>
    </row>
    <row r="639" spans="1:16">
      <c r="A639" s="7"/>
      <c r="B639" s="7"/>
      <c r="C639" s="30"/>
      <c r="D639" s="7"/>
      <c r="E639" s="7"/>
      <c r="F639" s="7"/>
      <c r="G639" s="7"/>
      <c r="H639" s="70"/>
      <c r="I639" s="83"/>
      <c r="J639" s="83"/>
      <c r="K639" s="83"/>
      <c r="L639" s="70"/>
      <c r="M639" s="7"/>
      <c r="N639" s="7"/>
      <c r="O639" s="7"/>
      <c r="P639" s="7"/>
    </row>
    <row r="640" spans="1:16">
      <c r="A640" s="7"/>
      <c r="B640" s="7"/>
      <c r="C640" s="30"/>
      <c r="D640" s="7"/>
      <c r="E640" s="7"/>
      <c r="F640" s="7"/>
      <c r="G640" s="7"/>
      <c r="H640" s="70"/>
      <c r="I640" s="83"/>
      <c r="J640" s="83"/>
      <c r="K640" s="83"/>
      <c r="L640" s="70"/>
      <c r="M640" s="7"/>
      <c r="N640" s="7"/>
      <c r="O640" s="7"/>
      <c r="P640" s="7"/>
    </row>
    <row r="641" spans="1:16">
      <c r="A641" s="7"/>
      <c r="B641" s="7"/>
      <c r="C641" s="30"/>
      <c r="D641" s="7"/>
      <c r="E641" s="7"/>
      <c r="F641" s="7"/>
      <c r="G641" s="7"/>
      <c r="H641" s="70"/>
      <c r="I641" s="83"/>
      <c r="J641" s="83"/>
      <c r="K641" s="83"/>
      <c r="L641" s="70"/>
      <c r="M641" s="7"/>
      <c r="N641" s="7"/>
      <c r="O641" s="7"/>
      <c r="P641" s="7"/>
    </row>
    <row r="642" spans="1:16">
      <c r="A642" s="7"/>
      <c r="B642" s="7"/>
      <c r="C642" s="30"/>
      <c r="D642" s="7"/>
      <c r="E642" s="7"/>
      <c r="F642" s="7"/>
      <c r="G642" s="7"/>
      <c r="H642" s="70"/>
      <c r="I642" s="83"/>
      <c r="J642" s="83"/>
      <c r="K642" s="83"/>
      <c r="L642" s="70"/>
      <c r="M642" s="7"/>
      <c r="N642" s="7"/>
      <c r="O642" s="7"/>
      <c r="P642" s="7"/>
    </row>
    <row r="643" spans="1:16">
      <c r="A643" s="7"/>
      <c r="B643" s="7"/>
      <c r="C643" s="30"/>
      <c r="D643" s="7"/>
      <c r="E643" s="7"/>
      <c r="F643" s="7"/>
      <c r="G643" s="7"/>
      <c r="H643" s="70"/>
      <c r="I643" s="83"/>
      <c r="J643" s="83"/>
      <c r="K643" s="83"/>
      <c r="L643" s="70"/>
      <c r="M643" s="7"/>
      <c r="N643" s="7"/>
      <c r="O643" s="7"/>
      <c r="P643" s="7"/>
    </row>
    <row r="644" spans="1:16">
      <c r="A644" s="7"/>
      <c r="B644" s="7"/>
      <c r="C644" s="30"/>
      <c r="D644" s="7"/>
      <c r="E644" s="7"/>
      <c r="F644" s="7"/>
      <c r="G644" s="7"/>
      <c r="H644" s="70"/>
      <c r="I644" s="83"/>
      <c r="J644" s="83"/>
      <c r="K644" s="83"/>
      <c r="L644" s="70"/>
      <c r="M644" s="7"/>
      <c r="N644" s="7"/>
      <c r="O644" s="7"/>
      <c r="P644" s="7"/>
    </row>
    <row r="645" spans="1:16">
      <c r="A645" s="7"/>
      <c r="B645" s="7"/>
      <c r="C645" s="30"/>
      <c r="D645" s="7"/>
      <c r="E645" s="7"/>
      <c r="F645" s="7"/>
      <c r="G645" s="7"/>
      <c r="H645" s="70"/>
      <c r="I645" s="83"/>
      <c r="J645" s="83"/>
      <c r="K645" s="83"/>
      <c r="L645" s="70"/>
      <c r="M645" s="7"/>
      <c r="N645" s="7"/>
      <c r="O645" s="7"/>
      <c r="P645" s="7"/>
    </row>
    <row r="646" spans="1:16">
      <c r="A646" s="7"/>
      <c r="B646" s="7"/>
      <c r="C646" s="30"/>
      <c r="D646" s="7"/>
      <c r="E646" s="7"/>
      <c r="F646" s="7"/>
      <c r="G646" s="7"/>
      <c r="H646" s="70"/>
      <c r="I646" s="83"/>
      <c r="J646" s="83"/>
      <c r="K646" s="83"/>
      <c r="L646" s="70"/>
      <c r="M646" s="7"/>
      <c r="N646" s="7"/>
      <c r="O646" s="7"/>
      <c r="P646" s="7"/>
    </row>
    <row r="647" spans="1:16">
      <c r="A647" s="7"/>
      <c r="B647" s="7"/>
      <c r="C647" s="30"/>
      <c r="D647" s="7"/>
      <c r="E647" s="7"/>
      <c r="F647" s="7"/>
      <c r="G647" s="7"/>
      <c r="H647" s="70"/>
      <c r="I647" s="83"/>
      <c r="J647" s="83"/>
      <c r="K647" s="83"/>
      <c r="L647" s="70"/>
      <c r="M647" s="7"/>
      <c r="N647" s="7"/>
      <c r="O647" s="7"/>
      <c r="P647" s="7"/>
    </row>
    <row r="648" spans="1:16">
      <c r="A648" s="7"/>
      <c r="B648" s="7"/>
      <c r="C648" s="30"/>
      <c r="D648" s="7"/>
      <c r="E648" s="7"/>
      <c r="F648" s="7"/>
      <c r="G648" s="7"/>
      <c r="H648" s="70"/>
      <c r="I648" s="83"/>
      <c r="J648" s="83"/>
      <c r="K648" s="83"/>
      <c r="L648" s="70"/>
      <c r="M648" s="7"/>
      <c r="N648" s="7"/>
      <c r="O648" s="7"/>
      <c r="P648" s="7"/>
    </row>
    <row r="649" spans="1:16">
      <c r="A649" s="7"/>
      <c r="B649" s="7"/>
      <c r="C649" s="30"/>
      <c r="D649" s="7"/>
      <c r="E649" s="7"/>
      <c r="F649" s="7"/>
      <c r="G649" s="7"/>
      <c r="H649" s="70"/>
      <c r="I649" s="83"/>
      <c r="J649" s="83"/>
      <c r="K649" s="83"/>
      <c r="L649" s="70"/>
      <c r="M649" s="7"/>
      <c r="N649" s="7"/>
      <c r="O649" s="7"/>
      <c r="P649" s="7"/>
    </row>
    <row r="650" spans="1:16">
      <c r="A650" s="7"/>
      <c r="B650" s="7"/>
      <c r="C650" s="30"/>
      <c r="D650" s="7"/>
      <c r="E650" s="7"/>
      <c r="F650" s="7"/>
      <c r="G650" s="7"/>
      <c r="H650" s="70"/>
      <c r="I650" s="83"/>
      <c r="J650" s="83"/>
      <c r="K650" s="83"/>
      <c r="L650" s="70"/>
      <c r="M650" s="7"/>
      <c r="N650" s="7"/>
      <c r="O650" s="7"/>
      <c r="P650" s="7"/>
    </row>
    <row r="651" spans="1:16">
      <c r="A651" s="7"/>
      <c r="B651" s="7"/>
      <c r="C651" s="30"/>
      <c r="D651" s="7"/>
      <c r="E651" s="7"/>
      <c r="F651" s="7"/>
      <c r="G651" s="7"/>
      <c r="H651" s="70"/>
      <c r="I651" s="83"/>
      <c r="J651" s="83"/>
      <c r="K651" s="83"/>
      <c r="L651" s="70"/>
      <c r="M651" s="7"/>
      <c r="N651" s="7"/>
      <c r="O651" s="7"/>
      <c r="P651" s="7"/>
    </row>
    <row r="652" spans="1:16">
      <c r="A652" s="7"/>
      <c r="B652" s="7"/>
      <c r="C652" s="30"/>
      <c r="D652" s="7"/>
      <c r="E652" s="7"/>
      <c r="F652" s="7"/>
      <c r="G652" s="7"/>
      <c r="H652" s="70"/>
      <c r="I652" s="83"/>
      <c r="J652" s="83"/>
      <c r="K652" s="83"/>
      <c r="L652" s="70"/>
      <c r="M652" s="7"/>
      <c r="N652" s="7"/>
      <c r="O652" s="7"/>
      <c r="P652" s="7"/>
    </row>
    <row r="653" spans="1:16">
      <c r="A653" s="7"/>
      <c r="B653" s="7"/>
      <c r="C653" s="30"/>
      <c r="D653" s="7"/>
      <c r="E653" s="7"/>
      <c r="F653" s="7"/>
      <c r="G653" s="7"/>
      <c r="H653" s="70"/>
      <c r="I653" s="83"/>
      <c r="J653" s="83"/>
      <c r="K653" s="83"/>
      <c r="L653" s="70"/>
      <c r="M653" s="7"/>
      <c r="N653" s="7"/>
      <c r="O653" s="7"/>
      <c r="P653" s="7"/>
    </row>
    <row r="654" spans="1:16">
      <c r="A654" s="7"/>
      <c r="B654" s="7"/>
      <c r="C654" s="30"/>
      <c r="D654" s="7"/>
      <c r="E654" s="7"/>
      <c r="F654" s="7"/>
      <c r="G654" s="7"/>
      <c r="H654" s="70"/>
      <c r="I654" s="83"/>
      <c r="J654" s="83"/>
      <c r="K654" s="83"/>
      <c r="L654" s="70"/>
      <c r="M654" s="7"/>
      <c r="N654" s="7"/>
      <c r="O654" s="7"/>
      <c r="P654" s="7"/>
    </row>
    <row r="655" spans="1:16">
      <c r="A655" s="7"/>
      <c r="B655" s="7"/>
      <c r="C655" s="30"/>
      <c r="D655" s="7"/>
      <c r="E655" s="7"/>
      <c r="F655" s="7"/>
      <c r="G655" s="7"/>
      <c r="H655" s="70"/>
      <c r="I655" s="83"/>
      <c r="J655" s="83"/>
      <c r="K655" s="83"/>
      <c r="L655" s="70"/>
      <c r="M655" s="7"/>
      <c r="N655" s="7"/>
      <c r="O655" s="7"/>
      <c r="P655" s="7"/>
    </row>
    <row r="656" spans="1:16">
      <c r="A656" s="7"/>
      <c r="B656" s="7"/>
      <c r="C656" s="30"/>
      <c r="D656" s="7"/>
      <c r="E656" s="7"/>
      <c r="F656" s="7"/>
      <c r="G656" s="7"/>
      <c r="H656" s="70"/>
      <c r="I656" s="83"/>
      <c r="J656" s="83"/>
      <c r="K656" s="83"/>
      <c r="L656" s="70"/>
      <c r="M656" s="7"/>
      <c r="N656" s="7"/>
      <c r="O656" s="7"/>
      <c r="P656" s="7"/>
    </row>
    <row r="657" spans="1:16">
      <c r="A657" s="7"/>
      <c r="B657" s="7"/>
      <c r="C657" s="30"/>
      <c r="D657" s="7"/>
      <c r="E657" s="7"/>
      <c r="F657" s="7"/>
      <c r="G657" s="7"/>
      <c r="H657" s="70"/>
      <c r="I657" s="83"/>
      <c r="J657" s="83"/>
      <c r="K657" s="83"/>
      <c r="L657" s="70"/>
      <c r="M657" s="7"/>
      <c r="N657" s="7"/>
      <c r="O657" s="7"/>
      <c r="P657" s="7"/>
    </row>
    <row r="658" spans="1:16">
      <c r="A658" s="7"/>
      <c r="B658" s="7"/>
      <c r="C658" s="30"/>
      <c r="D658" s="7"/>
      <c r="E658" s="7"/>
      <c r="F658" s="7"/>
      <c r="G658" s="7"/>
      <c r="H658" s="70"/>
      <c r="I658" s="83"/>
      <c r="J658" s="83"/>
      <c r="K658" s="83"/>
      <c r="L658" s="70"/>
      <c r="M658" s="7"/>
      <c r="N658" s="7"/>
      <c r="O658" s="7"/>
      <c r="P658" s="7"/>
    </row>
    <row r="659" spans="1:16">
      <c r="A659" s="7"/>
      <c r="B659" s="7"/>
      <c r="C659" s="30"/>
      <c r="D659" s="7"/>
      <c r="E659" s="7"/>
      <c r="F659" s="7"/>
      <c r="G659" s="7"/>
      <c r="H659" s="70"/>
      <c r="I659" s="83"/>
      <c r="J659" s="83"/>
      <c r="K659" s="83"/>
      <c r="L659" s="70"/>
      <c r="M659" s="7"/>
      <c r="N659" s="7"/>
      <c r="O659" s="7"/>
      <c r="P659" s="7"/>
    </row>
    <row r="660" spans="1:16">
      <c r="A660" s="7"/>
      <c r="B660" s="7"/>
      <c r="C660" s="30"/>
      <c r="D660" s="7"/>
      <c r="E660" s="7"/>
      <c r="F660" s="7"/>
      <c r="G660" s="7"/>
      <c r="H660" s="70"/>
      <c r="I660" s="83"/>
      <c r="J660" s="83"/>
      <c r="K660" s="83"/>
      <c r="L660" s="70"/>
      <c r="M660" s="7"/>
      <c r="N660" s="7"/>
      <c r="O660" s="7"/>
      <c r="P660" s="7"/>
    </row>
    <row r="661" spans="1:16">
      <c r="A661" s="7"/>
      <c r="B661" s="7"/>
      <c r="C661" s="30"/>
      <c r="D661" s="7"/>
      <c r="E661" s="7"/>
      <c r="F661" s="7"/>
      <c r="G661" s="7"/>
      <c r="H661" s="70"/>
      <c r="I661" s="83"/>
      <c r="J661" s="83"/>
      <c r="K661" s="83"/>
      <c r="L661" s="70"/>
      <c r="M661" s="7"/>
      <c r="N661" s="7"/>
      <c r="O661" s="7"/>
      <c r="P661" s="7"/>
    </row>
    <row r="662" spans="1:16">
      <c r="A662" s="7"/>
      <c r="B662" s="7"/>
      <c r="C662" s="30"/>
      <c r="D662" s="7"/>
      <c r="E662" s="7"/>
      <c r="F662" s="7"/>
      <c r="G662" s="7"/>
      <c r="H662" s="70"/>
      <c r="I662" s="83"/>
      <c r="J662" s="83"/>
      <c r="K662" s="83"/>
      <c r="L662" s="70"/>
      <c r="M662" s="7"/>
      <c r="N662" s="7"/>
      <c r="O662" s="7"/>
      <c r="P662" s="7"/>
    </row>
    <row r="663" spans="1:16">
      <c r="A663" s="7"/>
      <c r="B663" s="7"/>
      <c r="C663" s="30"/>
      <c r="D663" s="7"/>
      <c r="E663" s="7"/>
      <c r="F663" s="7"/>
      <c r="G663" s="7"/>
      <c r="H663" s="70"/>
      <c r="I663" s="83"/>
      <c r="J663" s="83"/>
      <c r="K663" s="83"/>
      <c r="L663" s="70"/>
      <c r="M663" s="7"/>
      <c r="N663" s="7"/>
      <c r="O663" s="7"/>
      <c r="P663" s="7"/>
    </row>
    <row r="664" spans="1:16">
      <c r="A664" s="7"/>
      <c r="B664" s="7"/>
      <c r="C664" s="30"/>
      <c r="D664" s="7"/>
      <c r="E664" s="7"/>
      <c r="F664" s="7"/>
      <c r="G664" s="7"/>
      <c r="H664" s="70"/>
      <c r="I664" s="83"/>
      <c r="J664" s="83"/>
      <c r="K664" s="83"/>
      <c r="L664" s="70"/>
      <c r="M664" s="7"/>
      <c r="N664" s="7"/>
      <c r="O664" s="7"/>
      <c r="P664" s="7"/>
    </row>
    <row r="665" spans="1:16">
      <c r="A665" s="7"/>
      <c r="B665" s="7"/>
      <c r="C665" s="30"/>
      <c r="D665" s="7"/>
      <c r="E665" s="7"/>
      <c r="F665" s="7"/>
      <c r="G665" s="7"/>
      <c r="H665" s="70"/>
      <c r="I665" s="83"/>
      <c r="J665" s="83"/>
      <c r="K665" s="83"/>
      <c r="L665" s="70"/>
      <c r="M665" s="7"/>
      <c r="N665" s="7"/>
      <c r="O665" s="7"/>
      <c r="P665" s="7"/>
    </row>
    <row r="666" spans="1:16">
      <c r="A666" s="7"/>
      <c r="B666" s="7"/>
      <c r="C666" s="30"/>
      <c r="D666" s="7"/>
      <c r="E666" s="7"/>
      <c r="F666" s="7"/>
      <c r="G666" s="7"/>
      <c r="H666" s="70"/>
      <c r="I666" s="83"/>
      <c r="J666" s="83"/>
      <c r="K666" s="83"/>
      <c r="L666" s="70"/>
      <c r="M666" s="7"/>
      <c r="N666" s="7"/>
      <c r="O666" s="7"/>
      <c r="P666" s="7"/>
    </row>
    <row r="667" spans="1:16">
      <c r="A667" s="7"/>
      <c r="B667" s="7"/>
      <c r="C667" s="30"/>
      <c r="D667" s="7"/>
      <c r="E667" s="7"/>
      <c r="F667" s="7"/>
      <c r="G667" s="7"/>
      <c r="H667" s="70"/>
      <c r="I667" s="83"/>
      <c r="J667" s="83"/>
      <c r="K667" s="83"/>
      <c r="L667" s="70"/>
      <c r="M667" s="7"/>
      <c r="N667" s="7"/>
      <c r="O667" s="7"/>
      <c r="P667" s="7"/>
    </row>
    <row r="668" spans="1:16">
      <c r="A668" s="7"/>
      <c r="B668" s="7"/>
      <c r="C668" s="30"/>
      <c r="D668" s="7"/>
      <c r="E668" s="7"/>
      <c r="F668" s="7"/>
      <c r="G668" s="7"/>
      <c r="H668" s="70"/>
      <c r="I668" s="83"/>
      <c r="J668" s="83"/>
      <c r="K668" s="83"/>
      <c r="L668" s="70"/>
      <c r="M668" s="7"/>
      <c r="N668" s="7"/>
      <c r="O668" s="7"/>
      <c r="P668" s="7"/>
    </row>
    <row r="669" spans="1:16">
      <c r="A669" s="7"/>
      <c r="B669" s="7"/>
      <c r="C669" s="30"/>
      <c r="D669" s="7"/>
      <c r="E669" s="7"/>
      <c r="F669" s="7"/>
      <c r="G669" s="7"/>
      <c r="H669" s="70"/>
      <c r="I669" s="83"/>
      <c r="J669" s="83"/>
      <c r="K669" s="83"/>
      <c r="L669" s="70"/>
      <c r="M669" s="7"/>
      <c r="N669" s="7"/>
      <c r="O669" s="7"/>
      <c r="P669" s="7"/>
    </row>
    <row r="670" spans="1:16">
      <c r="A670" s="7"/>
      <c r="B670" s="7"/>
      <c r="C670" s="30"/>
      <c r="D670" s="7"/>
      <c r="E670" s="7"/>
      <c r="F670" s="7"/>
      <c r="G670" s="7"/>
      <c r="H670" s="70"/>
      <c r="I670" s="83"/>
      <c r="J670" s="83"/>
      <c r="K670" s="83"/>
      <c r="L670" s="70"/>
      <c r="M670" s="7"/>
      <c r="N670" s="7"/>
      <c r="O670" s="7"/>
      <c r="P670" s="7"/>
    </row>
    <row r="671" spans="1:16">
      <c r="A671" s="7"/>
      <c r="B671" s="7"/>
      <c r="C671" s="30"/>
      <c r="D671" s="7"/>
      <c r="E671" s="7"/>
      <c r="F671" s="7"/>
      <c r="G671" s="7"/>
      <c r="H671" s="70"/>
      <c r="I671" s="83"/>
      <c r="J671" s="83"/>
      <c r="K671" s="83"/>
      <c r="L671" s="70"/>
      <c r="M671" s="7"/>
      <c r="N671" s="7"/>
      <c r="O671" s="7"/>
      <c r="P671" s="7"/>
    </row>
    <row r="672" spans="1:16">
      <c r="A672" s="7"/>
      <c r="B672" s="7"/>
      <c r="C672" s="30"/>
      <c r="D672" s="7"/>
      <c r="E672" s="7"/>
      <c r="F672" s="7"/>
      <c r="G672" s="7"/>
      <c r="H672" s="70"/>
      <c r="I672" s="83"/>
      <c r="J672" s="83"/>
      <c r="K672" s="83"/>
      <c r="L672" s="70"/>
      <c r="M672" s="7"/>
      <c r="N672" s="7"/>
      <c r="O672" s="7"/>
      <c r="P672" s="7"/>
    </row>
    <row r="673" spans="1:16">
      <c r="A673" s="7"/>
      <c r="B673" s="7"/>
      <c r="C673" s="30"/>
      <c r="D673" s="7"/>
      <c r="E673" s="7"/>
      <c r="F673" s="7"/>
      <c r="G673" s="7"/>
      <c r="H673" s="70"/>
      <c r="I673" s="83"/>
      <c r="J673" s="83"/>
      <c r="K673" s="83"/>
      <c r="L673" s="70"/>
      <c r="M673" s="7"/>
      <c r="N673" s="7"/>
      <c r="O673" s="7"/>
      <c r="P673" s="7"/>
    </row>
    <row r="674" spans="1:16">
      <c r="A674" s="7"/>
      <c r="B674" s="7"/>
      <c r="C674" s="30"/>
      <c r="D674" s="7"/>
      <c r="E674" s="7"/>
      <c r="F674" s="7"/>
      <c r="G674" s="7"/>
      <c r="H674" s="70"/>
      <c r="I674" s="83"/>
      <c r="J674" s="83"/>
      <c r="K674" s="83"/>
      <c r="L674" s="70"/>
      <c r="M674" s="7"/>
      <c r="N674" s="7"/>
      <c r="O674" s="7"/>
      <c r="P674" s="7"/>
    </row>
    <row r="675" spans="1:16">
      <c r="A675" s="7"/>
      <c r="B675" s="7"/>
      <c r="C675" s="30"/>
      <c r="D675" s="7"/>
      <c r="E675" s="7"/>
      <c r="F675" s="7"/>
      <c r="G675" s="7"/>
      <c r="H675" s="70"/>
      <c r="I675" s="83"/>
      <c r="J675" s="83"/>
      <c r="K675" s="83"/>
      <c r="L675" s="70"/>
      <c r="M675" s="7"/>
      <c r="N675" s="7"/>
      <c r="O675" s="7"/>
      <c r="P675" s="7"/>
    </row>
    <row r="676" spans="1:16">
      <c r="A676" s="7"/>
      <c r="B676" s="7"/>
      <c r="C676" s="30"/>
      <c r="D676" s="7"/>
      <c r="E676" s="7"/>
      <c r="F676" s="7"/>
      <c r="G676" s="7"/>
      <c r="H676" s="70"/>
      <c r="I676" s="83"/>
      <c r="J676" s="83"/>
      <c r="K676" s="83"/>
      <c r="L676" s="70"/>
      <c r="M676" s="7"/>
      <c r="N676" s="7"/>
      <c r="O676" s="7"/>
      <c r="P676" s="7"/>
    </row>
    <row r="677" spans="1:16">
      <c r="A677" s="7"/>
      <c r="B677" s="7"/>
      <c r="C677" s="30"/>
      <c r="D677" s="7"/>
      <c r="E677" s="7"/>
      <c r="F677" s="7"/>
      <c r="G677" s="7"/>
      <c r="H677" s="70"/>
      <c r="I677" s="83"/>
      <c r="J677" s="83"/>
      <c r="K677" s="83"/>
      <c r="L677" s="70"/>
      <c r="M677" s="7"/>
      <c r="N677" s="7"/>
      <c r="O677" s="7"/>
      <c r="P677" s="7"/>
    </row>
    <row r="678" spans="1:16">
      <c r="A678" s="7"/>
      <c r="B678" s="7"/>
      <c r="C678" s="30"/>
      <c r="D678" s="7"/>
      <c r="E678" s="7"/>
      <c r="F678" s="7"/>
      <c r="G678" s="7"/>
      <c r="H678" s="70"/>
      <c r="I678" s="83"/>
      <c r="J678" s="83"/>
      <c r="K678" s="83"/>
      <c r="L678" s="70"/>
      <c r="M678" s="7"/>
      <c r="N678" s="7"/>
      <c r="O678" s="7"/>
      <c r="P678" s="7"/>
    </row>
    <row r="679" spans="1:16">
      <c r="A679" s="7"/>
      <c r="B679" s="7"/>
      <c r="C679" s="30"/>
      <c r="D679" s="7"/>
      <c r="E679" s="7"/>
      <c r="F679" s="7"/>
      <c r="G679" s="7"/>
      <c r="H679" s="70"/>
      <c r="I679" s="83"/>
      <c r="J679" s="83"/>
      <c r="K679" s="83"/>
      <c r="L679" s="70"/>
      <c r="M679" s="7"/>
      <c r="N679" s="7"/>
      <c r="O679" s="7"/>
      <c r="P679" s="7"/>
    </row>
    <row r="680" spans="1:16">
      <c r="A680" s="7"/>
      <c r="B680" s="7"/>
      <c r="C680" s="30"/>
      <c r="D680" s="7"/>
      <c r="E680" s="7"/>
      <c r="F680" s="7"/>
      <c r="G680" s="7"/>
      <c r="H680" s="70"/>
      <c r="I680" s="83"/>
      <c r="J680" s="83"/>
      <c r="K680" s="83"/>
      <c r="L680" s="70"/>
      <c r="M680" s="7"/>
      <c r="N680" s="7"/>
      <c r="O680" s="7"/>
      <c r="P680" s="7"/>
    </row>
    <row r="681" spans="1:16">
      <c r="A681" s="7"/>
      <c r="B681" s="7"/>
      <c r="C681" s="30"/>
      <c r="D681" s="7"/>
      <c r="E681" s="7"/>
      <c r="F681" s="7"/>
      <c r="G681" s="7"/>
      <c r="H681" s="70"/>
      <c r="I681" s="83"/>
      <c r="J681" s="83"/>
      <c r="K681" s="83"/>
      <c r="L681" s="70"/>
      <c r="M681" s="7"/>
      <c r="N681" s="7"/>
      <c r="O681" s="7"/>
      <c r="P681" s="7"/>
    </row>
    <row r="682" spans="1:16">
      <c r="A682" s="7"/>
      <c r="B682" s="7"/>
      <c r="C682" s="30"/>
      <c r="D682" s="7"/>
      <c r="E682" s="7"/>
      <c r="F682" s="7"/>
      <c r="G682" s="7"/>
      <c r="H682" s="70"/>
      <c r="I682" s="83"/>
      <c r="J682" s="83"/>
      <c r="K682" s="83"/>
      <c r="L682" s="70"/>
      <c r="M682" s="7"/>
      <c r="N682" s="7"/>
      <c r="O682" s="7"/>
      <c r="P682" s="7"/>
    </row>
    <row r="683" spans="1:16">
      <c r="A683" s="7"/>
      <c r="B683" s="7"/>
      <c r="C683" s="30"/>
      <c r="D683" s="7"/>
      <c r="E683" s="7"/>
      <c r="F683" s="7"/>
      <c r="G683" s="7"/>
      <c r="H683" s="70"/>
      <c r="I683" s="83"/>
      <c r="J683" s="83"/>
      <c r="K683" s="83"/>
      <c r="L683" s="70"/>
      <c r="M683" s="7"/>
      <c r="N683" s="7"/>
      <c r="O683" s="7"/>
      <c r="P683" s="7"/>
    </row>
    <row r="684" spans="1:16">
      <c r="A684" s="7"/>
      <c r="B684" s="7"/>
      <c r="C684" s="30"/>
      <c r="D684" s="7"/>
      <c r="E684" s="7"/>
      <c r="F684" s="7"/>
      <c r="G684" s="7"/>
      <c r="H684" s="70"/>
      <c r="I684" s="83"/>
      <c r="J684" s="83"/>
      <c r="K684" s="83"/>
      <c r="L684" s="70"/>
      <c r="M684" s="7"/>
      <c r="N684" s="7"/>
      <c r="O684" s="7"/>
      <c r="P684" s="7"/>
    </row>
    <row r="685" spans="1:16">
      <c r="A685" s="7"/>
      <c r="B685" s="7"/>
      <c r="C685" s="30"/>
      <c r="D685" s="7"/>
      <c r="E685" s="7"/>
      <c r="F685" s="7"/>
      <c r="G685" s="7"/>
      <c r="H685" s="70"/>
      <c r="I685" s="83"/>
      <c r="J685" s="83"/>
      <c r="K685" s="83"/>
      <c r="L685" s="70"/>
      <c r="M685" s="7"/>
      <c r="N685" s="7"/>
      <c r="O685" s="7"/>
      <c r="P685" s="7"/>
    </row>
    <row r="686" spans="1:16">
      <c r="A686" s="7"/>
      <c r="B686" s="7"/>
      <c r="C686" s="30"/>
      <c r="D686" s="7"/>
      <c r="E686" s="7"/>
      <c r="F686" s="7"/>
      <c r="G686" s="7"/>
      <c r="H686" s="70"/>
      <c r="I686" s="83"/>
      <c r="J686" s="83"/>
      <c r="K686" s="83"/>
      <c r="L686" s="70"/>
      <c r="M686" s="7"/>
      <c r="N686" s="7"/>
      <c r="O686" s="7"/>
      <c r="P686" s="7"/>
    </row>
    <row r="687" spans="1:16">
      <c r="A687" s="7"/>
      <c r="B687" s="7"/>
      <c r="C687" s="30"/>
      <c r="D687" s="7"/>
      <c r="E687" s="7"/>
      <c r="F687" s="7"/>
      <c r="G687" s="7"/>
      <c r="H687" s="70"/>
      <c r="I687" s="83"/>
      <c r="J687" s="83"/>
      <c r="K687" s="83"/>
      <c r="L687" s="70"/>
      <c r="M687" s="7"/>
      <c r="N687" s="7"/>
      <c r="O687" s="7"/>
      <c r="P687" s="7"/>
    </row>
    <row r="688" spans="1:16">
      <c r="A688" s="7"/>
      <c r="B688" s="7"/>
      <c r="C688" s="30"/>
      <c r="D688" s="7"/>
      <c r="E688" s="7"/>
      <c r="F688" s="7"/>
      <c r="G688" s="7"/>
      <c r="H688" s="70"/>
      <c r="I688" s="83"/>
      <c r="J688" s="83"/>
      <c r="K688" s="83"/>
      <c r="L688" s="70"/>
      <c r="M688" s="7"/>
      <c r="N688" s="7"/>
      <c r="O688" s="7"/>
      <c r="P688" s="7"/>
    </row>
    <row r="689" spans="1:16">
      <c r="A689" s="7"/>
      <c r="B689" s="7"/>
      <c r="C689" s="30"/>
      <c r="D689" s="7"/>
      <c r="E689" s="7"/>
      <c r="F689" s="7"/>
      <c r="G689" s="7"/>
      <c r="H689" s="70"/>
      <c r="I689" s="83"/>
      <c r="J689" s="83"/>
      <c r="K689" s="83"/>
      <c r="L689" s="70"/>
      <c r="M689" s="7"/>
      <c r="N689" s="7"/>
      <c r="O689" s="7"/>
      <c r="P689" s="7"/>
    </row>
    <row r="690" spans="1:16">
      <c r="A690" s="7"/>
      <c r="B690" s="7"/>
      <c r="C690" s="30"/>
      <c r="D690" s="7"/>
      <c r="E690" s="7"/>
      <c r="F690" s="7"/>
      <c r="G690" s="7"/>
      <c r="H690" s="70"/>
      <c r="I690" s="83"/>
      <c r="J690" s="83"/>
      <c r="K690" s="83"/>
      <c r="L690" s="70"/>
      <c r="M690" s="7"/>
      <c r="N690" s="7"/>
      <c r="O690" s="7"/>
      <c r="P690" s="7"/>
    </row>
    <row r="691" spans="1:16">
      <c r="A691" s="7"/>
      <c r="B691" s="7"/>
      <c r="C691" s="30"/>
      <c r="D691" s="7"/>
      <c r="E691" s="7"/>
      <c r="F691" s="7"/>
      <c r="G691" s="7"/>
      <c r="H691" s="70"/>
      <c r="I691" s="83"/>
      <c r="J691" s="83"/>
      <c r="K691" s="83"/>
      <c r="L691" s="70"/>
      <c r="M691" s="7"/>
      <c r="N691" s="7"/>
      <c r="O691" s="7"/>
      <c r="P691" s="7"/>
    </row>
    <row r="692" spans="1:16">
      <c r="A692" s="7"/>
      <c r="B692" s="7"/>
      <c r="C692" s="30"/>
      <c r="D692" s="7"/>
      <c r="E692" s="7"/>
      <c r="F692" s="7"/>
      <c r="G692" s="7"/>
      <c r="H692" s="70"/>
      <c r="I692" s="83"/>
      <c r="J692" s="83"/>
      <c r="K692" s="83"/>
      <c r="L692" s="70"/>
      <c r="M692" s="7"/>
      <c r="N692" s="7"/>
      <c r="O692" s="7"/>
      <c r="P692" s="7"/>
    </row>
    <row r="693" spans="1:16">
      <c r="A693" s="7"/>
      <c r="B693" s="7"/>
      <c r="C693" s="30"/>
      <c r="D693" s="7"/>
      <c r="E693" s="7"/>
      <c r="F693" s="7"/>
      <c r="G693" s="7"/>
      <c r="H693" s="70"/>
      <c r="I693" s="83"/>
      <c r="J693" s="83"/>
      <c r="K693" s="83"/>
      <c r="L693" s="70"/>
      <c r="M693" s="7"/>
      <c r="N693" s="7"/>
      <c r="O693" s="7"/>
      <c r="P693" s="7"/>
    </row>
    <row r="694" spans="1:16">
      <c r="A694" s="7"/>
      <c r="B694" s="7"/>
      <c r="C694" s="30"/>
      <c r="D694" s="7"/>
      <c r="E694" s="7"/>
      <c r="F694" s="7"/>
      <c r="G694" s="7"/>
      <c r="H694" s="70"/>
      <c r="I694" s="83"/>
      <c r="J694" s="83"/>
      <c r="K694" s="83"/>
      <c r="L694" s="70"/>
      <c r="M694" s="7"/>
      <c r="N694" s="7"/>
      <c r="O694" s="7"/>
      <c r="P694" s="7"/>
    </row>
    <row r="695" spans="1:16">
      <c r="A695" s="7"/>
      <c r="B695" s="7"/>
      <c r="C695" s="30"/>
      <c r="D695" s="7"/>
      <c r="E695" s="7"/>
      <c r="F695" s="7"/>
      <c r="G695" s="7"/>
      <c r="H695" s="70"/>
      <c r="I695" s="83"/>
      <c r="J695" s="83"/>
      <c r="K695" s="83"/>
      <c r="L695" s="70"/>
      <c r="M695" s="7"/>
      <c r="N695" s="7"/>
      <c r="O695" s="7"/>
      <c r="P695" s="7"/>
    </row>
    <row r="696" spans="1:16">
      <c r="A696" s="7"/>
      <c r="B696" s="7"/>
      <c r="C696" s="30"/>
      <c r="D696" s="7"/>
      <c r="E696" s="7"/>
      <c r="F696" s="7"/>
      <c r="G696" s="7"/>
      <c r="H696" s="70"/>
      <c r="I696" s="83"/>
      <c r="J696" s="83"/>
      <c r="K696" s="83"/>
      <c r="L696" s="70"/>
      <c r="M696" s="7"/>
      <c r="N696" s="7"/>
      <c r="O696" s="7"/>
      <c r="P696" s="7"/>
    </row>
    <row r="697" spans="1:16">
      <c r="A697" s="7"/>
      <c r="B697" s="7"/>
      <c r="C697" s="30"/>
      <c r="D697" s="7"/>
      <c r="E697" s="7"/>
      <c r="F697" s="7"/>
      <c r="G697" s="7"/>
      <c r="H697" s="70"/>
      <c r="I697" s="83"/>
      <c r="J697" s="83"/>
      <c r="K697" s="83"/>
      <c r="L697" s="70"/>
      <c r="M697" s="7"/>
      <c r="N697" s="7"/>
      <c r="O697" s="7"/>
      <c r="P697" s="7"/>
    </row>
    <row r="698" spans="1:16">
      <c r="A698" s="7"/>
      <c r="B698" s="7"/>
      <c r="C698" s="30"/>
      <c r="D698" s="7"/>
      <c r="E698" s="7"/>
      <c r="F698" s="7"/>
      <c r="G698" s="7"/>
      <c r="H698" s="70"/>
      <c r="I698" s="83"/>
      <c r="J698" s="83"/>
      <c r="K698" s="83"/>
      <c r="L698" s="70"/>
      <c r="M698" s="7"/>
      <c r="N698" s="7"/>
      <c r="O698" s="7"/>
      <c r="P698" s="7"/>
    </row>
    <row r="699" spans="1:16">
      <c r="A699" s="7"/>
      <c r="B699" s="7"/>
      <c r="C699" s="30"/>
      <c r="D699" s="7"/>
      <c r="E699" s="7"/>
      <c r="F699" s="7"/>
      <c r="G699" s="7"/>
      <c r="H699" s="70"/>
      <c r="I699" s="83"/>
      <c r="J699" s="83"/>
      <c r="K699" s="83"/>
      <c r="L699" s="70"/>
      <c r="M699" s="7"/>
      <c r="N699" s="7"/>
      <c r="O699" s="7"/>
      <c r="P699" s="7"/>
    </row>
    <row r="700" spans="1:16">
      <c r="A700" s="7"/>
      <c r="B700" s="7"/>
      <c r="C700" s="30"/>
      <c r="D700" s="7"/>
      <c r="E700" s="7"/>
      <c r="F700" s="7"/>
      <c r="G700" s="7"/>
      <c r="H700" s="70"/>
      <c r="I700" s="83"/>
      <c r="J700" s="83"/>
      <c r="K700" s="83"/>
      <c r="L700" s="70"/>
      <c r="M700" s="7"/>
      <c r="N700" s="7"/>
      <c r="O700" s="7"/>
      <c r="P700" s="7"/>
    </row>
    <row r="701" spans="1:16">
      <c r="A701" s="7"/>
      <c r="B701" s="7"/>
      <c r="C701" s="30"/>
      <c r="D701" s="7"/>
      <c r="E701" s="7"/>
      <c r="F701" s="7"/>
      <c r="G701" s="7"/>
      <c r="H701" s="70"/>
      <c r="I701" s="83"/>
      <c r="J701" s="83"/>
      <c r="K701" s="83"/>
      <c r="L701" s="70"/>
      <c r="M701" s="7"/>
      <c r="N701" s="7"/>
      <c r="O701" s="7"/>
      <c r="P701" s="7"/>
    </row>
    <row r="702" spans="1:16">
      <c r="A702" s="7"/>
      <c r="B702" s="7"/>
      <c r="C702" s="30"/>
      <c r="D702" s="7"/>
      <c r="E702" s="7"/>
      <c r="F702" s="7"/>
      <c r="G702" s="7"/>
      <c r="H702" s="70"/>
      <c r="I702" s="83"/>
      <c r="J702" s="83"/>
      <c r="K702" s="83"/>
      <c r="L702" s="70"/>
      <c r="M702" s="7"/>
      <c r="N702" s="7"/>
      <c r="O702" s="7"/>
      <c r="P702" s="7"/>
    </row>
    <row r="703" spans="1:16">
      <c r="A703" s="7"/>
      <c r="B703" s="7"/>
      <c r="C703" s="30"/>
      <c r="D703" s="7"/>
      <c r="E703" s="7"/>
      <c r="F703" s="7"/>
      <c r="G703" s="7"/>
      <c r="H703" s="70"/>
      <c r="I703" s="83"/>
      <c r="J703" s="83"/>
      <c r="K703" s="83"/>
      <c r="L703" s="70"/>
      <c r="M703" s="7"/>
      <c r="N703" s="7"/>
      <c r="O703" s="7"/>
      <c r="P703" s="7"/>
    </row>
    <row r="704" spans="1:16">
      <c r="A704" s="7"/>
      <c r="B704" s="7"/>
      <c r="C704" s="30"/>
      <c r="D704" s="7"/>
      <c r="E704" s="7"/>
      <c r="F704" s="7"/>
      <c r="G704" s="7"/>
      <c r="H704" s="70"/>
      <c r="I704" s="83"/>
      <c r="J704" s="83"/>
      <c r="K704" s="83"/>
      <c r="L704" s="70"/>
      <c r="M704" s="7"/>
      <c r="N704" s="7"/>
      <c r="O704" s="7"/>
      <c r="P704" s="7"/>
    </row>
    <row r="705" spans="1:16">
      <c r="A705" s="7"/>
      <c r="B705" s="7"/>
      <c r="C705" s="30"/>
      <c r="D705" s="7"/>
      <c r="E705" s="7"/>
      <c r="F705" s="7"/>
      <c r="G705" s="7"/>
      <c r="H705" s="70"/>
      <c r="I705" s="83"/>
      <c r="J705" s="83"/>
      <c r="K705" s="83"/>
      <c r="L705" s="70"/>
      <c r="M705" s="7"/>
      <c r="N705" s="7"/>
      <c r="O705" s="7"/>
      <c r="P705" s="7"/>
    </row>
    <row r="706" spans="1:16">
      <c r="A706" s="7"/>
      <c r="B706" s="7"/>
      <c r="C706" s="30"/>
      <c r="D706" s="7"/>
      <c r="E706" s="7"/>
      <c r="F706" s="7"/>
      <c r="G706" s="7"/>
      <c r="H706" s="70"/>
      <c r="I706" s="83"/>
      <c r="J706" s="83"/>
      <c r="K706" s="83"/>
      <c r="L706" s="70"/>
      <c r="M706" s="7"/>
      <c r="N706" s="7"/>
      <c r="O706" s="7"/>
      <c r="P706" s="7"/>
    </row>
    <row r="707" spans="1:16">
      <c r="A707" s="7"/>
      <c r="B707" s="7"/>
      <c r="C707" s="30"/>
      <c r="D707" s="7"/>
      <c r="E707" s="7"/>
      <c r="F707" s="7"/>
      <c r="G707" s="7"/>
      <c r="H707" s="70"/>
      <c r="I707" s="83"/>
      <c r="J707" s="83"/>
      <c r="K707" s="83"/>
      <c r="L707" s="70"/>
      <c r="M707" s="7"/>
      <c r="N707" s="7"/>
      <c r="O707" s="7"/>
      <c r="P707" s="7"/>
    </row>
    <row r="708" spans="1:16">
      <c r="A708" s="7"/>
      <c r="B708" s="7"/>
      <c r="C708" s="30"/>
      <c r="D708" s="7"/>
      <c r="E708" s="7"/>
      <c r="F708" s="7"/>
      <c r="G708" s="7"/>
      <c r="H708" s="70"/>
      <c r="I708" s="83"/>
      <c r="J708" s="83"/>
      <c r="K708" s="83"/>
      <c r="L708" s="70"/>
      <c r="M708" s="7"/>
      <c r="N708" s="7"/>
      <c r="O708" s="7"/>
      <c r="P708" s="7"/>
    </row>
    <row r="709" spans="1:16">
      <c r="A709" s="7"/>
      <c r="B709" s="7"/>
      <c r="C709" s="30"/>
      <c r="D709" s="7"/>
      <c r="E709" s="7"/>
      <c r="F709" s="7"/>
      <c r="G709" s="7"/>
      <c r="H709" s="70"/>
      <c r="I709" s="83"/>
      <c r="J709" s="83"/>
      <c r="K709" s="83"/>
      <c r="L709" s="70"/>
      <c r="M709" s="7"/>
      <c r="N709" s="7"/>
      <c r="O709" s="7"/>
      <c r="P709" s="7"/>
    </row>
    <row r="710" spans="1:16">
      <c r="A710" s="7"/>
      <c r="B710" s="7"/>
      <c r="C710" s="30"/>
      <c r="D710" s="7"/>
      <c r="E710" s="7"/>
      <c r="F710" s="7"/>
      <c r="G710" s="7"/>
      <c r="H710" s="70"/>
      <c r="I710" s="83"/>
      <c r="J710" s="83"/>
      <c r="K710" s="83"/>
      <c r="L710" s="70"/>
      <c r="M710" s="7"/>
      <c r="N710" s="7"/>
      <c r="O710" s="7"/>
      <c r="P710" s="7"/>
    </row>
    <row r="711" spans="1:16">
      <c r="A711" s="7"/>
      <c r="B711" s="7"/>
      <c r="C711" s="30"/>
      <c r="D711" s="7"/>
      <c r="E711" s="7"/>
      <c r="F711" s="7"/>
      <c r="G711" s="7"/>
      <c r="H711" s="70"/>
      <c r="I711" s="83"/>
      <c r="J711" s="83"/>
      <c r="K711" s="83"/>
      <c r="L711" s="70"/>
      <c r="M711" s="7"/>
      <c r="N711" s="7"/>
      <c r="O711" s="7"/>
      <c r="P711" s="7"/>
    </row>
    <row r="712" spans="1:16">
      <c r="A712" s="7"/>
      <c r="B712" s="7"/>
      <c r="C712" s="30"/>
      <c r="D712" s="7"/>
      <c r="E712" s="7"/>
      <c r="F712" s="7"/>
      <c r="G712" s="7"/>
      <c r="H712" s="70"/>
      <c r="I712" s="83"/>
      <c r="J712" s="83"/>
      <c r="K712" s="83"/>
      <c r="L712" s="70"/>
      <c r="M712" s="7"/>
      <c r="N712" s="7"/>
      <c r="O712" s="7"/>
      <c r="P712" s="7"/>
    </row>
    <row r="713" spans="1:16">
      <c r="A713" s="7"/>
      <c r="B713" s="7"/>
      <c r="C713" s="30"/>
      <c r="D713" s="7"/>
      <c r="E713" s="7"/>
      <c r="F713" s="7"/>
      <c r="G713" s="7"/>
      <c r="H713" s="70"/>
      <c r="I713" s="83"/>
      <c r="J713" s="83"/>
      <c r="K713" s="83"/>
      <c r="L713" s="70"/>
      <c r="M713" s="7"/>
      <c r="N713" s="7"/>
      <c r="O713" s="7"/>
      <c r="P713" s="7"/>
    </row>
    <row r="714" spans="1:16">
      <c r="A714" s="7"/>
      <c r="B714" s="7"/>
      <c r="C714" s="30"/>
      <c r="D714" s="7"/>
      <c r="E714" s="7"/>
      <c r="F714" s="7"/>
      <c r="G714" s="7"/>
      <c r="H714" s="70"/>
      <c r="I714" s="83"/>
      <c r="J714" s="83"/>
      <c r="K714" s="83"/>
      <c r="L714" s="70"/>
      <c r="M714" s="7"/>
      <c r="N714" s="7"/>
      <c r="O714" s="7"/>
      <c r="P714" s="7"/>
    </row>
    <row r="715" spans="1:16">
      <c r="A715" s="7"/>
      <c r="B715" s="7"/>
      <c r="C715" s="30"/>
      <c r="D715" s="7"/>
      <c r="E715" s="7"/>
      <c r="F715" s="7"/>
      <c r="G715" s="7"/>
      <c r="H715" s="70"/>
      <c r="I715" s="83"/>
      <c r="J715" s="83"/>
      <c r="K715" s="83"/>
      <c r="L715" s="70"/>
      <c r="M715" s="7"/>
      <c r="N715" s="7"/>
      <c r="O715" s="7"/>
      <c r="P715" s="7"/>
    </row>
    <row r="716" spans="1:16">
      <c r="A716" s="7"/>
      <c r="B716" s="7"/>
      <c r="C716" s="30"/>
      <c r="D716" s="7"/>
      <c r="E716" s="7"/>
      <c r="F716" s="7"/>
      <c r="G716" s="7"/>
      <c r="H716" s="70"/>
      <c r="I716" s="83"/>
      <c r="J716" s="83"/>
      <c r="K716" s="83"/>
      <c r="L716" s="70"/>
      <c r="M716" s="7"/>
      <c r="N716" s="7"/>
      <c r="O716" s="7"/>
      <c r="P716" s="7"/>
    </row>
    <row r="717" spans="1:16">
      <c r="A717" s="7"/>
      <c r="B717" s="7"/>
      <c r="C717" s="30"/>
      <c r="D717" s="7"/>
      <c r="E717" s="7"/>
      <c r="F717" s="7"/>
      <c r="G717" s="7"/>
      <c r="H717" s="70"/>
      <c r="I717" s="83"/>
      <c r="J717" s="83"/>
      <c r="K717" s="83"/>
      <c r="L717" s="70"/>
      <c r="M717" s="7"/>
      <c r="N717" s="7"/>
      <c r="O717" s="7"/>
      <c r="P717" s="7"/>
    </row>
    <row r="718" spans="1:16">
      <c r="A718" s="7"/>
      <c r="B718" s="7"/>
      <c r="C718" s="30"/>
      <c r="D718" s="7"/>
      <c r="E718" s="7"/>
      <c r="F718" s="7"/>
      <c r="G718" s="7"/>
      <c r="H718" s="70"/>
      <c r="I718" s="83"/>
      <c r="J718" s="83"/>
      <c r="K718" s="83"/>
      <c r="L718" s="70"/>
      <c r="M718" s="7"/>
      <c r="N718" s="7"/>
      <c r="O718" s="7"/>
      <c r="P718" s="7"/>
    </row>
    <row r="719" spans="1:16">
      <c r="A719" s="7"/>
      <c r="B719" s="7"/>
      <c r="C719" s="30"/>
      <c r="D719" s="7"/>
      <c r="E719" s="7"/>
      <c r="F719" s="7"/>
      <c r="G719" s="7"/>
      <c r="H719" s="70"/>
      <c r="I719" s="83"/>
      <c r="J719" s="83"/>
      <c r="K719" s="83"/>
      <c r="L719" s="70"/>
      <c r="M719" s="7"/>
      <c r="N719" s="7"/>
      <c r="O719" s="7"/>
      <c r="P719" s="7"/>
    </row>
    <row r="720" spans="1:16">
      <c r="A720" s="7"/>
      <c r="B720" s="7"/>
      <c r="C720" s="30"/>
      <c r="D720" s="7"/>
      <c r="E720" s="7"/>
      <c r="F720" s="7"/>
      <c r="G720" s="7"/>
      <c r="H720" s="70"/>
      <c r="I720" s="83"/>
      <c r="J720" s="83"/>
      <c r="K720" s="83"/>
      <c r="L720" s="70"/>
      <c r="M720" s="7"/>
      <c r="N720" s="7"/>
      <c r="O720" s="7"/>
      <c r="P720" s="7"/>
    </row>
    <row r="721" spans="1:16">
      <c r="A721" s="7"/>
      <c r="B721" s="7"/>
      <c r="C721" s="30"/>
      <c r="D721" s="7"/>
      <c r="E721" s="7"/>
      <c r="F721" s="7"/>
      <c r="G721" s="7"/>
      <c r="H721" s="70"/>
      <c r="I721" s="83"/>
      <c r="J721" s="83"/>
      <c r="K721" s="83"/>
      <c r="L721" s="70"/>
      <c r="M721" s="7"/>
      <c r="N721" s="7"/>
      <c r="O721" s="7"/>
      <c r="P721" s="7"/>
    </row>
    <row r="722" spans="1:16">
      <c r="A722" s="7"/>
      <c r="B722" s="7"/>
      <c r="C722" s="30"/>
      <c r="D722" s="7"/>
      <c r="E722" s="7"/>
      <c r="F722" s="7"/>
      <c r="G722" s="7"/>
      <c r="H722" s="70"/>
      <c r="I722" s="83"/>
      <c r="J722" s="83"/>
      <c r="K722" s="83"/>
      <c r="L722" s="70"/>
      <c r="M722" s="7"/>
      <c r="N722" s="7"/>
      <c r="O722" s="7"/>
      <c r="P722" s="7"/>
    </row>
    <row r="723" spans="1:16">
      <c r="A723" s="7"/>
      <c r="B723" s="7"/>
      <c r="C723" s="30"/>
      <c r="D723" s="7"/>
      <c r="E723" s="7"/>
      <c r="F723" s="7"/>
      <c r="G723" s="7"/>
      <c r="H723" s="70"/>
      <c r="I723" s="83"/>
      <c r="J723" s="83"/>
      <c r="K723" s="83"/>
      <c r="L723" s="70"/>
      <c r="M723" s="7"/>
      <c r="N723" s="7"/>
      <c r="O723" s="7"/>
      <c r="P723" s="7"/>
    </row>
    <row r="724" spans="1:16">
      <c r="A724" s="7"/>
      <c r="B724" s="7"/>
      <c r="C724" s="30"/>
      <c r="D724" s="7"/>
      <c r="E724" s="7"/>
      <c r="F724" s="7"/>
      <c r="G724" s="7"/>
      <c r="H724" s="70"/>
      <c r="I724" s="83"/>
      <c r="J724" s="83"/>
      <c r="K724" s="83"/>
      <c r="L724" s="70"/>
      <c r="M724" s="7"/>
      <c r="N724" s="7"/>
      <c r="O724" s="7"/>
      <c r="P724" s="7"/>
    </row>
    <row r="725" spans="1:16">
      <c r="A725" s="7"/>
      <c r="B725" s="7"/>
      <c r="C725" s="30"/>
      <c r="D725" s="7"/>
      <c r="E725" s="7"/>
      <c r="F725" s="7"/>
      <c r="G725" s="7"/>
      <c r="H725" s="70"/>
      <c r="I725" s="83"/>
      <c r="J725" s="83"/>
      <c r="K725" s="83"/>
      <c r="L725" s="70"/>
      <c r="M725" s="7"/>
      <c r="N725" s="7"/>
      <c r="O725" s="7"/>
      <c r="P725" s="7"/>
    </row>
    <row r="726" spans="1:16">
      <c r="A726" s="7"/>
      <c r="B726" s="7"/>
      <c r="C726" s="30"/>
      <c r="D726" s="7"/>
      <c r="E726" s="7"/>
      <c r="F726" s="7"/>
      <c r="G726" s="7"/>
      <c r="H726" s="70"/>
      <c r="I726" s="83"/>
      <c r="J726" s="83"/>
      <c r="K726" s="83"/>
      <c r="L726" s="70"/>
      <c r="M726" s="7"/>
      <c r="N726" s="7"/>
      <c r="O726" s="7"/>
      <c r="P726" s="7"/>
    </row>
    <row r="727" spans="1:16">
      <c r="A727" s="7"/>
      <c r="B727" s="7"/>
      <c r="C727" s="30"/>
      <c r="D727" s="7"/>
      <c r="E727" s="7"/>
      <c r="F727" s="7"/>
      <c r="G727" s="7"/>
      <c r="H727" s="70"/>
      <c r="I727" s="83"/>
      <c r="J727" s="83"/>
      <c r="K727" s="83"/>
      <c r="L727" s="70"/>
      <c r="M727" s="7"/>
      <c r="N727" s="7"/>
      <c r="O727" s="7"/>
      <c r="P727" s="7"/>
    </row>
    <row r="728" spans="1:16">
      <c r="A728" s="7"/>
      <c r="B728" s="7"/>
      <c r="C728" s="30"/>
      <c r="D728" s="7"/>
      <c r="E728" s="7"/>
      <c r="F728" s="7"/>
      <c r="G728" s="7"/>
      <c r="H728" s="70"/>
      <c r="I728" s="83"/>
      <c r="J728" s="83"/>
      <c r="K728" s="83"/>
      <c r="L728" s="70"/>
      <c r="M728" s="7"/>
      <c r="N728" s="7"/>
      <c r="O728" s="7"/>
      <c r="P728" s="7"/>
    </row>
    <row r="729" spans="1:16">
      <c r="A729" s="7"/>
      <c r="B729" s="7"/>
      <c r="C729" s="30"/>
      <c r="D729" s="7"/>
      <c r="E729" s="7"/>
      <c r="F729" s="7"/>
      <c r="G729" s="7"/>
      <c r="H729" s="70"/>
      <c r="I729" s="83"/>
      <c r="J729" s="83"/>
      <c r="K729" s="83"/>
      <c r="L729" s="70"/>
      <c r="M729" s="7"/>
      <c r="N729" s="7"/>
      <c r="O729" s="7"/>
      <c r="P729" s="7"/>
    </row>
    <row r="730" spans="1:16">
      <c r="A730" s="7"/>
      <c r="B730" s="7"/>
      <c r="C730" s="30"/>
      <c r="D730" s="7"/>
      <c r="E730" s="7"/>
      <c r="F730" s="7"/>
      <c r="G730" s="7"/>
      <c r="H730" s="70"/>
      <c r="I730" s="83"/>
      <c r="J730" s="83"/>
      <c r="K730" s="83"/>
      <c r="L730" s="70"/>
      <c r="M730" s="7"/>
      <c r="N730" s="7"/>
      <c r="O730" s="7"/>
      <c r="P730" s="7"/>
    </row>
    <row r="731" spans="1:16">
      <c r="A731" s="7"/>
      <c r="B731" s="7"/>
      <c r="C731" s="30"/>
      <c r="D731" s="7"/>
      <c r="E731" s="7"/>
      <c r="F731" s="7"/>
      <c r="G731" s="7"/>
      <c r="H731" s="70"/>
      <c r="I731" s="83"/>
      <c r="J731" s="83"/>
      <c r="K731" s="83"/>
      <c r="L731" s="70"/>
      <c r="M731" s="7"/>
      <c r="N731" s="7"/>
      <c r="O731" s="7"/>
      <c r="P731" s="7"/>
    </row>
    <row r="732" spans="1:16">
      <c r="A732" s="7"/>
      <c r="B732" s="7"/>
      <c r="C732" s="30"/>
      <c r="D732" s="7"/>
      <c r="E732" s="7"/>
      <c r="F732" s="7"/>
      <c r="G732" s="7"/>
      <c r="H732" s="70"/>
      <c r="I732" s="83"/>
      <c r="J732" s="83"/>
      <c r="K732" s="83"/>
      <c r="L732" s="70"/>
      <c r="M732" s="7"/>
      <c r="N732" s="7"/>
      <c r="O732" s="7"/>
      <c r="P732" s="7"/>
    </row>
    <row r="733" spans="1:16">
      <c r="A733" s="7"/>
      <c r="B733" s="7"/>
      <c r="C733" s="30"/>
      <c r="D733" s="7"/>
      <c r="E733" s="7"/>
      <c r="F733" s="7"/>
      <c r="G733" s="7"/>
      <c r="H733" s="70"/>
      <c r="I733" s="83"/>
      <c r="J733" s="83"/>
      <c r="K733" s="83"/>
      <c r="L733" s="70"/>
      <c r="M733" s="7"/>
      <c r="N733" s="7"/>
      <c r="O733" s="7"/>
      <c r="P733" s="7"/>
    </row>
    <row r="734" spans="1:16">
      <c r="A734" s="7"/>
      <c r="B734" s="7"/>
      <c r="C734" s="30"/>
      <c r="D734" s="7"/>
      <c r="E734" s="7"/>
      <c r="F734" s="7"/>
      <c r="G734" s="7"/>
      <c r="H734" s="70"/>
      <c r="I734" s="83"/>
      <c r="J734" s="83"/>
      <c r="K734" s="83"/>
      <c r="L734" s="70"/>
      <c r="M734" s="7"/>
      <c r="N734" s="7"/>
      <c r="O734" s="7"/>
      <c r="P734" s="7"/>
    </row>
    <row r="735" spans="1:16">
      <c r="A735" s="7"/>
      <c r="B735" s="7"/>
      <c r="C735" s="30"/>
      <c r="D735" s="7"/>
      <c r="E735" s="7"/>
      <c r="F735" s="7"/>
      <c r="G735" s="7"/>
      <c r="H735" s="70"/>
      <c r="I735" s="83"/>
      <c r="J735" s="83"/>
      <c r="K735" s="83"/>
      <c r="L735" s="70"/>
      <c r="M735" s="7"/>
      <c r="N735" s="7"/>
      <c r="O735" s="7"/>
      <c r="P735" s="7"/>
    </row>
    <row r="736" spans="1:16">
      <c r="A736" s="7"/>
      <c r="B736" s="7"/>
      <c r="C736" s="30"/>
      <c r="D736" s="7"/>
      <c r="E736" s="7"/>
      <c r="F736" s="7"/>
      <c r="G736" s="7"/>
      <c r="H736" s="70"/>
      <c r="I736" s="83"/>
      <c r="J736" s="83"/>
      <c r="K736" s="83"/>
      <c r="L736" s="70"/>
      <c r="M736" s="7"/>
      <c r="N736" s="7"/>
      <c r="O736" s="7"/>
      <c r="P736" s="7"/>
    </row>
    <row r="737" spans="1:16">
      <c r="A737" s="7"/>
      <c r="B737" s="7"/>
      <c r="C737" s="30"/>
      <c r="D737" s="7"/>
      <c r="E737" s="7"/>
      <c r="F737" s="7"/>
      <c r="G737" s="7"/>
      <c r="H737" s="70"/>
      <c r="I737" s="83"/>
      <c r="J737" s="83"/>
      <c r="K737" s="83"/>
      <c r="L737" s="70"/>
      <c r="M737" s="7"/>
      <c r="N737" s="7"/>
      <c r="O737" s="7"/>
      <c r="P737" s="7"/>
    </row>
    <row r="738" spans="1:16">
      <c r="A738" s="7"/>
      <c r="B738" s="7"/>
      <c r="C738" s="30"/>
      <c r="D738" s="7"/>
      <c r="E738" s="7"/>
      <c r="F738" s="7"/>
      <c r="G738" s="7"/>
      <c r="H738" s="70"/>
      <c r="I738" s="83"/>
      <c r="J738" s="83"/>
      <c r="K738" s="83"/>
      <c r="L738" s="70"/>
      <c r="M738" s="7"/>
      <c r="N738" s="7"/>
      <c r="O738" s="7"/>
      <c r="P738" s="7"/>
    </row>
    <row r="739" spans="1:16">
      <c r="A739" s="7"/>
      <c r="B739" s="7"/>
      <c r="C739" s="30"/>
      <c r="D739" s="7"/>
      <c r="E739" s="7"/>
      <c r="F739" s="7"/>
      <c r="G739" s="7"/>
      <c r="H739" s="70"/>
      <c r="I739" s="83"/>
      <c r="J739" s="83"/>
      <c r="K739" s="83"/>
      <c r="L739" s="70"/>
      <c r="M739" s="7"/>
      <c r="N739" s="7"/>
      <c r="O739" s="7"/>
      <c r="P739" s="7"/>
    </row>
    <row r="740" spans="1:16">
      <c r="A740" s="7"/>
      <c r="B740" s="7"/>
      <c r="C740" s="30"/>
      <c r="D740" s="7"/>
      <c r="E740" s="7"/>
      <c r="F740" s="7"/>
      <c r="G740" s="7"/>
      <c r="H740" s="70"/>
      <c r="I740" s="83"/>
      <c r="J740" s="83"/>
      <c r="K740" s="83"/>
      <c r="L740" s="70"/>
      <c r="M740" s="7"/>
      <c r="N740" s="7"/>
      <c r="O740" s="7"/>
      <c r="P740" s="7"/>
    </row>
    <row r="741" spans="1:16">
      <c r="A741" s="7"/>
      <c r="B741" s="7"/>
      <c r="C741" s="30"/>
      <c r="D741" s="7"/>
      <c r="E741" s="7"/>
      <c r="F741" s="7"/>
      <c r="G741" s="7"/>
      <c r="H741" s="70"/>
      <c r="I741" s="83"/>
      <c r="J741" s="83"/>
      <c r="K741" s="83"/>
      <c r="L741" s="70"/>
      <c r="M741" s="7"/>
      <c r="N741" s="7"/>
      <c r="O741" s="7"/>
      <c r="P741" s="7"/>
    </row>
    <row r="742" spans="1:16">
      <c r="A742" s="7"/>
      <c r="B742" s="7"/>
      <c r="C742" s="30"/>
      <c r="D742" s="7"/>
      <c r="E742" s="7"/>
      <c r="F742" s="7"/>
      <c r="G742" s="7"/>
      <c r="H742" s="70"/>
      <c r="I742" s="83"/>
      <c r="J742" s="83"/>
      <c r="K742" s="83"/>
      <c r="L742" s="70"/>
      <c r="M742" s="7"/>
      <c r="N742" s="7"/>
      <c r="O742" s="7"/>
      <c r="P742" s="7"/>
    </row>
    <row r="743" spans="1:16">
      <c r="A743" s="7"/>
      <c r="B743" s="7"/>
      <c r="C743" s="30"/>
      <c r="D743" s="7"/>
      <c r="E743" s="7"/>
      <c r="F743" s="7"/>
      <c r="G743" s="7"/>
      <c r="H743" s="70"/>
      <c r="I743" s="83"/>
      <c r="J743" s="83"/>
      <c r="K743" s="83"/>
      <c r="L743" s="70"/>
      <c r="M743" s="7"/>
      <c r="N743" s="7"/>
      <c r="O743" s="7"/>
      <c r="P743" s="7"/>
    </row>
    <row r="744" spans="1:16">
      <c r="A744" s="7"/>
      <c r="B744" s="7"/>
      <c r="C744" s="30"/>
      <c r="D744" s="7"/>
      <c r="E744" s="7"/>
      <c r="F744" s="7"/>
      <c r="G744" s="7"/>
      <c r="H744" s="70"/>
      <c r="I744" s="83"/>
      <c r="J744" s="83"/>
      <c r="K744" s="83"/>
      <c r="L744" s="70"/>
      <c r="M744" s="7"/>
      <c r="N744" s="7"/>
      <c r="O744" s="7"/>
      <c r="P744" s="7"/>
    </row>
    <row r="745" spans="1:16">
      <c r="A745" s="7"/>
      <c r="B745" s="7"/>
      <c r="C745" s="30"/>
      <c r="D745" s="7"/>
      <c r="E745" s="7"/>
      <c r="F745" s="7"/>
      <c r="G745" s="7"/>
      <c r="H745" s="70"/>
      <c r="I745" s="83"/>
      <c r="J745" s="83"/>
      <c r="K745" s="83"/>
      <c r="L745" s="70"/>
      <c r="M745" s="7"/>
      <c r="N745" s="7"/>
      <c r="O745" s="7"/>
      <c r="P745" s="7"/>
    </row>
    <row r="746" spans="1:16">
      <c r="A746" s="7"/>
      <c r="B746" s="7"/>
      <c r="C746" s="30"/>
      <c r="D746" s="7"/>
      <c r="E746" s="7"/>
      <c r="F746" s="7"/>
      <c r="G746" s="7"/>
      <c r="H746" s="70"/>
      <c r="I746" s="83"/>
      <c r="J746" s="83"/>
      <c r="K746" s="83"/>
      <c r="L746" s="70"/>
      <c r="M746" s="7"/>
      <c r="N746" s="7"/>
      <c r="O746" s="7"/>
      <c r="P746" s="7"/>
    </row>
    <row r="747" spans="1:16">
      <c r="A747" s="7"/>
      <c r="B747" s="7"/>
      <c r="C747" s="30"/>
      <c r="D747" s="7"/>
      <c r="E747" s="7"/>
      <c r="F747" s="7"/>
      <c r="G747" s="7"/>
      <c r="H747" s="70"/>
      <c r="I747" s="83"/>
      <c r="J747" s="83"/>
      <c r="K747" s="83"/>
      <c r="L747" s="70"/>
      <c r="M747" s="7"/>
      <c r="N747" s="7"/>
      <c r="O747" s="7"/>
      <c r="P747" s="7"/>
    </row>
    <row r="748" spans="1:16">
      <c r="A748" s="7"/>
      <c r="B748" s="7"/>
      <c r="C748" s="30"/>
      <c r="D748" s="7"/>
      <c r="E748" s="7"/>
      <c r="F748" s="7"/>
      <c r="G748" s="7"/>
      <c r="H748" s="70"/>
      <c r="I748" s="83"/>
      <c r="J748" s="83"/>
      <c r="K748" s="83"/>
      <c r="L748" s="70"/>
      <c r="M748" s="7"/>
      <c r="N748" s="7"/>
      <c r="O748" s="7"/>
      <c r="P748" s="7"/>
    </row>
    <row r="749" spans="1:16">
      <c r="A749" s="7"/>
      <c r="B749" s="7"/>
      <c r="C749" s="30"/>
      <c r="D749" s="7"/>
      <c r="E749" s="7"/>
      <c r="F749" s="7"/>
      <c r="G749" s="7"/>
      <c r="H749" s="70"/>
      <c r="I749" s="83"/>
      <c r="J749" s="83"/>
      <c r="K749" s="83"/>
      <c r="L749" s="70"/>
      <c r="M749" s="7"/>
      <c r="N749" s="7"/>
      <c r="O749" s="7"/>
      <c r="P749" s="7"/>
    </row>
    <row r="750" spans="1:16">
      <c r="A750" s="7"/>
      <c r="B750" s="7"/>
      <c r="C750" s="30"/>
      <c r="D750" s="7"/>
      <c r="E750" s="7"/>
      <c r="F750" s="7"/>
      <c r="G750" s="7"/>
      <c r="H750" s="70"/>
      <c r="I750" s="83"/>
      <c r="J750" s="83"/>
      <c r="K750" s="83"/>
      <c r="L750" s="70"/>
      <c r="M750" s="7"/>
      <c r="N750" s="7"/>
      <c r="O750" s="7"/>
      <c r="P750" s="7"/>
    </row>
    <row r="751" spans="1:16">
      <c r="A751" s="7"/>
      <c r="B751" s="7"/>
      <c r="C751" s="30"/>
      <c r="D751" s="7"/>
      <c r="E751" s="7"/>
      <c r="F751" s="7"/>
      <c r="G751" s="7"/>
      <c r="H751" s="70"/>
      <c r="I751" s="83"/>
      <c r="J751" s="83"/>
      <c r="K751" s="83"/>
      <c r="L751" s="70"/>
      <c r="M751" s="7"/>
      <c r="N751" s="7"/>
      <c r="O751" s="7"/>
      <c r="P751" s="7"/>
    </row>
    <row r="752" spans="1:16">
      <c r="A752" s="7"/>
      <c r="B752" s="7"/>
      <c r="C752" s="30"/>
      <c r="D752" s="7"/>
      <c r="E752" s="7"/>
      <c r="F752" s="7"/>
      <c r="G752" s="7"/>
      <c r="H752" s="70"/>
      <c r="I752" s="83"/>
      <c r="J752" s="83"/>
      <c r="K752" s="83"/>
      <c r="L752" s="70"/>
      <c r="M752" s="7"/>
      <c r="N752" s="7"/>
      <c r="O752" s="7"/>
      <c r="P752" s="7"/>
    </row>
    <row r="753" spans="1:16">
      <c r="A753" s="7"/>
      <c r="B753" s="7"/>
      <c r="C753" s="30"/>
      <c r="D753" s="7"/>
      <c r="E753" s="7"/>
      <c r="F753" s="7"/>
      <c r="G753" s="7"/>
      <c r="H753" s="70"/>
      <c r="I753" s="83"/>
      <c r="J753" s="83"/>
      <c r="K753" s="83"/>
      <c r="L753" s="70"/>
      <c r="M753" s="7"/>
      <c r="N753" s="7"/>
      <c r="O753" s="7"/>
      <c r="P753" s="7"/>
    </row>
    <row r="754" spans="1:16">
      <c r="A754" s="7"/>
      <c r="B754" s="7"/>
      <c r="C754" s="30"/>
      <c r="D754" s="7"/>
      <c r="E754" s="7"/>
      <c r="F754" s="7"/>
      <c r="G754" s="7"/>
      <c r="H754" s="70"/>
      <c r="I754" s="83"/>
      <c r="J754" s="83"/>
      <c r="K754" s="83"/>
      <c r="L754" s="70"/>
      <c r="M754" s="7"/>
      <c r="N754" s="7"/>
      <c r="O754" s="7"/>
      <c r="P754" s="7"/>
    </row>
    <row r="755" spans="1:16">
      <c r="A755" s="7"/>
      <c r="B755" s="7"/>
      <c r="C755" s="30"/>
      <c r="D755" s="7"/>
      <c r="E755" s="7"/>
      <c r="F755" s="7"/>
      <c r="G755" s="7"/>
      <c r="H755" s="70"/>
      <c r="I755" s="83"/>
      <c r="J755" s="83"/>
      <c r="K755" s="83"/>
      <c r="L755" s="70"/>
      <c r="M755" s="7"/>
      <c r="N755" s="7"/>
      <c r="O755" s="7"/>
      <c r="P755" s="7"/>
    </row>
    <row r="756" spans="1:16">
      <c r="A756" s="7"/>
      <c r="B756" s="7"/>
      <c r="C756" s="30"/>
      <c r="D756" s="7"/>
      <c r="E756" s="7"/>
      <c r="F756" s="7"/>
      <c r="G756" s="7"/>
      <c r="H756" s="70"/>
      <c r="I756" s="83"/>
      <c r="J756" s="83"/>
      <c r="K756" s="83"/>
      <c r="L756" s="70"/>
      <c r="M756" s="7"/>
      <c r="N756" s="7"/>
      <c r="O756" s="7"/>
      <c r="P756" s="7"/>
    </row>
    <row r="757" spans="1:16">
      <c r="A757" s="7"/>
      <c r="B757" s="7"/>
      <c r="C757" s="30"/>
      <c r="D757" s="7"/>
      <c r="E757" s="7"/>
      <c r="F757" s="7"/>
      <c r="G757" s="7"/>
      <c r="H757" s="70"/>
      <c r="I757" s="83"/>
      <c r="J757" s="83"/>
      <c r="K757" s="83"/>
      <c r="L757" s="70"/>
      <c r="M757" s="7"/>
      <c r="N757" s="7"/>
      <c r="O757" s="7"/>
      <c r="P757" s="7"/>
    </row>
    <row r="758" spans="1:16">
      <c r="A758" s="7"/>
      <c r="B758" s="7"/>
      <c r="C758" s="30"/>
      <c r="D758" s="7"/>
      <c r="E758" s="7"/>
      <c r="F758" s="7"/>
      <c r="G758" s="7"/>
      <c r="H758" s="70"/>
      <c r="I758" s="83"/>
      <c r="J758" s="83"/>
      <c r="K758" s="83"/>
      <c r="L758" s="70"/>
      <c r="M758" s="7"/>
      <c r="N758" s="7"/>
      <c r="O758" s="7"/>
      <c r="P758" s="7"/>
    </row>
    <row r="759" spans="1:16">
      <c r="A759" s="7"/>
      <c r="B759" s="7"/>
      <c r="C759" s="30"/>
      <c r="D759" s="7"/>
      <c r="E759" s="7"/>
      <c r="F759" s="7"/>
      <c r="G759" s="7"/>
      <c r="H759" s="70"/>
      <c r="I759" s="83"/>
      <c r="J759" s="83"/>
      <c r="K759" s="83"/>
      <c r="L759" s="70"/>
      <c r="M759" s="7"/>
      <c r="N759" s="7"/>
      <c r="O759" s="7"/>
      <c r="P759" s="7"/>
    </row>
    <row r="760" spans="1:16">
      <c r="A760" s="7"/>
      <c r="B760" s="7"/>
      <c r="C760" s="30"/>
      <c r="D760" s="7"/>
      <c r="E760" s="7"/>
      <c r="F760" s="7"/>
      <c r="G760" s="7"/>
      <c r="H760" s="70"/>
      <c r="I760" s="83"/>
      <c r="J760" s="83"/>
      <c r="K760" s="83"/>
      <c r="L760" s="70"/>
      <c r="M760" s="7"/>
      <c r="N760" s="7"/>
      <c r="O760" s="7"/>
      <c r="P760" s="7"/>
    </row>
    <row r="761" spans="1:16">
      <c r="A761" s="7"/>
      <c r="B761" s="7"/>
      <c r="C761" s="30"/>
      <c r="D761" s="7"/>
      <c r="E761" s="7"/>
      <c r="F761" s="7"/>
      <c r="G761" s="7"/>
      <c r="H761" s="70"/>
      <c r="I761" s="83"/>
      <c r="J761" s="83"/>
      <c r="K761" s="83"/>
      <c r="L761" s="70"/>
      <c r="M761" s="7"/>
      <c r="N761" s="7"/>
      <c r="O761" s="7"/>
      <c r="P761" s="7"/>
    </row>
    <row r="762" spans="1:16">
      <c r="A762" s="7"/>
      <c r="B762" s="7"/>
      <c r="C762" s="30"/>
      <c r="D762" s="7"/>
      <c r="E762" s="7"/>
      <c r="F762" s="7"/>
      <c r="G762" s="7"/>
      <c r="H762" s="70"/>
      <c r="I762" s="83"/>
      <c r="J762" s="83"/>
      <c r="K762" s="83"/>
      <c r="L762" s="70"/>
      <c r="M762" s="7"/>
      <c r="N762" s="7"/>
      <c r="O762" s="7"/>
      <c r="P762" s="7"/>
    </row>
    <row r="763" spans="1:16">
      <c r="A763" s="7"/>
      <c r="B763" s="7"/>
      <c r="C763" s="30"/>
      <c r="D763" s="7"/>
      <c r="E763" s="7"/>
      <c r="F763" s="7"/>
      <c r="G763" s="7"/>
      <c r="H763" s="70"/>
      <c r="I763" s="83"/>
      <c r="J763" s="83"/>
      <c r="K763" s="83"/>
      <c r="L763" s="70"/>
      <c r="M763" s="7"/>
      <c r="N763" s="7"/>
      <c r="O763" s="7"/>
      <c r="P763" s="7"/>
    </row>
    <row r="764" spans="1:16">
      <c r="A764" s="7"/>
      <c r="B764" s="7"/>
      <c r="C764" s="30"/>
      <c r="D764" s="7"/>
      <c r="E764" s="7"/>
      <c r="F764" s="7"/>
      <c r="G764" s="7"/>
      <c r="H764" s="70"/>
      <c r="I764" s="83"/>
      <c r="J764" s="83"/>
      <c r="K764" s="83"/>
      <c r="L764" s="70"/>
      <c r="M764" s="7"/>
      <c r="N764" s="7"/>
      <c r="O764" s="7"/>
      <c r="P764" s="7"/>
    </row>
    <row r="765" spans="1:16">
      <c r="A765" s="7"/>
      <c r="B765" s="7"/>
      <c r="C765" s="30"/>
      <c r="D765" s="7"/>
      <c r="E765" s="7"/>
      <c r="F765" s="7"/>
      <c r="G765" s="7"/>
      <c r="H765" s="70"/>
      <c r="I765" s="83"/>
      <c r="J765" s="83"/>
      <c r="K765" s="83"/>
      <c r="L765" s="70"/>
      <c r="M765" s="7"/>
      <c r="N765" s="7"/>
      <c r="O765" s="7"/>
      <c r="P765" s="7"/>
    </row>
    <row r="766" spans="1:16">
      <c r="A766" s="7"/>
      <c r="B766" s="7"/>
      <c r="C766" s="30"/>
      <c r="D766" s="7"/>
      <c r="E766" s="7"/>
      <c r="F766" s="7"/>
      <c r="G766" s="7"/>
      <c r="H766" s="70"/>
      <c r="I766" s="83"/>
      <c r="J766" s="83"/>
      <c r="K766" s="83"/>
      <c r="L766" s="70"/>
      <c r="M766" s="7"/>
      <c r="N766" s="7"/>
      <c r="O766" s="7"/>
      <c r="P766" s="7"/>
    </row>
    <row r="767" spans="1:16">
      <c r="A767" s="7"/>
      <c r="B767" s="7"/>
      <c r="C767" s="30"/>
      <c r="D767" s="7"/>
      <c r="E767" s="7"/>
      <c r="F767" s="7"/>
      <c r="G767" s="7"/>
      <c r="H767" s="70"/>
      <c r="I767" s="83"/>
      <c r="J767" s="83"/>
      <c r="K767" s="83"/>
      <c r="L767" s="70"/>
      <c r="M767" s="7"/>
      <c r="N767" s="7"/>
      <c r="O767" s="7"/>
      <c r="P767" s="7"/>
    </row>
    <row r="768" spans="1:16">
      <c r="A768" s="7"/>
      <c r="B768" s="7"/>
      <c r="C768" s="30"/>
      <c r="D768" s="7"/>
      <c r="E768" s="7"/>
      <c r="F768" s="7"/>
      <c r="G768" s="7"/>
      <c r="H768" s="70"/>
      <c r="I768" s="83"/>
      <c r="J768" s="83"/>
      <c r="K768" s="83"/>
      <c r="L768" s="70"/>
      <c r="M768" s="7"/>
      <c r="N768" s="7"/>
      <c r="O768" s="7"/>
      <c r="P768" s="7"/>
    </row>
    <row r="769" spans="1:16">
      <c r="A769" s="7"/>
      <c r="B769" s="7"/>
      <c r="C769" s="30"/>
      <c r="D769" s="7"/>
      <c r="E769" s="7"/>
      <c r="F769" s="7"/>
      <c r="G769" s="7"/>
      <c r="H769" s="70"/>
      <c r="I769" s="83"/>
      <c r="J769" s="83"/>
      <c r="K769" s="83"/>
      <c r="L769" s="70"/>
      <c r="M769" s="7"/>
      <c r="N769" s="7"/>
      <c r="O769" s="7"/>
      <c r="P769" s="7"/>
    </row>
    <row r="770" spans="1:16">
      <c r="A770" s="7"/>
      <c r="B770" s="7"/>
      <c r="C770" s="30"/>
      <c r="D770" s="7"/>
      <c r="E770" s="7"/>
      <c r="F770" s="7"/>
      <c r="G770" s="7"/>
      <c r="H770" s="70"/>
      <c r="I770" s="83"/>
      <c r="J770" s="83"/>
      <c r="K770" s="83"/>
      <c r="L770" s="70"/>
      <c r="M770" s="7"/>
      <c r="N770" s="7"/>
      <c r="O770" s="7"/>
      <c r="P770" s="7"/>
    </row>
    <row r="771" spans="1:16">
      <c r="A771" s="7"/>
      <c r="B771" s="7"/>
      <c r="C771" s="30"/>
      <c r="D771" s="7"/>
      <c r="E771" s="7"/>
      <c r="F771" s="7"/>
      <c r="G771" s="7"/>
      <c r="H771" s="70"/>
      <c r="I771" s="83"/>
      <c r="J771" s="83"/>
      <c r="K771" s="83"/>
      <c r="L771" s="70"/>
      <c r="M771" s="7"/>
      <c r="N771" s="7"/>
      <c r="O771" s="7"/>
      <c r="P771" s="7"/>
    </row>
    <row r="772" spans="1:16">
      <c r="A772" s="7"/>
      <c r="B772" s="7"/>
      <c r="C772" s="30"/>
      <c r="D772" s="7"/>
      <c r="E772" s="7"/>
      <c r="F772" s="7"/>
      <c r="G772" s="7"/>
      <c r="H772" s="70"/>
      <c r="I772" s="83"/>
      <c r="J772" s="83"/>
      <c r="K772" s="83"/>
      <c r="L772" s="70"/>
      <c r="M772" s="7"/>
      <c r="N772" s="7"/>
      <c r="O772" s="7"/>
      <c r="P772" s="7"/>
    </row>
    <row r="773" spans="1:16">
      <c r="A773" s="7"/>
      <c r="B773" s="7"/>
      <c r="C773" s="30"/>
      <c r="D773" s="7"/>
      <c r="E773" s="7"/>
      <c r="F773" s="7"/>
      <c r="G773" s="7"/>
      <c r="H773" s="70"/>
      <c r="I773" s="83"/>
      <c r="J773" s="83"/>
      <c r="K773" s="83"/>
      <c r="L773" s="70"/>
      <c r="M773" s="7"/>
      <c r="N773" s="7"/>
      <c r="O773" s="7"/>
      <c r="P773" s="7"/>
    </row>
    <row r="774" spans="1:16">
      <c r="A774" s="7"/>
      <c r="B774" s="7"/>
      <c r="C774" s="30"/>
      <c r="D774" s="7"/>
      <c r="E774" s="7"/>
      <c r="F774" s="7"/>
      <c r="G774" s="7"/>
      <c r="H774" s="70"/>
      <c r="I774" s="83"/>
      <c r="J774" s="83"/>
      <c r="K774" s="83"/>
      <c r="L774" s="70"/>
      <c r="M774" s="7"/>
      <c r="N774" s="7"/>
      <c r="O774" s="7"/>
      <c r="P774" s="7"/>
    </row>
    <row r="775" spans="1:16">
      <c r="A775" s="7"/>
      <c r="B775" s="7"/>
      <c r="C775" s="30"/>
      <c r="D775" s="7"/>
      <c r="E775" s="7"/>
      <c r="F775" s="7"/>
      <c r="G775" s="7"/>
      <c r="H775" s="70"/>
      <c r="I775" s="83"/>
      <c r="J775" s="83"/>
      <c r="K775" s="83"/>
      <c r="L775" s="70"/>
      <c r="M775" s="7"/>
      <c r="N775" s="7"/>
      <c r="O775" s="7"/>
      <c r="P775" s="7"/>
    </row>
    <row r="776" spans="1:16">
      <c r="A776" s="7"/>
      <c r="B776" s="7"/>
      <c r="C776" s="30"/>
      <c r="D776" s="7"/>
      <c r="E776" s="7"/>
      <c r="F776" s="7"/>
      <c r="G776" s="7"/>
      <c r="H776" s="70"/>
      <c r="I776" s="83"/>
      <c r="J776" s="83"/>
      <c r="K776" s="83"/>
      <c r="L776" s="70"/>
      <c r="M776" s="7"/>
      <c r="N776" s="7"/>
      <c r="O776" s="7"/>
      <c r="P776" s="7"/>
    </row>
    <row r="777" spans="1:16">
      <c r="A777" s="7"/>
      <c r="B777" s="7"/>
      <c r="C777" s="30"/>
      <c r="D777" s="7"/>
      <c r="E777" s="7"/>
      <c r="F777" s="7"/>
      <c r="G777" s="7"/>
      <c r="H777" s="70"/>
      <c r="I777" s="83"/>
      <c r="J777" s="83"/>
      <c r="K777" s="83"/>
      <c r="L777" s="70"/>
      <c r="M777" s="7"/>
      <c r="N777" s="7"/>
      <c r="O777" s="7"/>
      <c r="P777" s="7"/>
    </row>
    <row r="778" spans="1:16">
      <c r="A778" s="7"/>
      <c r="B778" s="7"/>
      <c r="C778" s="30"/>
      <c r="D778" s="7"/>
      <c r="E778" s="7"/>
      <c r="F778" s="7"/>
      <c r="G778" s="7"/>
      <c r="H778" s="70"/>
      <c r="I778" s="83"/>
      <c r="J778" s="83"/>
      <c r="K778" s="83"/>
      <c r="L778" s="70"/>
      <c r="M778" s="7"/>
      <c r="N778" s="7"/>
      <c r="O778" s="7"/>
      <c r="P778" s="7"/>
    </row>
    <row r="779" spans="1:16">
      <c r="A779" s="7"/>
      <c r="B779" s="7"/>
      <c r="C779" s="30"/>
      <c r="D779" s="7"/>
      <c r="E779" s="7"/>
      <c r="F779" s="7"/>
      <c r="G779" s="7"/>
      <c r="H779" s="70"/>
      <c r="I779" s="83"/>
      <c r="J779" s="83"/>
      <c r="K779" s="83"/>
      <c r="L779" s="70"/>
      <c r="M779" s="7"/>
      <c r="N779" s="7"/>
      <c r="O779" s="7"/>
      <c r="P779" s="7"/>
    </row>
    <row r="780" spans="1:16">
      <c r="A780" s="7"/>
      <c r="B780" s="7"/>
      <c r="C780" s="30"/>
      <c r="D780" s="7"/>
      <c r="E780" s="7"/>
      <c r="F780" s="7"/>
      <c r="G780" s="7"/>
      <c r="H780" s="70"/>
      <c r="I780" s="83"/>
      <c r="J780" s="83"/>
      <c r="K780" s="83"/>
      <c r="L780" s="70"/>
      <c r="M780" s="7"/>
      <c r="N780" s="7"/>
      <c r="O780" s="7"/>
      <c r="P780" s="7"/>
    </row>
    <row r="781" spans="1:16">
      <c r="A781" s="7"/>
      <c r="B781" s="7"/>
      <c r="C781" s="30"/>
      <c r="D781" s="7"/>
      <c r="E781" s="7"/>
      <c r="F781" s="7"/>
      <c r="G781" s="7"/>
      <c r="H781" s="70"/>
      <c r="I781" s="83"/>
      <c r="J781" s="83"/>
      <c r="K781" s="83"/>
      <c r="L781" s="70"/>
      <c r="M781" s="7"/>
      <c r="N781" s="7"/>
      <c r="O781" s="7"/>
      <c r="P781" s="7"/>
    </row>
    <row r="782" spans="1:16">
      <c r="A782" s="7"/>
      <c r="B782" s="7"/>
      <c r="C782" s="30"/>
      <c r="D782" s="7"/>
      <c r="E782" s="7"/>
      <c r="F782" s="7"/>
      <c r="G782" s="7"/>
      <c r="H782" s="70"/>
      <c r="I782" s="83"/>
      <c r="J782" s="83"/>
      <c r="K782" s="83"/>
      <c r="L782" s="70"/>
      <c r="M782" s="7"/>
      <c r="N782" s="7"/>
      <c r="O782" s="7"/>
      <c r="P782" s="7"/>
    </row>
    <row r="783" spans="1:16">
      <c r="A783" s="7"/>
      <c r="B783" s="7"/>
      <c r="C783" s="30"/>
      <c r="D783" s="7"/>
      <c r="E783" s="7"/>
      <c r="F783" s="7"/>
      <c r="G783" s="7"/>
      <c r="H783" s="70"/>
      <c r="I783" s="83"/>
      <c r="J783" s="83"/>
      <c r="K783" s="83"/>
      <c r="L783" s="70"/>
      <c r="M783" s="7"/>
      <c r="N783" s="7"/>
      <c r="O783" s="7"/>
      <c r="P783" s="7"/>
    </row>
    <row r="784" spans="1:16">
      <c r="A784" s="7"/>
      <c r="B784" s="7"/>
      <c r="C784" s="30"/>
      <c r="D784" s="7"/>
      <c r="E784" s="7"/>
      <c r="F784" s="7"/>
      <c r="G784" s="7"/>
      <c r="H784" s="70"/>
      <c r="I784" s="83"/>
      <c r="J784" s="83"/>
      <c r="K784" s="83"/>
      <c r="L784" s="70"/>
      <c r="M784" s="7"/>
      <c r="N784" s="7"/>
      <c r="O784" s="7"/>
      <c r="P784" s="7"/>
    </row>
    <row r="785" spans="1:16">
      <c r="A785" s="7"/>
      <c r="B785" s="7"/>
      <c r="C785" s="30"/>
      <c r="D785" s="7"/>
      <c r="E785" s="7"/>
      <c r="F785" s="7"/>
      <c r="G785" s="7"/>
      <c r="H785" s="70"/>
      <c r="I785" s="83"/>
      <c r="J785" s="83"/>
      <c r="K785" s="83"/>
      <c r="L785" s="70"/>
      <c r="M785" s="7"/>
      <c r="N785" s="7"/>
      <c r="O785" s="7"/>
      <c r="P785" s="7"/>
    </row>
    <row r="786" spans="1:16">
      <c r="A786" s="7"/>
      <c r="B786" s="7"/>
      <c r="C786" s="30"/>
      <c r="D786" s="7"/>
      <c r="E786" s="7"/>
      <c r="F786" s="7"/>
      <c r="G786" s="7"/>
      <c r="H786" s="70"/>
      <c r="I786" s="83"/>
      <c r="J786" s="83"/>
      <c r="K786" s="83"/>
      <c r="L786" s="70"/>
      <c r="M786" s="7"/>
      <c r="N786" s="7"/>
      <c r="O786" s="7"/>
      <c r="P786" s="7"/>
    </row>
    <row r="787" spans="1:16">
      <c r="A787" s="7"/>
      <c r="B787" s="7"/>
      <c r="C787" s="30"/>
      <c r="D787" s="7"/>
      <c r="E787" s="7"/>
      <c r="F787" s="7"/>
      <c r="G787" s="7"/>
      <c r="H787" s="70"/>
      <c r="I787" s="83"/>
      <c r="J787" s="83"/>
      <c r="K787" s="83"/>
      <c r="L787" s="70"/>
      <c r="M787" s="7"/>
      <c r="N787" s="7"/>
      <c r="O787" s="7"/>
      <c r="P787" s="7"/>
    </row>
    <row r="788" spans="1:16">
      <c r="A788" s="7"/>
      <c r="B788" s="7"/>
      <c r="C788" s="30"/>
      <c r="D788" s="7"/>
      <c r="E788" s="7"/>
      <c r="F788" s="7"/>
      <c r="G788" s="7"/>
      <c r="H788" s="70"/>
      <c r="I788" s="83"/>
      <c r="J788" s="83"/>
      <c r="K788" s="83"/>
      <c r="L788" s="70"/>
      <c r="M788" s="7"/>
      <c r="N788" s="7"/>
      <c r="O788" s="7"/>
      <c r="P788" s="7"/>
    </row>
    <row r="789" spans="1:16">
      <c r="A789" s="7"/>
      <c r="B789" s="7"/>
      <c r="C789" s="30"/>
      <c r="D789" s="7"/>
      <c r="E789" s="7"/>
      <c r="F789" s="7"/>
      <c r="G789" s="7"/>
      <c r="H789" s="70"/>
      <c r="I789" s="83"/>
      <c r="J789" s="83"/>
      <c r="K789" s="83"/>
      <c r="L789" s="70"/>
      <c r="M789" s="7"/>
      <c r="N789" s="7"/>
      <c r="O789" s="7"/>
      <c r="P789" s="7"/>
    </row>
    <row r="790" spans="1:16">
      <c r="A790" s="7"/>
      <c r="B790" s="7"/>
      <c r="C790" s="30"/>
      <c r="D790" s="7"/>
      <c r="E790" s="7"/>
      <c r="F790" s="7"/>
      <c r="G790" s="7"/>
      <c r="H790" s="70"/>
      <c r="I790" s="83"/>
      <c r="J790" s="83"/>
      <c r="K790" s="83"/>
      <c r="L790" s="70"/>
      <c r="M790" s="7"/>
      <c r="N790" s="7"/>
      <c r="O790" s="7"/>
      <c r="P790" s="7"/>
    </row>
    <row r="791" spans="1:16">
      <c r="A791" s="7"/>
      <c r="B791" s="7"/>
      <c r="C791" s="30"/>
      <c r="D791" s="7"/>
      <c r="E791" s="7"/>
      <c r="F791" s="7"/>
      <c r="G791" s="7"/>
      <c r="H791" s="70"/>
      <c r="I791" s="83"/>
      <c r="J791" s="83"/>
      <c r="K791" s="83"/>
      <c r="L791" s="70"/>
      <c r="M791" s="7"/>
      <c r="N791" s="7"/>
      <c r="O791" s="7"/>
      <c r="P791" s="7"/>
    </row>
    <row r="792" spans="1:16">
      <c r="A792" s="7"/>
      <c r="B792" s="7"/>
      <c r="C792" s="30"/>
      <c r="D792" s="7"/>
      <c r="E792" s="7"/>
      <c r="F792" s="7"/>
      <c r="G792" s="7"/>
      <c r="H792" s="70"/>
      <c r="I792" s="83"/>
      <c r="J792" s="83"/>
      <c r="K792" s="83"/>
      <c r="L792" s="70"/>
      <c r="M792" s="7"/>
      <c r="N792" s="7"/>
      <c r="O792" s="7"/>
      <c r="P792" s="7"/>
    </row>
    <row r="793" spans="1:16">
      <c r="A793" s="7"/>
      <c r="B793" s="7"/>
      <c r="C793" s="30"/>
      <c r="D793" s="7"/>
      <c r="E793" s="7"/>
      <c r="F793" s="7"/>
      <c r="G793" s="7"/>
      <c r="H793" s="70"/>
      <c r="I793" s="83"/>
      <c r="J793" s="83"/>
      <c r="K793" s="83"/>
      <c r="L793" s="70"/>
      <c r="M793" s="7"/>
      <c r="N793" s="7"/>
      <c r="O793" s="7"/>
      <c r="P793" s="7"/>
    </row>
    <row r="794" spans="1:16">
      <c r="A794" s="7"/>
      <c r="B794" s="7"/>
      <c r="C794" s="30"/>
      <c r="D794" s="7"/>
      <c r="E794" s="7"/>
      <c r="F794" s="7"/>
      <c r="G794" s="7"/>
      <c r="H794" s="70"/>
      <c r="I794" s="83"/>
      <c r="J794" s="83"/>
      <c r="K794" s="83"/>
      <c r="L794" s="70"/>
      <c r="M794" s="7"/>
      <c r="N794" s="7"/>
      <c r="O794" s="7"/>
      <c r="P794" s="7"/>
    </row>
    <row r="795" spans="1:16">
      <c r="A795" s="7"/>
      <c r="B795" s="7"/>
      <c r="C795" s="30"/>
      <c r="D795" s="7"/>
      <c r="E795" s="7"/>
      <c r="F795" s="7"/>
      <c r="G795" s="7"/>
      <c r="H795" s="70"/>
      <c r="I795" s="83"/>
      <c r="J795" s="83"/>
      <c r="K795" s="83"/>
      <c r="L795" s="70"/>
      <c r="M795" s="7"/>
      <c r="N795" s="7"/>
      <c r="O795" s="7"/>
      <c r="P795" s="7"/>
    </row>
    <row r="796" spans="1:16">
      <c r="A796" s="7"/>
      <c r="B796" s="7"/>
      <c r="C796" s="30"/>
      <c r="D796" s="7"/>
      <c r="E796" s="7"/>
      <c r="F796" s="7"/>
      <c r="G796" s="7"/>
      <c r="H796" s="70"/>
      <c r="I796" s="83"/>
      <c r="J796" s="83"/>
      <c r="K796" s="83"/>
      <c r="L796" s="70"/>
      <c r="M796" s="7"/>
      <c r="N796" s="7"/>
      <c r="O796" s="7"/>
      <c r="P796" s="7"/>
    </row>
    <row r="797" spans="1:16">
      <c r="A797" s="7"/>
      <c r="B797" s="7"/>
      <c r="C797" s="30"/>
      <c r="D797" s="7"/>
      <c r="E797" s="7"/>
      <c r="F797" s="7"/>
      <c r="G797" s="7"/>
      <c r="H797" s="70"/>
      <c r="I797" s="83"/>
      <c r="J797" s="83"/>
      <c r="K797" s="83"/>
      <c r="L797" s="70"/>
      <c r="M797" s="7"/>
      <c r="N797" s="7"/>
      <c r="O797" s="7"/>
      <c r="P797" s="7"/>
    </row>
    <row r="798" spans="1:16">
      <c r="A798" s="7"/>
      <c r="B798" s="7"/>
      <c r="C798" s="30"/>
      <c r="D798" s="7"/>
      <c r="E798" s="7"/>
      <c r="F798" s="7"/>
      <c r="G798" s="7"/>
      <c r="H798" s="70"/>
      <c r="I798" s="83"/>
      <c r="J798" s="83"/>
      <c r="K798" s="83"/>
      <c r="L798" s="70"/>
      <c r="M798" s="7"/>
      <c r="N798" s="7"/>
      <c r="O798" s="7"/>
      <c r="P798" s="7"/>
    </row>
    <row r="799" spans="1:16">
      <c r="A799" s="7"/>
      <c r="B799" s="7"/>
      <c r="C799" s="30"/>
      <c r="D799" s="7"/>
      <c r="E799" s="7"/>
      <c r="F799" s="7"/>
      <c r="G799" s="7"/>
      <c r="H799" s="70"/>
      <c r="I799" s="83"/>
      <c r="J799" s="83"/>
      <c r="K799" s="83"/>
      <c r="L799" s="70"/>
      <c r="M799" s="7"/>
      <c r="N799" s="7"/>
      <c r="O799" s="7"/>
      <c r="P799" s="7"/>
    </row>
    <row r="800" spans="1:16">
      <c r="A800" s="7"/>
      <c r="B800" s="7"/>
      <c r="C800" s="30"/>
      <c r="D800" s="7"/>
      <c r="E800" s="7"/>
      <c r="F800" s="7"/>
      <c r="G800" s="7"/>
      <c r="H800" s="70"/>
      <c r="I800" s="83"/>
      <c r="J800" s="83"/>
      <c r="K800" s="83"/>
      <c r="L800" s="70"/>
      <c r="M800" s="7"/>
      <c r="N800" s="7"/>
      <c r="O800" s="7"/>
      <c r="P800" s="7"/>
    </row>
    <row r="801" spans="1:16">
      <c r="A801" s="7"/>
      <c r="B801" s="7"/>
      <c r="C801" s="30"/>
      <c r="D801" s="7"/>
      <c r="E801" s="7"/>
      <c r="F801" s="7"/>
      <c r="G801" s="7"/>
      <c r="H801" s="70"/>
      <c r="I801" s="83"/>
      <c r="J801" s="83"/>
      <c r="K801" s="83"/>
      <c r="L801" s="70"/>
      <c r="M801" s="7"/>
      <c r="N801" s="7"/>
      <c r="O801" s="7"/>
      <c r="P801" s="7"/>
    </row>
    <row r="802" spans="1:16">
      <c r="A802" s="7"/>
      <c r="B802" s="7"/>
      <c r="C802" s="30"/>
      <c r="D802" s="7"/>
      <c r="E802" s="7"/>
      <c r="F802" s="7"/>
      <c r="G802" s="7"/>
      <c r="H802" s="70"/>
      <c r="I802" s="83"/>
      <c r="J802" s="83"/>
      <c r="K802" s="83"/>
      <c r="L802" s="70"/>
      <c r="M802" s="7"/>
      <c r="N802" s="7"/>
      <c r="O802" s="7"/>
      <c r="P802" s="7"/>
    </row>
    <row r="803" spans="1:16">
      <c r="A803" s="7"/>
      <c r="B803" s="7"/>
      <c r="C803" s="30"/>
      <c r="D803" s="7"/>
      <c r="E803" s="7"/>
      <c r="F803" s="7"/>
      <c r="G803" s="7"/>
      <c r="H803" s="70"/>
      <c r="I803" s="83"/>
      <c r="J803" s="83"/>
      <c r="K803" s="83"/>
      <c r="L803" s="70"/>
      <c r="M803" s="7"/>
      <c r="N803" s="7"/>
      <c r="O803" s="7"/>
      <c r="P803" s="7"/>
    </row>
    <row r="804" spans="1:16">
      <c r="A804" s="7"/>
      <c r="B804" s="7"/>
      <c r="C804" s="30"/>
      <c r="D804" s="7"/>
      <c r="E804" s="7"/>
      <c r="F804" s="7"/>
      <c r="G804" s="7"/>
      <c r="H804" s="70"/>
      <c r="I804" s="83"/>
      <c r="J804" s="83"/>
      <c r="K804" s="83"/>
      <c r="L804" s="70"/>
      <c r="M804" s="7"/>
      <c r="N804" s="7"/>
      <c r="O804" s="7"/>
      <c r="P804" s="7"/>
    </row>
    <row r="805" spans="1:16">
      <c r="A805" s="7"/>
      <c r="B805" s="7"/>
      <c r="C805" s="30"/>
      <c r="D805" s="7"/>
      <c r="E805" s="7"/>
      <c r="F805" s="7"/>
      <c r="G805" s="7"/>
      <c r="H805" s="70"/>
      <c r="I805" s="83"/>
      <c r="J805" s="83"/>
      <c r="K805" s="83"/>
      <c r="L805" s="70"/>
      <c r="M805" s="7"/>
      <c r="N805" s="7"/>
      <c r="O805" s="7"/>
      <c r="P805" s="7"/>
    </row>
    <row r="806" spans="1:16">
      <c r="A806" s="7"/>
      <c r="B806" s="7"/>
      <c r="C806" s="30"/>
      <c r="D806" s="7"/>
      <c r="E806" s="7"/>
      <c r="F806" s="7"/>
      <c r="G806" s="7"/>
      <c r="H806" s="70"/>
      <c r="I806" s="83"/>
      <c r="J806" s="83"/>
      <c r="K806" s="83"/>
      <c r="L806" s="70"/>
      <c r="M806" s="7"/>
      <c r="N806" s="7"/>
      <c r="O806" s="7"/>
      <c r="P806" s="7"/>
    </row>
    <row r="807" spans="1:16">
      <c r="A807" s="7"/>
      <c r="B807" s="7"/>
      <c r="C807" s="30"/>
      <c r="D807" s="7"/>
      <c r="E807" s="7"/>
      <c r="F807" s="7"/>
      <c r="G807" s="7"/>
      <c r="H807" s="70"/>
      <c r="I807" s="83"/>
      <c r="J807" s="83"/>
      <c r="K807" s="83"/>
      <c r="L807" s="70"/>
      <c r="M807" s="7"/>
      <c r="N807" s="7"/>
      <c r="O807" s="7"/>
      <c r="P807" s="7"/>
    </row>
    <row r="808" spans="1:16">
      <c r="A808" s="7"/>
      <c r="B808" s="7"/>
      <c r="C808" s="30"/>
      <c r="D808" s="7"/>
      <c r="E808" s="7"/>
      <c r="F808" s="7"/>
      <c r="G808" s="7"/>
      <c r="H808" s="70"/>
      <c r="I808" s="83"/>
      <c r="J808" s="83"/>
      <c r="K808" s="83"/>
      <c r="L808" s="70"/>
      <c r="M808" s="7"/>
      <c r="N808" s="7"/>
      <c r="O808" s="7"/>
      <c r="P808" s="7"/>
    </row>
    <row r="809" spans="1:16">
      <c r="A809" s="7"/>
      <c r="B809" s="7"/>
      <c r="C809" s="30"/>
      <c r="D809" s="7"/>
      <c r="E809" s="7"/>
      <c r="F809" s="7"/>
      <c r="G809" s="7"/>
      <c r="H809" s="70"/>
      <c r="I809" s="83"/>
      <c r="J809" s="83"/>
      <c r="K809" s="83"/>
      <c r="L809" s="70"/>
      <c r="M809" s="7"/>
      <c r="N809" s="7"/>
      <c r="O809" s="7"/>
      <c r="P809" s="7"/>
    </row>
    <row r="810" spans="1:16">
      <c r="A810" s="7"/>
      <c r="B810" s="7"/>
      <c r="C810" s="30"/>
      <c r="D810" s="7"/>
      <c r="E810" s="7"/>
      <c r="F810" s="7"/>
      <c r="G810" s="7"/>
      <c r="H810" s="70"/>
      <c r="I810" s="83"/>
      <c r="J810" s="83"/>
      <c r="K810" s="83"/>
      <c r="L810" s="70"/>
      <c r="M810" s="7"/>
      <c r="N810" s="7"/>
      <c r="O810" s="7"/>
      <c r="P810" s="7"/>
    </row>
    <row r="811" spans="1:16">
      <c r="A811" s="7"/>
      <c r="B811" s="7"/>
      <c r="C811" s="30"/>
      <c r="D811" s="7"/>
      <c r="E811" s="7"/>
      <c r="F811" s="7"/>
      <c r="G811" s="7"/>
      <c r="H811" s="70"/>
      <c r="I811" s="83"/>
      <c r="J811" s="83"/>
      <c r="K811" s="83"/>
      <c r="L811" s="70"/>
      <c r="M811" s="7"/>
      <c r="N811" s="7"/>
      <c r="O811" s="7"/>
      <c r="P811" s="7"/>
    </row>
    <row r="812" spans="1:16">
      <c r="A812" s="7"/>
      <c r="B812" s="7"/>
      <c r="C812" s="30"/>
      <c r="D812" s="7"/>
      <c r="E812" s="7"/>
      <c r="F812" s="7"/>
      <c r="G812" s="7"/>
      <c r="H812" s="70"/>
      <c r="I812" s="83"/>
      <c r="J812" s="83"/>
      <c r="K812" s="83"/>
      <c r="L812" s="70"/>
      <c r="M812" s="7"/>
      <c r="N812" s="7"/>
      <c r="O812" s="7"/>
      <c r="P812" s="7"/>
    </row>
    <row r="813" spans="1:16">
      <c r="A813" s="7"/>
      <c r="B813" s="7"/>
      <c r="C813" s="30"/>
      <c r="D813" s="7"/>
      <c r="E813" s="7"/>
      <c r="F813" s="7"/>
      <c r="G813" s="7"/>
      <c r="H813" s="70"/>
      <c r="I813" s="83"/>
      <c r="J813" s="83"/>
      <c r="K813" s="83"/>
      <c r="L813" s="70"/>
      <c r="M813" s="7"/>
      <c r="N813" s="7"/>
      <c r="O813" s="7"/>
      <c r="P813" s="7"/>
    </row>
    <row r="814" spans="1:16">
      <c r="A814" s="7"/>
      <c r="B814" s="7"/>
      <c r="C814" s="30"/>
      <c r="D814" s="7"/>
      <c r="E814" s="7"/>
      <c r="F814" s="7"/>
      <c r="G814" s="7"/>
      <c r="H814" s="70"/>
      <c r="I814" s="83"/>
      <c r="J814" s="83"/>
      <c r="K814" s="83"/>
      <c r="L814" s="70"/>
      <c r="M814" s="7"/>
      <c r="N814" s="7"/>
      <c r="O814" s="7"/>
      <c r="P814" s="7"/>
    </row>
    <row r="815" spans="1:16">
      <c r="A815" s="7"/>
      <c r="B815" s="7"/>
      <c r="C815" s="30"/>
      <c r="D815" s="7"/>
      <c r="E815" s="7"/>
      <c r="F815" s="7"/>
      <c r="G815" s="7"/>
      <c r="H815" s="70"/>
      <c r="I815" s="83"/>
      <c r="J815" s="83"/>
      <c r="K815" s="83"/>
      <c r="L815" s="70"/>
      <c r="M815" s="7"/>
      <c r="N815" s="7"/>
      <c r="O815" s="7"/>
      <c r="P815" s="7"/>
    </row>
    <row r="816" spans="1:16">
      <c r="A816" s="7"/>
      <c r="B816" s="7"/>
      <c r="C816" s="30"/>
      <c r="D816" s="7"/>
      <c r="E816" s="7"/>
      <c r="F816" s="7"/>
      <c r="G816" s="7"/>
      <c r="H816" s="70"/>
      <c r="I816" s="83"/>
      <c r="J816" s="83"/>
      <c r="K816" s="83"/>
      <c r="L816" s="70"/>
      <c r="M816" s="7"/>
      <c r="N816" s="7"/>
      <c r="O816" s="7"/>
      <c r="P816" s="7"/>
    </row>
    <row r="817" spans="1:16">
      <c r="A817" s="7"/>
      <c r="B817" s="7"/>
      <c r="C817" s="30"/>
      <c r="D817" s="7"/>
      <c r="E817" s="7"/>
      <c r="F817" s="7"/>
      <c r="G817" s="7"/>
      <c r="H817" s="70"/>
      <c r="I817" s="83"/>
      <c r="J817" s="83"/>
      <c r="K817" s="83"/>
      <c r="L817" s="70"/>
      <c r="M817" s="7"/>
      <c r="N817" s="7"/>
      <c r="O817" s="7"/>
      <c r="P817" s="7"/>
    </row>
    <row r="818" spans="1:16">
      <c r="A818" s="7"/>
      <c r="B818" s="7"/>
      <c r="C818" s="30"/>
      <c r="D818" s="7"/>
      <c r="E818" s="7"/>
      <c r="F818" s="7"/>
      <c r="G818" s="7"/>
      <c r="H818" s="70"/>
      <c r="I818" s="83"/>
      <c r="J818" s="83"/>
      <c r="K818" s="83"/>
      <c r="L818" s="70"/>
      <c r="M818" s="7"/>
      <c r="N818" s="7"/>
      <c r="O818" s="7"/>
      <c r="P818" s="7"/>
    </row>
    <row r="819" spans="1:16">
      <c r="A819" s="7"/>
      <c r="B819" s="7"/>
      <c r="C819" s="30"/>
      <c r="D819" s="7"/>
      <c r="E819" s="7"/>
      <c r="F819" s="7"/>
      <c r="G819" s="7"/>
      <c r="H819" s="70"/>
      <c r="I819" s="83"/>
      <c r="J819" s="83"/>
      <c r="K819" s="83"/>
      <c r="L819" s="70"/>
      <c r="M819" s="7"/>
      <c r="N819" s="7"/>
      <c r="O819" s="7"/>
      <c r="P819" s="7"/>
    </row>
    <row r="820" spans="1:16">
      <c r="A820" s="7"/>
      <c r="B820" s="7"/>
      <c r="C820" s="30"/>
      <c r="D820" s="7"/>
      <c r="E820" s="7"/>
      <c r="F820" s="7"/>
      <c r="G820" s="7"/>
      <c r="H820" s="70"/>
      <c r="I820" s="83"/>
      <c r="J820" s="83"/>
      <c r="K820" s="83"/>
      <c r="L820" s="70"/>
      <c r="M820" s="7"/>
      <c r="N820" s="7"/>
      <c r="O820" s="7"/>
      <c r="P820" s="7"/>
    </row>
    <row r="821" spans="1:16">
      <c r="A821" s="7"/>
      <c r="B821" s="7"/>
      <c r="C821" s="30"/>
      <c r="D821" s="7"/>
      <c r="E821" s="7"/>
      <c r="F821" s="7"/>
      <c r="G821" s="7"/>
      <c r="H821" s="70"/>
      <c r="I821" s="83"/>
      <c r="J821" s="83"/>
      <c r="K821" s="83"/>
      <c r="L821" s="70"/>
      <c r="M821" s="7"/>
      <c r="N821" s="7"/>
      <c r="O821" s="7"/>
      <c r="P821" s="7"/>
    </row>
    <row r="822" spans="1:16">
      <c r="A822" s="7"/>
      <c r="B822" s="7"/>
      <c r="C822" s="30"/>
      <c r="D822" s="7"/>
      <c r="E822" s="7"/>
      <c r="F822" s="7"/>
      <c r="G822" s="7"/>
      <c r="H822" s="70"/>
      <c r="I822" s="83"/>
      <c r="J822" s="83"/>
      <c r="K822" s="83"/>
      <c r="L822" s="70"/>
      <c r="M822" s="7"/>
      <c r="N822" s="7"/>
      <c r="O822" s="7"/>
      <c r="P822" s="7"/>
    </row>
    <row r="823" spans="1:16">
      <c r="A823" s="7"/>
      <c r="B823" s="7"/>
      <c r="C823" s="30"/>
      <c r="D823" s="7"/>
      <c r="E823" s="7"/>
      <c r="F823" s="7"/>
      <c r="G823" s="7"/>
      <c r="H823" s="70"/>
      <c r="I823" s="83"/>
      <c r="J823" s="83"/>
      <c r="K823" s="83"/>
      <c r="L823" s="70"/>
      <c r="M823" s="7"/>
      <c r="N823" s="7"/>
      <c r="O823" s="7"/>
      <c r="P823" s="7"/>
    </row>
    <row r="824" spans="1:16">
      <c r="A824" s="7"/>
      <c r="B824" s="7"/>
      <c r="C824" s="30"/>
      <c r="D824" s="7"/>
      <c r="E824" s="7"/>
      <c r="F824" s="7"/>
      <c r="G824" s="7"/>
      <c r="H824" s="70"/>
      <c r="I824" s="83"/>
      <c r="J824" s="83"/>
      <c r="K824" s="83"/>
      <c r="L824" s="70"/>
      <c r="M824" s="7"/>
      <c r="N824" s="7"/>
      <c r="O824" s="7"/>
      <c r="P824" s="7"/>
    </row>
    <row r="825" spans="1:16">
      <c r="A825" s="7"/>
      <c r="B825" s="7"/>
      <c r="C825" s="30"/>
      <c r="D825" s="7"/>
      <c r="E825" s="7"/>
      <c r="F825" s="7"/>
      <c r="G825" s="7"/>
      <c r="H825" s="70"/>
      <c r="I825" s="83"/>
      <c r="J825" s="83"/>
      <c r="K825" s="83"/>
      <c r="L825" s="70"/>
      <c r="M825" s="7"/>
      <c r="N825" s="7"/>
      <c r="O825" s="7"/>
      <c r="P825" s="7"/>
    </row>
    <row r="826" spans="1:16">
      <c r="A826" s="7"/>
      <c r="B826" s="7"/>
      <c r="C826" s="30"/>
      <c r="D826" s="7"/>
      <c r="E826" s="7"/>
      <c r="F826" s="7"/>
      <c r="G826" s="7"/>
      <c r="H826" s="70"/>
      <c r="I826" s="83"/>
      <c r="J826" s="83"/>
      <c r="K826" s="83"/>
      <c r="L826" s="70"/>
      <c r="M826" s="7"/>
      <c r="N826" s="7"/>
      <c r="O826" s="7"/>
      <c r="P826" s="7"/>
    </row>
    <row r="827" spans="1:16">
      <c r="A827" s="7"/>
      <c r="B827" s="7"/>
      <c r="C827" s="30"/>
      <c r="D827" s="7"/>
      <c r="E827" s="7"/>
      <c r="F827" s="7"/>
      <c r="G827" s="7"/>
      <c r="H827" s="70"/>
      <c r="I827" s="83"/>
      <c r="J827" s="83"/>
      <c r="K827" s="83"/>
      <c r="L827" s="70"/>
      <c r="M827" s="7"/>
      <c r="N827" s="7"/>
      <c r="O827" s="7"/>
      <c r="P827" s="7"/>
    </row>
    <row r="828" spans="1:16">
      <c r="A828" s="7"/>
      <c r="B828" s="7"/>
      <c r="C828" s="30"/>
      <c r="D828" s="7"/>
      <c r="E828" s="7"/>
      <c r="F828" s="7"/>
      <c r="G828" s="7"/>
      <c r="H828" s="70"/>
      <c r="I828" s="83"/>
      <c r="J828" s="83"/>
      <c r="K828" s="83"/>
      <c r="L828" s="70"/>
      <c r="M828" s="7"/>
      <c r="N828" s="7"/>
      <c r="O828" s="7"/>
      <c r="P828" s="7"/>
    </row>
    <row r="829" spans="1:16">
      <c r="A829" s="7"/>
      <c r="B829" s="7"/>
      <c r="C829" s="30"/>
      <c r="D829" s="7"/>
      <c r="E829" s="7"/>
      <c r="F829" s="7"/>
      <c r="G829" s="7"/>
      <c r="H829" s="70"/>
      <c r="I829" s="83"/>
      <c r="J829" s="83"/>
      <c r="K829" s="83"/>
      <c r="L829" s="70"/>
      <c r="M829" s="7"/>
      <c r="N829" s="7"/>
      <c r="O829" s="7"/>
      <c r="P829" s="7"/>
    </row>
    <row r="830" spans="1:16">
      <c r="A830" s="7"/>
      <c r="B830" s="7"/>
      <c r="C830" s="30"/>
      <c r="D830" s="7"/>
      <c r="E830" s="7"/>
      <c r="F830" s="7"/>
      <c r="G830" s="7"/>
      <c r="H830" s="70"/>
      <c r="I830" s="83"/>
      <c r="J830" s="83"/>
      <c r="K830" s="83"/>
      <c r="L830" s="70"/>
      <c r="M830" s="7"/>
      <c r="N830" s="7"/>
      <c r="O830" s="7"/>
      <c r="P830" s="7"/>
    </row>
    <row r="831" spans="1:16">
      <c r="A831" s="7"/>
      <c r="B831" s="7"/>
      <c r="C831" s="30"/>
      <c r="D831" s="7"/>
      <c r="E831" s="7"/>
      <c r="F831" s="7"/>
      <c r="G831" s="7"/>
      <c r="H831" s="70"/>
      <c r="I831" s="83"/>
      <c r="J831" s="83"/>
      <c r="K831" s="83"/>
      <c r="L831" s="70"/>
      <c r="M831" s="7"/>
      <c r="N831" s="7"/>
      <c r="O831" s="7"/>
      <c r="P831" s="7"/>
    </row>
    <row r="832" spans="1:16">
      <c r="A832" s="7"/>
      <c r="B832" s="7"/>
      <c r="C832" s="30"/>
      <c r="D832" s="7"/>
      <c r="E832" s="7"/>
      <c r="F832" s="7"/>
      <c r="G832" s="7"/>
      <c r="H832" s="70"/>
      <c r="I832" s="83"/>
      <c r="J832" s="83"/>
      <c r="K832" s="83"/>
      <c r="L832" s="70"/>
      <c r="M832" s="7"/>
      <c r="N832" s="7"/>
      <c r="O832" s="7"/>
      <c r="P832" s="7"/>
    </row>
    <row r="833" spans="1:16">
      <c r="A833" s="7"/>
      <c r="B833" s="7"/>
      <c r="C833" s="30"/>
      <c r="D833" s="7"/>
      <c r="E833" s="7"/>
      <c r="F833" s="7"/>
      <c r="G833" s="7"/>
      <c r="H833" s="70"/>
      <c r="I833" s="83"/>
      <c r="J833" s="83"/>
      <c r="K833" s="83"/>
      <c r="L833" s="70"/>
      <c r="M833" s="7"/>
      <c r="N833" s="7"/>
      <c r="O833" s="7"/>
      <c r="P833" s="7"/>
    </row>
    <row r="834" spans="1:16">
      <c r="A834" s="7"/>
      <c r="B834" s="7"/>
      <c r="C834" s="30"/>
      <c r="D834" s="7"/>
      <c r="E834" s="7"/>
      <c r="F834" s="7"/>
      <c r="G834" s="7"/>
      <c r="H834" s="70"/>
      <c r="I834" s="83"/>
      <c r="J834" s="83"/>
      <c r="K834" s="83"/>
      <c r="L834" s="70"/>
      <c r="M834" s="7"/>
      <c r="N834" s="7"/>
      <c r="O834" s="7"/>
      <c r="P834" s="7"/>
    </row>
    <row r="835" spans="1:16">
      <c r="A835" s="7"/>
      <c r="B835" s="7"/>
      <c r="C835" s="30"/>
      <c r="D835" s="7"/>
      <c r="E835" s="7"/>
      <c r="F835" s="7"/>
      <c r="G835" s="7"/>
      <c r="H835" s="70"/>
      <c r="I835" s="83"/>
      <c r="J835" s="83"/>
      <c r="K835" s="83"/>
      <c r="L835" s="70"/>
      <c r="M835" s="7"/>
      <c r="N835" s="7"/>
      <c r="O835" s="7"/>
      <c r="P835" s="7"/>
    </row>
    <row r="836" spans="1:16">
      <c r="A836" s="7"/>
      <c r="B836" s="7"/>
      <c r="C836" s="30"/>
      <c r="D836" s="7"/>
      <c r="E836" s="7"/>
      <c r="F836" s="7"/>
      <c r="G836" s="7"/>
      <c r="H836" s="70"/>
      <c r="I836" s="83"/>
      <c r="J836" s="83"/>
      <c r="K836" s="83"/>
      <c r="L836" s="70"/>
      <c r="M836" s="7"/>
      <c r="N836" s="7"/>
      <c r="O836" s="7"/>
      <c r="P836" s="7"/>
    </row>
    <row r="837" spans="1:16">
      <c r="A837" s="7"/>
      <c r="B837" s="7"/>
      <c r="C837" s="30"/>
      <c r="D837" s="7"/>
      <c r="E837" s="7"/>
      <c r="F837" s="7"/>
      <c r="G837" s="7"/>
      <c r="H837" s="70"/>
      <c r="I837" s="83"/>
      <c r="J837" s="83"/>
      <c r="K837" s="83"/>
      <c r="L837" s="70"/>
      <c r="M837" s="7"/>
      <c r="N837" s="7"/>
      <c r="O837" s="7"/>
      <c r="P837" s="7"/>
    </row>
    <row r="838" spans="1:16">
      <c r="A838" s="7"/>
      <c r="B838" s="7"/>
      <c r="C838" s="30"/>
      <c r="D838" s="7"/>
      <c r="E838" s="7"/>
      <c r="F838" s="7"/>
      <c r="G838" s="7"/>
      <c r="H838" s="70"/>
      <c r="I838" s="83"/>
      <c r="J838" s="83"/>
      <c r="K838" s="83"/>
      <c r="L838" s="70"/>
      <c r="M838" s="7"/>
      <c r="N838" s="7"/>
      <c r="O838" s="7"/>
      <c r="P838" s="7"/>
    </row>
    <row r="839" spans="1:16">
      <c r="A839" s="7"/>
      <c r="B839" s="7"/>
      <c r="C839" s="30"/>
      <c r="D839" s="7"/>
      <c r="E839" s="7"/>
      <c r="F839" s="7"/>
      <c r="G839" s="7"/>
      <c r="H839" s="70"/>
      <c r="I839" s="83"/>
      <c r="J839" s="83"/>
      <c r="K839" s="83"/>
      <c r="L839" s="70"/>
      <c r="M839" s="7"/>
      <c r="N839" s="7"/>
      <c r="O839" s="7"/>
      <c r="P839" s="7"/>
    </row>
    <row r="840" spans="1:16">
      <c r="A840" s="7"/>
      <c r="B840" s="7"/>
      <c r="C840" s="30"/>
      <c r="D840" s="7"/>
      <c r="E840" s="7"/>
      <c r="F840" s="7"/>
      <c r="G840" s="7"/>
      <c r="H840" s="70"/>
      <c r="I840" s="83"/>
      <c r="J840" s="83"/>
      <c r="K840" s="83"/>
      <c r="L840" s="70"/>
      <c r="M840" s="7"/>
      <c r="N840" s="7"/>
      <c r="O840" s="7"/>
      <c r="P840" s="7"/>
    </row>
    <row r="841" spans="1:16">
      <c r="A841" s="7"/>
      <c r="B841" s="7"/>
      <c r="C841" s="30"/>
      <c r="D841" s="7"/>
      <c r="E841" s="7"/>
      <c r="F841" s="7"/>
      <c r="G841" s="7"/>
      <c r="H841" s="70"/>
      <c r="I841" s="83"/>
      <c r="J841" s="83"/>
      <c r="K841" s="83"/>
      <c r="L841" s="70"/>
      <c r="M841" s="7"/>
      <c r="N841" s="7"/>
      <c r="O841" s="7"/>
      <c r="P841" s="7"/>
    </row>
    <row r="842" spans="1:16">
      <c r="A842" s="7"/>
      <c r="B842" s="7"/>
      <c r="C842" s="30"/>
      <c r="D842" s="7"/>
      <c r="E842" s="7"/>
      <c r="F842" s="7"/>
      <c r="G842" s="7"/>
      <c r="H842" s="70"/>
      <c r="I842" s="83"/>
      <c r="J842" s="83"/>
      <c r="K842" s="83"/>
      <c r="L842" s="70"/>
      <c r="M842" s="7"/>
      <c r="N842" s="7"/>
      <c r="O842" s="7"/>
      <c r="P842" s="7"/>
    </row>
    <row r="843" spans="1:16">
      <c r="A843" s="7"/>
      <c r="B843" s="7"/>
      <c r="C843" s="30"/>
      <c r="D843" s="7"/>
      <c r="E843" s="7"/>
      <c r="F843" s="7"/>
      <c r="G843" s="7"/>
      <c r="H843" s="70"/>
      <c r="I843" s="83"/>
      <c r="J843" s="83"/>
      <c r="K843" s="83"/>
      <c r="L843" s="70"/>
      <c r="M843" s="7"/>
      <c r="N843" s="7"/>
      <c r="O843" s="7"/>
      <c r="P843" s="7"/>
    </row>
    <row r="844" spans="1:16">
      <c r="A844" s="7"/>
      <c r="B844" s="7"/>
      <c r="C844" s="30"/>
      <c r="D844" s="7"/>
      <c r="E844" s="7"/>
      <c r="F844" s="7"/>
      <c r="G844" s="7"/>
      <c r="H844" s="70"/>
      <c r="I844" s="83"/>
      <c r="J844" s="83"/>
      <c r="K844" s="83"/>
      <c r="L844" s="70"/>
      <c r="M844" s="7"/>
      <c r="N844" s="7"/>
      <c r="O844" s="7"/>
      <c r="P844" s="7"/>
    </row>
    <row r="845" spans="1:16">
      <c r="A845" s="7"/>
      <c r="B845" s="7"/>
      <c r="C845" s="30"/>
      <c r="D845" s="7"/>
      <c r="E845" s="7"/>
      <c r="F845" s="7"/>
      <c r="G845" s="7"/>
      <c r="H845" s="70"/>
      <c r="I845" s="83"/>
      <c r="J845" s="83"/>
      <c r="K845" s="83"/>
      <c r="L845" s="70"/>
      <c r="M845" s="7"/>
      <c r="N845" s="7"/>
      <c r="O845" s="7"/>
      <c r="P845" s="7"/>
    </row>
    <row r="846" spans="1:16">
      <c r="A846" s="7"/>
      <c r="B846" s="7"/>
      <c r="C846" s="30"/>
      <c r="D846" s="7"/>
      <c r="E846" s="7"/>
      <c r="F846" s="7"/>
      <c r="G846" s="7"/>
      <c r="H846" s="70"/>
      <c r="I846" s="83"/>
      <c r="J846" s="83"/>
      <c r="K846" s="83"/>
      <c r="L846" s="70"/>
      <c r="M846" s="7"/>
      <c r="N846" s="7"/>
      <c r="O846" s="7"/>
      <c r="P846" s="7"/>
    </row>
    <row r="847" spans="1:16">
      <c r="A847" s="7"/>
      <c r="B847" s="7"/>
      <c r="C847" s="30"/>
      <c r="D847" s="7"/>
      <c r="E847" s="7"/>
      <c r="F847" s="7"/>
      <c r="G847" s="7"/>
      <c r="H847" s="70"/>
      <c r="I847" s="83"/>
      <c r="J847" s="83"/>
      <c r="K847" s="83"/>
      <c r="L847" s="70"/>
      <c r="M847" s="7"/>
      <c r="N847" s="7"/>
      <c r="O847" s="7"/>
      <c r="P847" s="7"/>
    </row>
    <row r="848" spans="1:16">
      <c r="A848" s="7"/>
      <c r="B848" s="7"/>
      <c r="C848" s="30"/>
      <c r="D848" s="7"/>
      <c r="E848" s="7"/>
      <c r="F848" s="7"/>
      <c r="G848" s="7"/>
      <c r="H848" s="70"/>
      <c r="I848" s="83"/>
      <c r="J848" s="83"/>
      <c r="K848" s="83"/>
      <c r="L848" s="70"/>
      <c r="M848" s="7"/>
      <c r="N848" s="7"/>
      <c r="O848" s="7"/>
      <c r="P848" s="7"/>
    </row>
    <row r="849" spans="1:16">
      <c r="A849" s="7"/>
      <c r="B849" s="7"/>
      <c r="C849" s="30"/>
      <c r="D849" s="7"/>
      <c r="E849" s="7"/>
      <c r="F849" s="7"/>
      <c r="G849" s="7"/>
      <c r="H849" s="70"/>
      <c r="I849" s="83"/>
      <c r="J849" s="83"/>
      <c r="K849" s="83"/>
      <c r="L849" s="70"/>
      <c r="M849" s="7"/>
      <c r="N849" s="7"/>
      <c r="O849" s="7"/>
      <c r="P849" s="7"/>
    </row>
    <row r="850" spans="1:16">
      <c r="A850" s="7"/>
      <c r="B850" s="7"/>
      <c r="C850" s="30"/>
      <c r="D850" s="7"/>
      <c r="E850" s="7"/>
      <c r="F850" s="7"/>
      <c r="G850" s="7"/>
      <c r="H850" s="70"/>
      <c r="I850" s="83"/>
      <c r="J850" s="83"/>
      <c r="K850" s="83"/>
      <c r="L850" s="70"/>
      <c r="M850" s="7"/>
      <c r="N850" s="7"/>
      <c r="O850" s="7"/>
      <c r="P850" s="7"/>
    </row>
    <row r="851" spans="1:16">
      <c r="A851" s="7"/>
      <c r="B851" s="7"/>
      <c r="C851" s="30"/>
      <c r="D851" s="7"/>
      <c r="E851" s="7"/>
      <c r="F851" s="7"/>
      <c r="G851" s="7"/>
      <c r="H851" s="70"/>
      <c r="I851" s="83"/>
      <c r="J851" s="83"/>
      <c r="K851" s="83"/>
      <c r="L851" s="70"/>
      <c r="M851" s="7"/>
      <c r="N851" s="7"/>
      <c r="O851" s="7"/>
      <c r="P851" s="7"/>
    </row>
    <row r="852" spans="1:16">
      <c r="A852" s="7"/>
      <c r="B852" s="7"/>
      <c r="C852" s="30"/>
      <c r="D852" s="7"/>
      <c r="E852" s="7"/>
      <c r="F852" s="7"/>
      <c r="G852" s="7"/>
      <c r="H852" s="70"/>
      <c r="I852" s="83"/>
      <c r="J852" s="83"/>
      <c r="K852" s="83"/>
      <c r="L852" s="70"/>
      <c r="M852" s="7"/>
      <c r="N852" s="7"/>
      <c r="O852" s="7"/>
      <c r="P852" s="7"/>
    </row>
    <row r="853" spans="1:16">
      <c r="A853" s="7"/>
      <c r="B853" s="7"/>
      <c r="C853" s="30"/>
      <c r="D853" s="7"/>
      <c r="E853" s="7"/>
      <c r="F853" s="7"/>
      <c r="G853" s="7"/>
      <c r="H853" s="70"/>
      <c r="I853" s="83"/>
      <c r="J853" s="83"/>
      <c r="K853" s="83"/>
      <c r="L853" s="70"/>
      <c r="M853" s="7"/>
      <c r="N853" s="7"/>
      <c r="O853" s="7"/>
      <c r="P853" s="7"/>
    </row>
    <row r="854" spans="1:16">
      <c r="A854" s="7"/>
      <c r="B854" s="7"/>
      <c r="C854" s="30"/>
      <c r="D854" s="7"/>
      <c r="E854" s="7"/>
      <c r="F854" s="7"/>
      <c r="G854" s="7"/>
      <c r="H854" s="70"/>
      <c r="I854" s="83"/>
      <c r="J854" s="83"/>
      <c r="K854" s="83"/>
      <c r="L854" s="70"/>
      <c r="M854" s="7"/>
      <c r="N854" s="7"/>
      <c r="O854" s="7"/>
      <c r="P854" s="7"/>
    </row>
    <row r="855" spans="1:16">
      <c r="A855" s="7"/>
      <c r="B855" s="7"/>
      <c r="C855" s="30"/>
      <c r="D855" s="7"/>
      <c r="E855" s="7"/>
      <c r="F855" s="7"/>
      <c r="G855" s="7"/>
      <c r="H855" s="70"/>
      <c r="I855" s="83"/>
      <c r="J855" s="83"/>
      <c r="K855" s="83"/>
      <c r="L855" s="70"/>
      <c r="M855" s="7"/>
      <c r="N855" s="7"/>
      <c r="O855" s="7"/>
      <c r="P855" s="7"/>
    </row>
    <row r="856" spans="1:16">
      <c r="A856" s="7"/>
      <c r="B856" s="7"/>
      <c r="C856" s="30"/>
      <c r="D856" s="7"/>
      <c r="E856" s="7"/>
      <c r="F856" s="7"/>
      <c r="G856" s="7"/>
      <c r="H856" s="70"/>
      <c r="I856" s="83"/>
      <c r="J856" s="83"/>
      <c r="K856" s="83"/>
      <c r="L856" s="70"/>
      <c r="M856" s="7"/>
      <c r="N856" s="7"/>
      <c r="O856" s="7"/>
      <c r="P856" s="7"/>
    </row>
    <row r="857" spans="1:16">
      <c r="A857" s="7"/>
      <c r="B857" s="7"/>
      <c r="C857" s="30"/>
      <c r="D857" s="7"/>
      <c r="E857" s="7"/>
      <c r="F857" s="7"/>
      <c r="G857" s="7"/>
      <c r="H857" s="70"/>
      <c r="I857" s="83"/>
      <c r="J857" s="83"/>
      <c r="K857" s="83"/>
      <c r="L857" s="70"/>
      <c r="M857" s="7"/>
      <c r="N857" s="7"/>
      <c r="O857" s="7"/>
      <c r="P857" s="7"/>
    </row>
    <row r="858" spans="1:16">
      <c r="A858" s="7"/>
      <c r="B858" s="7"/>
      <c r="C858" s="30"/>
      <c r="D858" s="7"/>
      <c r="E858" s="7"/>
      <c r="F858" s="7"/>
      <c r="G858" s="7"/>
      <c r="H858" s="70"/>
      <c r="I858" s="83"/>
      <c r="J858" s="83"/>
      <c r="K858" s="83"/>
      <c r="L858" s="70"/>
      <c r="M858" s="7"/>
      <c r="N858" s="7"/>
      <c r="O858" s="7"/>
      <c r="P858" s="7"/>
    </row>
    <row r="859" spans="1:16">
      <c r="A859" s="7"/>
      <c r="B859" s="7"/>
      <c r="C859" s="30"/>
      <c r="D859" s="7"/>
      <c r="E859" s="7"/>
      <c r="F859" s="7"/>
      <c r="G859" s="7"/>
      <c r="H859" s="70"/>
      <c r="I859" s="83"/>
      <c r="J859" s="83"/>
      <c r="K859" s="83"/>
      <c r="L859" s="70"/>
      <c r="M859" s="7"/>
      <c r="N859" s="7"/>
      <c r="O859" s="7"/>
      <c r="P859" s="7"/>
    </row>
    <row r="860" spans="1:16">
      <c r="A860" s="7"/>
      <c r="B860" s="7"/>
      <c r="C860" s="30"/>
      <c r="D860" s="7"/>
      <c r="E860" s="7"/>
      <c r="F860" s="7"/>
      <c r="G860" s="7"/>
      <c r="H860" s="70"/>
      <c r="I860" s="83"/>
      <c r="J860" s="83"/>
      <c r="K860" s="83"/>
      <c r="L860" s="70"/>
      <c r="M860" s="7"/>
      <c r="N860" s="7"/>
      <c r="O860" s="7"/>
      <c r="P860" s="7"/>
    </row>
    <row r="861" spans="1:16">
      <c r="A861" s="7"/>
      <c r="B861" s="7"/>
      <c r="C861" s="30"/>
      <c r="D861" s="7"/>
      <c r="E861" s="7"/>
      <c r="F861" s="7"/>
      <c r="G861" s="7"/>
      <c r="H861" s="70"/>
      <c r="I861" s="83"/>
      <c r="J861" s="83"/>
      <c r="K861" s="83"/>
      <c r="L861" s="70"/>
      <c r="M861" s="7"/>
      <c r="N861" s="7"/>
      <c r="O861" s="7"/>
      <c r="P861" s="7"/>
    </row>
    <row r="862" spans="1:16">
      <c r="A862" s="7"/>
      <c r="B862" s="7"/>
      <c r="C862" s="30"/>
      <c r="D862" s="7"/>
      <c r="E862" s="7"/>
      <c r="F862" s="7"/>
      <c r="G862" s="7"/>
      <c r="H862" s="70"/>
      <c r="I862" s="83"/>
      <c r="J862" s="83"/>
      <c r="K862" s="83"/>
      <c r="L862" s="70"/>
      <c r="M862" s="7"/>
      <c r="N862" s="7"/>
      <c r="O862" s="7"/>
      <c r="P862" s="7"/>
    </row>
    <row r="863" spans="1:16">
      <c r="A863" s="7"/>
      <c r="B863" s="7"/>
      <c r="C863" s="30"/>
      <c r="D863" s="7"/>
      <c r="E863" s="7"/>
      <c r="F863" s="7"/>
      <c r="G863" s="7"/>
      <c r="H863" s="70"/>
      <c r="I863" s="83"/>
      <c r="J863" s="83"/>
      <c r="K863" s="83"/>
      <c r="L863" s="70"/>
      <c r="M863" s="7"/>
      <c r="N863" s="7"/>
      <c r="O863" s="7"/>
      <c r="P863" s="7"/>
    </row>
    <row r="864" spans="1:16">
      <c r="A864" s="7"/>
      <c r="B864" s="7"/>
      <c r="C864" s="30"/>
      <c r="D864" s="7"/>
      <c r="E864" s="7"/>
      <c r="F864" s="7"/>
      <c r="G864" s="7"/>
      <c r="H864" s="70"/>
      <c r="I864" s="83"/>
      <c r="J864" s="83"/>
      <c r="K864" s="83"/>
      <c r="L864" s="70"/>
      <c r="M864" s="7"/>
      <c r="N864" s="7"/>
      <c r="O864" s="7"/>
      <c r="P864" s="7"/>
    </row>
    <row r="865" spans="1:16">
      <c r="A865" s="7"/>
      <c r="B865" s="7"/>
      <c r="C865" s="30"/>
      <c r="D865" s="7"/>
      <c r="E865" s="7"/>
      <c r="F865" s="7"/>
      <c r="G865" s="7"/>
      <c r="H865" s="70"/>
      <c r="I865" s="83"/>
      <c r="J865" s="83"/>
      <c r="K865" s="83"/>
      <c r="L865" s="70"/>
      <c r="M865" s="7"/>
      <c r="N865" s="7"/>
      <c r="O865" s="7"/>
      <c r="P865" s="7"/>
    </row>
    <row r="866" spans="1:16">
      <c r="A866" s="7"/>
      <c r="B866" s="7"/>
      <c r="C866" s="30"/>
      <c r="D866" s="7"/>
      <c r="E866" s="7"/>
      <c r="F866" s="7"/>
      <c r="G866" s="7"/>
      <c r="H866" s="70"/>
      <c r="I866" s="83"/>
      <c r="J866" s="83"/>
      <c r="K866" s="83"/>
      <c r="L866" s="70"/>
      <c r="M866" s="7"/>
      <c r="N866" s="7"/>
      <c r="O866" s="7"/>
      <c r="P866" s="7"/>
    </row>
    <row r="867" spans="1:16">
      <c r="A867" s="7"/>
      <c r="B867" s="7"/>
      <c r="C867" s="30"/>
      <c r="D867" s="7"/>
      <c r="E867" s="7"/>
      <c r="F867" s="7"/>
      <c r="G867" s="7"/>
      <c r="H867" s="70"/>
      <c r="I867" s="83"/>
      <c r="J867" s="83"/>
      <c r="K867" s="83"/>
      <c r="L867" s="70"/>
      <c r="M867" s="7"/>
      <c r="N867" s="7"/>
      <c r="O867" s="7"/>
      <c r="P867" s="7"/>
    </row>
    <row r="868" spans="1:16">
      <c r="A868" s="7"/>
      <c r="B868" s="7"/>
      <c r="C868" s="30"/>
      <c r="D868" s="7"/>
      <c r="E868" s="7"/>
      <c r="F868" s="7"/>
      <c r="G868" s="7"/>
      <c r="H868" s="70"/>
      <c r="I868" s="83"/>
      <c r="J868" s="83"/>
      <c r="K868" s="83"/>
      <c r="L868" s="70"/>
      <c r="M868" s="7"/>
      <c r="N868" s="7"/>
      <c r="O868" s="7"/>
      <c r="P868" s="7"/>
    </row>
    <row r="869" spans="1:16">
      <c r="A869" s="7"/>
      <c r="B869" s="7"/>
      <c r="C869" s="30"/>
      <c r="D869" s="7"/>
      <c r="E869" s="7"/>
      <c r="F869" s="7"/>
      <c r="G869" s="7"/>
      <c r="H869" s="70"/>
      <c r="I869" s="83"/>
      <c r="J869" s="83"/>
      <c r="K869" s="83"/>
      <c r="L869" s="70"/>
      <c r="M869" s="7"/>
      <c r="N869" s="7"/>
      <c r="O869" s="7"/>
      <c r="P869" s="7"/>
    </row>
    <row r="870" spans="1:16">
      <c r="A870" s="7"/>
      <c r="B870" s="7"/>
      <c r="C870" s="30"/>
      <c r="D870" s="7"/>
      <c r="E870" s="7"/>
      <c r="F870" s="7"/>
      <c r="G870" s="7"/>
      <c r="H870" s="70"/>
      <c r="I870" s="83"/>
      <c r="J870" s="83"/>
      <c r="K870" s="83"/>
      <c r="L870" s="70"/>
      <c r="M870" s="7"/>
      <c r="N870" s="7"/>
      <c r="O870" s="7"/>
      <c r="P870" s="7"/>
    </row>
    <row r="871" spans="1:16">
      <c r="A871" s="7"/>
      <c r="B871" s="7"/>
      <c r="C871" s="30"/>
      <c r="D871" s="7"/>
      <c r="E871" s="7"/>
      <c r="F871" s="7"/>
      <c r="G871" s="7"/>
      <c r="H871" s="70"/>
      <c r="I871" s="83"/>
      <c r="J871" s="83"/>
      <c r="K871" s="83"/>
      <c r="L871" s="70"/>
      <c r="M871" s="7"/>
      <c r="N871" s="7"/>
      <c r="O871" s="7"/>
      <c r="P871" s="7"/>
    </row>
    <row r="872" spans="1:16">
      <c r="A872" s="7"/>
      <c r="B872" s="7"/>
      <c r="C872" s="30"/>
      <c r="D872" s="7"/>
      <c r="E872" s="7"/>
      <c r="F872" s="7"/>
      <c r="G872" s="7"/>
      <c r="H872" s="70"/>
      <c r="I872" s="83"/>
      <c r="J872" s="83"/>
      <c r="K872" s="83"/>
      <c r="L872" s="70"/>
      <c r="M872" s="7"/>
      <c r="N872" s="7"/>
      <c r="O872" s="7"/>
      <c r="P872" s="7"/>
    </row>
    <row r="873" spans="1:16">
      <c r="A873" s="7"/>
      <c r="B873" s="7"/>
      <c r="C873" s="30"/>
      <c r="D873" s="7"/>
      <c r="E873" s="7"/>
      <c r="F873" s="7"/>
      <c r="G873" s="7"/>
      <c r="H873" s="70"/>
      <c r="I873" s="83"/>
      <c r="J873" s="83"/>
      <c r="K873" s="83"/>
      <c r="L873" s="70"/>
      <c r="M873" s="7"/>
      <c r="N873" s="7"/>
      <c r="O873" s="7"/>
      <c r="P873" s="7"/>
    </row>
    <row r="874" spans="1:16">
      <c r="A874" s="7"/>
      <c r="B874" s="7"/>
      <c r="C874" s="30"/>
      <c r="D874" s="7"/>
      <c r="E874" s="7"/>
      <c r="F874" s="7"/>
      <c r="G874" s="7"/>
      <c r="H874" s="70"/>
      <c r="I874" s="83"/>
      <c r="J874" s="83"/>
      <c r="K874" s="83"/>
      <c r="L874" s="70"/>
      <c r="M874" s="7"/>
      <c r="N874" s="7"/>
      <c r="O874" s="7"/>
      <c r="P874" s="7"/>
    </row>
    <row r="875" spans="1:16">
      <c r="A875" s="7"/>
      <c r="B875" s="7"/>
      <c r="C875" s="30"/>
      <c r="D875" s="7"/>
      <c r="E875" s="7"/>
      <c r="F875" s="7"/>
      <c r="G875" s="7"/>
      <c r="H875" s="70"/>
      <c r="I875" s="83"/>
      <c r="J875" s="83"/>
      <c r="K875" s="83"/>
      <c r="L875" s="70"/>
      <c r="M875" s="7"/>
      <c r="N875" s="7"/>
      <c r="O875" s="7"/>
      <c r="P875" s="7"/>
    </row>
    <row r="876" spans="1:16">
      <c r="A876" s="7"/>
      <c r="B876" s="7"/>
      <c r="C876" s="30"/>
      <c r="D876" s="7"/>
      <c r="E876" s="7"/>
      <c r="F876" s="7"/>
      <c r="G876" s="7"/>
      <c r="H876" s="70"/>
      <c r="I876" s="83"/>
      <c r="J876" s="83"/>
      <c r="K876" s="83"/>
      <c r="L876" s="70"/>
      <c r="M876" s="7"/>
      <c r="N876" s="7"/>
      <c r="O876" s="7"/>
      <c r="P876" s="7"/>
    </row>
    <row r="877" spans="1:16">
      <c r="A877" s="7"/>
      <c r="B877" s="7"/>
      <c r="C877" s="30"/>
      <c r="D877" s="7"/>
      <c r="E877" s="7"/>
      <c r="F877" s="7"/>
      <c r="G877" s="7"/>
      <c r="H877" s="70"/>
      <c r="I877" s="83"/>
      <c r="J877" s="83"/>
      <c r="K877" s="83"/>
      <c r="L877" s="70"/>
      <c r="M877" s="7"/>
      <c r="N877" s="7"/>
      <c r="O877" s="7"/>
      <c r="P877" s="7"/>
    </row>
    <row r="878" spans="1:16">
      <c r="A878" s="7"/>
      <c r="B878" s="7"/>
      <c r="C878" s="30"/>
      <c r="D878" s="7"/>
      <c r="E878" s="7"/>
      <c r="F878" s="7"/>
      <c r="G878" s="7"/>
      <c r="H878" s="70"/>
      <c r="I878" s="83"/>
      <c r="J878" s="83"/>
      <c r="K878" s="83"/>
      <c r="L878" s="70"/>
      <c r="M878" s="7"/>
      <c r="N878" s="7"/>
      <c r="O878" s="7"/>
      <c r="P878" s="7"/>
    </row>
    <row r="879" spans="1:16">
      <c r="A879" s="7"/>
      <c r="B879" s="7"/>
      <c r="C879" s="30"/>
      <c r="D879" s="7"/>
      <c r="E879" s="7"/>
      <c r="F879" s="7"/>
      <c r="G879" s="7"/>
      <c r="H879" s="70"/>
      <c r="I879" s="83"/>
      <c r="J879" s="83"/>
      <c r="K879" s="83"/>
      <c r="L879" s="70"/>
      <c r="M879" s="7"/>
      <c r="N879" s="7"/>
      <c r="O879" s="7"/>
      <c r="P879" s="7"/>
    </row>
    <row r="880" spans="1:16">
      <c r="A880" s="7"/>
      <c r="B880" s="7"/>
      <c r="C880" s="30"/>
      <c r="D880" s="7"/>
      <c r="E880" s="7"/>
      <c r="F880" s="7"/>
      <c r="G880" s="7"/>
      <c r="H880" s="70"/>
      <c r="I880" s="83"/>
      <c r="J880" s="83"/>
      <c r="K880" s="83"/>
      <c r="L880" s="70"/>
      <c r="M880" s="7"/>
      <c r="N880" s="7"/>
      <c r="O880" s="7"/>
      <c r="P880" s="7"/>
    </row>
    <row r="881" spans="1:16">
      <c r="A881" s="7"/>
      <c r="B881" s="7"/>
      <c r="C881" s="30"/>
      <c r="D881" s="7"/>
      <c r="E881" s="7"/>
      <c r="F881" s="7"/>
      <c r="G881" s="7"/>
      <c r="H881" s="70"/>
      <c r="I881" s="83"/>
      <c r="J881" s="83"/>
      <c r="K881" s="83"/>
      <c r="L881" s="70"/>
      <c r="M881" s="7"/>
      <c r="N881" s="7"/>
      <c r="O881" s="7"/>
      <c r="P881" s="7"/>
    </row>
    <row r="882" spans="1:16">
      <c r="A882" s="7"/>
      <c r="B882" s="7"/>
      <c r="C882" s="30"/>
      <c r="D882" s="7"/>
      <c r="E882" s="7"/>
      <c r="F882" s="7"/>
      <c r="G882" s="7"/>
      <c r="H882" s="70"/>
      <c r="I882" s="83"/>
      <c r="J882" s="83"/>
      <c r="K882" s="83"/>
      <c r="L882" s="70"/>
      <c r="M882" s="7"/>
      <c r="N882" s="7"/>
      <c r="O882" s="7"/>
      <c r="P882" s="7"/>
    </row>
    <row r="883" spans="1:16">
      <c r="A883" s="7"/>
      <c r="B883" s="7"/>
      <c r="C883" s="30"/>
      <c r="D883" s="7"/>
      <c r="E883" s="7"/>
      <c r="F883" s="7"/>
      <c r="G883" s="7"/>
      <c r="H883" s="70"/>
      <c r="I883" s="83"/>
      <c r="J883" s="83"/>
      <c r="K883" s="83"/>
      <c r="L883" s="70"/>
      <c r="M883" s="7"/>
      <c r="N883" s="7"/>
      <c r="O883" s="7"/>
      <c r="P883" s="7"/>
    </row>
    <row r="884" spans="1:16">
      <c r="A884" s="7"/>
      <c r="B884" s="7"/>
      <c r="C884" s="30"/>
      <c r="D884" s="7"/>
      <c r="E884" s="7"/>
      <c r="F884" s="7"/>
      <c r="G884" s="7"/>
      <c r="H884" s="70"/>
      <c r="I884" s="83"/>
      <c r="J884" s="83"/>
      <c r="K884" s="83"/>
      <c r="L884" s="70"/>
      <c r="M884" s="7"/>
      <c r="N884" s="7"/>
      <c r="O884" s="7"/>
      <c r="P884" s="7"/>
    </row>
    <row r="885" spans="1:16">
      <c r="A885" s="7"/>
      <c r="B885" s="7"/>
      <c r="C885" s="30"/>
      <c r="D885" s="7"/>
      <c r="E885" s="7"/>
      <c r="F885" s="7"/>
      <c r="G885" s="7"/>
      <c r="H885" s="70"/>
      <c r="I885" s="83"/>
      <c r="J885" s="83"/>
      <c r="K885" s="83"/>
      <c r="L885" s="70"/>
      <c r="M885" s="7"/>
      <c r="N885" s="7"/>
      <c r="O885" s="7"/>
      <c r="P885" s="7"/>
    </row>
    <row r="886" spans="1:16">
      <c r="A886" s="7"/>
      <c r="B886" s="7"/>
      <c r="C886" s="30"/>
      <c r="D886" s="7"/>
      <c r="E886" s="7"/>
      <c r="F886" s="7"/>
      <c r="G886" s="7"/>
      <c r="H886" s="70"/>
      <c r="I886" s="83"/>
      <c r="J886" s="83"/>
      <c r="K886" s="83"/>
      <c r="L886" s="70"/>
      <c r="M886" s="7"/>
      <c r="N886" s="7"/>
      <c r="O886" s="7"/>
      <c r="P886" s="7"/>
    </row>
    <row r="887" spans="1:16">
      <c r="A887" s="7"/>
      <c r="B887" s="7"/>
      <c r="C887" s="30"/>
      <c r="D887" s="7"/>
      <c r="E887" s="7"/>
      <c r="F887" s="7"/>
      <c r="G887" s="7"/>
      <c r="H887" s="70"/>
      <c r="I887" s="83"/>
      <c r="J887" s="83"/>
      <c r="K887" s="83"/>
      <c r="L887" s="70"/>
      <c r="M887" s="7"/>
      <c r="N887" s="7"/>
      <c r="O887" s="7"/>
      <c r="P887" s="7"/>
    </row>
    <row r="888" spans="1:16">
      <c r="A888" s="7"/>
      <c r="B888" s="7"/>
      <c r="C888" s="30"/>
      <c r="D888" s="7"/>
      <c r="E888" s="7"/>
      <c r="F888" s="7"/>
      <c r="G888" s="7"/>
      <c r="H888" s="70"/>
      <c r="I888" s="83"/>
      <c r="J888" s="83"/>
      <c r="K888" s="83"/>
      <c r="L888" s="70"/>
      <c r="M888" s="7"/>
      <c r="N888" s="7"/>
      <c r="O888" s="7"/>
      <c r="P888" s="7"/>
    </row>
    <row r="889" spans="1:16">
      <c r="A889" s="7"/>
      <c r="B889" s="7"/>
      <c r="C889" s="30"/>
      <c r="D889" s="7"/>
      <c r="E889" s="7"/>
      <c r="F889" s="7"/>
      <c r="G889" s="7"/>
      <c r="H889" s="70"/>
      <c r="I889" s="83"/>
      <c r="J889" s="83"/>
      <c r="K889" s="83"/>
      <c r="L889" s="70"/>
      <c r="M889" s="7"/>
      <c r="N889" s="7"/>
      <c r="O889" s="7"/>
      <c r="P889" s="7"/>
    </row>
    <row r="890" spans="1:16">
      <c r="A890" s="7"/>
      <c r="B890" s="7"/>
      <c r="C890" s="30"/>
      <c r="D890" s="7"/>
      <c r="E890" s="7"/>
      <c r="F890" s="7"/>
      <c r="G890" s="7"/>
      <c r="H890" s="70"/>
      <c r="I890" s="83"/>
      <c r="J890" s="83"/>
      <c r="K890" s="83"/>
      <c r="L890" s="70"/>
      <c r="M890" s="7"/>
      <c r="N890" s="7"/>
      <c r="O890" s="7"/>
      <c r="P890" s="7"/>
    </row>
    <row r="891" spans="1:16">
      <c r="A891" s="7"/>
      <c r="B891" s="7"/>
      <c r="C891" s="30"/>
      <c r="D891" s="7"/>
      <c r="E891" s="7"/>
      <c r="F891" s="7"/>
      <c r="G891" s="7"/>
      <c r="H891" s="70"/>
      <c r="I891" s="83"/>
      <c r="J891" s="83"/>
      <c r="K891" s="83"/>
      <c r="L891" s="70"/>
      <c r="M891" s="7"/>
      <c r="N891" s="7"/>
      <c r="O891" s="7"/>
      <c r="P891" s="7"/>
    </row>
    <row r="892" spans="1:16">
      <c r="A892" s="7"/>
      <c r="B892" s="7"/>
      <c r="C892" s="30"/>
      <c r="D892" s="7"/>
      <c r="E892" s="7"/>
      <c r="F892" s="7"/>
      <c r="G892" s="7"/>
      <c r="H892" s="70"/>
      <c r="I892" s="83"/>
      <c r="J892" s="83"/>
      <c r="K892" s="83"/>
      <c r="L892" s="70"/>
      <c r="M892" s="7"/>
      <c r="N892" s="7"/>
      <c r="O892" s="7"/>
      <c r="P892" s="7"/>
    </row>
    <row r="893" spans="1:16">
      <c r="A893" s="7"/>
      <c r="B893" s="7"/>
      <c r="C893" s="30"/>
      <c r="D893" s="7"/>
      <c r="E893" s="7"/>
      <c r="F893" s="7"/>
      <c r="G893" s="7"/>
      <c r="H893" s="70"/>
      <c r="I893" s="83"/>
      <c r="J893" s="83"/>
      <c r="K893" s="83"/>
      <c r="L893" s="70"/>
      <c r="M893" s="7"/>
      <c r="N893" s="7"/>
      <c r="O893" s="7"/>
      <c r="P893" s="7"/>
    </row>
    <row r="894" spans="1:16">
      <c r="A894" s="7"/>
      <c r="B894" s="7"/>
      <c r="C894" s="30"/>
      <c r="D894" s="7"/>
      <c r="E894" s="7"/>
      <c r="F894" s="7"/>
      <c r="G894" s="7"/>
      <c r="H894" s="70"/>
      <c r="I894" s="83"/>
      <c r="J894" s="83"/>
      <c r="K894" s="83"/>
      <c r="L894" s="70"/>
      <c r="M894" s="7"/>
      <c r="N894" s="7"/>
      <c r="O894" s="7"/>
      <c r="P894" s="7"/>
    </row>
    <row r="895" spans="1:16">
      <c r="A895" s="7"/>
      <c r="B895" s="7"/>
      <c r="C895" s="30"/>
      <c r="D895" s="7"/>
      <c r="E895" s="7"/>
      <c r="F895" s="7"/>
      <c r="G895" s="7"/>
      <c r="H895" s="70"/>
      <c r="I895" s="83"/>
      <c r="J895" s="83"/>
      <c r="K895" s="83"/>
      <c r="L895" s="70"/>
      <c r="M895" s="7"/>
      <c r="N895" s="7"/>
      <c r="O895" s="7"/>
      <c r="P895" s="7"/>
    </row>
    <row r="896" spans="1:16">
      <c r="A896" s="7"/>
      <c r="B896" s="7"/>
      <c r="C896" s="30"/>
      <c r="D896" s="7"/>
      <c r="E896" s="7"/>
      <c r="F896" s="7"/>
      <c r="G896" s="7"/>
      <c r="H896" s="70"/>
      <c r="I896" s="83"/>
      <c r="J896" s="83"/>
      <c r="K896" s="83"/>
      <c r="L896" s="70"/>
      <c r="M896" s="7"/>
      <c r="N896" s="7"/>
      <c r="O896" s="7"/>
      <c r="P896" s="7"/>
    </row>
    <row r="897" spans="1:16">
      <c r="A897" s="7"/>
      <c r="B897" s="7"/>
      <c r="C897" s="30"/>
      <c r="D897" s="7"/>
      <c r="E897" s="7"/>
      <c r="F897" s="7"/>
      <c r="G897" s="7"/>
      <c r="H897" s="70"/>
      <c r="I897" s="83"/>
      <c r="J897" s="83"/>
      <c r="K897" s="83"/>
      <c r="L897" s="70"/>
      <c r="M897" s="7"/>
      <c r="N897" s="7"/>
      <c r="O897" s="7"/>
      <c r="P897" s="7"/>
    </row>
    <row r="898" spans="1:16">
      <c r="A898" s="7"/>
      <c r="B898" s="7"/>
      <c r="C898" s="30"/>
      <c r="D898" s="7"/>
      <c r="E898" s="7"/>
      <c r="F898" s="7"/>
      <c r="G898" s="7"/>
      <c r="H898" s="70"/>
      <c r="I898" s="83"/>
      <c r="J898" s="83"/>
      <c r="K898" s="83"/>
      <c r="L898" s="70"/>
      <c r="M898" s="7"/>
      <c r="N898" s="7"/>
      <c r="O898" s="7"/>
      <c r="P898" s="7"/>
    </row>
    <row r="899" spans="1:16">
      <c r="A899" s="7"/>
      <c r="B899" s="7"/>
      <c r="C899" s="30"/>
      <c r="D899" s="7"/>
      <c r="E899" s="7"/>
      <c r="F899" s="7"/>
      <c r="G899" s="7"/>
      <c r="H899" s="70"/>
      <c r="I899" s="83"/>
      <c r="J899" s="83"/>
      <c r="K899" s="83"/>
      <c r="L899" s="70"/>
      <c r="M899" s="7"/>
      <c r="N899" s="7"/>
      <c r="O899" s="7"/>
      <c r="P899" s="7"/>
    </row>
    <row r="900" spans="1:16">
      <c r="A900" s="7"/>
      <c r="B900" s="7"/>
      <c r="C900" s="30"/>
      <c r="D900" s="7"/>
      <c r="E900" s="7"/>
      <c r="F900" s="7"/>
      <c r="G900" s="7"/>
      <c r="H900" s="70"/>
      <c r="I900" s="83"/>
      <c r="J900" s="83"/>
      <c r="K900" s="83"/>
      <c r="L900" s="70"/>
      <c r="M900" s="7"/>
      <c r="N900" s="7"/>
      <c r="O900" s="7"/>
      <c r="P900" s="7"/>
    </row>
    <row r="901" spans="1:16">
      <c r="A901" s="7"/>
      <c r="B901" s="7"/>
      <c r="C901" s="30"/>
      <c r="D901" s="7"/>
      <c r="E901" s="7"/>
      <c r="F901" s="7"/>
      <c r="G901" s="7"/>
      <c r="H901" s="70"/>
      <c r="I901" s="83"/>
      <c r="J901" s="83"/>
      <c r="K901" s="83"/>
      <c r="L901" s="70"/>
      <c r="M901" s="7"/>
      <c r="N901" s="7"/>
      <c r="O901" s="7"/>
      <c r="P901" s="7"/>
    </row>
    <row r="902" spans="1:16">
      <c r="A902" s="7"/>
      <c r="B902" s="7"/>
      <c r="C902" s="30"/>
      <c r="D902" s="7"/>
      <c r="E902" s="7"/>
      <c r="F902" s="7"/>
      <c r="G902" s="7"/>
      <c r="H902" s="70"/>
      <c r="I902" s="83"/>
      <c r="J902" s="83"/>
      <c r="K902" s="83"/>
      <c r="L902" s="70"/>
      <c r="M902" s="7"/>
      <c r="N902" s="7"/>
      <c r="O902" s="7"/>
      <c r="P902" s="7"/>
    </row>
    <row r="903" spans="1:16">
      <c r="A903" s="7"/>
      <c r="B903" s="7"/>
      <c r="C903" s="30"/>
      <c r="D903" s="7"/>
      <c r="E903" s="7"/>
      <c r="F903" s="7"/>
      <c r="G903" s="7"/>
      <c r="H903" s="70"/>
      <c r="I903" s="83"/>
      <c r="J903" s="83"/>
      <c r="K903" s="83"/>
      <c r="L903" s="70"/>
      <c r="M903" s="7"/>
      <c r="N903" s="7"/>
      <c r="O903" s="7"/>
      <c r="P903" s="7"/>
    </row>
    <row r="904" spans="1:16">
      <c r="A904" s="7"/>
      <c r="B904" s="7"/>
      <c r="C904" s="30"/>
      <c r="D904" s="7"/>
      <c r="E904" s="7"/>
      <c r="F904" s="7"/>
      <c r="G904" s="7"/>
      <c r="H904" s="70"/>
      <c r="I904" s="83"/>
      <c r="J904" s="83"/>
      <c r="K904" s="83"/>
      <c r="L904" s="70"/>
      <c r="M904" s="7"/>
      <c r="N904" s="7"/>
      <c r="O904" s="7"/>
      <c r="P904" s="7"/>
    </row>
    <row r="905" spans="1:16">
      <c r="A905" s="7"/>
      <c r="B905" s="7"/>
      <c r="C905" s="30"/>
      <c r="D905" s="7"/>
      <c r="E905" s="7"/>
      <c r="F905" s="7"/>
      <c r="G905" s="7"/>
      <c r="H905" s="70"/>
      <c r="I905" s="83"/>
      <c r="J905" s="83"/>
      <c r="K905" s="83"/>
      <c r="L905" s="70"/>
      <c r="M905" s="7"/>
      <c r="N905" s="7"/>
      <c r="O905" s="7"/>
      <c r="P905" s="7"/>
    </row>
    <row r="906" spans="1:16">
      <c r="A906" s="7"/>
      <c r="B906" s="7"/>
      <c r="C906" s="30"/>
      <c r="D906" s="7"/>
      <c r="E906" s="7"/>
      <c r="F906" s="7"/>
      <c r="G906" s="7"/>
      <c r="H906" s="70"/>
      <c r="I906" s="83"/>
      <c r="J906" s="83"/>
      <c r="K906" s="83"/>
      <c r="L906" s="70"/>
      <c r="M906" s="7"/>
      <c r="N906" s="7"/>
      <c r="O906" s="7"/>
      <c r="P906" s="7"/>
    </row>
    <row r="907" spans="1:16">
      <c r="A907" s="7"/>
      <c r="B907" s="7"/>
      <c r="C907" s="30"/>
      <c r="D907" s="7"/>
      <c r="E907" s="7"/>
      <c r="F907" s="7"/>
      <c r="G907" s="7"/>
      <c r="H907" s="70"/>
      <c r="I907" s="83"/>
      <c r="J907" s="83"/>
      <c r="K907" s="83"/>
      <c r="L907" s="70"/>
      <c r="M907" s="7"/>
      <c r="N907" s="7"/>
      <c r="O907" s="7"/>
      <c r="P907" s="7"/>
    </row>
    <row r="908" spans="1:16">
      <c r="A908" s="7"/>
      <c r="B908" s="7"/>
      <c r="C908" s="30"/>
      <c r="D908" s="7"/>
      <c r="E908" s="7"/>
      <c r="F908" s="7"/>
      <c r="G908" s="7"/>
      <c r="H908" s="70"/>
      <c r="I908" s="83"/>
      <c r="J908" s="83"/>
      <c r="K908" s="83"/>
      <c r="L908" s="70"/>
      <c r="M908" s="7"/>
      <c r="N908" s="7"/>
      <c r="O908" s="7"/>
      <c r="P908" s="7"/>
    </row>
    <row r="909" spans="1:16">
      <c r="A909" s="7"/>
      <c r="B909" s="7"/>
      <c r="C909" s="30"/>
      <c r="D909" s="7"/>
      <c r="E909" s="7"/>
      <c r="F909" s="7"/>
      <c r="G909" s="7"/>
      <c r="H909" s="70"/>
      <c r="I909" s="83"/>
      <c r="J909" s="83"/>
      <c r="K909" s="83"/>
      <c r="L909" s="70"/>
      <c r="M909" s="7"/>
      <c r="N909" s="7"/>
      <c r="O909" s="7"/>
      <c r="P909" s="7"/>
    </row>
    <row r="910" spans="1:16">
      <c r="A910" s="7"/>
      <c r="B910" s="7"/>
      <c r="C910" s="30"/>
      <c r="D910" s="7"/>
      <c r="E910" s="7"/>
      <c r="F910" s="7"/>
      <c r="G910" s="7"/>
      <c r="H910" s="70"/>
      <c r="I910" s="83"/>
      <c r="J910" s="83"/>
      <c r="K910" s="83"/>
      <c r="L910" s="70"/>
      <c r="M910" s="7"/>
      <c r="N910" s="7"/>
      <c r="O910" s="7"/>
      <c r="P910" s="7"/>
    </row>
    <row r="911" spans="1:16">
      <c r="A911" s="7"/>
      <c r="B911" s="7"/>
      <c r="C911" s="30"/>
      <c r="D911" s="7"/>
      <c r="E911" s="7"/>
      <c r="F911" s="7"/>
      <c r="G911" s="7"/>
      <c r="H911" s="70"/>
      <c r="I911" s="83"/>
      <c r="J911" s="83"/>
      <c r="K911" s="83"/>
      <c r="L911" s="70"/>
      <c r="M911" s="7"/>
      <c r="N911" s="7"/>
      <c r="O911" s="7"/>
      <c r="P911" s="7"/>
    </row>
    <row r="912" spans="1:16">
      <c r="A912" s="7"/>
      <c r="B912" s="7"/>
      <c r="C912" s="30"/>
      <c r="D912" s="7"/>
      <c r="E912" s="7"/>
      <c r="F912" s="7"/>
      <c r="G912" s="7"/>
      <c r="H912" s="70"/>
      <c r="I912" s="83"/>
      <c r="J912" s="83"/>
      <c r="K912" s="83"/>
      <c r="L912" s="70"/>
      <c r="M912" s="7"/>
      <c r="N912" s="7"/>
      <c r="O912" s="7"/>
      <c r="P912" s="7"/>
    </row>
    <row r="913" spans="1:16">
      <c r="A913" s="7"/>
      <c r="B913" s="7"/>
      <c r="C913" s="30"/>
      <c r="D913" s="7"/>
      <c r="E913" s="7"/>
      <c r="F913" s="7"/>
      <c r="G913" s="7"/>
      <c r="H913" s="70"/>
      <c r="I913" s="83"/>
      <c r="J913" s="83"/>
      <c r="K913" s="83"/>
      <c r="L913" s="70"/>
      <c r="M913" s="7"/>
      <c r="N913" s="7"/>
      <c r="O913" s="7"/>
      <c r="P913" s="7"/>
    </row>
    <row r="914" spans="1:16">
      <c r="A914" s="7"/>
      <c r="B914" s="7"/>
      <c r="C914" s="30"/>
      <c r="D914" s="7"/>
      <c r="E914" s="7"/>
      <c r="F914" s="7"/>
      <c r="G914" s="7"/>
      <c r="H914" s="70"/>
      <c r="I914" s="83"/>
      <c r="J914" s="83"/>
      <c r="K914" s="83"/>
      <c r="L914" s="70"/>
      <c r="M914" s="7"/>
      <c r="N914" s="7"/>
      <c r="O914" s="7"/>
      <c r="P914" s="7"/>
    </row>
    <row r="915" spans="1:16">
      <c r="A915" s="7"/>
      <c r="B915" s="7"/>
      <c r="C915" s="30"/>
      <c r="D915" s="7"/>
      <c r="E915" s="7"/>
      <c r="F915" s="7"/>
      <c r="G915" s="7"/>
      <c r="H915" s="70"/>
      <c r="I915" s="83"/>
      <c r="J915" s="83"/>
      <c r="K915" s="83"/>
      <c r="L915" s="70"/>
      <c r="M915" s="7"/>
      <c r="N915" s="7"/>
      <c r="O915" s="7"/>
      <c r="P915" s="7"/>
    </row>
    <row r="916" spans="1:16">
      <c r="A916" s="7"/>
      <c r="B916" s="7"/>
      <c r="C916" s="30"/>
      <c r="D916" s="7"/>
      <c r="E916" s="7"/>
      <c r="F916" s="7"/>
      <c r="G916" s="7"/>
      <c r="H916" s="70"/>
      <c r="I916" s="83"/>
      <c r="J916" s="83"/>
      <c r="K916" s="83"/>
      <c r="L916" s="70"/>
      <c r="M916" s="7"/>
      <c r="N916" s="7"/>
      <c r="O916" s="7"/>
      <c r="P916" s="7"/>
    </row>
    <row r="917" spans="1:16">
      <c r="A917" s="7"/>
      <c r="B917" s="7"/>
      <c r="C917" s="30"/>
      <c r="D917" s="7"/>
      <c r="E917" s="7"/>
      <c r="F917" s="7"/>
      <c r="G917" s="7"/>
      <c r="H917" s="70"/>
      <c r="I917" s="83"/>
      <c r="J917" s="83"/>
      <c r="K917" s="83"/>
      <c r="L917" s="70"/>
      <c r="M917" s="7"/>
      <c r="N917" s="7"/>
      <c r="O917" s="7"/>
      <c r="P917" s="7"/>
    </row>
    <row r="918" spans="1:16">
      <c r="A918" s="7"/>
      <c r="B918" s="7"/>
      <c r="C918" s="30"/>
      <c r="D918" s="7"/>
      <c r="E918" s="7"/>
      <c r="F918" s="7"/>
      <c r="G918" s="7"/>
      <c r="H918" s="70"/>
      <c r="I918" s="83"/>
      <c r="J918" s="83"/>
      <c r="K918" s="83"/>
      <c r="L918" s="70"/>
      <c r="M918" s="7"/>
      <c r="N918" s="7"/>
      <c r="O918" s="7"/>
      <c r="P918" s="7"/>
    </row>
    <row r="919" spans="1:16">
      <c r="A919" s="7"/>
      <c r="B919" s="7"/>
      <c r="C919" s="30"/>
      <c r="D919" s="7"/>
      <c r="E919" s="7"/>
      <c r="F919" s="7"/>
      <c r="G919" s="7"/>
      <c r="H919" s="70"/>
      <c r="I919" s="83"/>
      <c r="J919" s="83"/>
      <c r="K919" s="83"/>
      <c r="L919" s="70"/>
      <c r="M919" s="7"/>
      <c r="N919" s="7"/>
      <c r="O919" s="7"/>
      <c r="P919" s="7"/>
    </row>
    <row r="920" spans="1:16">
      <c r="A920" s="7"/>
      <c r="B920" s="7"/>
      <c r="C920" s="30"/>
      <c r="D920" s="7"/>
      <c r="E920" s="7"/>
      <c r="F920" s="7"/>
      <c r="G920" s="7"/>
      <c r="H920" s="70"/>
      <c r="I920" s="83"/>
      <c r="J920" s="83"/>
      <c r="K920" s="83"/>
      <c r="L920" s="70"/>
      <c r="M920" s="7"/>
      <c r="N920" s="7"/>
      <c r="O920" s="7"/>
      <c r="P920" s="7"/>
    </row>
    <row r="921" spans="1:16">
      <c r="A921" s="7"/>
      <c r="B921" s="7"/>
      <c r="C921" s="30"/>
      <c r="D921" s="7"/>
      <c r="E921" s="7"/>
      <c r="F921" s="7"/>
      <c r="G921" s="7"/>
      <c r="H921" s="70"/>
      <c r="I921" s="83"/>
      <c r="J921" s="83"/>
      <c r="K921" s="83"/>
      <c r="L921" s="70"/>
      <c r="M921" s="7"/>
      <c r="N921" s="7"/>
      <c r="O921" s="7"/>
      <c r="P921" s="7"/>
    </row>
    <row r="922" spans="1:16">
      <c r="A922" s="7"/>
      <c r="B922" s="7"/>
      <c r="C922" s="30"/>
      <c r="D922" s="7"/>
      <c r="E922" s="7"/>
      <c r="F922" s="7"/>
      <c r="G922" s="7"/>
      <c r="H922" s="70"/>
      <c r="I922" s="83"/>
      <c r="J922" s="83"/>
      <c r="K922" s="83"/>
      <c r="L922" s="70"/>
      <c r="M922" s="7"/>
      <c r="N922" s="7"/>
      <c r="O922" s="7"/>
      <c r="P922" s="7"/>
    </row>
    <row r="923" spans="1:16">
      <c r="A923" s="7"/>
      <c r="B923" s="7"/>
      <c r="C923" s="30"/>
      <c r="D923" s="7"/>
      <c r="E923" s="7"/>
      <c r="F923" s="7"/>
      <c r="G923" s="7"/>
      <c r="H923" s="70"/>
      <c r="I923" s="83"/>
      <c r="J923" s="83"/>
      <c r="K923" s="83"/>
      <c r="L923" s="70"/>
      <c r="M923" s="7"/>
      <c r="N923" s="7"/>
      <c r="O923" s="7"/>
      <c r="P923" s="7"/>
    </row>
    <row r="924" spans="1:16">
      <c r="A924" s="7"/>
      <c r="B924" s="7"/>
      <c r="C924" s="30"/>
      <c r="D924" s="7"/>
      <c r="E924" s="7"/>
      <c r="F924" s="7"/>
      <c r="G924" s="7"/>
      <c r="H924" s="70"/>
      <c r="I924" s="83"/>
      <c r="J924" s="83"/>
      <c r="K924" s="83"/>
      <c r="L924" s="70"/>
      <c r="M924" s="7"/>
      <c r="N924" s="7"/>
      <c r="O924" s="7"/>
      <c r="P924" s="7"/>
    </row>
    <row r="925" spans="1:16">
      <c r="A925" s="7"/>
      <c r="B925" s="7"/>
      <c r="C925" s="30"/>
      <c r="D925" s="7"/>
      <c r="E925" s="7"/>
      <c r="F925" s="7"/>
      <c r="G925" s="7"/>
      <c r="H925" s="70"/>
      <c r="I925" s="83"/>
      <c r="J925" s="83"/>
      <c r="K925" s="83"/>
      <c r="L925" s="70"/>
      <c r="M925" s="7"/>
      <c r="N925" s="7"/>
      <c r="O925" s="7"/>
      <c r="P925" s="7"/>
    </row>
    <row r="926" spans="1:16">
      <c r="A926" s="7"/>
      <c r="B926" s="7"/>
      <c r="C926" s="30"/>
      <c r="D926" s="7"/>
      <c r="E926" s="7"/>
      <c r="F926" s="7"/>
      <c r="G926" s="7"/>
      <c r="H926" s="70"/>
      <c r="I926" s="83"/>
      <c r="J926" s="83"/>
      <c r="K926" s="83"/>
      <c r="L926" s="70"/>
      <c r="M926" s="7"/>
      <c r="N926" s="7"/>
      <c r="O926" s="7"/>
      <c r="P926" s="7"/>
    </row>
    <row r="927" spans="1:16">
      <c r="A927" s="7"/>
      <c r="B927" s="7"/>
      <c r="C927" s="30"/>
      <c r="D927" s="7"/>
      <c r="E927" s="7"/>
      <c r="F927" s="7"/>
      <c r="G927" s="7"/>
      <c r="H927" s="70"/>
      <c r="I927" s="83"/>
      <c r="J927" s="83"/>
      <c r="K927" s="83"/>
      <c r="L927" s="70"/>
      <c r="M927" s="7"/>
      <c r="N927" s="7"/>
      <c r="O927" s="7"/>
      <c r="P927" s="7"/>
    </row>
    <row r="928" spans="1:16">
      <c r="A928" s="7"/>
      <c r="B928" s="7"/>
      <c r="C928" s="30"/>
      <c r="D928" s="7"/>
      <c r="E928" s="7"/>
      <c r="F928" s="7"/>
      <c r="G928" s="7"/>
      <c r="H928" s="70"/>
      <c r="I928" s="83"/>
      <c r="J928" s="83"/>
      <c r="K928" s="83"/>
      <c r="L928" s="70"/>
      <c r="M928" s="7"/>
      <c r="N928" s="7"/>
      <c r="O928" s="7"/>
      <c r="P928" s="7"/>
    </row>
    <row r="929" spans="1:16">
      <c r="A929" s="7"/>
      <c r="B929" s="7"/>
      <c r="C929" s="30"/>
      <c r="D929" s="7"/>
      <c r="E929" s="7"/>
      <c r="F929" s="7"/>
      <c r="G929" s="7"/>
      <c r="H929" s="70"/>
      <c r="I929" s="83"/>
      <c r="J929" s="83"/>
      <c r="K929" s="83"/>
      <c r="L929" s="70"/>
      <c r="M929" s="7"/>
      <c r="N929" s="7"/>
      <c r="O929" s="7"/>
      <c r="P929" s="7"/>
    </row>
    <row r="930" spans="1:16">
      <c r="A930" s="7"/>
      <c r="B930" s="7"/>
      <c r="C930" s="30"/>
      <c r="D930" s="7"/>
      <c r="E930" s="7"/>
      <c r="F930" s="7"/>
      <c r="G930" s="7"/>
      <c r="H930" s="70"/>
      <c r="I930" s="83"/>
      <c r="J930" s="83"/>
      <c r="K930" s="83"/>
      <c r="L930" s="70"/>
      <c r="M930" s="7"/>
      <c r="N930" s="7"/>
      <c r="O930" s="7"/>
      <c r="P930" s="7"/>
    </row>
    <row r="931" spans="1:16">
      <c r="A931" s="7"/>
      <c r="B931" s="7"/>
      <c r="C931" s="30"/>
      <c r="D931" s="7"/>
      <c r="E931" s="7"/>
      <c r="F931" s="7"/>
      <c r="G931" s="7"/>
      <c r="H931" s="70"/>
      <c r="I931" s="83"/>
      <c r="J931" s="83"/>
      <c r="K931" s="83"/>
      <c r="L931" s="70"/>
      <c r="M931" s="7"/>
      <c r="N931" s="7"/>
      <c r="O931" s="7"/>
      <c r="P931" s="7"/>
    </row>
    <row r="932" spans="1:16">
      <c r="A932" s="7"/>
      <c r="B932" s="7"/>
      <c r="C932" s="30"/>
      <c r="D932" s="7"/>
      <c r="E932" s="7"/>
      <c r="F932" s="7"/>
      <c r="G932" s="7"/>
      <c r="H932" s="70"/>
      <c r="I932" s="83"/>
      <c r="J932" s="83"/>
      <c r="K932" s="83"/>
      <c r="L932" s="70"/>
      <c r="M932" s="7"/>
      <c r="N932" s="7"/>
      <c r="O932" s="7"/>
      <c r="P932" s="7"/>
    </row>
    <row r="933" spans="1:16">
      <c r="A933" s="7"/>
      <c r="B933" s="7"/>
      <c r="C933" s="30"/>
      <c r="D933" s="7"/>
      <c r="E933" s="7"/>
      <c r="F933" s="7"/>
      <c r="G933" s="7"/>
      <c r="H933" s="70"/>
      <c r="I933" s="83"/>
      <c r="J933" s="83"/>
      <c r="K933" s="83"/>
      <c r="L933" s="70"/>
      <c r="M933" s="7"/>
      <c r="N933" s="7"/>
      <c r="O933" s="7"/>
      <c r="P933" s="7"/>
    </row>
    <row r="934" spans="1:16">
      <c r="A934" s="7"/>
      <c r="B934" s="7"/>
      <c r="C934" s="30"/>
      <c r="D934" s="7"/>
      <c r="E934" s="7"/>
      <c r="F934" s="7"/>
      <c r="G934" s="7"/>
      <c r="H934" s="70"/>
      <c r="I934" s="83"/>
      <c r="J934" s="83"/>
      <c r="K934" s="83"/>
      <c r="L934" s="70"/>
      <c r="M934" s="7"/>
      <c r="N934" s="7"/>
      <c r="O934" s="7"/>
      <c r="P934" s="7"/>
    </row>
    <row r="935" spans="1:16">
      <c r="A935" s="7"/>
      <c r="B935" s="7"/>
      <c r="C935" s="30"/>
      <c r="D935" s="7"/>
      <c r="E935" s="7"/>
      <c r="F935" s="7"/>
      <c r="G935" s="7"/>
      <c r="H935" s="70"/>
      <c r="I935" s="83"/>
      <c r="J935" s="83"/>
      <c r="K935" s="83"/>
      <c r="L935" s="70"/>
      <c r="M935" s="7"/>
      <c r="N935" s="7"/>
      <c r="O935" s="7"/>
      <c r="P935" s="7"/>
    </row>
    <row r="936" spans="1:16">
      <c r="A936" s="7"/>
      <c r="B936" s="7"/>
      <c r="C936" s="30"/>
      <c r="D936" s="7"/>
      <c r="E936" s="7"/>
      <c r="F936" s="7"/>
      <c r="G936" s="7"/>
      <c r="H936" s="70"/>
      <c r="I936" s="83"/>
      <c r="J936" s="83"/>
      <c r="K936" s="83"/>
      <c r="L936" s="70"/>
      <c r="M936" s="7"/>
      <c r="N936" s="7"/>
      <c r="O936" s="7"/>
      <c r="P936" s="7"/>
    </row>
    <row r="937" spans="1:16">
      <c r="A937" s="7"/>
      <c r="B937" s="7"/>
      <c r="C937" s="30"/>
      <c r="D937" s="7"/>
      <c r="E937" s="7"/>
      <c r="F937" s="7"/>
      <c r="G937" s="7"/>
      <c r="H937" s="70"/>
      <c r="I937" s="83"/>
      <c r="J937" s="83"/>
      <c r="K937" s="83"/>
      <c r="L937" s="70"/>
      <c r="M937" s="7"/>
      <c r="N937" s="7"/>
      <c r="O937" s="7"/>
      <c r="P937" s="7"/>
    </row>
    <row r="938" spans="1:16">
      <c r="A938" s="7"/>
      <c r="B938" s="7"/>
      <c r="C938" s="30"/>
      <c r="D938" s="7"/>
      <c r="E938" s="7"/>
      <c r="F938" s="7"/>
      <c r="G938" s="7"/>
      <c r="H938" s="70"/>
      <c r="I938" s="83"/>
      <c r="J938" s="83"/>
      <c r="K938" s="83"/>
      <c r="L938" s="70"/>
      <c r="M938" s="7"/>
      <c r="N938" s="7"/>
      <c r="O938" s="7"/>
      <c r="P938" s="7"/>
    </row>
    <row r="939" spans="1:16">
      <c r="A939" s="7"/>
      <c r="B939" s="7"/>
      <c r="C939" s="30"/>
      <c r="D939" s="7"/>
      <c r="E939" s="7"/>
      <c r="F939" s="7"/>
      <c r="G939" s="7"/>
      <c r="H939" s="70"/>
      <c r="I939" s="83"/>
      <c r="J939" s="83"/>
      <c r="K939" s="83"/>
      <c r="L939" s="70"/>
      <c r="M939" s="7"/>
      <c r="N939" s="7"/>
      <c r="O939" s="7"/>
      <c r="P939" s="7"/>
    </row>
    <row r="940" spans="1:16">
      <c r="A940" s="7"/>
      <c r="B940" s="7"/>
      <c r="C940" s="30"/>
      <c r="D940" s="7"/>
      <c r="E940" s="7"/>
      <c r="F940" s="7"/>
      <c r="G940" s="7"/>
      <c r="H940" s="70"/>
      <c r="I940" s="83"/>
      <c r="J940" s="83"/>
      <c r="K940" s="83"/>
      <c r="L940" s="70"/>
      <c r="M940" s="7"/>
      <c r="N940" s="7"/>
      <c r="O940" s="7"/>
      <c r="P940" s="7"/>
    </row>
    <row r="941" spans="1:16">
      <c r="A941" s="7"/>
      <c r="B941" s="7"/>
      <c r="C941" s="30"/>
      <c r="D941" s="7"/>
      <c r="E941" s="7"/>
      <c r="F941" s="7"/>
      <c r="G941" s="7"/>
      <c r="H941" s="70"/>
      <c r="I941" s="83"/>
      <c r="J941" s="83"/>
      <c r="K941" s="83"/>
      <c r="L941" s="70"/>
      <c r="M941" s="7"/>
      <c r="N941" s="7"/>
      <c r="O941" s="7"/>
      <c r="P941" s="7"/>
    </row>
    <row r="942" spans="1:16">
      <c r="A942" s="7"/>
      <c r="B942" s="7"/>
      <c r="C942" s="30"/>
      <c r="D942" s="7"/>
      <c r="E942" s="7"/>
      <c r="F942" s="7"/>
      <c r="G942" s="7"/>
      <c r="H942" s="70"/>
      <c r="I942" s="83"/>
      <c r="J942" s="83"/>
      <c r="K942" s="83"/>
      <c r="L942" s="70"/>
      <c r="M942" s="7"/>
      <c r="N942" s="7"/>
      <c r="O942" s="7"/>
      <c r="P942" s="7"/>
    </row>
    <row r="943" spans="1:16">
      <c r="A943" s="7"/>
      <c r="B943" s="7"/>
      <c r="C943" s="30"/>
      <c r="D943" s="7"/>
      <c r="E943" s="7"/>
      <c r="F943" s="7"/>
      <c r="G943" s="7"/>
      <c r="H943" s="70"/>
      <c r="I943" s="83"/>
      <c r="J943" s="83"/>
      <c r="K943" s="83"/>
      <c r="L943" s="70"/>
      <c r="M943" s="7"/>
      <c r="N943" s="7"/>
      <c r="O943" s="7"/>
      <c r="P943" s="7"/>
    </row>
    <row r="944" spans="1:16">
      <c r="A944" s="7"/>
      <c r="B944" s="7"/>
      <c r="C944" s="30"/>
      <c r="D944" s="7"/>
      <c r="E944" s="7"/>
      <c r="F944" s="7"/>
      <c r="G944" s="7"/>
      <c r="H944" s="70"/>
      <c r="I944" s="83"/>
      <c r="J944" s="83"/>
      <c r="K944" s="83"/>
      <c r="L944" s="70"/>
      <c r="M944" s="7"/>
      <c r="N944" s="7"/>
      <c r="O944" s="7"/>
      <c r="P944" s="7"/>
    </row>
    <row r="945" spans="1:16">
      <c r="A945" s="7"/>
      <c r="B945" s="7"/>
      <c r="C945" s="30"/>
      <c r="D945" s="7"/>
      <c r="E945" s="7"/>
      <c r="F945" s="7"/>
      <c r="G945" s="7"/>
      <c r="H945" s="70"/>
      <c r="I945" s="83"/>
      <c r="J945" s="83"/>
      <c r="K945" s="83"/>
      <c r="L945" s="70"/>
      <c r="M945" s="7"/>
      <c r="N945" s="7"/>
      <c r="O945" s="7"/>
      <c r="P945" s="7"/>
    </row>
    <row r="946" spans="1:16">
      <c r="A946" s="7"/>
      <c r="B946" s="7"/>
      <c r="C946" s="30"/>
      <c r="D946" s="7"/>
      <c r="E946" s="7"/>
      <c r="F946" s="7"/>
      <c r="G946" s="7"/>
      <c r="H946" s="70"/>
      <c r="I946" s="83"/>
      <c r="J946" s="83"/>
      <c r="K946" s="83"/>
      <c r="L946" s="70"/>
      <c r="M946" s="7"/>
      <c r="N946" s="7"/>
      <c r="O946" s="7"/>
      <c r="P946" s="7"/>
    </row>
    <row r="947" spans="1:16">
      <c r="A947" s="7"/>
      <c r="B947" s="7"/>
      <c r="C947" s="30"/>
      <c r="D947" s="7"/>
      <c r="E947" s="7"/>
      <c r="F947" s="7"/>
      <c r="G947" s="7"/>
      <c r="H947" s="70"/>
      <c r="I947" s="83"/>
      <c r="J947" s="83"/>
      <c r="K947" s="83"/>
      <c r="L947" s="70"/>
      <c r="M947" s="7"/>
      <c r="N947" s="7"/>
      <c r="O947" s="7"/>
      <c r="P947" s="7"/>
    </row>
    <row r="948" spans="1:16">
      <c r="A948" s="7"/>
      <c r="B948" s="7"/>
      <c r="C948" s="30"/>
      <c r="D948" s="7"/>
      <c r="E948" s="7"/>
      <c r="F948" s="7"/>
      <c r="G948" s="7"/>
      <c r="H948" s="70"/>
      <c r="I948" s="83"/>
      <c r="J948" s="83"/>
      <c r="K948" s="83"/>
      <c r="L948" s="70"/>
      <c r="M948" s="7"/>
      <c r="N948" s="7"/>
      <c r="O948" s="7"/>
      <c r="P948" s="7"/>
    </row>
    <row r="949" spans="1:16">
      <c r="A949" s="7"/>
      <c r="B949" s="7"/>
      <c r="C949" s="30"/>
      <c r="D949" s="7"/>
      <c r="E949" s="7"/>
      <c r="F949" s="7"/>
      <c r="G949" s="7"/>
      <c r="H949" s="70"/>
      <c r="I949" s="83"/>
      <c r="J949" s="83"/>
      <c r="K949" s="83"/>
      <c r="L949" s="70"/>
      <c r="M949" s="7"/>
      <c r="N949" s="7"/>
      <c r="O949" s="7"/>
      <c r="P949" s="7"/>
    </row>
    <row r="950" spans="1:16">
      <c r="A950" s="7"/>
      <c r="B950" s="7"/>
      <c r="C950" s="30"/>
      <c r="D950" s="7"/>
      <c r="E950" s="7"/>
      <c r="F950" s="7"/>
      <c r="G950" s="7"/>
      <c r="H950" s="70"/>
      <c r="I950" s="83"/>
      <c r="J950" s="83"/>
      <c r="K950" s="83"/>
      <c r="L950" s="70"/>
      <c r="M950" s="7"/>
      <c r="N950" s="7"/>
      <c r="O950" s="7"/>
      <c r="P950" s="7"/>
    </row>
    <row r="951" spans="1:16">
      <c r="A951" s="7"/>
      <c r="B951" s="7"/>
      <c r="C951" s="30"/>
      <c r="D951" s="7"/>
      <c r="E951" s="7"/>
      <c r="F951" s="7"/>
      <c r="G951" s="7"/>
      <c r="H951" s="70"/>
      <c r="I951" s="83"/>
      <c r="J951" s="83"/>
      <c r="K951" s="83"/>
      <c r="L951" s="70"/>
      <c r="M951" s="7"/>
      <c r="N951" s="7"/>
      <c r="O951" s="7"/>
      <c r="P951" s="7"/>
    </row>
    <row r="952" spans="1:16">
      <c r="A952" s="7"/>
      <c r="B952" s="7"/>
      <c r="C952" s="30"/>
      <c r="D952" s="7"/>
      <c r="E952" s="7"/>
      <c r="F952" s="7"/>
      <c r="G952" s="7"/>
      <c r="H952" s="70"/>
      <c r="I952" s="83"/>
      <c r="J952" s="83"/>
      <c r="K952" s="83"/>
      <c r="L952" s="70"/>
      <c r="M952" s="7"/>
      <c r="N952" s="7"/>
      <c r="O952" s="7"/>
      <c r="P952" s="7"/>
    </row>
    <row r="953" spans="1:16">
      <c r="A953" s="7"/>
      <c r="B953" s="7"/>
      <c r="C953" s="30"/>
      <c r="D953" s="7"/>
      <c r="E953" s="7"/>
      <c r="F953" s="7"/>
      <c r="G953" s="7"/>
      <c r="H953" s="70"/>
      <c r="I953" s="83"/>
      <c r="J953" s="83"/>
      <c r="K953" s="83"/>
      <c r="L953" s="70"/>
      <c r="M953" s="7"/>
      <c r="N953" s="7"/>
      <c r="O953" s="7"/>
      <c r="P953" s="7"/>
    </row>
    <row r="954" spans="1:16">
      <c r="A954" s="7"/>
      <c r="B954" s="7"/>
      <c r="C954" s="30"/>
      <c r="D954" s="7"/>
      <c r="E954" s="7"/>
      <c r="F954" s="7"/>
      <c r="G954" s="7"/>
      <c r="H954" s="70"/>
      <c r="I954" s="83"/>
      <c r="J954" s="83"/>
      <c r="K954" s="83"/>
      <c r="L954" s="70"/>
      <c r="M954" s="7"/>
      <c r="N954" s="7"/>
      <c r="O954" s="7"/>
      <c r="P954" s="7"/>
    </row>
    <row r="955" spans="1:16">
      <c r="A955" s="7"/>
      <c r="B955" s="7"/>
      <c r="C955" s="30"/>
      <c r="D955" s="7"/>
      <c r="E955" s="7"/>
      <c r="F955" s="7"/>
      <c r="G955" s="7"/>
      <c r="H955" s="70"/>
      <c r="I955" s="83"/>
      <c r="J955" s="83"/>
      <c r="K955" s="83"/>
      <c r="L955" s="70"/>
      <c r="M955" s="7"/>
      <c r="N955" s="7"/>
      <c r="O955" s="7"/>
      <c r="P955" s="7"/>
    </row>
    <row r="956" spans="1:16">
      <c r="A956" s="7"/>
      <c r="B956" s="7"/>
      <c r="C956" s="30"/>
      <c r="D956" s="7"/>
      <c r="E956" s="7"/>
      <c r="F956" s="7"/>
      <c r="G956" s="7"/>
      <c r="H956" s="70"/>
      <c r="I956" s="83"/>
      <c r="J956" s="83"/>
      <c r="K956" s="83"/>
      <c r="L956" s="70"/>
      <c r="M956" s="7"/>
      <c r="N956" s="7"/>
      <c r="O956" s="7"/>
      <c r="P956" s="7"/>
    </row>
    <row r="957" spans="1:16">
      <c r="A957" s="7"/>
      <c r="B957" s="7"/>
      <c r="C957" s="30"/>
      <c r="D957" s="7"/>
      <c r="E957" s="7"/>
      <c r="F957" s="7"/>
      <c r="G957" s="7"/>
      <c r="H957" s="70"/>
      <c r="I957" s="83"/>
      <c r="J957" s="83"/>
      <c r="K957" s="83"/>
      <c r="L957" s="70"/>
      <c r="M957" s="7"/>
      <c r="N957" s="7"/>
      <c r="O957" s="7"/>
      <c r="P957" s="7"/>
    </row>
    <row r="958" spans="1:16">
      <c r="A958" s="7"/>
      <c r="B958" s="7"/>
      <c r="C958" s="30"/>
      <c r="D958" s="7"/>
      <c r="E958" s="7"/>
      <c r="F958" s="7"/>
      <c r="G958" s="7"/>
      <c r="H958" s="70"/>
      <c r="I958" s="83"/>
      <c r="J958" s="83"/>
      <c r="K958" s="83"/>
      <c r="L958" s="70"/>
      <c r="M958" s="7"/>
      <c r="N958" s="7"/>
      <c r="O958" s="7"/>
      <c r="P958" s="7"/>
    </row>
    <row r="959" spans="1:16">
      <c r="A959" s="7"/>
      <c r="B959" s="7"/>
      <c r="C959" s="30"/>
      <c r="D959" s="7"/>
      <c r="E959" s="7"/>
      <c r="F959" s="7"/>
      <c r="G959" s="7"/>
      <c r="H959" s="70"/>
      <c r="I959" s="83"/>
      <c r="J959" s="83"/>
      <c r="K959" s="83"/>
      <c r="L959" s="70"/>
      <c r="M959" s="7"/>
      <c r="N959" s="7"/>
      <c r="O959" s="7"/>
      <c r="P959" s="7"/>
    </row>
    <row r="960" spans="1:16">
      <c r="A960" s="7"/>
      <c r="B960" s="7"/>
      <c r="C960" s="30"/>
      <c r="D960" s="7"/>
      <c r="E960" s="7"/>
      <c r="F960" s="7"/>
      <c r="G960" s="7"/>
      <c r="H960" s="70"/>
      <c r="I960" s="83"/>
      <c r="J960" s="83"/>
      <c r="K960" s="83"/>
      <c r="L960" s="70"/>
      <c r="M960" s="7"/>
      <c r="N960" s="7"/>
      <c r="O960" s="7"/>
      <c r="P960" s="7"/>
    </row>
    <row r="961" spans="1:16">
      <c r="A961" s="7"/>
      <c r="B961" s="7"/>
      <c r="C961" s="30"/>
      <c r="D961" s="7"/>
      <c r="E961" s="7"/>
      <c r="F961" s="7"/>
      <c r="G961" s="7"/>
      <c r="H961" s="70"/>
      <c r="I961" s="83"/>
      <c r="J961" s="83"/>
      <c r="K961" s="83"/>
      <c r="L961" s="70"/>
      <c r="M961" s="7"/>
      <c r="N961" s="7"/>
      <c r="O961" s="7"/>
      <c r="P961" s="7"/>
    </row>
    <row r="962" spans="1:16">
      <c r="A962" s="7"/>
      <c r="B962" s="7"/>
      <c r="C962" s="30"/>
      <c r="D962" s="7"/>
      <c r="E962" s="7"/>
      <c r="F962" s="7"/>
      <c r="G962" s="7"/>
      <c r="H962" s="70"/>
      <c r="I962" s="83"/>
      <c r="J962" s="83"/>
      <c r="K962" s="83"/>
      <c r="L962" s="70"/>
      <c r="M962" s="7"/>
      <c r="N962" s="7"/>
      <c r="O962" s="7"/>
      <c r="P962" s="7"/>
    </row>
    <row r="963" spans="1:16">
      <c r="A963" s="7"/>
      <c r="B963" s="7"/>
      <c r="C963" s="30"/>
      <c r="D963" s="7"/>
      <c r="E963" s="7"/>
      <c r="F963" s="7"/>
      <c r="G963" s="7"/>
      <c r="H963" s="70"/>
      <c r="I963" s="83"/>
      <c r="J963" s="83"/>
      <c r="K963" s="83"/>
      <c r="L963" s="70"/>
      <c r="M963" s="7"/>
      <c r="N963" s="7"/>
      <c r="O963" s="7"/>
      <c r="P963" s="7"/>
    </row>
    <row r="964" spans="1:16">
      <c r="A964" s="7"/>
      <c r="B964" s="7"/>
      <c r="C964" s="30"/>
      <c r="D964" s="7"/>
      <c r="E964" s="7"/>
      <c r="F964" s="7"/>
      <c r="G964" s="7"/>
      <c r="H964" s="70"/>
      <c r="I964" s="83"/>
      <c r="J964" s="83"/>
      <c r="K964" s="83"/>
      <c r="L964" s="70"/>
      <c r="M964" s="7"/>
      <c r="N964" s="7"/>
      <c r="O964" s="7"/>
      <c r="P964" s="7"/>
    </row>
    <row r="965" spans="1:16">
      <c r="A965" s="7"/>
      <c r="B965" s="7"/>
      <c r="C965" s="30"/>
      <c r="D965" s="7"/>
      <c r="E965" s="7"/>
      <c r="F965" s="7"/>
      <c r="G965" s="7"/>
      <c r="H965" s="70"/>
      <c r="I965" s="83"/>
      <c r="J965" s="83"/>
      <c r="K965" s="83"/>
      <c r="L965" s="70"/>
      <c r="M965" s="7"/>
      <c r="N965" s="7"/>
      <c r="O965" s="7"/>
      <c r="P965" s="7"/>
    </row>
    <row r="966" spans="1:16">
      <c r="A966" s="7"/>
      <c r="B966" s="7"/>
      <c r="C966" s="30"/>
      <c r="D966" s="7"/>
      <c r="E966" s="7"/>
      <c r="F966" s="7"/>
      <c r="G966" s="7"/>
      <c r="H966" s="70"/>
      <c r="I966" s="83"/>
      <c r="J966" s="83"/>
      <c r="K966" s="83"/>
      <c r="L966" s="70"/>
      <c r="M966" s="7"/>
      <c r="N966" s="7"/>
      <c r="O966" s="7"/>
      <c r="P966" s="7"/>
    </row>
    <row r="967" spans="1:16">
      <c r="A967" s="7"/>
      <c r="B967" s="7"/>
      <c r="C967" s="30"/>
      <c r="D967" s="7"/>
      <c r="E967" s="7"/>
      <c r="F967" s="7"/>
      <c r="G967" s="7"/>
      <c r="H967" s="70"/>
      <c r="I967" s="83"/>
      <c r="J967" s="83"/>
      <c r="K967" s="83"/>
      <c r="L967" s="70"/>
      <c r="M967" s="7"/>
      <c r="N967" s="7"/>
      <c r="O967" s="7"/>
      <c r="P967" s="7"/>
    </row>
    <row r="968" spans="1:16">
      <c r="A968" s="7"/>
      <c r="B968" s="7"/>
      <c r="C968" s="30"/>
      <c r="D968" s="7"/>
      <c r="E968" s="7"/>
      <c r="F968" s="7"/>
      <c r="G968" s="7"/>
      <c r="H968" s="70"/>
      <c r="I968" s="83"/>
      <c r="J968" s="83"/>
      <c r="K968" s="83"/>
      <c r="L968" s="70"/>
      <c r="M968" s="7"/>
      <c r="N968" s="7"/>
      <c r="O968" s="7"/>
      <c r="P968" s="7"/>
    </row>
    <row r="969" spans="1:16">
      <c r="A969" s="7"/>
      <c r="B969" s="7"/>
      <c r="C969" s="30"/>
      <c r="D969" s="7"/>
      <c r="E969" s="7"/>
      <c r="F969" s="7"/>
      <c r="G969" s="7"/>
      <c r="H969" s="70"/>
      <c r="I969" s="83"/>
      <c r="J969" s="83"/>
      <c r="K969" s="83"/>
      <c r="L969" s="70"/>
      <c r="M969" s="7"/>
      <c r="N969" s="7"/>
      <c r="O969" s="7"/>
      <c r="P969" s="7"/>
    </row>
    <row r="970" spans="1:16">
      <c r="A970" s="7"/>
      <c r="B970" s="7"/>
      <c r="C970" s="30"/>
      <c r="D970" s="7"/>
      <c r="E970" s="7"/>
      <c r="F970" s="7"/>
      <c r="G970" s="7"/>
      <c r="H970" s="70"/>
      <c r="I970" s="83"/>
      <c r="J970" s="83"/>
      <c r="K970" s="83"/>
      <c r="L970" s="70"/>
      <c r="M970" s="7"/>
      <c r="N970" s="7"/>
      <c r="O970" s="7"/>
      <c r="P970" s="7"/>
    </row>
    <row r="971" spans="1:16">
      <c r="A971" s="7"/>
      <c r="B971" s="7"/>
      <c r="C971" s="30"/>
      <c r="D971" s="7"/>
      <c r="E971" s="7"/>
      <c r="F971" s="7"/>
      <c r="G971" s="7"/>
      <c r="H971" s="70"/>
      <c r="I971" s="83"/>
      <c r="J971" s="83"/>
      <c r="K971" s="83"/>
      <c r="L971" s="70"/>
      <c r="M971" s="7"/>
      <c r="N971" s="7"/>
      <c r="O971" s="7"/>
      <c r="P971" s="7"/>
    </row>
    <row r="972" spans="1:16">
      <c r="A972" s="7"/>
      <c r="B972" s="7"/>
      <c r="C972" s="30"/>
      <c r="D972" s="7"/>
      <c r="E972" s="7"/>
      <c r="F972" s="7"/>
      <c r="G972" s="7"/>
      <c r="H972" s="70"/>
      <c r="I972" s="83"/>
      <c r="J972" s="83"/>
      <c r="K972" s="83"/>
      <c r="L972" s="70"/>
      <c r="M972" s="7"/>
      <c r="N972" s="7"/>
      <c r="O972" s="7"/>
      <c r="P972" s="7"/>
    </row>
    <row r="973" spans="1:16">
      <c r="A973" s="7"/>
      <c r="B973" s="7"/>
      <c r="C973" s="30"/>
      <c r="D973" s="7"/>
      <c r="E973" s="7"/>
      <c r="F973" s="7"/>
      <c r="G973" s="7"/>
      <c r="H973" s="70"/>
      <c r="I973" s="83"/>
      <c r="J973" s="83"/>
      <c r="K973" s="83"/>
      <c r="L973" s="70"/>
      <c r="M973" s="7"/>
      <c r="N973" s="7"/>
      <c r="O973" s="7"/>
      <c r="P973" s="7"/>
    </row>
    <row r="974" spans="1:16">
      <c r="A974" s="7"/>
      <c r="B974" s="7"/>
      <c r="C974" s="30"/>
      <c r="D974" s="7"/>
      <c r="E974" s="7"/>
      <c r="F974" s="7"/>
      <c r="G974" s="7"/>
      <c r="H974" s="70"/>
      <c r="I974" s="83"/>
      <c r="J974" s="83"/>
      <c r="K974" s="83"/>
      <c r="L974" s="70"/>
      <c r="M974" s="7"/>
      <c r="N974" s="7"/>
      <c r="O974" s="7"/>
      <c r="P974" s="7"/>
    </row>
    <row r="975" spans="1:16">
      <c r="A975" s="7"/>
      <c r="B975" s="7"/>
      <c r="C975" s="30"/>
      <c r="D975" s="7"/>
      <c r="E975" s="7"/>
      <c r="F975" s="7"/>
      <c r="G975" s="7"/>
      <c r="H975" s="70"/>
      <c r="I975" s="83"/>
      <c r="J975" s="83"/>
      <c r="K975" s="83"/>
      <c r="L975" s="70"/>
      <c r="M975" s="7"/>
      <c r="N975" s="7"/>
      <c r="O975" s="7"/>
      <c r="P975" s="7"/>
    </row>
    <row r="976" spans="1:16">
      <c r="A976" s="7"/>
      <c r="B976" s="7"/>
      <c r="C976" s="30"/>
      <c r="D976" s="7"/>
      <c r="E976" s="7"/>
      <c r="F976" s="7"/>
      <c r="G976" s="7"/>
      <c r="H976" s="70"/>
      <c r="I976" s="83"/>
      <c r="J976" s="83"/>
      <c r="K976" s="83"/>
      <c r="L976" s="70"/>
      <c r="M976" s="7"/>
      <c r="N976" s="7"/>
      <c r="O976" s="7"/>
      <c r="P976" s="7"/>
    </row>
    <row r="977" spans="1:16">
      <c r="A977" s="7"/>
      <c r="B977" s="7"/>
      <c r="C977" s="30"/>
      <c r="D977" s="7"/>
      <c r="E977" s="7"/>
      <c r="F977" s="7"/>
      <c r="G977" s="7"/>
      <c r="H977" s="70"/>
      <c r="I977" s="83"/>
      <c r="J977" s="83"/>
      <c r="K977" s="83"/>
      <c r="L977" s="70"/>
      <c r="M977" s="7"/>
      <c r="N977" s="7"/>
      <c r="O977" s="7"/>
      <c r="P977" s="7"/>
    </row>
    <row r="978" spans="1:16">
      <c r="A978" s="7"/>
      <c r="B978" s="7"/>
      <c r="C978" s="30"/>
      <c r="D978" s="7"/>
      <c r="E978" s="7"/>
      <c r="F978" s="7"/>
      <c r="G978" s="7"/>
      <c r="H978" s="70"/>
      <c r="I978" s="83"/>
      <c r="J978" s="83"/>
      <c r="K978" s="83"/>
      <c r="L978" s="70"/>
      <c r="M978" s="7"/>
      <c r="N978" s="7"/>
      <c r="O978" s="7"/>
      <c r="P978" s="7"/>
    </row>
    <row r="979" spans="1:16">
      <c r="A979" s="7"/>
      <c r="B979" s="7"/>
      <c r="C979" s="30"/>
      <c r="D979" s="7"/>
      <c r="E979" s="7"/>
      <c r="F979" s="7"/>
      <c r="G979" s="7"/>
      <c r="H979" s="70"/>
      <c r="I979" s="83"/>
      <c r="J979" s="83"/>
      <c r="K979" s="83"/>
      <c r="L979" s="70"/>
      <c r="M979" s="7"/>
      <c r="N979" s="7"/>
      <c r="O979" s="7"/>
      <c r="P979" s="7"/>
    </row>
    <row r="980" spans="1:16">
      <c r="A980" s="7"/>
      <c r="B980" s="7"/>
      <c r="C980" s="30"/>
      <c r="D980" s="7"/>
      <c r="E980" s="7"/>
      <c r="F980" s="7"/>
      <c r="G980" s="7"/>
      <c r="H980" s="70"/>
      <c r="I980" s="83"/>
      <c r="J980" s="83"/>
      <c r="K980" s="83"/>
      <c r="L980" s="70"/>
      <c r="M980" s="7"/>
      <c r="N980" s="7"/>
      <c r="O980" s="7"/>
      <c r="P980" s="7"/>
    </row>
    <row r="981" spans="1:16">
      <c r="A981" s="7"/>
      <c r="B981" s="7"/>
      <c r="C981" s="30"/>
      <c r="D981" s="7"/>
      <c r="E981" s="7"/>
      <c r="F981" s="7"/>
      <c r="G981" s="7"/>
      <c r="H981" s="70"/>
      <c r="I981" s="83"/>
      <c r="J981" s="83"/>
      <c r="K981" s="83"/>
      <c r="L981" s="70"/>
      <c r="M981" s="7"/>
      <c r="N981" s="7"/>
      <c r="O981" s="7"/>
      <c r="P981" s="7"/>
    </row>
    <row r="982" spans="1:16">
      <c r="A982" s="7"/>
      <c r="B982" s="7"/>
      <c r="C982" s="30"/>
      <c r="D982" s="7"/>
      <c r="E982" s="7"/>
      <c r="F982" s="7"/>
      <c r="G982" s="7"/>
      <c r="H982" s="70"/>
      <c r="I982" s="83"/>
      <c r="J982" s="83"/>
      <c r="K982" s="83"/>
      <c r="L982" s="70"/>
      <c r="M982" s="7"/>
      <c r="N982" s="7"/>
      <c r="O982" s="7"/>
      <c r="P982" s="7"/>
    </row>
    <row r="983" spans="1:16">
      <c r="A983" s="7"/>
      <c r="B983" s="7"/>
      <c r="C983" s="30"/>
      <c r="D983" s="7"/>
      <c r="E983" s="7"/>
      <c r="F983" s="7"/>
      <c r="G983" s="7"/>
      <c r="H983" s="70"/>
      <c r="I983" s="83"/>
      <c r="J983" s="83"/>
      <c r="K983" s="83"/>
      <c r="L983" s="70"/>
      <c r="M983" s="7"/>
      <c r="N983" s="7"/>
      <c r="O983" s="7"/>
      <c r="P983" s="7"/>
    </row>
    <row r="984" spans="1:16">
      <c r="A984" s="7"/>
      <c r="B984" s="7"/>
      <c r="C984" s="30"/>
      <c r="D984" s="7"/>
      <c r="E984" s="7"/>
      <c r="F984" s="7"/>
      <c r="G984" s="7"/>
      <c r="H984" s="70"/>
      <c r="I984" s="83"/>
      <c r="J984" s="83"/>
      <c r="K984" s="83"/>
      <c r="L984" s="70"/>
      <c r="M984" s="7"/>
      <c r="N984" s="7"/>
      <c r="O984" s="7"/>
      <c r="P984" s="7"/>
    </row>
    <row r="985" spans="1:16">
      <c r="A985" s="7"/>
      <c r="B985" s="7"/>
      <c r="C985" s="30"/>
      <c r="D985" s="7"/>
      <c r="E985" s="7"/>
      <c r="F985" s="7"/>
      <c r="G985" s="7"/>
      <c r="H985" s="70"/>
      <c r="I985" s="83"/>
      <c r="J985" s="83"/>
      <c r="K985" s="83"/>
      <c r="L985" s="70"/>
      <c r="M985" s="7"/>
      <c r="N985" s="7"/>
      <c r="O985" s="7"/>
      <c r="P985" s="7"/>
    </row>
    <row r="986" spans="1:16">
      <c r="A986" s="7"/>
      <c r="B986" s="7"/>
      <c r="C986" s="30"/>
      <c r="D986" s="7"/>
      <c r="E986" s="7"/>
      <c r="F986" s="7"/>
      <c r="G986" s="7"/>
      <c r="H986" s="70"/>
      <c r="I986" s="83"/>
      <c r="J986" s="83"/>
      <c r="K986" s="83"/>
      <c r="L986" s="70"/>
      <c r="M986" s="7"/>
      <c r="N986" s="7"/>
      <c r="O986" s="7"/>
      <c r="P986" s="7"/>
    </row>
    <row r="987" spans="1:16">
      <c r="A987" s="7"/>
      <c r="B987" s="7"/>
      <c r="C987" s="30"/>
      <c r="D987" s="7"/>
      <c r="E987" s="7"/>
      <c r="F987" s="7"/>
      <c r="G987" s="7"/>
      <c r="H987" s="70"/>
      <c r="I987" s="83"/>
      <c r="J987" s="83"/>
      <c r="K987" s="83"/>
      <c r="L987" s="70"/>
      <c r="M987" s="7"/>
      <c r="N987" s="7"/>
      <c r="O987" s="7"/>
      <c r="P987" s="7"/>
    </row>
    <row r="988" spans="1:16">
      <c r="A988" s="7"/>
      <c r="B988" s="7"/>
      <c r="C988" s="30"/>
      <c r="D988" s="7"/>
      <c r="E988" s="7"/>
      <c r="F988" s="7"/>
      <c r="G988" s="7"/>
      <c r="H988" s="70"/>
      <c r="I988" s="83"/>
      <c r="J988" s="83"/>
      <c r="K988" s="83"/>
      <c r="L988" s="70"/>
      <c r="M988" s="7"/>
      <c r="N988" s="7"/>
      <c r="O988" s="7"/>
      <c r="P988" s="7"/>
    </row>
    <row r="989" spans="1:16">
      <c r="A989" s="7"/>
      <c r="B989" s="7"/>
      <c r="C989" s="30"/>
      <c r="D989" s="7"/>
      <c r="E989" s="7"/>
      <c r="F989" s="7"/>
      <c r="G989" s="7"/>
      <c r="H989" s="70"/>
      <c r="I989" s="83"/>
      <c r="J989" s="83"/>
      <c r="K989" s="83"/>
      <c r="L989" s="70"/>
      <c r="M989" s="7"/>
      <c r="N989" s="7"/>
      <c r="O989" s="7"/>
      <c r="P989" s="7"/>
    </row>
    <row r="990" spans="1:16">
      <c r="A990" s="7"/>
      <c r="B990" s="7"/>
      <c r="C990" s="30"/>
      <c r="D990" s="7"/>
      <c r="E990" s="7"/>
      <c r="F990" s="7"/>
      <c r="G990" s="7"/>
      <c r="H990" s="70"/>
      <c r="I990" s="83"/>
      <c r="J990" s="83"/>
      <c r="K990" s="83"/>
      <c r="L990" s="70"/>
      <c r="M990" s="7"/>
      <c r="N990" s="7"/>
      <c r="O990" s="7"/>
      <c r="P990" s="7"/>
    </row>
    <row r="991" spans="1:16">
      <c r="A991" s="7"/>
      <c r="B991" s="7"/>
      <c r="C991" s="30"/>
      <c r="D991" s="7"/>
      <c r="E991" s="7"/>
      <c r="F991" s="7"/>
      <c r="G991" s="7"/>
      <c r="H991" s="70"/>
      <c r="I991" s="83"/>
      <c r="J991" s="83"/>
      <c r="K991" s="83"/>
      <c r="L991" s="70"/>
      <c r="M991" s="7"/>
      <c r="N991" s="7"/>
      <c r="O991" s="7"/>
      <c r="P991" s="7"/>
    </row>
  </sheetData>
  <autoFilter ref="A1:L62" xr:uid="{00000000-0009-0000-0000-000008000000}"/>
  <conditionalFormatting sqref="B2">
    <cfRule type="expression" dxfId="721" priority="1">
      <formula>COUNTIF($C$1:$C$1031, B2) &gt; 1</formula>
    </cfRule>
  </conditionalFormatting>
  <conditionalFormatting sqref="B2:B10">
    <cfRule type="expression" dxfId="720" priority="168">
      <formula>B2=#REF!</formula>
    </cfRule>
  </conditionalFormatting>
  <conditionalFormatting sqref="B2:B19">
    <cfRule type="expression" dxfId="719" priority="8">
      <formula>COUNTIF($C$1:$C$959, B2) &gt; 1</formula>
    </cfRule>
    <cfRule type="expression" dxfId="718" priority="9">
      <formula>COUNTIF($B$2:$B$940, B2) &gt; 1</formula>
    </cfRule>
    <cfRule type="expression" dxfId="717" priority="10">
      <formula>COUNTIF($C$1:$C$960, B2) &gt; 1</formula>
    </cfRule>
    <cfRule type="expression" dxfId="716" priority="11">
      <formula>COUNTIF($B$2:$B$941, B2) &gt; 1</formula>
    </cfRule>
    <cfRule type="expression" dxfId="715" priority="12">
      <formula>COUNTIF($C$1:$C$957, B2) &gt; 1</formula>
    </cfRule>
    <cfRule type="expression" dxfId="714" priority="13">
      <formula>COUNTIF($B$2:$B$938, B2) &gt; 1</formula>
    </cfRule>
    <cfRule type="expression" dxfId="713" priority="15">
      <formula>COUNTIF($B$2:$B$939, B2) &gt; 1</formula>
    </cfRule>
  </conditionalFormatting>
  <conditionalFormatting sqref="B2:B20">
    <cfRule type="expression" dxfId="712" priority="5">
      <formula>COUNTIF($C$1:$C$962, B2) &gt; 1</formula>
    </cfRule>
    <cfRule type="expression" dxfId="711" priority="14">
      <formula>COUNTIF($C$1:$C$958, B2) &gt; 1</formula>
    </cfRule>
  </conditionalFormatting>
  <conditionalFormatting sqref="B2:B21">
    <cfRule type="expression" dxfId="710" priority="20">
      <formula>COUNTIF($B$2:$B$945, B2) &gt; 1</formula>
    </cfRule>
    <cfRule type="expression" dxfId="709" priority="18">
      <formula>COUNTIF($C$1:$C$963, B2) &gt; 1</formula>
    </cfRule>
    <cfRule type="expression" dxfId="708" priority="19">
      <formula>COUNTIF($B$2:$B$944, B2) &gt; 1</formula>
    </cfRule>
  </conditionalFormatting>
  <conditionalFormatting sqref="B2:B22">
    <cfRule type="expression" dxfId="707" priority="16">
      <formula>COUNTIF($C$1:$C$965, B2) &gt; 1</formula>
    </cfRule>
    <cfRule type="expression" dxfId="706" priority="17">
      <formula>COUNTIF($B$2:$B$946, B2) &gt; 1</formula>
    </cfRule>
  </conditionalFormatting>
  <conditionalFormatting sqref="B2:B24">
    <cfRule type="expression" dxfId="705" priority="23">
      <formula>COUNTIF($B$2:$B$952, B2) &gt; 1</formula>
    </cfRule>
    <cfRule type="expression" dxfId="704" priority="24">
      <formula>COUNTIF($C$1:$C$964, B2) &gt; 1</formula>
    </cfRule>
  </conditionalFormatting>
  <conditionalFormatting sqref="B2:B25 B27:B49">
    <cfRule type="expression" dxfId="703" priority="118">
      <formula>COUNTIF($B$2:$B$991, B2) &gt; 1</formula>
    </cfRule>
  </conditionalFormatting>
  <conditionalFormatting sqref="B2:B25">
    <cfRule type="expression" dxfId="702" priority="68">
      <formula>COUNTIF($B$2:$B$950, B2) &gt; 1</formula>
    </cfRule>
    <cfRule type="expression" dxfId="701" priority="70">
      <formula>COUNTIF($B$2:$B$951, B2) &gt; 1</formula>
    </cfRule>
    <cfRule type="expression" dxfId="700" priority="72">
      <formula>COUNTIF($B$2:$B$948, B2) &gt; 1</formula>
    </cfRule>
    <cfRule type="expression" dxfId="699" priority="74">
      <formula>COUNTIF($B$2:$B$949, B2) &gt; 1</formula>
    </cfRule>
    <cfRule type="expression" dxfId="698" priority="49">
      <formula>COUNTIF($B$2:$B$947, B2) &gt; 1</formula>
    </cfRule>
    <cfRule type="expression" dxfId="697" priority="69">
      <formula>COUNTIF($C$1:$C$970, B2) &gt; 1</formula>
    </cfRule>
    <cfRule type="expression" dxfId="696" priority="48">
      <formula>COUNTIF($C$1:$C$966, B2) &gt; 1</formula>
    </cfRule>
    <cfRule type="expression" dxfId="695" priority="67">
      <formula>COUNTIF($C$1:$C$969, B2) &gt; 1</formula>
    </cfRule>
  </conditionalFormatting>
  <conditionalFormatting sqref="B2:B26">
    <cfRule type="expression" dxfId="694" priority="43">
      <formula>COUNTIF($C$1:$C$971, B2) &gt; 1</formula>
    </cfRule>
    <cfRule type="expression" dxfId="693" priority="7">
      <formula>COUNTIF($B$1:$B$970, B2) &gt; 1</formula>
    </cfRule>
    <cfRule type="expression" dxfId="692" priority="30">
      <formula>COUNTIF($B$2:$B$964, B2) &gt; 1</formula>
    </cfRule>
    <cfRule type="expression" dxfId="691" priority="73">
      <formula>COUNTIF($C$1:$C$968, B2) &gt; 1</formula>
    </cfRule>
    <cfRule type="expression" dxfId="690" priority="71">
      <formula>COUNTIF($C$1:$C$967, B2) &gt; 1</formula>
    </cfRule>
  </conditionalFormatting>
  <conditionalFormatting sqref="B2:B27 B29:B54">
    <cfRule type="expression" dxfId="689" priority="132">
      <formula>COUNTIF($B$2:$B$998, B2) &gt; 1</formula>
    </cfRule>
    <cfRule type="expression" dxfId="688" priority="130">
      <formula>COUNTIF($B$2:$B$997, B2) &gt; 1</formula>
    </cfRule>
  </conditionalFormatting>
  <conditionalFormatting sqref="B2:B27">
    <cfRule type="expression" dxfId="687" priority="29">
      <formula>COUNTIF($B$2:$B$958, B2) &gt; 1</formula>
    </cfRule>
    <cfRule type="expression" dxfId="686" priority="59">
      <formula>COUNTIF($C$1:$C$972, B2) &gt; 1</formula>
    </cfRule>
    <cfRule type="expression" dxfId="685" priority="80">
      <formula>COUNTIF($B$2:$B$954, B2) &gt; 1</formula>
    </cfRule>
    <cfRule type="expression" dxfId="684" priority="50">
      <formula>COUNTIF($B$2:$B$953, B2) &gt; 1</formula>
    </cfRule>
  </conditionalFormatting>
  <conditionalFormatting sqref="B2:B28 B30:B52">
    <cfRule type="expression" dxfId="683" priority="113">
      <formula>COUNTIF($C$1:$C$1013, B2) &gt; 1</formula>
    </cfRule>
  </conditionalFormatting>
  <conditionalFormatting sqref="B2:B28">
    <cfRule type="expression" dxfId="682" priority="4">
      <formula>COUNTIF($B$1:$B$958, B2) &gt; 1</formula>
    </cfRule>
    <cfRule type="expression" dxfId="681" priority="6">
      <formula>COUNTIF($B$1:$B$962, B2) &gt; 1</formula>
    </cfRule>
    <cfRule type="expression" dxfId="680" priority="78">
      <formula>COUNTIF($B$2:$B$957, B2) &gt; 1</formula>
    </cfRule>
    <cfRule type="expression" dxfId="679" priority="75">
      <formula>COUNTIF($C$1:$C$975, B2) &gt; 1</formula>
    </cfRule>
    <cfRule type="expression" dxfId="678" priority="63">
      <formula>COUNTIF($C$1:$C$977, B2) &gt; 1</formula>
    </cfRule>
    <cfRule type="expression" dxfId="677" priority="36">
      <formula>COUNTIF($B$2:$B$965, B2) &gt; 1</formula>
    </cfRule>
    <cfRule type="expression" dxfId="676" priority="37">
      <formula>COUNTIF($B$2:$B$966, B2) &gt; 1</formula>
    </cfRule>
    <cfRule type="expression" dxfId="675" priority="81">
      <formula>COUNTIF($B$2:$B$955, B2) &gt; 1</formula>
    </cfRule>
    <cfRule type="expression" dxfId="674" priority="76">
      <formula>COUNTIF($B$2:$B$956, B2) &gt; 1</formula>
    </cfRule>
    <cfRule type="expression" dxfId="673" priority="77">
      <formula>COUNTIF($C$1:$C$976, B2) &gt; 1</formula>
    </cfRule>
  </conditionalFormatting>
  <conditionalFormatting sqref="B2:B30">
    <cfRule type="expression" dxfId="672" priority="3">
      <formula>COUNTIF($K$2:$K$65, B2) &gt; 1</formula>
    </cfRule>
    <cfRule type="expression" dxfId="671" priority="21">
      <formula>COUNTIF($J$2:$J$65, B2) &gt; 1</formula>
    </cfRule>
    <cfRule type="expression" dxfId="670" priority="22">
      <formula>COUNTIF($B$2:$B$66, B2) &gt; 1</formula>
    </cfRule>
  </conditionalFormatting>
  <conditionalFormatting sqref="B2:B31">
    <cfRule type="expression" dxfId="669" priority="92">
      <formula>COUNTIF($B$2:$B$961, B2) &gt; 1</formula>
    </cfRule>
    <cfRule type="expression" dxfId="668" priority="54">
      <formula>COUNTIF($B$2:$B$959, B2) &gt; 1</formula>
    </cfRule>
    <cfRule type="expression" dxfId="667" priority="89">
      <formula>COUNTIF($C$1:$C$979, B2) &gt; 1</formula>
    </cfRule>
    <cfRule type="expression" dxfId="666" priority="88">
      <formula>COUNTIF($B$2:$B$963, B2) &gt; 1</formula>
    </cfRule>
    <cfRule type="expression" dxfId="665" priority="53">
      <formula>COUNTIF($C$1:$C$978, B2) &gt; 1</formula>
    </cfRule>
    <cfRule type="expression" dxfId="664" priority="87">
      <formula>COUNTIF($C$1:$C$982, B2) &gt; 1</formula>
    </cfRule>
    <cfRule type="expression" dxfId="663" priority="86">
      <formula>COUNTIF($B$2:$B$962, B2) &gt; 1</formula>
    </cfRule>
    <cfRule type="expression" dxfId="662" priority="94">
      <formula>COUNTIF($C$1:$C$974, B2) &gt; 1</formula>
    </cfRule>
    <cfRule type="expression" dxfId="661" priority="79">
      <formula>COUNTIF($C$1:$C$973, B2) &gt; 1</formula>
    </cfRule>
    <cfRule type="expression" dxfId="660" priority="90">
      <formula>COUNTIF($B$2:$B$960, B2) &gt; 1</formula>
    </cfRule>
  </conditionalFormatting>
  <conditionalFormatting sqref="B2:B32">
    <cfRule type="expression" dxfId="659" priority="91">
      <formula>COUNTIF($C$1:$C$980, B2) &gt; 1</formula>
    </cfRule>
    <cfRule type="expression" dxfId="658" priority="93">
      <formula>COUNTIF($C$1:$C$981, B2) &gt; 1</formula>
    </cfRule>
    <cfRule type="expression" dxfId="657" priority="60">
      <formula>COUNTIF($C$1:$C$983, B2) &gt; 1</formula>
    </cfRule>
  </conditionalFormatting>
  <conditionalFormatting sqref="B2:B33">
    <cfRule type="expression" dxfId="656" priority="39">
      <formula>COUNTIF($B$2:$B$972, B2) &gt; 1</formula>
    </cfRule>
    <cfRule type="expression" dxfId="655" priority="95">
      <formula>COUNTIF($C$1:$C$985, B2) &gt; 1</formula>
    </cfRule>
    <cfRule type="expression" dxfId="654" priority="62">
      <formula>COUNTIF($C$1:$C$984, B2) &gt; 1</formula>
    </cfRule>
  </conditionalFormatting>
  <conditionalFormatting sqref="B2:B34">
    <cfRule type="expression" dxfId="653" priority="38">
      <formula>COUNTIF($B$2:$B$973, B2) &gt; 1</formula>
    </cfRule>
  </conditionalFormatting>
  <conditionalFormatting sqref="B2:B35">
    <cfRule type="expression" dxfId="652" priority="65">
      <formula>COUNTIF($B$1:$B$980, B2) &gt; 1</formula>
    </cfRule>
    <cfRule type="expression" dxfId="651" priority="112">
      <formula>COUNTIF($B$2:$B$974, B2) &gt; 1</formula>
    </cfRule>
    <cfRule type="expression" dxfId="650" priority="46">
      <formula>COUNTIF($B$1:$B$979, B2) &gt; 1</formula>
    </cfRule>
  </conditionalFormatting>
  <conditionalFormatting sqref="B2:B36">
    <cfRule type="expression" dxfId="649" priority="64">
      <formula>COUNTIF($B$1:$B$977, B2) &gt; 1</formula>
    </cfRule>
    <cfRule type="expression" dxfId="648" priority="55">
      <formula>COUNTIF($C$1:$C$986, B2) &gt; 1</formula>
    </cfRule>
    <cfRule type="expression" dxfId="647" priority="107">
      <formula>COUNTIF($C$1:$C$987, B2) &gt; 1</formula>
    </cfRule>
    <cfRule type="expression" dxfId="646" priority="108">
      <formula>COUNTIF($B$2:$B$968, B2) &gt; 1</formula>
    </cfRule>
    <cfRule type="expression" dxfId="645" priority="56">
      <formula>COUNTIF($B$2:$B$967, B2) &gt; 1</formula>
    </cfRule>
    <cfRule type="expression" dxfId="644" priority="45">
      <formula>COUNTIF($B$1:$B$976, B2) &gt; 1</formula>
    </cfRule>
  </conditionalFormatting>
  <conditionalFormatting sqref="B2:B37">
    <cfRule type="expression" dxfId="643" priority="33">
      <formula>COUNTIF($B$2:$B$979, B2) &gt; 1</formula>
    </cfRule>
    <cfRule type="expression" dxfId="642" priority="42">
      <formula>COUNTIF($B$1:$B$967, B2) &gt; 1</formula>
    </cfRule>
    <cfRule type="expression" dxfId="641" priority="44">
      <formula>COUNTIF($B$1:$B$971, B2) &gt; 1</formula>
    </cfRule>
    <cfRule type="expression" dxfId="640" priority="58">
      <formula>COUNTIF($B$1:$B$968, B2) &gt; 1</formula>
    </cfRule>
    <cfRule type="expression" dxfId="639" priority="61">
      <formula>COUNTIF($B$1:$B$972, B2) &gt; 1</formula>
    </cfRule>
    <cfRule type="expression" dxfId="638" priority="66">
      <formula>COUNTIF($B$1:$B$990, B2) &gt; 1</formula>
    </cfRule>
    <cfRule type="expression" dxfId="637" priority="106">
      <formula>COUNTIF($B$2:$B$971, B2) &gt; 1</formula>
    </cfRule>
    <cfRule type="expression" dxfId="636" priority="103">
      <formula>COUNTIF($C$1:$C$989, B2) &gt; 1</formula>
    </cfRule>
    <cfRule type="expression" dxfId="635" priority="104">
      <formula>COUNTIF($B$2:$B$970, B2) &gt; 1</formula>
    </cfRule>
    <cfRule type="expression" dxfId="634" priority="109">
      <formula>COUNTIF($C$1:$C$988, B2) &gt; 1</formula>
    </cfRule>
    <cfRule type="expression" dxfId="633" priority="110">
      <formula>COUNTIF($B$2:$B$969, B2) &gt; 1</formula>
    </cfRule>
    <cfRule type="expression" dxfId="632" priority="148">
      <formula>COUNTIF($B$2:$B$975, B2) &gt; 1</formula>
    </cfRule>
    <cfRule type="expression" dxfId="631" priority="144">
      <formula>COUNTIF($B$2:$B$977, B2) &gt; 1</formula>
    </cfRule>
    <cfRule type="expression" dxfId="630" priority="146">
      <formula>COUNTIF($B$2:$B$978, B2) &gt; 1</formula>
    </cfRule>
    <cfRule type="expression" dxfId="629" priority="150">
      <formula>COUNTIF($B$2:$B$976, B2) &gt; 1</formula>
    </cfRule>
    <cfRule type="expression" dxfId="628" priority="28">
      <formula>COUNTIF($B$1:$B$987, B2) &gt; 1</formula>
    </cfRule>
  </conditionalFormatting>
  <conditionalFormatting sqref="B2:B38">
    <cfRule type="expression" dxfId="627" priority="105">
      <formula>COUNTIF($C$1:$C$990, B2) &gt; 1</formula>
    </cfRule>
    <cfRule type="expression" dxfId="626" priority="84">
      <formula>COUNTIF($C$1:$C$991, B2) &gt; 1</formula>
    </cfRule>
    <cfRule type="expression" dxfId="625" priority="26">
      <formula>COUNTIF($B$1:$B$978, B2) &gt; 1</formula>
    </cfRule>
  </conditionalFormatting>
  <conditionalFormatting sqref="B2:B39">
    <cfRule type="expression" dxfId="624" priority="143">
      <formula>COUNTIF($C$1:$C$996, B2) &gt; 1</formula>
    </cfRule>
    <cfRule type="expression" dxfId="623" priority="83">
      <formula>COUNTIF($K$2:$K$75, B2) &gt; 1</formula>
    </cfRule>
    <cfRule type="expression" dxfId="622" priority="52">
      <formula>COUNTIF($B$2:$B$75, B2) &gt; 1</formula>
    </cfRule>
    <cfRule type="expression" dxfId="621" priority="51">
      <formula>COUNTIF($K$2:$K$74, B2) &gt; 1</formula>
    </cfRule>
    <cfRule type="expression" dxfId="620" priority="145">
      <formula>COUNTIF($C$1:$C$997, B2) &gt; 1</formula>
    </cfRule>
    <cfRule type="expression" dxfId="619" priority="85">
      <formula>COUNTIF($B$2:$B$76, B2) &gt; 1</formula>
    </cfRule>
    <cfRule type="expression" dxfId="618" priority="82">
      <formula>COUNTIF($C$1:$C$998, B2) &gt; 1</formula>
    </cfRule>
  </conditionalFormatting>
  <conditionalFormatting sqref="B2:B40">
    <cfRule type="expression" dxfId="617" priority="98">
      <formula>COUNTIF($C$1:$C$992, B2) &gt; 1</formula>
    </cfRule>
    <cfRule type="expression" dxfId="616" priority="27">
      <formula>COUNTIF($B$1:$B$982, B2) &gt; 1</formula>
    </cfRule>
    <cfRule type="expression" dxfId="615" priority="147">
      <formula>COUNTIF($C$1:$C$994, B2) &gt; 1</formula>
    </cfRule>
    <cfRule type="expression" dxfId="614" priority="149">
      <formula>COUNTIF($C$1:$C$995, B2) &gt; 1</formula>
    </cfRule>
    <cfRule type="expression" dxfId="613" priority="111">
      <formula>COUNTIF($C$1:$C$993, B2) &gt; 1</formula>
    </cfRule>
    <cfRule type="expression" dxfId="612" priority="117">
      <formula>COUNTIF($B$2:$B$980, B2) &gt; 1</formula>
    </cfRule>
    <cfRule type="expression" dxfId="611" priority="120">
      <formula>COUNTIF($C$1:$C$999, B2) &gt; 1</formula>
    </cfRule>
  </conditionalFormatting>
  <conditionalFormatting sqref="B2:B41">
    <cfRule type="expression" dxfId="610" priority="156">
      <formula>COUNTIF($B$2:$B$981, B2) &gt; 1</formula>
    </cfRule>
    <cfRule type="expression" dxfId="609" priority="155">
      <formula>COUNTIF($C$1:$C$1000, B2) &gt; 1</formula>
    </cfRule>
  </conditionalFormatting>
  <conditionalFormatting sqref="B2:B42">
    <cfRule type="expression" dxfId="608" priority="32">
      <formula>COUNTIF($B$2:$B$86, B2) &gt; 1</formula>
    </cfRule>
    <cfRule type="expression" dxfId="607" priority="31">
      <formula>COUNTIF($J$2:$J$85, B2) &gt; 1</formula>
    </cfRule>
    <cfRule type="expression" dxfId="606" priority="158">
      <formula>COUNTIF($B$2:$B$982, B2) &gt; 1</formula>
    </cfRule>
    <cfRule type="expression" dxfId="605" priority="157">
      <formula>COUNTIF($C$1:$C$1001, B2) &gt; 1</formula>
    </cfRule>
  </conditionalFormatting>
  <conditionalFormatting sqref="B2:B43">
    <cfRule type="expression" dxfId="604" priority="153">
      <formula>COUNTIF($C$1:$C$1003, B2) &gt; 1</formula>
    </cfRule>
    <cfRule type="expression" dxfId="603" priority="151">
      <formula>COUNTIF($C$1:$C$1002, B2) &gt; 1</formula>
    </cfRule>
    <cfRule type="expression" dxfId="602" priority="35">
      <formula>COUNTIF($B$1:$B$994, B2) &gt; 1</formula>
    </cfRule>
    <cfRule type="expression" dxfId="601" priority="154">
      <formula>COUNTIF($B$2:$B$984, B2) &gt; 1</formula>
    </cfRule>
    <cfRule type="expression" dxfId="600" priority="134">
      <formula>COUNTIF($C$1:$C$1004, B2) &gt; 1</formula>
    </cfRule>
    <cfRule type="expression" dxfId="599" priority="152">
      <formula>COUNTIF($B$2:$B$983, B2) &gt; 1</formula>
    </cfRule>
  </conditionalFormatting>
  <conditionalFormatting sqref="B2:B44">
    <cfRule type="expression" dxfId="598" priority="41">
      <formula>COUNTIF($B$2:$B$93, B2) &gt; 1</formula>
    </cfRule>
    <cfRule type="expression" dxfId="597" priority="57">
      <formula>COUNTIF($B$1:$B$973, B2) &gt; 1</formula>
    </cfRule>
    <cfRule type="expression" dxfId="596" priority="34">
      <formula>COUNTIF($B$1:$B$985, B2) &gt; 1</formula>
    </cfRule>
    <cfRule type="expression" dxfId="595" priority="47">
      <formula>COUNTIF($B$1:$B$989, B2) &gt; 1</formula>
    </cfRule>
    <cfRule type="expression" dxfId="594" priority="135">
      <formula>COUNTIF($C$1:$C$1015, B2) &gt; 1</formula>
    </cfRule>
    <cfRule type="expression" dxfId="593" priority="25">
      <formula>COUNTIF($B$1:$B$964, B2) &gt; 1</formula>
    </cfRule>
    <cfRule type="expression" dxfId="592" priority="116">
      <formula>COUNTIF($C$1:$C$1005, B2) &gt; 1</formula>
    </cfRule>
    <cfRule type="expression" dxfId="591" priority="40">
      <formula>COUNTIF($H$2:$H$92, B2) &gt; 1</formula>
    </cfRule>
  </conditionalFormatting>
  <conditionalFormatting sqref="B2:B46">
    <cfRule type="expression" dxfId="590" priority="101">
      <formula>COUNTIF($B$1:$B$1000, B2) &gt; 1</formula>
    </cfRule>
    <cfRule type="expression" dxfId="589" priority="164">
      <formula>COUNTIF($C$1:$C$1006, B2) &gt; 1</formula>
    </cfRule>
    <cfRule type="expression" dxfId="588" priority="165">
      <formula>COUNTIF($B$2:$B$987, B2) &gt; 1</formula>
    </cfRule>
  </conditionalFormatting>
  <conditionalFormatting sqref="B2:B47">
    <cfRule type="expression" dxfId="587" priority="100">
      <formula>COUNTIF($B$1:$B$997, B2) &gt; 1</formula>
    </cfRule>
    <cfRule type="expression" dxfId="586" priority="166">
      <formula>COUNTIF($C$1:$C$1007, B2) &gt; 1</formula>
    </cfRule>
    <cfRule type="expression" dxfId="585" priority="167">
      <formula>COUNTIF($B$2:$B$988, B2) &gt; 1</formula>
    </cfRule>
  </conditionalFormatting>
  <conditionalFormatting sqref="B2:B48">
    <cfRule type="expression" dxfId="584" priority="161">
      <formula>COUNTIF($B$2:$B$989, B2) &gt; 1</formula>
    </cfRule>
    <cfRule type="expression" dxfId="583" priority="97">
      <formula>COUNTIF($B$1:$B$988, B2) &gt; 1</formula>
    </cfRule>
    <cfRule type="expression" dxfId="582" priority="160">
      <formula>COUNTIF($C$1:$C$1008, B2) &gt; 1</formula>
    </cfRule>
  </conditionalFormatting>
  <conditionalFormatting sqref="B2:B49">
    <cfRule type="expression" dxfId="581" priority="102">
      <formula>COUNTIF($B$1:$B$1010, B2) &gt; 1</formula>
    </cfRule>
    <cfRule type="expression" dxfId="580" priority="162">
      <formula>COUNTIF($C$1:$C$1009, B2) &gt; 1</formula>
    </cfRule>
    <cfRule type="expression" dxfId="579" priority="163">
      <formula>COUNTIF($B$2:$B$990, B2) &gt; 1</formula>
    </cfRule>
  </conditionalFormatting>
  <conditionalFormatting sqref="B2:B50">
    <cfRule type="expression" dxfId="578" priority="121">
      <formula>COUNTIF($C$1:$C$1010, B2) &gt; 1</formula>
    </cfRule>
    <cfRule type="expression" dxfId="577" priority="99">
      <formula>COUNTIF($B$1:$B$992, B2) &gt; 1</formula>
    </cfRule>
  </conditionalFormatting>
  <conditionalFormatting sqref="B2:B51">
    <cfRule type="expression" dxfId="576" priority="133">
      <formula>COUNTIF($C$1:$C$1011, B2) &gt; 1</formula>
    </cfRule>
    <cfRule type="expression" dxfId="575" priority="159">
      <formula>COUNTIF($C$1:$C$1012, B2) &gt; 1</formula>
    </cfRule>
  </conditionalFormatting>
  <conditionalFormatting sqref="B2:B52">
    <cfRule type="expression" dxfId="574" priority="115">
      <formula>COUNTIF($B$2:$B$96, B2) &gt; 1</formula>
    </cfRule>
    <cfRule type="expression" dxfId="573" priority="114">
      <formula>COUNTIF($K$2:$K$95, B2) &gt; 1</formula>
    </cfRule>
  </conditionalFormatting>
  <conditionalFormatting sqref="B2:B53">
    <cfRule type="expression" dxfId="572" priority="2">
      <formula>COUNTIF($B$2:$B$995, B2) &gt; 1</formula>
    </cfRule>
    <cfRule type="expression" dxfId="571" priority="136">
      <formula>COUNTIF($B$1:$B$1004, B2) &gt; 1</formula>
    </cfRule>
    <cfRule type="expression" dxfId="570" priority="137">
      <formula>COUNTIF($C$1:$C$1014, B2) &gt; 1</formula>
    </cfRule>
    <cfRule type="expression" dxfId="569" priority="139">
      <formula>COUNTIF($B$1:$B$1007, B2) &gt; 1</formula>
    </cfRule>
  </conditionalFormatting>
  <conditionalFormatting sqref="B2:B54">
    <cfRule type="expression" dxfId="568" priority="122">
      <formula>COUNTIF($B$1:$B$999, B2) &gt; 1</formula>
    </cfRule>
    <cfRule type="expression" dxfId="567" priority="119">
      <formula>COUNTIF($B$1:$B$995, B2) &gt; 1</formula>
    </cfRule>
    <cfRule type="expression" dxfId="566" priority="96">
      <formula>COUNTIF($B$1:$B$974, B2) &gt; 1</formula>
    </cfRule>
    <cfRule type="expression" dxfId="565" priority="131">
      <formula>COUNTIF($C$1:$C$1017, B2) &gt; 1</formula>
    </cfRule>
    <cfRule type="expression" dxfId="564" priority="141">
      <formula>COUNTIF($B$1:$B$1017, B2) &gt; 1</formula>
    </cfRule>
    <cfRule type="expression" dxfId="563" priority="129">
      <formula>COUNTIF($C$1:$C$1016, B2) &gt; 1</formula>
    </cfRule>
    <cfRule type="expression" dxfId="562" priority="138">
      <formula>COUNTIF($C$1:$C$1018, B2) &gt; 1</formula>
    </cfRule>
  </conditionalFormatting>
  <conditionalFormatting sqref="B2:B55">
    <cfRule type="expression" dxfId="561" priority="142">
      <formula>COUNTIF($C$1:$C$1019, B2) &gt; 1</formula>
    </cfRule>
  </conditionalFormatting>
  <conditionalFormatting sqref="B7 B54">
    <cfRule type="expression" dxfId="560" priority="124">
      <formula>COUNTIF($C$1:$C$1020, B7) &gt; 1</formula>
    </cfRule>
  </conditionalFormatting>
  <conditionalFormatting sqref="B19 B54">
    <cfRule type="expression" dxfId="559" priority="123">
      <formula>COUNTIF($C$1:$C$1021, B19) &gt; 1</formula>
    </cfRule>
  </conditionalFormatting>
  <conditionalFormatting sqref="B21">
    <cfRule type="expression" dxfId="558" priority="140">
      <formula>COUNTIF($C$1:$C$1028, B21) &gt; 1</formula>
    </cfRule>
  </conditionalFormatting>
  <conditionalFormatting sqref="B54">
    <cfRule type="expression" dxfId="557" priority="128">
      <formula>COUNTIF($B$2:$B$103, B54) &gt; 1</formula>
    </cfRule>
    <cfRule type="expression" dxfId="556" priority="126">
      <formula>COUNTIF($K$2:$K$102, B54) &gt; 1</formula>
    </cfRule>
    <cfRule type="expression" dxfId="555" priority="125">
      <formula>COUNTIF($C$1:$C$1025, B54) &gt; 1</formula>
    </cfRule>
    <cfRule type="expression" dxfId="554" priority="127">
      <formula>COUNTIF($C$1:$C$1024, B54) &gt; 1</formula>
    </cfRule>
  </conditionalFormatting>
  <conditionalFormatting sqref="C2:C991">
    <cfRule type="expression" dxfId="553" priority="169">
      <formula>C2&gt;0</formula>
    </cfRule>
  </conditionalFormatting>
  <dataValidations count="1">
    <dataValidation type="list" allowBlank="1" showErrorMessage="1" sqref="A2:A62" xr:uid="{00000000-0002-0000-08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A2985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24.7109375" customWidth="1"/>
    <col min="2" max="2" width="27.7109375" customWidth="1"/>
    <col min="3" max="3" width="29.28515625" customWidth="1"/>
    <col min="4" max="4" width="13.42578125" customWidth="1"/>
    <col min="5" max="5" width="15.42578125" customWidth="1"/>
    <col min="6" max="6" width="11" customWidth="1"/>
    <col min="7" max="7" width="25.140625" customWidth="1"/>
    <col min="8" max="8" width="25.85546875" customWidth="1"/>
    <col min="9" max="13" width="11" customWidth="1"/>
    <col min="14" max="14" width="25.140625" customWidth="1"/>
    <col min="15" max="15" width="29.28515625" customWidth="1"/>
    <col min="16" max="19" width="11" customWidth="1"/>
  </cols>
  <sheetData>
    <row r="1" spans="1:27" ht="24" customHeight="1">
      <c r="A1" s="5" t="s">
        <v>0</v>
      </c>
      <c r="B1" s="5" t="s">
        <v>173</v>
      </c>
      <c r="C1" s="2" t="s">
        <v>191</v>
      </c>
      <c r="D1" s="99" t="s">
        <v>192</v>
      </c>
      <c r="E1" s="100" t="s">
        <v>193</v>
      </c>
      <c r="F1" s="101"/>
      <c r="G1" s="56" t="s">
        <v>0</v>
      </c>
      <c r="H1" s="56" t="s">
        <v>173</v>
      </c>
      <c r="I1" s="103" t="s">
        <v>194</v>
      </c>
      <c r="J1" s="103" t="s">
        <v>195</v>
      </c>
      <c r="K1" s="76" t="s">
        <v>138</v>
      </c>
      <c r="L1" s="105"/>
      <c r="M1" s="101"/>
      <c r="N1" s="106" t="s">
        <v>196</v>
      </c>
      <c r="O1" s="105" t="s">
        <v>197</v>
      </c>
      <c r="P1" s="101"/>
      <c r="Q1" s="101"/>
      <c r="R1" s="101"/>
      <c r="S1" s="101"/>
      <c r="T1" s="107"/>
      <c r="U1" s="107"/>
      <c r="V1" s="107"/>
      <c r="W1" s="107"/>
      <c r="X1" s="107"/>
      <c r="Y1" s="107"/>
      <c r="Z1" s="107"/>
      <c r="AA1" s="107"/>
    </row>
    <row r="2" spans="1:27">
      <c r="A2" s="18" t="s">
        <v>25</v>
      </c>
      <c r="B2" s="7" t="s">
        <v>134</v>
      </c>
      <c r="C2" s="109" t="s">
        <v>198</v>
      </c>
      <c r="D2" s="69" t="s">
        <v>199</v>
      </c>
      <c r="E2" s="111">
        <f>IF(ISNUMBER(SEARCH("h",D2)),
    LEFT(D2,SEARCH("h",D2)-1) + IFERROR(MID(D2,SEARCH("h",D2)+1,LEN(D2)-SEARCH("h",D2)-1)/60, 0),
    IF(ISNUMBER(SEARCH("p",D2)), LEFT(D2,SEARCH("p",D2)-1)/60, "")
)</f>
        <v>2</v>
      </c>
      <c r="F2" s="69"/>
      <c r="G2" s="36" t="s">
        <v>15</v>
      </c>
      <c r="H2" s="37" t="s">
        <v>71</v>
      </c>
      <c r="I2" s="114">
        <f t="shared" ref="I2:I33" si="0">SUMIFS(E:E,B:B,H2,A:A,G2) - J2</f>
        <v>117.99999999999997</v>
      </c>
      <c r="J2" s="114">
        <f t="shared" ref="J2:J33" si="1">SUMIFS(E:E, B:B, H2, C:C, "*đêm*",A:A,G2)</f>
        <v>48.4</v>
      </c>
      <c r="K2" s="114">
        <f t="shared" ref="K2:K33" si="2">I2+J2</f>
        <v>166.39999999999998</v>
      </c>
      <c r="L2" s="120"/>
      <c r="M2" s="69"/>
      <c r="N2" s="109" t="s">
        <v>25</v>
      </c>
      <c r="O2" s="120">
        <f t="shared" ref="O2:O12" si="3">SUMIF(A:A,N2,E:E)</f>
        <v>1007.3166666666666</v>
      </c>
      <c r="P2" s="69"/>
      <c r="Q2" s="69"/>
      <c r="R2" s="69"/>
      <c r="S2" s="69"/>
      <c r="T2" s="7"/>
      <c r="U2" s="7"/>
      <c r="V2" s="7"/>
      <c r="W2" s="7"/>
      <c r="X2" s="7"/>
      <c r="Y2" s="7"/>
      <c r="Z2" s="7"/>
      <c r="AA2" s="7"/>
    </row>
    <row r="3" spans="1:27">
      <c r="A3" s="18" t="s">
        <v>25</v>
      </c>
      <c r="B3" s="7" t="s">
        <v>134</v>
      </c>
      <c r="C3" s="109" t="s">
        <v>200</v>
      </c>
      <c r="D3" s="69" t="s">
        <v>201</v>
      </c>
      <c r="E3" s="111">
        <f t="shared" ref="E3:E66" si="4">IF(ISNUMBER(SEARCH("h",D3)), LEFT(D3,SEARCH("h",D3)-1) + IFERROR(MID(D3,SEARCH("h",D3)+1,LEN(D3)-SEARCH("h",D3)-1)/60, 0), IF(ISNUMBER(SEARCH("p",D3)), LEFT(D3,SEARCH("p",D3)-1)/60, "")
)</f>
        <v>211.85</v>
      </c>
      <c r="F3" s="69"/>
      <c r="G3" s="36" t="s">
        <v>15</v>
      </c>
      <c r="H3" s="37" t="s">
        <v>73</v>
      </c>
      <c r="I3" s="114">
        <f t="shared" si="0"/>
        <v>39.11666666666666</v>
      </c>
      <c r="J3" s="114">
        <f t="shared" si="1"/>
        <v>72.316666666666663</v>
      </c>
      <c r="K3" s="114">
        <f t="shared" si="2"/>
        <v>111.43333333333332</v>
      </c>
      <c r="L3" s="120"/>
      <c r="M3" s="69"/>
      <c r="N3" s="109" t="s">
        <v>105</v>
      </c>
      <c r="O3" s="120">
        <f t="shared" si="3"/>
        <v>598.7166666666667</v>
      </c>
      <c r="P3" s="69"/>
      <c r="Q3" s="69"/>
      <c r="R3" s="69"/>
      <c r="S3" s="69"/>
      <c r="T3" s="7"/>
      <c r="U3" s="7"/>
      <c r="V3" s="7"/>
      <c r="W3" s="7"/>
      <c r="X3" s="7"/>
      <c r="Y3" s="7"/>
      <c r="Z3" s="7"/>
      <c r="AA3" s="7"/>
    </row>
    <row r="4" spans="1:27">
      <c r="A4" s="18" t="s">
        <v>25</v>
      </c>
      <c r="B4" s="7" t="s">
        <v>131</v>
      </c>
      <c r="C4" s="109" t="s">
        <v>200</v>
      </c>
      <c r="D4" s="69" t="s">
        <v>202</v>
      </c>
      <c r="E4" s="111">
        <f t="shared" si="4"/>
        <v>44.516666666666666</v>
      </c>
      <c r="F4" s="69"/>
      <c r="G4" s="36" t="s">
        <v>15</v>
      </c>
      <c r="H4" s="42" t="s">
        <v>75</v>
      </c>
      <c r="I4" s="114">
        <f t="shared" si="0"/>
        <v>146.11666666666667</v>
      </c>
      <c r="J4" s="114">
        <f t="shared" si="1"/>
        <v>70.183333333333337</v>
      </c>
      <c r="K4" s="114">
        <f t="shared" si="2"/>
        <v>216.3</v>
      </c>
      <c r="L4" s="120"/>
      <c r="M4" s="69"/>
      <c r="N4" s="109" t="s">
        <v>18</v>
      </c>
      <c r="O4" s="120">
        <f t="shared" si="3"/>
        <v>1271.9166666666667</v>
      </c>
      <c r="P4" s="69"/>
      <c r="Q4" s="69"/>
      <c r="R4" s="69"/>
      <c r="S4" s="69"/>
      <c r="T4" s="7"/>
      <c r="U4" s="7"/>
      <c r="V4" s="7"/>
      <c r="W4" s="7"/>
      <c r="X4" s="7"/>
      <c r="Y4" s="7"/>
      <c r="Z4" s="7"/>
      <c r="AA4" s="7"/>
    </row>
    <row r="5" spans="1:27">
      <c r="A5" s="18" t="s">
        <v>25</v>
      </c>
      <c r="B5" s="7" t="s">
        <v>135</v>
      </c>
      <c r="C5" s="109" t="s">
        <v>203</v>
      </c>
      <c r="D5" s="69" t="s">
        <v>204</v>
      </c>
      <c r="E5" s="111">
        <f t="shared" si="4"/>
        <v>97.45</v>
      </c>
      <c r="F5" s="69"/>
      <c r="G5" s="36" t="s">
        <v>15</v>
      </c>
      <c r="H5" s="37" t="s">
        <v>77</v>
      </c>
      <c r="I5" s="114">
        <f t="shared" si="0"/>
        <v>128.58333333333331</v>
      </c>
      <c r="J5" s="114">
        <f t="shared" si="1"/>
        <v>137.31666666666666</v>
      </c>
      <c r="K5" s="114">
        <f t="shared" si="2"/>
        <v>265.89999999999998</v>
      </c>
      <c r="L5" s="120"/>
      <c r="M5" s="69"/>
      <c r="N5" s="109" t="s">
        <v>19</v>
      </c>
      <c r="O5" s="120">
        <f t="shared" si="3"/>
        <v>1193.0999999999999</v>
      </c>
      <c r="P5" s="69"/>
      <c r="Q5" s="69"/>
      <c r="R5" s="69"/>
      <c r="S5" s="69"/>
      <c r="T5" s="7"/>
      <c r="U5" s="7"/>
      <c r="V5" s="7"/>
      <c r="W5" s="7"/>
      <c r="X5" s="7"/>
      <c r="Y5" s="7"/>
      <c r="Z5" s="7"/>
      <c r="AA5" s="7"/>
    </row>
    <row r="6" spans="1:27">
      <c r="A6" s="18" t="s">
        <v>25</v>
      </c>
      <c r="B6" s="7" t="s">
        <v>135</v>
      </c>
      <c r="C6" s="109" t="s">
        <v>198</v>
      </c>
      <c r="D6" s="69" t="s">
        <v>205</v>
      </c>
      <c r="E6" s="111">
        <f t="shared" si="4"/>
        <v>79.816666666666663</v>
      </c>
      <c r="F6" s="69"/>
      <c r="G6" s="36" t="s">
        <v>15</v>
      </c>
      <c r="H6" s="37" t="s">
        <v>78</v>
      </c>
      <c r="I6" s="114">
        <f t="shared" si="0"/>
        <v>122.41666666666669</v>
      </c>
      <c r="J6" s="114">
        <f t="shared" si="1"/>
        <v>135.94999999999999</v>
      </c>
      <c r="K6" s="114">
        <f t="shared" si="2"/>
        <v>258.36666666666667</v>
      </c>
      <c r="L6" s="120"/>
      <c r="M6" s="69"/>
      <c r="N6" s="109" t="s">
        <v>20</v>
      </c>
      <c r="O6" s="120">
        <f t="shared" si="3"/>
        <v>1151.8833333333332</v>
      </c>
      <c r="P6" s="69"/>
      <c r="Q6" s="69"/>
      <c r="R6" s="69"/>
      <c r="S6" s="69"/>
      <c r="T6" s="7"/>
      <c r="U6" s="7"/>
      <c r="V6" s="7"/>
      <c r="W6" s="7"/>
      <c r="X6" s="7"/>
      <c r="Y6" s="7"/>
      <c r="Z6" s="7"/>
      <c r="AA6" s="7"/>
    </row>
    <row r="7" spans="1:27">
      <c r="A7" s="18" t="s">
        <v>25</v>
      </c>
      <c r="B7" s="7" t="s">
        <v>135</v>
      </c>
      <c r="C7" s="7" t="s">
        <v>206</v>
      </c>
      <c r="D7" s="18" t="s">
        <v>207</v>
      </c>
      <c r="E7" s="111">
        <f t="shared" si="4"/>
        <v>28.65</v>
      </c>
      <c r="F7" s="69"/>
      <c r="G7" s="36" t="s">
        <v>15</v>
      </c>
      <c r="H7" s="37" t="s">
        <v>79</v>
      </c>
      <c r="I7" s="114">
        <f t="shared" si="0"/>
        <v>196.4</v>
      </c>
      <c r="J7" s="114">
        <f t="shared" si="1"/>
        <v>87.216666666666669</v>
      </c>
      <c r="K7" s="114">
        <f t="shared" si="2"/>
        <v>283.61666666666667</v>
      </c>
      <c r="L7" s="120"/>
      <c r="M7" s="69"/>
      <c r="N7" s="109" t="s">
        <v>21</v>
      </c>
      <c r="O7" s="120">
        <f t="shared" si="3"/>
        <v>1330.1166666666668</v>
      </c>
      <c r="P7" s="69"/>
      <c r="Q7" s="69"/>
      <c r="R7" s="69"/>
      <c r="S7" s="69"/>
      <c r="T7" s="7"/>
      <c r="U7" s="7"/>
      <c r="V7" s="7"/>
      <c r="W7" s="7"/>
      <c r="X7" s="7"/>
      <c r="Y7" s="7"/>
      <c r="Z7" s="7"/>
      <c r="AA7" s="7"/>
    </row>
    <row r="8" spans="1:27">
      <c r="A8" s="18" t="s">
        <v>25</v>
      </c>
      <c r="B8" s="7" t="s">
        <v>135</v>
      </c>
      <c r="C8" s="7" t="s">
        <v>200</v>
      </c>
      <c r="D8" s="18" t="s">
        <v>208</v>
      </c>
      <c r="E8" s="111">
        <f t="shared" si="4"/>
        <v>11.05</v>
      </c>
      <c r="F8" s="69"/>
      <c r="G8" s="36" t="s">
        <v>17</v>
      </c>
      <c r="H8" s="37" t="s">
        <v>80</v>
      </c>
      <c r="I8" s="114">
        <f t="shared" si="0"/>
        <v>56.366666666666667</v>
      </c>
      <c r="J8" s="114">
        <f t="shared" si="1"/>
        <v>0</v>
      </c>
      <c r="K8" s="114">
        <f t="shared" si="2"/>
        <v>56.366666666666667</v>
      </c>
      <c r="L8" s="120"/>
      <c r="M8" s="69"/>
      <c r="N8" s="109" t="s">
        <v>22</v>
      </c>
      <c r="O8" s="120">
        <f t="shared" si="3"/>
        <v>990.05</v>
      </c>
      <c r="P8" s="69"/>
      <c r="Q8" s="69"/>
      <c r="R8" s="69"/>
      <c r="S8" s="69"/>
      <c r="T8" s="7"/>
      <c r="U8" s="7"/>
      <c r="V8" s="7"/>
      <c r="W8" s="7"/>
      <c r="X8" s="7"/>
      <c r="Y8" s="7"/>
      <c r="Z8" s="7"/>
      <c r="AA8" s="7"/>
    </row>
    <row r="9" spans="1:27">
      <c r="A9" s="18" t="s">
        <v>25</v>
      </c>
      <c r="B9" s="7" t="s">
        <v>135</v>
      </c>
      <c r="C9" s="7" t="s">
        <v>209</v>
      </c>
      <c r="D9" s="18" t="s">
        <v>210</v>
      </c>
      <c r="E9" s="111">
        <f t="shared" si="4"/>
        <v>23.666666666666668</v>
      </c>
      <c r="F9" s="69"/>
      <c r="G9" s="36" t="s">
        <v>17</v>
      </c>
      <c r="H9" s="37" t="s">
        <v>81</v>
      </c>
      <c r="I9" s="114">
        <f t="shared" si="0"/>
        <v>24.133333333333333</v>
      </c>
      <c r="J9" s="114">
        <f t="shared" si="1"/>
        <v>0</v>
      </c>
      <c r="K9" s="114">
        <f t="shared" si="2"/>
        <v>24.133333333333333</v>
      </c>
      <c r="L9" s="120"/>
      <c r="M9" s="69"/>
      <c r="N9" s="109" t="s">
        <v>23</v>
      </c>
      <c r="O9" s="120">
        <f t="shared" si="3"/>
        <v>1197.9999999999998</v>
      </c>
      <c r="P9" s="69"/>
      <c r="Q9" s="69"/>
      <c r="R9" s="69"/>
      <c r="S9" s="69"/>
      <c r="T9" s="7"/>
      <c r="U9" s="7"/>
      <c r="V9" s="7"/>
      <c r="W9" s="7"/>
      <c r="X9" s="7"/>
      <c r="Y9" s="7"/>
      <c r="Z9" s="7"/>
      <c r="AA9" s="7"/>
    </row>
    <row r="10" spans="1:27">
      <c r="A10" s="18" t="s">
        <v>25</v>
      </c>
      <c r="B10" s="7" t="s">
        <v>136</v>
      </c>
      <c r="C10" s="7" t="s">
        <v>203</v>
      </c>
      <c r="D10" s="18" t="s">
        <v>211</v>
      </c>
      <c r="E10" s="111">
        <f t="shared" si="4"/>
        <v>100.61666666666666</v>
      </c>
      <c r="F10" s="69"/>
      <c r="G10" s="36" t="s">
        <v>17</v>
      </c>
      <c r="H10" s="42" t="s">
        <v>82</v>
      </c>
      <c r="I10" s="114">
        <f t="shared" si="0"/>
        <v>244.6</v>
      </c>
      <c r="J10" s="114">
        <f t="shared" si="1"/>
        <v>0.6</v>
      </c>
      <c r="K10" s="114">
        <f t="shared" si="2"/>
        <v>245.2</v>
      </c>
      <c r="L10" s="120"/>
      <c r="M10" s="69"/>
      <c r="N10" s="109" t="s">
        <v>15</v>
      </c>
      <c r="O10" s="120">
        <f t="shared" si="3"/>
        <v>1302.0166666666667</v>
      </c>
      <c r="P10" s="69"/>
      <c r="Q10" s="69"/>
      <c r="R10" s="69"/>
      <c r="S10" s="69"/>
      <c r="T10" s="7"/>
      <c r="U10" s="7"/>
      <c r="V10" s="7"/>
      <c r="W10" s="7"/>
      <c r="X10" s="7"/>
      <c r="Y10" s="7"/>
      <c r="Z10" s="7"/>
      <c r="AA10" s="7"/>
    </row>
    <row r="11" spans="1:27">
      <c r="A11" s="18" t="s">
        <v>25</v>
      </c>
      <c r="B11" s="7" t="s">
        <v>136</v>
      </c>
      <c r="C11" s="7" t="s">
        <v>198</v>
      </c>
      <c r="D11" s="18" t="s">
        <v>212</v>
      </c>
      <c r="E11" s="111">
        <f t="shared" si="4"/>
        <v>95.333333333333329</v>
      </c>
      <c r="F11" s="69"/>
      <c r="G11" s="36" t="s">
        <v>17</v>
      </c>
      <c r="H11" s="42" t="s">
        <v>83</v>
      </c>
      <c r="I11" s="114">
        <f t="shared" si="0"/>
        <v>232.83333333333331</v>
      </c>
      <c r="J11" s="114">
        <f t="shared" si="1"/>
        <v>8.0833333333333339</v>
      </c>
      <c r="K11" s="114">
        <f t="shared" si="2"/>
        <v>240.91666666666666</v>
      </c>
      <c r="L11" s="120"/>
      <c r="M11" s="69"/>
      <c r="N11" s="109" t="s">
        <v>24</v>
      </c>
      <c r="O11" s="120">
        <f t="shared" si="3"/>
        <v>1305.4000000000003</v>
      </c>
      <c r="P11" s="69"/>
      <c r="Q11" s="69"/>
      <c r="R11" s="69"/>
      <c r="S11" s="69"/>
      <c r="T11" s="7"/>
      <c r="U11" s="7"/>
      <c r="V11" s="7"/>
      <c r="W11" s="7"/>
      <c r="X11" s="7"/>
      <c r="Y11" s="7"/>
      <c r="Z11" s="7"/>
      <c r="AA11" s="7"/>
    </row>
    <row r="12" spans="1:27">
      <c r="A12" s="18" t="s">
        <v>25</v>
      </c>
      <c r="B12" s="7" t="s">
        <v>136</v>
      </c>
      <c r="C12" s="7" t="s">
        <v>206</v>
      </c>
      <c r="D12" s="18" t="s">
        <v>213</v>
      </c>
      <c r="E12" s="111">
        <f t="shared" si="4"/>
        <v>19.433333333333334</v>
      </c>
      <c r="F12" s="69"/>
      <c r="G12" s="36" t="s">
        <v>17</v>
      </c>
      <c r="H12" s="42" t="s">
        <v>84</v>
      </c>
      <c r="I12" s="114">
        <f t="shared" si="0"/>
        <v>57</v>
      </c>
      <c r="J12" s="114">
        <f t="shared" si="1"/>
        <v>0</v>
      </c>
      <c r="K12" s="114">
        <f t="shared" si="2"/>
        <v>57</v>
      </c>
      <c r="L12" s="120"/>
      <c r="M12" s="69"/>
      <c r="N12" s="109" t="s">
        <v>17</v>
      </c>
      <c r="O12" s="120">
        <f t="shared" si="3"/>
        <v>1447.5833333333333</v>
      </c>
      <c r="P12" s="69"/>
      <c r="Q12" s="69"/>
      <c r="R12" s="69"/>
      <c r="S12" s="69"/>
      <c r="T12" s="7"/>
      <c r="U12" s="7"/>
      <c r="V12" s="7"/>
      <c r="W12" s="7"/>
      <c r="X12" s="7"/>
      <c r="Y12" s="7"/>
      <c r="Z12" s="7"/>
      <c r="AA12" s="7"/>
    </row>
    <row r="13" spans="1:27">
      <c r="A13" s="18" t="s">
        <v>25</v>
      </c>
      <c r="B13" s="7" t="s">
        <v>136</v>
      </c>
      <c r="C13" s="7" t="s">
        <v>200</v>
      </c>
      <c r="D13" s="18" t="s">
        <v>214</v>
      </c>
      <c r="E13" s="111">
        <f t="shared" si="4"/>
        <v>15.816666666666666</v>
      </c>
      <c r="F13" s="69"/>
      <c r="G13" s="36" t="s">
        <v>17</v>
      </c>
      <c r="H13" s="42" t="s">
        <v>85</v>
      </c>
      <c r="I13" s="114">
        <f t="shared" si="0"/>
        <v>64.616666666666674</v>
      </c>
      <c r="J13" s="114">
        <f t="shared" si="1"/>
        <v>0</v>
      </c>
      <c r="K13" s="114">
        <f t="shared" si="2"/>
        <v>64.616666666666674</v>
      </c>
      <c r="L13" s="120"/>
      <c r="M13" s="69"/>
      <c r="N13" s="63"/>
      <c r="O13" s="120"/>
      <c r="P13" s="69"/>
      <c r="Q13" s="69"/>
      <c r="R13" s="69"/>
      <c r="S13" s="69"/>
      <c r="T13" s="7"/>
      <c r="U13" s="7"/>
      <c r="V13" s="7"/>
      <c r="W13" s="7"/>
      <c r="X13" s="7"/>
      <c r="Y13" s="7"/>
      <c r="Z13" s="7"/>
      <c r="AA13" s="7"/>
    </row>
    <row r="14" spans="1:27">
      <c r="A14" s="18" t="s">
        <v>25</v>
      </c>
      <c r="B14" s="7" t="s">
        <v>136</v>
      </c>
      <c r="C14" s="7" t="s">
        <v>209</v>
      </c>
      <c r="D14" s="18" t="s">
        <v>215</v>
      </c>
      <c r="E14" s="111">
        <f t="shared" si="4"/>
        <v>10.783333333333333</v>
      </c>
      <c r="F14" s="69"/>
      <c r="G14" s="36" t="s">
        <v>17</v>
      </c>
      <c r="H14" s="37" t="s">
        <v>86</v>
      </c>
      <c r="I14" s="114">
        <f t="shared" si="0"/>
        <v>201.31666666666666</v>
      </c>
      <c r="J14" s="114">
        <f t="shared" si="1"/>
        <v>0</v>
      </c>
      <c r="K14" s="114">
        <f t="shared" si="2"/>
        <v>201.31666666666666</v>
      </c>
      <c r="L14" s="120"/>
      <c r="M14" s="69"/>
      <c r="N14" s="63"/>
      <c r="O14" s="120"/>
      <c r="P14" s="69"/>
      <c r="Q14" s="69"/>
      <c r="R14" s="69"/>
      <c r="S14" s="69"/>
      <c r="T14" s="7"/>
      <c r="U14" s="7"/>
      <c r="V14" s="7"/>
      <c r="W14" s="7"/>
      <c r="X14" s="7"/>
      <c r="Y14" s="7"/>
      <c r="Z14" s="7"/>
      <c r="AA14" s="7"/>
    </row>
    <row r="15" spans="1:27">
      <c r="A15" s="18" t="s">
        <v>25</v>
      </c>
      <c r="B15" s="7" t="s">
        <v>137</v>
      </c>
      <c r="C15" s="7" t="s">
        <v>203</v>
      </c>
      <c r="D15" s="18" t="s">
        <v>216</v>
      </c>
      <c r="E15" s="111">
        <f t="shared" si="4"/>
        <v>66.016666666666666</v>
      </c>
      <c r="F15" s="69"/>
      <c r="G15" s="36" t="s">
        <v>17</v>
      </c>
      <c r="H15" s="37" t="s">
        <v>87</v>
      </c>
      <c r="I15" s="114">
        <f t="shared" si="0"/>
        <v>16.466666666666665</v>
      </c>
      <c r="J15" s="114">
        <f t="shared" si="1"/>
        <v>0</v>
      </c>
      <c r="K15" s="114">
        <f t="shared" si="2"/>
        <v>16.466666666666665</v>
      </c>
      <c r="L15" s="120"/>
      <c r="M15" s="69"/>
      <c r="N15" s="63"/>
      <c r="O15" s="120"/>
      <c r="P15" s="69"/>
      <c r="Q15" s="69"/>
      <c r="R15" s="69"/>
      <c r="S15" s="69"/>
      <c r="T15" s="7"/>
      <c r="U15" s="7"/>
      <c r="V15" s="7"/>
      <c r="W15" s="7"/>
      <c r="X15" s="7"/>
      <c r="Y15" s="7"/>
      <c r="Z15" s="7"/>
      <c r="AA15" s="7"/>
    </row>
    <row r="16" spans="1:27">
      <c r="A16" s="18" t="s">
        <v>25</v>
      </c>
      <c r="B16" s="7" t="s">
        <v>137</v>
      </c>
      <c r="C16" s="7" t="s">
        <v>198</v>
      </c>
      <c r="D16" s="18" t="s">
        <v>217</v>
      </c>
      <c r="E16" s="111">
        <f t="shared" si="4"/>
        <v>81.75</v>
      </c>
      <c r="F16" s="69"/>
      <c r="G16" s="36" t="s">
        <v>17</v>
      </c>
      <c r="H16" s="37" t="s">
        <v>88</v>
      </c>
      <c r="I16" s="114">
        <f t="shared" si="0"/>
        <v>0</v>
      </c>
      <c r="J16" s="114">
        <f t="shared" si="1"/>
        <v>237.83333333333334</v>
      </c>
      <c r="K16" s="114">
        <f t="shared" si="2"/>
        <v>237.83333333333334</v>
      </c>
      <c r="L16" s="120"/>
      <c r="M16" s="69"/>
      <c r="N16" s="63"/>
      <c r="O16" s="120"/>
      <c r="P16" s="69"/>
      <c r="Q16" s="69"/>
      <c r="R16" s="69"/>
      <c r="S16" s="69"/>
      <c r="T16" s="7"/>
      <c r="U16" s="7"/>
      <c r="V16" s="7"/>
      <c r="W16" s="7"/>
      <c r="X16" s="7"/>
      <c r="Y16" s="7"/>
      <c r="Z16" s="7"/>
      <c r="AA16" s="7"/>
    </row>
    <row r="17" spans="1:27">
      <c r="A17" s="18" t="s">
        <v>25</v>
      </c>
      <c r="B17" s="7" t="s">
        <v>137</v>
      </c>
      <c r="C17" s="7" t="s">
        <v>206</v>
      </c>
      <c r="D17" s="18" t="s">
        <v>218</v>
      </c>
      <c r="E17" s="111">
        <f t="shared" si="4"/>
        <v>14.5</v>
      </c>
      <c r="F17" s="69"/>
      <c r="G17" s="36" t="s">
        <v>17</v>
      </c>
      <c r="H17" s="37" t="s">
        <v>90</v>
      </c>
      <c r="I17" s="114">
        <f t="shared" si="0"/>
        <v>0</v>
      </c>
      <c r="J17" s="114">
        <f t="shared" si="1"/>
        <v>230.66666666666666</v>
      </c>
      <c r="K17" s="114">
        <f t="shared" si="2"/>
        <v>230.66666666666666</v>
      </c>
      <c r="L17" s="120"/>
      <c r="M17" s="69"/>
      <c r="N17" s="63"/>
      <c r="O17" s="120"/>
      <c r="P17" s="69"/>
      <c r="Q17" s="69"/>
      <c r="R17" s="69"/>
      <c r="S17" s="69"/>
      <c r="T17" s="7"/>
      <c r="U17" s="7"/>
      <c r="V17" s="7"/>
      <c r="W17" s="7"/>
      <c r="X17" s="7"/>
      <c r="Y17" s="7"/>
      <c r="Z17" s="7"/>
      <c r="AA17" s="7"/>
    </row>
    <row r="18" spans="1:27">
      <c r="A18" s="18" t="s">
        <v>25</v>
      </c>
      <c r="B18" s="7" t="s">
        <v>137</v>
      </c>
      <c r="C18" s="7" t="s">
        <v>200</v>
      </c>
      <c r="D18" s="18" t="s">
        <v>219</v>
      </c>
      <c r="E18" s="111">
        <f t="shared" si="4"/>
        <v>7.9333333333333336</v>
      </c>
      <c r="F18" s="69"/>
      <c r="G18" s="36" t="s">
        <v>17</v>
      </c>
      <c r="H18" s="37" t="s">
        <v>91</v>
      </c>
      <c r="I18" s="114">
        <f t="shared" si="0"/>
        <v>73.066666666666663</v>
      </c>
      <c r="J18" s="114">
        <f t="shared" si="1"/>
        <v>0</v>
      </c>
      <c r="K18" s="114">
        <f t="shared" si="2"/>
        <v>73.066666666666663</v>
      </c>
      <c r="L18" s="120"/>
      <c r="M18" s="69"/>
      <c r="N18" s="63"/>
      <c r="O18" s="120"/>
      <c r="P18" s="69"/>
      <c r="Q18" s="69"/>
      <c r="R18" s="69"/>
      <c r="S18" s="69"/>
      <c r="T18" s="7"/>
      <c r="U18" s="7"/>
      <c r="V18" s="7"/>
      <c r="W18" s="7"/>
      <c r="X18" s="7"/>
      <c r="Y18" s="7"/>
      <c r="Z18" s="7"/>
      <c r="AA18" s="7"/>
    </row>
    <row r="19" spans="1:27">
      <c r="A19" s="18" t="s">
        <v>25</v>
      </c>
      <c r="B19" s="7" t="s">
        <v>137</v>
      </c>
      <c r="C19" s="7" t="s">
        <v>220</v>
      </c>
      <c r="D19" s="18" t="s">
        <v>221</v>
      </c>
      <c r="E19" s="111">
        <f t="shared" si="4"/>
        <v>85.65</v>
      </c>
      <c r="F19" s="69"/>
      <c r="G19" s="36" t="s">
        <v>19</v>
      </c>
      <c r="H19" s="37" t="s">
        <v>80</v>
      </c>
      <c r="I19" s="114">
        <f t="shared" si="0"/>
        <v>211.51666666666668</v>
      </c>
      <c r="J19" s="114">
        <f t="shared" si="1"/>
        <v>0</v>
      </c>
      <c r="K19" s="114">
        <f t="shared" si="2"/>
        <v>211.51666666666668</v>
      </c>
      <c r="L19" s="120"/>
      <c r="M19" s="69"/>
      <c r="N19" s="63"/>
      <c r="O19" s="120"/>
      <c r="P19" s="69"/>
      <c r="Q19" s="69"/>
      <c r="R19" s="69"/>
      <c r="S19" s="69"/>
      <c r="T19" s="7"/>
      <c r="U19" s="7"/>
      <c r="V19" s="7"/>
      <c r="W19" s="7"/>
      <c r="X19" s="7"/>
      <c r="Y19" s="7"/>
      <c r="Z19" s="7"/>
      <c r="AA19" s="7"/>
    </row>
    <row r="20" spans="1:27">
      <c r="A20" s="18" t="s">
        <v>25</v>
      </c>
      <c r="B20" s="7" t="s">
        <v>137</v>
      </c>
      <c r="C20" s="7" t="s">
        <v>209</v>
      </c>
      <c r="D20" s="18" t="s">
        <v>222</v>
      </c>
      <c r="E20" s="111">
        <f t="shared" si="4"/>
        <v>10.483333333333333</v>
      </c>
      <c r="F20" s="69"/>
      <c r="G20" s="36" t="s">
        <v>19</v>
      </c>
      <c r="H20" s="37" t="s">
        <v>92</v>
      </c>
      <c r="I20" s="114">
        <f t="shared" si="0"/>
        <v>34</v>
      </c>
      <c r="J20" s="114">
        <f t="shared" si="1"/>
        <v>0</v>
      </c>
      <c r="K20" s="114">
        <f t="shared" si="2"/>
        <v>34</v>
      </c>
      <c r="L20" s="120"/>
      <c r="M20" s="69"/>
      <c r="N20" s="63"/>
      <c r="O20" s="120"/>
      <c r="P20" s="69"/>
      <c r="Q20" s="69"/>
      <c r="R20" s="69"/>
      <c r="S20" s="69"/>
      <c r="T20" s="7"/>
      <c r="U20" s="7"/>
      <c r="V20" s="7"/>
      <c r="W20" s="7"/>
      <c r="X20" s="7"/>
      <c r="Y20" s="7"/>
      <c r="Z20" s="7"/>
      <c r="AA20" s="7"/>
    </row>
    <row r="21" spans="1:27">
      <c r="A21" s="18" t="s">
        <v>105</v>
      </c>
      <c r="B21" s="7" t="s">
        <v>106</v>
      </c>
      <c r="C21" s="7" t="s">
        <v>223</v>
      </c>
      <c r="D21" s="18" t="s">
        <v>224</v>
      </c>
      <c r="E21" s="111">
        <f t="shared" si="4"/>
        <v>5</v>
      </c>
      <c r="F21" s="69"/>
      <c r="G21" s="36" t="s">
        <v>19</v>
      </c>
      <c r="H21" s="37" t="s">
        <v>93</v>
      </c>
      <c r="I21" s="114">
        <f t="shared" si="0"/>
        <v>61.166666666666671</v>
      </c>
      <c r="J21" s="114">
        <f t="shared" si="1"/>
        <v>0</v>
      </c>
      <c r="K21" s="114">
        <f t="shared" si="2"/>
        <v>61.166666666666671</v>
      </c>
      <c r="L21" s="120"/>
      <c r="M21" s="69"/>
      <c r="N21" s="63"/>
      <c r="O21" s="120"/>
      <c r="P21" s="69"/>
      <c r="Q21" s="69"/>
      <c r="R21" s="69"/>
      <c r="S21" s="69"/>
      <c r="T21" s="7"/>
      <c r="U21" s="7"/>
      <c r="V21" s="7"/>
      <c r="W21" s="7"/>
      <c r="X21" s="7"/>
      <c r="Y21" s="7"/>
      <c r="Z21" s="7"/>
      <c r="AA21" s="7"/>
    </row>
    <row r="22" spans="1:27">
      <c r="A22" s="18" t="s">
        <v>105</v>
      </c>
      <c r="B22" s="7" t="s">
        <v>92</v>
      </c>
      <c r="C22" s="7" t="s">
        <v>225</v>
      </c>
      <c r="D22" s="18" t="s">
        <v>226</v>
      </c>
      <c r="E22" s="111">
        <f t="shared" si="4"/>
        <v>95.9</v>
      </c>
      <c r="F22" s="69"/>
      <c r="G22" s="36" t="s">
        <v>19</v>
      </c>
      <c r="H22" s="37" t="s">
        <v>94</v>
      </c>
      <c r="I22" s="114">
        <f t="shared" si="0"/>
        <v>23.416666666666671</v>
      </c>
      <c r="J22" s="114">
        <f t="shared" si="1"/>
        <v>88.583333333333329</v>
      </c>
      <c r="K22" s="114">
        <f t="shared" si="2"/>
        <v>112</v>
      </c>
      <c r="L22" s="120"/>
      <c r="M22" s="69"/>
      <c r="N22" s="63"/>
      <c r="O22" s="120"/>
      <c r="P22" s="69"/>
      <c r="Q22" s="69"/>
      <c r="R22" s="69"/>
      <c r="S22" s="69"/>
      <c r="T22" s="7"/>
      <c r="U22" s="7"/>
      <c r="V22" s="7"/>
      <c r="W22" s="7"/>
      <c r="X22" s="7"/>
      <c r="Y22" s="7"/>
      <c r="Z22" s="7"/>
      <c r="AA22" s="7"/>
    </row>
    <row r="23" spans="1:27">
      <c r="A23" s="18" t="s">
        <v>105</v>
      </c>
      <c r="B23" s="7" t="s">
        <v>92</v>
      </c>
      <c r="C23" s="7" t="s">
        <v>227</v>
      </c>
      <c r="D23" s="18" t="s">
        <v>228</v>
      </c>
      <c r="E23" s="111">
        <f t="shared" si="4"/>
        <v>25.65</v>
      </c>
      <c r="F23" s="69"/>
      <c r="G23" s="36" t="s">
        <v>19</v>
      </c>
      <c r="H23" s="37" t="s">
        <v>84</v>
      </c>
      <c r="I23" s="114">
        <f t="shared" si="0"/>
        <v>209.95</v>
      </c>
      <c r="J23" s="114">
        <f t="shared" si="1"/>
        <v>0</v>
      </c>
      <c r="K23" s="114">
        <f t="shared" si="2"/>
        <v>209.95</v>
      </c>
      <c r="L23" s="120"/>
      <c r="M23" s="69"/>
      <c r="N23" s="63"/>
      <c r="O23" s="120"/>
      <c r="P23" s="69"/>
      <c r="Q23" s="69"/>
      <c r="R23" s="69"/>
      <c r="S23" s="69"/>
      <c r="T23" s="7"/>
      <c r="U23" s="7"/>
      <c r="V23" s="7"/>
      <c r="W23" s="7"/>
      <c r="X23" s="7"/>
      <c r="Y23" s="7"/>
      <c r="Z23" s="7"/>
      <c r="AA23" s="7"/>
    </row>
    <row r="24" spans="1:27">
      <c r="A24" s="18" t="s">
        <v>105</v>
      </c>
      <c r="B24" s="7" t="s">
        <v>92</v>
      </c>
      <c r="C24" s="7" t="s">
        <v>229</v>
      </c>
      <c r="D24" s="18" t="s">
        <v>230</v>
      </c>
      <c r="E24" s="111">
        <f t="shared" si="4"/>
        <v>1.5333333333333332</v>
      </c>
      <c r="F24" s="69"/>
      <c r="G24" s="36" t="s">
        <v>19</v>
      </c>
      <c r="H24" s="37" t="s">
        <v>95</v>
      </c>
      <c r="I24" s="114">
        <f t="shared" si="0"/>
        <v>56.15</v>
      </c>
      <c r="J24" s="114">
        <f t="shared" si="1"/>
        <v>15.833333333333334</v>
      </c>
      <c r="K24" s="114">
        <f t="shared" si="2"/>
        <v>71.983333333333334</v>
      </c>
      <c r="L24" s="120"/>
      <c r="M24" s="69"/>
      <c r="N24" s="63"/>
      <c r="O24" s="120"/>
      <c r="P24" s="69"/>
      <c r="Q24" s="69"/>
      <c r="R24" s="69"/>
      <c r="S24" s="69"/>
      <c r="T24" s="7"/>
      <c r="U24" s="7"/>
      <c r="V24" s="7"/>
      <c r="W24" s="7"/>
      <c r="X24" s="7"/>
      <c r="Y24" s="7"/>
      <c r="Z24" s="7"/>
      <c r="AA24" s="7"/>
    </row>
    <row r="25" spans="1:27">
      <c r="A25" s="18" t="s">
        <v>105</v>
      </c>
      <c r="B25" s="7" t="s">
        <v>92</v>
      </c>
      <c r="C25" s="7" t="s">
        <v>223</v>
      </c>
      <c r="D25" s="18" t="s">
        <v>231</v>
      </c>
      <c r="E25" s="111">
        <f t="shared" si="4"/>
        <v>16.183333333333334</v>
      </c>
      <c r="F25" s="69"/>
      <c r="G25" s="36" t="s">
        <v>19</v>
      </c>
      <c r="H25" s="37" t="s">
        <v>96</v>
      </c>
      <c r="I25" s="114">
        <f t="shared" si="0"/>
        <v>97.13333333333334</v>
      </c>
      <c r="J25" s="114">
        <f t="shared" si="1"/>
        <v>1.3666666666666667</v>
      </c>
      <c r="K25" s="114">
        <f t="shared" si="2"/>
        <v>98.5</v>
      </c>
      <c r="L25" s="120"/>
      <c r="M25" s="69"/>
      <c r="N25" s="63"/>
      <c r="O25" s="120"/>
      <c r="P25" s="69"/>
      <c r="Q25" s="69"/>
      <c r="R25" s="69"/>
      <c r="S25" s="69"/>
      <c r="T25" s="7"/>
      <c r="U25" s="7"/>
      <c r="V25" s="7"/>
      <c r="W25" s="7"/>
      <c r="X25" s="7"/>
      <c r="Y25" s="7"/>
      <c r="Z25" s="7"/>
      <c r="AA25" s="7"/>
    </row>
    <row r="26" spans="1:27">
      <c r="A26" s="18" t="s">
        <v>105</v>
      </c>
      <c r="B26" s="7" t="s">
        <v>71</v>
      </c>
      <c r="C26" s="7" t="s">
        <v>225</v>
      </c>
      <c r="D26" s="18" t="s">
        <v>232</v>
      </c>
      <c r="E26" s="111">
        <f t="shared" si="4"/>
        <v>15.933333333333334</v>
      </c>
      <c r="F26" s="69"/>
      <c r="G26" s="36" t="s">
        <v>19</v>
      </c>
      <c r="H26" s="37" t="s">
        <v>87</v>
      </c>
      <c r="I26" s="114">
        <f t="shared" si="0"/>
        <v>30.316666666666666</v>
      </c>
      <c r="J26" s="114">
        <f t="shared" si="1"/>
        <v>0</v>
      </c>
      <c r="K26" s="114">
        <f t="shared" si="2"/>
        <v>30.316666666666666</v>
      </c>
      <c r="L26" s="120"/>
      <c r="M26" s="69"/>
      <c r="N26" s="63"/>
      <c r="O26" s="120"/>
      <c r="P26" s="69"/>
      <c r="Q26" s="69"/>
      <c r="R26" s="69"/>
      <c r="S26" s="69"/>
      <c r="T26" s="7"/>
      <c r="U26" s="7"/>
      <c r="V26" s="7"/>
      <c r="W26" s="7"/>
      <c r="X26" s="7"/>
      <c r="Y26" s="7"/>
      <c r="Z26" s="7"/>
      <c r="AA26" s="7"/>
    </row>
    <row r="27" spans="1:27">
      <c r="A27" s="18" t="s">
        <v>105</v>
      </c>
      <c r="B27" s="7" t="s">
        <v>71</v>
      </c>
      <c r="C27" s="7" t="s">
        <v>227</v>
      </c>
      <c r="D27" s="18" t="s">
        <v>233</v>
      </c>
      <c r="E27" s="111">
        <f t="shared" si="4"/>
        <v>69.283333333333331</v>
      </c>
      <c r="F27" s="69"/>
      <c r="G27" s="36" t="s">
        <v>19</v>
      </c>
      <c r="H27" s="37" t="s">
        <v>97</v>
      </c>
      <c r="I27" s="114">
        <f t="shared" si="0"/>
        <v>22.01666666666668</v>
      </c>
      <c r="J27" s="114">
        <f t="shared" si="1"/>
        <v>233.66666666666666</v>
      </c>
      <c r="K27" s="114">
        <f t="shared" si="2"/>
        <v>255.68333333333334</v>
      </c>
      <c r="L27" s="120"/>
      <c r="M27" s="69"/>
      <c r="N27" s="63"/>
      <c r="O27" s="120"/>
      <c r="P27" s="69"/>
      <c r="Q27" s="69"/>
      <c r="R27" s="69"/>
      <c r="S27" s="69"/>
      <c r="T27" s="7"/>
      <c r="U27" s="7"/>
      <c r="V27" s="7"/>
      <c r="W27" s="7"/>
      <c r="X27" s="7"/>
      <c r="Y27" s="7"/>
      <c r="Z27" s="7"/>
      <c r="AA27" s="7"/>
    </row>
    <row r="28" spans="1:27">
      <c r="A28" s="18" t="s">
        <v>105</v>
      </c>
      <c r="B28" s="7" t="s">
        <v>71</v>
      </c>
      <c r="C28" s="7" t="s">
        <v>229</v>
      </c>
      <c r="D28" s="18" t="s">
        <v>234</v>
      </c>
      <c r="E28" s="111">
        <f t="shared" si="4"/>
        <v>24.883333333333333</v>
      </c>
      <c r="F28" s="69"/>
      <c r="G28" s="36" t="s">
        <v>19</v>
      </c>
      <c r="H28" s="37" t="s">
        <v>98</v>
      </c>
      <c r="I28" s="114">
        <f t="shared" si="0"/>
        <v>0</v>
      </c>
      <c r="J28" s="114">
        <f t="shared" si="1"/>
        <v>107.98333333333333</v>
      </c>
      <c r="K28" s="114">
        <f t="shared" si="2"/>
        <v>107.98333333333333</v>
      </c>
      <c r="L28" s="120"/>
      <c r="M28" s="69"/>
      <c r="N28" s="63"/>
      <c r="O28" s="120"/>
      <c r="P28" s="69"/>
      <c r="Q28" s="69"/>
      <c r="R28" s="69"/>
      <c r="S28" s="69"/>
      <c r="T28" s="7"/>
      <c r="U28" s="7"/>
      <c r="V28" s="7"/>
      <c r="W28" s="7"/>
      <c r="X28" s="7"/>
      <c r="Y28" s="7"/>
      <c r="Z28" s="7"/>
      <c r="AA28" s="7"/>
    </row>
    <row r="29" spans="1:27">
      <c r="A29" s="18" t="s">
        <v>105</v>
      </c>
      <c r="B29" s="7" t="s">
        <v>71</v>
      </c>
      <c r="C29" s="7" t="s">
        <v>235</v>
      </c>
      <c r="D29" s="18" t="s">
        <v>236</v>
      </c>
      <c r="E29" s="111">
        <f t="shared" si="4"/>
        <v>13.283333333333333</v>
      </c>
      <c r="F29" s="69"/>
      <c r="G29" s="36" t="s">
        <v>18</v>
      </c>
      <c r="H29" s="37" t="s">
        <v>92</v>
      </c>
      <c r="I29" s="114">
        <f t="shared" si="0"/>
        <v>114.55000000000001</v>
      </c>
      <c r="J29" s="114">
        <f t="shared" si="1"/>
        <v>0.7</v>
      </c>
      <c r="K29" s="114">
        <f t="shared" si="2"/>
        <v>115.25000000000001</v>
      </c>
      <c r="L29" s="120"/>
      <c r="M29" s="69"/>
      <c r="N29" s="63"/>
      <c r="O29" s="120"/>
      <c r="P29" s="69"/>
      <c r="Q29" s="69"/>
      <c r="R29" s="69"/>
      <c r="S29" s="69"/>
      <c r="T29" s="7"/>
      <c r="U29" s="7"/>
      <c r="V29" s="7"/>
      <c r="W29" s="7"/>
      <c r="X29" s="7"/>
      <c r="Y29" s="7"/>
      <c r="Z29" s="7"/>
      <c r="AA29" s="7"/>
    </row>
    <row r="30" spans="1:27">
      <c r="A30" s="18" t="s">
        <v>105</v>
      </c>
      <c r="B30" s="7" t="s">
        <v>71</v>
      </c>
      <c r="C30" s="7" t="s">
        <v>237</v>
      </c>
      <c r="D30" s="18" t="s">
        <v>238</v>
      </c>
      <c r="E30" s="111">
        <f t="shared" si="4"/>
        <v>7.3166666666666664</v>
      </c>
      <c r="F30" s="69"/>
      <c r="G30" s="36" t="s">
        <v>18</v>
      </c>
      <c r="H30" s="37" t="s">
        <v>99</v>
      </c>
      <c r="I30" s="114">
        <f t="shared" si="0"/>
        <v>2.1499999999999986</v>
      </c>
      <c r="J30" s="114">
        <f t="shared" si="1"/>
        <v>48.1</v>
      </c>
      <c r="K30" s="114">
        <f t="shared" si="2"/>
        <v>50.25</v>
      </c>
      <c r="L30" s="120"/>
      <c r="M30" s="69"/>
      <c r="N30" s="63"/>
      <c r="O30" s="120"/>
      <c r="P30" s="69"/>
      <c r="Q30" s="69"/>
      <c r="R30" s="69"/>
      <c r="S30" s="69"/>
      <c r="T30" s="7"/>
      <c r="U30" s="7"/>
      <c r="V30" s="7"/>
      <c r="W30" s="7"/>
      <c r="X30" s="7"/>
      <c r="Y30" s="7"/>
      <c r="Z30" s="7"/>
      <c r="AA30" s="7"/>
    </row>
    <row r="31" spans="1:27">
      <c r="A31" s="18" t="s">
        <v>105</v>
      </c>
      <c r="B31" s="7" t="s">
        <v>71</v>
      </c>
      <c r="C31" s="7" t="s">
        <v>223</v>
      </c>
      <c r="D31" s="18" t="s">
        <v>239</v>
      </c>
      <c r="E31" s="111">
        <f t="shared" si="4"/>
        <v>8.5</v>
      </c>
      <c r="F31" s="7"/>
      <c r="G31" s="36" t="s">
        <v>18</v>
      </c>
      <c r="H31" s="37" t="s">
        <v>100</v>
      </c>
      <c r="I31" s="114">
        <f t="shared" si="0"/>
        <v>119.25</v>
      </c>
      <c r="J31" s="114">
        <f t="shared" si="1"/>
        <v>16.066666666666666</v>
      </c>
      <c r="K31" s="114">
        <f t="shared" si="2"/>
        <v>135.31666666666666</v>
      </c>
      <c r="L31" s="120"/>
      <c r="M31" s="69"/>
      <c r="N31" s="18"/>
      <c r="O31" s="122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>
      <c r="A32" s="18" t="s">
        <v>105</v>
      </c>
      <c r="B32" s="7" t="s">
        <v>99</v>
      </c>
      <c r="C32" s="7" t="s">
        <v>227</v>
      </c>
      <c r="D32" s="18" t="s">
        <v>240</v>
      </c>
      <c r="E32" s="111">
        <f t="shared" si="4"/>
        <v>16.533333333333335</v>
      </c>
      <c r="F32" s="7"/>
      <c r="G32" s="36" t="s">
        <v>18</v>
      </c>
      <c r="H32" s="37" t="s">
        <v>101</v>
      </c>
      <c r="I32" s="114">
        <f t="shared" si="0"/>
        <v>184.28333333333336</v>
      </c>
      <c r="J32" s="114">
        <f t="shared" si="1"/>
        <v>0</v>
      </c>
      <c r="K32" s="114">
        <f t="shared" si="2"/>
        <v>184.28333333333336</v>
      </c>
      <c r="L32" s="120"/>
      <c r="M32" s="69"/>
      <c r="N32" s="18"/>
      <c r="O32" s="122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>
      <c r="A33" s="18" t="s">
        <v>105</v>
      </c>
      <c r="B33" s="7" t="s">
        <v>99</v>
      </c>
      <c r="C33" s="7" t="s">
        <v>229</v>
      </c>
      <c r="D33" s="18" t="s">
        <v>241</v>
      </c>
      <c r="E33" s="111">
        <f t="shared" si="4"/>
        <v>48.133333333333333</v>
      </c>
      <c r="F33" s="7"/>
      <c r="G33" s="36" t="s">
        <v>18</v>
      </c>
      <c r="H33" s="37" t="s">
        <v>96</v>
      </c>
      <c r="I33" s="114">
        <f t="shared" si="0"/>
        <v>102.2833333333333</v>
      </c>
      <c r="J33" s="114">
        <f t="shared" si="1"/>
        <v>166.5</v>
      </c>
      <c r="K33" s="114">
        <f t="shared" si="2"/>
        <v>268.7833333333333</v>
      </c>
      <c r="L33" s="120"/>
      <c r="M33" s="69"/>
      <c r="N33" s="18"/>
      <c r="O33" s="122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>
      <c r="A34" s="18" t="s">
        <v>105</v>
      </c>
      <c r="B34" s="7" t="s">
        <v>99</v>
      </c>
      <c r="C34" s="7" t="s">
        <v>235</v>
      </c>
      <c r="D34" s="18" t="s">
        <v>242</v>
      </c>
      <c r="E34" s="111">
        <f t="shared" si="4"/>
        <v>4</v>
      </c>
      <c r="F34" s="7"/>
      <c r="G34" s="36" t="s">
        <v>18</v>
      </c>
      <c r="H34" s="37" t="s">
        <v>103</v>
      </c>
      <c r="I34" s="114">
        <f t="shared" ref="I34:I65" si="5">SUMIFS(E:E,B:B,H34,A:A,G34) - J34</f>
        <v>297.89999999999998</v>
      </c>
      <c r="J34" s="114">
        <f t="shared" ref="J34:J65" si="6">SUMIFS(E:E, B:B, H34, C:C, "*đêm*",A:A,G34)</f>
        <v>32.666666666666664</v>
      </c>
      <c r="K34" s="114">
        <f t="shared" ref="K34:K65" si="7">I34+J34</f>
        <v>330.56666666666666</v>
      </c>
      <c r="L34" s="120"/>
      <c r="M34" s="69"/>
      <c r="N34" s="18"/>
      <c r="O34" s="122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>
      <c r="A35" s="18" t="s">
        <v>105</v>
      </c>
      <c r="B35" s="7" t="s">
        <v>99</v>
      </c>
      <c r="C35" s="7" t="s">
        <v>237</v>
      </c>
      <c r="D35" s="18" t="s">
        <v>243</v>
      </c>
      <c r="E35" s="111">
        <f t="shared" si="4"/>
        <v>8</v>
      </c>
      <c r="F35" s="7"/>
      <c r="G35" s="36" t="s">
        <v>18</v>
      </c>
      <c r="H35" s="37" t="s">
        <v>104</v>
      </c>
      <c r="I35" s="114">
        <f t="shared" si="5"/>
        <v>0</v>
      </c>
      <c r="J35" s="114">
        <f t="shared" si="6"/>
        <v>187.46666666666667</v>
      </c>
      <c r="K35" s="114">
        <f t="shared" si="7"/>
        <v>187.46666666666667</v>
      </c>
      <c r="L35" s="120"/>
      <c r="M35" s="69"/>
      <c r="N35" s="18"/>
      <c r="O35" s="122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>
      <c r="A36" s="18" t="s">
        <v>105</v>
      </c>
      <c r="B36" s="7" t="s">
        <v>96</v>
      </c>
      <c r="C36" s="7" t="s">
        <v>229</v>
      </c>
      <c r="D36" s="18" t="s">
        <v>244</v>
      </c>
      <c r="E36" s="111">
        <f t="shared" si="4"/>
        <v>31</v>
      </c>
      <c r="F36" s="7"/>
      <c r="G36" s="36" t="s">
        <v>105</v>
      </c>
      <c r="H36" s="37" t="s">
        <v>106</v>
      </c>
      <c r="I36" s="114">
        <f t="shared" si="5"/>
        <v>5</v>
      </c>
      <c r="J36" s="114">
        <f t="shared" si="6"/>
        <v>0</v>
      </c>
      <c r="K36" s="114">
        <f t="shared" si="7"/>
        <v>5</v>
      </c>
      <c r="L36" s="120"/>
      <c r="M36" s="69"/>
      <c r="N36" s="18"/>
      <c r="O36" s="122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>
      <c r="A37" s="18" t="s">
        <v>105</v>
      </c>
      <c r="B37" s="7" t="s">
        <v>108</v>
      </c>
      <c r="C37" s="7" t="s">
        <v>225</v>
      </c>
      <c r="D37" s="18" t="s">
        <v>245</v>
      </c>
      <c r="E37" s="111">
        <f t="shared" si="4"/>
        <v>32.266666666666666</v>
      </c>
      <c r="F37" s="7"/>
      <c r="G37" s="36" t="s">
        <v>105</v>
      </c>
      <c r="H37" s="37" t="s">
        <v>92</v>
      </c>
      <c r="I37" s="114">
        <f t="shared" si="5"/>
        <v>137.73333333333335</v>
      </c>
      <c r="J37" s="114">
        <f t="shared" si="6"/>
        <v>1.5333333333333332</v>
      </c>
      <c r="K37" s="114">
        <f t="shared" si="7"/>
        <v>139.26666666666668</v>
      </c>
      <c r="L37" s="120"/>
      <c r="M37" s="69"/>
      <c r="N37" s="18"/>
      <c r="O37" s="122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>
      <c r="A38" s="18" t="s">
        <v>105</v>
      </c>
      <c r="B38" s="7" t="s">
        <v>108</v>
      </c>
      <c r="C38" s="7" t="s">
        <v>227</v>
      </c>
      <c r="D38" s="18" t="s">
        <v>246</v>
      </c>
      <c r="E38" s="111">
        <f t="shared" si="4"/>
        <v>33.799999999999997</v>
      </c>
      <c r="F38" s="7"/>
      <c r="G38" s="36" t="s">
        <v>105</v>
      </c>
      <c r="H38" s="42" t="s">
        <v>71</v>
      </c>
      <c r="I38" s="114">
        <f t="shared" si="5"/>
        <v>114.31666666666666</v>
      </c>
      <c r="J38" s="114">
        <f t="shared" si="6"/>
        <v>24.883333333333333</v>
      </c>
      <c r="K38" s="114">
        <f t="shared" si="7"/>
        <v>139.19999999999999</v>
      </c>
      <c r="L38" s="120"/>
      <c r="M38" s="69"/>
      <c r="N38" s="18"/>
      <c r="O38" s="122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>
      <c r="A39" s="18" t="s">
        <v>105</v>
      </c>
      <c r="B39" s="7" t="s">
        <v>108</v>
      </c>
      <c r="C39" s="7" t="s">
        <v>229</v>
      </c>
      <c r="D39" s="18" t="s">
        <v>247</v>
      </c>
      <c r="E39" s="111">
        <f t="shared" si="4"/>
        <v>24.283333333333335</v>
      </c>
      <c r="F39" s="7"/>
      <c r="G39" s="36" t="s">
        <v>105</v>
      </c>
      <c r="H39" s="42" t="s">
        <v>99</v>
      </c>
      <c r="I39" s="114">
        <f t="shared" si="5"/>
        <v>28.533333333333339</v>
      </c>
      <c r="J39" s="114">
        <f t="shared" si="6"/>
        <v>48.133333333333333</v>
      </c>
      <c r="K39" s="114">
        <f t="shared" si="7"/>
        <v>76.666666666666671</v>
      </c>
      <c r="L39" s="120"/>
      <c r="M39" s="69"/>
      <c r="N39" s="18"/>
      <c r="O39" s="122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>
      <c r="A40" s="18" t="s">
        <v>105</v>
      </c>
      <c r="B40" s="7" t="s">
        <v>108</v>
      </c>
      <c r="C40" s="7" t="s">
        <v>223</v>
      </c>
      <c r="D40" s="18" t="s">
        <v>248</v>
      </c>
      <c r="E40" s="111">
        <f t="shared" si="4"/>
        <v>9</v>
      </c>
      <c r="F40" s="7"/>
      <c r="G40" s="36" t="s">
        <v>105</v>
      </c>
      <c r="H40" s="37" t="s">
        <v>96</v>
      </c>
      <c r="I40" s="114">
        <f t="shared" si="5"/>
        <v>0</v>
      </c>
      <c r="J40" s="114">
        <f t="shared" si="6"/>
        <v>31</v>
      </c>
      <c r="K40" s="114">
        <f t="shared" si="7"/>
        <v>31</v>
      </c>
      <c r="L40" s="120"/>
      <c r="M40" s="69"/>
      <c r="N40" s="18"/>
      <c r="O40" s="122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>
      <c r="A41" s="18" t="s">
        <v>105</v>
      </c>
      <c r="B41" s="7" t="s">
        <v>91</v>
      </c>
      <c r="C41" s="7" t="s">
        <v>227</v>
      </c>
      <c r="D41" s="18" t="s">
        <v>249</v>
      </c>
      <c r="E41" s="111">
        <f t="shared" si="4"/>
        <v>0.23333333333333334</v>
      </c>
      <c r="F41" s="7"/>
      <c r="G41" s="36" t="s">
        <v>105</v>
      </c>
      <c r="H41" s="37" t="s">
        <v>108</v>
      </c>
      <c r="I41" s="114">
        <f t="shared" si="5"/>
        <v>75.066666666666663</v>
      </c>
      <c r="J41" s="114">
        <f t="shared" si="6"/>
        <v>24.283333333333335</v>
      </c>
      <c r="K41" s="114">
        <f t="shared" si="7"/>
        <v>99.35</v>
      </c>
      <c r="L41" s="120"/>
      <c r="M41" s="69"/>
      <c r="N41" s="18"/>
      <c r="O41" s="122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>
      <c r="A42" s="18" t="s">
        <v>105</v>
      </c>
      <c r="B42" s="7" t="s">
        <v>91</v>
      </c>
      <c r="C42" s="7" t="s">
        <v>229</v>
      </c>
      <c r="D42" s="18" t="s">
        <v>250</v>
      </c>
      <c r="E42" s="111">
        <f t="shared" si="4"/>
        <v>104</v>
      </c>
      <c r="F42" s="7"/>
      <c r="G42" s="36" t="s">
        <v>105</v>
      </c>
      <c r="H42" s="37" t="s">
        <v>91</v>
      </c>
      <c r="I42" s="114">
        <f t="shared" si="5"/>
        <v>4.2333333333333343</v>
      </c>
      <c r="J42" s="114">
        <f t="shared" si="6"/>
        <v>104</v>
      </c>
      <c r="K42" s="114">
        <f t="shared" si="7"/>
        <v>108.23333333333333</v>
      </c>
      <c r="L42" s="120"/>
      <c r="M42" s="69"/>
      <c r="N42" s="18"/>
      <c r="O42" s="122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>
      <c r="A43" s="18" t="s">
        <v>105</v>
      </c>
      <c r="B43" s="7" t="s">
        <v>91</v>
      </c>
      <c r="C43" s="7" t="s">
        <v>237</v>
      </c>
      <c r="D43" s="18" t="s">
        <v>242</v>
      </c>
      <c r="E43" s="111">
        <f t="shared" si="4"/>
        <v>4</v>
      </c>
      <c r="F43" s="7"/>
      <c r="G43" s="36" t="s">
        <v>20</v>
      </c>
      <c r="H43" s="37" t="s">
        <v>109</v>
      </c>
      <c r="I43" s="114">
        <f t="shared" si="5"/>
        <v>274.2833333333333</v>
      </c>
      <c r="J43" s="114">
        <f t="shared" si="6"/>
        <v>0</v>
      </c>
      <c r="K43" s="114">
        <f t="shared" si="7"/>
        <v>274.2833333333333</v>
      </c>
      <c r="L43" s="120"/>
      <c r="M43" s="69"/>
      <c r="N43" s="18"/>
      <c r="O43" s="122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>
      <c r="A44" s="18" t="s">
        <v>18</v>
      </c>
      <c r="B44" s="7" t="s">
        <v>92</v>
      </c>
      <c r="C44" s="7" t="s">
        <v>225</v>
      </c>
      <c r="D44" s="18" t="s">
        <v>251</v>
      </c>
      <c r="E44" s="111">
        <f t="shared" si="4"/>
        <v>49.666666666666664</v>
      </c>
      <c r="F44" s="7"/>
      <c r="G44" s="36" t="s">
        <v>20</v>
      </c>
      <c r="H44" s="37" t="s">
        <v>110</v>
      </c>
      <c r="I44" s="114">
        <f t="shared" si="5"/>
        <v>0</v>
      </c>
      <c r="J44" s="114">
        <f t="shared" si="6"/>
        <v>248.76666666666668</v>
      </c>
      <c r="K44" s="114">
        <f t="shared" si="7"/>
        <v>248.76666666666668</v>
      </c>
      <c r="L44" s="120"/>
      <c r="M44" s="69"/>
      <c r="N44" s="18"/>
      <c r="O44" s="122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>
      <c r="A45" s="18" t="s">
        <v>18</v>
      </c>
      <c r="B45" s="7" t="s">
        <v>92</v>
      </c>
      <c r="C45" s="7" t="s">
        <v>227</v>
      </c>
      <c r="D45" s="18" t="s">
        <v>252</v>
      </c>
      <c r="E45" s="111">
        <f t="shared" si="4"/>
        <v>64.88333333333334</v>
      </c>
      <c r="F45" s="7"/>
      <c r="G45" s="36" t="s">
        <v>20</v>
      </c>
      <c r="H45" s="7" t="s">
        <v>95</v>
      </c>
      <c r="I45" s="114">
        <f t="shared" si="5"/>
        <v>14.666666666666668</v>
      </c>
      <c r="J45" s="114">
        <f t="shared" si="6"/>
        <v>0</v>
      </c>
      <c r="K45" s="114">
        <f t="shared" si="7"/>
        <v>14.666666666666668</v>
      </c>
      <c r="L45" s="120"/>
      <c r="M45" s="69"/>
      <c r="N45" s="18"/>
      <c r="O45" s="122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>
      <c r="A46" s="18" t="s">
        <v>18</v>
      </c>
      <c r="B46" s="7" t="s">
        <v>92</v>
      </c>
      <c r="C46" s="7" t="s">
        <v>253</v>
      </c>
      <c r="D46" s="18" t="s">
        <v>254</v>
      </c>
      <c r="E46" s="111">
        <f t="shared" si="4"/>
        <v>0.7</v>
      </c>
      <c r="F46" s="7"/>
      <c r="G46" s="36" t="s">
        <v>20</v>
      </c>
      <c r="H46" s="7" t="s">
        <v>111</v>
      </c>
      <c r="I46" s="114">
        <f t="shared" si="5"/>
        <v>64.38333333333334</v>
      </c>
      <c r="J46" s="114">
        <f t="shared" si="6"/>
        <v>71.833333333333329</v>
      </c>
      <c r="K46" s="114">
        <f t="shared" si="7"/>
        <v>136.21666666666667</v>
      </c>
      <c r="L46" s="120"/>
      <c r="M46" s="69"/>
      <c r="N46" s="18"/>
      <c r="O46" s="122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>
      <c r="A47" s="18" t="s">
        <v>18</v>
      </c>
      <c r="B47" s="7" t="s">
        <v>99</v>
      </c>
      <c r="C47" s="7" t="s">
        <v>253</v>
      </c>
      <c r="D47" s="18" t="s">
        <v>255</v>
      </c>
      <c r="E47" s="111">
        <f t="shared" si="4"/>
        <v>48.1</v>
      </c>
      <c r="F47" s="7"/>
      <c r="G47" s="36" t="s">
        <v>20</v>
      </c>
      <c r="H47" s="7" t="s">
        <v>112</v>
      </c>
      <c r="I47" s="114">
        <f t="shared" si="5"/>
        <v>68.76666666666668</v>
      </c>
      <c r="J47" s="114">
        <f t="shared" si="6"/>
        <v>163.51666666666668</v>
      </c>
      <c r="K47" s="114">
        <f t="shared" si="7"/>
        <v>232.28333333333336</v>
      </c>
      <c r="L47" s="120"/>
      <c r="M47" s="69"/>
      <c r="N47" s="18"/>
      <c r="O47" s="122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>
      <c r="A48" s="18" t="s">
        <v>18</v>
      </c>
      <c r="B48" s="7" t="s">
        <v>99</v>
      </c>
      <c r="C48" s="7" t="s">
        <v>256</v>
      </c>
      <c r="D48" s="18" t="s">
        <v>257</v>
      </c>
      <c r="E48" s="111">
        <f t="shared" si="4"/>
        <v>2.15</v>
      </c>
      <c r="F48" s="7"/>
      <c r="G48" s="36" t="s">
        <v>20</v>
      </c>
      <c r="H48" s="7" t="s">
        <v>108</v>
      </c>
      <c r="I48" s="114">
        <f t="shared" si="5"/>
        <v>24</v>
      </c>
      <c r="J48" s="114">
        <f t="shared" si="6"/>
        <v>0</v>
      </c>
      <c r="K48" s="114">
        <f t="shared" si="7"/>
        <v>24</v>
      </c>
      <c r="L48" s="120"/>
      <c r="M48" s="69"/>
      <c r="N48" s="18"/>
      <c r="O48" s="122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>
      <c r="A49" s="18" t="s">
        <v>18</v>
      </c>
      <c r="B49" s="7" t="s">
        <v>100</v>
      </c>
      <c r="C49" s="7" t="s">
        <v>225</v>
      </c>
      <c r="D49" s="18" t="s">
        <v>258</v>
      </c>
      <c r="E49" s="111">
        <f t="shared" si="4"/>
        <v>16.149999999999999</v>
      </c>
      <c r="F49" s="7"/>
      <c r="G49" s="36" t="s">
        <v>20</v>
      </c>
      <c r="H49" s="7" t="s">
        <v>113</v>
      </c>
      <c r="I49" s="114">
        <f t="shared" si="5"/>
        <v>205.79999999999998</v>
      </c>
      <c r="J49" s="114">
        <f t="shared" si="6"/>
        <v>15.866666666666667</v>
      </c>
      <c r="K49" s="114">
        <f t="shared" si="7"/>
        <v>221.66666666666666</v>
      </c>
      <c r="L49" s="120"/>
      <c r="M49" s="69"/>
      <c r="N49" s="18"/>
      <c r="O49" s="122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>
      <c r="A50" s="18" t="s">
        <v>18</v>
      </c>
      <c r="B50" s="7" t="s">
        <v>100</v>
      </c>
      <c r="C50" s="7" t="s">
        <v>227</v>
      </c>
      <c r="D50" s="18" t="s">
        <v>259</v>
      </c>
      <c r="E50" s="111">
        <f t="shared" si="4"/>
        <v>97.083333333333329</v>
      </c>
      <c r="F50" s="7"/>
      <c r="G50" s="36" t="s">
        <v>21</v>
      </c>
      <c r="H50" s="7" t="s">
        <v>260</v>
      </c>
      <c r="I50" s="114">
        <f t="shared" si="5"/>
        <v>32.200000000000003</v>
      </c>
      <c r="J50" s="114">
        <f t="shared" si="6"/>
        <v>0</v>
      </c>
      <c r="K50" s="114">
        <f t="shared" si="7"/>
        <v>32.200000000000003</v>
      </c>
      <c r="L50" s="120"/>
      <c r="M50" s="69"/>
      <c r="N50" s="18"/>
      <c r="O50" s="122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>
      <c r="A51" s="18" t="s">
        <v>18</v>
      </c>
      <c r="B51" s="7" t="s">
        <v>100</v>
      </c>
      <c r="C51" s="7" t="s">
        <v>253</v>
      </c>
      <c r="D51" s="18" t="s">
        <v>261</v>
      </c>
      <c r="E51" s="111">
        <f t="shared" si="4"/>
        <v>16.066666666666666</v>
      </c>
      <c r="F51" s="7"/>
      <c r="G51" s="36" t="s">
        <v>21</v>
      </c>
      <c r="H51" s="7" t="s">
        <v>114</v>
      </c>
      <c r="I51" s="114">
        <f t="shared" si="5"/>
        <v>48</v>
      </c>
      <c r="J51" s="114">
        <f t="shared" si="6"/>
        <v>0</v>
      </c>
      <c r="K51" s="114">
        <f t="shared" si="7"/>
        <v>48</v>
      </c>
      <c r="L51" s="120"/>
      <c r="M51" s="69"/>
      <c r="N51" s="18"/>
      <c r="O51" s="122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>
      <c r="A52" s="18" t="s">
        <v>18</v>
      </c>
      <c r="B52" s="7" t="s">
        <v>100</v>
      </c>
      <c r="C52" s="7" t="s">
        <v>256</v>
      </c>
      <c r="D52" s="18" t="s">
        <v>262</v>
      </c>
      <c r="E52" s="111">
        <f t="shared" si="4"/>
        <v>6.0166666666666666</v>
      </c>
      <c r="F52" s="7"/>
      <c r="G52" s="36" t="s">
        <v>21</v>
      </c>
      <c r="H52" s="132" t="s">
        <v>115</v>
      </c>
      <c r="I52" s="114">
        <f t="shared" si="5"/>
        <v>49.849999999999994</v>
      </c>
      <c r="J52" s="114">
        <f t="shared" si="6"/>
        <v>230.96666666666667</v>
      </c>
      <c r="K52" s="114">
        <f t="shared" si="7"/>
        <v>280.81666666666666</v>
      </c>
      <c r="L52" s="120"/>
      <c r="M52" s="69"/>
      <c r="N52" s="18"/>
      <c r="O52" s="122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>
      <c r="A53" s="18" t="s">
        <v>18</v>
      </c>
      <c r="B53" s="7" t="s">
        <v>101</v>
      </c>
      <c r="C53" s="7" t="s">
        <v>225</v>
      </c>
      <c r="D53" s="18" t="s">
        <v>263</v>
      </c>
      <c r="E53" s="111">
        <f t="shared" si="4"/>
        <v>104.38333333333334</v>
      </c>
      <c r="F53" s="7"/>
      <c r="G53" s="36" t="s">
        <v>21</v>
      </c>
      <c r="H53" s="132" t="s">
        <v>116</v>
      </c>
      <c r="I53" s="114">
        <f t="shared" si="5"/>
        <v>177.36666666666667</v>
      </c>
      <c r="J53" s="114">
        <f t="shared" si="6"/>
        <v>0</v>
      </c>
      <c r="K53" s="114">
        <f t="shared" si="7"/>
        <v>177.36666666666667</v>
      </c>
      <c r="L53" s="120"/>
      <c r="M53" s="69"/>
      <c r="N53" s="18"/>
      <c r="O53" s="122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>
      <c r="A54" s="18" t="s">
        <v>18</v>
      </c>
      <c r="B54" s="7" t="s">
        <v>101</v>
      </c>
      <c r="C54" s="7" t="s">
        <v>227</v>
      </c>
      <c r="D54" s="18" t="s">
        <v>264</v>
      </c>
      <c r="E54" s="111">
        <f t="shared" si="4"/>
        <v>79.900000000000006</v>
      </c>
      <c r="F54" s="7"/>
      <c r="G54" s="36" t="s">
        <v>21</v>
      </c>
      <c r="H54" s="7" t="s">
        <v>95</v>
      </c>
      <c r="I54" s="114">
        <f t="shared" si="5"/>
        <v>198.88333333333333</v>
      </c>
      <c r="J54" s="114">
        <f t="shared" si="6"/>
        <v>26.916666666666668</v>
      </c>
      <c r="K54" s="114">
        <f t="shared" si="7"/>
        <v>225.79999999999998</v>
      </c>
      <c r="L54" s="120"/>
      <c r="M54" s="69"/>
      <c r="N54" s="18"/>
      <c r="O54" s="122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>
      <c r="A55" s="18" t="s">
        <v>18</v>
      </c>
      <c r="B55" s="7" t="s">
        <v>96</v>
      </c>
      <c r="C55" s="7" t="s">
        <v>225</v>
      </c>
      <c r="D55" s="18" t="s">
        <v>265</v>
      </c>
      <c r="E55" s="111">
        <f t="shared" si="4"/>
        <v>16.816666666666666</v>
      </c>
      <c r="F55" s="7"/>
      <c r="G55" s="36" t="s">
        <v>21</v>
      </c>
      <c r="H55" s="7" t="s">
        <v>117</v>
      </c>
      <c r="I55" s="114">
        <f t="shared" si="5"/>
        <v>284.76666666666665</v>
      </c>
      <c r="J55" s="114">
        <f t="shared" si="6"/>
        <v>8.1999999999999993</v>
      </c>
      <c r="K55" s="114">
        <f t="shared" si="7"/>
        <v>292.96666666666664</v>
      </c>
      <c r="L55" s="120"/>
      <c r="M55" s="69"/>
      <c r="N55" s="18"/>
      <c r="O55" s="122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>
      <c r="A56" s="18" t="s">
        <v>18</v>
      </c>
      <c r="B56" s="7" t="s">
        <v>96</v>
      </c>
      <c r="C56" s="7" t="s">
        <v>266</v>
      </c>
      <c r="D56" s="18" t="s">
        <v>267</v>
      </c>
      <c r="E56" s="111">
        <f t="shared" si="4"/>
        <v>17.516666666666666</v>
      </c>
      <c r="F56" s="7"/>
      <c r="G56" s="36" t="s">
        <v>21</v>
      </c>
      <c r="H56" s="7" t="s">
        <v>118</v>
      </c>
      <c r="I56" s="114">
        <f t="shared" si="5"/>
        <v>5.5499999999999545</v>
      </c>
      <c r="J56" s="114">
        <f t="shared" si="6"/>
        <v>267.41666666666669</v>
      </c>
      <c r="K56" s="114">
        <f t="shared" si="7"/>
        <v>272.96666666666664</v>
      </c>
      <c r="L56" s="120"/>
      <c r="M56" s="69"/>
      <c r="N56" s="18"/>
      <c r="O56" s="122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>
      <c r="A57" s="18" t="s">
        <v>18</v>
      </c>
      <c r="B57" s="7" t="s">
        <v>96</v>
      </c>
      <c r="C57" s="7" t="s">
        <v>227</v>
      </c>
      <c r="D57" s="18" t="s">
        <v>268</v>
      </c>
      <c r="E57" s="111">
        <f t="shared" si="4"/>
        <v>16.116666666666667</v>
      </c>
      <c r="F57" s="7"/>
      <c r="G57" s="36" t="s">
        <v>22</v>
      </c>
      <c r="H57" s="7" t="s">
        <v>119</v>
      </c>
      <c r="I57" s="114">
        <f t="shared" si="5"/>
        <v>0</v>
      </c>
      <c r="J57" s="114">
        <f t="shared" si="6"/>
        <v>246.4</v>
      </c>
      <c r="K57" s="114">
        <f t="shared" si="7"/>
        <v>246.4</v>
      </c>
      <c r="L57" s="120"/>
      <c r="M57" s="69"/>
      <c r="N57" s="18"/>
      <c r="O57" s="122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>
      <c r="A58" s="18" t="s">
        <v>18</v>
      </c>
      <c r="B58" s="7" t="s">
        <v>96</v>
      </c>
      <c r="C58" s="7" t="s">
        <v>253</v>
      </c>
      <c r="D58" s="18" t="s">
        <v>269</v>
      </c>
      <c r="E58" s="111">
        <f t="shared" si="4"/>
        <v>166.5</v>
      </c>
      <c r="F58" s="7"/>
      <c r="G58" s="36" t="s">
        <v>22</v>
      </c>
      <c r="H58" s="7" t="s">
        <v>120</v>
      </c>
      <c r="I58" s="114">
        <f t="shared" si="5"/>
        <v>194.68333333333334</v>
      </c>
      <c r="J58" s="114">
        <f t="shared" si="6"/>
        <v>12.266666666666667</v>
      </c>
      <c r="K58" s="114">
        <f t="shared" si="7"/>
        <v>206.95000000000002</v>
      </c>
      <c r="L58" s="120"/>
      <c r="M58" s="69"/>
      <c r="N58" s="18"/>
      <c r="O58" s="122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>
      <c r="A59" s="18" t="s">
        <v>18</v>
      </c>
      <c r="B59" s="7" t="s">
        <v>96</v>
      </c>
      <c r="C59" s="7" t="s">
        <v>256</v>
      </c>
      <c r="D59" s="18" t="s">
        <v>270</v>
      </c>
      <c r="E59" s="111">
        <f t="shared" si="4"/>
        <v>51.833333333333336</v>
      </c>
      <c r="F59" s="7"/>
      <c r="G59" s="18" t="s">
        <v>22</v>
      </c>
      <c r="H59" s="132" t="s">
        <v>121</v>
      </c>
      <c r="I59" s="114">
        <f t="shared" si="5"/>
        <v>74.983333333333377</v>
      </c>
      <c r="J59" s="114">
        <f t="shared" si="6"/>
        <v>224.61666666666665</v>
      </c>
      <c r="K59" s="114">
        <f t="shared" si="7"/>
        <v>299.60000000000002</v>
      </c>
      <c r="L59" s="120"/>
      <c r="M59" s="69"/>
      <c r="N59" s="18"/>
      <c r="O59" s="122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>
      <c r="A60" s="18" t="s">
        <v>18</v>
      </c>
      <c r="B60" s="7" t="s">
        <v>103</v>
      </c>
      <c r="C60" s="7" t="s">
        <v>225</v>
      </c>
      <c r="D60" s="18" t="s">
        <v>271</v>
      </c>
      <c r="E60" s="111">
        <f t="shared" si="4"/>
        <v>56.783333333333331</v>
      </c>
      <c r="F60" s="7"/>
      <c r="G60" s="18" t="s">
        <v>22</v>
      </c>
      <c r="H60" s="7" t="s">
        <v>122</v>
      </c>
      <c r="I60" s="114">
        <f t="shared" si="5"/>
        <v>31.883333333333333</v>
      </c>
      <c r="J60" s="114">
        <f t="shared" si="6"/>
        <v>0</v>
      </c>
      <c r="K60" s="114">
        <f t="shared" si="7"/>
        <v>31.883333333333333</v>
      </c>
      <c r="L60" s="120"/>
      <c r="M60" s="69"/>
      <c r="N60" s="18"/>
      <c r="O60" s="122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>
      <c r="A61" s="18" t="s">
        <v>18</v>
      </c>
      <c r="B61" s="7" t="s">
        <v>103</v>
      </c>
      <c r="C61" s="7" t="s">
        <v>266</v>
      </c>
      <c r="D61" s="18" t="s">
        <v>272</v>
      </c>
      <c r="E61" s="111">
        <f t="shared" si="4"/>
        <v>16.833333333333332</v>
      </c>
      <c r="F61" s="7"/>
      <c r="G61" s="18" t="s">
        <v>22</v>
      </c>
      <c r="H61" s="7" t="s">
        <v>123</v>
      </c>
      <c r="I61" s="114">
        <f t="shared" si="5"/>
        <v>205.21666666666664</v>
      </c>
      <c r="J61" s="114">
        <f t="shared" si="6"/>
        <v>0</v>
      </c>
      <c r="K61" s="114">
        <f t="shared" si="7"/>
        <v>205.21666666666664</v>
      </c>
      <c r="L61" s="120"/>
      <c r="M61" s="69"/>
      <c r="N61" s="18"/>
      <c r="O61" s="122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>
      <c r="A62" s="18" t="s">
        <v>18</v>
      </c>
      <c r="B62" s="7" t="s">
        <v>103</v>
      </c>
      <c r="C62" s="7" t="s">
        <v>227</v>
      </c>
      <c r="D62" s="18" t="s">
        <v>273</v>
      </c>
      <c r="E62" s="111">
        <f t="shared" si="4"/>
        <v>50.9</v>
      </c>
      <c r="F62" s="7"/>
      <c r="G62" s="18" t="s">
        <v>23</v>
      </c>
      <c r="H62" s="132" t="s">
        <v>106</v>
      </c>
      <c r="I62" s="114">
        <f t="shared" si="5"/>
        <v>270.95</v>
      </c>
      <c r="J62" s="114">
        <f t="shared" si="6"/>
        <v>37.049999999999997</v>
      </c>
      <c r="K62" s="114">
        <f t="shared" si="7"/>
        <v>308</v>
      </c>
      <c r="L62" s="120"/>
      <c r="M62" s="69"/>
      <c r="N62" s="18"/>
      <c r="O62" s="122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>
      <c r="A63" s="18" t="s">
        <v>18</v>
      </c>
      <c r="B63" s="7" t="s">
        <v>103</v>
      </c>
      <c r="C63" s="7" t="s">
        <v>253</v>
      </c>
      <c r="D63" s="18" t="s">
        <v>274</v>
      </c>
      <c r="E63" s="111">
        <f t="shared" si="4"/>
        <v>32.666666666666664</v>
      </c>
      <c r="F63" s="7"/>
      <c r="G63" s="18" t="s">
        <v>23</v>
      </c>
      <c r="H63" s="7" t="s">
        <v>124</v>
      </c>
      <c r="I63" s="114">
        <f t="shared" si="5"/>
        <v>6.9499999999999886</v>
      </c>
      <c r="J63" s="114">
        <f t="shared" si="6"/>
        <v>237.53333333333333</v>
      </c>
      <c r="K63" s="114">
        <f t="shared" si="7"/>
        <v>244.48333333333332</v>
      </c>
      <c r="L63" s="120"/>
      <c r="M63" s="69"/>
      <c r="N63" s="18"/>
      <c r="O63" s="122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>
      <c r="A64" s="18" t="s">
        <v>18</v>
      </c>
      <c r="B64" s="7" t="s">
        <v>103</v>
      </c>
      <c r="C64" s="7" t="s">
        <v>275</v>
      </c>
      <c r="D64" s="18" t="s">
        <v>276</v>
      </c>
      <c r="E64" s="111">
        <f t="shared" si="4"/>
        <v>132.9</v>
      </c>
      <c r="F64" s="7"/>
      <c r="G64" s="18" t="s">
        <v>23</v>
      </c>
      <c r="H64" s="7" t="s">
        <v>94</v>
      </c>
      <c r="I64" s="114">
        <f t="shared" si="5"/>
        <v>25.683333333333337</v>
      </c>
      <c r="J64" s="114">
        <f t="shared" si="6"/>
        <v>16.149999999999999</v>
      </c>
      <c r="K64" s="114">
        <f t="shared" si="7"/>
        <v>41.833333333333336</v>
      </c>
      <c r="L64" s="120"/>
      <c r="M64" s="69"/>
      <c r="N64" s="18"/>
      <c r="O64" s="122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>
      <c r="A65" s="18" t="s">
        <v>18</v>
      </c>
      <c r="B65" s="7" t="s">
        <v>103</v>
      </c>
      <c r="C65" s="7" t="s">
        <v>256</v>
      </c>
      <c r="D65" s="18" t="s">
        <v>277</v>
      </c>
      <c r="E65" s="111">
        <f t="shared" si="4"/>
        <v>40.483333333333334</v>
      </c>
      <c r="F65" s="7"/>
      <c r="G65" s="18" t="s">
        <v>23</v>
      </c>
      <c r="H65" s="7" t="s">
        <v>125</v>
      </c>
      <c r="I65" s="114">
        <f t="shared" si="5"/>
        <v>49.63333333333334</v>
      </c>
      <c r="J65" s="114">
        <f t="shared" si="6"/>
        <v>7.9333333333333336</v>
      </c>
      <c r="K65" s="114">
        <f t="shared" si="7"/>
        <v>57.566666666666677</v>
      </c>
      <c r="L65" s="120"/>
      <c r="M65" s="69"/>
      <c r="N65" s="18"/>
      <c r="O65" s="122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>
      <c r="A66" s="18" t="s">
        <v>18</v>
      </c>
      <c r="B66" s="7" t="s">
        <v>104</v>
      </c>
      <c r="C66" s="7" t="s">
        <v>253</v>
      </c>
      <c r="D66" s="18" t="s">
        <v>278</v>
      </c>
      <c r="E66" s="111">
        <f t="shared" si="4"/>
        <v>187.46666666666667</v>
      </c>
      <c r="F66" s="7"/>
      <c r="G66" s="18" t="s">
        <v>23</v>
      </c>
      <c r="H66" s="7" t="s">
        <v>126</v>
      </c>
      <c r="I66" s="114">
        <f t="shared" ref="I66:I97" si="8">SUMIFS(E:E,B:B,H66,A:A,G66) - J66</f>
        <v>24.45</v>
      </c>
      <c r="J66" s="114">
        <f t="shared" ref="J66:J80" si="9">SUMIFS(E:E, B:B, H66, C:C, "*đêm*",A:A,G66)</f>
        <v>24.05</v>
      </c>
      <c r="K66" s="114">
        <f t="shared" ref="K66:K97" si="10">I66+J66</f>
        <v>48.5</v>
      </c>
      <c r="L66" s="120"/>
      <c r="M66" s="69"/>
      <c r="N66" s="18"/>
      <c r="O66" s="122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>
      <c r="A67" s="18" t="s">
        <v>19</v>
      </c>
      <c r="B67" s="7" t="s">
        <v>80</v>
      </c>
      <c r="C67" s="7" t="s">
        <v>279</v>
      </c>
      <c r="D67" s="18" t="s">
        <v>280</v>
      </c>
      <c r="E67" s="111">
        <f t="shared" ref="E67:E130" si="11">IF(ISNUMBER(SEARCH("h",D67)), LEFT(D67,SEARCH("h",D67)-1) + IFERROR(MID(D67,SEARCH("h",D67)+1,LEN(D67)-SEARCH("h",D67)-1)/60, 0), IF(ISNUMBER(SEARCH("p",D67)), LEFT(D67,SEARCH("p",D67)-1)/60, "")
)</f>
        <v>10.15</v>
      </c>
      <c r="F67" s="7"/>
      <c r="G67" s="36" t="s">
        <v>23</v>
      </c>
      <c r="H67" s="37" t="s">
        <v>85</v>
      </c>
      <c r="I67" s="114">
        <f t="shared" si="8"/>
        <v>143.76666666666665</v>
      </c>
      <c r="J67" s="114">
        <f t="shared" si="9"/>
        <v>40.166666666666664</v>
      </c>
      <c r="K67" s="114">
        <f t="shared" si="10"/>
        <v>183.93333333333331</v>
      </c>
      <c r="L67" s="120"/>
      <c r="M67" s="69"/>
      <c r="N67" s="18"/>
      <c r="O67" s="122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>
      <c r="A68" s="18" t="s">
        <v>19</v>
      </c>
      <c r="B68" s="7" t="s">
        <v>80</v>
      </c>
      <c r="C68" s="7" t="s">
        <v>281</v>
      </c>
      <c r="D68" s="18" t="s">
        <v>282</v>
      </c>
      <c r="E68" s="111">
        <f t="shared" si="11"/>
        <v>134.08333333333334</v>
      </c>
      <c r="F68" s="7"/>
      <c r="G68" s="36" t="s">
        <v>23</v>
      </c>
      <c r="H68" s="37" t="s">
        <v>127</v>
      </c>
      <c r="I68" s="114">
        <f t="shared" si="8"/>
        <v>231.35</v>
      </c>
      <c r="J68" s="114">
        <f t="shared" si="9"/>
        <v>2</v>
      </c>
      <c r="K68" s="114">
        <f t="shared" si="10"/>
        <v>233.35</v>
      </c>
      <c r="L68" s="120"/>
      <c r="M68" s="69"/>
      <c r="N68" s="18"/>
      <c r="O68" s="122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>
      <c r="A69" s="18" t="s">
        <v>19</v>
      </c>
      <c r="B69" s="7" t="s">
        <v>80</v>
      </c>
      <c r="C69" s="7" t="s">
        <v>283</v>
      </c>
      <c r="D69" s="18" t="s">
        <v>284</v>
      </c>
      <c r="E69" s="111">
        <f t="shared" si="11"/>
        <v>16.383333333333333</v>
      </c>
      <c r="F69" s="7"/>
      <c r="G69" s="36" t="s">
        <v>23</v>
      </c>
      <c r="H69" s="37" t="s">
        <v>128</v>
      </c>
      <c r="I69" s="114">
        <f t="shared" si="8"/>
        <v>48</v>
      </c>
      <c r="J69" s="114">
        <f t="shared" si="9"/>
        <v>0</v>
      </c>
      <c r="K69" s="114">
        <f t="shared" si="10"/>
        <v>48</v>
      </c>
      <c r="L69" s="120"/>
      <c r="M69" s="69"/>
      <c r="N69" s="18"/>
      <c r="O69" s="122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>
      <c r="A70" s="18" t="s">
        <v>19</v>
      </c>
      <c r="B70" s="7" t="s">
        <v>80</v>
      </c>
      <c r="C70" s="7" t="s">
        <v>203</v>
      </c>
      <c r="D70" s="18" t="s">
        <v>273</v>
      </c>
      <c r="E70" s="111">
        <f t="shared" si="11"/>
        <v>50.9</v>
      </c>
      <c r="F70" s="7"/>
      <c r="G70" s="36" t="s">
        <v>23</v>
      </c>
      <c r="H70" s="37" t="s">
        <v>91</v>
      </c>
      <c r="I70" s="114">
        <f t="shared" si="8"/>
        <v>6.6666666666669983E-2</v>
      </c>
      <c r="J70" s="114">
        <f t="shared" si="9"/>
        <v>32.266666666666666</v>
      </c>
      <c r="K70" s="114">
        <f t="shared" si="10"/>
        <v>32.333333333333336</v>
      </c>
      <c r="L70" s="120"/>
      <c r="M70" s="69"/>
      <c r="N70" s="18"/>
      <c r="O70" s="122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>
      <c r="A71" s="18" t="s">
        <v>19</v>
      </c>
      <c r="B71" s="7" t="s">
        <v>92</v>
      </c>
      <c r="C71" s="7" t="s">
        <v>281</v>
      </c>
      <c r="D71" s="18" t="s">
        <v>285</v>
      </c>
      <c r="E71" s="111">
        <f t="shared" si="11"/>
        <v>34</v>
      </c>
      <c r="F71" s="7"/>
      <c r="G71" s="18" t="s">
        <v>24</v>
      </c>
      <c r="H71" s="7" t="s">
        <v>129</v>
      </c>
      <c r="I71" s="114">
        <f t="shared" si="8"/>
        <v>160.51666666666668</v>
      </c>
      <c r="J71" s="114">
        <f t="shared" si="9"/>
        <v>93.183333333333337</v>
      </c>
      <c r="K71" s="114">
        <f t="shared" si="10"/>
        <v>253.70000000000002</v>
      </c>
      <c r="L71" s="120"/>
      <c r="M71" s="69"/>
      <c r="N71" s="18"/>
      <c r="O71" s="122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>
      <c r="A72" s="18" t="s">
        <v>19</v>
      </c>
      <c r="B72" s="7" t="s">
        <v>93</v>
      </c>
      <c r="C72" s="7" t="s">
        <v>281</v>
      </c>
      <c r="D72" s="18" t="s">
        <v>286</v>
      </c>
      <c r="E72" s="111">
        <f t="shared" si="11"/>
        <v>8.3833333333333329</v>
      </c>
      <c r="F72" s="7"/>
      <c r="G72" s="18" t="s">
        <v>24</v>
      </c>
      <c r="H72" s="7" t="s">
        <v>130</v>
      </c>
      <c r="I72" s="114">
        <f t="shared" si="8"/>
        <v>6.7166666666666686</v>
      </c>
      <c r="J72" s="114">
        <f t="shared" si="9"/>
        <v>248.18333333333334</v>
      </c>
      <c r="K72" s="114">
        <f t="shared" si="10"/>
        <v>254.9</v>
      </c>
      <c r="L72" s="120"/>
      <c r="M72" s="69"/>
      <c r="N72" s="18"/>
      <c r="O72" s="122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>
      <c r="A73" s="18" t="s">
        <v>19</v>
      </c>
      <c r="B73" s="7" t="s">
        <v>93</v>
      </c>
      <c r="C73" s="7" t="s">
        <v>283</v>
      </c>
      <c r="D73" s="18" t="s">
        <v>287</v>
      </c>
      <c r="E73" s="111">
        <f t="shared" si="11"/>
        <v>28.616666666666667</v>
      </c>
      <c r="F73" s="7"/>
      <c r="G73" s="18" t="s">
        <v>24</v>
      </c>
      <c r="H73" s="7" t="s">
        <v>131</v>
      </c>
      <c r="I73" s="114">
        <f t="shared" si="8"/>
        <v>184.28333333333336</v>
      </c>
      <c r="J73" s="114">
        <f t="shared" si="9"/>
        <v>79.45</v>
      </c>
      <c r="K73" s="114">
        <f t="shared" si="10"/>
        <v>263.73333333333335</v>
      </c>
      <c r="L73" s="120"/>
      <c r="M73" s="69"/>
      <c r="N73" s="18"/>
      <c r="O73" s="122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>
      <c r="A74" s="18" t="s">
        <v>19</v>
      </c>
      <c r="B74" s="7" t="s">
        <v>93</v>
      </c>
      <c r="C74" s="7" t="s">
        <v>203</v>
      </c>
      <c r="D74" s="18" t="s">
        <v>288</v>
      </c>
      <c r="E74" s="111">
        <f t="shared" si="11"/>
        <v>17.916666666666668</v>
      </c>
      <c r="F74" s="7"/>
      <c r="G74" s="18" t="s">
        <v>24</v>
      </c>
      <c r="H74" s="7" t="s">
        <v>132</v>
      </c>
      <c r="I74" s="114">
        <f t="shared" si="8"/>
        <v>220.43333333333334</v>
      </c>
      <c r="J74" s="114">
        <f t="shared" si="9"/>
        <v>35.383333333333333</v>
      </c>
      <c r="K74" s="114">
        <f t="shared" si="10"/>
        <v>255.81666666666666</v>
      </c>
      <c r="L74" s="120"/>
      <c r="M74" s="69"/>
      <c r="N74" s="18"/>
      <c r="O74" s="122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>
      <c r="A75" s="18" t="s">
        <v>19</v>
      </c>
      <c r="B75" s="7" t="s">
        <v>93</v>
      </c>
      <c r="C75" s="7" t="s">
        <v>289</v>
      </c>
      <c r="D75" s="18" t="s">
        <v>290</v>
      </c>
      <c r="E75" s="111">
        <f t="shared" si="11"/>
        <v>6.25</v>
      </c>
      <c r="F75" s="7"/>
      <c r="G75" s="18" t="s">
        <v>24</v>
      </c>
      <c r="H75" s="7" t="s">
        <v>133</v>
      </c>
      <c r="I75" s="114">
        <f t="shared" si="8"/>
        <v>108.63333333333333</v>
      </c>
      <c r="J75" s="114">
        <f t="shared" si="9"/>
        <v>168.61666666666667</v>
      </c>
      <c r="K75" s="114">
        <f t="shared" si="10"/>
        <v>277.25</v>
      </c>
      <c r="L75" s="120"/>
      <c r="M75" s="69"/>
      <c r="N75" s="18"/>
      <c r="O75" s="122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>
      <c r="A76" s="18" t="s">
        <v>19</v>
      </c>
      <c r="B76" s="7" t="s">
        <v>94</v>
      </c>
      <c r="C76" s="7" t="s">
        <v>281</v>
      </c>
      <c r="D76" s="18" t="s">
        <v>291</v>
      </c>
      <c r="E76" s="111">
        <f t="shared" si="11"/>
        <v>6.9666666666666668</v>
      </c>
      <c r="F76" s="7"/>
      <c r="G76" s="18" t="s">
        <v>25</v>
      </c>
      <c r="H76" s="7" t="s">
        <v>134</v>
      </c>
      <c r="I76" s="114">
        <f t="shared" si="8"/>
        <v>2</v>
      </c>
      <c r="J76" s="114">
        <f t="shared" si="9"/>
        <v>211.85</v>
      </c>
      <c r="K76" s="114">
        <f t="shared" si="10"/>
        <v>213.85</v>
      </c>
      <c r="L76" s="120"/>
      <c r="M76" s="69"/>
      <c r="N76" s="18"/>
      <c r="O76" s="122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>
      <c r="A77" s="18" t="s">
        <v>19</v>
      </c>
      <c r="B77" s="7" t="s">
        <v>94</v>
      </c>
      <c r="C77" s="7" t="s">
        <v>292</v>
      </c>
      <c r="D77" s="18" t="s">
        <v>293</v>
      </c>
      <c r="E77" s="111">
        <f t="shared" si="11"/>
        <v>88.583333333333329</v>
      </c>
      <c r="F77" s="7"/>
      <c r="G77" s="18" t="s">
        <v>25</v>
      </c>
      <c r="H77" s="7" t="s">
        <v>131</v>
      </c>
      <c r="I77" s="114">
        <f t="shared" si="8"/>
        <v>0</v>
      </c>
      <c r="J77" s="114">
        <f t="shared" si="9"/>
        <v>44.516666666666666</v>
      </c>
      <c r="K77" s="114">
        <f t="shared" si="10"/>
        <v>44.516666666666666</v>
      </c>
      <c r="L77" s="120"/>
      <c r="M77" s="69"/>
      <c r="N77" s="18"/>
      <c r="O77" s="122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>
      <c r="A78" s="18" t="s">
        <v>19</v>
      </c>
      <c r="B78" s="7" t="s">
        <v>94</v>
      </c>
      <c r="C78" s="7" t="s">
        <v>294</v>
      </c>
      <c r="D78" s="18" t="s">
        <v>295</v>
      </c>
      <c r="E78" s="111">
        <f t="shared" si="11"/>
        <v>16.45</v>
      </c>
      <c r="F78" s="7"/>
      <c r="G78" s="18" t="s">
        <v>25</v>
      </c>
      <c r="H78" s="7" t="s">
        <v>135</v>
      </c>
      <c r="I78" s="114">
        <f t="shared" si="8"/>
        <v>205.91666666666666</v>
      </c>
      <c r="J78" s="114">
        <f t="shared" si="9"/>
        <v>34.716666666666669</v>
      </c>
      <c r="K78" s="114">
        <f t="shared" si="10"/>
        <v>240.63333333333333</v>
      </c>
      <c r="L78" s="120"/>
      <c r="M78" s="69"/>
      <c r="N78" s="18"/>
      <c r="O78" s="122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>
      <c r="A79" s="18" t="s">
        <v>19</v>
      </c>
      <c r="B79" s="7" t="s">
        <v>84</v>
      </c>
      <c r="C79" s="7" t="s">
        <v>279</v>
      </c>
      <c r="D79" s="18" t="s">
        <v>296</v>
      </c>
      <c r="E79" s="111">
        <f t="shared" si="11"/>
        <v>9.1166666666666671</v>
      </c>
      <c r="F79" s="7"/>
      <c r="G79" s="18" t="s">
        <v>25</v>
      </c>
      <c r="H79" s="7" t="s">
        <v>136</v>
      </c>
      <c r="I79" s="114">
        <f t="shared" si="8"/>
        <v>215.38333333333333</v>
      </c>
      <c r="J79" s="114">
        <f t="shared" si="9"/>
        <v>26.6</v>
      </c>
      <c r="K79" s="114">
        <f t="shared" si="10"/>
        <v>241.98333333333332</v>
      </c>
      <c r="L79" s="120"/>
      <c r="M79" s="69"/>
      <c r="N79" s="18"/>
      <c r="O79" s="122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>
      <c r="A80" s="18" t="s">
        <v>19</v>
      </c>
      <c r="B80" s="7" t="s">
        <v>84</v>
      </c>
      <c r="C80" s="7" t="s">
        <v>281</v>
      </c>
      <c r="D80" s="18" t="s">
        <v>297</v>
      </c>
      <c r="E80" s="111">
        <f t="shared" si="11"/>
        <v>140</v>
      </c>
      <c r="F80" s="7"/>
      <c r="G80" s="18" t="s">
        <v>25</v>
      </c>
      <c r="H80" s="7" t="s">
        <v>137</v>
      </c>
      <c r="I80" s="114">
        <f t="shared" si="8"/>
        <v>247.91666666666666</v>
      </c>
      <c r="J80" s="114">
        <f t="shared" si="9"/>
        <v>18.416666666666664</v>
      </c>
      <c r="K80" s="114">
        <f t="shared" si="10"/>
        <v>266.33333333333331</v>
      </c>
      <c r="L80" s="120"/>
      <c r="M80" s="69"/>
      <c r="N80" s="18"/>
      <c r="O80" s="122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>
      <c r="A81" s="18" t="s">
        <v>19</v>
      </c>
      <c r="B81" s="7" t="s">
        <v>84</v>
      </c>
      <c r="C81" s="7" t="s">
        <v>283</v>
      </c>
      <c r="D81" s="18" t="s">
        <v>298</v>
      </c>
      <c r="E81" s="111">
        <f t="shared" si="11"/>
        <v>7.9833333333333334</v>
      </c>
      <c r="F81" s="7"/>
      <c r="G81" s="7"/>
      <c r="H81" s="7"/>
      <c r="I81" s="138"/>
      <c r="J81" s="138"/>
      <c r="K81" s="7"/>
      <c r="L81" s="124"/>
      <c r="M81" s="7"/>
      <c r="N81" s="18"/>
      <c r="O81" s="122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>
      <c r="A82" s="18" t="s">
        <v>19</v>
      </c>
      <c r="B82" s="7" t="s">
        <v>84</v>
      </c>
      <c r="C82" s="7" t="s">
        <v>203</v>
      </c>
      <c r="D82" s="18" t="s">
        <v>299</v>
      </c>
      <c r="E82" s="111">
        <f t="shared" si="11"/>
        <v>52.85</v>
      </c>
      <c r="F82" s="7"/>
      <c r="G82" s="7"/>
      <c r="H82" s="7"/>
      <c r="I82" s="138"/>
      <c r="J82" s="138"/>
      <c r="K82" s="7"/>
      <c r="L82" s="124"/>
      <c r="M82" s="7"/>
      <c r="N82" s="18"/>
      <c r="O82" s="122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>
      <c r="A83" s="18" t="s">
        <v>19</v>
      </c>
      <c r="B83" s="7" t="s">
        <v>95</v>
      </c>
      <c r="C83" s="7" t="s">
        <v>281</v>
      </c>
      <c r="D83" s="18" t="s">
        <v>300</v>
      </c>
      <c r="E83" s="111">
        <f t="shared" si="11"/>
        <v>29.116666666666667</v>
      </c>
      <c r="F83" s="7"/>
      <c r="G83" s="7"/>
      <c r="H83" s="7"/>
      <c r="I83" s="138"/>
      <c r="J83" s="138"/>
      <c r="K83" s="7"/>
      <c r="L83" s="124"/>
      <c r="M83" s="7"/>
      <c r="N83" s="18"/>
      <c r="O83" s="122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>
      <c r="A84" s="18" t="s">
        <v>19</v>
      </c>
      <c r="B84" s="7" t="s">
        <v>95</v>
      </c>
      <c r="C84" s="7" t="s">
        <v>203</v>
      </c>
      <c r="D84" s="18" t="s">
        <v>301</v>
      </c>
      <c r="E84" s="111">
        <f t="shared" si="11"/>
        <v>27.033333333333335</v>
      </c>
      <c r="F84" s="7"/>
      <c r="G84" s="7"/>
      <c r="H84" s="7"/>
      <c r="I84" s="138"/>
      <c r="J84" s="138"/>
      <c r="K84" s="7"/>
      <c r="L84" s="124"/>
      <c r="M84" s="7"/>
      <c r="N84" s="18"/>
      <c r="O84" s="122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>
      <c r="A85" s="18" t="s">
        <v>19</v>
      </c>
      <c r="B85" s="7" t="s">
        <v>95</v>
      </c>
      <c r="C85" s="7" t="s">
        <v>292</v>
      </c>
      <c r="D85" s="18" t="s">
        <v>302</v>
      </c>
      <c r="E85" s="111">
        <f t="shared" si="11"/>
        <v>15.833333333333334</v>
      </c>
      <c r="F85" s="7"/>
      <c r="G85" s="7"/>
      <c r="H85" s="7"/>
      <c r="I85" s="138"/>
      <c r="J85" s="138"/>
      <c r="K85" s="7"/>
      <c r="L85" s="124"/>
      <c r="M85" s="7"/>
      <c r="N85" s="18"/>
      <c r="O85" s="122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>
      <c r="A86" s="18" t="s">
        <v>19</v>
      </c>
      <c r="B86" s="7" t="s">
        <v>96</v>
      </c>
      <c r="C86" s="7" t="s">
        <v>281</v>
      </c>
      <c r="D86" s="18" t="s">
        <v>303</v>
      </c>
      <c r="E86" s="111">
        <f t="shared" si="11"/>
        <v>7.95</v>
      </c>
      <c r="F86" s="7"/>
      <c r="G86" s="7"/>
      <c r="H86" s="7"/>
      <c r="I86" s="138"/>
      <c r="J86" s="138"/>
      <c r="K86" s="7"/>
      <c r="L86" s="124"/>
      <c r="M86" s="7"/>
      <c r="N86" s="18"/>
      <c r="O86" s="122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>
      <c r="A87" s="18" t="s">
        <v>19</v>
      </c>
      <c r="B87" s="7" t="s">
        <v>96</v>
      </c>
      <c r="C87" s="7" t="s">
        <v>203</v>
      </c>
      <c r="D87" s="18" t="s">
        <v>304</v>
      </c>
      <c r="E87" s="111">
        <f t="shared" si="11"/>
        <v>20.05</v>
      </c>
      <c r="F87" s="7"/>
      <c r="G87" s="7"/>
      <c r="H87" s="7"/>
      <c r="I87" s="138"/>
      <c r="J87" s="138"/>
      <c r="K87" s="7"/>
      <c r="L87" s="124"/>
      <c r="M87" s="7"/>
      <c r="N87" s="18"/>
      <c r="O87" s="122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>
      <c r="A88" s="18" t="s">
        <v>19</v>
      </c>
      <c r="B88" s="7" t="s">
        <v>96</v>
      </c>
      <c r="C88" s="7" t="s">
        <v>289</v>
      </c>
      <c r="D88" s="18" t="s">
        <v>305</v>
      </c>
      <c r="E88" s="111">
        <f t="shared" si="11"/>
        <v>69.13333333333334</v>
      </c>
      <c r="F88" s="7"/>
      <c r="G88" s="7"/>
      <c r="H88" s="7"/>
      <c r="I88" s="138"/>
      <c r="J88" s="138"/>
      <c r="K88" s="7"/>
      <c r="L88" s="124"/>
      <c r="M88" s="7"/>
      <c r="N88" s="18"/>
      <c r="O88" s="122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>
      <c r="A89" s="18" t="s">
        <v>19</v>
      </c>
      <c r="B89" s="7" t="s">
        <v>96</v>
      </c>
      <c r="C89" s="7" t="s">
        <v>292</v>
      </c>
      <c r="D89" s="18" t="s">
        <v>306</v>
      </c>
      <c r="E89" s="111">
        <f t="shared" si="11"/>
        <v>1.3666666666666667</v>
      </c>
      <c r="F89" s="7"/>
      <c r="G89" s="7"/>
      <c r="H89" s="7"/>
      <c r="I89" s="138"/>
      <c r="J89" s="138"/>
      <c r="K89" s="7"/>
      <c r="L89" s="124"/>
      <c r="M89" s="7"/>
      <c r="N89" s="18"/>
      <c r="O89" s="122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>
      <c r="A90" s="18" t="s">
        <v>19</v>
      </c>
      <c r="B90" s="7" t="s">
        <v>87</v>
      </c>
      <c r="C90" s="7" t="s">
        <v>283</v>
      </c>
      <c r="D90" s="18" t="s">
        <v>307</v>
      </c>
      <c r="E90" s="111">
        <f t="shared" si="11"/>
        <v>14.4</v>
      </c>
      <c r="F90" s="7"/>
      <c r="G90" s="7"/>
      <c r="H90" s="7"/>
      <c r="I90" s="138"/>
      <c r="J90" s="138"/>
      <c r="K90" s="7"/>
      <c r="L90" s="124"/>
      <c r="M90" s="7"/>
      <c r="N90" s="18"/>
      <c r="O90" s="122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>
      <c r="A91" s="18" t="s">
        <v>19</v>
      </c>
      <c r="B91" s="7" t="s">
        <v>87</v>
      </c>
      <c r="C91" s="7" t="s">
        <v>203</v>
      </c>
      <c r="D91" s="18" t="s">
        <v>308</v>
      </c>
      <c r="E91" s="111">
        <f t="shared" si="11"/>
        <v>15.916666666666666</v>
      </c>
      <c r="F91" s="7"/>
      <c r="G91" s="7"/>
      <c r="H91" s="7"/>
      <c r="I91" s="138"/>
      <c r="J91" s="138"/>
      <c r="K91" s="7"/>
      <c r="L91" s="124"/>
      <c r="M91" s="7"/>
      <c r="N91" s="18"/>
      <c r="O91" s="122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>
      <c r="A92" s="18" t="s">
        <v>19</v>
      </c>
      <c r="B92" s="7" t="s">
        <v>97</v>
      </c>
      <c r="C92" s="7" t="s">
        <v>281</v>
      </c>
      <c r="D92" s="18" t="s">
        <v>309</v>
      </c>
      <c r="E92" s="111">
        <f t="shared" si="11"/>
        <v>11.25</v>
      </c>
      <c r="F92" s="7"/>
      <c r="G92" s="7"/>
      <c r="H92" s="7"/>
      <c r="I92" s="138"/>
      <c r="J92" s="138"/>
      <c r="K92" s="7"/>
      <c r="L92" s="124"/>
      <c r="M92" s="7"/>
      <c r="N92" s="18"/>
      <c r="O92" s="122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>
      <c r="A93" s="18" t="s">
        <v>19</v>
      </c>
      <c r="B93" s="7" t="s">
        <v>97</v>
      </c>
      <c r="C93" s="7" t="s">
        <v>292</v>
      </c>
      <c r="D93" s="18" t="s">
        <v>310</v>
      </c>
      <c r="E93" s="111">
        <f t="shared" si="11"/>
        <v>233.66666666666666</v>
      </c>
      <c r="F93" s="7"/>
      <c r="G93" s="7"/>
      <c r="H93" s="7"/>
      <c r="I93" s="138"/>
      <c r="J93" s="138"/>
      <c r="K93" s="7"/>
      <c r="L93" s="124"/>
      <c r="M93" s="7"/>
      <c r="N93" s="18"/>
      <c r="O93" s="122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>
      <c r="A94" s="18" t="s">
        <v>19</v>
      </c>
      <c r="B94" s="7" t="s">
        <v>97</v>
      </c>
      <c r="C94" s="7" t="s">
        <v>311</v>
      </c>
      <c r="D94" s="18" t="s">
        <v>312</v>
      </c>
      <c r="E94" s="111">
        <f t="shared" si="11"/>
        <v>10.766666666666667</v>
      </c>
      <c r="F94" s="7"/>
      <c r="G94" s="7"/>
      <c r="H94" s="7"/>
      <c r="I94" s="138"/>
      <c r="J94" s="138"/>
      <c r="K94" s="7"/>
      <c r="L94" s="124"/>
      <c r="M94" s="7"/>
      <c r="N94" s="18"/>
      <c r="O94" s="122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>
      <c r="A95" s="18" t="s">
        <v>19</v>
      </c>
      <c r="B95" s="7" t="s">
        <v>98</v>
      </c>
      <c r="C95" s="7" t="s">
        <v>292</v>
      </c>
      <c r="D95" s="18" t="s">
        <v>313</v>
      </c>
      <c r="E95" s="111">
        <f t="shared" si="11"/>
        <v>107.98333333333333</v>
      </c>
      <c r="F95" s="7"/>
      <c r="G95" s="7"/>
      <c r="H95" s="7"/>
      <c r="I95" s="138"/>
      <c r="J95" s="138"/>
      <c r="K95" s="7"/>
      <c r="L95" s="124"/>
      <c r="M95" s="7"/>
      <c r="N95" s="18"/>
      <c r="O95" s="122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>
      <c r="A96" s="18" t="s">
        <v>20</v>
      </c>
      <c r="B96" s="7" t="s">
        <v>109</v>
      </c>
      <c r="C96" s="7" t="s">
        <v>225</v>
      </c>
      <c r="D96" s="18" t="s">
        <v>314</v>
      </c>
      <c r="E96" s="111">
        <f t="shared" si="11"/>
        <v>48.516666666666666</v>
      </c>
      <c r="F96" s="7"/>
      <c r="G96" s="7"/>
      <c r="H96" s="7"/>
      <c r="I96" s="138"/>
      <c r="J96" s="138"/>
      <c r="K96" s="7"/>
      <c r="L96" s="124"/>
      <c r="M96" s="7"/>
      <c r="N96" s="18"/>
      <c r="O96" s="122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>
      <c r="A97" s="18" t="s">
        <v>20</v>
      </c>
      <c r="B97" s="7" t="s">
        <v>109</v>
      </c>
      <c r="C97" s="7" t="s">
        <v>315</v>
      </c>
      <c r="D97" s="18" t="s">
        <v>316</v>
      </c>
      <c r="E97" s="111">
        <f t="shared" si="11"/>
        <v>7.9</v>
      </c>
      <c r="F97" s="7"/>
      <c r="G97" s="7"/>
      <c r="H97" s="7"/>
      <c r="I97" s="138"/>
      <c r="J97" s="138"/>
      <c r="K97" s="7"/>
      <c r="L97" s="124"/>
      <c r="M97" s="7"/>
      <c r="N97" s="18"/>
      <c r="O97" s="122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>
      <c r="A98" s="18" t="s">
        <v>20</v>
      </c>
      <c r="B98" s="7" t="s">
        <v>109</v>
      </c>
      <c r="C98" s="7" t="s">
        <v>317</v>
      </c>
      <c r="D98" s="18" t="s">
        <v>267</v>
      </c>
      <c r="E98" s="111">
        <f t="shared" si="11"/>
        <v>17.516666666666666</v>
      </c>
      <c r="F98" s="7"/>
      <c r="G98" s="7"/>
      <c r="H98" s="7"/>
      <c r="I98" s="138"/>
      <c r="J98" s="138"/>
      <c r="K98" s="7"/>
      <c r="L98" s="124"/>
      <c r="M98" s="7"/>
      <c r="N98" s="18"/>
      <c r="O98" s="122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>
      <c r="A99" s="18" t="s">
        <v>20</v>
      </c>
      <c r="B99" s="7" t="s">
        <v>109</v>
      </c>
      <c r="C99" s="7" t="s">
        <v>227</v>
      </c>
      <c r="D99" s="18" t="s">
        <v>318</v>
      </c>
      <c r="E99" s="111">
        <f t="shared" si="11"/>
        <v>200.35</v>
      </c>
      <c r="F99" s="7"/>
      <c r="G99" s="7"/>
      <c r="H99" s="7"/>
      <c r="I99" s="138"/>
      <c r="J99" s="138"/>
      <c r="K99" s="7"/>
      <c r="L99" s="124"/>
      <c r="M99" s="7"/>
      <c r="N99" s="18"/>
      <c r="O99" s="122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>
      <c r="A100" s="18" t="s">
        <v>20</v>
      </c>
      <c r="B100" s="7" t="s">
        <v>110</v>
      </c>
      <c r="C100" s="7" t="s">
        <v>319</v>
      </c>
      <c r="D100" s="18" t="s">
        <v>320</v>
      </c>
      <c r="E100" s="111">
        <f t="shared" si="11"/>
        <v>248.76666666666668</v>
      </c>
      <c r="F100" s="7"/>
      <c r="G100" s="7"/>
      <c r="H100" s="7"/>
      <c r="I100" s="138"/>
      <c r="J100" s="138"/>
      <c r="K100" s="7"/>
      <c r="L100" s="124"/>
      <c r="M100" s="7"/>
      <c r="N100" s="18"/>
      <c r="O100" s="122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>
      <c r="A101" s="18" t="s">
        <v>20</v>
      </c>
      <c r="B101" s="7" t="s">
        <v>95</v>
      </c>
      <c r="C101" s="7" t="s">
        <v>225</v>
      </c>
      <c r="D101" s="18" t="s">
        <v>321</v>
      </c>
      <c r="E101" s="111">
        <f t="shared" si="11"/>
        <v>7.7166666666666668</v>
      </c>
      <c r="F101" s="7"/>
      <c r="G101" s="7"/>
      <c r="H101" s="7"/>
      <c r="I101" s="138"/>
      <c r="J101" s="138"/>
      <c r="K101" s="7"/>
      <c r="L101" s="124"/>
      <c r="M101" s="7"/>
      <c r="N101" s="18"/>
      <c r="O101" s="122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>
      <c r="A102" s="18" t="s">
        <v>20</v>
      </c>
      <c r="B102" s="7" t="s">
        <v>95</v>
      </c>
      <c r="C102" s="7" t="s">
        <v>227</v>
      </c>
      <c r="D102" s="18" t="s">
        <v>322</v>
      </c>
      <c r="E102" s="111">
        <f t="shared" si="11"/>
        <v>6.95</v>
      </c>
      <c r="F102" s="7"/>
      <c r="G102" s="7"/>
      <c r="H102" s="7"/>
      <c r="I102" s="138"/>
      <c r="J102" s="138"/>
      <c r="K102" s="7"/>
      <c r="L102" s="124"/>
      <c r="M102" s="7"/>
      <c r="N102" s="18"/>
      <c r="O102" s="122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>
      <c r="A103" s="18" t="s">
        <v>20</v>
      </c>
      <c r="B103" s="7" t="s">
        <v>111</v>
      </c>
      <c r="C103" s="7" t="s">
        <v>225</v>
      </c>
      <c r="D103" s="18" t="s">
        <v>323</v>
      </c>
      <c r="E103" s="111">
        <f t="shared" si="11"/>
        <v>56.333333333333336</v>
      </c>
      <c r="F103" s="7"/>
      <c r="G103" s="7"/>
      <c r="H103" s="7"/>
      <c r="I103" s="138"/>
      <c r="J103" s="138"/>
      <c r="K103" s="7"/>
      <c r="L103" s="124"/>
      <c r="M103" s="7"/>
      <c r="N103" s="18"/>
      <c r="O103" s="122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>
      <c r="A104" s="18" t="s">
        <v>20</v>
      </c>
      <c r="B104" s="7" t="s">
        <v>111</v>
      </c>
      <c r="C104" s="7" t="s">
        <v>315</v>
      </c>
      <c r="D104" s="18" t="s">
        <v>324</v>
      </c>
      <c r="E104" s="111">
        <f t="shared" si="11"/>
        <v>8.0500000000000007</v>
      </c>
      <c r="F104" s="7"/>
      <c r="G104" s="7"/>
      <c r="H104" s="7"/>
      <c r="I104" s="138"/>
      <c r="J104" s="138"/>
      <c r="K104" s="7"/>
      <c r="L104" s="124"/>
      <c r="M104" s="7"/>
      <c r="N104" s="18"/>
      <c r="O104" s="122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>
      <c r="A105" s="18" t="s">
        <v>20</v>
      </c>
      <c r="B105" s="7" t="s">
        <v>111</v>
      </c>
      <c r="C105" s="7" t="s">
        <v>319</v>
      </c>
      <c r="D105" s="18" t="s">
        <v>325</v>
      </c>
      <c r="E105" s="111">
        <f t="shared" si="11"/>
        <v>71.833333333333329</v>
      </c>
      <c r="F105" s="7"/>
      <c r="G105" s="7"/>
      <c r="H105" s="7"/>
      <c r="I105" s="138"/>
      <c r="J105" s="138"/>
      <c r="K105" s="7"/>
      <c r="L105" s="124"/>
      <c r="M105" s="7"/>
      <c r="N105" s="18"/>
      <c r="O105" s="122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>
      <c r="A106" s="18" t="s">
        <v>20</v>
      </c>
      <c r="B106" s="7" t="s">
        <v>112</v>
      </c>
      <c r="C106" s="7" t="s">
        <v>225</v>
      </c>
      <c r="D106" s="18" t="s">
        <v>326</v>
      </c>
      <c r="E106" s="111">
        <f t="shared" si="11"/>
        <v>38.6</v>
      </c>
      <c r="F106" s="7"/>
      <c r="G106" s="7"/>
      <c r="H106" s="7"/>
      <c r="I106" s="138"/>
      <c r="J106" s="138"/>
      <c r="K106" s="7"/>
      <c r="L106" s="124"/>
      <c r="M106" s="7"/>
      <c r="N106" s="18"/>
      <c r="O106" s="122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>
      <c r="A107" s="18" t="s">
        <v>20</v>
      </c>
      <c r="B107" s="7" t="s">
        <v>112</v>
      </c>
      <c r="C107" s="7" t="s">
        <v>317</v>
      </c>
      <c r="D107" s="18" t="s">
        <v>327</v>
      </c>
      <c r="E107" s="111">
        <f t="shared" si="11"/>
        <v>4.333333333333333</v>
      </c>
      <c r="F107" s="7"/>
      <c r="G107" s="7"/>
      <c r="H107" s="7"/>
      <c r="I107" s="138"/>
      <c r="J107" s="138"/>
      <c r="K107" s="7"/>
      <c r="L107" s="124"/>
      <c r="M107" s="7"/>
      <c r="N107" s="18"/>
      <c r="O107" s="122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>
      <c r="A108" s="18" t="s">
        <v>20</v>
      </c>
      <c r="B108" s="7" t="s">
        <v>112</v>
      </c>
      <c r="C108" s="7" t="s">
        <v>227</v>
      </c>
      <c r="D108" s="18" t="s">
        <v>328</v>
      </c>
      <c r="E108" s="111">
        <f t="shared" si="11"/>
        <v>25.833333333333332</v>
      </c>
      <c r="F108" s="7"/>
      <c r="G108" s="7"/>
      <c r="H108" s="7"/>
      <c r="I108" s="138"/>
      <c r="J108" s="138"/>
      <c r="K108" s="7"/>
      <c r="L108" s="124"/>
      <c r="M108" s="7"/>
      <c r="N108" s="18"/>
      <c r="O108" s="122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>
      <c r="A109" s="18" t="s">
        <v>20</v>
      </c>
      <c r="B109" s="7" t="s">
        <v>112</v>
      </c>
      <c r="C109" s="7" t="s">
        <v>319</v>
      </c>
      <c r="D109" s="18" t="s">
        <v>329</v>
      </c>
      <c r="E109" s="111">
        <f t="shared" si="11"/>
        <v>163.51666666666668</v>
      </c>
      <c r="F109" s="7"/>
      <c r="G109" s="7"/>
      <c r="H109" s="7"/>
      <c r="I109" s="138"/>
      <c r="J109" s="138"/>
      <c r="K109" s="7"/>
      <c r="L109" s="124"/>
      <c r="M109" s="7"/>
      <c r="N109" s="18"/>
      <c r="O109" s="122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>
      <c r="A110" s="18" t="s">
        <v>20</v>
      </c>
      <c r="B110" s="7" t="s">
        <v>108</v>
      </c>
      <c r="C110" s="7" t="s">
        <v>225</v>
      </c>
      <c r="D110" s="18" t="s">
        <v>330</v>
      </c>
      <c r="E110" s="111">
        <f t="shared" si="11"/>
        <v>16</v>
      </c>
      <c r="F110" s="7"/>
      <c r="G110" s="7"/>
      <c r="H110" s="7"/>
      <c r="I110" s="138"/>
      <c r="J110" s="138"/>
      <c r="K110" s="7"/>
      <c r="L110" s="124"/>
      <c r="M110" s="7"/>
      <c r="N110" s="18"/>
      <c r="O110" s="122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>
      <c r="A111" s="18" t="s">
        <v>20</v>
      </c>
      <c r="B111" s="7" t="s">
        <v>108</v>
      </c>
      <c r="C111" s="7" t="s">
        <v>331</v>
      </c>
      <c r="D111" s="18" t="s">
        <v>243</v>
      </c>
      <c r="E111" s="111">
        <f t="shared" si="11"/>
        <v>8</v>
      </c>
      <c r="F111" s="7"/>
      <c r="G111" s="7"/>
      <c r="H111" s="7"/>
      <c r="I111" s="138"/>
      <c r="J111" s="138"/>
      <c r="K111" s="7"/>
      <c r="L111" s="124"/>
      <c r="M111" s="7"/>
      <c r="N111" s="18"/>
      <c r="O111" s="122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>
      <c r="A112" s="18" t="s">
        <v>20</v>
      </c>
      <c r="B112" s="7" t="s">
        <v>113</v>
      </c>
      <c r="C112" s="7" t="s">
        <v>225</v>
      </c>
      <c r="D112" s="18" t="s">
        <v>269</v>
      </c>
      <c r="E112" s="111">
        <f t="shared" si="11"/>
        <v>166.5</v>
      </c>
      <c r="F112" s="7"/>
      <c r="G112" s="7"/>
      <c r="H112" s="7"/>
      <c r="I112" s="138"/>
      <c r="J112" s="138"/>
      <c r="K112" s="7"/>
      <c r="L112" s="124"/>
      <c r="M112" s="7"/>
      <c r="N112" s="18"/>
      <c r="O112" s="122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>
      <c r="A113" s="18" t="s">
        <v>20</v>
      </c>
      <c r="B113" s="7" t="s">
        <v>113</v>
      </c>
      <c r="C113" s="7" t="s">
        <v>317</v>
      </c>
      <c r="D113" s="18" t="s">
        <v>322</v>
      </c>
      <c r="E113" s="111">
        <f t="shared" si="11"/>
        <v>6.95</v>
      </c>
      <c r="F113" s="7"/>
      <c r="G113" s="7"/>
      <c r="H113" s="7"/>
      <c r="I113" s="138"/>
      <c r="J113" s="138"/>
      <c r="K113" s="7"/>
      <c r="L113" s="124"/>
      <c r="M113" s="7"/>
      <c r="N113" s="18"/>
      <c r="O113" s="122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>
      <c r="A114" s="18" t="s">
        <v>20</v>
      </c>
      <c r="B114" s="7" t="s">
        <v>113</v>
      </c>
      <c r="C114" s="7" t="s">
        <v>227</v>
      </c>
      <c r="D114" s="18" t="s">
        <v>332</v>
      </c>
      <c r="E114" s="111">
        <f t="shared" si="11"/>
        <v>32.35</v>
      </c>
      <c r="F114" s="7"/>
      <c r="G114" s="7"/>
      <c r="H114" s="7"/>
      <c r="I114" s="138"/>
      <c r="J114" s="138"/>
      <c r="K114" s="7"/>
      <c r="L114" s="124"/>
      <c r="M114" s="7"/>
      <c r="N114" s="18"/>
      <c r="O114" s="122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>
      <c r="A115" s="18" t="s">
        <v>20</v>
      </c>
      <c r="B115" s="7" t="s">
        <v>113</v>
      </c>
      <c r="C115" s="7" t="s">
        <v>319</v>
      </c>
      <c r="D115" s="18" t="s">
        <v>333</v>
      </c>
      <c r="E115" s="111">
        <f t="shared" si="11"/>
        <v>15.866666666666667</v>
      </c>
      <c r="F115" s="7"/>
      <c r="G115" s="7"/>
      <c r="H115" s="7"/>
      <c r="I115" s="138"/>
      <c r="J115" s="138"/>
      <c r="K115" s="7"/>
      <c r="L115" s="124"/>
      <c r="M115" s="7"/>
      <c r="N115" s="18"/>
      <c r="O115" s="122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>
      <c r="A116" s="18" t="s">
        <v>21</v>
      </c>
      <c r="B116" s="7" t="s">
        <v>260</v>
      </c>
      <c r="C116" s="7" t="s">
        <v>334</v>
      </c>
      <c r="D116" s="18" t="s">
        <v>335</v>
      </c>
      <c r="E116" s="111">
        <f t="shared" si="11"/>
        <v>32.200000000000003</v>
      </c>
      <c r="F116" s="7"/>
      <c r="G116" s="7"/>
      <c r="H116" s="7"/>
      <c r="I116" s="138"/>
      <c r="J116" s="138"/>
      <c r="K116" s="7"/>
      <c r="L116" s="124"/>
      <c r="M116" s="7"/>
      <c r="N116" s="18"/>
      <c r="O116" s="122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>
      <c r="A117" s="18" t="s">
        <v>21</v>
      </c>
      <c r="B117" s="7" t="s">
        <v>114</v>
      </c>
      <c r="C117" s="7" t="s">
        <v>336</v>
      </c>
      <c r="D117" s="18" t="s">
        <v>330</v>
      </c>
      <c r="E117" s="111">
        <f t="shared" si="11"/>
        <v>16</v>
      </c>
      <c r="F117" s="7"/>
      <c r="G117" s="7"/>
      <c r="H117" s="7"/>
      <c r="I117" s="138"/>
      <c r="J117" s="138"/>
      <c r="K117" s="7"/>
      <c r="L117" s="124"/>
      <c r="M117" s="7"/>
      <c r="N117" s="18"/>
      <c r="O117" s="122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>
      <c r="A118" s="18" t="s">
        <v>21</v>
      </c>
      <c r="B118" s="7" t="s">
        <v>114</v>
      </c>
      <c r="C118" s="7" t="s">
        <v>198</v>
      </c>
      <c r="D118" s="18" t="s">
        <v>337</v>
      </c>
      <c r="E118" s="111">
        <f t="shared" si="11"/>
        <v>32</v>
      </c>
      <c r="F118" s="7"/>
      <c r="G118" s="7"/>
      <c r="H118" s="7"/>
      <c r="I118" s="138"/>
      <c r="J118" s="138"/>
      <c r="K118" s="7"/>
      <c r="L118" s="124"/>
      <c r="M118" s="7"/>
      <c r="N118" s="18"/>
      <c r="O118" s="122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>
      <c r="A119" s="18" t="s">
        <v>21</v>
      </c>
      <c r="B119" s="7" t="s">
        <v>115</v>
      </c>
      <c r="C119" s="7" t="s">
        <v>338</v>
      </c>
      <c r="D119" s="18" t="s">
        <v>339</v>
      </c>
      <c r="E119" s="111">
        <f t="shared" si="11"/>
        <v>8.1666666666666661</v>
      </c>
      <c r="F119" s="7"/>
      <c r="G119" s="7"/>
      <c r="H119" s="7"/>
      <c r="I119" s="138"/>
      <c r="J119" s="138"/>
      <c r="K119" s="7"/>
      <c r="L119" s="124"/>
      <c r="M119" s="7"/>
      <c r="N119" s="18"/>
      <c r="O119" s="122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>
      <c r="A120" s="18" t="s">
        <v>21</v>
      </c>
      <c r="B120" s="7" t="s">
        <v>115</v>
      </c>
      <c r="C120" s="7" t="s">
        <v>198</v>
      </c>
      <c r="D120" s="18" t="s">
        <v>340</v>
      </c>
      <c r="E120" s="111">
        <f t="shared" si="11"/>
        <v>41.68333333333333</v>
      </c>
      <c r="F120" s="7"/>
      <c r="G120" s="7"/>
      <c r="H120" s="7"/>
      <c r="I120" s="138"/>
      <c r="J120" s="138"/>
      <c r="K120" s="7"/>
      <c r="L120" s="124"/>
      <c r="M120" s="7"/>
      <c r="N120" s="18"/>
      <c r="O120" s="122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>
      <c r="A121" s="18" t="s">
        <v>21</v>
      </c>
      <c r="B121" s="7" t="s">
        <v>115</v>
      </c>
      <c r="C121" s="7" t="s">
        <v>341</v>
      </c>
      <c r="D121" s="18" t="s">
        <v>342</v>
      </c>
      <c r="E121" s="111">
        <f t="shared" si="11"/>
        <v>230.96666666666667</v>
      </c>
      <c r="F121" s="7"/>
      <c r="G121" s="7"/>
      <c r="H121" s="7"/>
      <c r="I121" s="138"/>
      <c r="J121" s="138"/>
      <c r="K121" s="7"/>
      <c r="L121" s="124"/>
      <c r="M121" s="7"/>
      <c r="N121" s="18"/>
      <c r="O121" s="122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>
      <c r="A122" s="18" t="s">
        <v>21</v>
      </c>
      <c r="B122" s="7" t="s">
        <v>116</v>
      </c>
      <c r="C122" s="7" t="s">
        <v>336</v>
      </c>
      <c r="D122" s="18" t="s">
        <v>343</v>
      </c>
      <c r="E122" s="111">
        <f t="shared" si="11"/>
        <v>88.15</v>
      </c>
      <c r="F122" s="7"/>
      <c r="G122" s="7"/>
      <c r="H122" s="7"/>
      <c r="I122" s="138"/>
      <c r="J122" s="138"/>
      <c r="K122" s="7"/>
      <c r="L122" s="124"/>
      <c r="M122" s="7"/>
      <c r="N122" s="18"/>
      <c r="O122" s="122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>
      <c r="A123" s="18" t="s">
        <v>21</v>
      </c>
      <c r="B123" s="7" t="s">
        <v>116</v>
      </c>
      <c r="C123" s="7" t="s">
        <v>334</v>
      </c>
      <c r="D123" s="18" t="s">
        <v>344</v>
      </c>
      <c r="E123" s="111">
        <f t="shared" si="11"/>
        <v>24.166666666666668</v>
      </c>
      <c r="F123" s="7"/>
      <c r="G123" s="7"/>
      <c r="H123" s="7"/>
      <c r="I123" s="138"/>
      <c r="J123" s="138"/>
      <c r="K123" s="7"/>
      <c r="L123" s="124"/>
      <c r="M123" s="7"/>
      <c r="N123" s="18"/>
      <c r="O123" s="122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>
      <c r="A124" s="18" t="s">
        <v>21</v>
      </c>
      <c r="B124" s="7" t="s">
        <v>116</v>
      </c>
      <c r="C124" s="7" t="s">
        <v>198</v>
      </c>
      <c r="D124" s="18" t="s">
        <v>345</v>
      </c>
      <c r="E124" s="111">
        <f t="shared" si="11"/>
        <v>65.05</v>
      </c>
      <c r="F124" s="7"/>
      <c r="G124" s="7"/>
      <c r="H124" s="7"/>
      <c r="I124" s="138"/>
      <c r="J124" s="138"/>
      <c r="K124" s="7"/>
      <c r="L124" s="124"/>
      <c r="M124" s="7"/>
      <c r="N124" s="18"/>
      <c r="O124" s="122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>
      <c r="A125" s="18" t="s">
        <v>21</v>
      </c>
      <c r="B125" s="7" t="s">
        <v>95</v>
      </c>
      <c r="C125" s="7" t="s">
        <v>336</v>
      </c>
      <c r="D125" s="18" t="s">
        <v>346</v>
      </c>
      <c r="E125" s="111">
        <f t="shared" si="11"/>
        <v>38.1</v>
      </c>
      <c r="F125" s="7"/>
      <c r="G125" s="7"/>
      <c r="H125" s="7"/>
      <c r="I125" s="138"/>
      <c r="J125" s="138"/>
      <c r="K125" s="7"/>
      <c r="L125" s="124"/>
      <c r="M125" s="7"/>
      <c r="N125" s="18"/>
      <c r="O125" s="122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>
      <c r="A126" s="18" t="s">
        <v>21</v>
      </c>
      <c r="B126" s="7" t="s">
        <v>95</v>
      </c>
      <c r="C126" s="7" t="s">
        <v>334</v>
      </c>
      <c r="D126" s="18" t="s">
        <v>347</v>
      </c>
      <c r="E126" s="111">
        <f t="shared" si="11"/>
        <v>64.316666666666663</v>
      </c>
      <c r="F126" s="7"/>
      <c r="G126" s="7"/>
      <c r="H126" s="7"/>
      <c r="I126" s="138"/>
      <c r="J126" s="138"/>
      <c r="K126" s="7"/>
      <c r="L126" s="124"/>
      <c r="M126" s="7"/>
      <c r="N126" s="18"/>
      <c r="O126" s="122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>
      <c r="A127" s="18" t="s">
        <v>21</v>
      </c>
      <c r="B127" s="7" t="s">
        <v>95</v>
      </c>
      <c r="C127" s="7" t="s">
        <v>338</v>
      </c>
      <c r="D127" s="18" t="s">
        <v>348</v>
      </c>
      <c r="E127" s="111">
        <f t="shared" si="11"/>
        <v>43.93333333333333</v>
      </c>
      <c r="F127" s="7"/>
      <c r="G127" s="7"/>
      <c r="H127" s="7"/>
      <c r="I127" s="138"/>
      <c r="J127" s="138"/>
      <c r="K127" s="7"/>
      <c r="L127" s="124"/>
      <c r="M127" s="7"/>
      <c r="N127" s="18"/>
      <c r="O127" s="122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>
      <c r="A128" s="18" t="s">
        <v>21</v>
      </c>
      <c r="B128" s="7" t="s">
        <v>95</v>
      </c>
      <c r="C128" s="7" t="s">
        <v>198</v>
      </c>
      <c r="D128" s="18" t="s">
        <v>349</v>
      </c>
      <c r="E128" s="111">
        <f t="shared" si="11"/>
        <v>52.533333333333331</v>
      </c>
      <c r="F128" s="7"/>
      <c r="G128" s="7"/>
      <c r="H128" s="7"/>
      <c r="I128" s="138"/>
      <c r="J128" s="138"/>
      <c r="K128" s="7"/>
      <c r="L128" s="124"/>
      <c r="M128" s="7"/>
      <c r="N128" s="18"/>
      <c r="O128" s="122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>
      <c r="A129" s="18" t="s">
        <v>21</v>
      </c>
      <c r="B129" s="7" t="s">
        <v>95</v>
      </c>
      <c r="C129" s="7" t="s">
        <v>341</v>
      </c>
      <c r="D129" s="18" t="s">
        <v>350</v>
      </c>
      <c r="E129" s="111">
        <f t="shared" si="11"/>
        <v>26.916666666666668</v>
      </c>
      <c r="F129" s="7"/>
      <c r="G129" s="7"/>
      <c r="H129" s="7"/>
      <c r="I129" s="138"/>
      <c r="J129" s="138"/>
      <c r="K129" s="7"/>
      <c r="L129" s="124"/>
      <c r="M129" s="7"/>
      <c r="N129" s="18"/>
      <c r="O129" s="122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>
      <c r="A130" s="18" t="s">
        <v>21</v>
      </c>
      <c r="B130" s="7" t="s">
        <v>117</v>
      </c>
      <c r="C130" s="7" t="s">
        <v>336</v>
      </c>
      <c r="D130" s="18" t="s">
        <v>351</v>
      </c>
      <c r="E130" s="111">
        <f t="shared" si="11"/>
        <v>51.56666666666667</v>
      </c>
      <c r="F130" s="7"/>
      <c r="G130" s="7"/>
      <c r="H130" s="7"/>
      <c r="I130" s="138"/>
      <c r="J130" s="138"/>
      <c r="K130" s="7"/>
      <c r="L130" s="124"/>
      <c r="M130" s="7"/>
      <c r="N130" s="18"/>
      <c r="O130" s="122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>
      <c r="A131" s="18" t="s">
        <v>21</v>
      </c>
      <c r="B131" s="7" t="s">
        <v>117</v>
      </c>
      <c r="C131" s="7" t="s">
        <v>334</v>
      </c>
      <c r="D131" s="18" t="s">
        <v>352</v>
      </c>
      <c r="E131" s="111">
        <f t="shared" ref="E131:E194" si="12">IF(ISNUMBER(SEARCH("h",D131)), LEFT(D131,SEARCH("h",D131)-1) + IFERROR(MID(D131,SEARCH("h",D131)+1,LEN(D131)-SEARCH("h",D131)-1)/60, 0), IF(ISNUMBER(SEARCH("p",D131)), LEFT(D131,SEARCH("p",D131)-1)/60, "")
)</f>
        <v>70.05</v>
      </c>
      <c r="F131" s="7"/>
      <c r="G131" s="7"/>
      <c r="H131" s="7"/>
      <c r="I131" s="138"/>
      <c r="J131" s="138"/>
      <c r="K131" s="7"/>
      <c r="L131" s="124"/>
      <c r="M131" s="7"/>
      <c r="N131" s="18"/>
      <c r="O131" s="122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>
      <c r="A132" s="18" t="s">
        <v>21</v>
      </c>
      <c r="B132" s="7" t="s">
        <v>117</v>
      </c>
      <c r="C132" s="7" t="s">
        <v>338</v>
      </c>
      <c r="D132" s="18" t="s">
        <v>353</v>
      </c>
      <c r="E132" s="111">
        <f t="shared" si="12"/>
        <v>3.5</v>
      </c>
      <c r="F132" s="7"/>
      <c r="G132" s="7"/>
      <c r="H132" s="7"/>
      <c r="I132" s="138"/>
      <c r="J132" s="138"/>
      <c r="K132" s="7"/>
      <c r="L132" s="124"/>
      <c r="M132" s="7"/>
      <c r="N132" s="18"/>
      <c r="O132" s="122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>
      <c r="A133" s="18" t="s">
        <v>21</v>
      </c>
      <c r="B133" s="7" t="s">
        <v>117</v>
      </c>
      <c r="C133" s="7" t="s">
        <v>198</v>
      </c>
      <c r="D133" s="18" t="s">
        <v>354</v>
      </c>
      <c r="E133" s="111">
        <f t="shared" si="12"/>
        <v>159.65</v>
      </c>
      <c r="F133" s="7"/>
      <c r="G133" s="7"/>
      <c r="H133" s="7"/>
      <c r="I133" s="138"/>
      <c r="J133" s="138"/>
      <c r="K133" s="7"/>
      <c r="L133" s="124"/>
      <c r="M133" s="7"/>
      <c r="N133" s="18"/>
      <c r="O133" s="122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>
      <c r="A134" s="18" t="s">
        <v>21</v>
      </c>
      <c r="B134" s="7" t="s">
        <v>117</v>
      </c>
      <c r="C134" s="7" t="s">
        <v>341</v>
      </c>
      <c r="D134" s="18" t="s">
        <v>355</v>
      </c>
      <c r="E134" s="111">
        <f t="shared" si="12"/>
        <v>8.1999999999999993</v>
      </c>
      <c r="F134" s="7"/>
      <c r="G134" s="7"/>
      <c r="H134" s="7"/>
      <c r="I134" s="138"/>
      <c r="J134" s="138"/>
      <c r="K134" s="7"/>
      <c r="L134" s="124"/>
      <c r="M134" s="7"/>
      <c r="N134" s="18"/>
      <c r="O134" s="122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>
      <c r="A135" s="18" t="s">
        <v>21</v>
      </c>
      <c r="B135" s="7" t="s">
        <v>118</v>
      </c>
      <c r="C135" s="7" t="s">
        <v>338</v>
      </c>
      <c r="D135" s="18" t="s">
        <v>356</v>
      </c>
      <c r="E135" s="111">
        <f t="shared" si="12"/>
        <v>2.9166666666666665</v>
      </c>
      <c r="F135" s="7"/>
      <c r="G135" s="7"/>
      <c r="H135" s="7"/>
      <c r="I135" s="138"/>
      <c r="J135" s="138"/>
      <c r="K135" s="7"/>
      <c r="L135" s="124"/>
      <c r="M135" s="7"/>
      <c r="N135" s="18"/>
      <c r="O135" s="122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>
      <c r="A136" s="18" t="s">
        <v>21</v>
      </c>
      <c r="B136" s="7" t="s">
        <v>118</v>
      </c>
      <c r="C136" s="7" t="s">
        <v>357</v>
      </c>
      <c r="D136" s="18" t="s">
        <v>358</v>
      </c>
      <c r="E136" s="111">
        <f t="shared" si="12"/>
        <v>33.633333333333333</v>
      </c>
      <c r="F136" s="7"/>
      <c r="G136" s="7"/>
      <c r="H136" s="7"/>
      <c r="I136" s="138"/>
      <c r="J136" s="138"/>
      <c r="K136" s="7"/>
      <c r="L136" s="124"/>
      <c r="M136" s="7"/>
      <c r="N136" s="18"/>
      <c r="O136" s="122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>
      <c r="A137" s="18" t="s">
        <v>21</v>
      </c>
      <c r="B137" s="7" t="s">
        <v>118</v>
      </c>
      <c r="C137" s="7" t="s">
        <v>198</v>
      </c>
      <c r="D137" s="18" t="s">
        <v>359</v>
      </c>
      <c r="E137" s="111">
        <f t="shared" si="12"/>
        <v>2.6333333333333333</v>
      </c>
      <c r="F137" s="7"/>
      <c r="G137" s="7"/>
      <c r="H137" s="7"/>
      <c r="I137" s="138"/>
      <c r="J137" s="138"/>
      <c r="K137" s="7"/>
      <c r="L137" s="124"/>
      <c r="M137" s="7"/>
      <c r="N137" s="18"/>
      <c r="O137" s="122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>
      <c r="A138" s="18" t="s">
        <v>21</v>
      </c>
      <c r="B138" s="7" t="s">
        <v>118</v>
      </c>
      <c r="C138" s="7" t="s">
        <v>341</v>
      </c>
      <c r="D138" s="18" t="s">
        <v>360</v>
      </c>
      <c r="E138" s="111">
        <f t="shared" si="12"/>
        <v>233.78333333333333</v>
      </c>
      <c r="F138" s="7"/>
      <c r="G138" s="7"/>
      <c r="H138" s="7"/>
      <c r="I138" s="138"/>
      <c r="J138" s="138"/>
      <c r="K138" s="7"/>
      <c r="L138" s="124"/>
      <c r="M138" s="7"/>
      <c r="N138" s="18"/>
      <c r="O138" s="122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>
      <c r="A139" s="18" t="s">
        <v>22</v>
      </c>
      <c r="B139" s="7" t="s">
        <v>119</v>
      </c>
      <c r="C139" s="7" t="s">
        <v>341</v>
      </c>
      <c r="D139" s="18" t="s">
        <v>361</v>
      </c>
      <c r="E139" s="111">
        <f t="shared" si="12"/>
        <v>239.33333333333334</v>
      </c>
      <c r="F139" s="7"/>
      <c r="G139" s="7"/>
      <c r="H139" s="7"/>
      <c r="I139" s="138"/>
      <c r="J139" s="138"/>
      <c r="K139" s="7"/>
      <c r="L139" s="124"/>
      <c r="M139" s="7"/>
      <c r="N139" s="18"/>
      <c r="O139" s="122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>
      <c r="A140" s="18" t="s">
        <v>22</v>
      </c>
      <c r="B140" s="7" t="s">
        <v>119</v>
      </c>
      <c r="C140" s="7" t="s">
        <v>362</v>
      </c>
      <c r="D140" s="18" t="s">
        <v>363</v>
      </c>
      <c r="E140" s="111">
        <f t="shared" si="12"/>
        <v>7.0666666666666664</v>
      </c>
      <c r="F140" s="7"/>
      <c r="G140" s="7"/>
      <c r="H140" s="7"/>
      <c r="I140" s="138"/>
      <c r="J140" s="138"/>
      <c r="K140" s="7"/>
      <c r="L140" s="124"/>
      <c r="M140" s="7"/>
      <c r="N140" s="18"/>
      <c r="O140" s="122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>
      <c r="A141" s="18" t="s">
        <v>22</v>
      </c>
      <c r="B141" s="7" t="s">
        <v>120</v>
      </c>
      <c r="C141" s="7" t="s">
        <v>203</v>
      </c>
      <c r="D141" s="18" t="s">
        <v>364</v>
      </c>
      <c r="E141" s="111">
        <f t="shared" si="12"/>
        <v>8.3333333333333339</v>
      </c>
      <c r="F141" s="7"/>
      <c r="G141" s="7"/>
      <c r="H141" s="7"/>
      <c r="I141" s="138"/>
      <c r="J141" s="138"/>
      <c r="K141" s="7"/>
      <c r="L141" s="124"/>
      <c r="M141" s="7"/>
      <c r="N141" s="18"/>
      <c r="O141" s="122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>
      <c r="A142" s="18" t="s">
        <v>22</v>
      </c>
      <c r="B142" s="7" t="s">
        <v>120</v>
      </c>
      <c r="C142" s="7" t="s">
        <v>198</v>
      </c>
      <c r="D142" s="18" t="s">
        <v>365</v>
      </c>
      <c r="E142" s="111">
        <f t="shared" si="12"/>
        <v>47.31666666666667</v>
      </c>
      <c r="F142" s="7"/>
      <c r="G142" s="7"/>
      <c r="H142" s="7"/>
      <c r="I142" s="138"/>
      <c r="J142" s="138"/>
      <c r="K142" s="7"/>
      <c r="L142" s="124"/>
      <c r="M142" s="7"/>
      <c r="N142" s="18"/>
      <c r="O142" s="122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>
      <c r="A143" s="18" t="s">
        <v>22</v>
      </c>
      <c r="B143" s="7" t="s">
        <v>120</v>
      </c>
      <c r="C143" s="7" t="s">
        <v>341</v>
      </c>
      <c r="D143" s="18" t="s">
        <v>366</v>
      </c>
      <c r="E143" s="111">
        <f t="shared" si="12"/>
        <v>8.3666666666666671</v>
      </c>
      <c r="F143" s="7"/>
      <c r="G143" s="7"/>
      <c r="H143" s="7"/>
      <c r="I143" s="138"/>
      <c r="J143" s="138"/>
      <c r="K143" s="7"/>
      <c r="L143" s="124"/>
      <c r="M143" s="7"/>
      <c r="N143" s="18"/>
      <c r="O143" s="122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>
      <c r="A144" s="18" t="s">
        <v>22</v>
      </c>
      <c r="B144" s="7" t="s">
        <v>120</v>
      </c>
      <c r="C144" s="7" t="s">
        <v>367</v>
      </c>
      <c r="D144" s="18" t="s">
        <v>368</v>
      </c>
      <c r="E144" s="111">
        <f t="shared" si="12"/>
        <v>139.03333333333333</v>
      </c>
      <c r="F144" s="7"/>
      <c r="G144" s="7"/>
      <c r="H144" s="7"/>
      <c r="I144" s="138"/>
      <c r="J144" s="138"/>
      <c r="K144" s="7"/>
      <c r="L144" s="124"/>
      <c r="M144" s="7"/>
      <c r="N144" s="18"/>
      <c r="O144" s="122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>
      <c r="A145" s="18" t="s">
        <v>22</v>
      </c>
      <c r="B145" s="7" t="s">
        <v>120</v>
      </c>
      <c r="C145" s="7" t="s">
        <v>369</v>
      </c>
      <c r="D145" s="18" t="s">
        <v>370</v>
      </c>
      <c r="E145" s="111">
        <f t="shared" si="12"/>
        <v>3.9</v>
      </c>
      <c r="F145" s="7"/>
      <c r="G145" s="7"/>
      <c r="H145" s="7"/>
      <c r="I145" s="138"/>
      <c r="J145" s="138"/>
      <c r="K145" s="7"/>
      <c r="L145" s="124"/>
      <c r="M145" s="7"/>
      <c r="N145" s="18"/>
      <c r="O145" s="122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>
      <c r="A146" s="18" t="s">
        <v>22</v>
      </c>
      <c r="B146" s="7" t="s">
        <v>121</v>
      </c>
      <c r="C146" s="7" t="s">
        <v>203</v>
      </c>
      <c r="D146" s="18" t="s">
        <v>371</v>
      </c>
      <c r="E146" s="111">
        <f t="shared" si="12"/>
        <v>22.733333333333334</v>
      </c>
      <c r="F146" s="7"/>
      <c r="G146" s="7"/>
      <c r="H146" s="7"/>
      <c r="I146" s="138"/>
      <c r="J146" s="138"/>
      <c r="K146" s="7"/>
      <c r="L146" s="124"/>
      <c r="M146" s="7"/>
      <c r="N146" s="18"/>
      <c r="O146" s="122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>
      <c r="A147" s="18" t="s">
        <v>22</v>
      </c>
      <c r="B147" s="7" t="s">
        <v>121</v>
      </c>
      <c r="C147" s="7" t="s">
        <v>198</v>
      </c>
      <c r="D147" s="18" t="s">
        <v>372</v>
      </c>
      <c r="E147" s="111">
        <f t="shared" si="12"/>
        <v>52.25</v>
      </c>
      <c r="F147" s="7"/>
      <c r="G147" s="7"/>
      <c r="H147" s="7"/>
      <c r="I147" s="138"/>
      <c r="J147" s="138"/>
      <c r="K147" s="7"/>
      <c r="L147" s="124"/>
      <c r="M147" s="7"/>
      <c r="N147" s="18"/>
      <c r="O147" s="122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>
      <c r="A148" s="18" t="s">
        <v>22</v>
      </c>
      <c r="B148" s="7" t="s">
        <v>121</v>
      </c>
      <c r="C148" s="7" t="s">
        <v>341</v>
      </c>
      <c r="D148" s="18" t="s">
        <v>373</v>
      </c>
      <c r="E148" s="111">
        <f t="shared" si="12"/>
        <v>209.95</v>
      </c>
      <c r="F148" s="7"/>
      <c r="G148" s="7"/>
      <c r="H148" s="7"/>
      <c r="I148" s="138"/>
      <c r="J148" s="138"/>
      <c r="K148" s="7"/>
      <c r="L148" s="124"/>
      <c r="M148" s="7"/>
      <c r="N148" s="18"/>
      <c r="O148" s="122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>
      <c r="A149" s="18" t="s">
        <v>22</v>
      </c>
      <c r="B149" s="7" t="s">
        <v>121</v>
      </c>
      <c r="C149" s="7" t="s">
        <v>362</v>
      </c>
      <c r="D149" s="18" t="s">
        <v>374</v>
      </c>
      <c r="E149" s="111">
        <f t="shared" si="12"/>
        <v>14.666666666666666</v>
      </c>
      <c r="F149" s="7"/>
      <c r="G149" s="7"/>
      <c r="H149" s="7"/>
      <c r="I149" s="138"/>
      <c r="J149" s="138"/>
      <c r="K149" s="7"/>
      <c r="L149" s="124"/>
      <c r="M149" s="7"/>
      <c r="N149" s="18"/>
      <c r="O149" s="122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>
      <c r="A150" s="18" t="s">
        <v>22</v>
      </c>
      <c r="B150" s="7" t="s">
        <v>122</v>
      </c>
      <c r="C150" s="7" t="s">
        <v>203</v>
      </c>
      <c r="D150" s="18" t="s">
        <v>375</v>
      </c>
      <c r="E150" s="111">
        <f t="shared" si="12"/>
        <v>23.883333333333333</v>
      </c>
      <c r="F150" s="7"/>
      <c r="G150" s="7"/>
      <c r="H150" s="7"/>
      <c r="I150" s="138"/>
      <c r="J150" s="138"/>
      <c r="K150" s="7"/>
      <c r="L150" s="124"/>
      <c r="M150" s="7"/>
      <c r="N150" s="18"/>
      <c r="O150" s="122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>
      <c r="A151" s="18" t="s">
        <v>22</v>
      </c>
      <c r="B151" s="7" t="s">
        <v>122</v>
      </c>
      <c r="C151" s="7" t="s">
        <v>198</v>
      </c>
      <c r="D151" s="18" t="s">
        <v>243</v>
      </c>
      <c r="E151" s="111">
        <f t="shared" si="12"/>
        <v>8</v>
      </c>
      <c r="F151" s="7"/>
      <c r="G151" s="7"/>
      <c r="H151" s="7"/>
      <c r="I151" s="138"/>
      <c r="J151" s="138"/>
      <c r="K151" s="7"/>
      <c r="L151" s="124"/>
      <c r="M151" s="7"/>
      <c r="N151" s="18"/>
      <c r="O151" s="122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>
      <c r="A152" s="18" t="s">
        <v>22</v>
      </c>
      <c r="B152" s="7" t="s">
        <v>123</v>
      </c>
      <c r="C152" s="7" t="s">
        <v>203</v>
      </c>
      <c r="D152" s="18" t="s">
        <v>376</v>
      </c>
      <c r="E152" s="111">
        <f t="shared" si="12"/>
        <v>63.266666666666666</v>
      </c>
      <c r="F152" s="7"/>
      <c r="G152" s="7"/>
      <c r="H152" s="7"/>
      <c r="I152" s="138"/>
      <c r="J152" s="138"/>
      <c r="K152" s="7"/>
      <c r="L152" s="124"/>
      <c r="M152" s="7"/>
      <c r="N152" s="18"/>
      <c r="O152" s="122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>
      <c r="A153" s="18" t="s">
        <v>22</v>
      </c>
      <c r="B153" s="7" t="s">
        <v>123</v>
      </c>
      <c r="C153" s="7" t="s">
        <v>198</v>
      </c>
      <c r="D153" s="18" t="s">
        <v>377</v>
      </c>
      <c r="E153" s="111">
        <f t="shared" si="12"/>
        <v>141.94999999999999</v>
      </c>
      <c r="F153" s="7"/>
      <c r="G153" s="7"/>
      <c r="H153" s="7"/>
      <c r="I153" s="138"/>
      <c r="J153" s="138"/>
      <c r="K153" s="7"/>
      <c r="L153" s="124"/>
      <c r="M153" s="7"/>
      <c r="N153" s="18"/>
      <c r="O153" s="122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>
      <c r="A154" s="18" t="s">
        <v>23</v>
      </c>
      <c r="B154" s="7" t="s">
        <v>106</v>
      </c>
      <c r="C154" s="7" t="s">
        <v>378</v>
      </c>
      <c r="D154" s="18" t="s">
        <v>238</v>
      </c>
      <c r="E154" s="111">
        <f t="shared" si="12"/>
        <v>7.3166666666666664</v>
      </c>
      <c r="F154" s="7"/>
      <c r="G154" s="7"/>
      <c r="H154" s="7"/>
      <c r="I154" s="138"/>
      <c r="J154" s="138"/>
      <c r="K154" s="7"/>
      <c r="L154" s="124"/>
      <c r="M154" s="7"/>
      <c r="N154" s="18"/>
      <c r="O154" s="122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>
      <c r="A155" s="18" t="s">
        <v>23</v>
      </c>
      <c r="B155" s="7" t="s">
        <v>106</v>
      </c>
      <c r="C155" s="7" t="s">
        <v>379</v>
      </c>
      <c r="D155" s="18" t="s">
        <v>380</v>
      </c>
      <c r="E155" s="111">
        <f t="shared" si="12"/>
        <v>176.38333333333333</v>
      </c>
      <c r="F155" s="7"/>
      <c r="G155" s="7"/>
      <c r="H155" s="7"/>
      <c r="I155" s="138"/>
      <c r="J155" s="138"/>
      <c r="K155" s="7"/>
      <c r="L155" s="124"/>
      <c r="M155" s="7"/>
      <c r="N155" s="18"/>
      <c r="O155" s="122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>
      <c r="A156" s="18" t="s">
        <v>23</v>
      </c>
      <c r="B156" s="7" t="s">
        <v>106</v>
      </c>
      <c r="C156" s="7" t="s">
        <v>381</v>
      </c>
      <c r="D156" s="18" t="s">
        <v>382</v>
      </c>
      <c r="E156" s="111">
        <f t="shared" si="12"/>
        <v>37.049999999999997</v>
      </c>
      <c r="F156" s="7"/>
      <c r="G156" s="7"/>
      <c r="H156" s="7"/>
      <c r="I156" s="138"/>
      <c r="J156" s="138"/>
      <c r="K156" s="7"/>
      <c r="L156" s="124"/>
      <c r="M156" s="7"/>
      <c r="N156" s="18"/>
      <c r="O156" s="122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>
      <c r="A157" s="18" t="s">
        <v>23</v>
      </c>
      <c r="B157" s="7" t="s">
        <v>106</v>
      </c>
      <c r="C157" s="7" t="s">
        <v>383</v>
      </c>
      <c r="D157" s="18" t="s">
        <v>384</v>
      </c>
      <c r="E157" s="111">
        <f t="shared" si="12"/>
        <v>48.416666666666664</v>
      </c>
      <c r="F157" s="7"/>
      <c r="G157" s="7"/>
      <c r="H157" s="7"/>
      <c r="I157" s="138"/>
      <c r="J157" s="138"/>
      <c r="K157" s="7"/>
      <c r="L157" s="124"/>
      <c r="M157" s="7"/>
      <c r="N157" s="18"/>
      <c r="O157" s="122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>
      <c r="A158" s="18" t="s">
        <v>23</v>
      </c>
      <c r="B158" s="7" t="s">
        <v>106</v>
      </c>
      <c r="C158" s="7" t="s">
        <v>385</v>
      </c>
      <c r="D158" s="18" t="s">
        <v>386</v>
      </c>
      <c r="E158" s="111">
        <f t="shared" si="12"/>
        <v>25.2</v>
      </c>
      <c r="F158" s="7"/>
      <c r="G158" s="7"/>
      <c r="H158" s="7"/>
      <c r="I158" s="138"/>
      <c r="J158" s="138"/>
      <c r="K158" s="7"/>
      <c r="L158" s="124"/>
      <c r="M158" s="7"/>
      <c r="N158" s="18"/>
      <c r="O158" s="122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>
      <c r="A159" s="18" t="s">
        <v>23</v>
      </c>
      <c r="B159" s="7" t="s">
        <v>106</v>
      </c>
      <c r="C159" s="7" t="s">
        <v>387</v>
      </c>
      <c r="D159" s="18" t="s">
        <v>388</v>
      </c>
      <c r="E159" s="111">
        <f t="shared" si="12"/>
        <v>13.633333333333333</v>
      </c>
      <c r="F159" s="7"/>
      <c r="G159" s="7"/>
      <c r="H159" s="7"/>
      <c r="I159" s="138"/>
      <c r="J159" s="138"/>
      <c r="K159" s="7"/>
      <c r="L159" s="124"/>
      <c r="M159" s="7"/>
      <c r="N159" s="18"/>
      <c r="O159" s="122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>
      <c r="A160" s="18" t="s">
        <v>23</v>
      </c>
      <c r="B160" s="7" t="s">
        <v>124</v>
      </c>
      <c r="C160" s="7" t="s">
        <v>379</v>
      </c>
      <c r="D160" s="18" t="s">
        <v>322</v>
      </c>
      <c r="E160" s="111">
        <f t="shared" si="12"/>
        <v>6.95</v>
      </c>
      <c r="F160" s="7"/>
      <c r="G160" s="7"/>
      <c r="H160" s="7"/>
      <c r="I160" s="138"/>
      <c r="J160" s="138"/>
      <c r="K160" s="7"/>
      <c r="L160" s="124"/>
      <c r="M160" s="7"/>
      <c r="N160" s="18"/>
      <c r="O160" s="122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>
      <c r="A161" s="18" t="s">
        <v>23</v>
      </c>
      <c r="B161" s="7" t="s">
        <v>124</v>
      </c>
      <c r="C161" s="7" t="s">
        <v>381</v>
      </c>
      <c r="D161" s="18" t="s">
        <v>389</v>
      </c>
      <c r="E161" s="111">
        <f t="shared" si="12"/>
        <v>237.53333333333333</v>
      </c>
      <c r="F161" s="7"/>
      <c r="G161" s="7"/>
      <c r="H161" s="7"/>
      <c r="I161" s="138"/>
      <c r="J161" s="138"/>
      <c r="K161" s="7"/>
      <c r="L161" s="124"/>
      <c r="M161" s="7"/>
      <c r="N161" s="18"/>
      <c r="O161" s="122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>
      <c r="A162" s="18" t="s">
        <v>23</v>
      </c>
      <c r="B162" s="7" t="s">
        <v>94</v>
      </c>
      <c r="C162" s="7" t="s">
        <v>381</v>
      </c>
      <c r="D162" s="18" t="s">
        <v>258</v>
      </c>
      <c r="E162" s="111">
        <f t="shared" si="12"/>
        <v>16.149999999999999</v>
      </c>
      <c r="F162" s="7"/>
      <c r="G162" s="7"/>
      <c r="H162" s="7"/>
      <c r="I162" s="138"/>
      <c r="J162" s="138"/>
      <c r="K162" s="7"/>
      <c r="L162" s="124"/>
      <c r="M162" s="7"/>
      <c r="N162" s="18"/>
      <c r="O162" s="122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>
      <c r="A163" s="18" t="s">
        <v>23</v>
      </c>
      <c r="B163" s="7" t="s">
        <v>94</v>
      </c>
      <c r="C163" s="7" t="s">
        <v>383</v>
      </c>
      <c r="D163" s="18" t="s">
        <v>390</v>
      </c>
      <c r="E163" s="111">
        <f t="shared" si="12"/>
        <v>16.8</v>
      </c>
      <c r="F163" s="7"/>
      <c r="G163" s="7"/>
      <c r="H163" s="7"/>
      <c r="I163" s="138"/>
      <c r="J163" s="138"/>
      <c r="K163" s="7"/>
      <c r="L163" s="124"/>
      <c r="M163" s="7"/>
      <c r="N163" s="18"/>
      <c r="O163" s="122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>
      <c r="A164" s="18" t="s">
        <v>23</v>
      </c>
      <c r="B164" s="7" t="s">
        <v>94</v>
      </c>
      <c r="C164" s="7" t="s">
        <v>387</v>
      </c>
      <c r="D164" s="18" t="s">
        <v>391</v>
      </c>
      <c r="E164" s="111">
        <f t="shared" si="12"/>
        <v>8.8833333333333329</v>
      </c>
      <c r="F164" s="7"/>
      <c r="G164" s="7"/>
      <c r="H164" s="7"/>
      <c r="I164" s="138"/>
      <c r="J164" s="138"/>
      <c r="K164" s="7"/>
      <c r="L164" s="124"/>
      <c r="M164" s="7"/>
      <c r="N164" s="18"/>
      <c r="O164" s="122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>
      <c r="A165" s="18" t="s">
        <v>23</v>
      </c>
      <c r="B165" s="7" t="s">
        <v>125</v>
      </c>
      <c r="C165" s="7" t="s">
        <v>379</v>
      </c>
      <c r="D165" s="18" t="s">
        <v>392</v>
      </c>
      <c r="E165" s="111">
        <f t="shared" si="12"/>
        <v>33.533333333333331</v>
      </c>
      <c r="F165" s="7"/>
      <c r="G165" s="7"/>
      <c r="H165" s="7"/>
      <c r="I165" s="138"/>
      <c r="J165" s="138"/>
      <c r="K165" s="7"/>
      <c r="L165" s="124"/>
      <c r="M165" s="7"/>
      <c r="N165" s="18"/>
      <c r="O165" s="122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>
      <c r="A166" s="18" t="s">
        <v>23</v>
      </c>
      <c r="B166" s="7" t="s">
        <v>125</v>
      </c>
      <c r="C166" s="7" t="s">
        <v>381</v>
      </c>
      <c r="D166" s="18" t="s">
        <v>219</v>
      </c>
      <c r="E166" s="111">
        <f t="shared" si="12"/>
        <v>7.9333333333333336</v>
      </c>
      <c r="F166" s="7"/>
      <c r="G166" s="7"/>
      <c r="H166" s="7"/>
      <c r="I166" s="138"/>
      <c r="J166" s="138"/>
      <c r="K166" s="7"/>
      <c r="L166" s="124"/>
      <c r="M166" s="7"/>
      <c r="N166" s="18"/>
      <c r="O166" s="122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>
      <c r="A167" s="18" t="s">
        <v>23</v>
      </c>
      <c r="B167" s="7" t="s">
        <v>125</v>
      </c>
      <c r="C167" s="7" t="s">
        <v>383</v>
      </c>
      <c r="D167" s="18" t="s">
        <v>393</v>
      </c>
      <c r="E167" s="111">
        <f t="shared" si="12"/>
        <v>16.100000000000001</v>
      </c>
      <c r="F167" s="7"/>
      <c r="G167" s="7"/>
      <c r="H167" s="7"/>
      <c r="I167" s="138"/>
      <c r="J167" s="138"/>
      <c r="K167" s="7"/>
      <c r="L167" s="124"/>
      <c r="M167" s="7"/>
      <c r="N167" s="18"/>
      <c r="O167" s="122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>
      <c r="A168" s="18" t="s">
        <v>23</v>
      </c>
      <c r="B168" s="7" t="s">
        <v>126</v>
      </c>
      <c r="C168" s="7" t="s">
        <v>379</v>
      </c>
      <c r="D168" s="18" t="s">
        <v>394</v>
      </c>
      <c r="E168" s="111">
        <f t="shared" si="12"/>
        <v>24.45</v>
      </c>
      <c r="F168" s="7"/>
      <c r="G168" s="7"/>
      <c r="H168" s="7"/>
      <c r="I168" s="138"/>
      <c r="J168" s="138"/>
      <c r="K168" s="7"/>
      <c r="L168" s="124"/>
      <c r="M168" s="7"/>
      <c r="N168" s="18"/>
      <c r="O168" s="122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>
      <c r="A169" s="18" t="s">
        <v>23</v>
      </c>
      <c r="B169" s="7" t="s">
        <v>126</v>
      </c>
      <c r="C169" s="7" t="s">
        <v>381</v>
      </c>
      <c r="D169" s="18" t="s">
        <v>395</v>
      </c>
      <c r="E169" s="111">
        <f t="shared" si="12"/>
        <v>24.05</v>
      </c>
      <c r="F169" s="7"/>
      <c r="G169" s="7"/>
      <c r="H169" s="7"/>
      <c r="I169" s="138"/>
      <c r="J169" s="138"/>
      <c r="K169" s="7"/>
      <c r="L169" s="124"/>
      <c r="M169" s="7"/>
      <c r="N169" s="18"/>
      <c r="O169" s="122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>
      <c r="A170" s="18" t="s">
        <v>23</v>
      </c>
      <c r="B170" s="7" t="s">
        <v>85</v>
      </c>
      <c r="C170" s="7" t="s">
        <v>379</v>
      </c>
      <c r="D170" s="18" t="s">
        <v>396</v>
      </c>
      <c r="E170" s="111">
        <f t="shared" si="12"/>
        <v>71.216666666666669</v>
      </c>
      <c r="F170" s="7"/>
      <c r="G170" s="7"/>
      <c r="H170" s="7"/>
      <c r="I170" s="138"/>
      <c r="J170" s="138"/>
      <c r="K170" s="7"/>
      <c r="L170" s="124"/>
      <c r="M170" s="7"/>
      <c r="N170" s="18"/>
      <c r="O170" s="122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>
      <c r="A171" s="18" t="s">
        <v>23</v>
      </c>
      <c r="B171" s="7" t="s">
        <v>85</v>
      </c>
      <c r="C171" s="7" t="s">
        <v>381</v>
      </c>
      <c r="D171" s="18" t="s">
        <v>397</v>
      </c>
      <c r="E171" s="111">
        <f t="shared" si="12"/>
        <v>40.166666666666664</v>
      </c>
      <c r="F171" s="7"/>
      <c r="G171" s="7"/>
      <c r="H171" s="7"/>
      <c r="I171" s="138"/>
      <c r="J171" s="138"/>
      <c r="K171" s="7"/>
      <c r="L171" s="124"/>
      <c r="M171" s="7"/>
      <c r="N171" s="18"/>
      <c r="O171" s="122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>
      <c r="A172" s="18" t="s">
        <v>23</v>
      </c>
      <c r="B172" s="7" t="s">
        <v>85</v>
      </c>
      <c r="C172" s="7" t="s">
        <v>383</v>
      </c>
      <c r="D172" s="18" t="s">
        <v>398</v>
      </c>
      <c r="E172" s="111">
        <f t="shared" si="12"/>
        <v>56.416666666666664</v>
      </c>
      <c r="F172" s="7"/>
      <c r="G172" s="7"/>
      <c r="H172" s="7"/>
      <c r="I172" s="138"/>
      <c r="J172" s="138"/>
      <c r="K172" s="7"/>
      <c r="L172" s="124"/>
      <c r="M172" s="7"/>
      <c r="N172" s="18"/>
      <c r="O172" s="122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>
      <c r="A173" s="18" t="s">
        <v>23</v>
      </c>
      <c r="B173" s="7" t="s">
        <v>85</v>
      </c>
      <c r="C173" s="7" t="s">
        <v>387</v>
      </c>
      <c r="D173" s="18" t="s">
        <v>399</v>
      </c>
      <c r="E173" s="111">
        <f t="shared" si="12"/>
        <v>16.133333333333333</v>
      </c>
      <c r="F173" s="7"/>
      <c r="G173" s="7"/>
      <c r="H173" s="7"/>
      <c r="I173" s="138"/>
      <c r="J173" s="138"/>
      <c r="K173" s="7"/>
      <c r="L173" s="124"/>
      <c r="M173" s="7"/>
      <c r="N173" s="18"/>
      <c r="O173" s="122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>
      <c r="A174" s="18" t="s">
        <v>23</v>
      </c>
      <c r="B174" s="7" t="s">
        <v>127</v>
      </c>
      <c r="C174" s="7" t="s">
        <v>379</v>
      </c>
      <c r="D174" s="18" t="s">
        <v>400</v>
      </c>
      <c r="E174" s="111">
        <f t="shared" si="12"/>
        <v>43</v>
      </c>
      <c r="F174" s="7"/>
      <c r="G174" s="7"/>
      <c r="H174" s="7"/>
      <c r="I174" s="138"/>
      <c r="J174" s="138"/>
      <c r="K174" s="7"/>
      <c r="L174" s="124"/>
      <c r="M174" s="7"/>
      <c r="N174" s="18"/>
      <c r="O174" s="122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>
      <c r="A175" s="18" t="s">
        <v>23</v>
      </c>
      <c r="B175" s="7" t="s">
        <v>127</v>
      </c>
      <c r="C175" s="7" t="s">
        <v>381</v>
      </c>
      <c r="D175" s="18" t="s">
        <v>199</v>
      </c>
      <c r="E175" s="111">
        <f t="shared" si="12"/>
        <v>2</v>
      </c>
      <c r="F175" s="7"/>
      <c r="G175" s="7"/>
      <c r="H175" s="7"/>
      <c r="I175" s="138"/>
      <c r="J175" s="138"/>
      <c r="K175" s="7"/>
      <c r="L175" s="124"/>
      <c r="M175" s="7"/>
      <c r="N175" s="18"/>
      <c r="O175" s="122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>
      <c r="A176" s="18" t="s">
        <v>23</v>
      </c>
      <c r="B176" s="7" t="s">
        <v>127</v>
      </c>
      <c r="C176" s="7" t="s">
        <v>383</v>
      </c>
      <c r="D176" s="18" t="s">
        <v>401</v>
      </c>
      <c r="E176" s="111">
        <f t="shared" si="12"/>
        <v>188.35</v>
      </c>
      <c r="F176" s="7"/>
      <c r="G176" s="7"/>
      <c r="H176" s="7"/>
      <c r="I176" s="138"/>
      <c r="J176" s="138"/>
      <c r="K176" s="7"/>
      <c r="L176" s="124"/>
      <c r="M176" s="7"/>
      <c r="N176" s="18"/>
      <c r="O176" s="122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>
      <c r="A177" s="18" t="s">
        <v>23</v>
      </c>
      <c r="B177" s="7" t="s">
        <v>128</v>
      </c>
      <c r="C177" s="7" t="s">
        <v>379</v>
      </c>
      <c r="D177" s="18" t="s">
        <v>402</v>
      </c>
      <c r="E177" s="111">
        <f t="shared" si="12"/>
        <v>40</v>
      </c>
      <c r="F177" s="7"/>
      <c r="G177" s="7"/>
      <c r="H177" s="7"/>
      <c r="I177" s="138"/>
      <c r="J177" s="138"/>
      <c r="K177" s="7"/>
      <c r="L177" s="124"/>
      <c r="M177" s="7"/>
      <c r="N177" s="18"/>
      <c r="O177" s="122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>
      <c r="A178" s="18" t="s">
        <v>23</v>
      </c>
      <c r="B178" s="7" t="s">
        <v>128</v>
      </c>
      <c r="C178" s="7" t="s">
        <v>383</v>
      </c>
      <c r="D178" s="18" t="s">
        <v>243</v>
      </c>
      <c r="E178" s="111">
        <f t="shared" si="12"/>
        <v>8</v>
      </c>
      <c r="F178" s="7"/>
      <c r="G178" s="7"/>
      <c r="H178" s="7"/>
      <c r="I178" s="138"/>
      <c r="J178" s="138"/>
      <c r="K178" s="7"/>
      <c r="L178" s="124"/>
      <c r="M178" s="7"/>
      <c r="N178" s="18"/>
      <c r="O178" s="122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>
      <c r="A179" s="18" t="s">
        <v>23</v>
      </c>
      <c r="B179" s="7" t="s">
        <v>91</v>
      </c>
      <c r="C179" s="7" t="s">
        <v>379</v>
      </c>
      <c r="D179" s="18" t="s">
        <v>403</v>
      </c>
      <c r="E179" s="111">
        <f t="shared" si="12"/>
        <v>6.6666666666666666E-2</v>
      </c>
      <c r="F179" s="7"/>
      <c r="G179" s="7"/>
      <c r="H179" s="7"/>
      <c r="I179" s="138"/>
      <c r="J179" s="138"/>
      <c r="K179" s="7"/>
      <c r="L179" s="124"/>
      <c r="M179" s="7"/>
      <c r="N179" s="18"/>
      <c r="O179" s="122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>
      <c r="A180" s="18" t="s">
        <v>23</v>
      </c>
      <c r="B180" s="7" t="s">
        <v>91</v>
      </c>
      <c r="C180" s="7" t="s">
        <v>381</v>
      </c>
      <c r="D180" s="18" t="s">
        <v>245</v>
      </c>
      <c r="E180" s="111">
        <f t="shared" si="12"/>
        <v>32.266666666666666</v>
      </c>
      <c r="F180" s="7"/>
      <c r="G180" s="7"/>
      <c r="H180" s="7"/>
      <c r="I180" s="138"/>
      <c r="J180" s="138"/>
      <c r="K180" s="7"/>
      <c r="L180" s="124"/>
      <c r="M180" s="7"/>
      <c r="N180" s="18"/>
      <c r="O180" s="122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>
      <c r="A181" s="18" t="s">
        <v>15</v>
      </c>
      <c r="B181" s="7" t="s">
        <v>71</v>
      </c>
      <c r="C181" s="7" t="s">
        <v>404</v>
      </c>
      <c r="D181" s="18" t="s">
        <v>405</v>
      </c>
      <c r="E181" s="111">
        <f t="shared" si="12"/>
        <v>4.0166666666666666</v>
      </c>
      <c r="F181" s="7"/>
      <c r="G181" s="7"/>
      <c r="H181" s="7"/>
      <c r="I181" s="138"/>
      <c r="J181" s="138"/>
      <c r="K181" s="7"/>
      <c r="L181" s="124"/>
      <c r="M181" s="7"/>
      <c r="N181" s="18"/>
      <c r="O181" s="122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>
      <c r="A182" s="18" t="s">
        <v>15</v>
      </c>
      <c r="B182" s="7" t="s">
        <v>71</v>
      </c>
      <c r="C182" s="7" t="s">
        <v>406</v>
      </c>
      <c r="D182" s="18" t="s">
        <v>243</v>
      </c>
      <c r="E182" s="111">
        <f t="shared" si="12"/>
        <v>8</v>
      </c>
      <c r="F182" s="7"/>
      <c r="G182" s="7"/>
      <c r="H182" s="7"/>
      <c r="I182" s="138"/>
      <c r="J182" s="138"/>
      <c r="K182" s="7"/>
      <c r="L182" s="124"/>
      <c r="M182" s="7"/>
      <c r="N182" s="18"/>
      <c r="O182" s="122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>
      <c r="A183" s="18" t="s">
        <v>15</v>
      </c>
      <c r="B183" s="7" t="s">
        <v>71</v>
      </c>
      <c r="C183" s="7" t="s">
        <v>407</v>
      </c>
      <c r="D183" s="18" t="s">
        <v>408</v>
      </c>
      <c r="E183" s="111">
        <f t="shared" si="12"/>
        <v>62.43333333333333</v>
      </c>
      <c r="F183" s="7"/>
      <c r="G183" s="7"/>
      <c r="H183" s="7"/>
      <c r="I183" s="138"/>
      <c r="J183" s="138"/>
      <c r="K183" s="7"/>
      <c r="L183" s="124"/>
      <c r="M183" s="7"/>
      <c r="N183" s="18"/>
      <c r="O183" s="122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>
      <c r="A184" s="18" t="s">
        <v>15</v>
      </c>
      <c r="B184" s="7" t="s">
        <v>71</v>
      </c>
      <c r="C184" s="7" t="s">
        <v>409</v>
      </c>
      <c r="D184" s="18" t="s">
        <v>410</v>
      </c>
      <c r="E184" s="111">
        <f t="shared" si="12"/>
        <v>43.55</v>
      </c>
      <c r="F184" s="7"/>
      <c r="G184" s="7"/>
      <c r="H184" s="7"/>
      <c r="I184" s="138"/>
      <c r="J184" s="138"/>
      <c r="K184" s="7"/>
      <c r="L184" s="124"/>
      <c r="M184" s="7"/>
      <c r="N184" s="18"/>
      <c r="O184" s="122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>
      <c r="A185" s="18" t="s">
        <v>15</v>
      </c>
      <c r="B185" s="7" t="s">
        <v>71</v>
      </c>
      <c r="C185" s="7" t="s">
        <v>411</v>
      </c>
      <c r="D185" s="18" t="s">
        <v>412</v>
      </c>
      <c r="E185" s="111">
        <f t="shared" si="12"/>
        <v>48.4</v>
      </c>
      <c r="F185" s="7"/>
      <c r="G185" s="7"/>
      <c r="H185" s="7"/>
      <c r="I185" s="138"/>
      <c r="J185" s="138"/>
      <c r="K185" s="7"/>
      <c r="L185" s="124"/>
      <c r="M185" s="7"/>
      <c r="N185" s="18"/>
      <c r="O185" s="122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>
      <c r="A186" s="18" t="s">
        <v>15</v>
      </c>
      <c r="B186" s="7" t="s">
        <v>73</v>
      </c>
      <c r="C186" s="7" t="s">
        <v>315</v>
      </c>
      <c r="D186" s="18" t="s">
        <v>413</v>
      </c>
      <c r="E186" s="111">
        <f t="shared" si="12"/>
        <v>5.7666666666666666</v>
      </c>
      <c r="F186" s="7"/>
      <c r="G186" s="7"/>
      <c r="H186" s="7"/>
      <c r="I186" s="138"/>
      <c r="J186" s="138"/>
      <c r="K186" s="7"/>
      <c r="L186" s="124"/>
      <c r="M186" s="7"/>
      <c r="N186" s="18"/>
      <c r="O186" s="122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>
      <c r="A187" s="18" t="s">
        <v>15</v>
      </c>
      <c r="B187" s="7" t="s">
        <v>73</v>
      </c>
      <c r="C187" s="7" t="s">
        <v>406</v>
      </c>
      <c r="D187" s="18" t="s">
        <v>258</v>
      </c>
      <c r="E187" s="111">
        <f t="shared" si="12"/>
        <v>16.149999999999999</v>
      </c>
      <c r="F187" s="7"/>
      <c r="G187" s="7"/>
      <c r="H187" s="7"/>
      <c r="I187" s="138"/>
      <c r="J187" s="138"/>
      <c r="K187" s="7"/>
      <c r="L187" s="124"/>
      <c r="M187" s="7"/>
      <c r="N187" s="18"/>
      <c r="O187" s="122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>
      <c r="A188" s="18" t="s">
        <v>15</v>
      </c>
      <c r="B188" s="7" t="s">
        <v>73</v>
      </c>
      <c r="C188" s="7" t="s">
        <v>407</v>
      </c>
      <c r="D188" s="18" t="s">
        <v>414</v>
      </c>
      <c r="E188" s="111">
        <f t="shared" si="12"/>
        <v>8.9166666666666661</v>
      </c>
      <c r="F188" s="7"/>
      <c r="G188" s="7"/>
      <c r="H188" s="7"/>
      <c r="I188" s="138"/>
      <c r="J188" s="138"/>
      <c r="K188" s="7"/>
      <c r="L188" s="124"/>
      <c r="M188" s="7"/>
      <c r="N188" s="18"/>
      <c r="O188" s="122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>
      <c r="A189" s="18" t="s">
        <v>15</v>
      </c>
      <c r="B189" s="7" t="s">
        <v>73</v>
      </c>
      <c r="C189" s="7" t="s">
        <v>409</v>
      </c>
      <c r="D189" s="18" t="s">
        <v>415</v>
      </c>
      <c r="E189" s="111">
        <f t="shared" si="12"/>
        <v>8.2833333333333332</v>
      </c>
      <c r="F189" s="7"/>
      <c r="G189" s="7"/>
      <c r="H189" s="7"/>
      <c r="I189" s="138"/>
      <c r="J189" s="138"/>
      <c r="K189" s="7"/>
      <c r="L189" s="124"/>
      <c r="M189" s="7"/>
      <c r="N189" s="18"/>
      <c r="O189" s="122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>
      <c r="A190" s="18" t="s">
        <v>15</v>
      </c>
      <c r="B190" s="7" t="s">
        <v>73</v>
      </c>
      <c r="C190" s="7" t="s">
        <v>411</v>
      </c>
      <c r="D190" s="18" t="s">
        <v>416</v>
      </c>
      <c r="E190" s="111">
        <f t="shared" si="12"/>
        <v>72.316666666666663</v>
      </c>
      <c r="F190" s="7"/>
      <c r="G190" s="7"/>
      <c r="H190" s="7"/>
      <c r="I190" s="138"/>
      <c r="J190" s="138"/>
      <c r="K190" s="7"/>
      <c r="L190" s="124"/>
      <c r="M190" s="7"/>
      <c r="N190" s="18"/>
      <c r="O190" s="122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>
      <c r="A191" s="18" t="s">
        <v>15</v>
      </c>
      <c r="B191" s="7" t="s">
        <v>75</v>
      </c>
      <c r="C191" s="7" t="s">
        <v>315</v>
      </c>
      <c r="D191" s="18" t="s">
        <v>400</v>
      </c>
      <c r="E191" s="111">
        <f t="shared" si="12"/>
        <v>43</v>
      </c>
      <c r="F191" s="7"/>
      <c r="G191" s="7"/>
      <c r="H191" s="7"/>
      <c r="I191" s="138"/>
      <c r="J191" s="138"/>
      <c r="K191" s="7"/>
      <c r="L191" s="124"/>
      <c r="M191" s="7"/>
      <c r="N191" s="18"/>
      <c r="O191" s="122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>
      <c r="A192" s="18" t="s">
        <v>15</v>
      </c>
      <c r="B192" s="7" t="s">
        <v>75</v>
      </c>
      <c r="C192" s="7" t="s">
        <v>406</v>
      </c>
      <c r="D192" s="18" t="s">
        <v>417</v>
      </c>
      <c r="E192" s="111">
        <f t="shared" si="12"/>
        <v>15.533333333333333</v>
      </c>
      <c r="F192" s="7"/>
      <c r="G192" s="7"/>
      <c r="H192" s="7"/>
      <c r="I192" s="138"/>
      <c r="J192" s="138"/>
      <c r="K192" s="7"/>
      <c r="L192" s="124"/>
      <c r="M192" s="7"/>
      <c r="N192" s="18"/>
      <c r="O192" s="122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>
      <c r="A193" s="18" t="s">
        <v>15</v>
      </c>
      <c r="B193" s="7" t="s">
        <v>75</v>
      </c>
      <c r="C193" s="7" t="s">
        <v>407</v>
      </c>
      <c r="D193" s="18" t="s">
        <v>418</v>
      </c>
      <c r="E193" s="111">
        <f t="shared" si="12"/>
        <v>41.65</v>
      </c>
      <c r="F193" s="7"/>
      <c r="G193" s="7"/>
      <c r="H193" s="7"/>
      <c r="I193" s="138"/>
      <c r="J193" s="138"/>
      <c r="K193" s="7"/>
      <c r="L193" s="124"/>
      <c r="M193" s="7"/>
      <c r="N193" s="18"/>
      <c r="O193" s="122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>
      <c r="A194" s="18" t="s">
        <v>15</v>
      </c>
      <c r="B194" s="7" t="s">
        <v>75</v>
      </c>
      <c r="C194" s="7" t="s">
        <v>409</v>
      </c>
      <c r="D194" s="18" t="s">
        <v>419</v>
      </c>
      <c r="E194" s="111">
        <f t="shared" si="12"/>
        <v>45.93333333333333</v>
      </c>
      <c r="F194" s="7"/>
      <c r="G194" s="7"/>
      <c r="H194" s="7"/>
      <c r="I194" s="138"/>
      <c r="J194" s="138"/>
      <c r="K194" s="7"/>
      <c r="L194" s="124"/>
      <c r="M194" s="7"/>
      <c r="N194" s="18"/>
      <c r="O194" s="122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>
      <c r="A195" s="18" t="s">
        <v>15</v>
      </c>
      <c r="B195" s="7" t="s">
        <v>75</v>
      </c>
      <c r="C195" s="7" t="s">
        <v>411</v>
      </c>
      <c r="D195" s="18" t="s">
        <v>420</v>
      </c>
      <c r="E195" s="111">
        <f t="shared" ref="E195:E258" si="13">IF(ISNUMBER(SEARCH("h",D195)), LEFT(D195,SEARCH("h",D195)-1) + IFERROR(MID(D195,SEARCH("h",D195)+1,LEN(D195)-SEARCH("h",D195)-1)/60, 0), IF(ISNUMBER(SEARCH("p",D195)), LEFT(D195,SEARCH("p",D195)-1)/60, "")
)</f>
        <v>70.183333333333337</v>
      </c>
      <c r="F195" s="7"/>
      <c r="G195" s="7"/>
      <c r="H195" s="7"/>
      <c r="I195" s="138"/>
      <c r="J195" s="138"/>
      <c r="K195" s="7"/>
      <c r="L195" s="124"/>
      <c r="M195" s="7"/>
      <c r="N195" s="18"/>
      <c r="O195" s="122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>
      <c r="A196" s="18" t="s">
        <v>15</v>
      </c>
      <c r="B196" s="7" t="s">
        <v>77</v>
      </c>
      <c r="C196" s="7" t="s">
        <v>315</v>
      </c>
      <c r="D196" s="18" t="s">
        <v>421</v>
      </c>
      <c r="E196" s="111">
        <f t="shared" si="13"/>
        <v>6.166666666666667</v>
      </c>
      <c r="F196" s="7"/>
      <c r="G196" s="7"/>
      <c r="H196" s="7"/>
      <c r="I196" s="138"/>
      <c r="J196" s="138"/>
      <c r="K196" s="7"/>
      <c r="L196" s="124"/>
      <c r="M196" s="7"/>
      <c r="N196" s="18"/>
      <c r="O196" s="122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>
      <c r="A197" s="18" t="s">
        <v>15</v>
      </c>
      <c r="B197" s="7" t="s">
        <v>77</v>
      </c>
      <c r="C197" s="7" t="s">
        <v>406</v>
      </c>
      <c r="D197" s="18" t="s">
        <v>422</v>
      </c>
      <c r="E197" s="111">
        <f t="shared" si="13"/>
        <v>9.3833333333333329</v>
      </c>
      <c r="F197" s="7"/>
      <c r="G197" s="7"/>
      <c r="H197" s="7"/>
      <c r="I197" s="138"/>
      <c r="J197" s="138"/>
      <c r="K197" s="7"/>
      <c r="L197" s="124"/>
      <c r="M197" s="7"/>
      <c r="N197" s="18"/>
      <c r="O197" s="122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>
      <c r="A198" s="18" t="s">
        <v>15</v>
      </c>
      <c r="B198" s="7" t="s">
        <v>77</v>
      </c>
      <c r="C198" s="7" t="s">
        <v>407</v>
      </c>
      <c r="D198" s="18" t="s">
        <v>423</v>
      </c>
      <c r="E198" s="111">
        <f t="shared" si="13"/>
        <v>79.933333333333337</v>
      </c>
      <c r="F198" s="7"/>
      <c r="G198" s="7"/>
      <c r="H198" s="7"/>
      <c r="I198" s="138"/>
      <c r="J198" s="138"/>
      <c r="K198" s="7"/>
      <c r="L198" s="124"/>
      <c r="M198" s="7"/>
      <c r="N198" s="18"/>
      <c r="O198" s="122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>
      <c r="A199" s="18" t="s">
        <v>15</v>
      </c>
      <c r="B199" s="7" t="s">
        <v>77</v>
      </c>
      <c r="C199" s="7" t="s">
        <v>409</v>
      </c>
      <c r="D199" s="18" t="s">
        <v>424</v>
      </c>
      <c r="E199" s="111">
        <f t="shared" si="13"/>
        <v>33.1</v>
      </c>
      <c r="F199" s="7"/>
      <c r="G199" s="7"/>
      <c r="H199" s="7"/>
      <c r="I199" s="138"/>
      <c r="J199" s="138"/>
      <c r="K199" s="7"/>
      <c r="L199" s="124"/>
      <c r="M199" s="7"/>
      <c r="N199" s="18"/>
      <c r="O199" s="122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>
      <c r="A200" s="18" t="s">
        <v>15</v>
      </c>
      <c r="B200" s="7" t="s">
        <v>77</v>
      </c>
      <c r="C200" s="7" t="s">
        <v>411</v>
      </c>
      <c r="D200" s="18" t="s">
        <v>425</v>
      </c>
      <c r="E200" s="111">
        <f t="shared" si="13"/>
        <v>137.31666666666666</v>
      </c>
      <c r="F200" s="7"/>
      <c r="G200" s="7"/>
      <c r="H200" s="7"/>
      <c r="I200" s="138"/>
      <c r="J200" s="138"/>
      <c r="K200" s="7"/>
      <c r="L200" s="124"/>
      <c r="M200" s="7"/>
      <c r="N200" s="18"/>
      <c r="O200" s="122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>
      <c r="A201" s="18" t="s">
        <v>15</v>
      </c>
      <c r="B201" s="7" t="s">
        <v>78</v>
      </c>
      <c r="C201" s="7" t="s">
        <v>315</v>
      </c>
      <c r="D201" s="18" t="s">
        <v>426</v>
      </c>
      <c r="E201" s="111">
        <f t="shared" si="13"/>
        <v>11.8</v>
      </c>
      <c r="F201" s="7"/>
      <c r="G201" s="7"/>
      <c r="H201" s="7"/>
      <c r="I201" s="138"/>
      <c r="J201" s="138"/>
      <c r="K201" s="7"/>
      <c r="L201" s="124"/>
      <c r="M201" s="7"/>
      <c r="N201" s="18"/>
      <c r="O201" s="122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>
      <c r="A202" s="18" t="s">
        <v>15</v>
      </c>
      <c r="B202" s="7" t="s">
        <v>78</v>
      </c>
      <c r="C202" s="7" t="s">
        <v>407</v>
      </c>
      <c r="D202" s="18" t="s">
        <v>427</v>
      </c>
      <c r="E202" s="111">
        <f t="shared" si="13"/>
        <v>68.733333333333334</v>
      </c>
      <c r="F202" s="7"/>
      <c r="G202" s="7"/>
      <c r="H202" s="7"/>
      <c r="I202" s="138"/>
      <c r="J202" s="138"/>
      <c r="K202" s="7"/>
      <c r="L202" s="124"/>
      <c r="M202" s="7"/>
      <c r="N202" s="18"/>
      <c r="O202" s="122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>
      <c r="A203" s="18" t="s">
        <v>15</v>
      </c>
      <c r="B203" s="7" t="s">
        <v>78</v>
      </c>
      <c r="C203" s="7" t="s">
        <v>409</v>
      </c>
      <c r="D203" s="18" t="s">
        <v>428</v>
      </c>
      <c r="E203" s="111">
        <f t="shared" si="13"/>
        <v>41.883333333333333</v>
      </c>
      <c r="F203" s="7"/>
      <c r="G203" s="7"/>
      <c r="H203" s="7"/>
      <c r="I203" s="138"/>
      <c r="J203" s="138"/>
      <c r="K203" s="7"/>
      <c r="L203" s="124"/>
      <c r="M203" s="7"/>
      <c r="N203" s="18"/>
      <c r="O203" s="122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>
      <c r="A204" s="18" t="s">
        <v>15</v>
      </c>
      <c r="B204" s="7" t="s">
        <v>78</v>
      </c>
      <c r="C204" s="7" t="s">
        <v>411</v>
      </c>
      <c r="D204" s="18" t="s">
        <v>429</v>
      </c>
      <c r="E204" s="111">
        <f t="shared" si="13"/>
        <v>135.94999999999999</v>
      </c>
      <c r="F204" s="7"/>
      <c r="G204" s="7"/>
      <c r="H204" s="7"/>
      <c r="I204" s="138"/>
      <c r="J204" s="138"/>
      <c r="K204" s="7"/>
      <c r="L204" s="124"/>
      <c r="M204" s="7"/>
      <c r="N204" s="18"/>
      <c r="O204" s="122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>
      <c r="A205" s="18" t="s">
        <v>15</v>
      </c>
      <c r="B205" s="7" t="s">
        <v>79</v>
      </c>
      <c r="C205" s="7" t="s">
        <v>315</v>
      </c>
      <c r="D205" s="18" t="s">
        <v>236</v>
      </c>
      <c r="E205" s="111">
        <f t="shared" si="13"/>
        <v>13.283333333333333</v>
      </c>
      <c r="F205" s="7"/>
      <c r="G205" s="7"/>
      <c r="H205" s="7"/>
      <c r="I205" s="138"/>
      <c r="J205" s="138"/>
      <c r="K205" s="7"/>
      <c r="L205" s="124"/>
      <c r="M205" s="7"/>
      <c r="N205" s="18"/>
      <c r="O205" s="122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>
      <c r="A206" s="18" t="s">
        <v>15</v>
      </c>
      <c r="B206" s="7" t="s">
        <v>79</v>
      </c>
      <c r="C206" s="7" t="s">
        <v>406</v>
      </c>
      <c r="D206" s="18" t="s">
        <v>430</v>
      </c>
      <c r="E206" s="111">
        <f t="shared" si="13"/>
        <v>48.7</v>
      </c>
      <c r="F206" s="7"/>
      <c r="G206" s="7"/>
      <c r="H206" s="7"/>
      <c r="I206" s="138"/>
      <c r="J206" s="138"/>
      <c r="K206" s="7"/>
      <c r="L206" s="124"/>
      <c r="M206" s="7"/>
      <c r="N206" s="18"/>
      <c r="O206" s="122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>
      <c r="A207" s="18" t="s">
        <v>15</v>
      </c>
      <c r="B207" s="7" t="s">
        <v>79</v>
      </c>
      <c r="C207" s="7" t="s">
        <v>407</v>
      </c>
      <c r="D207" s="18" t="s">
        <v>431</v>
      </c>
      <c r="E207" s="111">
        <f t="shared" si="13"/>
        <v>89.466666666666669</v>
      </c>
      <c r="F207" s="7"/>
      <c r="G207" s="7"/>
      <c r="H207" s="7"/>
      <c r="I207" s="138"/>
      <c r="J207" s="138"/>
      <c r="K207" s="7"/>
      <c r="L207" s="124"/>
      <c r="M207" s="7"/>
      <c r="N207" s="18"/>
      <c r="O207" s="122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>
      <c r="A208" s="18" t="s">
        <v>15</v>
      </c>
      <c r="B208" s="7" t="s">
        <v>79</v>
      </c>
      <c r="C208" s="7" t="s">
        <v>409</v>
      </c>
      <c r="D208" s="18" t="s">
        <v>432</v>
      </c>
      <c r="E208" s="111">
        <f t="shared" si="13"/>
        <v>44.95</v>
      </c>
      <c r="F208" s="7"/>
      <c r="G208" s="7"/>
      <c r="H208" s="7"/>
      <c r="I208" s="138"/>
      <c r="J208" s="138"/>
      <c r="K208" s="7"/>
      <c r="L208" s="124"/>
      <c r="M208" s="7"/>
      <c r="N208" s="18"/>
      <c r="O208" s="122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>
      <c r="A209" s="18" t="s">
        <v>15</v>
      </c>
      <c r="B209" s="7" t="s">
        <v>79</v>
      </c>
      <c r="C209" s="7" t="s">
        <v>411</v>
      </c>
      <c r="D209" s="18" t="s">
        <v>433</v>
      </c>
      <c r="E209" s="111">
        <f t="shared" si="13"/>
        <v>87.216666666666669</v>
      </c>
      <c r="F209" s="7"/>
      <c r="G209" s="7"/>
      <c r="H209" s="7"/>
      <c r="I209" s="138"/>
      <c r="J209" s="138"/>
      <c r="K209" s="7"/>
      <c r="L209" s="124"/>
      <c r="M209" s="7"/>
      <c r="N209" s="18"/>
      <c r="O209" s="122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>
      <c r="A210" s="18" t="s">
        <v>24</v>
      </c>
      <c r="B210" s="7" t="s">
        <v>129</v>
      </c>
      <c r="C210" s="7" t="s">
        <v>406</v>
      </c>
      <c r="D210" s="18" t="s">
        <v>434</v>
      </c>
      <c r="E210" s="111">
        <f t="shared" si="13"/>
        <v>35.916666666666664</v>
      </c>
      <c r="F210" s="7"/>
      <c r="G210" s="7"/>
      <c r="H210" s="7"/>
      <c r="I210" s="138"/>
      <c r="J210" s="138"/>
      <c r="K210" s="7"/>
      <c r="L210" s="124"/>
      <c r="M210" s="7"/>
      <c r="N210" s="18"/>
      <c r="O210" s="122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>
      <c r="A211" s="18" t="s">
        <v>24</v>
      </c>
      <c r="B211" s="7" t="s">
        <v>129</v>
      </c>
      <c r="C211" s="7" t="s">
        <v>435</v>
      </c>
      <c r="D211" s="18" t="s">
        <v>436</v>
      </c>
      <c r="E211" s="111">
        <f t="shared" si="13"/>
        <v>23.15</v>
      </c>
      <c r="F211" s="7"/>
      <c r="G211" s="7"/>
      <c r="H211" s="7"/>
      <c r="I211" s="138"/>
      <c r="J211" s="138"/>
      <c r="K211" s="7"/>
      <c r="L211" s="124"/>
      <c r="M211" s="7"/>
      <c r="N211" s="18"/>
      <c r="O211" s="122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>
      <c r="A212" s="18" t="s">
        <v>24</v>
      </c>
      <c r="B212" s="7" t="s">
        <v>129</v>
      </c>
      <c r="C212" s="7" t="s">
        <v>437</v>
      </c>
      <c r="D212" s="18" t="s">
        <v>438</v>
      </c>
      <c r="E212" s="111">
        <f t="shared" si="13"/>
        <v>37.766666666666666</v>
      </c>
      <c r="F212" s="7"/>
      <c r="G212" s="7"/>
      <c r="H212" s="7"/>
      <c r="I212" s="138"/>
      <c r="J212" s="138"/>
      <c r="K212" s="7"/>
      <c r="L212" s="124"/>
      <c r="M212" s="7"/>
      <c r="N212" s="18"/>
      <c r="O212" s="122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>
      <c r="A213" s="18" t="s">
        <v>24</v>
      </c>
      <c r="B213" s="7" t="s">
        <v>129</v>
      </c>
      <c r="C213" s="7" t="s">
        <v>439</v>
      </c>
      <c r="D213" s="18" t="s">
        <v>440</v>
      </c>
      <c r="E213" s="111">
        <f t="shared" si="13"/>
        <v>89.15</v>
      </c>
      <c r="F213" s="7"/>
      <c r="G213" s="7"/>
      <c r="H213" s="7"/>
      <c r="I213" s="138"/>
      <c r="J213" s="138"/>
      <c r="K213" s="7"/>
      <c r="L213" s="124"/>
      <c r="M213" s="7"/>
      <c r="N213" s="18"/>
      <c r="O213" s="122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>
      <c r="A214" s="18" t="s">
        <v>24</v>
      </c>
      <c r="B214" s="7" t="s">
        <v>129</v>
      </c>
      <c r="C214" s="7" t="s">
        <v>407</v>
      </c>
      <c r="D214" s="18" t="s">
        <v>441</v>
      </c>
      <c r="E214" s="111">
        <f t="shared" si="13"/>
        <v>12.3</v>
      </c>
      <c r="F214" s="7"/>
      <c r="G214" s="7"/>
      <c r="H214" s="7"/>
      <c r="I214" s="138"/>
      <c r="J214" s="138"/>
      <c r="K214" s="7"/>
      <c r="L214" s="124"/>
      <c r="M214" s="7"/>
      <c r="N214" s="18"/>
      <c r="O214" s="122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>
      <c r="A215" s="18" t="s">
        <v>24</v>
      </c>
      <c r="B215" s="7" t="s">
        <v>129</v>
      </c>
      <c r="C215" s="7" t="s">
        <v>442</v>
      </c>
      <c r="D215" s="18" t="s">
        <v>443</v>
      </c>
      <c r="E215" s="111">
        <f t="shared" si="13"/>
        <v>47.383333333333333</v>
      </c>
      <c r="F215" s="7"/>
      <c r="G215" s="7"/>
      <c r="H215" s="7"/>
      <c r="I215" s="138"/>
      <c r="J215" s="138"/>
      <c r="K215" s="7"/>
      <c r="L215" s="124"/>
      <c r="M215" s="7"/>
      <c r="N215" s="18"/>
      <c r="O215" s="122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>
      <c r="A216" s="18" t="s">
        <v>24</v>
      </c>
      <c r="B216" s="7" t="s">
        <v>129</v>
      </c>
      <c r="C216" s="7" t="s">
        <v>341</v>
      </c>
      <c r="D216" s="18" t="s">
        <v>444</v>
      </c>
      <c r="E216" s="111">
        <f t="shared" si="13"/>
        <v>8.0333333333333332</v>
      </c>
      <c r="F216" s="7"/>
      <c r="G216" s="7"/>
      <c r="H216" s="7"/>
      <c r="I216" s="138"/>
      <c r="J216" s="138"/>
      <c r="K216" s="7"/>
      <c r="L216" s="124"/>
      <c r="M216" s="7"/>
      <c r="N216" s="18"/>
      <c r="O216" s="122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>
      <c r="A217" s="18" t="s">
        <v>24</v>
      </c>
      <c r="B217" s="7" t="s">
        <v>130</v>
      </c>
      <c r="C217" s="7" t="s">
        <v>407</v>
      </c>
      <c r="D217" s="18" t="s">
        <v>445</v>
      </c>
      <c r="E217" s="111">
        <f t="shared" si="13"/>
        <v>6.7166666666666668</v>
      </c>
      <c r="F217" s="7"/>
      <c r="G217" s="7"/>
      <c r="H217" s="7"/>
      <c r="I217" s="138"/>
      <c r="J217" s="138"/>
      <c r="K217" s="7"/>
      <c r="L217" s="124"/>
      <c r="M217" s="7"/>
      <c r="N217" s="18"/>
      <c r="O217" s="122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>
      <c r="A218" s="18" t="s">
        <v>24</v>
      </c>
      <c r="B218" s="7" t="s">
        <v>130</v>
      </c>
      <c r="C218" s="7" t="s">
        <v>341</v>
      </c>
      <c r="D218" s="18" t="s">
        <v>446</v>
      </c>
      <c r="E218" s="111">
        <f t="shared" si="13"/>
        <v>248.18333333333334</v>
      </c>
      <c r="F218" s="7"/>
      <c r="G218" s="7"/>
      <c r="H218" s="7"/>
      <c r="I218" s="7"/>
      <c r="J218" s="7"/>
      <c r="K218" s="7"/>
      <c r="L218" s="124"/>
      <c r="M218" s="7"/>
      <c r="N218" s="18"/>
      <c r="O218" s="122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>
      <c r="A219" s="18" t="s">
        <v>24</v>
      </c>
      <c r="B219" s="7" t="s">
        <v>131</v>
      </c>
      <c r="C219" s="7" t="s">
        <v>406</v>
      </c>
      <c r="D219" s="18" t="s">
        <v>447</v>
      </c>
      <c r="E219" s="111">
        <f t="shared" si="13"/>
        <v>144.08333333333334</v>
      </c>
      <c r="F219" s="7"/>
      <c r="G219" s="7"/>
      <c r="H219" s="7"/>
      <c r="I219" s="7"/>
      <c r="J219" s="7"/>
      <c r="K219" s="7"/>
      <c r="L219" s="124"/>
      <c r="M219" s="7"/>
      <c r="N219" s="18"/>
      <c r="O219" s="122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>
      <c r="A220" s="18" t="s">
        <v>24</v>
      </c>
      <c r="B220" s="7" t="s">
        <v>131</v>
      </c>
      <c r="C220" s="7" t="s">
        <v>407</v>
      </c>
      <c r="D220" s="18" t="s">
        <v>448</v>
      </c>
      <c r="E220" s="111">
        <f t="shared" si="13"/>
        <v>40.200000000000003</v>
      </c>
      <c r="F220" s="7"/>
      <c r="G220" s="7"/>
      <c r="H220" s="7"/>
      <c r="I220" s="7"/>
      <c r="J220" s="7"/>
      <c r="K220" s="7"/>
      <c r="L220" s="124"/>
      <c r="M220" s="7"/>
      <c r="N220" s="18"/>
      <c r="O220" s="122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>
      <c r="A221" s="18" t="s">
        <v>24</v>
      </c>
      <c r="B221" s="7" t="s">
        <v>131</v>
      </c>
      <c r="C221" s="7" t="s">
        <v>442</v>
      </c>
      <c r="D221" s="18" t="s">
        <v>449</v>
      </c>
      <c r="E221" s="111">
        <f t="shared" si="13"/>
        <v>31.433333333333334</v>
      </c>
      <c r="F221" s="7"/>
      <c r="G221" s="7"/>
      <c r="H221" s="7"/>
      <c r="I221" s="7"/>
      <c r="J221" s="7"/>
      <c r="K221" s="7"/>
      <c r="L221" s="124"/>
      <c r="M221" s="7"/>
      <c r="N221" s="18"/>
      <c r="O221" s="122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>
      <c r="A222" s="18" t="s">
        <v>24</v>
      </c>
      <c r="B222" s="7" t="s">
        <v>131</v>
      </c>
      <c r="C222" s="7" t="s">
        <v>341</v>
      </c>
      <c r="D222" s="18" t="s">
        <v>450</v>
      </c>
      <c r="E222" s="111">
        <f t="shared" si="13"/>
        <v>48.016666666666666</v>
      </c>
      <c r="F222" s="7"/>
      <c r="G222" s="7"/>
      <c r="H222" s="7"/>
      <c r="I222" s="7"/>
      <c r="J222" s="7"/>
      <c r="K222" s="7"/>
      <c r="L222" s="124"/>
      <c r="M222" s="7"/>
      <c r="N222" s="18"/>
      <c r="O222" s="122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>
      <c r="A223" s="18" t="s">
        <v>24</v>
      </c>
      <c r="B223" s="7" t="s">
        <v>132</v>
      </c>
      <c r="C223" s="7" t="s">
        <v>406</v>
      </c>
      <c r="D223" s="18" t="s">
        <v>451</v>
      </c>
      <c r="E223" s="111">
        <f t="shared" si="13"/>
        <v>16.616666666666667</v>
      </c>
      <c r="F223" s="7"/>
      <c r="G223" s="7"/>
      <c r="H223" s="7"/>
      <c r="I223" s="7"/>
      <c r="J223" s="7"/>
      <c r="K223" s="7"/>
      <c r="L223" s="124"/>
      <c r="M223" s="7"/>
      <c r="N223" s="18"/>
      <c r="O223" s="122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>
      <c r="A224" s="18" t="s">
        <v>24</v>
      </c>
      <c r="B224" s="7" t="s">
        <v>132</v>
      </c>
      <c r="C224" s="7" t="s">
        <v>407</v>
      </c>
      <c r="D224" s="18" t="s">
        <v>452</v>
      </c>
      <c r="E224" s="111">
        <f t="shared" si="13"/>
        <v>203.81666666666666</v>
      </c>
      <c r="F224" s="7"/>
      <c r="G224" s="7"/>
      <c r="H224" s="7"/>
      <c r="I224" s="7"/>
      <c r="J224" s="7"/>
      <c r="K224" s="7"/>
      <c r="L224" s="124"/>
      <c r="M224" s="7"/>
      <c r="N224" s="18"/>
      <c r="O224" s="122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>
      <c r="A225" s="18" t="s">
        <v>24</v>
      </c>
      <c r="B225" s="7" t="s">
        <v>132</v>
      </c>
      <c r="C225" s="7" t="s">
        <v>442</v>
      </c>
      <c r="D225" s="18" t="s">
        <v>453</v>
      </c>
      <c r="E225" s="111">
        <f t="shared" si="13"/>
        <v>3.2333333333333334</v>
      </c>
      <c r="F225" s="7"/>
      <c r="G225" s="7"/>
      <c r="H225" s="7"/>
      <c r="I225" s="7"/>
      <c r="J225" s="7"/>
      <c r="K225" s="7"/>
      <c r="L225" s="124"/>
      <c r="M225" s="7"/>
      <c r="N225" s="18"/>
      <c r="O225" s="122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>
      <c r="A226" s="18" t="s">
        <v>24</v>
      </c>
      <c r="B226" s="7" t="s">
        <v>132</v>
      </c>
      <c r="C226" s="7" t="s">
        <v>341</v>
      </c>
      <c r="D226" s="18" t="s">
        <v>454</v>
      </c>
      <c r="E226" s="111">
        <f t="shared" si="13"/>
        <v>32.15</v>
      </c>
      <c r="F226" s="7"/>
      <c r="G226" s="7"/>
      <c r="H226" s="7"/>
      <c r="I226" s="7"/>
      <c r="J226" s="7"/>
      <c r="K226" s="7"/>
      <c r="L226" s="124"/>
      <c r="M226" s="7"/>
      <c r="N226" s="18"/>
      <c r="O226" s="122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>
      <c r="A227" s="18" t="s">
        <v>24</v>
      </c>
      <c r="B227" s="7" t="s">
        <v>133</v>
      </c>
      <c r="C227" s="7" t="s">
        <v>406</v>
      </c>
      <c r="D227" s="18" t="s">
        <v>455</v>
      </c>
      <c r="E227" s="111">
        <f t="shared" si="13"/>
        <v>68.599999999999994</v>
      </c>
      <c r="F227" s="7"/>
      <c r="G227" s="7"/>
      <c r="H227" s="7"/>
      <c r="I227" s="7"/>
      <c r="J227" s="7"/>
      <c r="K227" s="7"/>
      <c r="L227" s="124"/>
      <c r="M227" s="7"/>
      <c r="N227" s="18"/>
      <c r="O227" s="122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>
      <c r="A228" s="18" t="s">
        <v>24</v>
      </c>
      <c r="B228" s="7" t="s">
        <v>133</v>
      </c>
      <c r="C228" s="7" t="s">
        <v>439</v>
      </c>
      <c r="D228" s="18" t="s">
        <v>456</v>
      </c>
      <c r="E228" s="111">
        <f t="shared" si="13"/>
        <v>3.8833333333333333</v>
      </c>
      <c r="F228" s="7"/>
      <c r="G228" s="7"/>
      <c r="H228" s="7"/>
      <c r="I228" s="7"/>
      <c r="J228" s="7"/>
      <c r="K228" s="7"/>
      <c r="L228" s="124"/>
      <c r="M228" s="7"/>
      <c r="N228" s="18"/>
      <c r="O228" s="122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>
      <c r="A229" s="18" t="s">
        <v>24</v>
      </c>
      <c r="B229" s="7" t="s">
        <v>133</v>
      </c>
      <c r="C229" s="7" t="s">
        <v>407</v>
      </c>
      <c r="D229" s="18" t="s">
        <v>457</v>
      </c>
      <c r="E229" s="111">
        <f t="shared" si="13"/>
        <v>36.15</v>
      </c>
      <c r="F229" s="7"/>
      <c r="G229" s="7"/>
      <c r="H229" s="7"/>
      <c r="I229" s="7"/>
      <c r="J229" s="7"/>
      <c r="K229" s="7"/>
      <c r="L229" s="124"/>
      <c r="M229" s="7"/>
      <c r="N229" s="18"/>
      <c r="O229" s="122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>
      <c r="A230" s="18" t="s">
        <v>24</v>
      </c>
      <c r="B230" s="7" t="s">
        <v>133</v>
      </c>
      <c r="C230" s="7" t="s">
        <v>442</v>
      </c>
      <c r="D230" s="18" t="s">
        <v>458</v>
      </c>
      <c r="E230" s="111">
        <f t="shared" si="13"/>
        <v>9.6833333333333336</v>
      </c>
      <c r="F230" s="7"/>
      <c r="G230" s="7"/>
      <c r="H230" s="7"/>
      <c r="I230" s="7"/>
      <c r="J230" s="7"/>
      <c r="K230" s="7"/>
      <c r="L230" s="124"/>
      <c r="M230" s="7"/>
      <c r="N230" s="18"/>
      <c r="O230" s="122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>
      <c r="A231" s="18" t="s">
        <v>24</v>
      </c>
      <c r="B231" s="7" t="s">
        <v>133</v>
      </c>
      <c r="C231" s="7" t="s">
        <v>341</v>
      </c>
      <c r="D231" s="18" t="s">
        <v>459</v>
      </c>
      <c r="E231" s="111">
        <f t="shared" si="13"/>
        <v>158.93333333333334</v>
      </c>
      <c r="F231" s="7"/>
      <c r="G231" s="7"/>
      <c r="H231" s="7"/>
      <c r="I231" s="7"/>
      <c r="J231" s="7"/>
      <c r="K231" s="7"/>
      <c r="L231" s="124"/>
      <c r="M231" s="7"/>
      <c r="N231" s="18"/>
      <c r="O231" s="122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>
      <c r="A232" s="18" t="s">
        <v>17</v>
      </c>
      <c r="B232" s="7" t="s">
        <v>80</v>
      </c>
      <c r="C232" s="7" t="s">
        <v>198</v>
      </c>
      <c r="D232" s="18" t="s">
        <v>344</v>
      </c>
      <c r="E232" s="111">
        <f t="shared" si="13"/>
        <v>24.166666666666668</v>
      </c>
      <c r="F232" s="7"/>
      <c r="G232" s="7"/>
      <c r="H232" s="7"/>
      <c r="I232" s="7"/>
      <c r="J232" s="7"/>
      <c r="K232" s="7"/>
      <c r="L232" s="124"/>
      <c r="M232" s="7"/>
      <c r="N232" s="18"/>
      <c r="O232" s="122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>
      <c r="A233" s="18" t="s">
        <v>17</v>
      </c>
      <c r="B233" s="7" t="s">
        <v>80</v>
      </c>
      <c r="C233" s="7" t="s">
        <v>406</v>
      </c>
      <c r="D233" s="18" t="s">
        <v>460</v>
      </c>
      <c r="E233" s="111">
        <f t="shared" si="13"/>
        <v>16.083333333333332</v>
      </c>
      <c r="F233" s="7"/>
      <c r="G233" s="7"/>
      <c r="H233" s="7"/>
      <c r="I233" s="7"/>
      <c r="J233" s="7"/>
      <c r="K233" s="7"/>
      <c r="L233" s="124"/>
      <c r="M233" s="7"/>
      <c r="N233" s="18"/>
      <c r="O233" s="122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>
      <c r="A234" s="18" t="s">
        <v>17</v>
      </c>
      <c r="B234" s="7" t="s">
        <v>80</v>
      </c>
      <c r="C234" s="7" t="s">
        <v>275</v>
      </c>
      <c r="D234" s="18" t="s">
        <v>268</v>
      </c>
      <c r="E234" s="111">
        <f t="shared" si="13"/>
        <v>16.116666666666667</v>
      </c>
      <c r="F234" s="7"/>
      <c r="G234" s="7"/>
      <c r="H234" s="7"/>
      <c r="I234" s="7"/>
      <c r="J234" s="7"/>
      <c r="K234" s="7"/>
      <c r="L234" s="124"/>
      <c r="M234" s="7"/>
      <c r="N234" s="18"/>
      <c r="O234" s="122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>
      <c r="A235" s="18" t="s">
        <v>17</v>
      </c>
      <c r="B235" s="7" t="s">
        <v>81</v>
      </c>
      <c r="C235" s="7" t="s">
        <v>275</v>
      </c>
      <c r="D235" s="18" t="s">
        <v>461</v>
      </c>
      <c r="E235" s="111">
        <f t="shared" si="13"/>
        <v>24.133333333333333</v>
      </c>
      <c r="F235" s="7"/>
      <c r="G235" s="7"/>
      <c r="H235" s="7"/>
      <c r="I235" s="7"/>
      <c r="J235" s="7"/>
      <c r="K235" s="7"/>
      <c r="L235" s="124"/>
      <c r="M235" s="7"/>
      <c r="N235" s="18"/>
      <c r="O235" s="122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>
      <c r="A236" s="18" t="s">
        <v>17</v>
      </c>
      <c r="B236" s="7" t="s">
        <v>82</v>
      </c>
      <c r="C236" s="7" t="s">
        <v>198</v>
      </c>
      <c r="D236" s="18" t="s">
        <v>462</v>
      </c>
      <c r="E236" s="111">
        <f t="shared" si="13"/>
        <v>98.85</v>
      </c>
      <c r="F236" s="7"/>
      <c r="G236" s="7"/>
      <c r="H236" s="7"/>
      <c r="I236" s="7"/>
      <c r="J236" s="7"/>
      <c r="K236" s="7"/>
      <c r="L236" s="124"/>
      <c r="M236" s="7"/>
      <c r="N236" s="18"/>
      <c r="O236" s="122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>
      <c r="A237" s="18" t="s">
        <v>17</v>
      </c>
      <c r="B237" s="7" t="s">
        <v>82</v>
      </c>
      <c r="C237" s="7" t="s">
        <v>406</v>
      </c>
      <c r="D237" s="18" t="s">
        <v>463</v>
      </c>
      <c r="E237" s="111">
        <f t="shared" si="13"/>
        <v>145.75</v>
      </c>
      <c r="F237" s="7"/>
      <c r="G237" s="7"/>
      <c r="H237" s="7"/>
      <c r="I237" s="7"/>
      <c r="J237" s="7"/>
      <c r="K237" s="7"/>
      <c r="L237" s="124"/>
      <c r="M237" s="7"/>
      <c r="N237" s="18"/>
      <c r="O237" s="122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>
      <c r="A238" s="18" t="s">
        <v>17</v>
      </c>
      <c r="B238" s="7" t="s">
        <v>82</v>
      </c>
      <c r="C238" s="7" t="s">
        <v>464</v>
      </c>
      <c r="D238" s="18" t="s">
        <v>465</v>
      </c>
      <c r="E238" s="111">
        <f t="shared" si="13"/>
        <v>0.6</v>
      </c>
      <c r="F238" s="7"/>
      <c r="G238" s="7"/>
      <c r="H238" s="7"/>
      <c r="I238" s="7"/>
      <c r="J238" s="7"/>
      <c r="K238" s="7"/>
      <c r="L238" s="124"/>
      <c r="M238" s="7"/>
      <c r="N238" s="18"/>
      <c r="O238" s="122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>
      <c r="A239" s="18" t="s">
        <v>17</v>
      </c>
      <c r="B239" s="7" t="s">
        <v>83</v>
      </c>
      <c r="C239" s="7" t="s">
        <v>198</v>
      </c>
      <c r="D239" s="18" t="s">
        <v>466</v>
      </c>
      <c r="E239" s="111">
        <f t="shared" si="13"/>
        <v>106.33333333333333</v>
      </c>
      <c r="F239" s="7"/>
      <c r="G239" s="7"/>
      <c r="H239" s="7"/>
      <c r="I239" s="7"/>
      <c r="J239" s="7"/>
      <c r="K239" s="7"/>
      <c r="L239" s="124"/>
      <c r="M239" s="7"/>
      <c r="N239" s="18"/>
      <c r="O239" s="122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>
      <c r="A240" s="18" t="s">
        <v>17</v>
      </c>
      <c r="B240" s="7" t="s">
        <v>83</v>
      </c>
      <c r="C240" s="7" t="s">
        <v>406</v>
      </c>
      <c r="D240" s="18" t="s">
        <v>467</v>
      </c>
      <c r="E240" s="111">
        <f t="shared" si="13"/>
        <v>126.5</v>
      </c>
      <c r="F240" s="7"/>
      <c r="G240" s="7"/>
      <c r="H240" s="7"/>
      <c r="I240" s="7"/>
      <c r="J240" s="7"/>
      <c r="K240" s="7"/>
      <c r="L240" s="124"/>
      <c r="M240" s="7"/>
      <c r="N240" s="18"/>
      <c r="O240" s="122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>
      <c r="A241" s="18" t="s">
        <v>17</v>
      </c>
      <c r="B241" s="7" t="s">
        <v>83</v>
      </c>
      <c r="C241" s="7" t="s">
        <v>464</v>
      </c>
      <c r="D241" s="18" t="s">
        <v>468</v>
      </c>
      <c r="E241" s="111">
        <f t="shared" si="13"/>
        <v>8.0833333333333339</v>
      </c>
      <c r="F241" s="7"/>
      <c r="G241" s="7"/>
      <c r="H241" s="7"/>
      <c r="I241" s="7"/>
      <c r="J241" s="7"/>
      <c r="K241" s="7"/>
      <c r="L241" s="124"/>
      <c r="M241" s="7"/>
      <c r="N241" s="18"/>
      <c r="O241" s="122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>
      <c r="A242" s="18" t="s">
        <v>17</v>
      </c>
      <c r="B242" s="7" t="s">
        <v>84</v>
      </c>
      <c r="C242" s="7" t="s">
        <v>406</v>
      </c>
      <c r="D242" s="18" t="s">
        <v>469</v>
      </c>
      <c r="E242" s="111">
        <f t="shared" si="13"/>
        <v>24.266666666666666</v>
      </c>
      <c r="F242" s="7"/>
      <c r="G242" s="7"/>
      <c r="H242" s="7"/>
      <c r="I242" s="7"/>
      <c r="J242" s="7"/>
      <c r="K242" s="7"/>
      <c r="L242" s="124"/>
      <c r="M242" s="7"/>
      <c r="N242" s="18"/>
      <c r="O242" s="122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>
      <c r="A243" s="18" t="s">
        <v>17</v>
      </c>
      <c r="B243" s="7" t="s">
        <v>84</v>
      </c>
      <c r="C243" s="7" t="s">
        <v>275</v>
      </c>
      <c r="D243" s="18" t="s">
        <v>470</v>
      </c>
      <c r="E243" s="111">
        <f t="shared" si="13"/>
        <v>32.733333333333334</v>
      </c>
      <c r="F243" s="7"/>
      <c r="G243" s="7"/>
      <c r="H243" s="7"/>
      <c r="I243" s="7"/>
      <c r="J243" s="7"/>
      <c r="K243" s="7"/>
      <c r="L243" s="124"/>
      <c r="M243" s="7"/>
      <c r="N243" s="18"/>
      <c r="O243" s="122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>
      <c r="A244" s="18" t="s">
        <v>17</v>
      </c>
      <c r="B244" s="7" t="s">
        <v>85</v>
      </c>
      <c r="C244" s="7" t="s">
        <v>198</v>
      </c>
      <c r="D244" s="18" t="s">
        <v>471</v>
      </c>
      <c r="E244" s="111">
        <f t="shared" si="13"/>
        <v>32.216666666666669</v>
      </c>
      <c r="F244" s="7"/>
      <c r="G244" s="7"/>
      <c r="H244" s="7"/>
      <c r="I244" s="7"/>
      <c r="J244" s="7"/>
      <c r="K244" s="7"/>
      <c r="L244" s="124"/>
      <c r="M244" s="7"/>
      <c r="N244" s="18"/>
      <c r="O244" s="122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>
      <c r="A245" s="18" t="s">
        <v>17</v>
      </c>
      <c r="B245" s="7" t="s">
        <v>85</v>
      </c>
      <c r="C245" s="7" t="s">
        <v>406</v>
      </c>
      <c r="D245" s="18" t="s">
        <v>472</v>
      </c>
      <c r="E245" s="111">
        <f t="shared" si="13"/>
        <v>32.4</v>
      </c>
      <c r="F245" s="7"/>
      <c r="G245" s="7"/>
      <c r="H245" s="7"/>
      <c r="I245" s="7"/>
      <c r="J245" s="7"/>
      <c r="K245" s="7"/>
      <c r="L245" s="124"/>
      <c r="M245" s="7"/>
      <c r="N245" s="18"/>
      <c r="O245" s="122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>
      <c r="A246" s="18" t="s">
        <v>17</v>
      </c>
      <c r="B246" s="7" t="s">
        <v>86</v>
      </c>
      <c r="C246" s="7" t="s">
        <v>198</v>
      </c>
      <c r="D246" s="18" t="s">
        <v>473</v>
      </c>
      <c r="E246" s="111">
        <f t="shared" si="13"/>
        <v>100.31666666666666</v>
      </c>
      <c r="F246" s="7"/>
      <c r="G246" s="7"/>
      <c r="H246" s="7"/>
      <c r="I246" s="7"/>
      <c r="J246" s="7"/>
      <c r="K246" s="7"/>
      <c r="L246" s="124"/>
      <c r="M246" s="7"/>
      <c r="N246" s="18"/>
      <c r="O246" s="122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>
      <c r="A247" s="18" t="s">
        <v>17</v>
      </c>
      <c r="B247" s="7" t="s">
        <v>86</v>
      </c>
      <c r="C247" s="7" t="s">
        <v>406</v>
      </c>
      <c r="D247" s="18" t="s">
        <v>474</v>
      </c>
      <c r="E247" s="111">
        <f t="shared" si="13"/>
        <v>101</v>
      </c>
      <c r="F247" s="7"/>
      <c r="G247" s="7"/>
      <c r="H247" s="7"/>
      <c r="I247" s="7"/>
      <c r="J247" s="7"/>
      <c r="K247" s="7"/>
      <c r="L247" s="124"/>
      <c r="M247" s="7"/>
      <c r="N247" s="18"/>
      <c r="O247" s="122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>
      <c r="A248" s="18" t="s">
        <v>17</v>
      </c>
      <c r="B248" s="7" t="s">
        <v>87</v>
      </c>
      <c r="C248" s="7" t="s">
        <v>275</v>
      </c>
      <c r="D248" s="18" t="s">
        <v>475</v>
      </c>
      <c r="E248" s="111">
        <f t="shared" si="13"/>
        <v>16.466666666666665</v>
      </c>
      <c r="F248" s="7"/>
      <c r="G248" s="7"/>
      <c r="H248" s="7"/>
      <c r="I248" s="7"/>
      <c r="J248" s="7"/>
      <c r="K248" s="7"/>
      <c r="L248" s="124"/>
      <c r="M248" s="7"/>
      <c r="N248" s="18"/>
      <c r="O248" s="122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>
      <c r="A249" s="18" t="s">
        <v>17</v>
      </c>
      <c r="B249" s="7" t="s">
        <v>88</v>
      </c>
      <c r="C249" s="7" t="s">
        <v>464</v>
      </c>
      <c r="D249" s="18" t="s">
        <v>476</v>
      </c>
      <c r="E249" s="111">
        <f t="shared" si="13"/>
        <v>237.83333333333334</v>
      </c>
      <c r="F249" s="7"/>
      <c r="G249" s="7"/>
      <c r="H249" s="7"/>
      <c r="I249" s="7"/>
      <c r="J249" s="7"/>
      <c r="K249" s="7"/>
      <c r="L249" s="124"/>
      <c r="M249" s="7"/>
      <c r="N249" s="18"/>
      <c r="O249" s="122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>
      <c r="A250" s="18" t="s">
        <v>17</v>
      </c>
      <c r="B250" s="7" t="s">
        <v>90</v>
      </c>
      <c r="C250" s="7" t="s">
        <v>464</v>
      </c>
      <c r="D250" s="18" t="s">
        <v>477</v>
      </c>
      <c r="E250" s="111">
        <f t="shared" si="13"/>
        <v>230.66666666666666</v>
      </c>
      <c r="F250" s="7"/>
      <c r="G250" s="7"/>
      <c r="H250" s="7"/>
      <c r="I250" s="7"/>
      <c r="J250" s="7"/>
      <c r="K250" s="7"/>
      <c r="L250" s="124"/>
      <c r="M250" s="7"/>
      <c r="N250" s="18"/>
      <c r="O250" s="122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>
      <c r="A251" s="18" t="s">
        <v>17</v>
      </c>
      <c r="B251" s="7" t="s">
        <v>91</v>
      </c>
      <c r="C251" s="7" t="s">
        <v>406</v>
      </c>
      <c r="D251" s="18" t="s">
        <v>478</v>
      </c>
      <c r="E251" s="111">
        <f t="shared" si="13"/>
        <v>64.983333333333334</v>
      </c>
      <c r="F251" s="7"/>
      <c r="G251" s="7"/>
      <c r="H251" s="7"/>
      <c r="I251" s="7"/>
      <c r="J251" s="7"/>
      <c r="K251" s="7"/>
      <c r="L251" s="124"/>
      <c r="M251" s="7"/>
      <c r="N251" s="18"/>
      <c r="O251" s="122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>
      <c r="A252" s="18" t="s">
        <v>17</v>
      </c>
      <c r="B252" s="7" t="s">
        <v>91</v>
      </c>
      <c r="C252" s="7" t="s">
        <v>275</v>
      </c>
      <c r="D252" s="18" t="s">
        <v>468</v>
      </c>
      <c r="E252" s="111">
        <f t="shared" si="13"/>
        <v>8.0833333333333339</v>
      </c>
      <c r="F252" s="7"/>
      <c r="G252" s="7"/>
      <c r="H252" s="7"/>
      <c r="I252" s="7"/>
      <c r="J252" s="7"/>
      <c r="K252" s="7"/>
      <c r="L252" s="124"/>
      <c r="M252" s="7"/>
      <c r="N252" s="18"/>
      <c r="O252" s="122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>
      <c r="A253" s="18"/>
      <c r="B253" s="7"/>
      <c r="C253" s="7"/>
      <c r="D253" s="18"/>
      <c r="E253" s="111" t="str">
        <f t="shared" si="13"/>
        <v/>
      </c>
      <c r="F253" s="7"/>
      <c r="G253" s="7"/>
      <c r="H253" s="7"/>
      <c r="I253" s="7"/>
      <c r="J253" s="7"/>
      <c r="K253" s="7"/>
      <c r="L253" s="124"/>
      <c r="M253" s="7"/>
      <c r="N253" s="18"/>
      <c r="O253" s="122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>
      <c r="A254" s="18"/>
      <c r="B254" s="7"/>
      <c r="C254" s="7"/>
      <c r="D254" s="18"/>
      <c r="E254" s="111" t="str">
        <f t="shared" si="13"/>
        <v/>
      </c>
      <c r="F254" s="7"/>
      <c r="G254" s="7"/>
      <c r="H254" s="7"/>
      <c r="I254" s="7"/>
      <c r="J254" s="7"/>
      <c r="K254" s="7"/>
      <c r="L254" s="124"/>
      <c r="M254" s="7"/>
      <c r="N254" s="18"/>
      <c r="O254" s="122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>
      <c r="A255" s="18"/>
      <c r="B255" s="7"/>
      <c r="C255" s="7"/>
      <c r="D255" s="18"/>
      <c r="E255" s="111" t="str">
        <f t="shared" si="13"/>
        <v/>
      </c>
      <c r="F255" s="7"/>
      <c r="G255" s="7"/>
      <c r="H255" s="7"/>
      <c r="I255" s="7"/>
      <c r="J255" s="7"/>
      <c r="K255" s="7"/>
      <c r="L255" s="124"/>
      <c r="M255" s="7"/>
      <c r="N255" s="18"/>
      <c r="O255" s="122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>
      <c r="A256" s="18"/>
      <c r="B256" s="7"/>
      <c r="C256" s="7"/>
      <c r="D256" s="18"/>
      <c r="E256" s="111" t="str">
        <f t="shared" si="13"/>
        <v/>
      </c>
      <c r="F256" s="7"/>
      <c r="G256" s="7"/>
      <c r="H256" s="7"/>
      <c r="I256" s="7"/>
      <c r="J256" s="7"/>
      <c r="K256" s="7"/>
      <c r="L256" s="124"/>
      <c r="M256" s="7"/>
      <c r="N256" s="18"/>
      <c r="O256" s="122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>
      <c r="A257" s="18"/>
      <c r="B257" s="7"/>
      <c r="C257" s="7"/>
      <c r="D257" s="18"/>
      <c r="E257" s="111" t="str">
        <f t="shared" si="13"/>
        <v/>
      </c>
      <c r="F257" s="7"/>
      <c r="G257" s="7"/>
      <c r="H257" s="7"/>
      <c r="I257" s="7"/>
      <c r="J257" s="7"/>
      <c r="K257" s="7"/>
      <c r="L257" s="124"/>
      <c r="M257" s="7"/>
      <c r="N257" s="18"/>
      <c r="O257" s="122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>
      <c r="A258" s="18"/>
      <c r="B258" s="7"/>
      <c r="C258" s="7"/>
      <c r="D258" s="18"/>
      <c r="E258" s="111" t="str">
        <f t="shared" si="13"/>
        <v/>
      </c>
      <c r="F258" s="7"/>
      <c r="G258" s="7"/>
      <c r="H258" s="7"/>
      <c r="I258" s="7"/>
      <c r="J258" s="7"/>
      <c r="K258" s="7"/>
      <c r="L258" s="124"/>
      <c r="M258" s="7"/>
      <c r="N258" s="18"/>
      <c r="O258" s="122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>
      <c r="A259" s="18"/>
      <c r="B259" s="7"/>
      <c r="C259" s="7"/>
      <c r="D259" s="18"/>
      <c r="E259" s="111" t="str">
        <f t="shared" ref="E259:E322" si="14">IF(ISNUMBER(SEARCH("h",D259)), LEFT(D259,SEARCH("h",D259)-1) + IFERROR(MID(D259,SEARCH("h",D259)+1,LEN(D259)-SEARCH("h",D259)-1)/60, 0), IF(ISNUMBER(SEARCH("p",D259)), LEFT(D259,SEARCH("p",D259)-1)/60, "")
)</f>
        <v/>
      </c>
      <c r="F259" s="7"/>
      <c r="G259" s="7"/>
      <c r="H259" s="7"/>
      <c r="I259" s="7"/>
      <c r="J259" s="7"/>
      <c r="K259" s="7"/>
      <c r="L259" s="124"/>
      <c r="M259" s="7"/>
      <c r="N259" s="18"/>
      <c r="O259" s="122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>
      <c r="A260" s="18"/>
      <c r="B260" s="7"/>
      <c r="C260" s="7"/>
      <c r="D260" s="18"/>
      <c r="E260" s="111" t="str">
        <f t="shared" si="14"/>
        <v/>
      </c>
      <c r="F260" s="7"/>
      <c r="G260" s="7"/>
      <c r="H260" s="7"/>
      <c r="I260" s="7"/>
      <c r="J260" s="7"/>
      <c r="K260" s="7"/>
      <c r="L260" s="124"/>
      <c r="M260" s="7"/>
      <c r="N260" s="18"/>
      <c r="O260" s="122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>
      <c r="A261" s="18"/>
      <c r="B261" s="7"/>
      <c r="C261" s="7"/>
      <c r="D261" s="18"/>
      <c r="E261" s="111" t="str">
        <f t="shared" si="14"/>
        <v/>
      </c>
      <c r="F261" s="7"/>
      <c r="G261" s="7"/>
      <c r="H261" s="7"/>
      <c r="I261" s="7"/>
      <c r="J261" s="7"/>
      <c r="K261" s="7"/>
      <c r="L261" s="124"/>
      <c r="M261" s="7"/>
      <c r="N261" s="18"/>
      <c r="O261" s="122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>
      <c r="A262" s="18"/>
      <c r="B262" s="7"/>
      <c r="C262" s="7"/>
      <c r="D262" s="18"/>
      <c r="E262" s="111" t="str">
        <f t="shared" si="14"/>
        <v/>
      </c>
      <c r="F262" s="7"/>
      <c r="G262" s="7"/>
      <c r="H262" s="7"/>
      <c r="I262" s="7"/>
      <c r="J262" s="7"/>
      <c r="K262" s="7"/>
      <c r="L262" s="124"/>
      <c r="M262" s="7"/>
      <c r="N262" s="18"/>
      <c r="O262" s="122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>
      <c r="A263" s="18"/>
      <c r="B263" s="7"/>
      <c r="C263" s="7"/>
      <c r="D263" s="18"/>
      <c r="E263" s="111" t="str">
        <f t="shared" si="14"/>
        <v/>
      </c>
      <c r="F263" s="7"/>
      <c r="G263" s="7"/>
      <c r="H263" s="7"/>
      <c r="I263" s="7"/>
      <c r="J263" s="7"/>
      <c r="K263" s="7"/>
      <c r="L263" s="124"/>
      <c r="M263" s="7"/>
      <c r="N263" s="18"/>
      <c r="O263" s="122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>
      <c r="A264" s="18"/>
      <c r="B264" s="7"/>
      <c r="C264" s="7"/>
      <c r="D264" s="18"/>
      <c r="E264" s="111" t="str">
        <f t="shared" si="14"/>
        <v/>
      </c>
      <c r="F264" s="7"/>
      <c r="G264" s="7"/>
      <c r="H264" s="7"/>
      <c r="I264" s="7"/>
      <c r="J264" s="7"/>
      <c r="K264" s="7"/>
      <c r="L264" s="124"/>
      <c r="M264" s="7"/>
      <c r="N264" s="18"/>
      <c r="O264" s="122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>
      <c r="A265" s="18"/>
      <c r="B265" s="7"/>
      <c r="C265" s="7"/>
      <c r="D265" s="18"/>
      <c r="E265" s="111" t="str">
        <f t="shared" si="14"/>
        <v/>
      </c>
      <c r="F265" s="7"/>
      <c r="G265" s="7"/>
      <c r="H265" s="7"/>
      <c r="I265" s="7"/>
      <c r="J265" s="7"/>
      <c r="K265" s="7"/>
      <c r="L265" s="124"/>
      <c r="M265" s="7"/>
      <c r="N265" s="18"/>
      <c r="O265" s="122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>
      <c r="A266" s="18"/>
      <c r="B266" s="7"/>
      <c r="C266" s="7"/>
      <c r="D266" s="18"/>
      <c r="E266" s="111" t="str">
        <f t="shared" si="14"/>
        <v/>
      </c>
      <c r="F266" s="7"/>
      <c r="G266" s="7"/>
      <c r="H266" s="7"/>
      <c r="I266" s="7"/>
      <c r="J266" s="7"/>
      <c r="K266" s="7"/>
      <c r="L266" s="124"/>
      <c r="M266" s="7"/>
      <c r="N266" s="18"/>
      <c r="O266" s="122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>
      <c r="A267" s="18"/>
      <c r="B267" s="7"/>
      <c r="C267" s="7"/>
      <c r="D267" s="18"/>
      <c r="E267" s="111" t="str">
        <f t="shared" si="14"/>
        <v/>
      </c>
      <c r="F267" s="7"/>
      <c r="G267" s="7"/>
      <c r="H267" s="7"/>
      <c r="I267" s="7"/>
      <c r="J267" s="7"/>
      <c r="K267" s="7"/>
      <c r="L267" s="124"/>
      <c r="M267" s="7"/>
      <c r="N267" s="18"/>
      <c r="O267" s="122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>
      <c r="A268" s="18"/>
      <c r="B268" s="7"/>
      <c r="C268" s="7"/>
      <c r="D268" s="18"/>
      <c r="E268" s="111" t="str">
        <f t="shared" si="14"/>
        <v/>
      </c>
      <c r="F268" s="7"/>
      <c r="G268" s="7"/>
      <c r="H268" s="7"/>
      <c r="I268" s="7"/>
      <c r="J268" s="7"/>
      <c r="K268" s="7"/>
      <c r="L268" s="124"/>
      <c r="M268" s="7"/>
      <c r="N268" s="18"/>
      <c r="O268" s="122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>
      <c r="A269" s="18"/>
      <c r="B269" s="7"/>
      <c r="C269" s="7"/>
      <c r="D269" s="18"/>
      <c r="E269" s="111" t="str">
        <f t="shared" si="14"/>
        <v/>
      </c>
      <c r="F269" s="7"/>
      <c r="G269" s="7"/>
      <c r="H269" s="7"/>
      <c r="I269" s="7"/>
      <c r="J269" s="7"/>
      <c r="K269" s="7"/>
      <c r="L269" s="124"/>
      <c r="M269" s="7"/>
      <c r="N269" s="18"/>
      <c r="O269" s="122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>
      <c r="A270" s="18"/>
      <c r="B270" s="7"/>
      <c r="C270" s="7"/>
      <c r="D270" s="18"/>
      <c r="E270" s="111" t="str">
        <f t="shared" si="14"/>
        <v/>
      </c>
      <c r="F270" s="7"/>
      <c r="G270" s="7"/>
      <c r="H270" s="7"/>
      <c r="I270" s="7"/>
      <c r="J270" s="7"/>
      <c r="K270" s="7"/>
      <c r="L270" s="124"/>
      <c r="M270" s="7"/>
      <c r="N270" s="18"/>
      <c r="O270" s="122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>
      <c r="A271" s="18"/>
      <c r="B271" s="7"/>
      <c r="C271" s="7"/>
      <c r="D271" s="18"/>
      <c r="E271" s="111" t="str">
        <f t="shared" si="14"/>
        <v/>
      </c>
      <c r="F271" s="7"/>
      <c r="G271" s="7"/>
      <c r="H271" s="7"/>
      <c r="I271" s="7"/>
      <c r="J271" s="7"/>
      <c r="K271" s="7"/>
      <c r="L271" s="124"/>
      <c r="M271" s="7"/>
      <c r="N271" s="18"/>
      <c r="O271" s="122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>
      <c r="A272" s="18"/>
      <c r="B272" s="7"/>
      <c r="C272" s="7"/>
      <c r="D272" s="18"/>
      <c r="E272" s="111" t="str">
        <f t="shared" si="14"/>
        <v/>
      </c>
      <c r="F272" s="7"/>
      <c r="G272" s="7"/>
      <c r="H272" s="7"/>
      <c r="I272" s="7"/>
      <c r="J272" s="7"/>
      <c r="K272" s="7"/>
      <c r="L272" s="124"/>
      <c r="M272" s="7"/>
      <c r="N272" s="18"/>
      <c r="O272" s="122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>
      <c r="A273" s="18"/>
      <c r="B273" s="7"/>
      <c r="C273" s="7"/>
      <c r="D273" s="18"/>
      <c r="E273" s="111" t="str">
        <f t="shared" si="14"/>
        <v/>
      </c>
      <c r="F273" s="7"/>
      <c r="G273" s="7"/>
      <c r="H273" s="7"/>
      <c r="I273" s="7"/>
      <c r="J273" s="7"/>
      <c r="K273" s="7"/>
      <c r="L273" s="124"/>
      <c r="M273" s="7"/>
      <c r="N273" s="18"/>
      <c r="O273" s="122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>
      <c r="A274" s="18"/>
      <c r="B274" s="7"/>
      <c r="C274" s="7"/>
      <c r="D274" s="18"/>
      <c r="E274" s="111" t="str">
        <f t="shared" si="14"/>
        <v/>
      </c>
      <c r="F274" s="7"/>
      <c r="G274" s="7"/>
      <c r="H274" s="7"/>
      <c r="I274" s="7"/>
      <c r="J274" s="7"/>
      <c r="K274" s="7"/>
      <c r="L274" s="124"/>
      <c r="M274" s="7"/>
      <c r="N274" s="18"/>
      <c r="O274" s="122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>
      <c r="A275" s="18"/>
      <c r="B275" s="7"/>
      <c r="C275" s="7"/>
      <c r="D275" s="18"/>
      <c r="E275" s="111" t="str">
        <f t="shared" si="14"/>
        <v/>
      </c>
      <c r="F275" s="7"/>
      <c r="G275" s="7"/>
      <c r="H275" s="7"/>
      <c r="I275" s="7"/>
      <c r="J275" s="7"/>
      <c r="K275" s="7"/>
      <c r="L275" s="124"/>
      <c r="M275" s="7"/>
      <c r="N275" s="18"/>
      <c r="O275" s="122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>
      <c r="A276" s="18"/>
      <c r="B276" s="7"/>
      <c r="C276" s="7"/>
      <c r="D276" s="18"/>
      <c r="E276" s="111" t="str">
        <f t="shared" si="14"/>
        <v/>
      </c>
      <c r="F276" s="7"/>
      <c r="G276" s="7"/>
      <c r="H276" s="7"/>
      <c r="I276" s="7"/>
      <c r="J276" s="7"/>
      <c r="K276" s="7"/>
      <c r="L276" s="124"/>
      <c r="M276" s="7"/>
      <c r="N276" s="18"/>
      <c r="O276" s="122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>
      <c r="A277" s="18"/>
      <c r="B277" s="7"/>
      <c r="C277" s="7"/>
      <c r="D277" s="18"/>
      <c r="E277" s="111" t="str">
        <f t="shared" si="14"/>
        <v/>
      </c>
      <c r="F277" s="7"/>
      <c r="G277" s="7"/>
      <c r="H277" s="7"/>
      <c r="I277" s="7"/>
      <c r="J277" s="7"/>
      <c r="K277" s="7"/>
      <c r="L277" s="124"/>
      <c r="M277" s="7"/>
      <c r="N277" s="18"/>
      <c r="O277" s="122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>
      <c r="A278" s="18"/>
      <c r="B278" s="7"/>
      <c r="C278" s="7"/>
      <c r="D278" s="18"/>
      <c r="E278" s="111" t="str">
        <f t="shared" si="14"/>
        <v/>
      </c>
      <c r="F278" s="7"/>
      <c r="G278" s="7"/>
      <c r="H278" s="7"/>
      <c r="I278" s="7"/>
      <c r="J278" s="7"/>
      <c r="K278" s="7"/>
      <c r="L278" s="124"/>
      <c r="M278" s="7"/>
      <c r="N278" s="18"/>
      <c r="O278" s="122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>
      <c r="A279" s="18"/>
      <c r="B279" s="7"/>
      <c r="C279" s="7"/>
      <c r="D279" s="18"/>
      <c r="E279" s="111" t="str">
        <f t="shared" si="14"/>
        <v/>
      </c>
      <c r="F279" s="7"/>
      <c r="G279" s="7"/>
      <c r="H279" s="7"/>
      <c r="I279" s="7"/>
      <c r="J279" s="7"/>
      <c r="K279" s="7"/>
      <c r="L279" s="124"/>
      <c r="M279" s="7"/>
      <c r="N279" s="18"/>
      <c r="O279" s="122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>
      <c r="A280" s="18"/>
      <c r="B280" s="7"/>
      <c r="C280" s="7"/>
      <c r="D280" s="18"/>
      <c r="E280" s="111" t="str">
        <f t="shared" si="14"/>
        <v/>
      </c>
      <c r="F280" s="7"/>
      <c r="G280" s="7"/>
      <c r="H280" s="7"/>
      <c r="I280" s="7"/>
      <c r="J280" s="7"/>
      <c r="K280" s="7"/>
      <c r="L280" s="124"/>
      <c r="M280" s="7"/>
      <c r="N280" s="18"/>
      <c r="O280" s="122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>
      <c r="A281" s="18"/>
      <c r="B281" s="7"/>
      <c r="C281" s="7"/>
      <c r="D281" s="18"/>
      <c r="E281" s="111" t="str">
        <f t="shared" si="14"/>
        <v/>
      </c>
      <c r="F281" s="7"/>
      <c r="G281" s="7"/>
      <c r="H281" s="7"/>
      <c r="I281" s="7"/>
      <c r="J281" s="7"/>
      <c r="K281" s="7"/>
      <c r="L281" s="124"/>
      <c r="M281" s="7"/>
      <c r="N281" s="18"/>
      <c r="O281" s="122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>
      <c r="A282" s="18"/>
      <c r="B282" s="7"/>
      <c r="C282" s="7"/>
      <c r="D282" s="18"/>
      <c r="E282" s="111" t="str">
        <f t="shared" si="14"/>
        <v/>
      </c>
      <c r="F282" s="7"/>
      <c r="G282" s="7"/>
      <c r="H282" s="7"/>
      <c r="I282" s="7"/>
      <c r="J282" s="7"/>
      <c r="K282" s="7"/>
      <c r="L282" s="124"/>
      <c r="M282" s="7"/>
      <c r="N282" s="18"/>
      <c r="O282" s="122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>
      <c r="A283" s="18"/>
      <c r="B283" s="7"/>
      <c r="C283" s="7"/>
      <c r="D283" s="18"/>
      <c r="E283" s="111" t="str">
        <f t="shared" si="14"/>
        <v/>
      </c>
      <c r="F283" s="7"/>
      <c r="G283" s="7"/>
      <c r="H283" s="7"/>
      <c r="I283" s="7"/>
      <c r="J283" s="7"/>
      <c r="K283" s="7"/>
      <c r="L283" s="124"/>
      <c r="M283" s="7"/>
      <c r="N283" s="18"/>
      <c r="O283" s="122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>
      <c r="A284" s="18"/>
      <c r="B284" s="7"/>
      <c r="C284" s="7"/>
      <c r="D284" s="18"/>
      <c r="E284" s="111" t="str">
        <f t="shared" si="14"/>
        <v/>
      </c>
      <c r="F284" s="7"/>
      <c r="G284" s="7"/>
      <c r="H284" s="7"/>
      <c r="I284" s="7"/>
      <c r="J284" s="7"/>
      <c r="K284" s="7"/>
      <c r="L284" s="124"/>
      <c r="M284" s="7"/>
      <c r="N284" s="18"/>
      <c r="O284" s="122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>
      <c r="A285" s="18"/>
      <c r="B285" s="7"/>
      <c r="C285" s="7"/>
      <c r="D285" s="18"/>
      <c r="E285" s="111" t="str">
        <f t="shared" si="14"/>
        <v/>
      </c>
      <c r="F285" s="7"/>
      <c r="G285" s="7"/>
      <c r="H285" s="7"/>
      <c r="I285" s="7"/>
      <c r="J285" s="7"/>
      <c r="K285" s="7"/>
      <c r="L285" s="124"/>
      <c r="M285" s="7"/>
      <c r="N285" s="18"/>
      <c r="O285" s="122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>
      <c r="A286" s="18"/>
      <c r="B286" s="7"/>
      <c r="C286" s="7"/>
      <c r="D286" s="18"/>
      <c r="E286" s="111" t="str">
        <f t="shared" si="14"/>
        <v/>
      </c>
      <c r="F286" s="7"/>
      <c r="G286" s="7"/>
      <c r="H286" s="7"/>
      <c r="I286" s="7"/>
      <c r="J286" s="7"/>
      <c r="K286" s="7"/>
      <c r="L286" s="124"/>
      <c r="M286" s="7"/>
      <c r="N286" s="18"/>
      <c r="O286" s="122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>
      <c r="A287" s="18"/>
      <c r="B287" s="7"/>
      <c r="C287" s="7"/>
      <c r="D287" s="18"/>
      <c r="E287" s="111" t="str">
        <f t="shared" si="14"/>
        <v/>
      </c>
      <c r="F287" s="7"/>
      <c r="G287" s="7"/>
      <c r="H287" s="7"/>
      <c r="I287" s="7"/>
      <c r="J287" s="7"/>
      <c r="K287" s="7"/>
      <c r="L287" s="124"/>
      <c r="M287" s="7"/>
      <c r="N287" s="18"/>
      <c r="O287" s="122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>
      <c r="A288" s="18"/>
      <c r="B288" s="7"/>
      <c r="C288" s="7"/>
      <c r="D288" s="18"/>
      <c r="E288" s="111" t="str">
        <f t="shared" si="14"/>
        <v/>
      </c>
      <c r="F288" s="7"/>
      <c r="G288" s="7"/>
      <c r="H288" s="7"/>
      <c r="I288" s="7"/>
      <c r="J288" s="7"/>
      <c r="K288" s="7"/>
      <c r="L288" s="124"/>
      <c r="M288" s="7"/>
      <c r="N288" s="18"/>
      <c r="O288" s="122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>
      <c r="A289" s="18"/>
      <c r="B289" s="7"/>
      <c r="C289" s="7"/>
      <c r="D289" s="18"/>
      <c r="E289" s="111" t="str">
        <f t="shared" si="14"/>
        <v/>
      </c>
      <c r="F289" s="7"/>
      <c r="G289" s="7"/>
      <c r="H289" s="7"/>
      <c r="I289" s="7"/>
      <c r="J289" s="7"/>
      <c r="K289" s="7"/>
      <c r="L289" s="124"/>
      <c r="M289" s="7"/>
      <c r="N289" s="18"/>
      <c r="O289" s="122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>
      <c r="A290" s="18"/>
      <c r="B290" s="7"/>
      <c r="C290" s="7"/>
      <c r="D290" s="18"/>
      <c r="E290" s="111" t="str">
        <f t="shared" si="14"/>
        <v/>
      </c>
      <c r="F290" s="7"/>
      <c r="G290" s="7"/>
      <c r="H290" s="7"/>
      <c r="I290" s="7"/>
      <c r="J290" s="7"/>
      <c r="K290" s="7"/>
      <c r="L290" s="124"/>
      <c r="M290" s="7"/>
      <c r="N290" s="18"/>
      <c r="O290" s="122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>
      <c r="A291" s="18"/>
      <c r="B291" s="7"/>
      <c r="C291" s="7"/>
      <c r="D291" s="18"/>
      <c r="E291" s="111" t="str">
        <f t="shared" si="14"/>
        <v/>
      </c>
      <c r="F291" s="7"/>
      <c r="G291" s="7"/>
      <c r="H291" s="7"/>
      <c r="I291" s="7"/>
      <c r="J291" s="7"/>
      <c r="K291" s="7"/>
      <c r="L291" s="124"/>
      <c r="M291" s="7"/>
      <c r="N291" s="18"/>
      <c r="O291" s="122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>
      <c r="A292" s="18"/>
      <c r="B292" s="7"/>
      <c r="C292" s="7"/>
      <c r="D292" s="18"/>
      <c r="E292" s="111" t="str">
        <f t="shared" si="14"/>
        <v/>
      </c>
      <c r="F292" s="7"/>
      <c r="G292" s="7"/>
      <c r="H292" s="7"/>
      <c r="I292" s="7"/>
      <c r="J292" s="7"/>
      <c r="K292" s="7"/>
      <c r="L292" s="124"/>
      <c r="M292" s="7"/>
      <c r="N292" s="18"/>
      <c r="O292" s="122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>
      <c r="A293" s="18"/>
      <c r="B293" s="7"/>
      <c r="C293" s="7"/>
      <c r="D293" s="18"/>
      <c r="E293" s="111" t="str">
        <f t="shared" si="14"/>
        <v/>
      </c>
      <c r="F293" s="7"/>
      <c r="G293" s="7"/>
      <c r="H293" s="7"/>
      <c r="I293" s="7"/>
      <c r="J293" s="7"/>
      <c r="K293" s="7"/>
      <c r="L293" s="124"/>
      <c r="M293" s="7"/>
      <c r="N293" s="18"/>
      <c r="O293" s="122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>
      <c r="A294" s="18"/>
      <c r="B294" s="7"/>
      <c r="C294" s="7"/>
      <c r="D294" s="18"/>
      <c r="E294" s="111" t="str">
        <f t="shared" si="14"/>
        <v/>
      </c>
      <c r="F294" s="7"/>
      <c r="G294" s="7"/>
      <c r="H294" s="7"/>
      <c r="I294" s="7"/>
      <c r="J294" s="7"/>
      <c r="K294" s="7"/>
      <c r="L294" s="124"/>
      <c r="M294" s="7"/>
      <c r="N294" s="18"/>
      <c r="O294" s="122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>
      <c r="A295" s="18"/>
      <c r="B295" s="7"/>
      <c r="C295" s="7"/>
      <c r="D295" s="18"/>
      <c r="E295" s="111" t="str">
        <f t="shared" si="14"/>
        <v/>
      </c>
      <c r="F295" s="7"/>
      <c r="G295" s="7"/>
      <c r="H295" s="7"/>
      <c r="I295" s="7"/>
      <c r="J295" s="7"/>
      <c r="K295" s="7"/>
      <c r="L295" s="124"/>
      <c r="M295" s="7"/>
      <c r="N295" s="18"/>
      <c r="O295" s="122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>
      <c r="A296" s="18"/>
      <c r="B296" s="7"/>
      <c r="C296" s="7"/>
      <c r="D296" s="18"/>
      <c r="E296" s="111" t="str">
        <f t="shared" si="14"/>
        <v/>
      </c>
      <c r="F296" s="7"/>
      <c r="G296" s="7"/>
      <c r="H296" s="7"/>
      <c r="I296" s="7"/>
      <c r="J296" s="7"/>
      <c r="K296" s="7"/>
      <c r="L296" s="124"/>
      <c r="M296" s="7"/>
      <c r="N296" s="18"/>
      <c r="O296" s="122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>
      <c r="A297" s="18"/>
      <c r="B297" s="7"/>
      <c r="C297" s="7"/>
      <c r="D297" s="18"/>
      <c r="E297" s="111" t="str">
        <f t="shared" si="14"/>
        <v/>
      </c>
      <c r="F297" s="7"/>
      <c r="G297" s="7"/>
      <c r="H297" s="7"/>
      <c r="I297" s="7"/>
      <c r="J297" s="7"/>
      <c r="K297" s="7"/>
      <c r="L297" s="124"/>
      <c r="M297" s="7"/>
      <c r="N297" s="18"/>
      <c r="O297" s="122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>
      <c r="A298" s="18"/>
      <c r="B298" s="7"/>
      <c r="C298" s="7"/>
      <c r="D298" s="18"/>
      <c r="E298" s="111" t="str">
        <f t="shared" si="14"/>
        <v/>
      </c>
      <c r="F298" s="7"/>
      <c r="G298" s="7"/>
      <c r="H298" s="7"/>
      <c r="I298" s="7"/>
      <c r="J298" s="7"/>
      <c r="K298" s="7"/>
      <c r="L298" s="124"/>
      <c r="M298" s="7"/>
      <c r="N298" s="18"/>
      <c r="O298" s="122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>
      <c r="A299" s="18"/>
      <c r="B299" s="7"/>
      <c r="C299" s="7"/>
      <c r="D299" s="18"/>
      <c r="E299" s="111" t="str">
        <f t="shared" si="14"/>
        <v/>
      </c>
      <c r="F299" s="7"/>
      <c r="G299" s="7"/>
      <c r="H299" s="7"/>
      <c r="I299" s="7"/>
      <c r="J299" s="7"/>
      <c r="K299" s="7"/>
      <c r="L299" s="124"/>
      <c r="M299" s="7"/>
      <c r="N299" s="18"/>
      <c r="O299" s="122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>
      <c r="A300" s="18"/>
      <c r="B300" s="7"/>
      <c r="C300" s="7"/>
      <c r="D300" s="18"/>
      <c r="E300" s="111" t="str">
        <f t="shared" si="14"/>
        <v/>
      </c>
      <c r="F300" s="7"/>
      <c r="G300" s="7"/>
      <c r="H300" s="7"/>
      <c r="I300" s="7"/>
      <c r="J300" s="7"/>
      <c r="K300" s="7"/>
      <c r="L300" s="124"/>
      <c r="M300" s="7"/>
      <c r="N300" s="18"/>
      <c r="O300" s="122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>
      <c r="A301" s="18"/>
      <c r="B301" s="7"/>
      <c r="C301" s="7"/>
      <c r="D301" s="18"/>
      <c r="E301" s="111" t="str">
        <f t="shared" si="14"/>
        <v/>
      </c>
      <c r="F301" s="7"/>
      <c r="G301" s="7"/>
      <c r="H301" s="7"/>
      <c r="I301" s="7"/>
      <c r="J301" s="7"/>
      <c r="K301" s="7"/>
      <c r="L301" s="124"/>
      <c r="M301" s="7"/>
      <c r="N301" s="18"/>
      <c r="O301" s="122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>
      <c r="A302" s="18"/>
      <c r="B302" s="7"/>
      <c r="C302" s="7"/>
      <c r="D302" s="18"/>
      <c r="E302" s="111" t="str">
        <f t="shared" si="14"/>
        <v/>
      </c>
      <c r="F302" s="7"/>
      <c r="G302" s="7"/>
      <c r="H302" s="7"/>
      <c r="I302" s="7"/>
      <c r="J302" s="7"/>
      <c r="K302" s="7"/>
      <c r="L302" s="124"/>
      <c r="M302" s="7"/>
      <c r="N302" s="18"/>
      <c r="O302" s="122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>
      <c r="A303" s="18"/>
      <c r="B303" s="7"/>
      <c r="C303" s="7"/>
      <c r="D303" s="18"/>
      <c r="E303" s="111" t="str">
        <f t="shared" si="14"/>
        <v/>
      </c>
      <c r="F303" s="7"/>
      <c r="G303" s="7"/>
      <c r="H303" s="7"/>
      <c r="I303" s="7"/>
      <c r="J303" s="7"/>
      <c r="K303" s="7"/>
      <c r="L303" s="124"/>
      <c r="M303" s="7"/>
      <c r="N303" s="18"/>
      <c r="O303" s="122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>
      <c r="A304" s="18"/>
      <c r="B304" s="7"/>
      <c r="C304" s="7"/>
      <c r="D304" s="18"/>
      <c r="E304" s="111" t="str">
        <f t="shared" si="14"/>
        <v/>
      </c>
      <c r="F304" s="7"/>
      <c r="G304" s="7"/>
      <c r="H304" s="7"/>
      <c r="I304" s="7"/>
      <c r="J304" s="7"/>
      <c r="K304" s="7"/>
      <c r="L304" s="124"/>
      <c r="M304" s="7"/>
      <c r="N304" s="18"/>
      <c r="O304" s="122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>
      <c r="A305" s="18"/>
      <c r="B305" s="7"/>
      <c r="C305" s="7"/>
      <c r="D305" s="18"/>
      <c r="E305" s="111" t="str">
        <f t="shared" si="14"/>
        <v/>
      </c>
      <c r="F305" s="7"/>
      <c r="G305" s="7"/>
      <c r="H305" s="7"/>
      <c r="I305" s="7"/>
      <c r="J305" s="7"/>
      <c r="K305" s="7"/>
      <c r="L305" s="124"/>
      <c r="M305" s="7"/>
      <c r="N305" s="18"/>
      <c r="O305" s="122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>
      <c r="A306" s="18"/>
      <c r="B306" s="7"/>
      <c r="C306" s="7"/>
      <c r="D306" s="18"/>
      <c r="E306" s="111" t="str">
        <f t="shared" si="14"/>
        <v/>
      </c>
      <c r="F306" s="7"/>
      <c r="G306" s="7"/>
      <c r="H306" s="7"/>
      <c r="I306" s="7"/>
      <c r="J306" s="7"/>
      <c r="K306" s="7"/>
      <c r="L306" s="124"/>
      <c r="M306" s="7"/>
      <c r="N306" s="18"/>
      <c r="O306" s="122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>
      <c r="A307" s="18"/>
      <c r="B307" s="7"/>
      <c r="C307" s="7"/>
      <c r="D307" s="18"/>
      <c r="E307" s="111" t="str">
        <f t="shared" si="14"/>
        <v/>
      </c>
      <c r="F307" s="7"/>
      <c r="G307" s="7"/>
      <c r="H307" s="7"/>
      <c r="I307" s="7"/>
      <c r="J307" s="7"/>
      <c r="K307" s="7"/>
      <c r="L307" s="124"/>
      <c r="M307" s="7"/>
      <c r="N307" s="18"/>
      <c r="O307" s="122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>
      <c r="A308" s="18"/>
      <c r="B308" s="7"/>
      <c r="C308" s="7"/>
      <c r="D308" s="18"/>
      <c r="E308" s="111" t="str">
        <f t="shared" si="14"/>
        <v/>
      </c>
      <c r="F308" s="7"/>
      <c r="G308" s="7"/>
      <c r="H308" s="7"/>
      <c r="I308" s="7"/>
      <c r="J308" s="7"/>
      <c r="K308" s="7"/>
      <c r="L308" s="124"/>
      <c r="M308" s="7"/>
      <c r="N308" s="18"/>
      <c r="O308" s="122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>
      <c r="A309" s="18"/>
      <c r="B309" s="7"/>
      <c r="C309" s="7"/>
      <c r="D309" s="18"/>
      <c r="E309" s="111" t="str">
        <f t="shared" si="14"/>
        <v/>
      </c>
      <c r="F309" s="7"/>
      <c r="G309" s="7"/>
      <c r="H309" s="7"/>
      <c r="I309" s="7"/>
      <c r="J309" s="7"/>
      <c r="K309" s="7"/>
      <c r="L309" s="124"/>
      <c r="M309" s="7"/>
      <c r="N309" s="18"/>
      <c r="O309" s="122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>
      <c r="A310" s="18"/>
      <c r="B310" s="7"/>
      <c r="C310" s="7"/>
      <c r="D310" s="18"/>
      <c r="E310" s="111" t="str">
        <f t="shared" si="14"/>
        <v/>
      </c>
      <c r="F310" s="7"/>
      <c r="G310" s="7"/>
      <c r="H310" s="7"/>
      <c r="I310" s="7"/>
      <c r="J310" s="7"/>
      <c r="K310" s="7"/>
      <c r="L310" s="124"/>
      <c r="M310" s="7"/>
      <c r="N310" s="18"/>
      <c r="O310" s="122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>
      <c r="A311" s="18"/>
      <c r="B311" s="7"/>
      <c r="C311" s="7"/>
      <c r="D311" s="18"/>
      <c r="E311" s="111" t="str">
        <f t="shared" si="14"/>
        <v/>
      </c>
      <c r="F311" s="7"/>
      <c r="G311" s="7"/>
      <c r="H311" s="7"/>
      <c r="I311" s="7"/>
      <c r="J311" s="7"/>
      <c r="K311" s="7"/>
      <c r="L311" s="124"/>
      <c r="M311" s="7"/>
      <c r="N311" s="18"/>
      <c r="O311" s="122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>
      <c r="A312" s="18"/>
      <c r="B312" s="7"/>
      <c r="C312" s="7"/>
      <c r="D312" s="18"/>
      <c r="E312" s="111" t="str">
        <f t="shared" si="14"/>
        <v/>
      </c>
      <c r="F312" s="7"/>
      <c r="G312" s="7"/>
      <c r="H312" s="7"/>
      <c r="I312" s="7"/>
      <c r="J312" s="7"/>
      <c r="K312" s="7"/>
      <c r="L312" s="124"/>
      <c r="M312" s="7"/>
      <c r="N312" s="18"/>
      <c r="O312" s="122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>
      <c r="A313" s="18"/>
      <c r="B313" s="7"/>
      <c r="C313" s="7"/>
      <c r="D313" s="18"/>
      <c r="E313" s="111" t="str">
        <f t="shared" si="14"/>
        <v/>
      </c>
      <c r="F313" s="7"/>
      <c r="G313" s="7"/>
      <c r="H313" s="7"/>
      <c r="I313" s="7"/>
      <c r="J313" s="7"/>
      <c r="K313" s="7"/>
      <c r="L313" s="124"/>
      <c r="M313" s="7"/>
      <c r="N313" s="18"/>
      <c r="O313" s="122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>
      <c r="A314" s="18"/>
      <c r="B314" s="7"/>
      <c r="C314" s="7"/>
      <c r="D314" s="18"/>
      <c r="E314" s="111" t="str">
        <f t="shared" si="14"/>
        <v/>
      </c>
      <c r="F314" s="7"/>
      <c r="G314" s="7"/>
      <c r="H314" s="7"/>
      <c r="I314" s="7"/>
      <c r="J314" s="7"/>
      <c r="K314" s="7"/>
      <c r="L314" s="124"/>
      <c r="M314" s="7"/>
      <c r="N314" s="18"/>
      <c r="O314" s="122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>
      <c r="A315" s="18"/>
      <c r="B315" s="7"/>
      <c r="C315" s="7"/>
      <c r="D315" s="18"/>
      <c r="E315" s="111" t="str">
        <f t="shared" si="14"/>
        <v/>
      </c>
      <c r="F315" s="7"/>
      <c r="G315" s="7"/>
      <c r="H315" s="7"/>
      <c r="I315" s="7"/>
      <c r="J315" s="7"/>
      <c r="K315" s="7"/>
      <c r="L315" s="124"/>
      <c r="M315" s="7"/>
      <c r="N315" s="18"/>
      <c r="O315" s="122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>
      <c r="A316" s="18"/>
      <c r="B316" s="7"/>
      <c r="C316" s="7"/>
      <c r="D316" s="18"/>
      <c r="E316" s="111" t="str">
        <f t="shared" si="14"/>
        <v/>
      </c>
      <c r="F316" s="7"/>
      <c r="G316" s="7"/>
      <c r="H316" s="7"/>
      <c r="I316" s="7"/>
      <c r="J316" s="7"/>
      <c r="K316" s="7"/>
      <c r="L316" s="124"/>
      <c r="M316" s="7"/>
      <c r="N316" s="18"/>
      <c r="O316" s="122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>
      <c r="A317" s="18"/>
      <c r="B317" s="7"/>
      <c r="C317" s="7"/>
      <c r="D317" s="18"/>
      <c r="E317" s="111" t="str">
        <f t="shared" si="14"/>
        <v/>
      </c>
      <c r="F317" s="7"/>
      <c r="G317" s="7"/>
      <c r="H317" s="7"/>
      <c r="I317" s="7"/>
      <c r="J317" s="7"/>
      <c r="K317" s="7"/>
      <c r="L317" s="124"/>
      <c r="M317" s="7"/>
      <c r="N317" s="18"/>
      <c r="O317" s="122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>
      <c r="A318" s="18"/>
      <c r="B318" s="7"/>
      <c r="C318" s="7"/>
      <c r="D318" s="18"/>
      <c r="E318" s="111" t="str">
        <f t="shared" si="14"/>
        <v/>
      </c>
      <c r="F318" s="7"/>
      <c r="G318" s="7"/>
      <c r="H318" s="7"/>
      <c r="I318" s="7"/>
      <c r="J318" s="7"/>
      <c r="K318" s="7"/>
      <c r="L318" s="124"/>
      <c r="M318" s="7"/>
      <c r="N318" s="18"/>
      <c r="O318" s="122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>
      <c r="A319" s="18"/>
      <c r="B319" s="7"/>
      <c r="C319" s="7"/>
      <c r="D319" s="18"/>
      <c r="E319" s="111" t="str">
        <f t="shared" si="14"/>
        <v/>
      </c>
      <c r="F319" s="7"/>
      <c r="G319" s="7"/>
      <c r="H319" s="7"/>
      <c r="I319" s="7"/>
      <c r="J319" s="7"/>
      <c r="K319" s="7"/>
      <c r="L319" s="124"/>
      <c r="M319" s="7"/>
      <c r="N319" s="18"/>
      <c r="O319" s="122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>
      <c r="A320" s="18"/>
      <c r="B320" s="7"/>
      <c r="C320" s="7"/>
      <c r="D320" s="18"/>
      <c r="E320" s="111" t="str">
        <f t="shared" si="14"/>
        <v/>
      </c>
      <c r="F320" s="7"/>
      <c r="G320" s="7"/>
      <c r="H320" s="7"/>
      <c r="I320" s="7"/>
      <c r="J320" s="7"/>
      <c r="K320" s="7"/>
      <c r="L320" s="124"/>
      <c r="M320" s="7"/>
      <c r="N320" s="18"/>
      <c r="O320" s="122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>
      <c r="A321" s="18"/>
      <c r="B321" s="7"/>
      <c r="C321" s="7"/>
      <c r="D321" s="18"/>
      <c r="E321" s="111" t="str">
        <f t="shared" si="14"/>
        <v/>
      </c>
      <c r="F321" s="7"/>
      <c r="G321" s="7"/>
      <c r="H321" s="7"/>
      <c r="I321" s="7"/>
      <c r="J321" s="7"/>
      <c r="K321" s="7"/>
      <c r="L321" s="124"/>
      <c r="M321" s="7"/>
      <c r="N321" s="18"/>
      <c r="O321" s="122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>
      <c r="A322" s="18"/>
      <c r="B322" s="7"/>
      <c r="C322" s="7"/>
      <c r="D322" s="18"/>
      <c r="E322" s="111" t="str">
        <f t="shared" si="14"/>
        <v/>
      </c>
      <c r="F322" s="7"/>
      <c r="G322" s="7"/>
      <c r="H322" s="7"/>
      <c r="I322" s="7"/>
      <c r="J322" s="7"/>
      <c r="K322" s="7"/>
      <c r="L322" s="124"/>
      <c r="M322" s="7"/>
      <c r="N322" s="18"/>
      <c r="O322" s="122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>
      <c r="A323" s="18"/>
      <c r="B323" s="7"/>
      <c r="C323" s="7"/>
      <c r="D323" s="18"/>
      <c r="E323" s="111" t="str">
        <f t="shared" ref="E323:E386" si="15">IF(ISNUMBER(SEARCH("h",D323)), LEFT(D323,SEARCH("h",D323)-1) + IFERROR(MID(D323,SEARCH("h",D323)+1,LEN(D323)-SEARCH("h",D323)-1)/60, 0), IF(ISNUMBER(SEARCH("p",D323)), LEFT(D323,SEARCH("p",D323)-1)/60, "")
)</f>
        <v/>
      </c>
      <c r="F323" s="7"/>
      <c r="G323" s="7"/>
      <c r="H323" s="7"/>
      <c r="I323" s="7"/>
      <c r="J323" s="7"/>
      <c r="K323" s="7"/>
      <c r="L323" s="124"/>
      <c r="M323" s="7"/>
      <c r="N323" s="18"/>
      <c r="O323" s="122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>
      <c r="A324" s="18"/>
      <c r="B324" s="7"/>
      <c r="C324" s="7"/>
      <c r="D324" s="18"/>
      <c r="E324" s="111" t="str">
        <f t="shared" si="15"/>
        <v/>
      </c>
      <c r="F324" s="7"/>
      <c r="G324" s="7"/>
      <c r="H324" s="7"/>
      <c r="I324" s="7"/>
      <c r="J324" s="7"/>
      <c r="K324" s="7"/>
      <c r="L324" s="124"/>
      <c r="M324" s="7"/>
      <c r="N324" s="18"/>
      <c r="O324" s="122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>
      <c r="A325" s="18"/>
      <c r="B325" s="7"/>
      <c r="C325" s="7"/>
      <c r="D325" s="18"/>
      <c r="E325" s="111" t="str">
        <f t="shared" si="15"/>
        <v/>
      </c>
      <c r="F325" s="7"/>
      <c r="G325" s="7"/>
      <c r="H325" s="7"/>
      <c r="I325" s="7"/>
      <c r="J325" s="7"/>
      <c r="K325" s="7"/>
      <c r="L325" s="124"/>
      <c r="M325" s="7"/>
      <c r="N325" s="18"/>
      <c r="O325" s="122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>
      <c r="A326" s="18"/>
      <c r="B326" s="7"/>
      <c r="C326" s="7"/>
      <c r="D326" s="18"/>
      <c r="E326" s="111" t="str">
        <f t="shared" si="15"/>
        <v/>
      </c>
      <c r="F326" s="7"/>
      <c r="G326" s="7"/>
      <c r="H326" s="7"/>
      <c r="I326" s="7"/>
      <c r="J326" s="7"/>
      <c r="K326" s="7"/>
      <c r="L326" s="124"/>
      <c r="M326" s="7"/>
      <c r="N326" s="18"/>
      <c r="O326" s="122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>
      <c r="A327" s="18"/>
      <c r="B327" s="7"/>
      <c r="C327" s="7"/>
      <c r="D327" s="18"/>
      <c r="E327" s="111" t="str">
        <f t="shared" si="15"/>
        <v/>
      </c>
      <c r="F327" s="7"/>
      <c r="G327" s="7"/>
      <c r="H327" s="7"/>
      <c r="I327" s="7"/>
      <c r="J327" s="7"/>
      <c r="K327" s="7"/>
      <c r="L327" s="124"/>
      <c r="M327" s="7"/>
      <c r="N327" s="18"/>
      <c r="O327" s="122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>
      <c r="A328" s="18"/>
      <c r="B328" s="7"/>
      <c r="C328" s="7"/>
      <c r="D328" s="18"/>
      <c r="E328" s="111" t="str">
        <f t="shared" si="15"/>
        <v/>
      </c>
      <c r="F328" s="7"/>
      <c r="G328" s="7"/>
      <c r="H328" s="7"/>
      <c r="I328" s="7"/>
      <c r="J328" s="7"/>
      <c r="K328" s="7"/>
      <c r="L328" s="124"/>
      <c r="M328" s="7"/>
      <c r="N328" s="18"/>
      <c r="O328" s="122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>
      <c r="A329" s="18"/>
      <c r="B329" s="7"/>
      <c r="C329" s="7"/>
      <c r="D329" s="18"/>
      <c r="E329" s="111" t="str">
        <f t="shared" si="15"/>
        <v/>
      </c>
      <c r="F329" s="7"/>
      <c r="G329" s="7"/>
      <c r="H329" s="7"/>
      <c r="I329" s="7"/>
      <c r="J329" s="7"/>
      <c r="K329" s="7"/>
      <c r="L329" s="124"/>
      <c r="M329" s="7"/>
      <c r="N329" s="18"/>
      <c r="O329" s="122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>
      <c r="A330" s="18"/>
      <c r="B330" s="7"/>
      <c r="C330" s="7"/>
      <c r="D330" s="18"/>
      <c r="E330" s="111" t="str">
        <f t="shared" si="15"/>
        <v/>
      </c>
      <c r="F330" s="7"/>
      <c r="G330" s="7"/>
      <c r="H330" s="7"/>
      <c r="I330" s="7"/>
      <c r="J330" s="7"/>
      <c r="K330" s="7"/>
      <c r="L330" s="124"/>
      <c r="M330" s="7"/>
      <c r="N330" s="18"/>
      <c r="O330" s="122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>
      <c r="A331" s="18"/>
      <c r="B331" s="7"/>
      <c r="C331" s="7"/>
      <c r="D331" s="18"/>
      <c r="E331" s="111" t="str">
        <f t="shared" si="15"/>
        <v/>
      </c>
      <c r="F331" s="7"/>
      <c r="G331" s="7"/>
      <c r="H331" s="7"/>
      <c r="I331" s="7"/>
      <c r="J331" s="7"/>
      <c r="K331" s="7"/>
      <c r="L331" s="124"/>
      <c r="M331" s="7"/>
      <c r="N331" s="18"/>
      <c r="O331" s="122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>
      <c r="A332" s="18"/>
      <c r="B332" s="7"/>
      <c r="C332" s="7"/>
      <c r="D332" s="18"/>
      <c r="E332" s="111" t="str">
        <f t="shared" si="15"/>
        <v/>
      </c>
      <c r="F332" s="7"/>
      <c r="G332" s="7"/>
      <c r="H332" s="7"/>
      <c r="I332" s="7"/>
      <c r="J332" s="7"/>
      <c r="K332" s="7"/>
      <c r="L332" s="124"/>
      <c r="M332" s="7"/>
      <c r="N332" s="18"/>
      <c r="O332" s="122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>
      <c r="A333" s="18"/>
      <c r="B333" s="7"/>
      <c r="C333" s="7"/>
      <c r="D333" s="18"/>
      <c r="E333" s="111" t="str">
        <f t="shared" si="15"/>
        <v/>
      </c>
      <c r="F333" s="7"/>
      <c r="G333" s="7"/>
      <c r="H333" s="7"/>
      <c r="I333" s="7"/>
      <c r="J333" s="7"/>
      <c r="K333" s="7"/>
      <c r="L333" s="124"/>
      <c r="M333" s="7"/>
      <c r="N333" s="18"/>
      <c r="O333" s="122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>
      <c r="A334" s="18"/>
      <c r="B334" s="7"/>
      <c r="C334" s="7"/>
      <c r="D334" s="18"/>
      <c r="E334" s="111" t="str">
        <f t="shared" si="15"/>
        <v/>
      </c>
      <c r="F334" s="7"/>
      <c r="G334" s="7"/>
      <c r="H334" s="7"/>
      <c r="I334" s="7"/>
      <c r="J334" s="7"/>
      <c r="K334" s="7"/>
      <c r="L334" s="124"/>
      <c r="M334" s="7"/>
      <c r="N334" s="18"/>
      <c r="O334" s="122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>
      <c r="A335" s="18"/>
      <c r="B335" s="7"/>
      <c r="C335" s="7"/>
      <c r="D335" s="18"/>
      <c r="E335" s="111" t="str">
        <f t="shared" si="15"/>
        <v/>
      </c>
      <c r="F335" s="7"/>
      <c r="G335" s="7"/>
      <c r="H335" s="7"/>
      <c r="I335" s="7"/>
      <c r="J335" s="7"/>
      <c r="K335" s="7"/>
      <c r="L335" s="124"/>
      <c r="M335" s="7"/>
      <c r="N335" s="18"/>
      <c r="O335" s="122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>
      <c r="A336" s="18"/>
      <c r="B336" s="7"/>
      <c r="C336" s="7"/>
      <c r="D336" s="18"/>
      <c r="E336" s="111" t="str">
        <f t="shared" si="15"/>
        <v/>
      </c>
      <c r="F336" s="7"/>
      <c r="G336" s="7"/>
      <c r="H336" s="7"/>
      <c r="I336" s="7"/>
      <c r="J336" s="7"/>
      <c r="K336" s="7"/>
      <c r="L336" s="124"/>
      <c r="M336" s="7"/>
      <c r="N336" s="18"/>
      <c r="O336" s="122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>
      <c r="A337" s="18"/>
      <c r="B337" s="7"/>
      <c r="C337" s="7"/>
      <c r="D337" s="18"/>
      <c r="E337" s="111" t="str">
        <f t="shared" si="15"/>
        <v/>
      </c>
      <c r="F337" s="7"/>
      <c r="G337" s="7"/>
      <c r="H337" s="7"/>
      <c r="I337" s="7"/>
      <c r="J337" s="7"/>
      <c r="K337" s="7"/>
      <c r="L337" s="124"/>
      <c r="M337" s="7"/>
      <c r="N337" s="18"/>
      <c r="O337" s="122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>
      <c r="A338" s="18"/>
      <c r="B338" s="7"/>
      <c r="C338" s="7"/>
      <c r="D338" s="18"/>
      <c r="E338" s="111" t="str">
        <f t="shared" si="15"/>
        <v/>
      </c>
      <c r="F338" s="7"/>
      <c r="G338" s="7"/>
      <c r="H338" s="7"/>
      <c r="I338" s="7"/>
      <c r="J338" s="7"/>
      <c r="K338" s="7"/>
      <c r="L338" s="124"/>
      <c r="M338" s="7"/>
      <c r="N338" s="18"/>
      <c r="O338" s="122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>
      <c r="A339" s="18"/>
      <c r="B339" s="7"/>
      <c r="C339" s="7"/>
      <c r="D339" s="18"/>
      <c r="E339" s="111" t="str">
        <f t="shared" si="15"/>
        <v/>
      </c>
      <c r="F339" s="7"/>
      <c r="G339" s="7"/>
      <c r="H339" s="7"/>
      <c r="I339" s="7"/>
      <c r="J339" s="7"/>
      <c r="K339" s="7"/>
      <c r="L339" s="124"/>
      <c r="M339" s="7"/>
      <c r="N339" s="18"/>
      <c r="O339" s="122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>
      <c r="A340" s="18"/>
      <c r="B340" s="7"/>
      <c r="C340" s="7"/>
      <c r="D340" s="18"/>
      <c r="E340" s="111" t="str">
        <f t="shared" si="15"/>
        <v/>
      </c>
      <c r="F340" s="7"/>
      <c r="G340" s="7"/>
      <c r="H340" s="7"/>
      <c r="I340" s="7"/>
      <c r="J340" s="7"/>
      <c r="K340" s="7"/>
      <c r="L340" s="124"/>
      <c r="M340" s="7"/>
      <c r="N340" s="18"/>
      <c r="O340" s="122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>
      <c r="A341" s="18"/>
      <c r="B341" s="7"/>
      <c r="C341" s="7"/>
      <c r="D341" s="18"/>
      <c r="E341" s="111" t="str">
        <f t="shared" si="15"/>
        <v/>
      </c>
      <c r="F341" s="7"/>
      <c r="G341" s="7"/>
      <c r="H341" s="7"/>
      <c r="I341" s="7"/>
      <c r="J341" s="7"/>
      <c r="K341" s="7"/>
      <c r="L341" s="124"/>
      <c r="M341" s="7"/>
      <c r="N341" s="18"/>
      <c r="O341" s="122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>
      <c r="A342" s="18"/>
      <c r="B342" s="7"/>
      <c r="C342" s="7"/>
      <c r="D342" s="18"/>
      <c r="E342" s="111" t="str">
        <f t="shared" si="15"/>
        <v/>
      </c>
      <c r="F342" s="7"/>
      <c r="G342" s="7"/>
      <c r="H342" s="7"/>
      <c r="I342" s="7"/>
      <c r="J342" s="7"/>
      <c r="K342" s="7"/>
      <c r="L342" s="124"/>
      <c r="M342" s="7"/>
      <c r="N342" s="18"/>
      <c r="O342" s="122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>
      <c r="A343" s="18"/>
      <c r="B343" s="7"/>
      <c r="C343" s="7"/>
      <c r="D343" s="18"/>
      <c r="E343" s="111" t="str">
        <f t="shared" si="15"/>
        <v/>
      </c>
      <c r="F343" s="7"/>
      <c r="G343" s="7"/>
      <c r="H343" s="7"/>
      <c r="I343" s="7"/>
      <c r="J343" s="7"/>
      <c r="K343" s="7"/>
      <c r="L343" s="124"/>
      <c r="M343" s="7"/>
      <c r="N343" s="18"/>
      <c r="O343" s="122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>
      <c r="A344" s="18"/>
      <c r="B344" s="7"/>
      <c r="C344" s="7"/>
      <c r="D344" s="18"/>
      <c r="E344" s="111" t="str">
        <f t="shared" si="15"/>
        <v/>
      </c>
      <c r="F344" s="7"/>
      <c r="G344" s="7"/>
      <c r="H344" s="7"/>
      <c r="I344" s="7"/>
      <c r="J344" s="7"/>
      <c r="K344" s="7"/>
      <c r="L344" s="124"/>
      <c r="M344" s="7"/>
      <c r="N344" s="18"/>
      <c r="O344" s="122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>
      <c r="A345" s="18"/>
      <c r="B345" s="7"/>
      <c r="C345" s="7"/>
      <c r="D345" s="18"/>
      <c r="E345" s="111" t="str">
        <f t="shared" si="15"/>
        <v/>
      </c>
      <c r="F345" s="7"/>
      <c r="G345" s="7"/>
      <c r="H345" s="7"/>
      <c r="I345" s="7"/>
      <c r="J345" s="7"/>
      <c r="K345" s="7"/>
      <c r="L345" s="124"/>
      <c r="M345" s="7"/>
      <c r="N345" s="18"/>
      <c r="O345" s="122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>
      <c r="A346" s="18"/>
      <c r="B346" s="7"/>
      <c r="C346" s="7"/>
      <c r="D346" s="18"/>
      <c r="E346" s="111" t="str">
        <f t="shared" si="15"/>
        <v/>
      </c>
      <c r="F346" s="7"/>
      <c r="G346" s="7"/>
      <c r="H346" s="7"/>
      <c r="I346" s="7"/>
      <c r="J346" s="7"/>
      <c r="K346" s="7"/>
      <c r="L346" s="124"/>
      <c r="M346" s="7"/>
      <c r="N346" s="18"/>
      <c r="O346" s="122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>
      <c r="A347" s="18"/>
      <c r="B347" s="7"/>
      <c r="C347" s="7"/>
      <c r="D347" s="18"/>
      <c r="E347" s="111" t="str">
        <f t="shared" si="15"/>
        <v/>
      </c>
      <c r="F347" s="7"/>
      <c r="G347" s="7"/>
      <c r="H347" s="7"/>
      <c r="I347" s="7"/>
      <c r="J347" s="7"/>
      <c r="K347" s="7"/>
      <c r="L347" s="124"/>
      <c r="M347" s="7"/>
      <c r="N347" s="18"/>
      <c r="O347" s="122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>
      <c r="A348" s="18"/>
      <c r="B348" s="7"/>
      <c r="C348" s="7"/>
      <c r="D348" s="18"/>
      <c r="E348" s="111" t="str">
        <f t="shared" si="15"/>
        <v/>
      </c>
      <c r="F348" s="7"/>
      <c r="G348" s="7"/>
      <c r="H348" s="7"/>
      <c r="I348" s="7"/>
      <c r="J348" s="7"/>
      <c r="K348" s="7"/>
      <c r="L348" s="124"/>
      <c r="M348" s="7"/>
      <c r="N348" s="18"/>
      <c r="O348" s="122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>
      <c r="A349" s="18"/>
      <c r="B349" s="7"/>
      <c r="C349" s="7"/>
      <c r="D349" s="18"/>
      <c r="E349" s="111" t="str">
        <f t="shared" si="15"/>
        <v/>
      </c>
      <c r="F349" s="7"/>
      <c r="G349" s="7"/>
      <c r="H349" s="7"/>
      <c r="I349" s="7"/>
      <c r="J349" s="7"/>
      <c r="K349" s="7"/>
      <c r="L349" s="124"/>
      <c r="M349" s="7"/>
      <c r="N349" s="18"/>
      <c r="O349" s="122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>
      <c r="A350" s="18"/>
      <c r="B350" s="7"/>
      <c r="C350" s="7"/>
      <c r="D350" s="18"/>
      <c r="E350" s="111" t="str">
        <f t="shared" si="15"/>
        <v/>
      </c>
      <c r="F350" s="7"/>
      <c r="G350" s="7"/>
      <c r="H350" s="7"/>
      <c r="I350" s="7"/>
      <c r="J350" s="7"/>
      <c r="K350" s="7"/>
      <c r="L350" s="124"/>
      <c r="M350" s="7"/>
      <c r="N350" s="18"/>
      <c r="O350" s="122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>
      <c r="A351" s="18"/>
      <c r="B351" s="7"/>
      <c r="C351" s="7"/>
      <c r="D351" s="18"/>
      <c r="E351" s="111" t="str">
        <f t="shared" si="15"/>
        <v/>
      </c>
      <c r="F351" s="7"/>
      <c r="G351" s="7"/>
      <c r="H351" s="7"/>
      <c r="I351" s="7"/>
      <c r="J351" s="7"/>
      <c r="K351" s="7"/>
      <c r="L351" s="124"/>
      <c r="M351" s="7"/>
      <c r="N351" s="18"/>
      <c r="O351" s="122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>
      <c r="A352" s="18"/>
      <c r="B352" s="7"/>
      <c r="C352" s="7"/>
      <c r="D352" s="18"/>
      <c r="E352" s="111" t="str">
        <f t="shared" si="15"/>
        <v/>
      </c>
      <c r="F352" s="7"/>
      <c r="G352" s="7"/>
      <c r="H352" s="7"/>
      <c r="I352" s="7"/>
      <c r="J352" s="7"/>
      <c r="K352" s="7"/>
      <c r="L352" s="124"/>
      <c r="M352" s="7"/>
      <c r="N352" s="18"/>
      <c r="O352" s="122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>
      <c r="A353" s="18"/>
      <c r="B353" s="7"/>
      <c r="C353" s="7"/>
      <c r="D353" s="18"/>
      <c r="E353" s="111" t="str">
        <f t="shared" si="15"/>
        <v/>
      </c>
      <c r="F353" s="7"/>
      <c r="G353" s="7"/>
      <c r="H353" s="7"/>
      <c r="I353" s="7"/>
      <c r="J353" s="7"/>
      <c r="K353" s="7"/>
      <c r="L353" s="124"/>
      <c r="M353" s="7"/>
      <c r="N353" s="18"/>
      <c r="O353" s="122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>
      <c r="A354" s="18"/>
      <c r="B354" s="7"/>
      <c r="C354" s="7"/>
      <c r="D354" s="18"/>
      <c r="E354" s="111" t="str">
        <f t="shared" si="15"/>
        <v/>
      </c>
      <c r="F354" s="7"/>
      <c r="G354" s="7"/>
      <c r="H354" s="7"/>
      <c r="I354" s="7"/>
      <c r="J354" s="7"/>
      <c r="K354" s="7"/>
      <c r="L354" s="124"/>
      <c r="M354" s="7"/>
      <c r="N354" s="18"/>
      <c r="O354" s="122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>
      <c r="A355" s="18"/>
      <c r="B355" s="7"/>
      <c r="C355" s="7"/>
      <c r="D355" s="18"/>
      <c r="E355" s="111" t="str">
        <f t="shared" si="15"/>
        <v/>
      </c>
      <c r="F355" s="7"/>
      <c r="G355" s="7"/>
      <c r="H355" s="7"/>
      <c r="I355" s="7"/>
      <c r="J355" s="7"/>
      <c r="K355" s="7"/>
      <c r="L355" s="124"/>
      <c r="M355" s="7"/>
      <c r="N355" s="18"/>
      <c r="O355" s="122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>
      <c r="A356" s="18"/>
      <c r="B356" s="7"/>
      <c r="C356" s="7"/>
      <c r="D356" s="18"/>
      <c r="E356" s="111" t="str">
        <f t="shared" si="15"/>
        <v/>
      </c>
      <c r="F356" s="7"/>
      <c r="G356" s="7"/>
      <c r="H356" s="7"/>
      <c r="I356" s="7"/>
      <c r="J356" s="7"/>
      <c r="K356" s="7"/>
      <c r="L356" s="124"/>
      <c r="M356" s="7"/>
      <c r="N356" s="18"/>
      <c r="O356" s="122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>
      <c r="A357" s="18"/>
      <c r="B357" s="7"/>
      <c r="C357" s="7"/>
      <c r="D357" s="18"/>
      <c r="E357" s="111" t="str">
        <f t="shared" si="15"/>
        <v/>
      </c>
      <c r="F357" s="7"/>
      <c r="G357" s="7"/>
      <c r="H357" s="7"/>
      <c r="I357" s="7"/>
      <c r="J357" s="7"/>
      <c r="K357" s="7"/>
      <c r="L357" s="124"/>
      <c r="M357" s="7"/>
      <c r="N357" s="18"/>
      <c r="O357" s="122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>
      <c r="A358" s="18"/>
      <c r="B358" s="7"/>
      <c r="C358" s="7"/>
      <c r="D358" s="18"/>
      <c r="E358" s="111" t="str">
        <f t="shared" si="15"/>
        <v/>
      </c>
      <c r="F358" s="7"/>
      <c r="G358" s="7"/>
      <c r="H358" s="7"/>
      <c r="I358" s="7"/>
      <c r="J358" s="7"/>
      <c r="K358" s="7"/>
      <c r="L358" s="124"/>
      <c r="M358" s="7"/>
      <c r="N358" s="18"/>
      <c r="O358" s="122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>
      <c r="A359" s="18"/>
      <c r="B359" s="7"/>
      <c r="C359" s="7"/>
      <c r="D359" s="18"/>
      <c r="E359" s="111" t="str">
        <f t="shared" si="15"/>
        <v/>
      </c>
      <c r="F359" s="7"/>
      <c r="G359" s="7"/>
      <c r="H359" s="7"/>
      <c r="I359" s="7"/>
      <c r="J359" s="7"/>
      <c r="K359" s="7"/>
      <c r="L359" s="124"/>
      <c r="M359" s="7"/>
      <c r="N359" s="18"/>
      <c r="O359" s="122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>
      <c r="A360" s="18"/>
      <c r="B360" s="7"/>
      <c r="C360" s="7"/>
      <c r="D360" s="18"/>
      <c r="E360" s="111" t="str">
        <f t="shared" si="15"/>
        <v/>
      </c>
      <c r="F360" s="7"/>
      <c r="G360" s="7"/>
      <c r="H360" s="7"/>
      <c r="I360" s="7"/>
      <c r="J360" s="7"/>
      <c r="K360" s="7"/>
      <c r="L360" s="124"/>
      <c r="M360" s="7"/>
      <c r="N360" s="18"/>
      <c r="O360" s="122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>
      <c r="A361" s="18"/>
      <c r="B361" s="7"/>
      <c r="C361" s="7"/>
      <c r="D361" s="18"/>
      <c r="E361" s="111" t="str">
        <f t="shared" si="15"/>
        <v/>
      </c>
      <c r="F361" s="7"/>
      <c r="G361" s="7"/>
      <c r="H361" s="7"/>
      <c r="I361" s="7"/>
      <c r="J361" s="7"/>
      <c r="K361" s="7"/>
      <c r="L361" s="124"/>
      <c r="M361" s="7"/>
      <c r="N361" s="18"/>
      <c r="O361" s="122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>
      <c r="A362" s="18"/>
      <c r="B362" s="7"/>
      <c r="C362" s="7"/>
      <c r="D362" s="18"/>
      <c r="E362" s="111" t="str">
        <f t="shared" si="15"/>
        <v/>
      </c>
      <c r="F362" s="7"/>
      <c r="G362" s="7"/>
      <c r="H362" s="7"/>
      <c r="I362" s="7"/>
      <c r="J362" s="7"/>
      <c r="K362" s="7"/>
      <c r="L362" s="124"/>
      <c r="M362" s="7"/>
      <c r="N362" s="18"/>
      <c r="O362" s="122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>
      <c r="A363" s="18"/>
      <c r="B363" s="7"/>
      <c r="C363" s="7"/>
      <c r="D363" s="18"/>
      <c r="E363" s="111" t="str">
        <f t="shared" si="15"/>
        <v/>
      </c>
      <c r="F363" s="7"/>
      <c r="G363" s="7"/>
      <c r="H363" s="7"/>
      <c r="I363" s="7"/>
      <c r="J363" s="7"/>
      <c r="K363" s="7"/>
      <c r="L363" s="124"/>
      <c r="M363" s="7"/>
      <c r="N363" s="18"/>
      <c r="O363" s="122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>
      <c r="A364" s="18"/>
      <c r="B364" s="7"/>
      <c r="C364" s="7"/>
      <c r="D364" s="18"/>
      <c r="E364" s="111" t="str">
        <f t="shared" si="15"/>
        <v/>
      </c>
      <c r="F364" s="7"/>
      <c r="G364" s="7"/>
      <c r="H364" s="7"/>
      <c r="I364" s="7"/>
      <c r="J364" s="7"/>
      <c r="K364" s="7"/>
      <c r="L364" s="124"/>
      <c r="M364" s="7"/>
      <c r="N364" s="18"/>
      <c r="O364" s="122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>
      <c r="A365" s="18"/>
      <c r="B365" s="7"/>
      <c r="C365" s="7"/>
      <c r="D365" s="18"/>
      <c r="E365" s="111" t="str">
        <f t="shared" si="15"/>
        <v/>
      </c>
      <c r="F365" s="7"/>
      <c r="G365" s="7"/>
      <c r="H365" s="7"/>
      <c r="I365" s="7"/>
      <c r="J365" s="7"/>
      <c r="K365" s="7"/>
      <c r="L365" s="124"/>
      <c r="M365" s="7"/>
      <c r="N365" s="18"/>
      <c r="O365" s="122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>
      <c r="A366" s="18"/>
      <c r="B366" s="7"/>
      <c r="C366" s="7"/>
      <c r="D366" s="18"/>
      <c r="E366" s="111" t="str">
        <f t="shared" si="15"/>
        <v/>
      </c>
      <c r="F366" s="7"/>
      <c r="G366" s="7"/>
      <c r="H366" s="7"/>
      <c r="I366" s="7"/>
      <c r="J366" s="7"/>
      <c r="K366" s="7"/>
      <c r="L366" s="124"/>
      <c r="M366" s="7"/>
      <c r="N366" s="18"/>
      <c r="O366" s="122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>
      <c r="A367" s="18"/>
      <c r="B367" s="7"/>
      <c r="C367" s="7"/>
      <c r="D367" s="18"/>
      <c r="E367" s="111" t="str">
        <f t="shared" si="15"/>
        <v/>
      </c>
      <c r="F367" s="7"/>
      <c r="G367" s="7"/>
      <c r="H367" s="7"/>
      <c r="I367" s="7"/>
      <c r="J367" s="7"/>
      <c r="K367" s="7"/>
      <c r="L367" s="124"/>
      <c r="M367" s="7"/>
      <c r="N367" s="18"/>
      <c r="O367" s="122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>
      <c r="A368" s="18"/>
      <c r="B368" s="7"/>
      <c r="C368" s="7"/>
      <c r="D368" s="18"/>
      <c r="E368" s="111" t="str">
        <f t="shared" si="15"/>
        <v/>
      </c>
      <c r="F368" s="7"/>
      <c r="G368" s="7"/>
      <c r="H368" s="7"/>
      <c r="I368" s="7"/>
      <c r="J368" s="7"/>
      <c r="K368" s="7"/>
      <c r="L368" s="124"/>
      <c r="M368" s="7"/>
      <c r="N368" s="18"/>
      <c r="O368" s="122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>
      <c r="A369" s="18"/>
      <c r="B369" s="7"/>
      <c r="C369" s="7"/>
      <c r="D369" s="18"/>
      <c r="E369" s="111" t="str">
        <f t="shared" si="15"/>
        <v/>
      </c>
      <c r="F369" s="7"/>
      <c r="G369" s="7"/>
      <c r="H369" s="7"/>
      <c r="I369" s="7"/>
      <c r="J369" s="7"/>
      <c r="K369" s="7"/>
      <c r="L369" s="124"/>
      <c r="M369" s="7"/>
      <c r="N369" s="18"/>
      <c r="O369" s="122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>
      <c r="A370" s="18"/>
      <c r="B370" s="7"/>
      <c r="C370" s="7"/>
      <c r="D370" s="18"/>
      <c r="E370" s="111" t="str">
        <f t="shared" si="15"/>
        <v/>
      </c>
      <c r="F370" s="7"/>
      <c r="G370" s="7"/>
      <c r="H370" s="7"/>
      <c r="I370" s="7"/>
      <c r="J370" s="7"/>
      <c r="K370" s="7"/>
      <c r="L370" s="124"/>
      <c r="M370" s="7"/>
      <c r="N370" s="18"/>
      <c r="O370" s="122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>
      <c r="A371" s="18"/>
      <c r="B371" s="7"/>
      <c r="C371" s="7"/>
      <c r="D371" s="18"/>
      <c r="E371" s="111" t="str">
        <f t="shared" si="15"/>
        <v/>
      </c>
      <c r="F371" s="7"/>
      <c r="G371" s="7"/>
      <c r="H371" s="7"/>
      <c r="I371" s="7"/>
      <c r="J371" s="7"/>
      <c r="K371" s="7"/>
      <c r="L371" s="124"/>
      <c r="M371" s="7"/>
      <c r="N371" s="18"/>
      <c r="O371" s="122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>
      <c r="A372" s="18"/>
      <c r="B372" s="7"/>
      <c r="C372" s="7"/>
      <c r="D372" s="18"/>
      <c r="E372" s="111" t="str">
        <f t="shared" si="15"/>
        <v/>
      </c>
      <c r="F372" s="7"/>
      <c r="G372" s="7"/>
      <c r="H372" s="7"/>
      <c r="I372" s="7"/>
      <c r="J372" s="7"/>
      <c r="K372" s="7"/>
      <c r="L372" s="124"/>
      <c r="M372" s="7"/>
      <c r="N372" s="18"/>
      <c r="O372" s="122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>
      <c r="A373" s="18"/>
      <c r="B373" s="7"/>
      <c r="C373" s="7"/>
      <c r="D373" s="18"/>
      <c r="E373" s="111" t="str">
        <f t="shared" si="15"/>
        <v/>
      </c>
      <c r="F373" s="7"/>
      <c r="G373" s="7"/>
      <c r="H373" s="7"/>
      <c r="I373" s="7"/>
      <c r="J373" s="7"/>
      <c r="K373" s="7"/>
      <c r="L373" s="124"/>
      <c r="M373" s="7"/>
      <c r="N373" s="18"/>
      <c r="O373" s="122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>
      <c r="A374" s="18"/>
      <c r="B374" s="7"/>
      <c r="C374" s="7"/>
      <c r="D374" s="18"/>
      <c r="E374" s="111" t="str">
        <f t="shared" si="15"/>
        <v/>
      </c>
      <c r="F374" s="7"/>
      <c r="G374" s="7"/>
      <c r="H374" s="7"/>
      <c r="I374" s="7"/>
      <c r="J374" s="7"/>
      <c r="K374" s="7"/>
      <c r="L374" s="124"/>
      <c r="M374" s="7"/>
      <c r="N374" s="18"/>
      <c r="O374" s="122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>
      <c r="A375" s="18"/>
      <c r="B375" s="7"/>
      <c r="C375" s="7"/>
      <c r="D375" s="18"/>
      <c r="E375" s="111" t="str">
        <f t="shared" si="15"/>
        <v/>
      </c>
      <c r="F375" s="7"/>
      <c r="G375" s="7"/>
      <c r="H375" s="7"/>
      <c r="I375" s="7"/>
      <c r="J375" s="7"/>
      <c r="K375" s="7"/>
      <c r="L375" s="124"/>
      <c r="M375" s="7"/>
      <c r="N375" s="18"/>
      <c r="O375" s="122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>
      <c r="A376" s="18"/>
      <c r="B376" s="7"/>
      <c r="C376" s="7"/>
      <c r="D376" s="18"/>
      <c r="E376" s="111" t="str">
        <f t="shared" si="15"/>
        <v/>
      </c>
      <c r="F376" s="7"/>
      <c r="G376" s="7"/>
      <c r="H376" s="7"/>
      <c r="I376" s="7"/>
      <c r="J376" s="7"/>
      <c r="K376" s="7"/>
      <c r="L376" s="124"/>
      <c r="M376" s="7"/>
      <c r="N376" s="18"/>
      <c r="O376" s="122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>
      <c r="A377" s="18"/>
      <c r="B377" s="7"/>
      <c r="C377" s="7"/>
      <c r="D377" s="18"/>
      <c r="E377" s="111" t="str">
        <f t="shared" si="15"/>
        <v/>
      </c>
      <c r="F377" s="7"/>
      <c r="G377" s="7"/>
      <c r="H377" s="7"/>
      <c r="I377" s="7"/>
      <c r="J377" s="7"/>
      <c r="K377" s="7"/>
      <c r="L377" s="124"/>
      <c r="M377" s="7"/>
      <c r="N377" s="18"/>
      <c r="O377" s="122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>
      <c r="A378" s="18"/>
      <c r="B378" s="7"/>
      <c r="C378" s="7"/>
      <c r="D378" s="18"/>
      <c r="E378" s="111" t="str">
        <f t="shared" si="15"/>
        <v/>
      </c>
      <c r="F378" s="7"/>
      <c r="G378" s="7"/>
      <c r="H378" s="7"/>
      <c r="I378" s="7"/>
      <c r="J378" s="7"/>
      <c r="K378" s="7"/>
      <c r="L378" s="124"/>
      <c r="M378" s="7"/>
      <c r="N378" s="18"/>
      <c r="O378" s="122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>
      <c r="A379" s="18"/>
      <c r="B379" s="7"/>
      <c r="C379" s="7"/>
      <c r="D379" s="18"/>
      <c r="E379" s="111" t="str">
        <f t="shared" si="15"/>
        <v/>
      </c>
      <c r="F379" s="7"/>
      <c r="G379" s="7"/>
      <c r="H379" s="7"/>
      <c r="I379" s="7"/>
      <c r="J379" s="7"/>
      <c r="K379" s="7"/>
      <c r="L379" s="124"/>
      <c r="M379" s="7"/>
      <c r="N379" s="18"/>
      <c r="O379" s="122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>
      <c r="A380" s="18"/>
      <c r="B380" s="7"/>
      <c r="C380" s="7"/>
      <c r="D380" s="18"/>
      <c r="E380" s="111" t="str">
        <f t="shared" si="15"/>
        <v/>
      </c>
      <c r="F380" s="7"/>
      <c r="G380" s="7"/>
      <c r="H380" s="7"/>
      <c r="I380" s="7"/>
      <c r="J380" s="7"/>
      <c r="K380" s="7"/>
      <c r="L380" s="124"/>
      <c r="M380" s="7"/>
      <c r="N380" s="18"/>
      <c r="O380" s="122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>
      <c r="A381" s="18"/>
      <c r="B381" s="7"/>
      <c r="C381" s="7"/>
      <c r="D381" s="18"/>
      <c r="E381" s="111" t="str">
        <f t="shared" si="15"/>
        <v/>
      </c>
      <c r="F381" s="7"/>
      <c r="G381" s="7"/>
      <c r="H381" s="7"/>
      <c r="I381" s="7"/>
      <c r="J381" s="7"/>
      <c r="K381" s="7"/>
      <c r="L381" s="124"/>
      <c r="M381" s="7"/>
      <c r="N381" s="18"/>
      <c r="O381" s="122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>
      <c r="A382" s="18"/>
      <c r="B382" s="7"/>
      <c r="C382" s="7"/>
      <c r="D382" s="18"/>
      <c r="E382" s="111" t="str">
        <f t="shared" si="15"/>
        <v/>
      </c>
      <c r="F382" s="7"/>
      <c r="G382" s="7"/>
      <c r="H382" s="7"/>
      <c r="I382" s="7"/>
      <c r="J382" s="7"/>
      <c r="K382" s="7"/>
      <c r="L382" s="124"/>
      <c r="M382" s="7"/>
      <c r="N382" s="18"/>
      <c r="O382" s="122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>
      <c r="A383" s="18"/>
      <c r="B383" s="7"/>
      <c r="C383" s="7"/>
      <c r="D383" s="18"/>
      <c r="E383" s="111" t="str">
        <f t="shared" si="15"/>
        <v/>
      </c>
      <c r="F383" s="7"/>
      <c r="G383" s="7"/>
      <c r="H383" s="7"/>
      <c r="I383" s="7"/>
      <c r="J383" s="7"/>
      <c r="K383" s="7"/>
      <c r="L383" s="124"/>
      <c r="M383" s="7"/>
      <c r="N383" s="18"/>
      <c r="O383" s="122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>
      <c r="A384" s="18"/>
      <c r="B384" s="7"/>
      <c r="C384" s="7"/>
      <c r="D384" s="18"/>
      <c r="E384" s="111" t="str">
        <f t="shared" si="15"/>
        <v/>
      </c>
      <c r="F384" s="7"/>
      <c r="G384" s="7"/>
      <c r="H384" s="7"/>
      <c r="I384" s="7"/>
      <c r="J384" s="7"/>
      <c r="K384" s="7"/>
      <c r="L384" s="124"/>
      <c r="M384" s="7"/>
      <c r="N384" s="18"/>
      <c r="O384" s="122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>
      <c r="A385" s="18"/>
      <c r="B385" s="7"/>
      <c r="C385" s="7"/>
      <c r="D385" s="18"/>
      <c r="E385" s="111" t="str">
        <f t="shared" si="15"/>
        <v/>
      </c>
      <c r="F385" s="7"/>
      <c r="G385" s="7"/>
      <c r="H385" s="7"/>
      <c r="I385" s="7"/>
      <c r="J385" s="7"/>
      <c r="K385" s="7"/>
      <c r="L385" s="124"/>
      <c r="M385" s="7"/>
      <c r="N385" s="18"/>
      <c r="O385" s="122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>
      <c r="A386" s="18"/>
      <c r="B386" s="7"/>
      <c r="C386" s="7"/>
      <c r="D386" s="18"/>
      <c r="E386" s="111" t="str">
        <f t="shared" si="15"/>
        <v/>
      </c>
      <c r="F386" s="7"/>
      <c r="G386" s="7"/>
      <c r="H386" s="7"/>
      <c r="I386" s="7"/>
      <c r="J386" s="7"/>
      <c r="K386" s="7"/>
      <c r="L386" s="124"/>
      <c r="M386" s="7"/>
      <c r="N386" s="18"/>
      <c r="O386" s="122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>
      <c r="A387" s="18"/>
      <c r="B387" s="7"/>
      <c r="C387" s="7"/>
      <c r="D387" s="18"/>
      <c r="E387" s="111" t="str">
        <f t="shared" ref="E387:E450" si="16">IF(ISNUMBER(SEARCH("h",D387)), LEFT(D387,SEARCH("h",D387)-1) + IFERROR(MID(D387,SEARCH("h",D387)+1,LEN(D387)-SEARCH("h",D387)-1)/60, 0), IF(ISNUMBER(SEARCH("p",D387)), LEFT(D387,SEARCH("p",D387)-1)/60, "")
)</f>
        <v/>
      </c>
      <c r="F387" s="7"/>
      <c r="G387" s="7"/>
      <c r="H387" s="7"/>
      <c r="I387" s="7"/>
      <c r="J387" s="7"/>
      <c r="K387" s="7"/>
      <c r="L387" s="124"/>
      <c r="M387" s="7"/>
      <c r="N387" s="18"/>
      <c r="O387" s="122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>
      <c r="A388" s="18"/>
      <c r="B388" s="7"/>
      <c r="C388" s="7"/>
      <c r="D388" s="18"/>
      <c r="E388" s="111" t="str">
        <f t="shared" si="16"/>
        <v/>
      </c>
      <c r="F388" s="7"/>
      <c r="G388" s="7"/>
      <c r="H388" s="7"/>
      <c r="I388" s="7"/>
      <c r="J388" s="7"/>
      <c r="K388" s="7"/>
      <c r="L388" s="124"/>
      <c r="M388" s="7"/>
      <c r="N388" s="18"/>
      <c r="O388" s="122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>
      <c r="A389" s="18"/>
      <c r="B389" s="7"/>
      <c r="C389" s="7"/>
      <c r="D389" s="18"/>
      <c r="E389" s="111" t="str">
        <f t="shared" si="16"/>
        <v/>
      </c>
      <c r="F389" s="7"/>
      <c r="G389" s="7"/>
      <c r="H389" s="7"/>
      <c r="I389" s="7"/>
      <c r="J389" s="7"/>
      <c r="K389" s="7"/>
      <c r="L389" s="124"/>
      <c r="M389" s="7"/>
      <c r="N389" s="18"/>
      <c r="O389" s="122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>
      <c r="A390" s="18"/>
      <c r="B390" s="7"/>
      <c r="C390" s="7"/>
      <c r="D390" s="18"/>
      <c r="E390" s="111" t="str">
        <f t="shared" si="16"/>
        <v/>
      </c>
      <c r="F390" s="7"/>
      <c r="G390" s="7"/>
      <c r="H390" s="7"/>
      <c r="I390" s="7"/>
      <c r="J390" s="7"/>
      <c r="K390" s="7"/>
      <c r="L390" s="124"/>
      <c r="M390" s="7"/>
      <c r="N390" s="18"/>
      <c r="O390" s="122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>
      <c r="A391" s="18"/>
      <c r="B391" s="7"/>
      <c r="C391" s="7"/>
      <c r="D391" s="18"/>
      <c r="E391" s="111" t="str">
        <f t="shared" si="16"/>
        <v/>
      </c>
      <c r="F391" s="7"/>
      <c r="G391" s="7"/>
      <c r="H391" s="7"/>
      <c r="I391" s="7"/>
      <c r="J391" s="7"/>
      <c r="K391" s="7"/>
      <c r="L391" s="124"/>
      <c r="M391" s="7"/>
      <c r="N391" s="18"/>
      <c r="O391" s="122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>
      <c r="A392" s="18"/>
      <c r="B392" s="7"/>
      <c r="C392" s="7"/>
      <c r="D392" s="18"/>
      <c r="E392" s="111" t="str">
        <f t="shared" si="16"/>
        <v/>
      </c>
      <c r="F392" s="7"/>
      <c r="G392" s="7"/>
      <c r="H392" s="7"/>
      <c r="I392" s="7"/>
      <c r="J392" s="7"/>
      <c r="K392" s="7"/>
      <c r="L392" s="124"/>
      <c r="M392" s="7"/>
      <c r="N392" s="18"/>
      <c r="O392" s="122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>
      <c r="A393" s="18"/>
      <c r="B393" s="7"/>
      <c r="C393" s="7"/>
      <c r="D393" s="18"/>
      <c r="E393" s="111" t="str">
        <f t="shared" si="16"/>
        <v/>
      </c>
      <c r="F393" s="7"/>
      <c r="G393" s="7"/>
      <c r="H393" s="7"/>
      <c r="I393" s="7"/>
      <c r="J393" s="7"/>
      <c r="K393" s="7"/>
      <c r="L393" s="124"/>
      <c r="M393" s="7"/>
      <c r="N393" s="18"/>
      <c r="O393" s="122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>
      <c r="A394" s="18"/>
      <c r="B394" s="7"/>
      <c r="C394" s="7"/>
      <c r="D394" s="18"/>
      <c r="E394" s="111" t="str">
        <f t="shared" si="16"/>
        <v/>
      </c>
      <c r="F394" s="7"/>
      <c r="G394" s="7"/>
      <c r="H394" s="7"/>
      <c r="I394" s="7"/>
      <c r="J394" s="7"/>
      <c r="K394" s="7"/>
      <c r="L394" s="124"/>
      <c r="M394" s="7"/>
      <c r="N394" s="18"/>
      <c r="O394" s="122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>
      <c r="A395" s="18"/>
      <c r="B395" s="7"/>
      <c r="C395" s="7"/>
      <c r="D395" s="18"/>
      <c r="E395" s="111" t="str">
        <f t="shared" si="16"/>
        <v/>
      </c>
      <c r="F395" s="7"/>
      <c r="G395" s="7"/>
      <c r="H395" s="7"/>
      <c r="I395" s="7"/>
      <c r="J395" s="7"/>
      <c r="K395" s="7"/>
      <c r="L395" s="124"/>
      <c r="M395" s="7"/>
      <c r="N395" s="18"/>
      <c r="O395" s="122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>
      <c r="A396" s="18"/>
      <c r="B396" s="7"/>
      <c r="C396" s="7"/>
      <c r="D396" s="18"/>
      <c r="E396" s="111" t="str">
        <f t="shared" si="16"/>
        <v/>
      </c>
      <c r="F396" s="7"/>
      <c r="G396" s="7"/>
      <c r="H396" s="7"/>
      <c r="I396" s="7"/>
      <c r="J396" s="7"/>
      <c r="K396" s="7"/>
      <c r="L396" s="124"/>
      <c r="M396" s="7"/>
      <c r="N396" s="18"/>
      <c r="O396" s="122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>
      <c r="A397" s="18"/>
      <c r="B397" s="7"/>
      <c r="C397" s="7"/>
      <c r="D397" s="18"/>
      <c r="E397" s="111" t="str">
        <f t="shared" si="16"/>
        <v/>
      </c>
      <c r="F397" s="7"/>
      <c r="G397" s="7"/>
      <c r="H397" s="7"/>
      <c r="I397" s="7"/>
      <c r="J397" s="7"/>
      <c r="K397" s="7"/>
      <c r="L397" s="124"/>
      <c r="M397" s="7"/>
      <c r="N397" s="18"/>
      <c r="O397" s="122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>
      <c r="A398" s="18"/>
      <c r="B398" s="7"/>
      <c r="C398" s="7"/>
      <c r="D398" s="18"/>
      <c r="E398" s="111" t="str">
        <f t="shared" si="16"/>
        <v/>
      </c>
      <c r="F398" s="7"/>
      <c r="G398" s="7"/>
      <c r="H398" s="7"/>
      <c r="I398" s="7"/>
      <c r="J398" s="7"/>
      <c r="K398" s="7"/>
      <c r="L398" s="124"/>
      <c r="M398" s="7"/>
      <c r="N398" s="18"/>
      <c r="O398" s="122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>
      <c r="A399" s="18"/>
      <c r="B399" s="7"/>
      <c r="C399" s="7"/>
      <c r="D399" s="18"/>
      <c r="E399" s="111" t="str">
        <f t="shared" si="16"/>
        <v/>
      </c>
      <c r="F399" s="7"/>
      <c r="G399" s="7"/>
      <c r="H399" s="7"/>
      <c r="I399" s="7"/>
      <c r="J399" s="7"/>
      <c r="K399" s="7"/>
      <c r="L399" s="124"/>
      <c r="M399" s="7"/>
      <c r="N399" s="18"/>
      <c r="O399" s="122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>
      <c r="A400" s="18"/>
      <c r="B400" s="7"/>
      <c r="C400" s="7"/>
      <c r="D400" s="18"/>
      <c r="E400" s="111" t="str">
        <f t="shared" si="16"/>
        <v/>
      </c>
      <c r="F400" s="7"/>
      <c r="G400" s="7"/>
      <c r="H400" s="7"/>
      <c r="I400" s="7"/>
      <c r="J400" s="7"/>
      <c r="K400" s="7"/>
      <c r="L400" s="124"/>
      <c r="M400" s="7"/>
      <c r="N400" s="18"/>
      <c r="O400" s="122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>
      <c r="A401" s="18"/>
      <c r="B401" s="7"/>
      <c r="C401" s="7"/>
      <c r="D401" s="18"/>
      <c r="E401" s="111" t="str">
        <f t="shared" si="16"/>
        <v/>
      </c>
      <c r="F401" s="7"/>
      <c r="G401" s="7"/>
      <c r="H401" s="7"/>
      <c r="I401" s="7"/>
      <c r="J401" s="7"/>
      <c r="K401" s="7"/>
      <c r="L401" s="124"/>
      <c r="M401" s="7"/>
      <c r="N401" s="18"/>
      <c r="O401" s="122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>
      <c r="A402" s="18"/>
      <c r="B402" s="7"/>
      <c r="C402" s="7"/>
      <c r="D402" s="18"/>
      <c r="E402" s="111" t="str">
        <f t="shared" si="16"/>
        <v/>
      </c>
      <c r="F402" s="7"/>
      <c r="G402" s="7"/>
      <c r="H402" s="7"/>
      <c r="I402" s="7"/>
      <c r="J402" s="7"/>
      <c r="K402" s="7"/>
      <c r="L402" s="124"/>
      <c r="M402" s="7"/>
      <c r="N402" s="18"/>
      <c r="O402" s="122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>
      <c r="A403" s="18"/>
      <c r="B403" s="7"/>
      <c r="C403" s="7"/>
      <c r="D403" s="18"/>
      <c r="E403" s="111" t="str">
        <f t="shared" si="16"/>
        <v/>
      </c>
      <c r="F403" s="7"/>
      <c r="G403" s="7"/>
      <c r="H403" s="7"/>
      <c r="I403" s="7"/>
      <c r="J403" s="7"/>
      <c r="K403" s="7"/>
      <c r="L403" s="124"/>
      <c r="M403" s="7"/>
      <c r="N403" s="18"/>
      <c r="O403" s="122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>
      <c r="A404" s="18"/>
      <c r="B404" s="7"/>
      <c r="C404" s="7"/>
      <c r="D404" s="18"/>
      <c r="E404" s="111" t="str">
        <f t="shared" si="16"/>
        <v/>
      </c>
      <c r="F404" s="7"/>
      <c r="G404" s="7"/>
      <c r="H404" s="7"/>
      <c r="I404" s="7"/>
      <c r="J404" s="7"/>
      <c r="K404" s="7"/>
      <c r="L404" s="124"/>
      <c r="M404" s="7"/>
      <c r="N404" s="18"/>
      <c r="O404" s="122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>
      <c r="A405" s="18"/>
      <c r="B405" s="7"/>
      <c r="C405" s="7"/>
      <c r="D405" s="18"/>
      <c r="E405" s="111" t="str">
        <f t="shared" si="16"/>
        <v/>
      </c>
      <c r="F405" s="7"/>
      <c r="G405" s="7"/>
      <c r="H405" s="7"/>
      <c r="I405" s="7"/>
      <c r="J405" s="7"/>
      <c r="K405" s="7"/>
      <c r="L405" s="124"/>
      <c r="M405" s="7"/>
      <c r="N405" s="18"/>
      <c r="O405" s="122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>
      <c r="A406" s="18"/>
      <c r="B406" s="7"/>
      <c r="C406" s="7"/>
      <c r="D406" s="18"/>
      <c r="E406" s="111" t="str">
        <f t="shared" si="16"/>
        <v/>
      </c>
      <c r="F406" s="7"/>
      <c r="G406" s="7"/>
      <c r="H406" s="7"/>
      <c r="I406" s="7"/>
      <c r="J406" s="7"/>
      <c r="K406" s="7"/>
      <c r="L406" s="124"/>
      <c r="M406" s="7"/>
      <c r="N406" s="18"/>
      <c r="O406" s="122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>
      <c r="A407" s="18"/>
      <c r="B407" s="7"/>
      <c r="C407" s="7"/>
      <c r="D407" s="18"/>
      <c r="E407" s="111" t="str">
        <f t="shared" si="16"/>
        <v/>
      </c>
      <c r="F407" s="7"/>
      <c r="G407" s="7"/>
      <c r="H407" s="7"/>
      <c r="I407" s="7"/>
      <c r="J407" s="7"/>
      <c r="K407" s="7"/>
      <c r="L407" s="124"/>
      <c r="M407" s="7"/>
      <c r="N407" s="18"/>
      <c r="O407" s="122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>
      <c r="A408" s="18"/>
      <c r="B408" s="7"/>
      <c r="C408" s="7"/>
      <c r="D408" s="18"/>
      <c r="E408" s="111" t="str">
        <f t="shared" si="16"/>
        <v/>
      </c>
      <c r="F408" s="7"/>
      <c r="G408" s="7"/>
      <c r="H408" s="7"/>
      <c r="I408" s="7"/>
      <c r="J408" s="7"/>
      <c r="K408" s="7"/>
      <c r="L408" s="124"/>
      <c r="M408" s="7"/>
      <c r="N408" s="18"/>
      <c r="O408" s="122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>
      <c r="A409" s="18"/>
      <c r="B409" s="7"/>
      <c r="C409" s="7"/>
      <c r="D409" s="18"/>
      <c r="E409" s="111" t="str">
        <f t="shared" si="16"/>
        <v/>
      </c>
      <c r="F409" s="7"/>
      <c r="G409" s="7"/>
      <c r="H409" s="7"/>
      <c r="I409" s="7"/>
      <c r="J409" s="7"/>
      <c r="K409" s="7"/>
      <c r="L409" s="124"/>
      <c r="M409" s="7"/>
      <c r="N409" s="18"/>
      <c r="O409" s="122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>
      <c r="A410" s="18"/>
      <c r="B410" s="7"/>
      <c r="C410" s="7"/>
      <c r="D410" s="18"/>
      <c r="E410" s="111" t="str">
        <f t="shared" si="16"/>
        <v/>
      </c>
      <c r="F410" s="7"/>
      <c r="G410" s="7"/>
      <c r="H410" s="7"/>
      <c r="I410" s="7"/>
      <c r="J410" s="7"/>
      <c r="K410" s="7"/>
      <c r="L410" s="124"/>
      <c r="M410" s="7"/>
      <c r="N410" s="18"/>
      <c r="O410" s="122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>
      <c r="A411" s="18"/>
      <c r="B411" s="7"/>
      <c r="C411" s="7"/>
      <c r="D411" s="18"/>
      <c r="E411" s="111" t="str">
        <f t="shared" si="16"/>
        <v/>
      </c>
      <c r="F411" s="7"/>
      <c r="G411" s="7"/>
      <c r="H411" s="7"/>
      <c r="I411" s="7"/>
      <c r="J411" s="7"/>
      <c r="K411" s="7"/>
      <c r="L411" s="124"/>
      <c r="M411" s="7"/>
      <c r="N411" s="18"/>
      <c r="O411" s="122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>
      <c r="A412" s="18"/>
      <c r="B412" s="7"/>
      <c r="C412" s="7"/>
      <c r="D412" s="18"/>
      <c r="E412" s="111" t="str">
        <f t="shared" si="16"/>
        <v/>
      </c>
      <c r="F412" s="7"/>
      <c r="G412" s="7"/>
      <c r="H412" s="7"/>
      <c r="I412" s="7"/>
      <c r="J412" s="7"/>
      <c r="K412" s="7"/>
      <c r="L412" s="124"/>
      <c r="M412" s="7"/>
      <c r="N412" s="18"/>
      <c r="O412" s="122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>
      <c r="A413" s="18"/>
      <c r="B413" s="7"/>
      <c r="C413" s="7"/>
      <c r="D413" s="18"/>
      <c r="E413" s="111" t="str">
        <f t="shared" si="16"/>
        <v/>
      </c>
      <c r="F413" s="7"/>
      <c r="G413" s="7"/>
      <c r="H413" s="7"/>
      <c r="I413" s="7"/>
      <c r="J413" s="7"/>
      <c r="K413" s="7"/>
      <c r="L413" s="124"/>
      <c r="M413" s="7"/>
      <c r="N413" s="18"/>
      <c r="O413" s="122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>
      <c r="A414" s="18"/>
      <c r="B414" s="7"/>
      <c r="C414" s="7"/>
      <c r="D414" s="18"/>
      <c r="E414" s="111" t="str">
        <f t="shared" si="16"/>
        <v/>
      </c>
      <c r="F414" s="7"/>
      <c r="G414" s="7"/>
      <c r="H414" s="7"/>
      <c r="I414" s="7"/>
      <c r="J414" s="7"/>
      <c r="K414" s="7"/>
      <c r="L414" s="124"/>
      <c r="M414" s="7"/>
      <c r="N414" s="18"/>
      <c r="O414" s="122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>
      <c r="A415" s="18"/>
      <c r="B415" s="7"/>
      <c r="C415" s="7"/>
      <c r="D415" s="18"/>
      <c r="E415" s="111" t="str">
        <f t="shared" si="16"/>
        <v/>
      </c>
      <c r="F415" s="7"/>
      <c r="G415" s="7"/>
      <c r="H415" s="7"/>
      <c r="I415" s="7"/>
      <c r="J415" s="7"/>
      <c r="K415" s="7"/>
      <c r="L415" s="124"/>
      <c r="M415" s="7"/>
      <c r="N415" s="18"/>
      <c r="O415" s="122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>
      <c r="A416" s="18"/>
      <c r="B416" s="7"/>
      <c r="C416" s="7"/>
      <c r="D416" s="18"/>
      <c r="E416" s="111" t="str">
        <f t="shared" si="16"/>
        <v/>
      </c>
      <c r="F416" s="7"/>
      <c r="G416" s="7"/>
      <c r="H416" s="7"/>
      <c r="I416" s="7"/>
      <c r="J416" s="7"/>
      <c r="K416" s="7"/>
      <c r="L416" s="124"/>
      <c r="M416" s="7"/>
      <c r="N416" s="18"/>
      <c r="O416" s="122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>
      <c r="A417" s="18"/>
      <c r="B417" s="7"/>
      <c r="C417" s="7"/>
      <c r="D417" s="18"/>
      <c r="E417" s="111" t="str">
        <f t="shared" si="16"/>
        <v/>
      </c>
      <c r="F417" s="7"/>
      <c r="G417" s="7"/>
      <c r="H417" s="7"/>
      <c r="I417" s="7"/>
      <c r="J417" s="7"/>
      <c r="K417" s="7"/>
      <c r="L417" s="124"/>
      <c r="M417" s="7"/>
      <c r="N417" s="18"/>
      <c r="O417" s="122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>
      <c r="A418" s="18"/>
      <c r="B418" s="7"/>
      <c r="C418" s="7"/>
      <c r="D418" s="18"/>
      <c r="E418" s="111" t="str">
        <f t="shared" si="16"/>
        <v/>
      </c>
      <c r="F418" s="7"/>
      <c r="G418" s="7"/>
      <c r="H418" s="7"/>
      <c r="I418" s="7"/>
      <c r="J418" s="7"/>
      <c r="K418" s="7"/>
      <c r="L418" s="124"/>
      <c r="M418" s="7"/>
      <c r="N418" s="18"/>
      <c r="O418" s="122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>
      <c r="A419" s="18"/>
      <c r="B419" s="7"/>
      <c r="C419" s="7"/>
      <c r="D419" s="18"/>
      <c r="E419" s="111" t="str">
        <f t="shared" si="16"/>
        <v/>
      </c>
      <c r="F419" s="7"/>
      <c r="G419" s="7"/>
      <c r="H419" s="7"/>
      <c r="I419" s="7"/>
      <c r="J419" s="7"/>
      <c r="K419" s="7"/>
      <c r="L419" s="124"/>
      <c r="M419" s="7"/>
      <c r="N419" s="18"/>
      <c r="O419" s="122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>
      <c r="A420" s="18"/>
      <c r="B420" s="7"/>
      <c r="C420" s="7"/>
      <c r="D420" s="18"/>
      <c r="E420" s="111" t="str">
        <f t="shared" si="16"/>
        <v/>
      </c>
      <c r="F420" s="7"/>
      <c r="G420" s="7"/>
      <c r="H420" s="7"/>
      <c r="I420" s="7"/>
      <c r="J420" s="7"/>
      <c r="K420" s="7"/>
      <c r="L420" s="124"/>
      <c r="M420" s="7"/>
      <c r="N420" s="18"/>
      <c r="O420" s="122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>
      <c r="A421" s="18"/>
      <c r="B421" s="7"/>
      <c r="C421" s="7"/>
      <c r="D421" s="18"/>
      <c r="E421" s="111" t="str">
        <f t="shared" si="16"/>
        <v/>
      </c>
      <c r="F421" s="7"/>
      <c r="G421" s="7"/>
      <c r="H421" s="7"/>
      <c r="I421" s="7"/>
      <c r="J421" s="7"/>
      <c r="K421" s="7"/>
      <c r="L421" s="124"/>
      <c r="M421" s="7"/>
      <c r="N421" s="18"/>
      <c r="O421" s="122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>
      <c r="A422" s="18"/>
      <c r="B422" s="7"/>
      <c r="C422" s="7"/>
      <c r="D422" s="18"/>
      <c r="E422" s="111" t="str">
        <f t="shared" si="16"/>
        <v/>
      </c>
      <c r="F422" s="7"/>
      <c r="G422" s="7"/>
      <c r="H422" s="7"/>
      <c r="I422" s="7"/>
      <c r="J422" s="7"/>
      <c r="K422" s="7"/>
      <c r="L422" s="124"/>
      <c r="M422" s="7"/>
      <c r="N422" s="18"/>
      <c r="O422" s="122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>
      <c r="A423" s="18"/>
      <c r="B423" s="7"/>
      <c r="C423" s="7"/>
      <c r="D423" s="18"/>
      <c r="E423" s="111" t="str">
        <f t="shared" si="16"/>
        <v/>
      </c>
      <c r="F423" s="7"/>
      <c r="G423" s="7"/>
      <c r="H423" s="7"/>
      <c r="I423" s="7"/>
      <c r="J423" s="7"/>
      <c r="K423" s="7"/>
      <c r="L423" s="124"/>
      <c r="M423" s="7"/>
      <c r="N423" s="18"/>
      <c r="O423" s="122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>
      <c r="A424" s="18"/>
      <c r="B424" s="7"/>
      <c r="C424" s="7"/>
      <c r="D424" s="18"/>
      <c r="E424" s="111" t="str">
        <f t="shared" si="16"/>
        <v/>
      </c>
      <c r="F424" s="7"/>
      <c r="G424" s="7"/>
      <c r="H424" s="7"/>
      <c r="I424" s="7"/>
      <c r="J424" s="7"/>
      <c r="K424" s="7"/>
      <c r="L424" s="124"/>
      <c r="M424" s="7"/>
      <c r="N424" s="18"/>
      <c r="O424" s="122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>
      <c r="A425" s="18"/>
      <c r="B425" s="7"/>
      <c r="C425" s="7"/>
      <c r="D425" s="18"/>
      <c r="E425" s="111" t="str">
        <f t="shared" si="16"/>
        <v/>
      </c>
      <c r="F425" s="7"/>
      <c r="G425" s="7"/>
      <c r="H425" s="7"/>
      <c r="I425" s="7"/>
      <c r="J425" s="7"/>
      <c r="K425" s="7"/>
      <c r="L425" s="124"/>
      <c r="M425" s="7"/>
      <c r="N425" s="18"/>
      <c r="O425" s="122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>
      <c r="A426" s="18"/>
      <c r="B426" s="7"/>
      <c r="C426" s="7"/>
      <c r="D426" s="18"/>
      <c r="E426" s="111" t="str">
        <f t="shared" si="16"/>
        <v/>
      </c>
      <c r="F426" s="7"/>
      <c r="G426" s="7"/>
      <c r="H426" s="7"/>
      <c r="I426" s="7"/>
      <c r="J426" s="7"/>
      <c r="K426" s="7"/>
      <c r="L426" s="124"/>
      <c r="M426" s="7"/>
      <c r="N426" s="18"/>
      <c r="O426" s="122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>
      <c r="A427" s="18"/>
      <c r="B427" s="7"/>
      <c r="C427" s="7"/>
      <c r="D427" s="18"/>
      <c r="E427" s="111" t="str">
        <f t="shared" si="16"/>
        <v/>
      </c>
      <c r="F427" s="7"/>
      <c r="G427" s="7"/>
      <c r="H427" s="7"/>
      <c r="I427" s="7"/>
      <c r="J427" s="7"/>
      <c r="K427" s="7"/>
      <c r="L427" s="124"/>
      <c r="M427" s="7"/>
      <c r="N427" s="18"/>
      <c r="O427" s="122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>
      <c r="A428" s="18"/>
      <c r="B428" s="7"/>
      <c r="C428" s="7"/>
      <c r="D428" s="18"/>
      <c r="E428" s="111" t="str">
        <f t="shared" si="16"/>
        <v/>
      </c>
      <c r="F428" s="7"/>
      <c r="G428" s="7"/>
      <c r="H428" s="7"/>
      <c r="I428" s="7"/>
      <c r="J428" s="7"/>
      <c r="K428" s="7"/>
      <c r="L428" s="124"/>
      <c r="M428" s="7"/>
      <c r="N428" s="18"/>
      <c r="O428" s="122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>
      <c r="A429" s="18"/>
      <c r="B429" s="7"/>
      <c r="C429" s="7"/>
      <c r="D429" s="18"/>
      <c r="E429" s="111" t="str">
        <f t="shared" si="16"/>
        <v/>
      </c>
      <c r="F429" s="7"/>
      <c r="G429" s="7"/>
      <c r="H429" s="7"/>
      <c r="I429" s="7"/>
      <c r="J429" s="7"/>
      <c r="K429" s="7"/>
      <c r="L429" s="124"/>
      <c r="M429" s="7"/>
      <c r="N429" s="18"/>
      <c r="O429" s="122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>
      <c r="A430" s="18"/>
      <c r="B430" s="7"/>
      <c r="C430" s="7"/>
      <c r="D430" s="18"/>
      <c r="E430" s="111" t="str">
        <f t="shared" si="16"/>
        <v/>
      </c>
      <c r="F430" s="7"/>
      <c r="G430" s="7"/>
      <c r="H430" s="7"/>
      <c r="I430" s="7"/>
      <c r="J430" s="7"/>
      <c r="K430" s="7"/>
      <c r="L430" s="124"/>
      <c r="M430" s="7"/>
      <c r="N430" s="18"/>
      <c r="O430" s="122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>
      <c r="A431" s="18"/>
      <c r="B431" s="7"/>
      <c r="C431" s="7"/>
      <c r="D431" s="18"/>
      <c r="E431" s="111" t="str">
        <f t="shared" si="16"/>
        <v/>
      </c>
      <c r="F431" s="7"/>
      <c r="G431" s="7"/>
      <c r="H431" s="7"/>
      <c r="I431" s="7"/>
      <c r="J431" s="7"/>
      <c r="K431" s="7"/>
      <c r="L431" s="124"/>
      <c r="M431" s="7"/>
      <c r="N431" s="18"/>
      <c r="O431" s="122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>
      <c r="A432" s="18"/>
      <c r="B432" s="7"/>
      <c r="C432" s="7"/>
      <c r="D432" s="18"/>
      <c r="E432" s="111" t="str">
        <f t="shared" si="16"/>
        <v/>
      </c>
      <c r="F432" s="7"/>
      <c r="G432" s="7"/>
      <c r="H432" s="7"/>
      <c r="I432" s="7"/>
      <c r="J432" s="7"/>
      <c r="K432" s="7"/>
      <c r="L432" s="124"/>
      <c r="M432" s="7"/>
      <c r="N432" s="18"/>
      <c r="O432" s="122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>
      <c r="A433" s="18"/>
      <c r="B433" s="7"/>
      <c r="C433" s="7"/>
      <c r="D433" s="18"/>
      <c r="E433" s="111" t="str">
        <f t="shared" si="16"/>
        <v/>
      </c>
      <c r="F433" s="7"/>
      <c r="G433" s="7"/>
      <c r="H433" s="7"/>
      <c r="I433" s="7"/>
      <c r="J433" s="7"/>
      <c r="K433" s="7"/>
      <c r="L433" s="124"/>
      <c r="M433" s="7"/>
      <c r="N433" s="18"/>
      <c r="O433" s="122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>
      <c r="A434" s="18"/>
      <c r="B434" s="7"/>
      <c r="C434" s="7"/>
      <c r="D434" s="18"/>
      <c r="E434" s="111" t="str">
        <f t="shared" si="16"/>
        <v/>
      </c>
      <c r="F434" s="7"/>
      <c r="G434" s="7"/>
      <c r="H434" s="7"/>
      <c r="I434" s="7"/>
      <c r="J434" s="7"/>
      <c r="K434" s="7"/>
      <c r="L434" s="124"/>
      <c r="M434" s="7"/>
      <c r="N434" s="18"/>
      <c r="O434" s="122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>
      <c r="A435" s="18"/>
      <c r="B435" s="7"/>
      <c r="C435" s="7"/>
      <c r="D435" s="18"/>
      <c r="E435" s="111" t="str">
        <f t="shared" si="16"/>
        <v/>
      </c>
      <c r="F435" s="7"/>
      <c r="G435" s="7"/>
      <c r="H435" s="7"/>
      <c r="I435" s="7"/>
      <c r="J435" s="7"/>
      <c r="K435" s="7"/>
      <c r="L435" s="124"/>
      <c r="M435" s="7"/>
      <c r="N435" s="18"/>
      <c r="O435" s="122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>
      <c r="A436" s="18"/>
      <c r="B436" s="7"/>
      <c r="C436" s="7"/>
      <c r="D436" s="18"/>
      <c r="E436" s="111" t="str">
        <f t="shared" si="16"/>
        <v/>
      </c>
      <c r="F436" s="7"/>
      <c r="G436" s="7"/>
      <c r="H436" s="7"/>
      <c r="I436" s="7"/>
      <c r="J436" s="7"/>
      <c r="K436" s="7"/>
      <c r="L436" s="124"/>
      <c r="M436" s="7"/>
      <c r="N436" s="18"/>
      <c r="O436" s="122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>
      <c r="A437" s="18"/>
      <c r="B437" s="7"/>
      <c r="C437" s="7"/>
      <c r="D437" s="18"/>
      <c r="E437" s="111" t="str">
        <f t="shared" si="16"/>
        <v/>
      </c>
      <c r="F437" s="7"/>
      <c r="G437" s="7"/>
      <c r="H437" s="7"/>
      <c r="I437" s="7"/>
      <c r="J437" s="7"/>
      <c r="K437" s="7"/>
      <c r="L437" s="124"/>
      <c r="M437" s="7"/>
      <c r="N437" s="18"/>
      <c r="O437" s="122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>
      <c r="A438" s="18"/>
      <c r="B438" s="7"/>
      <c r="C438" s="7"/>
      <c r="D438" s="18"/>
      <c r="E438" s="111" t="str">
        <f t="shared" si="16"/>
        <v/>
      </c>
      <c r="F438" s="7"/>
      <c r="G438" s="7"/>
      <c r="H438" s="7"/>
      <c r="I438" s="7"/>
      <c r="J438" s="7"/>
      <c r="K438" s="7"/>
      <c r="L438" s="124"/>
      <c r="M438" s="7"/>
      <c r="N438" s="18"/>
      <c r="O438" s="122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>
      <c r="A439" s="18"/>
      <c r="B439" s="7"/>
      <c r="C439" s="7"/>
      <c r="D439" s="18"/>
      <c r="E439" s="111" t="str">
        <f t="shared" si="16"/>
        <v/>
      </c>
      <c r="F439" s="7"/>
      <c r="G439" s="7"/>
      <c r="H439" s="7"/>
      <c r="I439" s="7"/>
      <c r="J439" s="7"/>
      <c r="K439" s="7"/>
      <c r="L439" s="124"/>
      <c r="M439" s="7"/>
      <c r="N439" s="18"/>
      <c r="O439" s="122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>
      <c r="A440" s="18"/>
      <c r="B440" s="7"/>
      <c r="C440" s="7"/>
      <c r="D440" s="18"/>
      <c r="E440" s="111" t="str">
        <f t="shared" si="16"/>
        <v/>
      </c>
      <c r="F440" s="7"/>
      <c r="G440" s="7"/>
      <c r="H440" s="7"/>
      <c r="I440" s="7"/>
      <c r="J440" s="7"/>
      <c r="K440" s="7"/>
      <c r="L440" s="124"/>
      <c r="M440" s="7"/>
      <c r="N440" s="18"/>
      <c r="O440" s="122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>
      <c r="A441" s="18"/>
      <c r="B441" s="7"/>
      <c r="C441" s="7"/>
      <c r="D441" s="18"/>
      <c r="E441" s="111" t="str">
        <f t="shared" si="16"/>
        <v/>
      </c>
      <c r="F441" s="7"/>
      <c r="G441" s="7"/>
      <c r="H441" s="7"/>
      <c r="I441" s="7"/>
      <c r="J441" s="7"/>
      <c r="K441" s="7"/>
      <c r="L441" s="124"/>
      <c r="M441" s="7"/>
      <c r="N441" s="18"/>
      <c r="O441" s="122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>
      <c r="A442" s="18"/>
      <c r="B442" s="7"/>
      <c r="C442" s="7"/>
      <c r="D442" s="18"/>
      <c r="E442" s="111" t="str">
        <f t="shared" si="16"/>
        <v/>
      </c>
      <c r="F442" s="7"/>
      <c r="G442" s="7"/>
      <c r="H442" s="7"/>
      <c r="I442" s="7"/>
      <c r="J442" s="7"/>
      <c r="K442" s="7"/>
      <c r="L442" s="124"/>
      <c r="M442" s="7"/>
      <c r="N442" s="18"/>
      <c r="O442" s="122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>
      <c r="A443" s="18"/>
      <c r="B443" s="7"/>
      <c r="C443" s="7"/>
      <c r="D443" s="18"/>
      <c r="E443" s="111" t="str">
        <f t="shared" si="16"/>
        <v/>
      </c>
      <c r="F443" s="7"/>
      <c r="G443" s="7"/>
      <c r="H443" s="7"/>
      <c r="I443" s="7"/>
      <c r="J443" s="7"/>
      <c r="K443" s="7"/>
      <c r="L443" s="124"/>
      <c r="M443" s="7"/>
      <c r="N443" s="18"/>
      <c r="O443" s="122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>
      <c r="A444" s="18"/>
      <c r="B444" s="7"/>
      <c r="C444" s="7"/>
      <c r="D444" s="18"/>
      <c r="E444" s="111" t="str">
        <f t="shared" si="16"/>
        <v/>
      </c>
      <c r="F444" s="7"/>
      <c r="G444" s="7"/>
      <c r="H444" s="7"/>
      <c r="I444" s="7"/>
      <c r="J444" s="7"/>
      <c r="K444" s="7"/>
      <c r="L444" s="124"/>
      <c r="M444" s="7"/>
      <c r="N444" s="18"/>
      <c r="O444" s="122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>
      <c r="A445" s="18"/>
      <c r="B445" s="7"/>
      <c r="C445" s="7"/>
      <c r="D445" s="18"/>
      <c r="E445" s="111" t="str">
        <f t="shared" si="16"/>
        <v/>
      </c>
      <c r="F445" s="7"/>
      <c r="G445" s="7"/>
      <c r="H445" s="7"/>
      <c r="I445" s="7"/>
      <c r="J445" s="7"/>
      <c r="K445" s="7"/>
      <c r="L445" s="124"/>
      <c r="M445" s="7"/>
      <c r="N445" s="18"/>
      <c r="O445" s="122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>
      <c r="A446" s="18"/>
      <c r="B446" s="7"/>
      <c r="C446" s="7"/>
      <c r="D446" s="18"/>
      <c r="E446" s="111" t="str">
        <f t="shared" si="16"/>
        <v/>
      </c>
      <c r="F446" s="7"/>
      <c r="G446" s="7"/>
      <c r="H446" s="7"/>
      <c r="I446" s="7"/>
      <c r="J446" s="7"/>
      <c r="K446" s="7"/>
      <c r="L446" s="124"/>
      <c r="M446" s="7"/>
      <c r="N446" s="18"/>
      <c r="O446" s="122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>
      <c r="A447" s="18"/>
      <c r="B447" s="7"/>
      <c r="C447" s="7"/>
      <c r="D447" s="18"/>
      <c r="E447" s="111" t="str">
        <f t="shared" si="16"/>
        <v/>
      </c>
      <c r="F447" s="7"/>
      <c r="G447" s="7"/>
      <c r="H447" s="7"/>
      <c r="I447" s="7"/>
      <c r="J447" s="7"/>
      <c r="K447" s="7"/>
      <c r="L447" s="124"/>
      <c r="M447" s="7"/>
      <c r="N447" s="18"/>
      <c r="O447" s="122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>
      <c r="A448" s="18"/>
      <c r="B448" s="7"/>
      <c r="C448" s="7"/>
      <c r="D448" s="18"/>
      <c r="E448" s="111" t="str">
        <f t="shared" si="16"/>
        <v/>
      </c>
      <c r="F448" s="7"/>
      <c r="G448" s="7"/>
      <c r="H448" s="7"/>
      <c r="I448" s="7"/>
      <c r="J448" s="7"/>
      <c r="K448" s="7"/>
      <c r="L448" s="124"/>
      <c r="M448" s="7"/>
      <c r="N448" s="18"/>
      <c r="O448" s="122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>
      <c r="A449" s="18"/>
      <c r="B449" s="7"/>
      <c r="C449" s="7"/>
      <c r="D449" s="18"/>
      <c r="E449" s="111" t="str">
        <f t="shared" si="16"/>
        <v/>
      </c>
      <c r="F449" s="7"/>
      <c r="G449" s="7"/>
      <c r="H449" s="7"/>
      <c r="I449" s="7"/>
      <c r="J449" s="7"/>
      <c r="K449" s="7"/>
      <c r="L449" s="124"/>
      <c r="M449" s="7"/>
      <c r="N449" s="18"/>
      <c r="O449" s="122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>
      <c r="A450" s="18"/>
      <c r="B450" s="7"/>
      <c r="C450" s="7"/>
      <c r="D450" s="18"/>
      <c r="E450" s="111" t="str">
        <f t="shared" si="16"/>
        <v/>
      </c>
      <c r="F450" s="7"/>
      <c r="G450" s="7"/>
      <c r="H450" s="7"/>
      <c r="I450" s="7"/>
      <c r="J450" s="7"/>
      <c r="K450" s="7"/>
      <c r="L450" s="124"/>
      <c r="M450" s="7"/>
      <c r="N450" s="18"/>
      <c r="O450" s="122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>
      <c r="A451" s="18"/>
      <c r="B451" s="7"/>
      <c r="C451" s="7"/>
      <c r="D451" s="18"/>
      <c r="E451" s="111" t="str">
        <f t="shared" ref="E451:E514" si="17">IF(ISNUMBER(SEARCH("h",D451)), LEFT(D451,SEARCH("h",D451)-1) + IFERROR(MID(D451,SEARCH("h",D451)+1,LEN(D451)-SEARCH("h",D451)-1)/60, 0), IF(ISNUMBER(SEARCH("p",D451)), LEFT(D451,SEARCH("p",D451)-1)/60, "")
)</f>
        <v/>
      </c>
      <c r="F451" s="7"/>
      <c r="G451" s="7"/>
      <c r="H451" s="7"/>
      <c r="I451" s="7"/>
      <c r="J451" s="7"/>
      <c r="K451" s="7"/>
      <c r="L451" s="124"/>
      <c r="M451" s="7"/>
      <c r="N451" s="18"/>
      <c r="O451" s="122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>
      <c r="A452" s="18"/>
      <c r="B452" s="7"/>
      <c r="C452" s="7"/>
      <c r="D452" s="18"/>
      <c r="E452" s="111" t="str">
        <f t="shared" si="17"/>
        <v/>
      </c>
      <c r="F452" s="7"/>
      <c r="G452" s="7"/>
      <c r="H452" s="7"/>
      <c r="I452" s="7"/>
      <c r="J452" s="7"/>
      <c r="K452" s="7"/>
      <c r="L452" s="124"/>
      <c r="M452" s="7"/>
      <c r="N452" s="18"/>
      <c r="O452" s="122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>
      <c r="A453" s="18"/>
      <c r="B453" s="7"/>
      <c r="C453" s="7"/>
      <c r="D453" s="18"/>
      <c r="E453" s="111" t="str">
        <f t="shared" si="17"/>
        <v/>
      </c>
      <c r="F453" s="7"/>
      <c r="G453" s="7"/>
      <c r="H453" s="7"/>
      <c r="I453" s="7"/>
      <c r="J453" s="7"/>
      <c r="K453" s="7"/>
      <c r="L453" s="124"/>
      <c r="M453" s="7"/>
      <c r="N453" s="18"/>
      <c r="O453" s="122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>
      <c r="A454" s="18"/>
      <c r="B454" s="7"/>
      <c r="C454" s="7"/>
      <c r="D454" s="18"/>
      <c r="E454" s="111" t="str">
        <f t="shared" si="17"/>
        <v/>
      </c>
      <c r="F454" s="7"/>
      <c r="G454" s="7"/>
      <c r="H454" s="7"/>
      <c r="I454" s="7"/>
      <c r="J454" s="7"/>
      <c r="K454" s="7"/>
      <c r="L454" s="124"/>
      <c r="M454" s="7"/>
      <c r="N454" s="18"/>
      <c r="O454" s="122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>
      <c r="A455" s="18"/>
      <c r="B455" s="7"/>
      <c r="C455" s="7"/>
      <c r="D455" s="18"/>
      <c r="E455" s="111" t="str">
        <f t="shared" si="17"/>
        <v/>
      </c>
      <c r="F455" s="7"/>
      <c r="G455" s="7"/>
      <c r="H455" s="7"/>
      <c r="I455" s="7"/>
      <c r="J455" s="7"/>
      <c r="K455" s="7"/>
      <c r="L455" s="124"/>
      <c r="M455" s="7"/>
      <c r="N455" s="18"/>
      <c r="O455" s="122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>
      <c r="A456" s="18"/>
      <c r="B456" s="7"/>
      <c r="C456" s="7"/>
      <c r="D456" s="18"/>
      <c r="E456" s="111" t="str">
        <f t="shared" si="17"/>
        <v/>
      </c>
      <c r="F456" s="7"/>
      <c r="G456" s="7"/>
      <c r="H456" s="7"/>
      <c r="I456" s="7"/>
      <c r="J456" s="7"/>
      <c r="K456" s="7"/>
      <c r="L456" s="124"/>
      <c r="M456" s="7"/>
      <c r="N456" s="18"/>
      <c r="O456" s="122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>
      <c r="A457" s="18"/>
      <c r="B457" s="7"/>
      <c r="C457" s="7"/>
      <c r="D457" s="18"/>
      <c r="E457" s="111" t="str">
        <f t="shared" si="17"/>
        <v/>
      </c>
      <c r="F457" s="7"/>
      <c r="G457" s="7"/>
      <c r="H457" s="7"/>
      <c r="I457" s="7"/>
      <c r="J457" s="7"/>
      <c r="K457" s="7"/>
      <c r="L457" s="124"/>
      <c r="M457" s="7"/>
      <c r="N457" s="18"/>
      <c r="O457" s="122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>
      <c r="A458" s="18"/>
      <c r="B458" s="7"/>
      <c r="C458" s="7"/>
      <c r="D458" s="18"/>
      <c r="E458" s="111" t="str">
        <f t="shared" si="17"/>
        <v/>
      </c>
      <c r="F458" s="7"/>
      <c r="G458" s="7"/>
      <c r="H458" s="7"/>
      <c r="I458" s="7"/>
      <c r="J458" s="7"/>
      <c r="K458" s="7"/>
      <c r="L458" s="124"/>
      <c r="M458" s="7"/>
      <c r="N458" s="18"/>
      <c r="O458" s="122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>
      <c r="A459" s="18"/>
      <c r="B459" s="7"/>
      <c r="C459" s="7"/>
      <c r="D459" s="18"/>
      <c r="E459" s="111" t="str">
        <f t="shared" si="17"/>
        <v/>
      </c>
      <c r="F459" s="7"/>
      <c r="G459" s="7"/>
      <c r="H459" s="7"/>
      <c r="I459" s="7"/>
      <c r="J459" s="7"/>
      <c r="K459" s="7"/>
      <c r="L459" s="124"/>
      <c r="M459" s="7"/>
      <c r="N459" s="18"/>
      <c r="O459" s="122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>
      <c r="A460" s="18"/>
      <c r="B460" s="7"/>
      <c r="C460" s="7"/>
      <c r="D460" s="18"/>
      <c r="E460" s="111" t="str">
        <f t="shared" si="17"/>
        <v/>
      </c>
      <c r="F460" s="7"/>
      <c r="G460" s="7"/>
      <c r="H460" s="7"/>
      <c r="I460" s="7"/>
      <c r="J460" s="7"/>
      <c r="K460" s="7"/>
      <c r="L460" s="124"/>
      <c r="M460" s="7"/>
      <c r="N460" s="18"/>
      <c r="O460" s="122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>
      <c r="A461" s="18"/>
      <c r="B461" s="7"/>
      <c r="C461" s="7"/>
      <c r="D461" s="18"/>
      <c r="E461" s="111" t="str">
        <f t="shared" si="17"/>
        <v/>
      </c>
      <c r="F461" s="7"/>
      <c r="G461" s="7"/>
      <c r="H461" s="7"/>
      <c r="I461" s="7"/>
      <c r="J461" s="7"/>
      <c r="K461" s="7"/>
      <c r="L461" s="124"/>
      <c r="M461" s="7"/>
      <c r="N461" s="18"/>
      <c r="O461" s="122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>
      <c r="A462" s="18"/>
      <c r="B462" s="7"/>
      <c r="C462" s="7"/>
      <c r="D462" s="18"/>
      <c r="E462" s="111" t="str">
        <f t="shared" si="17"/>
        <v/>
      </c>
      <c r="F462" s="7"/>
      <c r="G462" s="7"/>
      <c r="H462" s="7"/>
      <c r="I462" s="7"/>
      <c r="J462" s="7"/>
      <c r="K462" s="7"/>
      <c r="L462" s="124"/>
      <c r="M462" s="7"/>
      <c r="N462" s="18"/>
      <c r="O462" s="122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>
      <c r="A463" s="18"/>
      <c r="B463" s="7"/>
      <c r="C463" s="7"/>
      <c r="D463" s="18"/>
      <c r="E463" s="111" t="str">
        <f t="shared" si="17"/>
        <v/>
      </c>
      <c r="F463" s="7"/>
      <c r="G463" s="7"/>
      <c r="H463" s="7"/>
      <c r="I463" s="7"/>
      <c r="J463" s="7"/>
      <c r="K463" s="7"/>
      <c r="L463" s="124"/>
      <c r="M463" s="7"/>
      <c r="N463" s="18"/>
      <c r="O463" s="122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>
      <c r="A464" s="18"/>
      <c r="B464" s="7"/>
      <c r="C464" s="7"/>
      <c r="D464" s="18"/>
      <c r="E464" s="111" t="str">
        <f t="shared" si="17"/>
        <v/>
      </c>
      <c r="F464" s="7"/>
      <c r="G464" s="7"/>
      <c r="H464" s="7"/>
      <c r="I464" s="7"/>
      <c r="J464" s="7"/>
      <c r="K464" s="7"/>
      <c r="L464" s="124"/>
      <c r="M464" s="7"/>
      <c r="N464" s="18"/>
      <c r="O464" s="122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>
      <c r="A465" s="18"/>
      <c r="B465" s="7"/>
      <c r="C465" s="7"/>
      <c r="D465" s="18"/>
      <c r="E465" s="111" t="str">
        <f t="shared" si="17"/>
        <v/>
      </c>
      <c r="F465" s="7"/>
      <c r="G465" s="7"/>
      <c r="H465" s="7"/>
      <c r="I465" s="7"/>
      <c r="J465" s="7"/>
      <c r="K465" s="7"/>
      <c r="L465" s="124"/>
      <c r="M465" s="7"/>
      <c r="N465" s="18"/>
      <c r="O465" s="122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>
      <c r="A466" s="18"/>
      <c r="B466" s="7"/>
      <c r="C466" s="7"/>
      <c r="D466" s="18"/>
      <c r="E466" s="111" t="str">
        <f t="shared" si="17"/>
        <v/>
      </c>
      <c r="F466" s="7"/>
      <c r="G466" s="7"/>
      <c r="H466" s="7"/>
      <c r="I466" s="7"/>
      <c r="J466" s="7"/>
      <c r="K466" s="7"/>
      <c r="L466" s="124"/>
      <c r="M466" s="7"/>
      <c r="N466" s="18"/>
      <c r="O466" s="122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>
      <c r="A467" s="18"/>
      <c r="B467" s="7"/>
      <c r="C467" s="7"/>
      <c r="D467" s="18"/>
      <c r="E467" s="111" t="str">
        <f t="shared" si="17"/>
        <v/>
      </c>
      <c r="F467" s="7"/>
      <c r="G467" s="7"/>
      <c r="H467" s="7"/>
      <c r="I467" s="7"/>
      <c r="J467" s="7"/>
      <c r="K467" s="7"/>
      <c r="L467" s="124"/>
      <c r="M467" s="7"/>
      <c r="N467" s="18"/>
      <c r="O467" s="122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>
      <c r="A468" s="18"/>
      <c r="B468" s="7"/>
      <c r="C468" s="7"/>
      <c r="D468" s="18"/>
      <c r="E468" s="111" t="str">
        <f t="shared" si="17"/>
        <v/>
      </c>
      <c r="F468" s="7"/>
      <c r="G468" s="7"/>
      <c r="H468" s="7"/>
      <c r="I468" s="7"/>
      <c r="J468" s="7"/>
      <c r="K468" s="7"/>
      <c r="L468" s="124"/>
      <c r="M468" s="7"/>
      <c r="N468" s="18"/>
      <c r="O468" s="122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>
      <c r="A469" s="18"/>
      <c r="B469" s="7"/>
      <c r="C469" s="7"/>
      <c r="D469" s="18"/>
      <c r="E469" s="111" t="str">
        <f t="shared" si="17"/>
        <v/>
      </c>
      <c r="F469" s="7"/>
      <c r="G469" s="7"/>
      <c r="H469" s="7"/>
      <c r="I469" s="7"/>
      <c r="J469" s="7"/>
      <c r="K469" s="7"/>
      <c r="L469" s="124"/>
      <c r="M469" s="7"/>
      <c r="N469" s="18"/>
      <c r="O469" s="122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>
      <c r="A470" s="18"/>
      <c r="B470" s="7"/>
      <c r="C470" s="7"/>
      <c r="D470" s="18"/>
      <c r="E470" s="111" t="str">
        <f t="shared" si="17"/>
        <v/>
      </c>
      <c r="F470" s="7"/>
      <c r="G470" s="7"/>
      <c r="H470" s="7"/>
      <c r="I470" s="7"/>
      <c r="J470" s="7"/>
      <c r="K470" s="7"/>
      <c r="L470" s="124"/>
      <c r="M470" s="7"/>
      <c r="N470" s="18"/>
      <c r="O470" s="122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>
      <c r="A471" s="18"/>
      <c r="B471" s="7"/>
      <c r="C471" s="7"/>
      <c r="D471" s="18"/>
      <c r="E471" s="111" t="str">
        <f t="shared" si="17"/>
        <v/>
      </c>
      <c r="F471" s="7"/>
      <c r="G471" s="7"/>
      <c r="H471" s="7"/>
      <c r="I471" s="7"/>
      <c r="J471" s="7"/>
      <c r="K471" s="7"/>
      <c r="L471" s="124"/>
      <c r="M471" s="7"/>
      <c r="N471" s="18"/>
      <c r="O471" s="122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>
      <c r="A472" s="18"/>
      <c r="B472" s="7"/>
      <c r="C472" s="7"/>
      <c r="D472" s="18"/>
      <c r="E472" s="111" t="str">
        <f t="shared" si="17"/>
        <v/>
      </c>
      <c r="F472" s="7"/>
      <c r="G472" s="7"/>
      <c r="H472" s="7"/>
      <c r="I472" s="7"/>
      <c r="J472" s="7"/>
      <c r="K472" s="7"/>
      <c r="L472" s="124"/>
      <c r="M472" s="7"/>
      <c r="N472" s="18"/>
      <c r="O472" s="122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>
      <c r="A473" s="18"/>
      <c r="B473" s="7"/>
      <c r="C473" s="7"/>
      <c r="D473" s="18"/>
      <c r="E473" s="111" t="str">
        <f t="shared" si="17"/>
        <v/>
      </c>
      <c r="F473" s="7"/>
      <c r="G473" s="7"/>
      <c r="H473" s="7"/>
      <c r="I473" s="7"/>
      <c r="J473" s="7"/>
      <c r="K473" s="7"/>
      <c r="L473" s="124"/>
      <c r="M473" s="7"/>
      <c r="N473" s="18"/>
      <c r="O473" s="122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>
      <c r="A474" s="18"/>
      <c r="B474" s="7"/>
      <c r="C474" s="7"/>
      <c r="D474" s="18"/>
      <c r="E474" s="111" t="str">
        <f t="shared" si="17"/>
        <v/>
      </c>
      <c r="F474" s="7"/>
      <c r="G474" s="7"/>
      <c r="H474" s="7"/>
      <c r="I474" s="7"/>
      <c r="J474" s="7"/>
      <c r="K474" s="7"/>
      <c r="L474" s="124"/>
      <c r="M474" s="7"/>
      <c r="N474" s="18"/>
      <c r="O474" s="122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>
      <c r="A475" s="18"/>
      <c r="B475" s="7"/>
      <c r="C475" s="7"/>
      <c r="D475" s="18"/>
      <c r="E475" s="111" t="str">
        <f t="shared" si="17"/>
        <v/>
      </c>
      <c r="F475" s="7"/>
      <c r="G475" s="7"/>
      <c r="H475" s="7"/>
      <c r="I475" s="7"/>
      <c r="J475" s="7"/>
      <c r="K475" s="7"/>
      <c r="L475" s="124"/>
      <c r="M475" s="7"/>
      <c r="N475" s="18"/>
      <c r="O475" s="122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>
      <c r="A476" s="18"/>
      <c r="B476" s="7"/>
      <c r="C476" s="7"/>
      <c r="D476" s="18"/>
      <c r="E476" s="111" t="str">
        <f t="shared" si="17"/>
        <v/>
      </c>
      <c r="F476" s="7"/>
      <c r="G476" s="7"/>
      <c r="H476" s="7"/>
      <c r="I476" s="7"/>
      <c r="J476" s="7"/>
      <c r="K476" s="7"/>
      <c r="L476" s="124"/>
      <c r="M476" s="7"/>
      <c r="N476" s="18"/>
      <c r="O476" s="122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>
      <c r="A477" s="18"/>
      <c r="B477" s="7"/>
      <c r="C477" s="7"/>
      <c r="D477" s="18"/>
      <c r="E477" s="111" t="str">
        <f t="shared" si="17"/>
        <v/>
      </c>
      <c r="F477" s="7"/>
      <c r="G477" s="7"/>
      <c r="H477" s="7"/>
      <c r="I477" s="7"/>
      <c r="J477" s="7"/>
      <c r="K477" s="7"/>
      <c r="L477" s="124"/>
      <c r="M477" s="7"/>
      <c r="N477" s="18"/>
      <c r="O477" s="122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>
      <c r="A478" s="18"/>
      <c r="B478" s="7"/>
      <c r="C478" s="7"/>
      <c r="D478" s="18"/>
      <c r="E478" s="111" t="str">
        <f t="shared" si="17"/>
        <v/>
      </c>
      <c r="F478" s="7"/>
      <c r="G478" s="7"/>
      <c r="H478" s="7"/>
      <c r="I478" s="7"/>
      <c r="J478" s="7"/>
      <c r="K478" s="7"/>
      <c r="L478" s="124"/>
      <c r="M478" s="7"/>
      <c r="N478" s="18"/>
      <c r="O478" s="122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>
      <c r="A479" s="18"/>
      <c r="B479" s="7"/>
      <c r="C479" s="7"/>
      <c r="D479" s="18"/>
      <c r="E479" s="111" t="str">
        <f t="shared" si="17"/>
        <v/>
      </c>
      <c r="F479" s="7"/>
      <c r="G479" s="7"/>
      <c r="H479" s="7"/>
      <c r="I479" s="7"/>
      <c r="J479" s="7"/>
      <c r="K479" s="7"/>
      <c r="L479" s="124"/>
      <c r="M479" s="7"/>
      <c r="N479" s="18"/>
      <c r="O479" s="122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>
      <c r="A480" s="18"/>
      <c r="B480" s="7"/>
      <c r="C480" s="7"/>
      <c r="D480" s="18"/>
      <c r="E480" s="111" t="str">
        <f t="shared" si="17"/>
        <v/>
      </c>
      <c r="F480" s="7"/>
      <c r="G480" s="7"/>
      <c r="H480" s="7"/>
      <c r="I480" s="7"/>
      <c r="J480" s="7"/>
      <c r="K480" s="7"/>
      <c r="L480" s="124"/>
      <c r="M480" s="7"/>
      <c r="N480" s="18"/>
      <c r="O480" s="122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>
      <c r="A481" s="18"/>
      <c r="B481" s="7"/>
      <c r="C481" s="7"/>
      <c r="D481" s="18"/>
      <c r="E481" s="111" t="str">
        <f t="shared" si="17"/>
        <v/>
      </c>
      <c r="F481" s="7"/>
      <c r="G481" s="7"/>
      <c r="H481" s="7"/>
      <c r="I481" s="7"/>
      <c r="J481" s="7"/>
      <c r="K481" s="7"/>
      <c r="L481" s="124"/>
      <c r="M481" s="7"/>
      <c r="N481" s="18"/>
      <c r="O481" s="122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>
      <c r="A482" s="18"/>
      <c r="B482" s="7"/>
      <c r="C482" s="7"/>
      <c r="D482" s="18"/>
      <c r="E482" s="111" t="str">
        <f t="shared" si="17"/>
        <v/>
      </c>
      <c r="F482" s="7"/>
      <c r="G482" s="7"/>
      <c r="H482" s="7"/>
      <c r="I482" s="7"/>
      <c r="J482" s="7"/>
      <c r="K482" s="7"/>
      <c r="L482" s="124"/>
      <c r="M482" s="7"/>
      <c r="N482" s="18"/>
      <c r="O482" s="122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>
      <c r="A483" s="18"/>
      <c r="B483" s="7"/>
      <c r="C483" s="7"/>
      <c r="D483" s="18"/>
      <c r="E483" s="111" t="str">
        <f t="shared" si="17"/>
        <v/>
      </c>
      <c r="F483" s="7"/>
      <c r="G483" s="7"/>
      <c r="H483" s="7"/>
      <c r="I483" s="7"/>
      <c r="J483" s="7"/>
      <c r="K483" s="7"/>
      <c r="L483" s="124"/>
      <c r="M483" s="7"/>
      <c r="N483" s="18"/>
      <c r="O483" s="122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>
      <c r="A484" s="18"/>
      <c r="B484" s="7"/>
      <c r="C484" s="7"/>
      <c r="D484" s="18"/>
      <c r="E484" s="111" t="str">
        <f t="shared" si="17"/>
        <v/>
      </c>
      <c r="F484" s="7"/>
      <c r="G484" s="7"/>
      <c r="H484" s="7"/>
      <c r="I484" s="7"/>
      <c r="J484" s="7"/>
      <c r="K484" s="7"/>
      <c r="L484" s="124"/>
      <c r="M484" s="7"/>
      <c r="N484" s="18"/>
      <c r="O484" s="122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>
      <c r="A485" s="18"/>
      <c r="B485" s="7"/>
      <c r="C485" s="7"/>
      <c r="D485" s="18"/>
      <c r="E485" s="111" t="str">
        <f t="shared" si="17"/>
        <v/>
      </c>
      <c r="F485" s="7"/>
      <c r="G485" s="7"/>
      <c r="H485" s="7"/>
      <c r="I485" s="7"/>
      <c r="J485" s="7"/>
      <c r="K485" s="7"/>
      <c r="L485" s="124"/>
      <c r="M485" s="7"/>
      <c r="N485" s="18"/>
      <c r="O485" s="122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>
      <c r="A486" s="18"/>
      <c r="B486" s="7"/>
      <c r="C486" s="7"/>
      <c r="D486" s="18"/>
      <c r="E486" s="111" t="str">
        <f t="shared" si="17"/>
        <v/>
      </c>
      <c r="F486" s="7"/>
      <c r="G486" s="7"/>
      <c r="H486" s="7"/>
      <c r="I486" s="7"/>
      <c r="J486" s="7"/>
      <c r="K486" s="7"/>
      <c r="L486" s="124"/>
      <c r="M486" s="7"/>
      <c r="N486" s="18"/>
      <c r="O486" s="122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>
      <c r="A487" s="18"/>
      <c r="B487" s="7"/>
      <c r="C487" s="7"/>
      <c r="D487" s="18"/>
      <c r="E487" s="111" t="str">
        <f t="shared" si="17"/>
        <v/>
      </c>
      <c r="F487" s="7"/>
      <c r="G487" s="7"/>
      <c r="H487" s="7"/>
      <c r="I487" s="7"/>
      <c r="J487" s="7"/>
      <c r="K487" s="7"/>
      <c r="L487" s="124"/>
      <c r="M487" s="7"/>
      <c r="N487" s="18"/>
      <c r="O487" s="122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>
      <c r="A488" s="18"/>
      <c r="B488" s="7"/>
      <c r="C488" s="7"/>
      <c r="D488" s="18"/>
      <c r="E488" s="111" t="str">
        <f t="shared" si="17"/>
        <v/>
      </c>
      <c r="F488" s="7"/>
      <c r="G488" s="7"/>
      <c r="H488" s="7"/>
      <c r="I488" s="7"/>
      <c r="J488" s="7"/>
      <c r="K488" s="7"/>
      <c r="L488" s="124"/>
      <c r="M488" s="7"/>
      <c r="N488" s="18"/>
      <c r="O488" s="122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>
      <c r="A489" s="18"/>
      <c r="B489" s="7"/>
      <c r="C489" s="7"/>
      <c r="D489" s="18"/>
      <c r="E489" s="111" t="str">
        <f t="shared" si="17"/>
        <v/>
      </c>
      <c r="F489" s="7"/>
      <c r="G489" s="7"/>
      <c r="H489" s="7"/>
      <c r="I489" s="7"/>
      <c r="J489" s="7"/>
      <c r="K489" s="7"/>
      <c r="L489" s="124"/>
      <c r="M489" s="7"/>
      <c r="N489" s="18"/>
      <c r="O489" s="122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>
      <c r="A490" s="18"/>
      <c r="B490" s="7"/>
      <c r="C490" s="7"/>
      <c r="D490" s="18"/>
      <c r="E490" s="111" t="str">
        <f t="shared" si="17"/>
        <v/>
      </c>
      <c r="F490" s="7"/>
      <c r="G490" s="7"/>
      <c r="H490" s="7"/>
      <c r="I490" s="7"/>
      <c r="J490" s="7"/>
      <c r="K490" s="7"/>
      <c r="L490" s="124"/>
      <c r="M490" s="7"/>
      <c r="N490" s="18"/>
      <c r="O490" s="122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>
      <c r="A491" s="18"/>
      <c r="B491" s="7"/>
      <c r="C491" s="7"/>
      <c r="D491" s="18"/>
      <c r="E491" s="111" t="str">
        <f t="shared" si="17"/>
        <v/>
      </c>
      <c r="F491" s="7"/>
      <c r="G491" s="7"/>
      <c r="H491" s="7"/>
      <c r="I491" s="7"/>
      <c r="J491" s="7"/>
      <c r="K491" s="7"/>
      <c r="L491" s="124"/>
      <c r="M491" s="7"/>
      <c r="N491" s="18"/>
      <c r="O491" s="122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>
      <c r="A492" s="18"/>
      <c r="B492" s="7"/>
      <c r="C492" s="7"/>
      <c r="D492" s="18"/>
      <c r="E492" s="111" t="str">
        <f t="shared" si="17"/>
        <v/>
      </c>
      <c r="F492" s="7"/>
      <c r="G492" s="7"/>
      <c r="H492" s="7"/>
      <c r="I492" s="7"/>
      <c r="J492" s="7"/>
      <c r="K492" s="7"/>
      <c r="L492" s="124"/>
      <c r="M492" s="7"/>
      <c r="N492" s="18"/>
      <c r="O492" s="122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>
      <c r="A493" s="18"/>
      <c r="B493" s="7"/>
      <c r="C493" s="7"/>
      <c r="D493" s="18"/>
      <c r="E493" s="111" t="str">
        <f t="shared" si="17"/>
        <v/>
      </c>
      <c r="F493" s="7"/>
      <c r="G493" s="7"/>
      <c r="H493" s="7"/>
      <c r="I493" s="7"/>
      <c r="J493" s="7"/>
      <c r="K493" s="7"/>
      <c r="L493" s="124"/>
      <c r="M493" s="7"/>
      <c r="N493" s="18"/>
      <c r="O493" s="122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>
      <c r="A494" s="18"/>
      <c r="B494" s="7"/>
      <c r="C494" s="7"/>
      <c r="D494" s="18"/>
      <c r="E494" s="111" t="str">
        <f t="shared" si="17"/>
        <v/>
      </c>
      <c r="F494" s="7"/>
      <c r="G494" s="7"/>
      <c r="H494" s="7"/>
      <c r="I494" s="7"/>
      <c r="J494" s="7"/>
      <c r="K494" s="7"/>
      <c r="L494" s="124"/>
      <c r="M494" s="7"/>
      <c r="N494" s="18"/>
      <c r="O494" s="122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>
      <c r="A495" s="18"/>
      <c r="B495" s="7"/>
      <c r="C495" s="7"/>
      <c r="D495" s="18"/>
      <c r="E495" s="111" t="str">
        <f t="shared" si="17"/>
        <v/>
      </c>
      <c r="F495" s="7"/>
      <c r="G495" s="7"/>
      <c r="H495" s="7"/>
      <c r="I495" s="7"/>
      <c r="J495" s="7"/>
      <c r="K495" s="7"/>
      <c r="L495" s="124"/>
      <c r="M495" s="7"/>
      <c r="N495" s="18"/>
      <c r="O495" s="122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>
      <c r="A496" s="18"/>
      <c r="B496" s="7"/>
      <c r="C496" s="7"/>
      <c r="D496" s="18"/>
      <c r="E496" s="111" t="str">
        <f t="shared" si="17"/>
        <v/>
      </c>
      <c r="F496" s="7"/>
      <c r="G496" s="7"/>
      <c r="H496" s="7"/>
      <c r="I496" s="7"/>
      <c r="J496" s="7"/>
      <c r="K496" s="7"/>
      <c r="L496" s="124"/>
      <c r="M496" s="7"/>
      <c r="N496" s="18"/>
      <c r="O496" s="122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>
      <c r="A497" s="18"/>
      <c r="B497" s="7"/>
      <c r="C497" s="7"/>
      <c r="D497" s="18"/>
      <c r="E497" s="111" t="str">
        <f t="shared" si="17"/>
        <v/>
      </c>
      <c r="F497" s="7"/>
      <c r="G497" s="7"/>
      <c r="H497" s="7"/>
      <c r="I497" s="7"/>
      <c r="J497" s="7"/>
      <c r="K497" s="7"/>
      <c r="L497" s="124"/>
      <c r="M497" s="7"/>
      <c r="N497" s="18"/>
      <c r="O497" s="122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>
      <c r="A498" s="18"/>
      <c r="B498" s="7"/>
      <c r="C498" s="7"/>
      <c r="D498" s="18"/>
      <c r="E498" s="111" t="str">
        <f t="shared" si="17"/>
        <v/>
      </c>
      <c r="F498" s="7"/>
      <c r="G498" s="7"/>
      <c r="H498" s="7"/>
      <c r="I498" s="7"/>
      <c r="J498" s="7"/>
      <c r="K498" s="7"/>
      <c r="L498" s="124"/>
      <c r="M498" s="7"/>
      <c r="N498" s="18"/>
      <c r="O498" s="122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>
      <c r="A499" s="18"/>
      <c r="B499" s="7"/>
      <c r="C499" s="7"/>
      <c r="D499" s="18"/>
      <c r="E499" s="111" t="str">
        <f t="shared" si="17"/>
        <v/>
      </c>
      <c r="F499" s="7"/>
      <c r="G499" s="7"/>
      <c r="H499" s="7"/>
      <c r="I499" s="7"/>
      <c r="J499" s="7"/>
      <c r="K499" s="7"/>
      <c r="L499" s="124"/>
      <c r="M499" s="7"/>
      <c r="N499" s="18"/>
      <c r="O499" s="122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>
      <c r="A500" s="18"/>
      <c r="B500" s="7"/>
      <c r="C500" s="7"/>
      <c r="D500" s="18"/>
      <c r="E500" s="111" t="str">
        <f t="shared" si="17"/>
        <v/>
      </c>
      <c r="F500" s="7"/>
      <c r="G500" s="7"/>
      <c r="H500" s="7"/>
      <c r="I500" s="7"/>
      <c r="J500" s="7"/>
      <c r="K500" s="7"/>
      <c r="L500" s="124"/>
      <c r="M500" s="7"/>
      <c r="N500" s="18"/>
      <c r="O500" s="122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>
      <c r="A501" s="18"/>
      <c r="B501" s="7"/>
      <c r="C501" s="7"/>
      <c r="D501" s="18"/>
      <c r="E501" s="111" t="str">
        <f t="shared" si="17"/>
        <v/>
      </c>
      <c r="F501" s="7"/>
      <c r="G501" s="7"/>
      <c r="H501" s="7"/>
      <c r="I501" s="7"/>
      <c r="J501" s="7"/>
      <c r="K501" s="7"/>
      <c r="L501" s="124"/>
      <c r="M501" s="7"/>
      <c r="N501" s="18"/>
      <c r="O501" s="122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>
      <c r="A502" s="18"/>
      <c r="B502" s="7"/>
      <c r="C502" s="7"/>
      <c r="D502" s="18"/>
      <c r="E502" s="111" t="str">
        <f t="shared" si="17"/>
        <v/>
      </c>
      <c r="F502" s="7"/>
      <c r="G502" s="7"/>
      <c r="H502" s="7"/>
      <c r="I502" s="7"/>
      <c r="J502" s="7"/>
      <c r="K502" s="7"/>
      <c r="L502" s="124"/>
      <c r="M502" s="7"/>
      <c r="N502" s="18"/>
      <c r="O502" s="122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>
      <c r="A503" s="18"/>
      <c r="B503" s="7"/>
      <c r="C503" s="7"/>
      <c r="D503" s="18"/>
      <c r="E503" s="111" t="str">
        <f t="shared" si="17"/>
        <v/>
      </c>
      <c r="F503" s="7"/>
      <c r="G503" s="7"/>
      <c r="H503" s="7"/>
      <c r="I503" s="7"/>
      <c r="J503" s="7"/>
      <c r="K503" s="7"/>
      <c r="L503" s="124"/>
      <c r="M503" s="7"/>
      <c r="N503" s="18"/>
      <c r="O503" s="122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>
      <c r="A504" s="18"/>
      <c r="B504" s="7"/>
      <c r="C504" s="7"/>
      <c r="D504" s="18"/>
      <c r="E504" s="111" t="str">
        <f t="shared" si="17"/>
        <v/>
      </c>
      <c r="F504" s="7"/>
      <c r="G504" s="7"/>
      <c r="H504" s="7"/>
      <c r="I504" s="7"/>
      <c r="J504" s="7"/>
      <c r="K504" s="7"/>
      <c r="L504" s="124"/>
      <c r="M504" s="7"/>
      <c r="N504" s="18"/>
      <c r="O504" s="122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>
      <c r="A505" s="18"/>
      <c r="B505" s="7"/>
      <c r="C505" s="7"/>
      <c r="D505" s="18"/>
      <c r="E505" s="111" t="str">
        <f t="shared" si="17"/>
        <v/>
      </c>
      <c r="F505" s="7"/>
      <c r="G505" s="7"/>
      <c r="H505" s="7"/>
      <c r="I505" s="7"/>
      <c r="J505" s="7"/>
      <c r="K505" s="7"/>
      <c r="L505" s="124"/>
      <c r="M505" s="7"/>
      <c r="N505" s="18"/>
      <c r="O505" s="122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>
      <c r="A506" s="18"/>
      <c r="B506" s="7"/>
      <c r="C506" s="7"/>
      <c r="D506" s="18"/>
      <c r="E506" s="111" t="str">
        <f t="shared" si="17"/>
        <v/>
      </c>
      <c r="F506" s="7"/>
      <c r="G506" s="7"/>
      <c r="H506" s="7"/>
      <c r="I506" s="7"/>
      <c r="J506" s="7"/>
      <c r="K506" s="7"/>
      <c r="L506" s="124"/>
      <c r="M506" s="7"/>
      <c r="N506" s="18"/>
      <c r="O506" s="122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>
      <c r="A507" s="18"/>
      <c r="B507" s="7"/>
      <c r="C507" s="7"/>
      <c r="D507" s="18"/>
      <c r="E507" s="111" t="str">
        <f t="shared" si="17"/>
        <v/>
      </c>
      <c r="F507" s="7"/>
      <c r="G507" s="7"/>
      <c r="H507" s="7"/>
      <c r="I507" s="7"/>
      <c r="J507" s="7"/>
      <c r="K507" s="7"/>
      <c r="L507" s="124"/>
      <c r="M507" s="7"/>
      <c r="N507" s="18"/>
      <c r="O507" s="122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>
      <c r="A508" s="18"/>
      <c r="B508" s="7"/>
      <c r="C508" s="7"/>
      <c r="D508" s="18"/>
      <c r="E508" s="111" t="str">
        <f t="shared" si="17"/>
        <v/>
      </c>
      <c r="F508" s="7"/>
      <c r="G508" s="7"/>
      <c r="H508" s="7"/>
      <c r="I508" s="7"/>
      <c r="J508" s="7"/>
      <c r="K508" s="7"/>
      <c r="L508" s="124"/>
      <c r="M508" s="7"/>
      <c r="N508" s="18"/>
      <c r="O508" s="122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>
      <c r="A509" s="18"/>
      <c r="B509" s="7"/>
      <c r="C509" s="7"/>
      <c r="D509" s="18"/>
      <c r="E509" s="111" t="str">
        <f t="shared" si="17"/>
        <v/>
      </c>
      <c r="F509" s="7"/>
      <c r="G509" s="7"/>
      <c r="H509" s="7"/>
      <c r="I509" s="7"/>
      <c r="J509" s="7"/>
      <c r="K509" s="7"/>
      <c r="L509" s="124"/>
      <c r="M509" s="7"/>
      <c r="N509" s="18"/>
      <c r="O509" s="122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>
      <c r="A510" s="18"/>
      <c r="B510" s="7"/>
      <c r="C510" s="7"/>
      <c r="D510" s="18"/>
      <c r="E510" s="111" t="str">
        <f t="shared" si="17"/>
        <v/>
      </c>
      <c r="F510" s="7"/>
      <c r="G510" s="7"/>
      <c r="H510" s="7"/>
      <c r="I510" s="7"/>
      <c r="J510" s="7"/>
      <c r="K510" s="7"/>
      <c r="L510" s="124"/>
      <c r="M510" s="7"/>
      <c r="N510" s="18"/>
      <c r="O510" s="122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>
      <c r="A511" s="18"/>
      <c r="B511" s="7"/>
      <c r="C511" s="7"/>
      <c r="D511" s="18"/>
      <c r="E511" s="111" t="str">
        <f t="shared" si="17"/>
        <v/>
      </c>
      <c r="F511" s="7"/>
      <c r="G511" s="7"/>
      <c r="H511" s="7"/>
      <c r="I511" s="7"/>
      <c r="J511" s="7"/>
      <c r="K511" s="7"/>
      <c r="L511" s="124"/>
      <c r="M511" s="7"/>
      <c r="N511" s="18"/>
      <c r="O511" s="122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>
      <c r="A512" s="18"/>
      <c r="B512" s="7"/>
      <c r="C512" s="7"/>
      <c r="D512" s="18"/>
      <c r="E512" s="111" t="str">
        <f t="shared" si="17"/>
        <v/>
      </c>
      <c r="F512" s="7"/>
      <c r="G512" s="7"/>
      <c r="H512" s="7"/>
      <c r="I512" s="7"/>
      <c r="J512" s="7"/>
      <c r="K512" s="7"/>
      <c r="L512" s="124"/>
      <c r="M512" s="7"/>
      <c r="N512" s="18"/>
      <c r="O512" s="122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>
      <c r="A513" s="18"/>
      <c r="B513" s="7"/>
      <c r="C513" s="7"/>
      <c r="D513" s="18"/>
      <c r="E513" s="111" t="str">
        <f t="shared" si="17"/>
        <v/>
      </c>
      <c r="F513" s="7"/>
      <c r="G513" s="7"/>
      <c r="H513" s="7"/>
      <c r="I513" s="7"/>
      <c r="J513" s="7"/>
      <c r="K513" s="7"/>
      <c r="L513" s="124"/>
      <c r="M513" s="7"/>
      <c r="N513" s="18"/>
      <c r="O513" s="122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>
      <c r="A514" s="18"/>
      <c r="B514" s="7"/>
      <c r="C514" s="7"/>
      <c r="D514" s="18"/>
      <c r="E514" s="111" t="str">
        <f t="shared" si="17"/>
        <v/>
      </c>
      <c r="F514" s="7"/>
      <c r="G514" s="7"/>
      <c r="H514" s="7"/>
      <c r="I514" s="7"/>
      <c r="J514" s="7"/>
      <c r="K514" s="7"/>
      <c r="L514" s="124"/>
      <c r="M514" s="7"/>
      <c r="N514" s="18"/>
      <c r="O514" s="122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>
      <c r="A515" s="18"/>
      <c r="B515" s="7"/>
      <c r="C515" s="7"/>
      <c r="D515" s="18"/>
      <c r="E515" s="111" t="str">
        <f t="shared" ref="E515:E578" si="18">IF(ISNUMBER(SEARCH("h",D515)), LEFT(D515,SEARCH("h",D515)-1) + IFERROR(MID(D515,SEARCH("h",D515)+1,LEN(D515)-SEARCH("h",D515)-1)/60, 0), IF(ISNUMBER(SEARCH("p",D515)), LEFT(D515,SEARCH("p",D515)-1)/60, "")
)</f>
        <v/>
      </c>
      <c r="F515" s="7"/>
      <c r="G515" s="7"/>
      <c r="H515" s="7"/>
      <c r="I515" s="7"/>
      <c r="J515" s="7"/>
      <c r="K515" s="7"/>
      <c r="L515" s="124"/>
      <c r="M515" s="7"/>
      <c r="N515" s="18"/>
      <c r="O515" s="122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>
      <c r="A516" s="18"/>
      <c r="B516" s="7"/>
      <c r="C516" s="7"/>
      <c r="D516" s="18"/>
      <c r="E516" s="111" t="str">
        <f t="shared" si="18"/>
        <v/>
      </c>
      <c r="F516" s="7"/>
      <c r="G516" s="7"/>
      <c r="H516" s="7"/>
      <c r="I516" s="7"/>
      <c r="J516" s="7"/>
      <c r="K516" s="7"/>
      <c r="L516" s="124"/>
      <c r="M516" s="7"/>
      <c r="N516" s="18"/>
      <c r="O516" s="122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>
      <c r="A517" s="18"/>
      <c r="B517" s="7"/>
      <c r="C517" s="7"/>
      <c r="D517" s="18"/>
      <c r="E517" s="111" t="str">
        <f t="shared" si="18"/>
        <v/>
      </c>
      <c r="F517" s="7"/>
      <c r="G517" s="7"/>
      <c r="H517" s="7"/>
      <c r="I517" s="7"/>
      <c r="J517" s="7"/>
      <c r="K517" s="7"/>
      <c r="L517" s="124"/>
      <c r="M517" s="7"/>
      <c r="N517" s="18"/>
      <c r="O517" s="122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>
      <c r="A518" s="18"/>
      <c r="B518" s="7"/>
      <c r="C518" s="7"/>
      <c r="D518" s="18"/>
      <c r="E518" s="111" t="str">
        <f t="shared" si="18"/>
        <v/>
      </c>
      <c r="F518" s="7"/>
      <c r="G518" s="7"/>
      <c r="H518" s="7"/>
      <c r="I518" s="7"/>
      <c r="J518" s="7"/>
      <c r="K518" s="7"/>
      <c r="L518" s="124"/>
      <c r="M518" s="7"/>
      <c r="N518" s="18"/>
      <c r="O518" s="122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>
      <c r="A519" s="18"/>
      <c r="B519" s="7"/>
      <c r="C519" s="7"/>
      <c r="D519" s="18"/>
      <c r="E519" s="111" t="str">
        <f t="shared" si="18"/>
        <v/>
      </c>
      <c r="F519" s="7"/>
      <c r="G519" s="7"/>
      <c r="H519" s="7"/>
      <c r="I519" s="7"/>
      <c r="J519" s="7"/>
      <c r="K519" s="7"/>
      <c r="L519" s="124"/>
      <c r="M519" s="7"/>
      <c r="N519" s="18"/>
      <c r="O519" s="122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>
      <c r="A520" s="18"/>
      <c r="B520" s="7"/>
      <c r="C520" s="7"/>
      <c r="D520" s="18"/>
      <c r="E520" s="111" t="str">
        <f t="shared" si="18"/>
        <v/>
      </c>
      <c r="F520" s="7"/>
      <c r="G520" s="7"/>
      <c r="H520" s="7"/>
      <c r="I520" s="7"/>
      <c r="J520" s="7"/>
      <c r="K520" s="7"/>
      <c r="L520" s="124"/>
      <c r="M520" s="7"/>
      <c r="N520" s="18"/>
      <c r="O520" s="122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>
      <c r="A521" s="18"/>
      <c r="B521" s="7"/>
      <c r="C521" s="7"/>
      <c r="D521" s="18"/>
      <c r="E521" s="111" t="str">
        <f t="shared" si="18"/>
        <v/>
      </c>
      <c r="F521" s="7"/>
      <c r="G521" s="7"/>
      <c r="H521" s="7"/>
      <c r="I521" s="7"/>
      <c r="J521" s="7"/>
      <c r="K521" s="7"/>
      <c r="L521" s="124"/>
      <c r="M521" s="7"/>
      <c r="N521" s="18"/>
      <c r="O521" s="122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>
      <c r="A522" s="18"/>
      <c r="B522" s="7"/>
      <c r="C522" s="7"/>
      <c r="D522" s="18"/>
      <c r="E522" s="111" t="str">
        <f t="shared" si="18"/>
        <v/>
      </c>
      <c r="F522" s="7"/>
      <c r="G522" s="7"/>
      <c r="H522" s="7"/>
      <c r="I522" s="7"/>
      <c r="J522" s="7"/>
      <c r="K522" s="7"/>
      <c r="L522" s="124"/>
      <c r="M522" s="7"/>
      <c r="N522" s="18"/>
      <c r="O522" s="122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>
      <c r="A523" s="18"/>
      <c r="B523" s="7"/>
      <c r="C523" s="7"/>
      <c r="D523" s="18"/>
      <c r="E523" s="111" t="str">
        <f t="shared" si="18"/>
        <v/>
      </c>
      <c r="F523" s="7"/>
      <c r="G523" s="7"/>
      <c r="H523" s="7"/>
      <c r="I523" s="7"/>
      <c r="J523" s="7"/>
      <c r="K523" s="7"/>
      <c r="L523" s="124"/>
      <c r="M523" s="7"/>
      <c r="N523" s="18"/>
      <c r="O523" s="122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>
      <c r="A524" s="18"/>
      <c r="B524" s="7"/>
      <c r="C524" s="7"/>
      <c r="D524" s="18"/>
      <c r="E524" s="111" t="str">
        <f t="shared" si="18"/>
        <v/>
      </c>
      <c r="F524" s="7"/>
      <c r="G524" s="7"/>
      <c r="H524" s="7"/>
      <c r="I524" s="7"/>
      <c r="J524" s="7"/>
      <c r="K524" s="7"/>
      <c r="L524" s="124"/>
      <c r="M524" s="7"/>
      <c r="N524" s="18"/>
      <c r="O524" s="122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>
      <c r="A525" s="18"/>
      <c r="B525" s="7"/>
      <c r="C525" s="7"/>
      <c r="D525" s="18"/>
      <c r="E525" s="111" t="str">
        <f t="shared" si="18"/>
        <v/>
      </c>
      <c r="F525" s="7"/>
      <c r="G525" s="7"/>
      <c r="H525" s="7"/>
      <c r="I525" s="7"/>
      <c r="J525" s="7"/>
      <c r="K525" s="7"/>
      <c r="L525" s="124"/>
      <c r="M525" s="7"/>
      <c r="N525" s="18"/>
      <c r="O525" s="122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>
      <c r="A526" s="18"/>
      <c r="B526" s="7"/>
      <c r="C526" s="7"/>
      <c r="D526" s="18"/>
      <c r="E526" s="111" t="str">
        <f t="shared" si="18"/>
        <v/>
      </c>
      <c r="F526" s="7"/>
      <c r="G526" s="7"/>
      <c r="H526" s="7"/>
      <c r="I526" s="7"/>
      <c r="J526" s="7"/>
      <c r="K526" s="7"/>
      <c r="L526" s="124"/>
      <c r="M526" s="7"/>
      <c r="N526" s="18"/>
      <c r="O526" s="122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>
      <c r="A527" s="18"/>
      <c r="B527" s="7"/>
      <c r="C527" s="7"/>
      <c r="D527" s="18"/>
      <c r="E527" s="111" t="str">
        <f t="shared" si="18"/>
        <v/>
      </c>
      <c r="F527" s="7"/>
      <c r="G527" s="7"/>
      <c r="H527" s="7"/>
      <c r="I527" s="7"/>
      <c r="J527" s="7"/>
      <c r="K527" s="7"/>
      <c r="L527" s="124"/>
      <c r="M527" s="7"/>
      <c r="N527" s="18"/>
      <c r="O527" s="122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>
      <c r="A528" s="18"/>
      <c r="B528" s="7"/>
      <c r="C528" s="7"/>
      <c r="D528" s="18"/>
      <c r="E528" s="111" t="str">
        <f t="shared" si="18"/>
        <v/>
      </c>
      <c r="F528" s="7"/>
      <c r="G528" s="7"/>
      <c r="H528" s="7"/>
      <c r="I528" s="7"/>
      <c r="J528" s="7"/>
      <c r="K528" s="7"/>
      <c r="L528" s="124"/>
      <c r="M528" s="7"/>
      <c r="N528" s="18"/>
      <c r="O528" s="122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>
      <c r="A529" s="18"/>
      <c r="B529" s="7"/>
      <c r="C529" s="7"/>
      <c r="D529" s="18"/>
      <c r="E529" s="111" t="str">
        <f t="shared" si="18"/>
        <v/>
      </c>
      <c r="F529" s="7"/>
      <c r="G529" s="7"/>
      <c r="H529" s="7"/>
      <c r="I529" s="7"/>
      <c r="J529" s="7"/>
      <c r="K529" s="7"/>
      <c r="L529" s="124"/>
      <c r="M529" s="7"/>
      <c r="N529" s="18"/>
      <c r="O529" s="122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>
      <c r="A530" s="18"/>
      <c r="B530" s="7"/>
      <c r="C530" s="7"/>
      <c r="D530" s="18"/>
      <c r="E530" s="111" t="str">
        <f t="shared" si="18"/>
        <v/>
      </c>
      <c r="F530" s="7"/>
      <c r="G530" s="7"/>
      <c r="H530" s="7"/>
      <c r="I530" s="7"/>
      <c r="J530" s="7"/>
      <c r="K530" s="7"/>
      <c r="L530" s="124"/>
      <c r="M530" s="7"/>
      <c r="N530" s="18"/>
      <c r="O530" s="122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>
      <c r="A531" s="18"/>
      <c r="B531" s="7"/>
      <c r="C531" s="7"/>
      <c r="D531" s="18"/>
      <c r="E531" s="111" t="str">
        <f t="shared" si="18"/>
        <v/>
      </c>
      <c r="F531" s="7"/>
      <c r="G531" s="7"/>
      <c r="H531" s="7"/>
      <c r="I531" s="7"/>
      <c r="J531" s="7"/>
      <c r="K531" s="7"/>
      <c r="L531" s="124"/>
      <c r="M531" s="7"/>
      <c r="N531" s="18"/>
      <c r="O531" s="122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>
      <c r="A532" s="18"/>
      <c r="B532" s="7"/>
      <c r="C532" s="7"/>
      <c r="D532" s="18"/>
      <c r="E532" s="111" t="str">
        <f t="shared" si="18"/>
        <v/>
      </c>
      <c r="F532" s="7"/>
      <c r="G532" s="7"/>
      <c r="H532" s="7"/>
      <c r="I532" s="7"/>
      <c r="J532" s="7"/>
      <c r="K532" s="7"/>
      <c r="L532" s="124"/>
      <c r="M532" s="7"/>
      <c r="N532" s="18"/>
      <c r="O532" s="122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>
      <c r="A533" s="18"/>
      <c r="B533" s="7"/>
      <c r="C533" s="7"/>
      <c r="D533" s="18"/>
      <c r="E533" s="111" t="str">
        <f t="shared" si="18"/>
        <v/>
      </c>
      <c r="F533" s="7"/>
      <c r="G533" s="7"/>
      <c r="H533" s="7"/>
      <c r="I533" s="7"/>
      <c r="J533" s="7"/>
      <c r="K533" s="7"/>
      <c r="L533" s="124"/>
      <c r="M533" s="7"/>
      <c r="N533" s="18"/>
      <c r="O533" s="122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>
      <c r="A534" s="18"/>
      <c r="B534" s="7"/>
      <c r="C534" s="7"/>
      <c r="D534" s="18"/>
      <c r="E534" s="111" t="str">
        <f t="shared" si="18"/>
        <v/>
      </c>
      <c r="F534" s="7"/>
      <c r="G534" s="7"/>
      <c r="H534" s="7"/>
      <c r="I534" s="7"/>
      <c r="J534" s="7"/>
      <c r="K534" s="7"/>
      <c r="L534" s="124"/>
      <c r="M534" s="7"/>
      <c r="N534" s="18"/>
      <c r="O534" s="122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>
      <c r="A535" s="18"/>
      <c r="B535" s="7"/>
      <c r="C535" s="7"/>
      <c r="D535" s="18"/>
      <c r="E535" s="111" t="str">
        <f t="shared" si="18"/>
        <v/>
      </c>
      <c r="F535" s="7"/>
      <c r="G535" s="7"/>
      <c r="H535" s="7"/>
      <c r="I535" s="7"/>
      <c r="J535" s="7"/>
      <c r="K535" s="7"/>
      <c r="L535" s="124"/>
      <c r="M535" s="7"/>
      <c r="N535" s="18"/>
      <c r="O535" s="122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>
      <c r="A536" s="18"/>
      <c r="B536" s="7"/>
      <c r="C536" s="7"/>
      <c r="D536" s="18"/>
      <c r="E536" s="111" t="str">
        <f t="shared" si="18"/>
        <v/>
      </c>
      <c r="F536" s="7"/>
      <c r="G536" s="7"/>
      <c r="H536" s="7"/>
      <c r="I536" s="7"/>
      <c r="J536" s="7"/>
      <c r="K536" s="7"/>
      <c r="L536" s="124"/>
      <c r="M536" s="7"/>
      <c r="N536" s="18"/>
      <c r="O536" s="122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>
      <c r="A537" s="18"/>
      <c r="B537" s="7"/>
      <c r="C537" s="7"/>
      <c r="D537" s="18"/>
      <c r="E537" s="111" t="str">
        <f t="shared" si="18"/>
        <v/>
      </c>
      <c r="F537" s="7"/>
      <c r="G537" s="7"/>
      <c r="H537" s="7"/>
      <c r="I537" s="7"/>
      <c r="J537" s="7"/>
      <c r="K537" s="7"/>
      <c r="L537" s="124"/>
      <c r="M537" s="7"/>
      <c r="N537" s="18"/>
      <c r="O537" s="122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>
      <c r="A538" s="18"/>
      <c r="B538" s="7"/>
      <c r="C538" s="7"/>
      <c r="D538" s="18"/>
      <c r="E538" s="111" t="str">
        <f t="shared" si="18"/>
        <v/>
      </c>
      <c r="F538" s="7"/>
      <c r="G538" s="7"/>
      <c r="H538" s="7"/>
      <c r="I538" s="7"/>
      <c r="J538" s="7"/>
      <c r="K538" s="7"/>
      <c r="L538" s="124"/>
      <c r="M538" s="7"/>
      <c r="N538" s="18"/>
      <c r="O538" s="122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>
      <c r="A539" s="18"/>
      <c r="B539" s="7"/>
      <c r="C539" s="7"/>
      <c r="D539" s="18"/>
      <c r="E539" s="111" t="str">
        <f t="shared" si="18"/>
        <v/>
      </c>
      <c r="F539" s="7"/>
      <c r="G539" s="7"/>
      <c r="H539" s="7"/>
      <c r="I539" s="7"/>
      <c r="J539" s="7"/>
      <c r="K539" s="7"/>
      <c r="L539" s="124"/>
      <c r="M539" s="7"/>
      <c r="N539" s="18"/>
      <c r="O539" s="122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>
      <c r="A540" s="18"/>
      <c r="B540" s="7"/>
      <c r="C540" s="7"/>
      <c r="D540" s="18"/>
      <c r="E540" s="111" t="str">
        <f t="shared" si="18"/>
        <v/>
      </c>
      <c r="F540" s="7"/>
      <c r="G540" s="7"/>
      <c r="H540" s="7"/>
      <c r="I540" s="7"/>
      <c r="J540" s="7"/>
      <c r="K540" s="7"/>
      <c r="L540" s="124"/>
      <c r="M540" s="7"/>
      <c r="N540" s="18"/>
      <c r="O540" s="122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>
      <c r="A541" s="18"/>
      <c r="B541" s="7"/>
      <c r="C541" s="7"/>
      <c r="D541" s="18"/>
      <c r="E541" s="111" t="str">
        <f t="shared" si="18"/>
        <v/>
      </c>
      <c r="F541" s="7"/>
      <c r="G541" s="7"/>
      <c r="H541" s="7"/>
      <c r="I541" s="7"/>
      <c r="J541" s="7"/>
      <c r="K541" s="7"/>
      <c r="L541" s="124"/>
      <c r="M541" s="7"/>
      <c r="N541" s="18"/>
      <c r="O541" s="122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>
      <c r="A542" s="18"/>
      <c r="B542" s="7"/>
      <c r="C542" s="7"/>
      <c r="D542" s="18"/>
      <c r="E542" s="111" t="str">
        <f t="shared" si="18"/>
        <v/>
      </c>
      <c r="F542" s="7"/>
      <c r="G542" s="7"/>
      <c r="H542" s="7"/>
      <c r="I542" s="7"/>
      <c r="J542" s="7"/>
      <c r="K542" s="7"/>
      <c r="L542" s="124"/>
      <c r="M542" s="7"/>
      <c r="N542" s="18"/>
      <c r="O542" s="122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>
      <c r="A543" s="18"/>
      <c r="B543" s="7"/>
      <c r="C543" s="7"/>
      <c r="D543" s="18"/>
      <c r="E543" s="111" t="str">
        <f t="shared" si="18"/>
        <v/>
      </c>
      <c r="F543" s="7"/>
      <c r="G543" s="7"/>
      <c r="H543" s="7"/>
      <c r="I543" s="7"/>
      <c r="J543" s="7"/>
      <c r="K543" s="7"/>
      <c r="L543" s="124"/>
      <c r="M543" s="7"/>
      <c r="N543" s="18"/>
      <c r="O543" s="122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>
      <c r="A544" s="18"/>
      <c r="B544" s="7"/>
      <c r="C544" s="7"/>
      <c r="D544" s="18"/>
      <c r="E544" s="111" t="str">
        <f t="shared" si="18"/>
        <v/>
      </c>
      <c r="F544" s="7"/>
      <c r="G544" s="7"/>
      <c r="H544" s="7"/>
      <c r="I544" s="7"/>
      <c r="J544" s="7"/>
      <c r="K544" s="7"/>
      <c r="L544" s="124"/>
      <c r="M544" s="7"/>
      <c r="N544" s="18"/>
      <c r="O544" s="122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>
      <c r="A545" s="18"/>
      <c r="B545" s="7"/>
      <c r="C545" s="7"/>
      <c r="D545" s="18"/>
      <c r="E545" s="111" t="str">
        <f t="shared" si="18"/>
        <v/>
      </c>
      <c r="F545" s="7"/>
      <c r="G545" s="7"/>
      <c r="H545" s="7"/>
      <c r="I545" s="7"/>
      <c r="J545" s="7"/>
      <c r="K545" s="7"/>
      <c r="L545" s="124"/>
      <c r="M545" s="7"/>
      <c r="N545" s="18"/>
      <c r="O545" s="122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>
      <c r="A546" s="18"/>
      <c r="B546" s="7"/>
      <c r="C546" s="7"/>
      <c r="D546" s="18"/>
      <c r="E546" s="111" t="str">
        <f t="shared" si="18"/>
        <v/>
      </c>
      <c r="F546" s="7"/>
      <c r="G546" s="7"/>
      <c r="H546" s="7"/>
      <c r="I546" s="7"/>
      <c r="J546" s="7"/>
      <c r="K546" s="7"/>
      <c r="L546" s="124"/>
      <c r="M546" s="7"/>
      <c r="N546" s="18"/>
      <c r="O546" s="122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>
      <c r="A547" s="18"/>
      <c r="B547" s="7"/>
      <c r="C547" s="7"/>
      <c r="D547" s="18"/>
      <c r="E547" s="111" t="str">
        <f t="shared" si="18"/>
        <v/>
      </c>
      <c r="F547" s="7"/>
      <c r="G547" s="7"/>
      <c r="H547" s="7"/>
      <c r="I547" s="7"/>
      <c r="J547" s="7"/>
      <c r="K547" s="7"/>
      <c r="L547" s="124"/>
      <c r="M547" s="7"/>
      <c r="N547" s="18"/>
      <c r="O547" s="122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>
      <c r="A548" s="18"/>
      <c r="B548" s="7"/>
      <c r="C548" s="7"/>
      <c r="D548" s="18"/>
      <c r="E548" s="111" t="str">
        <f t="shared" si="18"/>
        <v/>
      </c>
      <c r="F548" s="7"/>
      <c r="G548" s="7"/>
      <c r="H548" s="7"/>
      <c r="I548" s="7"/>
      <c r="J548" s="7"/>
      <c r="K548" s="7"/>
      <c r="L548" s="124"/>
      <c r="M548" s="7"/>
      <c r="N548" s="18"/>
      <c r="O548" s="122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>
      <c r="A549" s="18"/>
      <c r="B549" s="7"/>
      <c r="C549" s="7"/>
      <c r="D549" s="18"/>
      <c r="E549" s="111" t="str">
        <f t="shared" si="18"/>
        <v/>
      </c>
      <c r="F549" s="7"/>
      <c r="G549" s="7"/>
      <c r="H549" s="7"/>
      <c r="I549" s="7"/>
      <c r="J549" s="7"/>
      <c r="K549" s="7"/>
      <c r="L549" s="124"/>
      <c r="M549" s="7"/>
      <c r="N549" s="18"/>
      <c r="O549" s="122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>
      <c r="A550" s="18"/>
      <c r="B550" s="7"/>
      <c r="C550" s="7"/>
      <c r="D550" s="18"/>
      <c r="E550" s="111" t="str">
        <f t="shared" si="18"/>
        <v/>
      </c>
      <c r="F550" s="7"/>
      <c r="G550" s="7"/>
      <c r="H550" s="7"/>
      <c r="I550" s="7"/>
      <c r="J550" s="7"/>
      <c r="K550" s="7"/>
      <c r="L550" s="124"/>
      <c r="M550" s="7"/>
      <c r="N550" s="18"/>
      <c r="O550" s="122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>
      <c r="A551" s="18"/>
      <c r="B551" s="7"/>
      <c r="C551" s="7"/>
      <c r="D551" s="18"/>
      <c r="E551" s="111" t="str">
        <f t="shared" si="18"/>
        <v/>
      </c>
      <c r="F551" s="7"/>
      <c r="G551" s="7"/>
      <c r="H551" s="7"/>
      <c r="I551" s="7"/>
      <c r="J551" s="7"/>
      <c r="K551" s="7"/>
      <c r="L551" s="124"/>
      <c r="M551" s="7"/>
      <c r="N551" s="18"/>
      <c r="O551" s="122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>
      <c r="A552" s="18"/>
      <c r="B552" s="7"/>
      <c r="C552" s="7"/>
      <c r="D552" s="18"/>
      <c r="E552" s="111" t="str">
        <f t="shared" si="18"/>
        <v/>
      </c>
      <c r="F552" s="7"/>
      <c r="G552" s="7"/>
      <c r="H552" s="7"/>
      <c r="I552" s="7"/>
      <c r="J552" s="7"/>
      <c r="K552" s="7"/>
      <c r="L552" s="124"/>
      <c r="M552" s="7"/>
      <c r="N552" s="18"/>
      <c r="O552" s="122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>
      <c r="A553" s="18"/>
      <c r="B553" s="7"/>
      <c r="C553" s="7"/>
      <c r="D553" s="18"/>
      <c r="E553" s="111" t="str">
        <f t="shared" si="18"/>
        <v/>
      </c>
      <c r="F553" s="7"/>
      <c r="G553" s="7"/>
      <c r="H553" s="7"/>
      <c r="I553" s="7"/>
      <c r="J553" s="7"/>
      <c r="K553" s="7"/>
      <c r="L553" s="124"/>
      <c r="M553" s="7"/>
      <c r="N553" s="18"/>
      <c r="O553" s="122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>
      <c r="A554" s="18"/>
      <c r="B554" s="7"/>
      <c r="C554" s="7"/>
      <c r="D554" s="18"/>
      <c r="E554" s="111" t="str">
        <f t="shared" si="18"/>
        <v/>
      </c>
      <c r="F554" s="7"/>
      <c r="G554" s="7"/>
      <c r="H554" s="7"/>
      <c r="I554" s="7"/>
      <c r="J554" s="7"/>
      <c r="K554" s="7"/>
      <c r="L554" s="124"/>
      <c r="M554" s="7"/>
      <c r="N554" s="18"/>
      <c r="O554" s="122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>
      <c r="A555" s="18"/>
      <c r="B555" s="7"/>
      <c r="C555" s="7"/>
      <c r="D555" s="18"/>
      <c r="E555" s="111" t="str">
        <f t="shared" si="18"/>
        <v/>
      </c>
      <c r="F555" s="7"/>
      <c r="G555" s="7"/>
      <c r="H555" s="7"/>
      <c r="I555" s="7"/>
      <c r="J555" s="7"/>
      <c r="K555" s="7"/>
      <c r="L555" s="124"/>
      <c r="M555" s="7"/>
      <c r="N555" s="18"/>
      <c r="O555" s="122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>
      <c r="A556" s="18"/>
      <c r="B556" s="7"/>
      <c r="C556" s="7"/>
      <c r="D556" s="18"/>
      <c r="E556" s="111" t="str">
        <f t="shared" si="18"/>
        <v/>
      </c>
      <c r="F556" s="7"/>
      <c r="G556" s="7"/>
      <c r="H556" s="7"/>
      <c r="I556" s="7"/>
      <c r="J556" s="7"/>
      <c r="K556" s="7"/>
      <c r="L556" s="124"/>
      <c r="M556" s="7"/>
      <c r="N556" s="18"/>
      <c r="O556" s="122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>
      <c r="A557" s="18"/>
      <c r="B557" s="7"/>
      <c r="C557" s="7"/>
      <c r="D557" s="18"/>
      <c r="E557" s="111" t="str">
        <f t="shared" si="18"/>
        <v/>
      </c>
      <c r="F557" s="7"/>
      <c r="G557" s="7"/>
      <c r="H557" s="7"/>
      <c r="I557" s="7"/>
      <c r="J557" s="7"/>
      <c r="K557" s="7"/>
      <c r="L557" s="124"/>
      <c r="M557" s="7"/>
      <c r="N557" s="18"/>
      <c r="O557" s="122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>
      <c r="A558" s="18"/>
      <c r="B558" s="7"/>
      <c r="C558" s="7"/>
      <c r="D558" s="18"/>
      <c r="E558" s="111" t="str">
        <f t="shared" si="18"/>
        <v/>
      </c>
      <c r="F558" s="7"/>
      <c r="G558" s="7"/>
      <c r="H558" s="7"/>
      <c r="I558" s="7"/>
      <c r="J558" s="7"/>
      <c r="K558" s="7"/>
      <c r="L558" s="124"/>
      <c r="M558" s="7"/>
      <c r="N558" s="18"/>
      <c r="O558" s="122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>
      <c r="A559" s="18"/>
      <c r="B559" s="7"/>
      <c r="C559" s="7"/>
      <c r="D559" s="18"/>
      <c r="E559" s="111" t="str">
        <f t="shared" si="18"/>
        <v/>
      </c>
      <c r="F559" s="7"/>
      <c r="G559" s="7"/>
      <c r="H559" s="7"/>
      <c r="I559" s="7"/>
      <c r="J559" s="7"/>
      <c r="K559" s="7"/>
      <c r="L559" s="124"/>
      <c r="M559" s="7"/>
      <c r="N559" s="18"/>
      <c r="O559" s="122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>
      <c r="A560" s="18"/>
      <c r="B560" s="7"/>
      <c r="C560" s="7"/>
      <c r="D560" s="18"/>
      <c r="E560" s="111" t="str">
        <f t="shared" si="18"/>
        <v/>
      </c>
      <c r="F560" s="7"/>
      <c r="G560" s="7"/>
      <c r="H560" s="7"/>
      <c r="I560" s="7"/>
      <c r="J560" s="7"/>
      <c r="K560" s="7"/>
      <c r="L560" s="124"/>
      <c r="M560" s="7"/>
      <c r="N560" s="18"/>
      <c r="O560" s="122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>
      <c r="A561" s="18"/>
      <c r="B561" s="7"/>
      <c r="C561" s="7"/>
      <c r="D561" s="18"/>
      <c r="E561" s="111" t="str">
        <f t="shared" si="18"/>
        <v/>
      </c>
      <c r="F561" s="7"/>
      <c r="G561" s="7"/>
      <c r="H561" s="7"/>
      <c r="I561" s="7"/>
      <c r="J561" s="7"/>
      <c r="K561" s="7"/>
      <c r="L561" s="124"/>
      <c r="M561" s="7"/>
      <c r="N561" s="18"/>
      <c r="O561" s="122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>
      <c r="A562" s="18"/>
      <c r="B562" s="7"/>
      <c r="C562" s="7"/>
      <c r="D562" s="18"/>
      <c r="E562" s="111" t="str">
        <f t="shared" si="18"/>
        <v/>
      </c>
      <c r="F562" s="7"/>
      <c r="G562" s="7"/>
      <c r="H562" s="7"/>
      <c r="I562" s="7"/>
      <c r="J562" s="7"/>
      <c r="K562" s="7"/>
      <c r="L562" s="124"/>
      <c r="M562" s="7"/>
      <c r="N562" s="18"/>
      <c r="O562" s="122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>
      <c r="A563" s="18"/>
      <c r="B563" s="7"/>
      <c r="C563" s="7"/>
      <c r="D563" s="18"/>
      <c r="E563" s="111" t="str">
        <f t="shared" si="18"/>
        <v/>
      </c>
      <c r="F563" s="7"/>
      <c r="G563" s="7"/>
      <c r="H563" s="7"/>
      <c r="I563" s="7"/>
      <c r="J563" s="7"/>
      <c r="K563" s="7"/>
      <c r="L563" s="124"/>
      <c r="M563" s="7"/>
      <c r="N563" s="18"/>
      <c r="O563" s="122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>
      <c r="A564" s="18"/>
      <c r="B564" s="7"/>
      <c r="C564" s="7"/>
      <c r="D564" s="18"/>
      <c r="E564" s="111" t="str">
        <f t="shared" si="18"/>
        <v/>
      </c>
      <c r="F564" s="7"/>
      <c r="G564" s="7"/>
      <c r="H564" s="7"/>
      <c r="I564" s="7"/>
      <c r="J564" s="7"/>
      <c r="K564" s="7"/>
      <c r="L564" s="124"/>
      <c r="M564" s="7"/>
      <c r="N564" s="18"/>
      <c r="O564" s="122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>
      <c r="A565" s="18"/>
      <c r="B565" s="7"/>
      <c r="C565" s="7"/>
      <c r="D565" s="18"/>
      <c r="E565" s="111" t="str">
        <f t="shared" si="18"/>
        <v/>
      </c>
      <c r="F565" s="7"/>
      <c r="G565" s="7"/>
      <c r="H565" s="7"/>
      <c r="I565" s="7"/>
      <c r="J565" s="7"/>
      <c r="K565" s="7"/>
      <c r="L565" s="124"/>
      <c r="M565" s="7"/>
      <c r="N565" s="18"/>
      <c r="O565" s="122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>
      <c r="A566" s="18"/>
      <c r="B566" s="7"/>
      <c r="C566" s="7"/>
      <c r="D566" s="18"/>
      <c r="E566" s="111" t="str">
        <f t="shared" si="18"/>
        <v/>
      </c>
      <c r="F566" s="7"/>
      <c r="G566" s="7"/>
      <c r="H566" s="7"/>
      <c r="I566" s="7"/>
      <c r="J566" s="7"/>
      <c r="K566" s="7"/>
      <c r="L566" s="124"/>
      <c r="M566" s="7"/>
      <c r="N566" s="18"/>
      <c r="O566" s="122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>
      <c r="A567" s="18"/>
      <c r="B567" s="7"/>
      <c r="C567" s="7"/>
      <c r="D567" s="18"/>
      <c r="E567" s="111" t="str">
        <f t="shared" si="18"/>
        <v/>
      </c>
      <c r="F567" s="7"/>
      <c r="G567" s="7"/>
      <c r="H567" s="7"/>
      <c r="I567" s="7"/>
      <c r="J567" s="7"/>
      <c r="K567" s="7"/>
      <c r="L567" s="124"/>
      <c r="M567" s="7"/>
      <c r="N567" s="18"/>
      <c r="O567" s="122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>
      <c r="A568" s="18"/>
      <c r="B568" s="7"/>
      <c r="C568" s="7"/>
      <c r="D568" s="18"/>
      <c r="E568" s="111" t="str">
        <f t="shared" si="18"/>
        <v/>
      </c>
      <c r="F568" s="7"/>
      <c r="G568" s="7"/>
      <c r="H568" s="7"/>
      <c r="I568" s="7"/>
      <c r="J568" s="7"/>
      <c r="K568" s="7"/>
      <c r="L568" s="124"/>
      <c r="M568" s="7"/>
      <c r="N568" s="18"/>
      <c r="O568" s="122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>
      <c r="A569" s="18"/>
      <c r="B569" s="7"/>
      <c r="C569" s="7"/>
      <c r="D569" s="18"/>
      <c r="E569" s="111" t="str">
        <f t="shared" si="18"/>
        <v/>
      </c>
      <c r="F569" s="7"/>
      <c r="G569" s="7"/>
      <c r="H569" s="7"/>
      <c r="I569" s="7"/>
      <c r="J569" s="7"/>
      <c r="K569" s="7"/>
      <c r="L569" s="124"/>
      <c r="M569" s="7"/>
      <c r="N569" s="18"/>
      <c r="O569" s="122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>
      <c r="A570" s="18"/>
      <c r="B570" s="7"/>
      <c r="C570" s="7"/>
      <c r="D570" s="18"/>
      <c r="E570" s="111" t="str">
        <f t="shared" si="18"/>
        <v/>
      </c>
      <c r="F570" s="7"/>
      <c r="G570" s="7"/>
      <c r="H570" s="7"/>
      <c r="I570" s="7"/>
      <c r="J570" s="7"/>
      <c r="K570" s="7"/>
      <c r="L570" s="124"/>
      <c r="M570" s="7"/>
      <c r="N570" s="18"/>
      <c r="O570" s="122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>
      <c r="A571" s="18"/>
      <c r="B571" s="7"/>
      <c r="C571" s="7"/>
      <c r="D571" s="18"/>
      <c r="E571" s="111" t="str">
        <f t="shared" si="18"/>
        <v/>
      </c>
      <c r="F571" s="7"/>
      <c r="G571" s="7"/>
      <c r="H571" s="7"/>
      <c r="I571" s="7"/>
      <c r="J571" s="7"/>
      <c r="K571" s="7"/>
      <c r="L571" s="124"/>
      <c r="M571" s="7"/>
      <c r="N571" s="18"/>
      <c r="O571" s="122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>
      <c r="A572" s="18"/>
      <c r="B572" s="7"/>
      <c r="C572" s="7"/>
      <c r="D572" s="18"/>
      <c r="E572" s="111" t="str">
        <f t="shared" si="18"/>
        <v/>
      </c>
      <c r="F572" s="7"/>
      <c r="G572" s="7"/>
      <c r="H572" s="7"/>
      <c r="I572" s="7"/>
      <c r="J572" s="7"/>
      <c r="K572" s="7"/>
      <c r="L572" s="124"/>
      <c r="M572" s="7"/>
      <c r="N572" s="18"/>
      <c r="O572" s="122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>
      <c r="A573" s="18"/>
      <c r="B573" s="7"/>
      <c r="C573" s="7"/>
      <c r="D573" s="18"/>
      <c r="E573" s="111" t="str">
        <f t="shared" si="18"/>
        <v/>
      </c>
      <c r="F573" s="7"/>
      <c r="G573" s="7"/>
      <c r="H573" s="7"/>
      <c r="I573" s="7"/>
      <c r="J573" s="7"/>
      <c r="K573" s="7"/>
      <c r="L573" s="124"/>
      <c r="M573" s="7"/>
      <c r="N573" s="18"/>
      <c r="O573" s="122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>
      <c r="A574" s="18"/>
      <c r="B574" s="7"/>
      <c r="C574" s="7"/>
      <c r="D574" s="18"/>
      <c r="E574" s="111" t="str">
        <f t="shared" si="18"/>
        <v/>
      </c>
      <c r="F574" s="7"/>
      <c r="G574" s="7"/>
      <c r="H574" s="7"/>
      <c r="I574" s="7"/>
      <c r="J574" s="7"/>
      <c r="K574" s="7"/>
      <c r="L574" s="124"/>
      <c r="M574" s="7"/>
      <c r="N574" s="18"/>
      <c r="O574" s="122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>
      <c r="A575" s="18"/>
      <c r="B575" s="7"/>
      <c r="C575" s="7"/>
      <c r="D575" s="18"/>
      <c r="E575" s="111" t="str">
        <f t="shared" si="18"/>
        <v/>
      </c>
      <c r="F575" s="7"/>
      <c r="G575" s="7"/>
      <c r="H575" s="7"/>
      <c r="I575" s="7"/>
      <c r="J575" s="7"/>
      <c r="K575" s="7"/>
      <c r="L575" s="124"/>
      <c r="M575" s="7"/>
      <c r="N575" s="18"/>
      <c r="O575" s="122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>
      <c r="A576" s="18"/>
      <c r="B576" s="7"/>
      <c r="C576" s="7"/>
      <c r="D576" s="18"/>
      <c r="E576" s="111" t="str">
        <f t="shared" si="18"/>
        <v/>
      </c>
      <c r="F576" s="7"/>
      <c r="G576" s="7"/>
      <c r="H576" s="7"/>
      <c r="I576" s="7"/>
      <c r="J576" s="7"/>
      <c r="K576" s="7"/>
      <c r="L576" s="124"/>
      <c r="M576" s="7"/>
      <c r="N576" s="18"/>
      <c r="O576" s="122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>
      <c r="A577" s="18"/>
      <c r="B577" s="7"/>
      <c r="C577" s="7"/>
      <c r="D577" s="18"/>
      <c r="E577" s="111" t="str">
        <f t="shared" si="18"/>
        <v/>
      </c>
      <c r="F577" s="7"/>
      <c r="G577" s="7"/>
      <c r="H577" s="7"/>
      <c r="I577" s="7"/>
      <c r="J577" s="7"/>
      <c r="K577" s="7"/>
      <c r="L577" s="124"/>
      <c r="M577" s="7"/>
      <c r="N577" s="18"/>
      <c r="O577" s="122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>
      <c r="A578" s="18"/>
      <c r="B578" s="7"/>
      <c r="C578" s="7"/>
      <c r="D578" s="18"/>
      <c r="E578" s="111" t="str">
        <f t="shared" si="18"/>
        <v/>
      </c>
      <c r="F578" s="7"/>
      <c r="G578" s="7"/>
      <c r="H578" s="7"/>
      <c r="I578" s="7"/>
      <c r="J578" s="7"/>
      <c r="K578" s="7"/>
      <c r="L578" s="124"/>
      <c r="M578" s="7"/>
      <c r="N578" s="18"/>
      <c r="O578" s="122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>
      <c r="A579" s="18"/>
      <c r="B579" s="7"/>
      <c r="C579" s="7"/>
      <c r="D579" s="18"/>
      <c r="E579" s="111" t="str">
        <f t="shared" ref="E579:E642" si="19">IF(ISNUMBER(SEARCH("h",D579)), LEFT(D579,SEARCH("h",D579)-1) + IFERROR(MID(D579,SEARCH("h",D579)+1,LEN(D579)-SEARCH("h",D579)-1)/60, 0), IF(ISNUMBER(SEARCH("p",D579)), LEFT(D579,SEARCH("p",D579)-1)/60, "")
)</f>
        <v/>
      </c>
      <c r="F579" s="7"/>
      <c r="G579" s="7"/>
      <c r="H579" s="7"/>
      <c r="I579" s="7"/>
      <c r="J579" s="7"/>
      <c r="K579" s="7"/>
      <c r="L579" s="124"/>
      <c r="M579" s="7"/>
      <c r="N579" s="18"/>
      <c r="O579" s="122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>
      <c r="A580" s="18"/>
      <c r="B580" s="7"/>
      <c r="C580" s="7"/>
      <c r="D580" s="18"/>
      <c r="E580" s="111" t="str">
        <f t="shared" si="19"/>
        <v/>
      </c>
      <c r="F580" s="7"/>
      <c r="G580" s="7"/>
      <c r="H580" s="7"/>
      <c r="I580" s="7"/>
      <c r="J580" s="7"/>
      <c r="K580" s="7"/>
      <c r="L580" s="124"/>
      <c r="M580" s="7"/>
      <c r="N580" s="18"/>
      <c r="O580" s="122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>
      <c r="A581" s="18"/>
      <c r="B581" s="7"/>
      <c r="C581" s="7"/>
      <c r="D581" s="18"/>
      <c r="E581" s="111" t="str">
        <f t="shared" si="19"/>
        <v/>
      </c>
      <c r="F581" s="7"/>
      <c r="G581" s="7"/>
      <c r="H581" s="7"/>
      <c r="I581" s="7"/>
      <c r="J581" s="7"/>
      <c r="K581" s="7"/>
      <c r="L581" s="124"/>
      <c r="M581" s="7"/>
      <c r="N581" s="18"/>
      <c r="O581" s="122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>
      <c r="A582" s="18"/>
      <c r="B582" s="7"/>
      <c r="C582" s="7"/>
      <c r="D582" s="18"/>
      <c r="E582" s="111" t="str">
        <f t="shared" si="19"/>
        <v/>
      </c>
      <c r="F582" s="7"/>
      <c r="G582" s="7"/>
      <c r="H582" s="7"/>
      <c r="I582" s="7"/>
      <c r="J582" s="7"/>
      <c r="K582" s="7"/>
      <c r="L582" s="124"/>
      <c r="M582" s="7"/>
      <c r="N582" s="18"/>
      <c r="O582" s="122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>
      <c r="A583" s="18"/>
      <c r="B583" s="7"/>
      <c r="C583" s="7"/>
      <c r="D583" s="18"/>
      <c r="E583" s="111" t="str">
        <f t="shared" si="19"/>
        <v/>
      </c>
      <c r="F583" s="7"/>
      <c r="G583" s="7"/>
      <c r="H583" s="7"/>
      <c r="I583" s="7"/>
      <c r="J583" s="7"/>
      <c r="K583" s="7"/>
      <c r="L583" s="124"/>
      <c r="M583" s="7"/>
      <c r="N583" s="18"/>
      <c r="O583" s="122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>
      <c r="A584" s="18"/>
      <c r="B584" s="7"/>
      <c r="C584" s="7"/>
      <c r="D584" s="18"/>
      <c r="E584" s="111" t="str">
        <f t="shared" si="19"/>
        <v/>
      </c>
      <c r="F584" s="7"/>
      <c r="G584" s="7"/>
      <c r="H584" s="7"/>
      <c r="I584" s="7"/>
      <c r="J584" s="7"/>
      <c r="K584" s="7"/>
      <c r="L584" s="124"/>
      <c r="M584" s="7"/>
      <c r="N584" s="18"/>
      <c r="O584" s="122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>
      <c r="A585" s="18"/>
      <c r="B585" s="7"/>
      <c r="C585" s="7"/>
      <c r="D585" s="18"/>
      <c r="E585" s="111" t="str">
        <f t="shared" si="19"/>
        <v/>
      </c>
      <c r="F585" s="7"/>
      <c r="G585" s="7"/>
      <c r="H585" s="7"/>
      <c r="I585" s="7"/>
      <c r="J585" s="7"/>
      <c r="K585" s="7"/>
      <c r="L585" s="124"/>
      <c r="M585" s="7"/>
      <c r="N585" s="18"/>
      <c r="O585" s="122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>
      <c r="A586" s="18"/>
      <c r="B586" s="7"/>
      <c r="C586" s="7"/>
      <c r="D586" s="18"/>
      <c r="E586" s="111" t="str">
        <f t="shared" si="19"/>
        <v/>
      </c>
      <c r="F586" s="7"/>
      <c r="G586" s="7"/>
      <c r="H586" s="7"/>
      <c r="I586" s="7"/>
      <c r="J586" s="7"/>
      <c r="K586" s="7"/>
      <c r="L586" s="124"/>
      <c r="M586" s="7"/>
      <c r="N586" s="18"/>
      <c r="O586" s="122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>
      <c r="A587" s="18"/>
      <c r="B587" s="7"/>
      <c r="C587" s="7"/>
      <c r="D587" s="18"/>
      <c r="E587" s="111" t="str">
        <f t="shared" si="19"/>
        <v/>
      </c>
      <c r="F587" s="7"/>
      <c r="G587" s="7"/>
      <c r="H587" s="7"/>
      <c r="I587" s="7"/>
      <c r="J587" s="7"/>
      <c r="K587" s="7"/>
      <c r="L587" s="124"/>
      <c r="M587" s="7"/>
      <c r="N587" s="18"/>
      <c r="O587" s="122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>
      <c r="A588" s="18"/>
      <c r="B588" s="7"/>
      <c r="C588" s="7"/>
      <c r="D588" s="18"/>
      <c r="E588" s="111" t="str">
        <f t="shared" si="19"/>
        <v/>
      </c>
      <c r="F588" s="7"/>
      <c r="G588" s="7"/>
      <c r="H588" s="7"/>
      <c r="I588" s="7"/>
      <c r="J588" s="7"/>
      <c r="K588" s="7"/>
      <c r="L588" s="124"/>
      <c r="M588" s="7"/>
      <c r="N588" s="18"/>
      <c r="O588" s="122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>
      <c r="A589" s="18"/>
      <c r="B589" s="7"/>
      <c r="C589" s="7"/>
      <c r="D589" s="18"/>
      <c r="E589" s="111" t="str">
        <f t="shared" si="19"/>
        <v/>
      </c>
      <c r="F589" s="7"/>
      <c r="G589" s="7"/>
      <c r="H589" s="7"/>
      <c r="I589" s="7"/>
      <c r="J589" s="7"/>
      <c r="K589" s="7"/>
      <c r="L589" s="124"/>
      <c r="M589" s="7"/>
      <c r="N589" s="18"/>
      <c r="O589" s="122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>
      <c r="A590" s="18"/>
      <c r="B590" s="7"/>
      <c r="C590" s="7"/>
      <c r="D590" s="18"/>
      <c r="E590" s="111" t="str">
        <f t="shared" si="19"/>
        <v/>
      </c>
      <c r="F590" s="7"/>
      <c r="G590" s="7"/>
      <c r="H590" s="7"/>
      <c r="I590" s="7"/>
      <c r="J590" s="7"/>
      <c r="K590" s="7"/>
      <c r="L590" s="124"/>
      <c r="M590" s="7"/>
      <c r="N590" s="18"/>
      <c r="O590" s="122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>
      <c r="A591" s="18"/>
      <c r="B591" s="7"/>
      <c r="C591" s="7"/>
      <c r="D591" s="18"/>
      <c r="E591" s="111" t="str">
        <f t="shared" si="19"/>
        <v/>
      </c>
      <c r="F591" s="7"/>
      <c r="G591" s="7"/>
      <c r="H591" s="7"/>
      <c r="I591" s="7"/>
      <c r="J591" s="7"/>
      <c r="K591" s="7"/>
      <c r="L591" s="124"/>
      <c r="M591" s="7"/>
      <c r="N591" s="18"/>
      <c r="O591" s="122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>
      <c r="A592" s="18"/>
      <c r="B592" s="7"/>
      <c r="C592" s="7"/>
      <c r="D592" s="18"/>
      <c r="E592" s="111" t="str">
        <f t="shared" si="19"/>
        <v/>
      </c>
      <c r="F592" s="7"/>
      <c r="G592" s="7"/>
      <c r="H592" s="7"/>
      <c r="I592" s="7"/>
      <c r="J592" s="7"/>
      <c r="K592" s="7"/>
      <c r="L592" s="124"/>
      <c r="M592" s="7"/>
      <c r="N592" s="18"/>
      <c r="O592" s="122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>
      <c r="A593" s="18"/>
      <c r="B593" s="7"/>
      <c r="C593" s="7"/>
      <c r="D593" s="18"/>
      <c r="E593" s="111" t="str">
        <f t="shared" si="19"/>
        <v/>
      </c>
      <c r="F593" s="7"/>
      <c r="G593" s="7"/>
      <c r="H593" s="7"/>
      <c r="I593" s="7"/>
      <c r="J593" s="7"/>
      <c r="K593" s="7"/>
      <c r="L593" s="124"/>
      <c r="M593" s="7"/>
      <c r="N593" s="18"/>
      <c r="O593" s="122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>
      <c r="A594" s="18"/>
      <c r="B594" s="7"/>
      <c r="C594" s="7"/>
      <c r="D594" s="18"/>
      <c r="E594" s="111" t="str">
        <f t="shared" si="19"/>
        <v/>
      </c>
      <c r="F594" s="7"/>
      <c r="G594" s="7"/>
      <c r="H594" s="7"/>
      <c r="I594" s="7"/>
      <c r="J594" s="7"/>
      <c r="K594" s="7"/>
      <c r="L594" s="124"/>
      <c r="M594" s="7"/>
      <c r="N594" s="18"/>
      <c r="O594" s="122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>
      <c r="A595" s="18"/>
      <c r="B595" s="7"/>
      <c r="C595" s="7"/>
      <c r="D595" s="18"/>
      <c r="E595" s="111" t="str">
        <f t="shared" si="19"/>
        <v/>
      </c>
      <c r="F595" s="7"/>
      <c r="G595" s="7"/>
      <c r="H595" s="7"/>
      <c r="I595" s="7"/>
      <c r="J595" s="7"/>
      <c r="K595" s="7"/>
      <c r="L595" s="124"/>
      <c r="M595" s="7"/>
      <c r="N595" s="18"/>
      <c r="O595" s="122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>
      <c r="A596" s="18"/>
      <c r="B596" s="7"/>
      <c r="C596" s="7"/>
      <c r="D596" s="18"/>
      <c r="E596" s="111" t="str">
        <f t="shared" si="19"/>
        <v/>
      </c>
      <c r="F596" s="7"/>
      <c r="G596" s="7"/>
      <c r="H596" s="7"/>
      <c r="I596" s="7"/>
      <c r="J596" s="7"/>
      <c r="K596" s="7"/>
      <c r="L596" s="124"/>
      <c r="M596" s="7"/>
      <c r="N596" s="18"/>
      <c r="O596" s="122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>
      <c r="A597" s="18"/>
      <c r="B597" s="7"/>
      <c r="C597" s="7"/>
      <c r="D597" s="18"/>
      <c r="E597" s="111" t="str">
        <f t="shared" si="19"/>
        <v/>
      </c>
      <c r="F597" s="7"/>
      <c r="G597" s="7"/>
      <c r="H597" s="7"/>
      <c r="I597" s="7"/>
      <c r="J597" s="7"/>
      <c r="K597" s="7"/>
      <c r="L597" s="124"/>
      <c r="M597" s="7"/>
      <c r="N597" s="18"/>
      <c r="O597" s="122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>
      <c r="A598" s="18"/>
      <c r="B598" s="7"/>
      <c r="C598" s="7"/>
      <c r="D598" s="18"/>
      <c r="E598" s="111" t="str">
        <f t="shared" si="19"/>
        <v/>
      </c>
      <c r="F598" s="7"/>
      <c r="G598" s="7"/>
      <c r="H598" s="7"/>
      <c r="I598" s="7"/>
      <c r="J598" s="7"/>
      <c r="K598" s="7"/>
      <c r="L598" s="124"/>
      <c r="M598" s="7"/>
      <c r="N598" s="18"/>
      <c r="O598" s="122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>
      <c r="A599" s="18"/>
      <c r="B599" s="7"/>
      <c r="C599" s="7"/>
      <c r="D599" s="18"/>
      <c r="E599" s="111" t="str">
        <f t="shared" si="19"/>
        <v/>
      </c>
      <c r="F599" s="7"/>
      <c r="G599" s="7"/>
      <c r="H599" s="7"/>
      <c r="I599" s="7"/>
      <c r="J599" s="7"/>
      <c r="K599" s="7"/>
      <c r="L599" s="124"/>
      <c r="M599" s="7"/>
      <c r="N599" s="18"/>
      <c r="O599" s="122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>
      <c r="A600" s="18"/>
      <c r="B600" s="7"/>
      <c r="C600" s="7"/>
      <c r="D600" s="18"/>
      <c r="E600" s="111" t="str">
        <f t="shared" si="19"/>
        <v/>
      </c>
      <c r="F600" s="7"/>
      <c r="G600" s="7"/>
      <c r="H600" s="7"/>
      <c r="I600" s="7"/>
      <c r="J600" s="7"/>
      <c r="K600" s="7"/>
      <c r="L600" s="124"/>
      <c r="M600" s="7"/>
      <c r="N600" s="18"/>
      <c r="O600" s="122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>
      <c r="A601" s="18"/>
      <c r="B601" s="7"/>
      <c r="C601" s="7"/>
      <c r="D601" s="18"/>
      <c r="E601" s="111" t="str">
        <f t="shared" si="19"/>
        <v/>
      </c>
      <c r="F601" s="7"/>
      <c r="G601" s="7"/>
      <c r="H601" s="7"/>
      <c r="I601" s="7"/>
      <c r="J601" s="7"/>
      <c r="K601" s="7"/>
      <c r="L601" s="124"/>
      <c r="M601" s="7"/>
      <c r="N601" s="18"/>
      <c r="O601" s="122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>
      <c r="A602" s="18"/>
      <c r="B602" s="7"/>
      <c r="C602" s="7"/>
      <c r="D602" s="18"/>
      <c r="E602" s="111" t="str">
        <f t="shared" si="19"/>
        <v/>
      </c>
      <c r="F602" s="7"/>
      <c r="G602" s="7"/>
      <c r="H602" s="7"/>
      <c r="I602" s="7"/>
      <c r="J602" s="7"/>
      <c r="K602" s="7"/>
      <c r="L602" s="124"/>
      <c r="M602" s="7"/>
      <c r="N602" s="18"/>
      <c r="O602" s="122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>
      <c r="A603" s="18"/>
      <c r="B603" s="7"/>
      <c r="C603" s="7"/>
      <c r="D603" s="18"/>
      <c r="E603" s="111" t="str">
        <f t="shared" si="19"/>
        <v/>
      </c>
      <c r="F603" s="7"/>
      <c r="G603" s="7"/>
      <c r="H603" s="7"/>
      <c r="I603" s="7"/>
      <c r="J603" s="7"/>
      <c r="K603" s="7"/>
      <c r="L603" s="124"/>
      <c r="M603" s="7"/>
      <c r="N603" s="18"/>
      <c r="O603" s="122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>
      <c r="A604" s="18"/>
      <c r="B604" s="7"/>
      <c r="C604" s="7"/>
      <c r="D604" s="18"/>
      <c r="E604" s="111" t="str">
        <f t="shared" si="19"/>
        <v/>
      </c>
      <c r="F604" s="7"/>
      <c r="G604" s="7"/>
      <c r="H604" s="7"/>
      <c r="I604" s="7"/>
      <c r="J604" s="7"/>
      <c r="K604" s="7"/>
      <c r="L604" s="124"/>
      <c r="M604" s="7"/>
      <c r="N604" s="18"/>
      <c r="O604" s="122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>
      <c r="A605" s="18"/>
      <c r="B605" s="7"/>
      <c r="C605" s="7"/>
      <c r="D605" s="18"/>
      <c r="E605" s="111" t="str">
        <f t="shared" si="19"/>
        <v/>
      </c>
      <c r="F605" s="7"/>
      <c r="G605" s="7"/>
      <c r="H605" s="7"/>
      <c r="I605" s="7"/>
      <c r="J605" s="7"/>
      <c r="K605" s="7"/>
      <c r="L605" s="124"/>
      <c r="M605" s="7"/>
      <c r="N605" s="18"/>
      <c r="O605" s="122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>
      <c r="A606" s="18"/>
      <c r="B606" s="7"/>
      <c r="C606" s="7"/>
      <c r="D606" s="18"/>
      <c r="E606" s="111" t="str">
        <f t="shared" si="19"/>
        <v/>
      </c>
      <c r="F606" s="7"/>
      <c r="G606" s="7"/>
      <c r="H606" s="7"/>
      <c r="I606" s="7"/>
      <c r="J606" s="7"/>
      <c r="K606" s="7"/>
      <c r="L606" s="124"/>
      <c r="M606" s="7"/>
      <c r="N606" s="18"/>
      <c r="O606" s="122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>
      <c r="A607" s="18"/>
      <c r="B607" s="7"/>
      <c r="C607" s="7"/>
      <c r="D607" s="18"/>
      <c r="E607" s="111" t="str">
        <f t="shared" si="19"/>
        <v/>
      </c>
      <c r="F607" s="7"/>
      <c r="G607" s="7"/>
      <c r="H607" s="7"/>
      <c r="I607" s="7"/>
      <c r="J607" s="7"/>
      <c r="K607" s="7"/>
      <c r="L607" s="124"/>
      <c r="M607" s="7"/>
      <c r="N607" s="18"/>
      <c r="O607" s="122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>
      <c r="A608" s="18"/>
      <c r="B608" s="7"/>
      <c r="C608" s="7"/>
      <c r="D608" s="18"/>
      <c r="E608" s="111" t="str">
        <f t="shared" si="19"/>
        <v/>
      </c>
      <c r="F608" s="7"/>
      <c r="G608" s="7"/>
      <c r="H608" s="7"/>
      <c r="I608" s="7"/>
      <c r="J608" s="7"/>
      <c r="K608" s="7"/>
      <c r="L608" s="124"/>
      <c r="M608" s="7"/>
      <c r="N608" s="18"/>
      <c r="O608" s="122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>
      <c r="A609" s="18"/>
      <c r="B609" s="7"/>
      <c r="C609" s="7"/>
      <c r="D609" s="18"/>
      <c r="E609" s="111" t="str">
        <f t="shared" si="19"/>
        <v/>
      </c>
      <c r="F609" s="7"/>
      <c r="G609" s="7"/>
      <c r="H609" s="7"/>
      <c r="I609" s="7"/>
      <c r="J609" s="7"/>
      <c r="K609" s="7"/>
      <c r="L609" s="124"/>
      <c r="M609" s="7"/>
      <c r="N609" s="18"/>
      <c r="O609" s="122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>
      <c r="A610" s="18"/>
      <c r="B610" s="7"/>
      <c r="C610" s="7"/>
      <c r="D610" s="18"/>
      <c r="E610" s="111" t="str">
        <f t="shared" si="19"/>
        <v/>
      </c>
      <c r="F610" s="7"/>
      <c r="G610" s="7"/>
      <c r="H610" s="7"/>
      <c r="I610" s="7"/>
      <c r="J610" s="7"/>
      <c r="K610" s="7"/>
      <c r="L610" s="124"/>
      <c r="M610" s="7"/>
      <c r="N610" s="18"/>
      <c r="O610" s="122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>
      <c r="A611" s="18"/>
      <c r="B611" s="7"/>
      <c r="C611" s="7"/>
      <c r="D611" s="18"/>
      <c r="E611" s="111" t="str">
        <f t="shared" si="19"/>
        <v/>
      </c>
      <c r="F611" s="7"/>
      <c r="G611" s="7"/>
      <c r="H611" s="7"/>
      <c r="I611" s="7"/>
      <c r="J611" s="7"/>
      <c r="K611" s="7"/>
      <c r="L611" s="124"/>
      <c r="M611" s="7"/>
      <c r="N611" s="18"/>
      <c r="O611" s="122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>
      <c r="A612" s="18"/>
      <c r="B612" s="7"/>
      <c r="C612" s="7"/>
      <c r="D612" s="18"/>
      <c r="E612" s="111" t="str">
        <f t="shared" si="19"/>
        <v/>
      </c>
      <c r="F612" s="7"/>
      <c r="G612" s="7"/>
      <c r="H612" s="7"/>
      <c r="I612" s="7"/>
      <c r="J612" s="7"/>
      <c r="K612" s="7"/>
      <c r="L612" s="124"/>
      <c r="M612" s="7"/>
      <c r="N612" s="18"/>
      <c r="O612" s="122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>
      <c r="A613" s="18"/>
      <c r="B613" s="7"/>
      <c r="C613" s="7"/>
      <c r="D613" s="18"/>
      <c r="E613" s="111" t="str">
        <f t="shared" si="19"/>
        <v/>
      </c>
      <c r="F613" s="7"/>
      <c r="G613" s="7"/>
      <c r="H613" s="7"/>
      <c r="I613" s="7"/>
      <c r="J613" s="7"/>
      <c r="K613" s="7"/>
      <c r="L613" s="124"/>
      <c r="M613" s="7"/>
      <c r="N613" s="18"/>
      <c r="O613" s="122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>
      <c r="A614" s="18"/>
      <c r="B614" s="7"/>
      <c r="C614" s="7"/>
      <c r="D614" s="18"/>
      <c r="E614" s="111" t="str">
        <f t="shared" si="19"/>
        <v/>
      </c>
      <c r="F614" s="7"/>
      <c r="G614" s="7"/>
      <c r="H614" s="7"/>
      <c r="I614" s="7"/>
      <c r="J614" s="7"/>
      <c r="K614" s="7"/>
      <c r="L614" s="124"/>
      <c r="M614" s="7"/>
      <c r="N614" s="18"/>
      <c r="O614" s="122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>
      <c r="A615" s="18"/>
      <c r="B615" s="7"/>
      <c r="C615" s="7"/>
      <c r="D615" s="18"/>
      <c r="E615" s="111" t="str">
        <f t="shared" si="19"/>
        <v/>
      </c>
      <c r="F615" s="7"/>
      <c r="G615" s="7"/>
      <c r="H615" s="7"/>
      <c r="I615" s="7"/>
      <c r="J615" s="7"/>
      <c r="K615" s="7"/>
      <c r="L615" s="124"/>
      <c r="M615" s="7"/>
      <c r="N615" s="18"/>
      <c r="O615" s="122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>
      <c r="A616" s="18"/>
      <c r="B616" s="7"/>
      <c r="C616" s="7"/>
      <c r="D616" s="18"/>
      <c r="E616" s="111" t="str">
        <f t="shared" si="19"/>
        <v/>
      </c>
      <c r="F616" s="7"/>
      <c r="G616" s="7"/>
      <c r="H616" s="7"/>
      <c r="I616" s="7"/>
      <c r="J616" s="7"/>
      <c r="K616" s="7"/>
      <c r="L616" s="124"/>
      <c r="M616" s="7"/>
      <c r="N616" s="18"/>
      <c r="O616" s="122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>
      <c r="A617" s="18"/>
      <c r="B617" s="7"/>
      <c r="C617" s="7"/>
      <c r="D617" s="18"/>
      <c r="E617" s="111" t="str">
        <f t="shared" si="19"/>
        <v/>
      </c>
      <c r="F617" s="7"/>
      <c r="G617" s="7"/>
      <c r="H617" s="7"/>
      <c r="I617" s="7"/>
      <c r="J617" s="7"/>
      <c r="K617" s="7"/>
      <c r="L617" s="124"/>
      <c r="M617" s="7"/>
      <c r="N617" s="18"/>
      <c r="O617" s="122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>
      <c r="A618" s="18"/>
      <c r="B618" s="7"/>
      <c r="C618" s="7"/>
      <c r="D618" s="18"/>
      <c r="E618" s="111" t="str">
        <f t="shared" si="19"/>
        <v/>
      </c>
      <c r="F618" s="7"/>
      <c r="G618" s="7"/>
      <c r="H618" s="7"/>
      <c r="I618" s="7"/>
      <c r="J618" s="7"/>
      <c r="K618" s="7"/>
      <c r="L618" s="124"/>
      <c r="M618" s="7"/>
      <c r="N618" s="18"/>
      <c r="O618" s="122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>
      <c r="A619" s="18"/>
      <c r="B619" s="7"/>
      <c r="C619" s="7"/>
      <c r="D619" s="18"/>
      <c r="E619" s="111" t="str">
        <f t="shared" si="19"/>
        <v/>
      </c>
      <c r="F619" s="7"/>
      <c r="G619" s="7"/>
      <c r="H619" s="7"/>
      <c r="I619" s="7"/>
      <c r="J619" s="7"/>
      <c r="K619" s="7"/>
      <c r="L619" s="124"/>
      <c r="M619" s="7"/>
      <c r="N619" s="18"/>
      <c r="O619" s="122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>
      <c r="A620" s="18"/>
      <c r="B620" s="7"/>
      <c r="C620" s="7"/>
      <c r="D620" s="18"/>
      <c r="E620" s="111" t="str">
        <f t="shared" si="19"/>
        <v/>
      </c>
      <c r="F620" s="7"/>
      <c r="G620" s="7"/>
      <c r="H620" s="7"/>
      <c r="I620" s="7"/>
      <c r="J620" s="7"/>
      <c r="K620" s="7"/>
      <c r="L620" s="124"/>
      <c r="M620" s="7"/>
      <c r="N620" s="18"/>
      <c r="O620" s="122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>
      <c r="A621" s="18"/>
      <c r="B621" s="7"/>
      <c r="C621" s="7"/>
      <c r="D621" s="18"/>
      <c r="E621" s="111" t="str">
        <f t="shared" si="19"/>
        <v/>
      </c>
      <c r="F621" s="7"/>
      <c r="G621" s="7"/>
      <c r="H621" s="7"/>
      <c r="I621" s="7"/>
      <c r="J621" s="7"/>
      <c r="K621" s="7"/>
      <c r="L621" s="124"/>
      <c r="M621" s="7"/>
      <c r="N621" s="18"/>
      <c r="O621" s="122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>
      <c r="A622" s="18"/>
      <c r="B622" s="7"/>
      <c r="C622" s="7"/>
      <c r="D622" s="18"/>
      <c r="E622" s="111" t="str">
        <f t="shared" si="19"/>
        <v/>
      </c>
      <c r="F622" s="7"/>
      <c r="G622" s="7"/>
      <c r="H622" s="7"/>
      <c r="I622" s="7"/>
      <c r="J622" s="7"/>
      <c r="K622" s="7"/>
      <c r="L622" s="124"/>
      <c r="M622" s="7"/>
      <c r="N622" s="18"/>
      <c r="O622" s="122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>
      <c r="A623" s="18"/>
      <c r="B623" s="7"/>
      <c r="C623" s="7"/>
      <c r="D623" s="18"/>
      <c r="E623" s="111" t="str">
        <f t="shared" si="19"/>
        <v/>
      </c>
      <c r="F623" s="7"/>
      <c r="G623" s="7"/>
      <c r="H623" s="7"/>
      <c r="I623" s="7"/>
      <c r="J623" s="7"/>
      <c r="K623" s="7"/>
      <c r="L623" s="124"/>
      <c r="M623" s="7"/>
      <c r="N623" s="18"/>
      <c r="O623" s="122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>
      <c r="A624" s="18"/>
      <c r="B624" s="7"/>
      <c r="C624" s="7"/>
      <c r="D624" s="18"/>
      <c r="E624" s="111" t="str">
        <f t="shared" si="19"/>
        <v/>
      </c>
      <c r="F624" s="7"/>
      <c r="G624" s="7"/>
      <c r="H624" s="7"/>
      <c r="I624" s="7"/>
      <c r="J624" s="7"/>
      <c r="K624" s="7"/>
      <c r="L624" s="124"/>
      <c r="M624" s="7"/>
      <c r="N624" s="18"/>
      <c r="O624" s="122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>
      <c r="A625" s="18"/>
      <c r="B625" s="7"/>
      <c r="C625" s="7"/>
      <c r="D625" s="18"/>
      <c r="E625" s="111" t="str">
        <f t="shared" si="19"/>
        <v/>
      </c>
      <c r="F625" s="7"/>
      <c r="G625" s="7"/>
      <c r="H625" s="7"/>
      <c r="I625" s="7"/>
      <c r="J625" s="7"/>
      <c r="K625" s="7"/>
      <c r="L625" s="124"/>
      <c r="M625" s="7"/>
      <c r="N625" s="18"/>
      <c r="O625" s="122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>
      <c r="A626" s="18"/>
      <c r="B626" s="7"/>
      <c r="C626" s="7"/>
      <c r="D626" s="18"/>
      <c r="E626" s="111" t="str">
        <f t="shared" si="19"/>
        <v/>
      </c>
      <c r="F626" s="7"/>
      <c r="G626" s="7"/>
      <c r="H626" s="7"/>
      <c r="I626" s="7"/>
      <c r="J626" s="7"/>
      <c r="K626" s="7"/>
      <c r="L626" s="124"/>
      <c r="M626" s="7"/>
      <c r="N626" s="18"/>
      <c r="O626" s="122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>
      <c r="A627" s="18"/>
      <c r="B627" s="7"/>
      <c r="C627" s="7"/>
      <c r="D627" s="18"/>
      <c r="E627" s="111" t="str">
        <f t="shared" si="19"/>
        <v/>
      </c>
      <c r="F627" s="7"/>
      <c r="G627" s="7"/>
      <c r="H627" s="7"/>
      <c r="I627" s="7"/>
      <c r="J627" s="7"/>
      <c r="K627" s="7"/>
      <c r="L627" s="124"/>
      <c r="M627" s="7"/>
      <c r="N627" s="18"/>
      <c r="O627" s="122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>
      <c r="A628" s="18"/>
      <c r="B628" s="7"/>
      <c r="C628" s="7"/>
      <c r="D628" s="18"/>
      <c r="E628" s="111" t="str">
        <f t="shared" si="19"/>
        <v/>
      </c>
      <c r="F628" s="7"/>
      <c r="G628" s="7"/>
      <c r="H628" s="7"/>
      <c r="I628" s="7"/>
      <c r="J628" s="7"/>
      <c r="K628" s="7"/>
      <c r="L628" s="124"/>
      <c r="M628" s="7"/>
      <c r="N628" s="18"/>
      <c r="O628" s="122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>
      <c r="A629" s="18"/>
      <c r="B629" s="7"/>
      <c r="C629" s="7"/>
      <c r="D629" s="18"/>
      <c r="E629" s="111" t="str">
        <f t="shared" si="19"/>
        <v/>
      </c>
      <c r="F629" s="7"/>
      <c r="G629" s="7"/>
      <c r="H629" s="7"/>
      <c r="I629" s="7"/>
      <c r="J629" s="7"/>
      <c r="K629" s="7"/>
      <c r="L629" s="124"/>
      <c r="M629" s="7"/>
      <c r="N629" s="18"/>
      <c r="O629" s="122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>
      <c r="A630" s="18"/>
      <c r="B630" s="7"/>
      <c r="C630" s="7"/>
      <c r="D630" s="18"/>
      <c r="E630" s="111" t="str">
        <f t="shared" si="19"/>
        <v/>
      </c>
      <c r="F630" s="7"/>
      <c r="G630" s="7"/>
      <c r="H630" s="7"/>
      <c r="I630" s="7"/>
      <c r="J630" s="7"/>
      <c r="K630" s="7"/>
      <c r="L630" s="124"/>
      <c r="M630" s="7"/>
      <c r="N630" s="18"/>
      <c r="O630" s="122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>
      <c r="A631" s="18"/>
      <c r="B631" s="7"/>
      <c r="C631" s="7"/>
      <c r="D631" s="18"/>
      <c r="E631" s="111" t="str">
        <f t="shared" si="19"/>
        <v/>
      </c>
      <c r="F631" s="7"/>
      <c r="G631" s="7"/>
      <c r="H631" s="7"/>
      <c r="I631" s="7"/>
      <c r="J631" s="7"/>
      <c r="K631" s="7"/>
      <c r="L631" s="124"/>
      <c r="M631" s="7"/>
      <c r="N631" s="18"/>
      <c r="O631" s="122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>
      <c r="A632" s="18"/>
      <c r="B632" s="7"/>
      <c r="C632" s="7"/>
      <c r="D632" s="18"/>
      <c r="E632" s="111" t="str">
        <f t="shared" si="19"/>
        <v/>
      </c>
      <c r="F632" s="7"/>
      <c r="G632" s="7"/>
      <c r="H632" s="7"/>
      <c r="I632" s="7"/>
      <c r="J632" s="7"/>
      <c r="K632" s="7"/>
      <c r="L632" s="124"/>
      <c r="M632" s="7"/>
      <c r="N632" s="18"/>
      <c r="O632" s="122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>
      <c r="A633" s="18"/>
      <c r="B633" s="7"/>
      <c r="C633" s="7"/>
      <c r="D633" s="18"/>
      <c r="E633" s="111" t="str">
        <f t="shared" si="19"/>
        <v/>
      </c>
      <c r="F633" s="7"/>
      <c r="G633" s="7"/>
      <c r="H633" s="7"/>
      <c r="I633" s="7"/>
      <c r="J633" s="7"/>
      <c r="K633" s="7"/>
      <c r="L633" s="124"/>
      <c r="M633" s="7"/>
      <c r="N633" s="18"/>
      <c r="O633" s="122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>
      <c r="A634" s="18"/>
      <c r="B634" s="7"/>
      <c r="C634" s="7"/>
      <c r="D634" s="18"/>
      <c r="E634" s="111" t="str">
        <f t="shared" si="19"/>
        <v/>
      </c>
      <c r="F634" s="7"/>
      <c r="G634" s="7"/>
      <c r="H634" s="7"/>
      <c r="I634" s="7"/>
      <c r="J634" s="7"/>
      <c r="K634" s="7"/>
      <c r="L634" s="124"/>
      <c r="M634" s="7"/>
      <c r="N634" s="18"/>
      <c r="O634" s="122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>
      <c r="A635" s="18"/>
      <c r="B635" s="7"/>
      <c r="C635" s="7"/>
      <c r="D635" s="18"/>
      <c r="E635" s="111" t="str">
        <f t="shared" si="19"/>
        <v/>
      </c>
      <c r="F635" s="7"/>
      <c r="G635" s="7"/>
      <c r="H635" s="7"/>
      <c r="I635" s="7"/>
      <c r="J635" s="7"/>
      <c r="K635" s="7"/>
      <c r="L635" s="124"/>
      <c r="M635" s="7"/>
      <c r="N635" s="18"/>
      <c r="O635" s="122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>
      <c r="A636" s="18"/>
      <c r="B636" s="7"/>
      <c r="C636" s="7"/>
      <c r="D636" s="18"/>
      <c r="E636" s="111" t="str">
        <f t="shared" si="19"/>
        <v/>
      </c>
      <c r="F636" s="7"/>
      <c r="G636" s="7"/>
      <c r="H636" s="7"/>
      <c r="I636" s="7"/>
      <c r="J636" s="7"/>
      <c r="K636" s="7"/>
      <c r="L636" s="124"/>
      <c r="M636" s="7"/>
      <c r="N636" s="18"/>
      <c r="O636" s="122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>
      <c r="A637" s="18"/>
      <c r="B637" s="7"/>
      <c r="C637" s="7"/>
      <c r="D637" s="18"/>
      <c r="E637" s="111" t="str">
        <f t="shared" si="19"/>
        <v/>
      </c>
      <c r="F637" s="7"/>
      <c r="G637" s="7"/>
      <c r="H637" s="7"/>
      <c r="I637" s="7"/>
      <c r="J637" s="7"/>
      <c r="K637" s="7"/>
      <c r="L637" s="124"/>
      <c r="M637" s="7"/>
      <c r="N637" s="18"/>
      <c r="O637" s="122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>
      <c r="A638" s="18"/>
      <c r="B638" s="7"/>
      <c r="C638" s="7"/>
      <c r="D638" s="18"/>
      <c r="E638" s="111" t="str">
        <f t="shared" si="19"/>
        <v/>
      </c>
      <c r="F638" s="7"/>
      <c r="G638" s="7"/>
      <c r="H638" s="7"/>
      <c r="I638" s="7"/>
      <c r="J638" s="7"/>
      <c r="K638" s="7"/>
      <c r="L638" s="124"/>
      <c r="M638" s="7"/>
      <c r="N638" s="18"/>
      <c r="O638" s="122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>
      <c r="A639" s="18"/>
      <c r="B639" s="7"/>
      <c r="C639" s="7"/>
      <c r="D639" s="18"/>
      <c r="E639" s="111" t="str">
        <f t="shared" si="19"/>
        <v/>
      </c>
      <c r="F639" s="7"/>
      <c r="G639" s="7"/>
      <c r="H639" s="7"/>
      <c r="I639" s="7"/>
      <c r="J639" s="7"/>
      <c r="K639" s="7"/>
      <c r="L639" s="124"/>
      <c r="M639" s="7"/>
      <c r="N639" s="18"/>
      <c r="O639" s="122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>
      <c r="A640" s="18"/>
      <c r="B640" s="7"/>
      <c r="C640" s="7"/>
      <c r="D640" s="18"/>
      <c r="E640" s="111" t="str">
        <f t="shared" si="19"/>
        <v/>
      </c>
      <c r="F640" s="7"/>
      <c r="G640" s="7"/>
      <c r="H640" s="7"/>
      <c r="I640" s="7"/>
      <c r="J640" s="7"/>
      <c r="K640" s="7"/>
      <c r="L640" s="124"/>
      <c r="M640" s="7"/>
      <c r="N640" s="18"/>
      <c r="O640" s="122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>
      <c r="A641" s="18"/>
      <c r="B641" s="7"/>
      <c r="C641" s="7"/>
      <c r="D641" s="18"/>
      <c r="E641" s="111" t="str">
        <f t="shared" si="19"/>
        <v/>
      </c>
      <c r="F641" s="7"/>
      <c r="G641" s="7"/>
      <c r="H641" s="7"/>
      <c r="I641" s="7"/>
      <c r="J641" s="7"/>
      <c r="K641" s="7"/>
      <c r="L641" s="124"/>
      <c r="M641" s="7"/>
      <c r="N641" s="18"/>
      <c r="O641" s="122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>
      <c r="A642" s="18"/>
      <c r="B642" s="7"/>
      <c r="C642" s="7"/>
      <c r="D642" s="18"/>
      <c r="E642" s="111" t="str">
        <f t="shared" si="19"/>
        <v/>
      </c>
      <c r="F642" s="7"/>
      <c r="G642" s="7"/>
      <c r="H642" s="7"/>
      <c r="I642" s="7"/>
      <c r="J642" s="7"/>
      <c r="K642" s="7"/>
      <c r="L642" s="124"/>
      <c r="M642" s="7"/>
      <c r="N642" s="18"/>
      <c r="O642" s="122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>
      <c r="A643" s="18"/>
      <c r="B643" s="7"/>
      <c r="C643" s="7"/>
      <c r="D643" s="18"/>
      <c r="E643" s="111" t="str">
        <f t="shared" ref="E643:E706" si="20">IF(ISNUMBER(SEARCH("h",D643)), LEFT(D643,SEARCH("h",D643)-1) + IFERROR(MID(D643,SEARCH("h",D643)+1,LEN(D643)-SEARCH("h",D643)-1)/60, 0), IF(ISNUMBER(SEARCH("p",D643)), LEFT(D643,SEARCH("p",D643)-1)/60, "")
)</f>
        <v/>
      </c>
      <c r="F643" s="7"/>
      <c r="G643" s="7"/>
      <c r="H643" s="7"/>
      <c r="I643" s="7"/>
      <c r="J643" s="7"/>
      <c r="K643" s="7"/>
      <c r="L643" s="124"/>
      <c r="M643" s="7"/>
      <c r="N643" s="18"/>
      <c r="O643" s="122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>
      <c r="A644" s="18"/>
      <c r="B644" s="7"/>
      <c r="C644" s="7"/>
      <c r="D644" s="18"/>
      <c r="E644" s="111" t="str">
        <f t="shared" si="20"/>
        <v/>
      </c>
      <c r="F644" s="7"/>
      <c r="G644" s="7"/>
      <c r="H644" s="7"/>
      <c r="I644" s="7"/>
      <c r="J644" s="7"/>
      <c r="K644" s="7"/>
      <c r="L644" s="124"/>
      <c r="M644" s="7"/>
      <c r="N644" s="18"/>
      <c r="O644" s="122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>
      <c r="A645" s="18"/>
      <c r="B645" s="7"/>
      <c r="C645" s="7"/>
      <c r="D645" s="18"/>
      <c r="E645" s="111" t="str">
        <f t="shared" si="20"/>
        <v/>
      </c>
      <c r="F645" s="7"/>
      <c r="G645" s="7"/>
      <c r="H645" s="7"/>
      <c r="I645" s="7"/>
      <c r="J645" s="7"/>
      <c r="K645" s="7"/>
      <c r="L645" s="124"/>
      <c r="M645" s="7"/>
      <c r="N645" s="18"/>
      <c r="O645" s="122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>
      <c r="A646" s="18"/>
      <c r="B646" s="7"/>
      <c r="C646" s="7"/>
      <c r="D646" s="18"/>
      <c r="E646" s="111" t="str">
        <f t="shared" si="20"/>
        <v/>
      </c>
      <c r="F646" s="7"/>
      <c r="G646" s="7"/>
      <c r="H646" s="7"/>
      <c r="I646" s="7"/>
      <c r="J646" s="7"/>
      <c r="K646" s="7"/>
      <c r="L646" s="124"/>
      <c r="M646" s="7"/>
      <c r="N646" s="18"/>
      <c r="O646" s="122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>
      <c r="A647" s="18"/>
      <c r="B647" s="7"/>
      <c r="C647" s="7"/>
      <c r="D647" s="18"/>
      <c r="E647" s="111" t="str">
        <f t="shared" si="20"/>
        <v/>
      </c>
      <c r="F647" s="7"/>
      <c r="G647" s="7"/>
      <c r="H647" s="7"/>
      <c r="I647" s="7"/>
      <c r="J647" s="7"/>
      <c r="K647" s="7"/>
      <c r="L647" s="124"/>
      <c r="M647" s="7"/>
      <c r="N647" s="18"/>
      <c r="O647" s="122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>
      <c r="A648" s="18"/>
      <c r="B648" s="7"/>
      <c r="C648" s="7"/>
      <c r="D648" s="18"/>
      <c r="E648" s="111" t="str">
        <f t="shared" si="20"/>
        <v/>
      </c>
      <c r="F648" s="7"/>
      <c r="G648" s="7"/>
      <c r="H648" s="7"/>
      <c r="I648" s="7"/>
      <c r="J648" s="7"/>
      <c r="K648" s="7"/>
      <c r="L648" s="124"/>
      <c r="M648" s="7"/>
      <c r="N648" s="18"/>
      <c r="O648" s="122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>
      <c r="A649" s="18"/>
      <c r="B649" s="7"/>
      <c r="C649" s="7"/>
      <c r="D649" s="18"/>
      <c r="E649" s="111" t="str">
        <f t="shared" si="20"/>
        <v/>
      </c>
      <c r="F649" s="7"/>
      <c r="G649" s="7"/>
      <c r="H649" s="7"/>
      <c r="I649" s="7"/>
      <c r="J649" s="7"/>
      <c r="K649" s="7"/>
      <c r="L649" s="124"/>
      <c r="M649" s="7"/>
      <c r="N649" s="18"/>
      <c r="O649" s="122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>
      <c r="A650" s="18"/>
      <c r="B650" s="7"/>
      <c r="C650" s="7"/>
      <c r="D650" s="18"/>
      <c r="E650" s="111" t="str">
        <f t="shared" si="20"/>
        <v/>
      </c>
      <c r="F650" s="7"/>
      <c r="G650" s="7"/>
      <c r="H650" s="7"/>
      <c r="I650" s="7"/>
      <c r="J650" s="7"/>
      <c r="K650" s="7"/>
      <c r="L650" s="124"/>
      <c r="M650" s="7"/>
      <c r="N650" s="18"/>
      <c r="O650" s="122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>
      <c r="A651" s="18"/>
      <c r="B651" s="7"/>
      <c r="C651" s="7"/>
      <c r="D651" s="18"/>
      <c r="E651" s="111" t="str">
        <f t="shared" si="20"/>
        <v/>
      </c>
      <c r="F651" s="7"/>
      <c r="G651" s="7"/>
      <c r="H651" s="7"/>
      <c r="I651" s="7"/>
      <c r="J651" s="7"/>
      <c r="K651" s="7"/>
      <c r="L651" s="124"/>
      <c r="M651" s="7"/>
      <c r="N651" s="18"/>
      <c r="O651" s="122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>
      <c r="A652" s="18"/>
      <c r="B652" s="7"/>
      <c r="C652" s="7"/>
      <c r="D652" s="18"/>
      <c r="E652" s="111" t="str">
        <f t="shared" si="20"/>
        <v/>
      </c>
      <c r="F652" s="7"/>
      <c r="G652" s="7"/>
      <c r="H652" s="7"/>
      <c r="I652" s="7"/>
      <c r="J652" s="7"/>
      <c r="K652" s="7"/>
      <c r="L652" s="124"/>
      <c r="M652" s="7"/>
      <c r="N652" s="18"/>
      <c r="O652" s="122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>
      <c r="A653" s="18"/>
      <c r="B653" s="7"/>
      <c r="C653" s="7"/>
      <c r="D653" s="18"/>
      <c r="E653" s="111" t="str">
        <f t="shared" si="20"/>
        <v/>
      </c>
      <c r="F653" s="7"/>
      <c r="G653" s="7"/>
      <c r="H653" s="7"/>
      <c r="I653" s="7"/>
      <c r="J653" s="7"/>
      <c r="K653" s="7"/>
      <c r="L653" s="124"/>
      <c r="M653" s="7"/>
      <c r="N653" s="18"/>
      <c r="O653" s="122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>
      <c r="A654" s="18"/>
      <c r="B654" s="7"/>
      <c r="C654" s="7"/>
      <c r="D654" s="18"/>
      <c r="E654" s="111" t="str">
        <f t="shared" si="20"/>
        <v/>
      </c>
      <c r="F654" s="7"/>
      <c r="G654" s="7"/>
      <c r="H654" s="7"/>
      <c r="I654" s="7"/>
      <c r="J654" s="7"/>
      <c r="K654" s="7"/>
      <c r="L654" s="124"/>
      <c r="M654" s="7"/>
      <c r="N654" s="18"/>
      <c r="O654" s="122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>
      <c r="A655" s="18"/>
      <c r="B655" s="7"/>
      <c r="C655" s="7"/>
      <c r="D655" s="18"/>
      <c r="E655" s="111" t="str">
        <f t="shared" si="20"/>
        <v/>
      </c>
      <c r="F655" s="7"/>
      <c r="G655" s="7"/>
      <c r="H655" s="7"/>
      <c r="I655" s="7"/>
      <c r="J655" s="7"/>
      <c r="K655" s="7"/>
      <c r="L655" s="124"/>
      <c r="M655" s="7"/>
      <c r="N655" s="18"/>
      <c r="O655" s="122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>
      <c r="A656" s="18"/>
      <c r="B656" s="7"/>
      <c r="C656" s="7"/>
      <c r="D656" s="18"/>
      <c r="E656" s="111" t="str">
        <f t="shared" si="20"/>
        <v/>
      </c>
      <c r="F656" s="7"/>
      <c r="G656" s="7"/>
      <c r="H656" s="7"/>
      <c r="I656" s="7"/>
      <c r="J656" s="7"/>
      <c r="K656" s="7"/>
      <c r="L656" s="124"/>
      <c r="M656" s="7"/>
      <c r="N656" s="18"/>
      <c r="O656" s="122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>
      <c r="A657" s="18"/>
      <c r="B657" s="7"/>
      <c r="C657" s="7"/>
      <c r="D657" s="18"/>
      <c r="E657" s="111" t="str">
        <f t="shared" si="20"/>
        <v/>
      </c>
      <c r="F657" s="7"/>
      <c r="G657" s="7"/>
      <c r="H657" s="7"/>
      <c r="I657" s="7"/>
      <c r="J657" s="7"/>
      <c r="K657" s="7"/>
      <c r="L657" s="124"/>
      <c r="M657" s="7"/>
      <c r="N657" s="18"/>
      <c r="O657" s="122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>
      <c r="A658" s="18"/>
      <c r="B658" s="7"/>
      <c r="C658" s="7"/>
      <c r="D658" s="18"/>
      <c r="E658" s="111" t="str">
        <f t="shared" si="20"/>
        <v/>
      </c>
      <c r="F658" s="7"/>
      <c r="G658" s="7"/>
      <c r="H658" s="7"/>
      <c r="I658" s="7"/>
      <c r="J658" s="7"/>
      <c r="K658" s="7"/>
      <c r="L658" s="124"/>
      <c r="M658" s="7"/>
      <c r="N658" s="18"/>
      <c r="O658" s="122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>
      <c r="A659" s="18"/>
      <c r="B659" s="7"/>
      <c r="C659" s="7"/>
      <c r="D659" s="18"/>
      <c r="E659" s="111" t="str">
        <f t="shared" si="20"/>
        <v/>
      </c>
      <c r="F659" s="7"/>
      <c r="G659" s="7"/>
      <c r="H659" s="7"/>
      <c r="I659" s="7"/>
      <c r="J659" s="7"/>
      <c r="K659" s="7"/>
      <c r="L659" s="124"/>
      <c r="M659" s="7"/>
      <c r="N659" s="18"/>
      <c r="O659" s="122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>
      <c r="A660" s="18"/>
      <c r="B660" s="7"/>
      <c r="C660" s="7"/>
      <c r="D660" s="18"/>
      <c r="E660" s="111" t="str">
        <f t="shared" si="20"/>
        <v/>
      </c>
      <c r="F660" s="7"/>
      <c r="G660" s="7"/>
      <c r="H660" s="7"/>
      <c r="I660" s="7"/>
      <c r="J660" s="7"/>
      <c r="K660" s="7"/>
      <c r="L660" s="124"/>
      <c r="M660" s="7"/>
      <c r="N660" s="18"/>
      <c r="O660" s="122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>
      <c r="A661" s="18"/>
      <c r="B661" s="7"/>
      <c r="C661" s="7"/>
      <c r="D661" s="18"/>
      <c r="E661" s="111" t="str">
        <f t="shared" si="20"/>
        <v/>
      </c>
      <c r="F661" s="7"/>
      <c r="G661" s="7"/>
      <c r="H661" s="7"/>
      <c r="I661" s="7"/>
      <c r="J661" s="7"/>
      <c r="K661" s="7"/>
      <c r="L661" s="124"/>
      <c r="M661" s="7"/>
      <c r="N661" s="18"/>
      <c r="O661" s="122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>
      <c r="A662" s="18"/>
      <c r="B662" s="7"/>
      <c r="C662" s="7"/>
      <c r="D662" s="18"/>
      <c r="E662" s="111" t="str">
        <f t="shared" si="20"/>
        <v/>
      </c>
      <c r="F662" s="7"/>
      <c r="G662" s="7"/>
      <c r="H662" s="7"/>
      <c r="I662" s="7"/>
      <c r="J662" s="7"/>
      <c r="K662" s="7"/>
      <c r="L662" s="124"/>
      <c r="M662" s="7"/>
      <c r="N662" s="18"/>
      <c r="O662" s="122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>
      <c r="A663" s="18"/>
      <c r="B663" s="7"/>
      <c r="C663" s="7"/>
      <c r="D663" s="18"/>
      <c r="E663" s="111" t="str">
        <f t="shared" si="20"/>
        <v/>
      </c>
      <c r="F663" s="7"/>
      <c r="G663" s="7"/>
      <c r="H663" s="7"/>
      <c r="I663" s="7"/>
      <c r="J663" s="7"/>
      <c r="K663" s="7"/>
      <c r="L663" s="124"/>
      <c r="M663" s="7"/>
      <c r="N663" s="18"/>
      <c r="O663" s="122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>
      <c r="A664" s="18"/>
      <c r="B664" s="7"/>
      <c r="C664" s="7"/>
      <c r="D664" s="18"/>
      <c r="E664" s="111" t="str">
        <f t="shared" si="20"/>
        <v/>
      </c>
      <c r="F664" s="7"/>
      <c r="G664" s="7"/>
      <c r="H664" s="7"/>
      <c r="I664" s="7"/>
      <c r="J664" s="7"/>
      <c r="K664" s="7"/>
      <c r="L664" s="124"/>
      <c r="M664" s="7"/>
      <c r="N664" s="18"/>
      <c r="O664" s="122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>
      <c r="A665" s="18"/>
      <c r="B665" s="7"/>
      <c r="C665" s="7"/>
      <c r="D665" s="18"/>
      <c r="E665" s="111" t="str">
        <f t="shared" si="20"/>
        <v/>
      </c>
      <c r="F665" s="7"/>
      <c r="G665" s="7"/>
      <c r="H665" s="7"/>
      <c r="I665" s="7"/>
      <c r="J665" s="7"/>
      <c r="K665" s="7"/>
      <c r="L665" s="124"/>
      <c r="M665" s="7"/>
      <c r="N665" s="18"/>
      <c r="O665" s="122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>
      <c r="A666" s="18"/>
      <c r="B666" s="7"/>
      <c r="C666" s="7"/>
      <c r="D666" s="18"/>
      <c r="E666" s="111" t="str">
        <f t="shared" si="20"/>
        <v/>
      </c>
      <c r="F666" s="7"/>
      <c r="G666" s="7"/>
      <c r="H666" s="7"/>
      <c r="I666" s="7"/>
      <c r="J666" s="7"/>
      <c r="K666" s="7"/>
      <c r="L666" s="124"/>
      <c r="M666" s="7"/>
      <c r="N666" s="18"/>
      <c r="O666" s="122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>
      <c r="A667" s="18"/>
      <c r="B667" s="7"/>
      <c r="C667" s="7"/>
      <c r="D667" s="18"/>
      <c r="E667" s="111" t="str">
        <f t="shared" si="20"/>
        <v/>
      </c>
      <c r="F667" s="7"/>
      <c r="G667" s="7"/>
      <c r="H667" s="7"/>
      <c r="I667" s="7"/>
      <c r="J667" s="7"/>
      <c r="K667" s="7"/>
      <c r="L667" s="124"/>
      <c r="M667" s="7"/>
      <c r="N667" s="18"/>
      <c r="O667" s="122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>
      <c r="A668" s="18"/>
      <c r="B668" s="7"/>
      <c r="C668" s="7"/>
      <c r="D668" s="18"/>
      <c r="E668" s="111" t="str">
        <f t="shared" si="20"/>
        <v/>
      </c>
      <c r="F668" s="7"/>
      <c r="G668" s="7"/>
      <c r="H668" s="7"/>
      <c r="I668" s="7"/>
      <c r="J668" s="7"/>
      <c r="K668" s="7"/>
      <c r="L668" s="124"/>
      <c r="M668" s="7"/>
      <c r="N668" s="18"/>
      <c r="O668" s="122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>
      <c r="A669" s="18"/>
      <c r="B669" s="7"/>
      <c r="C669" s="7"/>
      <c r="D669" s="18"/>
      <c r="E669" s="111" t="str">
        <f t="shared" si="20"/>
        <v/>
      </c>
      <c r="F669" s="7"/>
      <c r="G669" s="7"/>
      <c r="H669" s="7"/>
      <c r="I669" s="7"/>
      <c r="J669" s="7"/>
      <c r="K669" s="7"/>
      <c r="L669" s="124"/>
      <c r="M669" s="7"/>
      <c r="N669" s="18"/>
      <c r="O669" s="122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>
      <c r="A670" s="18"/>
      <c r="B670" s="7"/>
      <c r="C670" s="7"/>
      <c r="D670" s="18"/>
      <c r="E670" s="111" t="str">
        <f t="shared" si="20"/>
        <v/>
      </c>
      <c r="F670" s="7"/>
      <c r="G670" s="7"/>
      <c r="H670" s="7"/>
      <c r="I670" s="7"/>
      <c r="J670" s="7"/>
      <c r="K670" s="7"/>
      <c r="L670" s="124"/>
      <c r="M670" s="7"/>
      <c r="N670" s="18"/>
      <c r="O670" s="122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>
      <c r="A671" s="18"/>
      <c r="B671" s="7"/>
      <c r="C671" s="7"/>
      <c r="D671" s="18"/>
      <c r="E671" s="111" t="str">
        <f t="shared" si="20"/>
        <v/>
      </c>
      <c r="F671" s="7"/>
      <c r="G671" s="7"/>
      <c r="H671" s="7"/>
      <c r="I671" s="7"/>
      <c r="J671" s="7"/>
      <c r="K671" s="7"/>
      <c r="L671" s="124"/>
      <c r="M671" s="7"/>
      <c r="N671" s="18"/>
      <c r="O671" s="122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>
      <c r="A672" s="18"/>
      <c r="B672" s="7"/>
      <c r="C672" s="7"/>
      <c r="D672" s="18"/>
      <c r="E672" s="111" t="str">
        <f t="shared" si="20"/>
        <v/>
      </c>
      <c r="F672" s="7"/>
      <c r="G672" s="7"/>
      <c r="H672" s="7"/>
      <c r="I672" s="7"/>
      <c r="J672" s="7"/>
      <c r="K672" s="7"/>
      <c r="L672" s="124"/>
      <c r="M672" s="7"/>
      <c r="N672" s="18"/>
      <c r="O672" s="122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>
      <c r="A673" s="18"/>
      <c r="B673" s="7"/>
      <c r="C673" s="7"/>
      <c r="D673" s="18"/>
      <c r="E673" s="111" t="str">
        <f t="shared" si="20"/>
        <v/>
      </c>
      <c r="F673" s="7"/>
      <c r="G673" s="7"/>
      <c r="H673" s="7"/>
      <c r="I673" s="7"/>
      <c r="J673" s="7"/>
      <c r="K673" s="7"/>
      <c r="L673" s="124"/>
      <c r="M673" s="7"/>
      <c r="N673" s="18"/>
      <c r="O673" s="122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>
      <c r="A674" s="18"/>
      <c r="B674" s="7"/>
      <c r="C674" s="7"/>
      <c r="D674" s="18"/>
      <c r="E674" s="111" t="str">
        <f t="shared" si="20"/>
        <v/>
      </c>
      <c r="F674" s="7"/>
      <c r="G674" s="7"/>
      <c r="H674" s="7"/>
      <c r="I674" s="7"/>
      <c r="J674" s="7"/>
      <c r="K674" s="7"/>
      <c r="L674" s="124"/>
      <c r="M674" s="7"/>
      <c r="N674" s="18"/>
      <c r="O674" s="122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>
      <c r="A675" s="18"/>
      <c r="B675" s="7"/>
      <c r="C675" s="7"/>
      <c r="D675" s="18"/>
      <c r="E675" s="111" t="str">
        <f t="shared" si="20"/>
        <v/>
      </c>
      <c r="F675" s="7"/>
      <c r="G675" s="7"/>
      <c r="H675" s="7"/>
      <c r="I675" s="7"/>
      <c r="J675" s="7"/>
      <c r="K675" s="7"/>
      <c r="L675" s="124"/>
      <c r="M675" s="7"/>
      <c r="N675" s="18"/>
      <c r="O675" s="122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>
      <c r="A676" s="18"/>
      <c r="B676" s="7"/>
      <c r="C676" s="7"/>
      <c r="D676" s="18"/>
      <c r="E676" s="111" t="str">
        <f t="shared" si="20"/>
        <v/>
      </c>
      <c r="F676" s="7"/>
      <c r="G676" s="7"/>
      <c r="H676" s="7"/>
      <c r="I676" s="7"/>
      <c r="J676" s="7"/>
      <c r="K676" s="7"/>
      <c r="L676" s="124"/>
      <c r="M676" s="7"/>
      <c r="N676" s="18"/>
      <c r="O676" s="122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>
      <c r="A677" s="18"/>
      <c r="B677" s="7"/>
      <c r="C677" s="7"/>
      <c r="D677" s="18"/>
      <c r="E677" s="111" t="str">
        <f t="shared" si="20"/>
        <v/>
      </c>
      <c r="F677" s="7"/>
      <c r="G677" s="7"/>
      <c r="H677" s="7"/>
      <c r="I677" s="7"/>
      <c r="J677" s="7"/>
      <c r="K677" s="7"/>
      <c r="L677" s="124"/>
      <c r="M677" s="7"/>
      <c r="N677" s="18"/>
      <c r="O677" s="122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>
      <c r="A678" s="18"/>
      <c r="B678" s="7"/>
      <c r="C678" s="7"/>
      <c r="D678" s="18"/>
      <c r="E678" s="111" t="str">
        <f t="shared" si="20"/>
        <v/>
      </c>
      <c r="F678" s="7"/>
      <c r="G678" s="7"/>
      <c r="H678" s="7"/>
      <c r="I678" s="7"/>
      <c r="J678" s="7"/>
      <c r="K678" s="7"/>
      <c r="L678" s="124"/>
      <c r="M678" s="7"/>
      <c r="N678" s="18"/>
      <c r="O678" s="122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>
      <c r="A679" s="18"/>
      <c r="B679" s="7"/>
      <c r="C679" s="7"/>
      <c r="D679" s="18"/>
      <c r="E679" s="111" t="str">
        <f t="shared" si="20"/>
        <v/>
      </c>
      <c r="F679" s="7"/>
      <c r="G679" s="7"/>
      <c r="H679" s="7"/>
      <c r="I679" s="7"/>
      <c r="J679" s="7"/>
      <c r="K679" s="7"/>
      <c r="L679" s="124"/>
      <c r="M679" s="7"/>
      <c r="N679" s="18"/>
      <c r="O679" s="122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>
      <c r="A680" s="18"/>
      <c r="B680" s="7"/>
      <c r="C680" s="7"/>
      <c r="D680" s="18"/>
      <c r="E680" s="111" t="str">
        <f t="shared" si="20"/>
        <v/>
      </c>
      <c r="F680" s="7"/>
      <c r="G680" s="7"/>
      <c r="H680" s="7"/>
      <c r="I680" s="7"/>
      <c r="J680" s="7"/>
      <c r="K680" s="7"/>
      <c r="L680" s="124"/>
      <c r="M680" s="7"/>
      <c r="N680" s="18"/>
      <c r="O680" s="122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>
      <c r="A681" s="18"/>
      <c r="B681" s="7"/>
      <c r="C681" s="7"/>
      <c r="D681" s="18"/>
      <c r="E681" s="111" t="str">
        <f t="shared" si="20"/>
        <v/>
      </c>
      <c r="F681" s="7"/>
      <c r="G681" s="7"/>
      <c r="H681" s="7"/>
      <c r="I681" s="7"/>
      <c r="J681" s="7"/>
      <c r="K681" s="7"/>
      <c r="L681" s="124"/>
      <c r="M681" s="7"/>
      <c r="N681" s="18"/>
      <c r="O681" s="122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>
      <c r="A682" s="18"/>
      <c r="B682" s="7"/>
      <c r="C682" s="7"/>
      <c r="D682" s="18"/>
      <c r="E682" s="111" t="str">
        <f t="shared" si="20"/>
        <v/>
      </c>
      <c r="F682" s="7"/>
      <c r="G682" s="7"/>
      <c r="H682" s="7"/>
      <c r="I682" s="7"/>
      <c r="J682" s="7"/>
      <c r="K682" s="7"/>
      <c r="L682" s="124"/>
      <c r="M682" s="7"/>
      <c r="N682" s="18"/>
      <c r="O682" s="122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>
      <c r="A683" s="18"/>
      <c r="B683" s="7"/>
      <c r="C683" s="7"/>
      <c r="D683" s="18"/>
      <c r="E683" s="111" t="str">
        <f t="shared" si="20"/>
        <v/>
      </c>
      <c r="F683" s="7"/>
      <c r="G683" s="7"/>
      <c r="H683" s="7"/>
      <c r="I683" s="7"/>
      <c r="J683" s="7"/>
      <c r="K683" s="7"/>
      <c r="L683" s="124"/>
      <c r="M683" s="7"/>
      <c r="N683" s="18"/>
      <c r="O683" s="122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>
      <c r="A684" s="18"/>
      <c r="B684" s="7"/>
      <c r="C684" s="7"/>
      <c r="D684" s="18"/>
      <c r="E684" s="111" t="str">
        <f t="shared" si="20"/>
        <v/>
      </c>
      <c r="F684" s="7"/>
      <c r="G684" s="7"/>
      <c r="H684" s="7"/>
      <c r="I684" s="7"/>
      <c r="J684" s="7"/>
      <c r="K684" s="7"/>
      <c r="L684" s="124"/>
      <c r="M684" s="7"/>
      <c r="N684" s="18"/>
      <c r="O684" s="122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>
      <c r="A685" s="18"/>
      <c r="B685" s="7"/>
      <c r="C685" s="7"/>
      <c r="D685" s="18"/>
      <c r="E685" s="111" t="str">
        <f t="shared" si="20"/>
        <v/>
      </c>
      <c r="F685" s="7"/>
      <c r="G685" s="7"/>
      <c r="H685" s="7"/>
      <c r="I685" s="7"/>
      <c r="J685" s="7"/>
      <c r="K685" s="7"/>
      <c r="L685" s="124"/>
      <c r="M685" s="7"/>
      <c r="N685" s="18"/>
      <c r="O685" s="122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>
      <c r="A686" s="18"/>
      <c r="B686" s="7"/>
      <c r="C686" s="7"/>
      <c r="D686" s="18"/>
      <c r="E686" s="111" t="str">
        <f t="shared" si="20"/>
        <v/>
      </c>
      <c r="F686" s="7"/>
      <c r="G686" s="7"/>
      <c r="H686" s="7"/>
      <c r="I686" s="7"/>
      <c r="J686" s="7"/>
      <c r="K686" s="7"/>
      <c r="L686" s="124"/>
      <c r="M686" s="7"/>
      <c r="N686" s="18"/>
      <c r="O686" s="122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>
      <c r="A687" s="18"/>
      <c r="B687" s="7"/>
      <c r="C687" s="7"/>
      <c r="D687" s="18"/>
      <c r="E687" s="111" t="str">
        <f t="shared" si="20"/>
        <v/>
      </c>
      <c r="F687" s="7"/>
      <c r="G687" s="7"/>
      <c r="H687" s="7"/>
      <c r="I687" s="7"/>
      <c r="J687" s="7"/>
      <c r="K687" s="7"/>
      <c r="L687" s="124"/>
      <c r="M687" s="7"/>
      <c r="N687" s="18"/>
      <c r="O687" s="122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>
      <c r="A688" s="18"/>
      <c r="B688" s="7"/>
      <c r="C688" s="7"/>
      <c r="D688" s="18"/>
      <c r="E688" s="111" t="str">
        <f t="shared" si="20"/>
        <v/>
      </c>
      <c r="F688" s="7"/>
      <c r="G688" s="7"/>
      <c r="H688" s="7"/>
      <c r="I688" s="7"/>
      <c r="J688" s="7"/>
      <c r="K688" s="7"/>
      <c r="L688" s="124"/>
      <c r="M688" s="7"/>
      <c r="N688" s="18"/>
      <c r="O688" s="122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>
      <c r="A689" s="18"/>
      <c r="B689" s="7"/>
      <c r="C689" s="7"/>
      <c r="D689" s="18"/>
      <c r="E689" s="111" t="str">
        <f t="shared" si="20"/>
        <v/>
      </c>
      <c r="F689" s="7"/>
      <c r="G689" s="7"/>
      <c r="H689" s="7"/>
      <c r="I689" s="7"/>
      <c r="J689" s="7"/>
      <c r="K689" s="7"/>
      <c r="L689" s="124"/>
      <c r="M689" s="7"/>
      <c r="N689" s="18"/>
      <c r="O689" s="122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>
      <c r="A690" s="18"/>
      <c r="B690" s="7"/>
      <c r="C690" s="7"/>
      <c r="D690" s="18"/>
      <c r="E690" s="111" t="str">
        <f t="shared" si="20"/>
        <v/>
      </c>
      <c r="F690" s="7"/>
      <c r="G690" s="7"/>
      <c r="H690" s="7"/>
      <c r="I690" s="7"/>
      <c r="J690" s="7"/>
      <c r="K690" s="7"/>
      <c r="L690" s="124"/>
      <c r="M690" s="7"/>
      <c r="N690" s="18"/>
      <c r="O690" s="122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>
      <c r="A691" s="18"/>
      <c r="B691" s="7"/>
      <c r="C691" s="7"/>
      <c r="D691" s="18"/>
      <c r="E691" s="111" t="str">
        <f t="shared" si="20"/>
        <v/>
      </c>
      <c r="F691" s="7"/>
      <c r="G691" s="7"/>
      <c r="H691" s="7"/>
      <c r="I691" s="7"/>
      <c r="J691" s="7"/>
      <c r="K691" s="7"/>
      <c r="L691" s="124"/>
      <c r="M691" s="7"/>
      <c r="N691" s="18"/>
      <c r="O691" s="122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>
      <c r="A692" s="18"/>
      <c r="B692" s="7"/>
      <c r="C692" s="7"/>
      <c r="D692" s="18"/>
      <c r="E692" s="111" t="str">
        <f t="shared" si="20"/>
        <v/>
      </c>
      <c r="F692" s="7"/>
      <c r="G692" s="7"/>
      <c r="H692" s="7"/>
      <c r="I692" s="7"/>
      <c r="J692" s="7"/>
      <c r="K692" s="7"/>
      <c r="L692" s="124"/>
      <c r="M692" s="7"/>
      <c r="N692" s="18"/>
      <c r="O692" s="122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>
      <c r="A693" s="18"/>
      <c r="B693" s="7"/>
      <c r="C693" s="7"/>
      <c r="D693" s="18"/>
      <c r="E693" s="111" t="str">
        <f t="shared" si="20"/>
        <v/>
      </c>
      <c r="F693" s="7"/>
      <c r="G693" s="7"/>
      <c r="H693" s="7"/>
      <c r="I693" s="7"/>
      <c r="J693" s="7"/>
      <c r="K693" s="7"/>
      <c r="L693" s="124"/>
      <c r="M693" s="7"/>
      <c r="N693" s="18"/>
      <c r="O693" s="122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>
      <c r="A694" s="18"/>
      <c r="B694" s="7"/>
      <c r="C694" s="7"/>
      <c r="D694" s="18"/>
      <c r="E694" s="111" t="str">
        <f t="shared" si="20"/>
        <v/>
      </c>
      <c r="F694" s="7"/>
      <c r="G694" s="7"/>
      <c r="H694" s="7"/>
      <c r="I694" s="7"/>
      <c r="J694" s="7"/>
      <c r="K694" s="7"/>
      <c r="L694" s="124"/>
      <c r="M694" s="7"/>
      <c r="N694" s="18"/>
      <c r="O694" s="122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>
      <c r="A695" s="18"/>
      <c r="B695" s="7"/>
      <c r="C695" s="7"/>
      <c r="D695" s="18"/>
      <c r="E695" s="111" t="str">
        <f t="shared" si="20"/>
        <v/>
      </c>
      <c r="F695" s="7"/>
      <c r="G695" s="7"/>
      <c r="H695" s="7"/>
      <c r="I695" s="7"/>
      <c r="J695" s="7"/>
      <c r="K695" s="7"/>
      <c r="L695" s="124"/>
      <c r="M695" s="7"/>
      <c r="N695" s="18"/>
      <c r="O695" s="122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>
      <c r="A696" s="18"/>
      <c r="B696" s="7"/>
      <c r="C696" s="7"/>
      <c r="D696" s="18"/>
      <c r="E696" s="111" t="str">
        <f t="shared" si="20"/>
        <v/>
      </c>
      <c r="F696" s="7"/>
      <c r="G696" s="7"/>
      <c r="H696" s="7"/>
      <c r="I696" s="7"/>
      <c r="J696" s="7"/>
      <c r="K696" s="7"/>
      <c r="L696" s="124"/>
      <c r="M696" s="7"/>
      <c r="N696" s="18"/>
      <c r="O696" s="122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>
      <c r="A697" s="18"/>
      <c r="B697" s="7"/>
      <c r="C697" s="7"/>
      <c r="D697" s="18"/>
      <c r="E697" s="111" t="str">
        <f t="shared" si="20"/>
        <v/>
      </c>
      <c r="F697" s="7"/>
      <c r="G697" s="7"/>
      <c r="H697" s="7"/>
      <c r="I697" s="7"/>
      <c r="J697" s="7"/>
      <c r="K697" s="7"/>
      <c r="L697" s="124"/>
      <c r="M697" s="7"/>
      <c r="N697" s="18"/>
      <c r="O697" s="122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>
      <c r="A698" s="18"/>
      <c r="B698" s="7"/>
      <c r="C698" s="7"/>
      <c r="D698" s="18"/>
      <c r="E698" s="111" t="str">
        <f t="shared" si="20"/>
        <v/>
      </c>
      <c r="F698" s="7"/>
      <c r="G698" s="7"/>
      <c r="H698" s="7"/>
      <c r="I698" s="7"/>
      <c r="J698" s="7"/>
      <c r="K698" s="7"/>
      <c r="L698" s="124"/>
      <c r="M698" s="7"/>
      <c r="N698" s="18"/>
      <c r="O698" s="122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>
      <c r="A699" s="18"/>
      <c r="B699" s="7"/>
      <c r="C699" s="7"/>
      <c r="D699" s="18"/>
      <c r="E699" s="111" t="str">
        <f t="shared" si="20"/>
        <v/>
      </c>
      <c r="F699" s="7"/>
      <c r="G699" s="7"/>
      <c r="H699" s="7"/>
      <c r="I699" s="7"/>
      <c r="J699" s="7"/>
      <c r="K699" s="7"/>
      <c r="L699" s="124"/>
      <c r="M699" s="7"/>
      <c r="N699" s="18"/>
      <c r="O699" s="122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>
      <c r="A700" s="18"/>
      <c r="B700" s="7"/>
      <c r="C700" s="7"/>
      <c r="D700" s="18"/>
      <c r="E700" s="111" t="str">
        <f t="shared" si="20"/>
        <v/>
      </c>
      <c r="F700" s="7"/>
      <c r="G700" s="7"/>
      <c r="H700" s="7"/>
      <c r="I700" s="7"/>
      <c r="J700" s="7"/>
      <c r="K700" s="7"/>
      <c r="L700" s="124"/>
      <c r="M700" s="7"/>
      <c r="N700" s="18"/>
      <c r="O700" s="122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>
      <c r="A701" s="18"/>
      <c r="B701" s="7"/>
      <c r="C701" s="7"/>
      <c r="D701" s="18"/>
      <c r="E701" s="111" t="str">
        <f t="shared" si="20"/>
        <v/>
      </c>
      <c r="F701" s="7"/>
      <c r="G701" s="7"/>
      <c r="H701" s="7"/>
      <c r="I701" s="7"/>
      <c r="J701" s="7"/>
      <c r="K701" s="7"/>
      <c r="L701" s="124"/>
      <c r="M701" s="7"/>
      <c r="N701" s="18"/>
      <c r="O701" s="122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>
      <c r="A702" s="18"/>
      <c r="B702" s="7"/>
      <c r="C702" s="7"/>
      <c r="D702" s="18"/>
      <c r="E702" s="111" t="str">
        <f t="shared" si="20"/>
        <v/>
      </c>
      <c r="F702" s="7"/>
      <c r="G702" s="7"/>
      <c r="H702" s="7"/>
      <c r="I702" s="7"/>
      <c r="J702" s="7"/>
      <c r="K702" s="7"/>
      <c r="L702" s="124"/>
      <c r="M702" s="7"/>
      <c r="N702" s="18"/>
      <c r="O702" s="122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>
      <c r="A703" s="18"/>
      <c r="B703" s="7"/>
      <c r="C703" s="7"/>
      <c r="D703" s="18"/>
      <c r="E703" s="111" t="str">
        <f t="shared" si="20"/>
        <v/>
      </c>
      <c r="F703" s="7"/>
      <c r="G703" s="7"/>
      <c r="H703" s="7"/>
      <c r="I703" s="7"/>
      <c r="J703" s="7"/>
      <c r="K703" s="7"/>
      <c r="L703" s="124"/>
      <c r="M703" s="7"/>
      <c r="N703" s="18"/>
      <c r="O703" s="122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>
      <c r="A704" s="18"/>
      <c r="B704" s="7"/>
      <c r="C704" s="7"/>
      <c r="D704" s="18"/>
      <c r="E704" s="111" t="str">
        <f t="shared" si="20"/>
        <v/>
      </c>
      <c r="F704" s="7"/>
      <c r="G704" s="7"/>
      <c r="H704" s="7"/>
      <c r="I704" s="7"/>
      <c r="J704" s="7"/>
      <c r="K704" s="7"/>
      <c r="L704" s="124"/>
      <c r="M704" s="7"/>
      <c r="N704" s="18"/>
      <c r="O704" s="122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>
      <c r="A705" s="18"/>
      <c r="B705" s="7"/>
      <c r="C705" s="7"/>
      <c r="D705" s="18"/>
      <c r="E705" s="111" t="str">
        <f t="shared" si="20"/>
        <v/>
      </c>
      <c r="F705" s="7"/>
      <c r="G705" s="7"/>
      <c r="H705" s="7"/>
      <c r="I705" s="7"/>
      <c r="J705" s="7"/>
      <c r="K705" s="7"/>
      <c r="L705" s="124"/>
      <c r="M705" s="7"/>
      <c r="N705" s="18"/>
      <c r="O705" s="122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>
      <c r="A706" s="18"/>
      <c r="B706" s="7"/>
      <c r="C706" s="7"/>
      <c r="D706" s="18"/>
      <c r="E706" s="111" t="str">
        <f t="shared" si="20"/>
        <v/>
      </c>
      <c r="F706" s="7"/>
      <c r="G706" s="7"/>
      <c r="H706" s="7"/>
      <c r="I706" s="7"/>
      <c r="J706" s="7"/>
      <c r="K706" s="7"/>
      <c r="L706" s="124"/>
      <c r="M706" s="7"/>
      <c r="N706" s="18"/>
      <c r="O706" s="122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>
      <c r="A707" s="18"/>
      <c r="B707" s="7"/>
      <c r="C707" s="7"/>
      <c r="D707" s="18"/>
      <c r="E707" s="111" t="str">
        <f t="shared" ref="E707:E770" si="21">IF(ISNUMBER(SEARCH("h",D707)), LEFT(D707,SEARCH("h",D707)-1) + IFERROR(MID(D707,SEARCH("h",D707)+1,LEN(D707)-SEARCH("h",D707)-1)/60, 0), IF(ISNUMBER(SEARCH("p",D707)), LEFT(D707,SEARCH("p",D707)-1)/60, "")
)</f>
        <v/>
      </c>
      <c r="F707" s="7"/>
      <c r="G707" s="7"/>
      <c r="H707" s="7"/>
      <c r="I707" s="7"/>
      <c r="J707" s="7"/>
      <c r="K707" s="7"/>
      <c r="L707" s="124"/>
      <c r="M707" s="7"/>
      <c r="N707" s="18"/>
      <c r="O707" s="122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>
      <c r="A708" s="18"/>
      <c r="B708" s="7"/>
      <c r="C708" s="7"/>
      <c r="D708" s="18"/>
      <c r="E708" s="111" t="str">
        <f t="shared" si="21"/>
        <v/>
      </c>
      <c r="F708" s="7"/>
      <c r="G708" s="7"/>
      <c r="H708" s="7"/>
      <c r="I708" s="7"/>
      <c r="J708" s="7"/>
      <c r="K708" s="7"/>
      <c r="L708" s="124"/>
      <c r="M708" s="7"/>
      <c r="N708" s="18"/>
      <c r="O708" s="122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>
      <c r="A709" s="18"/>
      <c r="B709" s="7"/>
      <c r="C709" s="7"/>
      <c r="D709" s="18"/>
      <c r="E709" s="111" t="str">
        <f t="shared" si="21"/>
        <v/>
      </c>
      <c r="F709" s="7"/>
      <c r="G709" s="7"/>
      <c r="H709" s="7"/>
      <c r="I709" s="7"/>
      <c r="J709" s="7"/>
      <c r="K709" s="7"/>
      <c r="L709" s="124"/>
      <c r="M709" s="7"/>
      <c r="N709" s="18"/>
      <c r="O709" s="122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>
      <c r="A710" s="18"/>
      <c r="B710" s="7"/>
      <c r="C710" s="7"/>
      <c r="D710" s="18"/>
      <c r="E710" s="111" t="str">
        <f t="shared" si="21"/>
        <v/>
      </c>
      <c r="F710" s="7"/>
      <c r="G710" s="7"/>
      <c r="H710" s="7"/>
      <c r="I710" s="7"/>
      <c r="J710" s="7"/>
      <c r="K710" s="7"/>
      <c r="L710" s="124"/>
      <c r="M710" s="7"/>
      <c r="N710" s="18"/>
      <c r="O710" s="122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>
      <c r="A711" s="18"/>
      <c r="B711" s="7"/>
      <c r="C711" s="7"/>
      <c r="D711" s="18"/>
      <c r="E711" s="111" t="str">
        <f t="shared" si="21"/>
        <v/>
      </c>
      <c r="F711" s="7"/>
      <c r="G711" s="7"/>
      <c r="H711" s="7"/>
      <c r="I711" s="7"/>
      <c r="J711" s="7"/>
      <c r="K711" s="7"/>
      <c r="L711" s="124"/>
      <c r="M711" s="7"/>
      <c r="N711" s="18"/>
      <c r="O711" s="122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>
      <c r="A712" s="18"/>
      <c r="B712" s="7"/>
      <c r="C712" s="7"/>
      <c r="D712" s="18"/>
      <c r="E712" s="111" t="str">
        <f t="shared" si="21"/>
        <v/>
      </c>
      <c r="F712" s="7"/>
      <c r="G712" s="7"/>
      <c r="H712" s="7"/>
      <c r="I712" s="7"/>
      <c r="J712" s="7"/>
      <c r="K712" s="7"/>
      <c r="L712" s="124"/>
      <c r="M712" s="7"/>
      <c r="N712" s="18"/>
      <c r="O712" s="122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>
      <c r="A713" s="18"/>
      <c r="B713" s="7"/>
      <c r="C713" s="7"/>
      <c r="D713" s="18"/>
      <c r="E713" s="111" t="str">
        <f t="shared" si="21"/>
        <v/>
      </c>
      <c r="F713" s="7"/>
      <c r="G713" s="7"/>
      <c r="H713" s="7"/>
      <c r="I713" s="7"/>
      <c r="J713" s="7"/>
      <c r="K713" s="7"/>
      <c r="L713" s="124"/>
      <c r="M713" s="7"/>
      <c r="N713" s="18"/>
      <c r="O713" s="122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>
      <c r="A714" s="18"/>
      <c r="B714" s="7"/>
      <c r="C714" s="7"/>
      <c r="D714" s="18"/>
      <c r="E714" s="111" t="str">
        <f t="shared" si="21"/>
        <v/>
      </c>
      <c r="F714" s="7"/>
      <c r="G714" s="7"/>
      <c r="H714" s="7"/>
      <c r="I714" s="7"/>
      <c r="J714" s="7"/>
      <c r="K714" s="7"/>
      <c r="L714" s="124"/>
      <c r="M714" s="7"/>
      <c r="N714" s="18"/>
      <c r="O714" s="122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>
      <c r="A715" s="18"/>
      <c r="B715" s="7"/>
      <c r="C715" s="7"/>
      <c r="D715" s="18"/>
      <c r="E715" s="111" t="str">
        <f t="shared" si="21"/>
        <v/>
      </c>
      <c r="F715" s="7"/>
      <c r="G715" s="7"/>
      <c r="H715" s="7"/>
      <c r="I715" s="7"/>
      <c r="J715" s="7"/>
      <c r="K715" s="7"/>
      <c r="L715" s="124"/>
      <c r="M715" s="7"/>
      <c r="N715" s="18"/>
      <c r="O715" s="122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>
      <c r="A716" s="18"/>
      <c r="B716" s="7"/>
      <c r="C716" s="7"/>
      <c r="D716" s="18"/>
      <c r="E716" s="111" t="str">
        <f t="shared" si="21"/>
        <v/>
      </c>
      <c r="F716" s="7"/>
      <c r="G716" s="7"/>
      <c r="H716" s="7"/>
      <c r="I716" s="7"/>
      <c r="J716" s="7"/>
      <c r="K716" s="7"/>
      <c r="L716" s="124"/>
      <c r="M716" s="7"/>
      <c r="N716" s="18"/>
      <c r="O716" s="122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>
      <c r="A717" s="18"/>
      <c r="B717" s="7"/>
      <c r="C717" s="7"/>
      <c r="D717" s="18"/>
      <c r="E717" s="111" t="str">
        <f t="shared" si="21"/>
        <v/>
      </c>
      <c r="F717" s="7"/>
      <c r="G717" s="7"/>
      <c r="H717" s="7"/>
      <c r="I717" s="7"/>
      <c r="J717" s="7"/>
      <c r="K717" s="7"/>
      <c r="L717" s="124"/>
      <c r="M717" s="7"/>
      <c r="N717" s="18"/>
      <c r="O717" s="122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>
      <c r="A718" s="18"/>
      <c r="B718" s="7"/>
      <c r="C718" s="7"/>
      <c r="D718" s="18"/>
      <c r="E718" s="111" t="str">
        <f t="shared" si="21"/>
        <v/>
      </c>
      <c r="F718" s="7"/>
      <c r="G718" s="7"/>
      <c r="H718" s="7"/>
      <c r="I718" s="7"/>
      <c r="J718" s="7"/>
      <c r="K718" s="7"/>
      <c r="L718" s="124"/>
      <c r="M718" s="7"/>
      <c r="N718" s="18"/>
      <c r="O718" s="122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>
      <c r="A719" s="18"/>
      <c r="B719" s="7"/>
      <c r="C719" s="7"/>
      <c r="D719" s="18"/>
      <c r="E719" s="111" t="str">
        <f t="shared" si="21"/>
        <v/>
      </c>
      <c r="F719" s="7"/>
      <c r="G719" s="7"/>
      <c r="H719" s="7"/>
      <c r="I719" s="7"/>
      <c r="J719" s="7"/>
      <c r="K719" s="7"/>
      <c r="L719" s="124"/>
      <c r="M719" s="7"/>
      <c r="N719" s="18"/>
      <c r="O719" s="122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>
      <c r="A720" s="18"/>
      <c r="B720" s="7"/>
      <c r="C720" s="7"/>
      <c r="D720" s="18"/>
      <c r="E720" s="111" t="str">
        <f t="shared" si="21"/>
        <v/>
      </c>
      <c r="F720" s="7"/>
      <c r="G720" s="7"/>
      <c r="H720" s="7"/>
      <c r="I720" s="7"/>
      <c r="J720" s="7"/>
      <c r="K720" s="7"/>
      <c r="L720" s="124"/>
      <c r="M720" s="7"/>
      <c r="N720" s="18"/>
      <c r="O720" s="122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>
      <c r="A721" s="18"/>
      <c r="B721" s="7"/>
      <c r="C721" s="7"/>
      <c r="D721" s="18"/>
      <c r="E721" s="111" t="str">
        <f t="shared" si="21"/>
        <v/>
      </c>
      <c r="F721" s="7"/>
      <c r="G721" s="7"/>
      <c r="H721" s="7"/>
      <c r="I721" s="7"/>
      <c r="J721" s="7"/>
      <c r="K721" s="7"/>
      <c r="L721" s="124"/>
      <c r="M721" s="7"/>
      <c r="N721" s="18"/>
      <c r="O721" s="122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>
      <c r="A722" s="18"/>
      <c r="B722" s="7"/>
      <c r="C722" s="7"/>
      <c r="D722" s="18"/>
      <c r="E722" s="111" t="str">
        <f t="shared" si="21"/>
        <v/>
      </c>
      <c r="F722" s="7"/>
      <c r="G722" s="7"/>
      <c r="H722" s="7"/>
      <c r="I722" s="7"/>
      <c r="J722" s="7"/>
      <c r="K722" s="7"/>
      <c r="L722" s="124"/>
      <c r="M722" s="7"/>
      <c r="N722" s="18"/>
      <c r="O722" s="122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>
      <c r="A723" s="18"/>
      <c r="B723" s="7"/>
      <c r="C723" s="7"/>
      <c r="D723" s="18"/>
      <c r="E723" s="111" t="str">
        <f t="shared" si="21"/>
        <v/>
      </c>
      <c r="F723" s="7"/>
      <c r="G723" s="7"/>
      <c r="H723" s="7"/>
      <c r="I723" s="7"/>
      <c r="J723" s="7"/>
      <c r="K723" s="7"/>
      <c r="L723" s="124"/>
      <c r="M723" s="7"/>
      <c r="N723" s="18"/>
      <c r="O723" s="122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>
      <c r="A724" s="18"/>
      <c r="B724" s="7"/>
      <c r="C724" s="7"/>
      <c r="D724" s="18"/>
      <c r="E724" s="111" t="str">
        <f t="shared" si="21"/>
        <v/>
      </c>
      <c r="F724" s="7"/>
      <c r="G724" s="7"/>
      <c r="H724" s="7"/>
      <c r="I724" s="7"/>
      <c r="J724" s="7"/>
      <c r="K724" s="7"/>
      <c r="L724" s="124"/>
      <c r="M724" s="7"/>
      <c r="N724" s="18"/>
      <c r="O724" s="122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>
      <c r="A725" s="18"/>
      <c r="B725" s="7"/>
      <c r="C725" s="7"/>
      <c r="D725" s="18"/>
      <c r="E725" s="111" t="str">
        <f t="shared" si="21"/>
        <v/>
      </c>
      <c r="F725" s="7"/>
      <c r="G725" s="7"/>
      <c r="H725" s="7"/>
      <c r="I725" s="7"/>
      <c r="J725" s="7"/>
      <c r="K725" s="7"/>
      <c r="L725" s="124"/>
      <c r="M725" s="7"/>
      <c r="N725" s="18"/>
      <c r="O725" s="122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>
      <c r="A726" s="18"/>
      <c r="B726" s="7"/>
      <c r="C726" s="7"/>
      <c r="D726" s="18"/>
      <c r="E726" s="111" t="str">
        <f t="shared" si="21"/>
        <v/>
      </c>
      <c r="F726" s="7"/>
      <c r="G726" s="7"/>
      <c r="H726" s="7"/>
      <c r="I726" s="7"/>
      <c r="J726" s="7"/>
      <c r="K726" s="7"/>
      <c r="L726" s="124"/>
      <c r="M726" s="7"/>
      <c r="N726" s="18"/>
      <c r="O726" s="122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>
      <c r="A727" s="18"/>
      <c r="B727" s="7"/>
      <c r="C727" s="7"/>
      <c r="D727" s="18"/>
      <c r="E727" s="111" t="str">
        <f t="shared" si="21"/>
        <v/>
      </c>
      <c r="F727" s="7"/>
      <c r="G727" s="7"/>
      <c r="H727" s="7"/>
      <c r="I727" s="7"/>
      <c r="J727" s="7"/>
      <c r="K727" s="7"/>
      <c r="L727" s="124"/>
      <c r="M727" s="7"/>
      <c r="N727" s="18"/>
      <c r="O727" s="122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>
      <c r="A728" s="18"/>
      <c r="B728" s="7"/>
      <c r="C728" s="7"/>
      <c r="D728" s="18"/>
      <c r="E728" s="111" t="str">
        <f t="shared" si="21"/>
        <v/>
      </c>
      <c r="F728" s="7"/>
      <c r="G728" s="7"/>
      <c r="H728" s="7"/>
      <c r="I728" s="7"/>
      <c r="J728" s="7"/>
      <c r="K728" s="7"/>
      <c r="L728" s="124"/>
      <c r="M728" s="7"/>
      <c r="N728" s="18"/>
      <c r="O728" s="122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>
      <c r="A729" s="18"/>
      <c r="B729" s="7"/>
      <c r="C729" s="7"/>
      <c r="D729" s="18"/>
      <c r="E729" s="111" t="str">
        <f t="shared" si="21"/>
        <v/>
      </c>
      <c r="F729" s="7"/>
      <c r="G729" s="7"/>
      <c r="H729" s="7"/>
      <c r="I729" s="7"/>
      <c r="J729" s="7"/>
      <c r="K729" s="7"/>
      <c r="L729" s="124"/>
      <c r="M729" s="7"/>
      <c r="N729" s="18"/>
      <c r="O729" s="122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>
      <c r="A730" s="18"/>
      <c r="B730" s="7"/>
      <c r="C730" s="7"/>
      <c r="D730" s="18"/>
      <c r="E730" s="111" t="str">
        <f t="shared" si="21"/>
        <v/>
      </c>
      <c r="F730" s="7"/>
      <c r="G730" s="7"/>
      <c r="H730" s="7"/>
      <c r="I730" s="7"/>
      <c r="J730" s="7"/>
      <c r="K730" s="7"/>
      <c r="L730" s="124"/>
      <c r="M730" s="7"/>
      <c r="N730" s="18"/>
      <c r="O730" s="122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>
      <c r="A731" s="18"/>
      <c r="B731" s="7"/>
      <c r="C731" s="7"/>
      <c r="D731" s="18"/>
      <c r="E731" s="111" t="str">
        <f t="shared" si="21"/>
        <v/>
      </c>
      <c r="F731" s="7"/>
      <c r="G731" s="7"/>
      <c r="H731" s="7"/>
      <c r="I731" s="7"/>
      <c r="J731" s="7"/>
      <c r="K731" s="7"/>
      <c r="L731" s="124"/>
      <c r="M731" s="7"/>
      <c r="N731" s="18"/>
      <c r="O731" s="122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>
      <c r="A732" s="18"/>
      <c r="B732" s="7"/>
      <c r="C732" s="7"/>
      <c r="D732" s="18"/>
      <c r="E732" s="111" t="str">
        <f t="shared" si="21"/>
        <v/>
      </c>
      <c r="F732" s="7"/>
      <c r="G732" s="7"/>
      <c r="H732" s="7"/>
      <c r="I732" s="7"/>
      <c r="J732" s="7"/>
      <c r="K732" s="7"/>
      <c r="L732" s="124"/>
      <c r="M732" s="7"/>
      <c r="N732" s="18"/>
      <c r="O732" s="122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>
      <c r="A733" s="18"/>
      <c r="B733" s="7"/>
      <c r="C733" s="7"/>
      <c r="D733" s="18"/>
      <c r="E733" s="111" t="str">
        <f t="shared" si="21"/>
        <v/>
      </c>
      <c r="F733" s="7"/>
      <c r="G733" s="7"/>
      <c r="H733" s="7"/>
      <c r="I733" s="7"/>
      <c r="J733" s="7"/>
      <c r="K733" s="7"/>
      <c r="L733" s="124"/>
      <c r="M733" s="7"/>
      <c r="N733" s="18"/>
      <c r="O733" s="122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>
      <c r="A734" s="18"/>
      <c r="B734" s="7"/>
      <c r="C734" s="7"/>
      <c r="D734" s="18"/>
      <c r="E734" s="111" t="str">
        <f t="shared" si="21"/>
        <v/>
      </c>
      <c r="F734" s="7"/>
      <c r="G734" s="7"/>
      <c r="H734" s="7"/>
      <c r="I734" s="7"/>
      <c r="J734" s="7"/>
      <c r="K734" s="7"/>
      <c r="L734" s="124"/>
      <c r="M734" s="7"/>
      <c r="N734" s="18"/>
      <c r="O734" s="122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>
      <c r="A735" s="18"/>
      <c r="B735" s="7"/>
      <c r="C735" s="7"/>
      <c r="D735" s="18"/>
      <c r="E735" s="111" t="str">
        <f t="shared" si="21"/>
        <v/>
      </c>
      <c r="F735" s="7"/>
      <c r="G735" s="7"/>
      <c r="H735" s="7"/>
      <c r="I735" s="7"/>
      <c r="J735" s="7"/>
      <c r="K735" s="7"/>
      <c r="L735" s="124"/>
      <c r="M735" s="7"/>
      <c r="N735" s="18"/>
      <c r="O735" s="122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>
      <c r="A736" s="18"/>
      <c r="B736" s="7"/>
      <c r="C736" s="7"/>
      <c r="D736" s="18"/>
      <c r="E736" s="111" t="str">
        <f t="shared" si="21"/>
        <v/>
      </c>
      <c r="F736" s="7"/>
      <c r="G736" s="7"/>
      <c r="H736" s="7"/>
      <c r="I736" s="7"/>
      <c r="J736" s="7"/>
      <c r="K736" s="7"/>
      <c r="L736" s="124"/>
      <c r="M736" s="7"/>
      <c r="N736" s="18"/>
      <c r="O736" s="122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>
      <c r="A737" s="18"/>
      <c r="B737" s="7"/>
      <c r="C737" s="7"/>
      <c r="D737" s="18"/>
      <c r="E737" s="111" t="str">
        <f t="shared" si="21"/>
        <v/>
      </c>
      <c r="F737" s="7"/>
      <c r="G737" s="7"/>
      <c r="H737" s="7"/>
      <c r="I737" s="7"/>
      <c r="J737" s="7"/>
      <c r="K737" s="7"/>
      <c r="L737" s="124"/>
      <c r="M737" s="7"/>
      <c r="N737" s="18"/>
      <c r="O737" s="122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>
      <c r="A738" s="18"/>
      <c r="B738" s="7"/>
      <c r="C738" s="7"/>
      <c r="D738" s="18"/>
      <c r="E738" s="111" t="str">
        <f t="shared" si="21"/>
        <v/>
      </c>
      <c r="F738" s="7"/>
      <c r="G738" s="7"/>
      <c r="H738" s="7"/>
      <c r="I738" s="7"/>
      <c r="J738" s="7"/>
      <c r="K738" s="7"/>
      <c r="L738" s="124"/>
      <c r="M738" s="7"/>
      <c r="N738" s="18"/>
      <c r="O738" s="122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>
      <c r="A739" s="18"/>
      <c r="B739" s="7"/>
      <c r="C739" s="7"/>
      <c r="D739" s="18"/>
      <c r="E739" s="111" t="str">
        <f t="shared" si="21"/>
        <v/>
      </c>
      <c r="F739" s="7"/>
      <c r="G739" s="7"/>
      <c r="H739" s="7"/>
      <c r="I739" s="7"/>
      <c r="J739" s="7"/>
      <c r="K739" s="7"/>
      <c r="L739" s="124"/>
      <c r="M739" s="7"/>
      <c r="N739" s="18"/>
      <c r="O739" s="122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>
      <c r="A740" s="18"/>
      <c r="B740" s="7"/>
      <c r="C740" s="7"/>
      <c r="D740" s="18"/>
      <c r="E740" s="111" t="str">
        <f t="shared" si="21"/>
        <v/>
      </c>
      <c r="F740" s="7"/>
      <c r="G740" s="7"/>
      <c r="H740" s="7"/>
      <c r="I740" s="7"/>
      <c r="J740" s="7"/>
      <c r="K740" s="7"/>
      <c r="L740" s="124"/>
      <c r="M740" s="7"/>
      <c r="N740" s="18"/>
      <c r="O740" s="122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>
      <c r="A741" s="18"/>
      <c r="B741" s="7"/>
      <c r="C741" s="7"/>
      <c r="D741" s="18"/>
      <c r="E741" s="111" t="str">
        <f t="shared" si="21"/>
        <v/>
      </c>
      <c r="F741" s="7"/>
      <c r="G741" s="7"/>
      <c r="H741" s="7"/>
      <c r="I741" s="7"/>
      <c r="J741" s="7"/>
      <c r="K741" s="7"/>
      <c r="L741" s="124"/>
      <c r="M741" s="7"/>
      <c r="N741" s="18"/>
      <c r="O741" s="122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>
      <c r="A742" s="18"/>
      <c r="B742" s="7"/>
      <c r="C742" s="7"/>
      <c r="D742" s="18"/>
      <c r="E742" s="111" t="str">
        <f t="shared" si="21"/>
        <v/>
      </c>
      <c r="F742" s="7"/>
      <c r="G742" s="7"/>
      <c r="H742" s="7"/>
      <c r="I742" s="7"/>
      <c r="J742" s="7"/>
      <c r="K742" s="7"/>
      <c r="L742" s="124"/>
      <c r="M742" s="7"/>
      <c r="N742" s="18"/>
      <c r="O742" s="122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>
      <c r="A743" s="18"/>
      <c r="B743" s="7"/>
      <c r="C743" s="7"/>
      <c r="D743" s="18"/>
      <c r="E743" s="111" t="str">
        <f t="shared" si="21"/>
        <v/>
      </c>
      <c r="F743" s="7"/>
      <c r="G743" s="7"/>
      <c r="H743" s="7"/>
      <c r="I743" s="7"/>
      <c r="J743" s="7"/>
      <c r="K743" s="7"/>
      <c r="L743" s="124"/>
      <c r="M743" s="7"/>
      <c r="N743" s="18"/>
      <c r="O743" s="122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>
      <c r="A744" s="18"/>
      <c r="B744" s="7"/>
      <c r="C744" s="7"/>
      <c r="D744" s="18"/>
      <c r="E744" s="111" t="str">
        <f t="shared" si="21"/>
        <v/>
      </c>
      <c r="F744" s="7"/>
      <c r="G744" s="7"/>
      <c r="H744" s="7"/>
      <c r="I744" s="7"/>
      <c r="J744" s="7"/>
      <c r="K744" s="7"/>
      <c r="L744" s="124"/>
      <c r="M744" s="7"/>
      <c r="N744" s="18"/>
      <c r="O744" s="122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>
      <c r="A745" s="18"/>
      <c r="B745" s="7"/>
      <c r="C745" s="7"/>
      <c r="D745" s="18"/>
      <c r="E745" s="111" t="str">
        <f t="shared" si="21"/>
        <v/>
      </c>
      <c r="F745" s="7"/>
      <c r="G745" s="7"/>
      <c r="H745" s="7"/>
      <c r="I745" s="7"/>
      <c r="J745" s="7"/>
      <c r="K745" s="7"/>
      <c r="L745" s="124"/>
      <c r="M745" s="7"/>
      <c r="N745" s="18"/>
      <c r="O745" s="122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>
      <c r="A746" s="18"/>
      <c r="B746" s="7"/>
      <c r="C746" s="7"/>
      <c r="D746" s="18"/>
      <c r="E746" s="111" t="str">
        <f t="shared" si="21"/>
        <v/>
      </c>
      <c r="F746" s="7"/>
      <c r="G746" s="7"/>
      <c r="H746" s="7"/>
      <c r="I746" s="7"/>
      <c r="J746" s="7"/>
      <c r="K746" s="7"/>
      <c r="L746" s="124"/>
      <c r="M746" s="7"/>
      <c r="N746" s="18"/>
      <c r="O746" s="122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>
      <c r="A747" s="18"/>
      <c r="B747" s="7"/>
      <c r="C747" s="7"/>
      <c r="D747" s="18"/>
      <c r="E747" s="111" t="str">
        <f t="shared" si="21"/>
        <v/>
      </c>
      <c r="F747" s="7"/>
      <c r="G747" s="7"/>
      <c r="H747" s="7"/>
      <c r="I747" s="7"/>
      <c r="J747" s="7"/>
      <c r="K747" s="7"/>
      <c r="L747" s="124"/>
      <c r="M747" s="7"/>
      <c r="N747" s="18"/>
      <c r="O747" s="122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>
      <c r="A748" s="18"/>
      <c r="B748" s="7"/>
      <c r="C748" s="7"/>
      <c r="D748" s="18"/>
      <c r="E748" s="111" t="str">
        <f t="shared" si="21"/>
        <v/>
      </c>
      <c r="F748" s="7"/>
      <c r="G748" s="7"/>
      <c r="H748" s="7"/>
      <c r="I748" s="7"/>
      <c r="J748" s="7"/>
      <c r="K748" s="7"/>
      <c r="L748" s="124"/>
      <c r="M748" s="7"/>
      <c r="N748" s="18"/>
      <c r="O748" s="122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>
      <c r="A749" s="18"/>
      <c r="B749" s="7"/>
      <c r="C749" s="7"/>
      <c r="D749" s="18"/>
      <c r="E749" s="111" t="str">
        <f t="shared" si="21"/>
        <v/>
      </c>
      <c r="F749" s="7"/>
      <c r="G749" s="7"/>
      <c r="H749" s="7"/>
      <c r="I749" s="7"/>
      <c r="J749" s="7"/>
      <c r="K749" s="7"/>
      <c r="L749" s="124"/>
      <c r="M749" s="7"/>
      <c r="N749" s="18"/>
      <c r="O749" s="122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>
      <c r="A750" s="18"/>
      <c r="B750" s="7"/>
      <c r="C750" s="7"/>
      <c r="D750" s="18"/>
      <c r="E750" s="111" t="str">
        <f t="shared" si="21"/>
        <v/>
      </c>
      <c r="F750" s="7"/>
      <c r="G750" s="7"/>
      <c r="H750" s="7"/>
      <c r="I750" s="7"/>
      <c r="J750" s="7"/>
      <c r="K750" s="7"/>
      <c r="L750" s="124"/>
      <c r="M750" s="7"/>
      <c r="N750" s="18"/>
      <c r="O750" s="122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>
      <c r="A751" s="18"/>
      <c r="B751" s="7"/>
      <c r="C751" s="7"/>
      <c r="D751" s="18"/>
      <c r="E751" s="111" t="str">
        <f t="shared" si="21"/>
        <v/>
      </c>
      <c r="F751" s="7"/>
      <c r="G751" s="7"/>
      <c r="H751" s="7"/>
      <c r="I751" s="7"/>
      <c r="J751" s="7"/>
      <c r="K751" s="7"/>
      <c r="L751" s="124"/>
      <c r="M751" s="7"/>
      <c r="N751" s="18"/>
      <c r="O751" s="122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>
      <c r="A752" s="18"/>
      <c r="B752" s="7"/>
      <c r="C752" s="7"/>
      <c r="D752" s="18"/>
      <c r="E752" s="111" t="str">
        <f t="shared" si="21"/>
        <v/>
      </c>
      <c r="F752" s="7"/>
      <c r="G752" s="7"/>
      <c r="H752" s="7"/>
      <c r="I752" s="7"/>
      <c r="J752" s="7"/>
      <c r="K752" s="7"/>
      <c r="L752" s="124"/>
      <c r="M752" s="7"/>
      <c r="N752" s="18"/>
      <c r="O752" s="122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>
      <c r="A753" s="18"/>
      <c r="B753" s="7"/>
      <c r="C753" s="7"/>
      <c r="D753" s="18"/>
      <c r="E753" s="111" t="str">
        <f t="shared" si="21"/>
        <v/>
      </c>
      <c r="F753" s="7"/>
      <c r="G753" s="7"/>
      <c r="H753" s="7"/>
      <c r="I753" s="7"/>
      <c r="J753" s="7"/>
      <c r="K753" s="7"/>
      <c r="L753" s="124"/>
      <c r="M753" s="7"/>
      <c r="N753" s="18"/>
      <c r="O753" s="122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>
      <c r="A754" s="18"/>
      <c r="B754" s="7"/>
      <c r="C754" s="7"/>
      <c r="D754" s="18"/>
      <c r="E754" s="111" t="str">
        <f t="shared" si="21"/>
        <v/>
      </c>
      <c r="F754" s="7"/>
      <c r="G754" s="7"/>
      <c r="H754" s="7"/>
      <c r="I754" s="7"/>
      <c r="J754" s="7"/>
      <c r="K754" s="7"/>
      <c r="L754" s="124"/>
      <c r="M754" s="7"/>
      <c r="N754" s="18"/>
      <c r="O754" s="122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>
      <c r="A755" s="18"/>
      <c r="B755" s="7"/>
      <c r="C755" s="7"/>
      <c r="D755" s="18"/>
      <c r="E755" s="111" t="str">
        <f t="shared" si="21"/>
        <v/>
      </c>
      <c r="F755" s="7"/>
      <c r="G755" s="7"/>
      <c r="H755" s="7"/>
      <c r="I755" s="7"/>
      <c r="J755" s="7"/>
      <c r="K755" s="7"/>
      <c r="L755" s="124"/>
      <c r="M755" s="7"/>
      <c r="N755" s="18"/>
      <c r="O755" s="122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>
      <c r="A756" s="18"/>
      <c r="B756" s="7"/>
      <c r="C756" s="7"/>
      <c r="D756" s="18"/>
      <c r="E756" s="111" t="str">
        <f t="shared" si="21"/>
        <v/>
      </c>
      <c r="F756" s="7"/>
      <c r="G756" s="7"/>
      <c r="H756" s="7"/>
      <c r="I756" s="7"/>
      <c r="J756" s="7"/>
      <c r="K756" s="7"/>
      <c r="L756" s="124"/>
      <c r="M756" s="7"/>
      <c r="N756" s="18"/>
      <c r="O756" s="122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>
      <c r="A757" s="18"/>
      <c r="B757" s="7"/>
      <c r="C757" s="7"/>
      <c r="D757" s="18"/>
      <c r="E757" s="111" t="str">
        <f t="shared" si="21"/>
        <v/>
      </c>
      <c r="F757" s="7"/>
      <c r="G757" s="7"/>
      <c r="H757" s="7"/>
      <c r="I757" s="7"/>
      <c r="J757" s="7"/>
      <c r="K757" s="7"/>
      <c r="L757" s="124"/>
      <c r="M757" s="7"/>
      <c r="N757" s="18"/>
      <c r="O757" s="122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>
      <c r="A758" s="18"/>
      <c r="B758" s="7"/>
      <c r="C758" s="7"/>
      <c r="D758" s="18"/>
      <c r="E758" s="111" t="str">
        <f t="shared" si="21"/>
        <v/>
      </c>
      <c r="F758" s="7"/>
      <c r="G758" s="7"/>
      <c r="H758" s="7"/>
      <c r="I758" s="7"/>
      <c r="J758" s="7"/>
      <c r="K758" s="7"/>
      <c r="L758" s="124"/>
      <c r="M758" s="7"/>
      <c r="N758" s="18"/>
      <c r="O758" s="122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>
      <c r="A759" s="18"/>
      <c r="B759" s="7"/>
      <c r="C759" s="7"/>
      <c r="D759" s="18"/>
      <c r="E759" s="111" t="str">
        <f t="shared" si="21"/>
        <v/>
      </c>
      <c r="F759" s="7"/>
      <c r="G759" s="7"/>
      <c r="H759" s="7"/>
      <c r="I759" s="7"/>
      <c r="J759" s="7"/>
      <c r="K759" s="7"/>
      <c r="L759" s="124"/>
      <c r="M759" s="7"/>
      <c r="N759" s="18"/>
      <c r="O759" s="122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>
      <c r="A760" s="18"/>
      <c r="B760" s="7"/>
      <c r="C760" s="7"/>
      <c r="D760" s="18"/>
      <c r="E760" s="111" t="str">
        <f t="shared" si="21"/>
        <v/>
      </c>
      <c r="F760" s="7"/>
      <c r="G760" s="7"/>
      <c r="H760" s="7"/>
      <c r="I760" s="7"/>
      <c r="J760" s="7"/>
      <c r="K760" s="7"/>
      <c r="L760" s="124"/>
      <c r="M760" s="7"/>
      <c r="N760" s="18"/>
      <c r="O760" s="122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>
      <c r="A761" s="18"/>
      <c r="B761" s="7"/>
      <c r="C761" s="7"/>
      <c r="D761" s="18"/>
      <c r="E761" s="111" t="str">
        <f t="shared" si="21"/>
        <v/>
      </c>
      <c r="F761" s="7"/>
      <c r="G761" s="7"/>
      <c r="H761" s="7"/>
      <c r="I761" s="7"/>
      <c r="J761" s="7"/>
      <c r="K761" s="7"/>
      <c r="L761" s="124"/>
      <c r="M761" s="7"/>
      <c r="N761" s="18"/>
      <c r="O761" s="122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>
      <c r="A762" s="18"/>
      <c r="B762" s="7"/>
      <c r="C762" s="7"/>
      <c r="D762" s="18"/>
      <c r="E762" s="111" t="str">
        <f t="shared" si="21"/>
        <v/>
      </c>
      <c r="F762" s="7"/>
      <c r="G762" s="7"/>
      <c r="H762" s="7"/>
      <c r="I762" s="7"/>
      <c r="J762" s="7"/>
      <c r="K762" s="7"/>
      <c r="L762" s="124"/>
      <c r="M762" s="7"/>
      <c r="N762" s="18"/>
      <c r="O762" s="122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>
      <c r="A763" s="18"/>
      <c r="B763" s="7"/>
      <c r="C763" s="7"/>
      <c r="D763" s="18"/>
      <c r="E763" s="111" t="str">
        <f t="shared" si="21"/>
        <v/>
      </c>
      <c r="F763" s="7"/>
      <c r="G763" s="7"/>
      <c r="H763" s="7"/>
      <c r="I763" s="7"/>
      <c r="J763" s="7"/>
      <c r="K763" s="7"/>
      <c r="L763" s="124"/>
      <c r="M763" s="7"/>
      <c r="N763" s="18"/>
      <c r="O763" s="122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>
      <c r="A764" s="18"/>
      <c r="B764" s="7"/>
      <c r="C764" s="7"/>
      <c r="D764" s="18"/>
      <c r="E764" s="111" t="str">
        <f t="shared" si="21"/>
        <v/>
      </c>
      <c r="F764" s="7"/>
      <c r="G764" s="7"/>
      <c r="H764" s="7"/>
      <c r="I764" s="7"/>
      <c r="J764" s="7"/>
      <c r="K764" s="7"/>
      <c r="L764" s="124"/>
      <c r="M764" s="7"/>
      <c r="N764" s="18"/>
      <c r="O764" s="122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>
      <c r="A765" s="18"/>
      <c r="B765" s="7"/>
      <c r="C765" s="7"/>
      <c r="D765" s="18"/>
      <c r="E765" s="111" t="str">
        <f t="shared" si="21"/>
        <v/>
      </c>
      <c r="F765" s="7"/>
      <c r="G765" s="7"/>
      <c r="H765" s="7"/>
      <c r="I765" s="7"/>
      <c r="J765" s="7"/>
      <c r="K765" s="7"/>
      <c r="L765" s="124"/>
      <c r="M765" s="7"/>
      <c r="N765" s="18"/>
      <c r="O765" s="122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>
      <c r="A766" s="18"/>
      <c r="B766" s="7"/>
      <c r="C766" s="7"/>
      <c r="D766" s="18"/>
      <c r="E766" s="111" t="str">
        <f t="shared" si="21"/>
        <v/>
      </c>
      <c r="F766" s="7"/>
      <c r="G766" s="7"/>
      <c r="H766" s="7"/>
      <c r="I766" s="7"/>
      <c r="J766" s="7"/>
      <c r="K766" s="7"/>
      <c r="L766" s="124"/>
      <c r="M766" s="7"/>
      <c r="N766" s="18"/>
      <c r="O766" s="122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>
      <c r="A767" s="18"/>
      <c r="B767" s="7"/>
      <c r="C767" s="7"/>
      <c r="D767" s="18"/>
      <c r="E767" s="111" t="str">
        <f t="shared" si="21"/>
        <v/>
      </c>
      <c r="F767" s="7"/>
      <c r="G767" s="7"/>
      <c r="H767" s="7"/>
      <c r="I767" s="7"/>
      <c r="J767" s="7"/>
      <c r="K767" s="7"/>
      <c r="L767" s="124"/>
      <c r="M767" s="7"/>
      <c r="N767" s="18"/>
      <c r="O767" s="122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>
      <c r="A768" s="18"/>
      <c r="B768" s="7"/>
      <c r="C768" s="7"/>
      <c r="D768" s="18"/>
      <c r="E768" s="111" t="str">
        <f t="shared" si="21"/>
        <v/>
      </c>
      <c r="F768" s="7"/>
      <c r="G768" s="7"/>
      <c r="H768" s="7"/>
      <c r="I768" s="7"/>
      <c r="J768" s="7"/>
      <c r="K768" s="7"/>
      <c r="L768" s="124"/>
      <c r="M768" s="7"/>
      <c r="N768" s="18"/>
      <c r="O768" s="122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>
      <c r="A769" s="18"/>
      <c r="B769" s="7"/>
      <c r="C769" s="7"/>
      <c r="D769" s="18"/>
      <c r="E769" s="111" t="str">
        <f t="shared" si="21"/>
        <v/>
      </c>
      <c r="F769" s="7"/>
      <c r="G769" s="7"/>
      <c r="H769" s="7"/>
      <c r="I769" s="7"/>
      <c r="J769" s="7"/>
      <c r="K769" s="7"/>
      <c r="L769" s="124"/>
      <c r="M769" s="7"/>
      <c r="N769" s="18"/>
      <c r="O769" s="122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>
      <c r="A770" s="18"/>
      <c r="B770" s="7"/>
      <c r="C770" s="7"/>
      <c r="D770" s="18"/>
      <c r="E770" s="111" t="str">
        <f t="shared" si="21"/>
        <v/>
      </c>
      <c r="F770" s="7"/>
      <c r="G770" s="7"/>
      <c r="H770" s="7"/>
      <c r="I770" s="7"/>
      <c r="J770" s="7"/>
      <c r="K770" s="7"/>
      <c r="L770" s="124"/>
      <c r="M770" s="7"/>
      <c r="N770" s="18"/>
      <c r="O770" s="122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>
      <c r="A771" s="18"/>
      <c r="B771" s="7"/>
      <c r="C771" s="7"/>
      <c r="D771" s="18"/>
      <c r="E771" s="111" t="str">
        <f t="shared" ref="E771:E834" si="22">IF(ISNUMBER(SEARCH("h",D771)), LEFT(D771,SEARCH("h",D771)-1) + IFERROR(MID(D771,SEARCH("h",D771)+1,LEN(D771)-SEARCH("h",D771)-1)/60, 0), IF(ISNUMBER(SEARCH("p",D771)), LEFT(D771,SEARCH("p",D771)-1)/60, "")
)</f>
        <v/>
      </c>
      <c r="F771" s="7"/>
      <c r="G771" s="7"/>
      <c r="H771" s="7"/>
      <c r="I771" s="7"/>
      <c r="J771" s="7"/>
      <c r="K771" s="7"/>
      <c r="L771" s="124"/>
      <c r="M771" s="7"/>
      <c r="N771" s="18"/>
      <c r="O771" s="122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>
      <c r="A772" s="18"/>
      <c r="B772" s="7"/>
      <c r="C772" s="7"/>
      <c r="D772" s="18"/>
      <c r="E772" s="111" t="str">
        <f t="shared" si="22"/>
        <v/>
      </c>
      <c r="F772" s="7"/>
      <c r="G772" s="7"/>
      <c r="H772" s="7"/>
      <c r="I772" s="7"/>
      <c r="J772" s="7"/>
      <c r="K772" s="7"/>
      <c r="L772" s="124"/>
      <c r="M772" s="7"/>
      <c r="N772" s="18"/>
      <c r="O772" s="122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>
      <c r="A773" s="18"/>
      <c r="B773" s="7"/>
      <c r="C773" s="7"/>
      <c r="D773" s="18"/>
      <c r="E773" s="111" t="str">
        <f t="shared" si="22"/>
        <v/>
      </c>
      <c r="F773" s="7"/>
      <c r="G773" s="7"/>
      <c r="H773" s="7"/>
      <c r="I773" s="7"/>
      <c r="J773" s="7"/>
      <c r="K773" s="7"/>
      <c r="L773" s="124"/>
      <c r="M773" s="7"/>
      <c r="N773" s="18"/>
      <c r="O773" s="122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>
      <c r="A774" s="18"/>
      <c r="B774" s="7"/>
      <c r="C774" s="7"/>
      <c r="D774" s="18"/>
      <c r="E774" s="111" t="str">
        <f t="shared" si="22"/>
        <v/>
      </c>
      <c r="F774" s="7"/>
      <c r="G774" s="7"/>
      <c r="H774" s="7"/>
      <c r="I774" s="7"/>
      <c r="J774" s="7"/>
      <c r="K774" s="7"/>
      <c r="L774" s="124"/>
      <c r="M774" s="7"/>
      <c r="N774" s="18"/>
      <c r="O774" s="122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>
      <c r="A775" s="18"/>
      <c r="B775" s="7"/>
      <c r="C775" s="7"/>
      <c r="D775" s="18"/>
      <c r="E775" s="111" t="str">
        <f t="shared" si="22"/>
        <v/>
      </c>
      <c r="F775" s="7"/>
      <c r="G775" s="7"/>
      <c r="H775" s="7"/>
      <c r="I775" s="7"/>
      <c r="J775" s="7"/>
      <c r="K775" s="7"/>
      <c r="L775" s="124"/>
      <c r="M775" s="7"/>
      <c r="N775" s="18"/>
      <c r="O775" s="122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>
      <c r="A776" s="18"/>
      <c r="B776" s="7"/>
      <c r="C776" s="7"/>
      <c r="D776" s="18"/>
      <c r="E776" s="111" t="str">
        <f t="shared" si="22"/>
        <v/>
      </c>
      <c r="F776" s="7"/>
      <c r="G776" s="7"/>
      <c r="H776" s="7"/>
      <c r="I776" s="7"/>
      <c r="J776" s="7"/>
      <c r="K776" s="7"/>
      <c r="L776" s="124"/>
      <c r="M776" s="7"/>
      <c r="N776" s="18"/>
      <c r="O776" s="122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>
      <c r="A777" s="18"/>
      <c r="B777" s="7"/>
      <c r="C777" s="7"/>
      <c r="D777" s="18"/>
      <c r="E777" s="111" t="str">
        <f t="shared" si="22"/>
        <v/>
      </c>
      <c r="F777" s="7"/>
      <c r="G777" s="7"/>
      <c r="H777" s="7"/>
      <c r="I777" s="7"/>
      <c r="J777" s="7"/>
      <c r="K777" s="7"/>
      <c r="L777" s="124"/>
      <c r="M777" s="7"/>
      <c r="N777" s="18"/>
      <c r="O777" s="122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>
      <c r="A778" s="18"/>
      <c r="B778" s="7"/>
      <c r="C778" s="7"/>
      <c r="D778" s="18"/>
      <c r="E778" s="111" t="str">
        <f t="shared" si="22"/>
        <v/>
      </c>
      <c r="F778" s="7"/>
      <c r="G778" s="7"/>
      <c r="H778" s="7"/>
      <c r="I778" s="7"/>
      <c r="J778" s="7"/>
      <c r="K778" s="7"/>
      <c r="L778" s="124"/>
      <c r="M778" s="7"/>
      <c r="N778" s="18"/>
      <c r="O778" s="122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>
      <c r="A779" s="18"/>
      <c r="B779" s="7"/>
      <c r="C779" s="7"/>
      <c r="D779" s="18"/>
      <c r="E779" s="111" t="str">
        <f t="shared" si="22"/>
        <v/>
      </c>
      <c r="F779" s="7"/>
      <c r="G779" s="7"/>
      <c r="H779" s="7"/>
      <c r="I779" s="7"/>
      <c r="J779" s="7"/>
      <c r="K779" s="7"/>
      <c r="L779" s="124"/>
      <c r="M779" s="7"/>
      <c r="N779" s="18"/>
      <c r="O779" s="122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>
      <c r="A780" s="18"/>
      <c r="B780" s="7"/>
      <c r="C780" s="7"/>
      <c r="D780" s="18"/>
      <c r="E780" s="111" t="str">
        <f t="shared" si="22"/>
        <v/>
      </c>
      <c r="F780" s="7"/>
      <c r="G780" s="7"/>
      <c r="H780" s="7"/>
      <c r="I780" s="7"/>
      <c r="J780" s="7"/>
      <c r="K780" s="7"/>
      <c r="L780" s="124"/>
      <c r="M780" s="7"/>
      <c r="N780" s="18"/>
      <c r="O780" s="122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>
      <c r="A781" s="18"/>
      <c r="B781" s="7"/>
      <c r="C781" s="7"/>
      <c r="D781" s="18"/>
      <c r="E781" s="111" t="str">
        <f t="shared" si="22"/>
        <v/>
      </c>
      <c r="F781" s="7"/>
      <c r="G781" s="7"/>
      <c r="H781" s="7"/>
      <c r="I781" s="7"/>
      <c r="J781" s="7"/>
      <c r="K781" s="7"/>
      <c r="L781" s="124"/>
      <c r="M781" s="7"/>
      <c r="N781" s="18"/>
      <c r="O781" s="122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>
      <c r="A782" s="18"/>
      <c r="B782" s="7"/>
      <c r="C782" s="7"/>
      <c r="D782" s="18"/>
      <c r="E782" s="111" t="str">
        <f t="shared" si="22"/>
        <v/>
      </c>
      <c r="F782" s="7"/>
      <c r="G782" s="7"/>
      <c r="H782" s="7"/>
      <c r="I782" s="7"/>
      <c r="J782" s="7"/>
      <c r="K782" s="7"/>
      <c r="L782" s="124"/>
      <c r="M782" s="7"/>
      <c r="N782" s="18"/>
      <c r="O782" s="122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>
      <c r="A783" s="18"/>
      <c r="B783" s="7"/>
      <c r="C783" s="7"/>
      <c r="D783" s="18"/>
      <c r="E783" s="111" t="str">
        <f t="shared" si="22"/>
        <v/>
      </c>
      <c r="F783" s="7"/>
      <c r="G783" s="7"/>
      <c r="H783" s="7"/>
      <c r="I783" s="7"/>
      <c r="J783" s="7"/>
      <c r="K783" s="7"/>
      <c r="L783" s="124"/>
      <c r="M783" s="7"/>
      <c r="N783" s="18"/>
      <c r="O783" s="122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>
      <c r="A784" s="18"/>
      <c r="B784" s="7"/>
      <c r="C784" s="7"/>
      <c r="D784" s="18"/>
      <c r="E784" s="111" t="str">
        <f t="shared" si="22"/>
        <v/>
      </c>
      <c r="F784" s="7"/>
      <c r="G784" s="7"/>
      <c r="H784" s="7"/>
      <c r="I784" s="7"/>
      <c r="J784" s="7"/>
      <c r="K784" s="7"/>
      <c r="L784" s="124"/>
      <c r="M784" s="7"/>
      <c r="N784" s="18"/>
      <c r="O784" s="122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>
      <c r="A785" s="18"/>
      <c r="B785" s="7"/>
      <c r="C785" s="7"/>
      <c r="D785" s="18"/>
      <c r="E785" s="111" t="str">
        <f t="shared" si="22"/>
        <v/>
      </c>
      <c r="F785" s="7"/>
      <c r="G785" s="7"/>
      <c r="H785" s="7"/>
      <c r="I785" s="7"/>
      <c r="J785" s="7"/>
      <c r="K785" s="7"/>
      <c r="L785" s="124"/>
      <c r="M785" s="7"/>
      <c r="N785" s="18"/>
      <c r="O785" s="122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>
      <c r="A786" s="18"/>
      <c r="B786" s="7"/>
      <c r="C786" s="7"/>
      <c r="D786" s="18"/>
      <c r="E786" s="111" t="str">
        <f t="shared" si="22"/>
        <v/>
      </c>
      <c r="F786" s="7"/>
      <c r="G786" s="7"/>
      <c r="H786" s="7"/>
      <c r="I786" s="7"/>
      <c r="J786" s="7"/>
      <c r="K786" s="7"/>
      <c r="L786" s="124"/>
      <c r="M786" s="7"/>
      <c r="N786" s="18"/>
      <c r="O786" s="122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>
      <c r="A787" s="18"/>
      <c r="B787" s="7"/>
      <c r="C787" s="7"/>
      <c r="D787" s="18"/>
      <c r="E787" s="111" t="str">
        <f t="shared" si="22"/>
        <v/>
      </c>
      <c r="F787" s="7"/>
      <c r="G787" s="7"/>
      <c r="H787" s="7"/>
      <c r="I787" s="7"/>
      <c r="J787" s="7"/>
      <c r="K787" s="7"/>
      <c r="L787" s="124"/>
      <c r="M787" s="7"/>
      <c r="N787" s="18"/>
      <c r="O787" s="122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>
      <c r="A788" s="18"/>
      <c r="B788" s="7"/>
      <c r="C788" s="7"/>
      <c r="D788" s="18"/>
      <c r="E788" s="111" t="str">
        <f t="shared" si="22"/>
        <v/>
      </c>
      <c r="F788" s="7"/>
      <c r="G788" s="7"/>
      <c r="H788" s="7"/>
      <c r="I788" s="7"/>
      <c r="J788" s="7"/>
      <c r="K788" s="7"/>
      <c r="L788" s="124"/>
      <c r="M788" s="7"/>
      <c r="N788" s="18"/>
      <c r="O788" s="122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>
      <c r="A789" s="18"/>
      <c r="B789" s="7"/>
      <c r="C789" s="7"/>
      <c r="D789" s="18"/>
      <c r="E789" s="111" t="str">
        <f t="shared" si="22"/>
        <v/>
      </c>
      <c r="F789" s="7"/>
      <c r="G789" s="7"/>
      <c r="H789" s="7"/>
      <c r="I789" s="7"/>
      <c r="J789" s="7"/>
      <c r="K789" s="7"/>
      <c r="L789" s="124"/>
      <c r="M789" s="7"/>
      <c r="N789" s="18"/>
      <c r="O789" s="122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>
      <c r="A790" s="18"/>
      <c r="B790" s="7"/>
      <c r="C790" s="7"/>
      <c r="D790" s="18"/>
      <c r="E790" s="111" t="str">
        <f t="shared" si="22"/>
        <v/>
      </c>
      <c r="F790" s="7"/>
      <c r="G790" s="7"/>
      <c r="H790" s="7"/>
      <c r="I790" s="7"/>
      <c r="J790" s="7"/>
      <c r="K790" s="7"/>
      <c r="L790" s="124"/>
      <c r="M790" s="7"/>
      <c r="N790" s="18"/>
      <c r="O790" s="122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>
      <c r="A791" s="18"/>
      <c r="B791" s="7"/>
      <c r="C791" s="7"/>
      <c r="D791" s="18"/>
      <c r="E791" s="111" t="str">
        <f t="shared" si="22"/>
        <v/>
      </c>
      <c r="F791" s="7"/>
      <c r="G791" s="7"/>
      <c r="H791" s="7"/>
      <c r="I791" s="7"/>
      <c r="J791" s="7"/>
      <c r="K791" s="7"/>
      <c r="L791" s="124"/>
      <c r="M791" s="7"/>
      <c r="N791" s="18"/>
      <c r="O791" s="122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>
      <c r="A792" s="18"/>
      <c r="B792" s="7"/>
      <c r="C792" s="7"/>
      <c r="D792" s="18"/>
      <c r="E792" s="111" t="str">
        <f t="shared" si="22"/>
        <v/>
      </c>
      <c r="F792" s="7"/>
      <c r="G792" s="7"/>
      <c r="H792" s="7"/>
      <c r="I792" s="7"/>
      <c r="J792" s="7"/>
      <c r="K792" s="7"/>
      <c r="L792" s="124"/>
      <c r="M792" s="7"/>
      <c r="N792" s="18"/>
      <c r="O792" s="122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>
      <c r="A793" s="18"/>
      <c r="B793" s="7"/>
      <c r="C793" s="7"/>
      <c r="D793" s="18"/>
      <c r="E793" s="111" t="str">
        <f t="shared" si="22"/>
        <v/>
      </c>
      <c r="F793" s="7"/>
      <c r="G793" s="7"/>
      <c r="H793" s="7"/>
      <c r="I793" s="7"/>
      <c r="J793" s="7"/>
      <c r="K793" s="7"/>
      <c r="L793" s="124"/>
      <c r="M793" s="7"/>
      <c r="N793" s="18"/>
      <c r="O793" s="122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>
      <c r="A794" s="18"/>
      <c r="B794" s="7"/>
      <c r="C794" s="7"/>
      <c r="D794" s="18"/>
      <c r="E794" s="111" t="str">
        <f t="shared" si="22"/>
        <v/>
      </c>
      <c r="F794" s="7"/>
      <c r="G794" s="7"/>
      <c r="H794" s="7"/>
      <c r="I794" s="7"/>
      <c r="J794" s="7"/>
      <c r="K794" s="7"/>
      <c r="L794" s="124"/>
      <c r="M794" s="7"/>
      <c r="N794" s="18"/>
      <c r="O794" s="122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>
      <c r="A795" s="18"/>
      <c r="B795" s="7"/>
      <c r="C795" s="7"/>
      <c r="D795" s="18"/>
      <c r="E795" s="111" t="str">
        <f t="shared" si="22"/>
        <v/>
      </c>
      <c r="F795" s="7"/>
      <c r="G795" s="7"/>
      <c r="H795" s="7"/>
      <c r="I795" s="7"/>
      <c r="J795" s="7"/>
      <c r="K795" s="7"/>
      <c r="L795" s="124"/>
      <c r="M795" s="7"/>
      <c r="N795" s="18"/>
      <c r="O795" s="122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>
      <c r="A796" s="18"/>
      <c r="B796" s="7"/>
      <c r="C796" s="7"/>
      <c r="D796" s="18"/>
      <c r="E796" s="111" t="str">
        <f t="shared" si="22"/>
        <v/>
      </c>
      <c r="F796" s="7"/>
      <c r="G796" s="7"/>
      <c r="H796" s="7"/>
      <c r="I796" s="7"/>
      <c r="J796" s="7"/>
      <c r="K796" s="7"/>
      <c r="L796" s="124"/>
      <c r="M796" s="7"/>
      <c r="N796" s="18"/>
      <c r="O796" s="122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>
      <c r="A797" s="18"/>
      <c r="B797" s="7"/>
      <c r="C797" s="7"/>
      <c r="D797" s="18"/>
      <c r="E797" s="111" t="str">
        <f t="shared" si="22"/>
        <v/>
      </c>
      <c r="F797" s="7"/>
      <c r="G797" s="7"/>
      <c r="H797" s="7"/>
      <c r="I797" s="7"/>
      <c r="J797" s="7"/>
      <c r="K797" s="7"/>
      <c r="L797" s="124"/>
      <c r="M797" s="7"/>
      <c r="N797" s="18"/>
      <c r="O797" s="122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>
      <c r="A798" s="18"/>
      <c r="B798" s="7"/>
      <c r="C798" s="7"/>
      <c r="D798" s="18"/>
      <c r="E798" s="111" t="str">
        <f t="shared" si="22"/>
        <v/>
      </c>
      <c r="F798" s="7"/>
      <c r="G798" s="7"/>
      <c r="H798" s="7"/>
      <c r="I798" s="7"/>
      <c r="J798" s="7"/>
      <c r="K798" s="7"/>
      <c r="L798" s="124"/>
      <c r="M798" s="7"/>
      <c r="N798" s="18"/>
      <c r="O798" s="122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>
      <c r="A799" s="18"/>
      <c r="B799" s="7"/>
      <c r="C799" s="7"/>
      <c r="D799" s="18"/>
      <c r="E799" s="111" t="str">
        <f t="shared" si="22"/>
        <v/>
      </c>
      <c r="F799" s="7"/>
      <c r="G799" s="7"/>
      <c r="H799" s="7"/>
      <c r="I799" s="7"/>
      <c r="J799" s="7"/>
      <c r="K799" s="7"/>
      <c r="L799" s="124"/>
      <c r="M799" s="7"/>
      <c r="N799" s="18"/>
      <c r="O799" s="122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>
      <c r="A800" s="18"/>
      <c r="B800" s="7"/>
      <c r="C800" s="7"/>
      <c r="D800" s="18"/>
      <c r="E800" s="111" t="str">
        <f t="shared" si="22"/>
        <v/>
      </c>
      <c r="F800" s="7"/>
      <c r="G800" s="7"/>
      <c r="H800" s="7"/>
      <c r="I800" s="7"/>
      <c r="J800" s="7"/>
      <c r="K800" s="7"/>
      <c r="L800" s="124"/>
      <c r="M800" s="7"/>
      <c r="N800" s="18"/>
      <c r="O800" s="122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>
      <c r="A801" s="18"/>
      <c r="B801" s="7"/>
      <c r="C801" s="7"/>
      <c r="D801" s="18"/>
      <c r="E801" s="111" t="str">
        <f t="shared" si="22"/>
        <v/>
      </c>
      <c r="F801" s="7"/>
      <c r="G801" s="7"/>
      <c r="H801" s="7"/>
      <c r="I801" s="7"/>
      <c r="J801" s="7"/>
      <c r="K801" s="7"/>
      <c r="L801" s="124"/>
      <c r="M801" s="7"/>
      <c r="N801" s="18"/>
      <c r="O801" s="122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>
      <c r="A802" s="18"/>
      <c r="B802" s="7"/>
      <c r="C802" s="7"/>
      <c r="D802" s="18"/>
      <c r="E802" s="111" t="str">
        <f t="shared" si="22"/>
        <v/>
      </c>
      <c r="F802" s="7"/>
      <c r="G802" s="7"/>
      <c r="H802" s="7"/>
      <c r="I802" s="7"/>
      <c r="J802" s="7"/>
      <c r="K802" s="7"/>
      <c r="L802" s="124"/>
      <c r="M802" s="7"/>
      <c r="N802" s="18"/>
      <c r="O802" s="122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>
      <c r="A803" s="18"/>
      <c r="B803" s="7"/>
      <c r="C803" s="7"/>
      <c r="D803" s="18"/>
      <c r="E803" s="111" t="str">
        <f t="shared" si="22"/>
        <v/>
      </c>
      <c r="F803" s="7"/>
      <c r="G803" s="7"/>
      <c r="H803" s="7"/>
      <c r="I803" s="7"/>
      <c r="J803" s="7"/>
      <c r="K803" s="7"/>
      <c r="L803" s="124"/>
      <c r="M803" s="7"/>
      <c r="N803" s="18"/>
      <c r="O803" s="122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>
      <c r="A804" s="18"/>
      <c r="B804" s="7"/>
      <c r="C804" s="7"/>
      <c r="D804" s="18"/>
      <c r="E804" s="111" t="str">
        <f t="shared" si="22"/>
        <v/>
      </c>
      <c r="F804" s="7"/>
      <c r="G804" s="7"/>
      <c r="H804" s="7"/>
      <c r="I804" s="7"/>
      <c r="J804" s="7"/>
      <c r="K804" s="7"/>
      <c r="L804" s="124"/>
      <c r="M804" s="7"/>
      <c r="N804" s="18"/>
      <c r="O804" s="122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>
      <c r="A805" s="18"/>
      <c r="B805" s="7"/>
      <c r="C805" s="7"/>
      <c r="D805" s="18"/>
      <c r="E805" s="111" t="str">
        <f t="shared" si="22"/>
        <v/>
      </c>
      <c r="F805" s="7"/>
      <c r="G805" s="7"/>
      <c r="H805" s="7"/>
      <c r="I805" s="7"/>
      <c r="J805" s="7"/>
      <c r="K805" s="7"/>
      <c r="L805" s="124"/>
      <c r="M805" s="7"/>
      <c r="N805" s="18"/>
      <c r="O805" s="122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>
      <c r="A806" s="18"/>
      <c r="B806" s="7"/>
      <c r="C806" s="7"/>
      <c r="D806" s="18"/>
      <c r="E806" s="111" t="str">
        <f t="shared" si="22"/>
        <v/>
      </c>
      <c r="F806" s="7"/>
      <c r="G806" s="7"/>
      <c r="H806" s="7"/>
      <c r="I806" s="7"/>
      <c r="J806" s="7"/>
      <c r="K806" s="7"/>
      <c r="L806" s="124"/>
      <c r="M806" s="7"/>
      <c r="N806" s="18"/>
      <c r="O806" s="122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>
      <c r="A807" s="18"/>
      <c r="B807" s="7"/>
      <c r="C807" s="7"/>
      <c r="D807" s="18"/>
      <c r="E807" s="111" t="str">
        <f t="shared" si="22"/>
        <v/>
      </c>
      <c r="F807" s="7"/>
      <c r="G807" s="7"/>
      <c r="H807" s="7"/>
      <c r="I807" s="7"/>
      <c r="J807" s="7"/>
      <c r="K807" s="7"/>
      <c r="L807" s="124"/>
      <c r="M807" s="7"/>
      <c r="N807" s="18"/>
      <c r="O807" s="122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>
      <c r="A808" s="18"/>
      <c r="B808" s="7"/>
      <c r="C808" s="7"/>
      <c r="D808" s="18"/>
      <c r="E808" s="111" t="str">
        <f t="shared" si="22"/>
        <v/>
      </c>
      <c r="F808" s="7"/>
      <c r="G808" s="7"/>
      <c r="H808" s="7"/>
      <c r="I808" s="7"/>
      <c r="J808" s="7"/>
      <c r="K808" s="7"/>
      <c r="L808" s="124"/>
      <c r="M808" s="7"/>
      <c r="N808" s="18"/>
      <c r="O808" s="122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>
      <c r="A809" s="18"/>
      <c r="B809" s="7"/>
      <c r="C809" s="7"/>
      <c r="D809" s="18"/>
      <c r="E809" s="111" t="str">
        <f t="shared" si="22"/>
        <v/>
      </c>
      <c r="F809" s="7"/>
      <c r="G809" s="7"/>
      <c r="H809" s="7"/>
      <c r="I809" s="7"/>
      <c r="J809" s="7"/>
      <c r="K809" s="7"/>
      <c r="L809" s="124"/>
      <c r="M809" s="7"/>
      <c r="N809" s="18"/>
      <c r="O809" s="122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>
      <c r="A810" s="18"/>
      <c r="B810" s="7"/>
      <c r="C810" s="7"/>
      <c r="D810" s="18"/>
      <c r="E810" s="111" t="str">
        <f t="shared" si="22"/>
        <v/>
      </c>
      <c r="F810" s="7"/>
      <c r="G810" s="7"/>
      <c r="H810" s="7"/>
      <c r="I810" s="7"/>
      <c r="J810" s="7"/>
      <c r="K810" s="7"/>
      <c r="L810" s="124"/>
      <c r="M810" s="7"/>
      <c r="N810" s="18"/>
      <c r="O810" s="122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>
      <c r="A811" s="18"/>
      <c r="B811" s="7"/>
      <c r="C811" s="7"/>
      <c r="D811" s="18"/>
      <c r="E811" s="111" t="str">
        <f t="shared" si="22"/>
        <v/>
      </c>
      <c r="F811" s="7"/>
      <c r="G811" s="7"/>
      <c r="H811" s="7"/>
      <c r="I811" s="7"/>
      <c r="J811" s="7"/>
      <c r="K811" s="7"/>
      <c r="L811" s="124"/>
      <c r="M811" s="7"/>
      <c r="N811" s="18"/>
      <c r="O811" s="122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>
      <c r="A812" s="18"/>
      <c r="B812" s="7"/>
      <c r="C812" s="7"/>
      <c r="D812" s="18"/>
      <c r="E812" s="111" t="str">
        <f t="shared" si="22"/>
        <v/>
      </c>
      <c r="F812" s="7"/>
      <c r="G812" s="7"/>
      <c r="H812" s="7"/>
      <c r="I812" s="7"/>
      <c r="J812" s="7"/>
      <c r="K812" s="7"/>
      <c r="L812" s="124"/>
      <c r="M812" s="7"/>
      <c r="N812" s="18"/>
      <c r="O812" s="122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>
      <c r="A813" s="18"/>
      <c r="B813" s="7"/>
      <c r="C813" s="7"/>
      <c r="D813" s="18"/>
      <c r="E813" s="111" t="str">
        <f t="shared" si="22"/>
        <v/>
      </c>
      <c r="F813" s="7"/>
      <c r="G813" s="7"/>
      <c r="H813" s="7"/>
      <c r="I813" s="7"/>
      <c r="J813" s="7"/>
      <c r="K813" s="7"/>
      <c r="L813" s="124"/>
      <c r="M813" s="7"/>
      <c r="N813" s="18"/>
      <c r="O813" s="122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>
      <c r="A814" s="18"/>
      <c r="B814" s="7"/>
      <c r="C814" s="7"/>
      <c r="D814" s="18"/>
      <c r="E814" s="111" t="str">
        <f t="shared" si="22"/>
        <v/>
      </c>
      <c r="F814" s="7"/>
      <c r="G814" s="7"/>
      <c r="H814" s="7"/>
      <c r="I814" s="7"/>
      <c r="J814" s="7"/>
      <c r="K814" s="7"/>
      <c r="L814" s="124"/>
      <c r="M814" s="7"/>
      <c r="N814" s="18"/>
      <c r="O814" s="122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>
      <c r="A815" s="18"/>
      <c r="B815" s="7"/>
      <c r="C815" s="7"/>
      <c r="D815" s="18"/>
      <c r="E815" s="111" t="str">
        <f t="shared" si="22"/>
        <v/>
      </c>
      <c r="F815" s="7"/>
      <c r="G815" s="7"/>
      <c r="H815" s="7"/>
      <c r="I815" s="7"/>
      <c r="J815" s="7"/>
      <c r="K815" s="7"/>
      <c r="L815" s="124"/>
      <c r="M815" s="7"/>
      <c r="N815" s="18"/>
      <c r="O815" s="122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>
      <c r="A816" s="18"/>
      <c r="B816" s="7"/>
      <c r="C816" s="7"/>
      <c r="D816" s="18"/>
      <c r="E816" s="111" t="str">
        <f t="shared" si="22"/>
        <v/>
      </c>
      <c r="F816" s="7"/>
      <c r="G816" s="7"/>
      <c r="H816" s="7"/>
      <c r="I816" s="7"/>
      <c r="J816" s="7"/>
      <c r="K816" s="7"/>
      <c r="L816" s="124"/>
      <c r="M816" s="7"/>
      <c r="N816" s="18"/>
      <c r="O816" s="122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>
      <c r="A817" s="18"/>
      <c r="B817" s="7"/>
      <c r="C817" s="7"/>
      <c r="D817" s="18"/>
      <c r="E817" s="111" t="str">
        <f t="shared" si="22"/>
        <v/>
      </c>
      <c r="F817" s="7"/>
      <c r="G817" s="7"/>
      <c r="H817" s="7"/>
      <c r="I817" s="7"/>
      <c r="J817" s="7"/>
      <c r="K817" s="7"/>
      <c r="L817" s="124"/>
      <c r="M817" s="7"/>
      <c r="N817" s="18"/>
      <c r="O817" s="122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>
      <c r="A818" s="18"/>
      <c r="B818" s="7"/>
      <c r="C818" s="7"/>
      <c r="D818" s="18"/>
      <c r="E818" s="111" t="str">
        <f t="shared" si="22"/>
        <v/>
      </c>
      <c r="F818" s="7"/>
      <c r="G818" s="7"/>
      <c r="H818" s="7"/>
      <c r="I818" s="7"/>
      <c r="J818" s="7"/>
      <c r="K818" s="7"/>
      <c r="L818" s="124"/>
      <c r="M818" s="7"/>
      <c r="N818" s="18"/>
      <c r="O818" s="122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>
      <c r="A819" s="18"/>
      <c r="B819" s="7"/>
      <c r="C819" s="7"/>
      <c r="D819" s="18"/>
      <c r="E819" s="111" t="str">
        <f t="shared" si="22"/>
        <v/>
      </c>
      <c r="F819" s="7"/>
      <c r="G819" s="7"/>
      <c r="H819" s="7"/>
      <c r="I819" s="7"/>
      <c r="J819" s="7"/>
      <c r="K819" s="7"/>
      <c r="L819" s="124"/>
      <c r="M819" s="7"/>
      <c r="N819" s="18"/>
      <c r="O819" s="122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>
      <c r="A820" s="18"/>
      <c r="B820" s="7"/>
      <c r="C820" s="7"/>
      <c r="D820" s="18"/>
      <c r="E820" s="111" t="str">
        <f t="shared" si="22"/>
        <v/>
      </c>
      <c r="F820" s="7"/>
      <c r="G820" s="7"/>
      <c r="H820" s="7"/>
      <c r="I820" s="7"/>
      <c r="J820" s="7"/>
      <c r="K820" s="7"/>
      <c r="L820" s="124"/>
      <c r="M820" s="7"/>
      <c r="N820" s="18"/>
      <c r="O820" s="122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>
      <c r="A821" s="18"/>
      <c r="B821" s="7"/>
      <c r="C821" s="7"/>
      <c r="D821" s="18"/>
      <c r="E821" s="111" t="str">
        <f t="shared" si="22"/>
        <v/>
      </c>
      <c r="F821" s="7"/>
      <c r="G821" s="7"/>
      <c r="H821" s="7"/>
      <c r="I821" s="7"/>
      <c r="J821" s="7"/>
      <c r="K821" s="7"/>
      <c r="L821" s="124"/>
      <c r="M821" s="7"/>
      <c r="N821" s="18"/>
      <c r="O821" s="122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>
      <c r="A822" s="18"/>
      <c r="B822" s="7"/>
      <c r="C822" s="7"/>
      <c r="D822" s="18"/>
      <c r="E822" s="111" t="str">
        <f t="shared" si="22"/>
        <v/>
      </c>
      <c r="F822" s="7"/>
      <c r="G822" s="7"/>
      <c r="H822" s="7"/>
      <c r="I822" s="7"/>
      <c r="J822" s="7"/>
      <c r="K822" s="7"/>
      <c r="L822" s="124"/>
      <c r="M822" s="7"/>
      <c r="N822" s="18"/>
      <c r="O822" s="122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>
      <c r="A823" s="18"/>
      <c r="B823" s="7"/>
      <c r="C823" s="7"/>
      <c r="D823" s="18"/>
      <c r="E823" s="111" t="str">
        <f t="shared" si="22"/>
        <v/>
      </c>
      <c r="F823" s="7"/>
      <c r="G823" s="7"/>
      <c r="H823" s="7"/>
      <c r="I823" s="7"/>
      <c r="J823" s="7"/>
      <c r="K823" s="7"/>
      <c r="L823" s="124"/>
      <c r="M823" s="7"/>
      <c r="N823" s="18"/>
      <c r="O823" s="122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>
      <c r="A824" s="18"/>
      <c r="B824" s="7"/>
      <c r="C824" s="7"/>
      <c r="D824" s="18"/>
      <c r="E824" s="111" t="str">
        <f t="shared" si="22"/>
        <v/>
      </c>
      <c r="F824" s="7"/>
      <c r="G824" s="7"/>
      <c r="H824" s="7"/>
      <c r="I824" s="7"/>
      <c r="J824" s="7"/>
      <c r="K824" s="7"/>
      <c r="L824" s="124"/>
      <c r="M824" s="7"/>
      <c r="N824" s="18"/>
      <c r="O824" s="122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>
      <c r="A825" s="18"/>
      <c r="B825" s="7"/>
      <c r="C825" s="7"/>
      <c r="D825" s="18"/>
      <c r="E825" s="111" t="str">
        <f t="shared" si="22"/>
        <v/>
      </c>
      <c r="F825" s="7"/>
      <c r="G825" s="7"/>
      <c r="H825" s="7"/>
      <c r="I825" s="7"/>
      <c r="J825" s="7"/>
      <c r="K825" s="7"/>
      <c r="L825" s="124"/>
      <c r="M825" s="7"/>
      <c r="N825" s="18"/>
      <c r="O825" s="122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>
      <c r="A826" s="18"/>
      <c r="B826" s="7"/>
      <c r="C826" s="7"/>
      <c r="D826" s="18"/>
      <c r="E826" s="111" t="str">
        <f t="shared" si="22"/>
        <v/>
      </c>
      <c r="F826" s="7"/>
      <c r="G826" s="7"/>
      <c r="H826" s="7"/>
      <c r="I826" s="7"/>
      <c r="J826" s="7"/>
      <c r="K826" s="7"/>
      <c r="L826" s="124"/>
      <c r="M826" s="7"/>
      <c r="N826" s="18"/>
      <c r="O826" s="122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>
      <c r="A827" s="18"/>
      <c r="B827" s="7"/>
      <c r="C827" s="7"/>
      <c r="D827" s="18"/>
      <c r="E827" s="111" t="str">
        <f t="shared" si="22"/>
        <v/>
      </c>
      <c r="F827" s="7"/>
      <c r="G827" s="7"/>
      <c r="H827" s="7"/>
      <c r="I827" s="7"/>
      <c r="J827" s="7"/>
      <c r="K827" s="7"/>
      <c r="L827" s="124"/>
      <c r="M827" s="7"/>
      <c r="N827" s="18"/>
      <c r="O827" s="122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>
      <c r="A828" s="18"/>
      <c r="B828" s="7"/>
      <c r="C828" s="7"/>
      <c r="D828" s="18"/>
      <c r="E828" s="111" t="str">
        <f t="shared" si="22"/>
        <v/>
      </c>
      <c r="F828" s="7"/>
      <c r="G828" s="7"/>
      <c r="H828" s="7"/>
      <c r="I828" s="7"/>
      <c r="J828" s="7"/>
      <c r="K828" s="7"/>
      <c r="L828" s="124"/>
      <c r="M828" s="7"/>
      <c r="N828" s="18"/>
      <c r="O828" s="122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>
      <c r="A829" s="18"/>
      <c r="B829" s="7"/>
      <c r="C829" s="7"/>
      <c r="D829" s="18"/>
      <c r="E829" s="111" t="str">
        <f t="shared" si="22"/>
        <v/>
      </c>
      <c r="F829" s="7"/>
      <c r="G829" s="7"/>
      <c r="H829" s="7"/>
      <c r="I829" s="7"/>
      <c r="J829" s="7"/>
      <c r="K829" s="7"/>
      <c r="L829" s="124"/>
      <c r="M829" s="7"/>
      <c r="N829" s="18"/>
      <c r="O829" s="122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>
      <c r="A830" s="18"/>
      <c r="B830" s="7"/>
      <c r="C830" s="7"/>
      <c r="D830" s="18"/>
      <c r="E830" s="111" t="str">
        <f t="shared" si="22"/>
        <v/>
      </c>
      <c r="F830" s="7"/>
      <c r="G830" s="7"/>
      <c r="H830" s="7"/>
      <c r="I830" s="7"/>
      <c r="J830" s="7"/>
      <c r="K830" s="7"/>
      <c r="L830" s="124"/>
      <c r="M830" s="7"/>
      <c r="N830" s="18"/>
      <c r="O830" s="122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>
      <c r="A831" s="18"/>
      <c r="B831" s="7"/>
      <c r="C831" s="7"/>
      <c r="D831" s="18"/>
      <c r="E831" s="111" t="str">
        <f t="shared" si="22"/>
        <v/>
      </c>
      <c r="F831" s="7"/>
      <c r="G831" s="7"/>
      <c r="H831" s="7"/>
      <c r="I831" s="7"/>
      <c r="J831" s="7"/>
      <c r="K831" s="7"/>
      <c r="L831" s="124"/>
      <c r="M831" s="7"/>
      <c r="N831" s="18"/>
      <c r="O831" s="122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>
      <c r="A832" s="18"/>
      <c r="B832" s="7"/>
      <c r="C832" s="7"/>
      <c r="D832" s="18"/>
      <c r="E832" s="111" t="str">
        <f t="shared" si="22"/>
        <v/>
      </c>
      <c r="F832" s="7"/>
      <c r="G832" s="7"/>
      <c r="H832" s="7"/>
      <c r="I832" s="7"/>
      <c r="J832" s="7"/>
      <c r="K832" s="7"/>
      <c r="L832" s="124"/>
      <c r="M832" s="7"/>
      <c r="N832" s="18"/>
      <c r="O832" s="122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>
      <c r="A833" s="18"/>
      <c r="B833" s="7"/>
      <c r="C833" s="7"/>
      <c r="D833" s="18"/>
      <c r="E833" s="111" t="str">
        <f t="shared" si="22"/>
        <v/>
      </c>
      <c r="F833" s="7"/>
      <c r="G833" s="7"/>
      <c r="H833" s="7"/>
      <c r="I833" s="7"/>
      <c r="J833" s="7"/>
      <c r="K833" s="7"/>
      <c r="L833" s="124"/>
      <c r="M833" s="7"/>
      <c r="N833" s="18"/>
      <c r="O833" s="122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>
      <c r="A834" s="18"/>
      <c r="B834" s="7"/>
      <c r="C834" s="7"/>
      <c r="D834" s="18"/>
      <c r="E834" s="111" t="str">
        <f t="shared" si="22"/>
        <v/>
      </c>
      <c r="F834" s="7"/>
      <c r="G834" s="7"/>
      <c r="H834" s="7"/>
      <c r="I834" s="7"/>
      <c r="J834" s="7"/>
      <c r="K834" s="7"/>
      <c r="L834" s="124"/>
      <c r="M834" s="7"/>
      <c r="N834" s="18"/>
      <c r="O834" s="122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>
      <c r="A835" s="18"/>
      <c r="B835" s="7"/>
      <c r="C835" s="7"/>
      <c r="D835" s="18"/>
      <c r="E835" s="111" t="str">
        <f t="shared" ref="E835:E898" si="23">IF(ISNUMBER(SEARCH("h",D835)), LEFT(D835,SEARCH("h",D835)-1) + IFERROR(MID(D835,SEARCH("h",D835)+1,LEN(D835)-SEARCH("h",D835)-1)/60, 0), IF(ISNUMBER(SEARCH("p",D835)), LEFT(D835,SEARCH("p",D835)-1)/60, "")
)</f>
        <v/>
      </c>
      <c r="F835" s="7"/>
      <c r="G835" s="7"/>
      <c r="H835" s="7"/>
      <c r="I835" s="7"/>
      <c r="J835" s="7"/>
      <c r="K835" s="7"/>
      <c r="L835" s="124"/>
      <c r="M835" s="7"/>
      <c r="N835" s="18"/>
      <c r="O835" s="122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>
      <c r="A836" s="18"/>
      <c r="B836" s="7"/>
      <c r="C836" s="7"/>
      <c r="D836" s="18"/>
      <c r="E836" s="111" t="str">
        <f t="shared" si="23"/>
        <v/>
      </c>
      <c r="F836" s="7"/>
      <c r="G836" s="7"/>
      <c r="H836" s="7"/>
      <c r="I836" s="7"/>
      <c r="J836" s="7"/>
      <c r="K836" s="7"/>
      <c r="L836" s="124"/>
      <c r="M836" s="7"/>
      <c r="N836" s="18"/>
      <c r="O836" s="122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>
      <c r="A837" s="18"/>
      <c r="B837" s="7"/>
      <c r="C837" s="7"/>
      <c r="D837" s="18"/>
      <c r="E837" s="111" t="str">
        <f t="shared" si="23"/>
        <v/>
      </c>
      <c r="F837" s="7"/>
      <c r="G837" s="7"/>
      <c r="H837" s="7"/>
      <c r="I837" s="7"/>
      <c r="J837" s="7"/>
      <c r="K837" s="7"/>
      <c r="L837" s="124"/>
      <c r="M837" s="7"/>
      <c r="N837" s="18"/>
      <c r="O837" s="122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>
      <c r="A838" s="18"/>
      <c r="B838" s="7"/>
      <c r="C838" s="7"/>
      <c r="D838" s="18"/>
      <c r="E838" s="111" t="str">
        <f t="shared" si="23"/>
        <v/>
      </c>
      <c r="F838" s="7"/>
      <c r="G838" s="7"/>
      <c r="H838" s="7"/>
      <c r="I838" s="7"/>
      <c r="J838" s="7"/>
      <c r="K838" s="7"/>
      <c r="L838" s="124"/>
      <c r="M838" s="7"/>
      <c r="N838" s="18"/>
      <c r="O838" s="122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>
      <c r="A839" s="18"/>
      <c r="B839" s="7"/>
      <c r="C839" s="7"/>
      <c r="D839" s="18"/>
      <c r="E839" s="111" t="str">
        <f t="shared" si="23"/>
        <v/>
      </c>
      <c r="F839" s="7"/>
      <c r="G839" s="7"/>
      <c r="H839" s="7"/>
      <c r="I839" s="7"/>
      <c r="J839" s="7"/>
      <c r="K839" s="7"/>
      <c r="L839" s="124"/>
      <c r="M839" s="7"/>
      <c r="N839" s="18"/>
      <c r="O839" s="122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>
      <c r="A840" s="18"/>
      <c r="B840" s="7"/>
      <c r="C840" s="7"/>
      <c r="D840" s="18"/>
      <c r="E840" s="111" t="str">
        <f t="shared" si="23"/>
        <v/>
      </c>
      <c r="F840" s="7"/>
      <c r="G840" s="7"/>
      <c r="H840" s="7"/>
      <c r="I840" s="7"/>
      <c r="J840" s="7"/>
      <c r="K840" s="7"/>
      <c r="L840" s="124"/>
      <c r="M840" s="7"/>
      <c r="N840" s="18"/>
      <c r="O840" s="122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>
      <c r="A841" s="18"/>
      <c r="B841" s="7"/>
      <c r="C841" s="7"/>
      <c r="D841" s="18"/>
      <c r="E841" s="111" t="str">
        <f t="shared" si="23"/>
        <v/>
      </c>
      <c r="F841" s="7"/>
      <c r="G841" s="7"/>
      <c r="H841" s="7"/>
      <c r="I841" s="7"/>
      <c r="J841" s="7"/>
      <c r="K841" s="7"/>
      <c r="L841" s="124"/>
      <c r="M841" s="7"/>
      <c r="N841" s="18"/>
      <c r="O841" s="122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>
      <c r="A842" s="18"/>
      <c r="B842" s="7"/>
      <c r="C842" s="7"/>
      <c r="D842" s="18"/>
      <c r="E842" s="111" t="str">
        <f t="shared" si="23"/>
        <v/>
      </c>
      <c r="F842" s="7"/>
      <c r="G842" s="7"/>
      <c r="H842" s="7"/>
      <c r="I842" s="7"/>
      <c r="J842" s="7"/>
      <c r="K842" s="7"/>
      <c r="L842" s="124"/>
      <c r="M842" s="7"/>
      <c r="N842" s="18"/>
      <c r="O842" s="122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>
      <c r="A843" s="18"/>
      <c r="B843" s="7"/>
      <c r="C843" s="7"/>
      <c r="D843" s="18"/>
      <c r="E843" s="111" t="str">
        <f t="shared" si="23"/>
        <v/>
      </c>
      <c r="F843" s="7"/>
      <c r="G843" s="7"/>
      <c r="H843" s="7"/>
      <c r="I843" s="7"/>
      <c r="J843" s="7"/>
      <c r="K843" s="7"/>
      <c r="L843" s="124"/>
      <c r="M843" s="7"/>
      <c r="N843" s="18"/>
      <c r="O843" s="122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>
      <c r="A844" s="18"/>
      <c r="B844" s="7"/>
      <c r="C844" s="7"/>
      <c r="D844" s="18"/>
      <c r="E844" s="111" t="str">
        <f t="shared" si="23"/>
        <v/>
      </c>
      <c r="F844" s="7"/>
      <c r="G844" s="7"/>
      <c r="H844" s="7"/>
      <c r="I844" s="7"/>
      <c r="J844" s="7"/>
      <c r="K844" s="7"/>
      <c r="L844" s="124"/>
      <c r="M844" s="7"/>
      <c r="N844" s="18"/>
      <c r="O844" s="122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>
      <c r="A845" s="18"/>
      <c r="B845" s="7"/>
      <c r="C845" s="7"/>
      <c r="D845" s="18"/>
      <c r="E845" s="111" t="str">
        <f t="shared" si="23"/>
        <v/>
      </c>
      <c r="F845" s="7"/>
      <c r="G845" s="7"/>
      <c r="H845" s="7"/>
      <c r="I845" s="7"/>
      <c r="J845" s="7"/>
      <c r="K845" s="7"/>
      <c r="L845" s="124"/>
      <c r="M845" s="7"/>
      <c r="N845" s="18"/>
      <c r="O845" s="122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>
      <c r="A846" s="18"/>
      <c r="B846" s="7"/>
      <c r="C846" s="7"/>
      <c r="D846" s="18"/>
      <c r="E846" s="111" t="str">
        <f t="shared" si="23"/>
        <v/>
      </c>
      <c r="F846" s="7"/>
      <c r="G846" s="7"/>
      <c r="H846" s="7"/>
      <c r="I846" s="7"/>
      <c r="J846" s="7"/>
      <c r="K846" s="7"/>
      <c r="L846" s="124"/>
      <c r="M846" s="7"/>
      <c r="N846" s="18"/>
      <c r="O846" s="122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>
      <c r="A847" s="18"/>
      <c r="B847" s="7"/>
      <c r="C847" s="7"/>
      <c r="D847" s="18"/>
      <c r="E847" s="111" t="str">
        <f t="shared" si="23"/>
        <v/>
      </c>
      <c r="F847" s="7"/>
      <c r="G847" s="7"/>
      <c r="H847" s="7"/>
      <c r="I847" s="7"/>
      <c r="J847" s="7"/>
      <c r="K847" s="7"/>
      <c r="L847" s="124"/>
      <c r="M847" s="7"/>
      <c r="N847" s="18"/>
      <c r="O847" s="122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>
      <c r="A848" s="18"/>
      <c r="B848" s="7"/>
      <c r="C848" s="7"/>
      <c r="D848" s="18"/>
      <c r="E848" s="111" t="str">
        <f t="shared" si="23"/>
        <v/>
      </c>
      <c r="F848" s="7"/>
      <c r="G848" s="7"/>
      <c r="H848" s="7"/>
      <c r="I848" s="7"/>
      <c r="J848" s="7"/>
      <c r="K848" s="7"/>
      <c r="L848" s="124"/>
      <c r="M848" s="7"/>
      <c r="N848" s="18"/>
      <c r="O848" s="122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>
      <c r="A849" s="18"/>
      <c r="B849" s="7"/>
      <c r="C849" s="7"/>
      <c r="D849" s="18"/>
      <c r="E849" s="111" t="str">
        <f t="shared" si="23"/>
        <v/>
      </c>
      <c r="F849" s="7"/>
      <c r="G849" s="7"/>
      <c r="H849" s="7"/>
      <c r="I849" s="7"/>
      <c r="J849" s="7"/>
      <c r="K849" s="7"/>
      <c r="L849" s="124"/>
      <c r="M849" s="7"/>
      <c r="N849" s="18"/>
      <c r="O849" s="122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>
      <c r="A850" s="18"/>
      <c r="B850" s="7"/>
      <c r="C850" s="7"/>
      <c r="D850" s="18"/>
      <c r="E850" s="111" t="str">
        <f t="shared" si="23"/>
        <v/>
      </c>
      <c r="F850" s="7"/>
      <c r="G850" s="7"/>
      <c r="H850" s="7"/>
      <c r="I850" s="7"/>
      <c r="J850" s="7"/>
      <c r="K850" s="7"/>
      <c r="L850" s="124"/>
      <c r="M850" s="7"/>
      <c r="N850" s="18"/>
      <c r="O850" s="122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>
      <c r="A851" s="18"/>
      <c r="B851" s="7"/>
      <c r="C851" s="7"/>
      <c r="D851" s="18"/>
      <c r="E851" s="111" t="str">
        <f t="shared" si="23"/>
        <v/>
      </c>
      <c r="F851" s="7"/>
      <c r="G851" s="7"/>
      <c r="H851" s="7"/>
      <c r="I851" s="7"/>
      <c r="J851" s="7"/>
      <c r="K851" s="7"/>
      <c r="L851" s="124"/>
      <c r="M851" s="7"/>
      <c r="N851" s="18"/>
      <c r="O851" s="122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>
      <c r="A852" s="18"/>
      <c r="B852" s="7"/>
      <c r="C852" s="7"/>
      <c r="D852" s="18"/>
      <c r="E852" s="111" t="str">
        <f t="shared" si="23"/>
        <v/>
      </c>
      <c r="F852" s="7"/>
      <c r="G852" s="7"/>
      <c r="H852" s="7"/>
      <c r="I852" s="7"/>
      <c r="J852" s="7"/>
      <c r="K852" s="7"/>
      <c r="L852" s="124"/>
      <c r="M852" s="7"/>
      <c r="N852" s="18"/>
      <c r="O852" s="122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>
      <c r="A853" s="18"/>
      <c r="B853" s="7"/>
      <c r="C853" s="7"/>
      <c r="D853" s="18"/>
      <c r="E853" s="111" t="str">
        <f t="shared" si="23"/>
        <v/>
      </c>
      <c r="F853" s="7"/>
      <c r="G853" s="7"/>
      <c r="H853" s="7"/>
      <c r="I853" s="7"/>
      <c r="J853" s="7"/>
      <c r="K853" s="7"/>
      <c r="L853" s="124"/>
      <c r="M853" s="7"/>
      <c r="N853" s="18"/>
      <c r="O853" s="122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>
      <c r="A854" s="18"/>
      <c r="B854" s="7"/>
      <c r="C854" s="7"/>
      <c r="D854" s="18"/>
      <c r="E854" s="111" t="str">
        <f t="shared" si="23"/>
        <v/>
      </c>
      <c r="F854" s="7"/>
      <c r="G854" s="7"/>
      <c r="H854" s="7"/>
      <c r="I854" s="7"/>
      <c r="J854" s="7"/>
      <c r="K854" s="7"/>
      <c r="L854" s="124"/>
      <c r="M854" s="7"/>
      <c r="N854" s="18"/>
      <c r="O854" s="122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>
      <c r="A855" s="18"/>
      <c r="B855" s="7"/>
      <c r="C855" s="7"/>
      <c r="D855" s="18"/>
      <c r="E855" s="111" t="str">
        <f t="shared" si="23"/>
        <v/>
      </c>
      <c r="F855" s="7"/>
      <c r="G855" s="7"/>
      <c r="H855" s="7"/>
      <c r="I855" s="7"/>
      <c r="J855" s="7"/>
      <c r="K855" s="7"/>
      <c r="L855" s="124"/>
      <c r="M855" s="7"/>
      <c r="N855" s="18"/>
      <c r="O855" s="122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>
      <c r="A856" s="18"/>
      <c r="B856" s="7"/>
      <c r="C856" s="7"/>
      <c r="D856" s="18"/>
      <c r="E856" s="111" t="str">
        <f t="shared" si="23"/>
        <v/>
      </c>
      <c r="F856" s="7"/>
      <c r="G856" s="7"/>
      <c r="H856" s="7"/>
      <c r="I856" s="7"/>
      <c r="J856" s="7"/>
      <c r="K856" s="7"/>
      <c r="L856" s="124"/>
      <c r="M856" s="7"/>
      <c r="N856" s="18"/>
      <c r="O856" s="122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>
      <c r="A857" s="18"/>
      <c r="B857" s="7"/>
      <c r="C857" s="7"/>
      <c r="D857" s="18"/>
      <c r="E857" s="111" t="str">
        <f t="shared" si="23"/>
        <v/>
      </c>
      <c r="F857" s="7"/>
      <c r="G857" s="7"/>
      <c r="H857" s="7"/>
      <c r="I857" s="7"/>
      <c r="J857" s="7"/>
      <c r="K857" s="7"/>
      <c r="L857" s="124"/>
      <c r="M857" s="7"/>
      <c r="N857" s="18"/>
      <c r="O857" s="122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>
      <c r="A858" s="18"/>
      <c r="B858" s="7"/>
      <c r="C858" s="7"/>
      <c r="D858" s="18"/>
      <c r="E858" s="111" t="str">
        <f t="shared" si="23"/>
        <v/>
      </c>
      <c r="F858" s="7"/>
      <c r="G858" s="7"/>
      <c r="H858" s="7"/>
      <c r="I858" s="7"/>
      <c r="J858" s="7"/>
      <c r="K858" s="7"/>
      <c r="L858" s="124"/>
      <c r="M858" s="7"/>
      <c r="N858" s="18"/>
      <c r="O858" s="122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>
      <c r="A859" s="18"/>
      <c r="B859" s="7"/>
      <c r="C859" s="7"/>
      <c r="D859" s="18"/>
      <c r="E859" s="111" t="str">
        <f t="shared" si="23"/>
        <v/>
      </c>
      <c r="F859" s="7"/>
      <c r="G859" s="7"/>
      <c r="H859" s="7"/>
      <c r="I859" s="7"/>
      <c r="J859" s="7"/>
      <c r="K859" s="7"/>
      <c r="L859" s="124"/>
      <c r="M859" s="7"/>
      <c r="N859" s="18"/>
      <c r="O859" s="122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>
      <c r="A860" s="18"/>
      <c r="B860" s="7"/>
      <c r="C860" s="7"/>
      <c r="D860" s="18"/>
      <c r="E860" s="111" t="str">
        <f t="shared" si="23"/>
        <v/>
      </c>
      <c r="F860" s="7"/>
      <c r="G860" s="7"/>
      <c r="H860" s="7"/>
      <c r="I860" s="7"/>
      <c r="J860" s="7"/>
      <c r="K860" s="7"/>
      <c r="L860" s="124"/>
      <c r="M860" s="7"/>
      <c r="N860" s="18"/>
      <c r="O860" s="122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>
      <c r="A861" s="18"/>
      <c r="B861" s="7"/>
      <c r="C861" s="7"/>
      <c r="D861" s="18"/>
      <c r="E861" s="111" t="str">
        <f t="shared" si="23"/>
        <v/>
      </c>
      <c r="F861" s="7"/>
      <c r="G861" s="7"/>
      <c r="H861" s="7"/>
      <c r="I861" s="7"/>
      <c r="J861" s="7"/>
      <c r="K861" s="7"/>
      <c r="L861" s="124"/>
      <c r="M861" s="7"/>
      <c r="N861" s="18"/>
      <c r="O861" s="122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>
      <c r="A862" s="18"/>
      <c r="B862" s="7"/>
      <c r="C862" s="7"/>
      <c r="D862" s="18"/>
      <c r="E862" s="111" t="str">
        <f t="shared" si="23"/>
        <v/>
      </c>
      <c r="F862" s="7"/>
      <c r="G862" s="7"/>
      <c r="H862" s="7"/>
      <c r="I862" s="7"/>
      <c r="J862" s="7"/>
      <c r="K862" s="7"/>
      <c r="L862" s="124"/>
      <c r="M862" s="7"/>
      <c r="N862" s="18"/>
      <c r="O862" s="122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>
      <c r="A863" s="18"/>
      <c r="B863" s="7"/>
      <c r="C863" s="7"/>
      <c r="D863" s="18"/>
      <c r="E863" s="111" t="str">
        <f t="shared" si="23"/>
        <v/>
      </c>
      <c r="F863" s="7"/>
      <c r="G863" s="7"/>
      <c r="H863" s="7"/>
      <c r="I863" s="7"/>
      <c r="J863" s="7"/>
      <c r="K863" s="7"/>
      <c r="L863" s="124"/>
      <c r="M863" s="7"/>
      <c r="N863" s="18"/>
      <c r="O863" s="122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>
      <c r="A864" s="18"/>
      <c r="B864" s="7"/>
      <c r="C864" s="7"/>
      <c r="D864" s="18"/>
      <c r="E864" s="111" t="str">
        <f t="shared" si="23"/>
        <v/>
      </c>
      <c r="F864" s="7"/>
      <c r="G864" s="7"/>
      <c r="H864" s="7"/>
      <c r="I864" s="7"/>
      <c r="J864" s="7"/>
      <c r="K864" s="7"/>
      <c r="L864" s="124"/>
      <c r="M864" s="7"/>
      <c r="N864" s="18"/>
      <c r="O864" s="122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>
      <c r="A865" s="18"/>
      <c r="B865" s="7"/>
      <c r="C865" s="7"/>
      <c r="D865" s="18"/>
      <c r="E865" s="111" t="str">
        <f t="shared" si="23"/>
        <v/>
      </c>
      <c r="F865" s="7"/>
      <c r="G865" s="7"/>
      <c r="H865" s="7"/>
      <c r="I865" s="7"/>
      <c r="J865" s="7"/>
      <c r="K865" s="7"/>
      <c r="L865" s="124"/>
      <c r="M865" s="7"/>
      <c r="N865" s="18"/>
      <c r="O865" s="122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>
      <c r="A866" s="18"/>
      <c r="B866" s="7"/>
      <c r="C866" s="7"/>
      <c r="D866" s="18"/>
      <c r="E866" s="111" t="str">
        <f t="shared" si="23"/>
        <v/>
      </c>
      <c r="F866" s="7"/>
      <c r="G866" s="7"/>
      <c r="H866" s="7"/>
      <c r="I866" s="7"/>
      <c r="J866" s="7"/>
      <c r="K866" s="7"/>
      <c r="L866" s="124"/>
      <c r="M866" s="7"/>
      <c r="N866" s="18"/>
      <c r="O866" s="122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>
      <c r="A867" s="18"/>
      <c r="B867" s="7"/>
      <c r="C867" s="7"/>
      <c r="D867" s="18"/>
      <c r="E867" s="111" t="str">
        <f t="shared" si="23"/>
        <v/>
      </c>
      <c r="F867" s="7"/>
      <c r="G867" s="7"/>
      <c r="H867" s="7"/>
      <c r="I867" s="7"/>
      <c r="J867" s="7"/>
      <c r="K867" s="7"/>
      <c r="L867" s="124"/>
      <c r="M867" s="7"/>
      <c r="N867" s="18"/>
      <c r="O867" s="122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>
      <c r="A868" s="18"/>
      <c r="B868" s="7"/>
      <c r="C868" s="7"/>
      <c r="D868" s="18"/>
      <c r="E868" s="111" t="str">
        <f t="shared" si="23"/>
        <v/>
      </c>
      <c r="F868" s="7"/>
      <c r="G868" s="7"/>
      <c r="H868" s="7"/>
      <c r="I868" s="7"/>
      <c r="J868" s="7"/>
      <c r="K868" s="7"/>
      <c r="L868" s="124"/>
      <c r="M868" s="7"/>
      <c r="N868" s="18"/>
      <c r="O868" s="122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>
      <c r="A869" s="18"/>
      <c r="B869" s="7"/>
      <c r="C869" s="7"/>
      <c r="D869" s="18"/>
      <c r="E869" s="111" t="str">
        <f t="shared" si="23"/>
        <v/>
      </c>
      <c r="F869" s="7"/>
      <c r="G869" s="7"/>
      <c r="H869" s="7"/>
      <c r="I869" s="7"/>
      <c r="J869" s="7"/>
      <c r="K869" s="7"/>
      <c r="L869" s="124"/>
      <c r="M869" s="7"/>
      <c r="N869" s="18"/>
      <c r="O869" s="122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>
      <c r="A870" s="18"/>
      <c r="B870" s="7"/>
      <c r="C870" s="7"/>
      <c r="D870" s="18"/>
      <c r="E870" s="111" t="str">
        <f t="shared" si="23"/>
        <v/>
      </c>
      <c r="F870" s="7"/>
      <c r="G870" s="7"/>
      <c r="H870" s="7"/>
      <c r="I870" s="7"/>
      <c r="J870" s="7"/>
      <c r="K870" s="7"/>
      <c r="L870" s="124"/>
      <c r="M870" s="7"/>
      <c r="N870" s="18"/>
      <c r="O870" s="122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>
      <c r="A871" s="18"/>
      <c r="B871" s="7"/>
      <c r="C871" s="7"/>
      <c r="D871" s="18"/>
      <c r="E871" s="111" t="str">
        <f t="shared" si="23"/>
        <v/>
      </c>
      <c r="F871" s="7"/>
      <c r="G871" s="7"/>
      <c r="H871" s="7"/>
      <c r="I871" s="7"/>
      <c r="J871" s="7"/>
      <c r="K871" s="7"/>
      <c r="L871" s="124"/>
      <c r="M871" s="7"/>
      <c r="N871" s="18"/>
      <c r="O871" s="122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>
      <c r="A872" s="18"/>
      <c r="B872" s="7"/>
      <c r="C872" s="7"/>
      <c r="D872" s="18"/>
      <c r="E872" s="111" t="str">
        <f t="shared" si="23"/>
        <v/>
      </c>
      <c r="F872" s="7"/>
      <c r="G872" s="7"/>
      <c r="H872" s="7"/>
      <c r="I872" s="7"/>
      <c r="J872" s="7"/>
      <c r="K872" s="7"/>
      <c r="L872" s="124"/>
      <c r="M872" s="7"/>
      <c r="N872" s="18"/>
      <c r="O872" s="122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>
      <c r="A873" s="18"/>
      <c r="B873" s="7"/>
      <c r="C873" s="7"/>
      <c r="D873" s="18"/>
      <c r="E873" s="111" t="str">
        <f t="shared" si="23"/>
        <v/>
      </c>
      <c r="F873" s="7"/>
      <c r="G873" s="7"/>
      <c r="H873" s="7"/>
      <c r="I873" s="7"/>
      <c r="J873" s="7"/>
      <c r="K873" s="7"/>
      <c r="L873" s="124"/>
      <c r="M873" s="7"/>
      <c r="N873" s="18"/>
      <c r="O873" s="122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>
      <c r="A874" s="18"/>
      <c r="B874" s="7"/>
      <c r="C874" s="7"/>
      <c r="D874" s="18"/>
      <c r="E874" s="111" t="str">
        <f t="shared" si="23"/>
        <v/>
      </c>
      <c r="F874" s="7"/>
      <c r="G874" s="7"/>
      <c r="H874" s="7"/>
      <c r="I874" s="7"/>
      <c r="J874" s="7"/>
      <c r="K874" s="7"/>
      <c r="L874" s="124"/>
      <c r="M874" s="7"/>
      <c r="N874" s="18"/>
      <c r="O874" s="122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>
      <c r="A875" s="18"/>
      <c r="B875" s="7"/>
      <c r="C875" s="7"/>
      <c r="D875" s="18"/>
      <c r="E875" s="111" t="str">
        <f t="shared" si="23"/>
        <v/>
      </c>
      <c r="F875" s="7"/>
      <c r="G875" s="7"/>
      <c r="H875" s="7"/>
      <c r="I875" s="7"/>
      <c r="J875" s="7"/>
      <c r="K875" s="7"/>
      <c r="L875" s="124"/>
      <c r="M875" s="7"/>
      <c r="N875" s="18"/>
      <c r="O875" s="122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>
      <c r="A876" s="18"/>
      <c r="B876" s="7"/>
      <c r="C876" s="7"/>
      <c r="D876" s="18"/>
      <c r="E876" s="111" t="str">
        <f t="shared" si="23"/>
        <v/>
      </c>
      <c r="F876" s="7"/>
      <c r="G876" s="7"/>
      <c r="H876" s="7"/>
      <c r="I876" s="7"/>
      <c r="J876" s="7"/>
      <c r="K876" s="7"/>
      <c r="L876" s="124"/>
      <c r="M876" s="7"/>
      <c r="N876" s="18"/>
      <c r="O876" s="122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>
      <c r="A877" s="18"/>
      <c r="B877" s="7"/>
      <c r="C877" s="7"/>
      <c r="D877" s="18"/>
      <c r="E877" s="111" t="str">
        <f t="shared" si="23"/>
        <v/>
      </c>
      <c r="F877" s="7"/>
      <c r="G877" s="7"/>
      <c r="H877" s="7"/>
      <c r="I877" s="7"/>
      <c r="J877" s="7"/>
      <c r="K877" s="7"/>
      <c r="L877" s="124"/>
      <c r="M877" s="7"/>
      <c r="N877" s="18"/>
      <c r="O877" s="122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>
      <c r="A878" s="18"/>
      <c r="B878" s="7"/>
      <c r="C878" s="7"/>
      <c r="D878" s="18"/>
      <c r="E878" s="111" t="str">
        <f t="shared" si="23"/>
        <v/>
      </c>
      <c r="F878" s="7"/>
      <c r="G878" s="7"/>
      <c r="H878" s="7"/>
      <c r="I878" s="7"/>
      <c r="J878" s="7"/>
      <c r="K878" s="7"/>
      <c r="L878" s="124"/>
      <c r="M878" s="7"/>
      <c r="N878" s="18"/>
      <c r="O878" s="122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>
      <c r="A879" s="18"/>
      <c r="B879" s="7"/>
      <c r="C879" s="7"/>
      <c r="D879" s="18"/>
      <c r="E879" s="111" t="str">
        <f t="shared" si="23"/>
        <v/>
      </c>
      <c r="F879" s="7"/>
      <c r="G879" s="7"/>
      <c r="H879" s="7"/>
      <c r="I879" s="7"/>
      <c r="J879" s="7"/>
      <c r="K879" s="7"/>
      <c r="L879" s="124"/>
      <c r="M879" s="7"/>
      <c r="N879" s="18"/>
      <c r="O879" s="122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>
      <c r="A880" s="18"/>
      <c r="B880" s="7"/>
      <c r="C880" s="7"/>
      <c r="D880" s="18"/>
      <c r="E880" s="111" t="str">
        <f t="shared" si="23"/>
        <v/>
      </c>
      <c r="F880" s="7"/>
      <c r="G880" s="7"/>
      <c r="H880" s="7"/>
      <c r="I880" s="7"/>
      <c r="J880" s="7"/>
      <c r="K880" s="7"/>
      <c r="L880" s="124"/>
      <c r="M880" s="7"/>
      <c r="N880" s="18"/>
      <c r="O880" s="122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>
      <c r="A881" s="18"/>
      <c r="B881" s="7"/>
      <c r="C881" s="7"/>
      <c r="D881" s="18"/>
      <c r="E881" s="111" t="str">
        <f t="shared" si="23"/>
        <v/>
      </c>
      <c r="F881" s="7"/>
      <c r="G881" s="7"/>
      <c r="H881" s="7"/>
      <c r="I881" s="7"/>
      <c r="J881" s="7"/>
      <c r="K881" s="7"/>
      <c r="L881" s="124"/>
      <c r="M881" s="7"/>
      <c r="N881" s="18"/>
      <c r="O881" s="122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>
      <c r="A882" s="18"/>
      <c r="B882" s="7"/>
      <c r="C882" s="7"/>
      <c r="D882" s="18"/>
      <c r="E882" s="111" t="str">
        <f t="shared" si="23"/>
        <v/>
      </c>
      <c r="F882" s="7"/>
      <c r="G882" s="7"/>
      <c r="H882" s="7"/>
      <c r="I882" s="7"/>
      <c r="J882" s="7"/>
      <c r="K882" s="7"/>
      <c r="L882" s="124"/>
      <c r="M882" s="7"/>
      <c r="N882" s="18"/>
      <c r="O882" s="122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>
      <c r="A883" s="18"/>
      <c r="B883" s="7"/>
      <c r="C883" s="7"/>
      <c r="D883" s="18"/>
      <c r="E883" s="111" t="str">
        <f t="shared" si="23"/>
        <v/>
      </c>
      <c r="F883" s="7"/>
      <c r="G883" s="7"/>
      <c r="H883" s="7"/>
      <c r="I883" s="7"/>
      <c r="J883" s="7"/>
      <c r="K883" s="7"/>
      <c r="L883" s="124"/>
      <c r="M883" s="7"/>
      <c r="N883" s="18"/>
      <c r="O883" s="122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>
      <c r="A884" s="18"/>
      <c r="B884" s="7"/>
      <c r="C884" s="7"/>
      <c r="D884" s="18"/>
      <c r="E884" s="111" t="str">
        <f t="shared" si="23"/>
        <v/>
      </c>
      <c r="F884" s="7"/>
      <c r="G884" s="7"/>
      <c r="H884" s="7"/>
      <c r="I884" s="7"/>
      <c r="J884" s="7"/>
      <c r="K884" s="7"/>
      <c r="L884" s="124"/>
      <c r="M884" s="7"/>
      <c r="N884" s="18"/>
      <c r="O884" s="122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>
      <c r="A885" s="18"/>
      <c r="B885" s="7"/>
      <c r="C885" s="7"/>
      <c r="D885" s="18"/>
      <c r="E885" s="111" t="str">
        <f t="shared" si="23"/>
        <v/>
      </c>
      <c r="F885" s="7"/>
      <c r="G885" s="7"/>
      <c r="H885" s="7"/>
      <c r="I885" s="7"/>
      <c r="J885" s="7"/>
      <c r="K885" s="7"/>
      <c r="L885" s="124"/>
      <c r="M885" s="7"/>
      <c r="N885" s="18"/>
      <c r="O885" s="122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>
      <c r="A886" s="18"/>
      <c r="B886" s="7"/>
      <c r="C886" s="7"/>
      <c r="D886" s="18"/>
      <c r="E886" s="111" t="str">
        <f t="shared" si="23"/>
        <v/>
      </c>
      <c r="F886" s="7"/>
      <c r="G886" s="7"/>
      <c r="H886" s="7"/>
      <c r="I886" s="7"/>
      <c r="J886" s="7"/>
      <c r="K886" s="7"/>
      <c r="L886" s="124"/>
      <c r="M886" s="7"/>
      <c r="N886" s="18"/>
      <c r="O886" s="122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>
      <c r="A887" s="18"/>
      <c r="B887" s="7"/>
      <c r="C887" s="7"/>
      <c r="D887" s="18"/>
      <c r="E887" s="111" t="str">
        <f t="shared" si="23"/>
        <v/>
      </c>
      <c r="F887" s="7"/>
      <c r="G887" s="7"/>
      <c r="H887" s="7"/>
      <c r="I887" s="7"/>
      <c r="J887" s="7"/>
      <c r="K887" s="7"/>
      <c r="L887" s="124"/>
      <c r="M887" s="7"/>
      <c r="N887" s="18"/>
      <c r="O887" s="122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>
      <c r="A888" s="18"/>
      <c r="B888" s="7"/>
      <c r="C888" s="7"/>
      <c r="D888" s="18"/>
      <c r="E888" s="111" t="str">
        <f t="shared" si="23"/>
        <v/>
      </c>
      <c r="F888" s="7"/>
      <c r="G888" s="7"/>
      <c r="H888" s="7"/>
      <c r="I888" s="7"/>
      <c r="J888" s="7"/>
      <c r="K888" s="7"/>
      <c r="L888" s="124"/>
      <c r="M888" s="7"/>
      <c r="N888" s="18"/>
      <c r="O888" s="122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>
      <c r="A889" s="18"/>
      <c r="B889" s="7"/>
      <c r="C889" s="7"/>
      <c r="D889" s="18"/>
      <c r="E889" s="111" t="str">
        <f t="shared" si="23"/>
        <v/>
      </c>
      <c r="F889" s="7"/>
      <c r="G889" s="7"/>
      <c r="H889" s="7"/>
      <c r="I889" s="7"/>
      <c r="J889" s="7"/>
      <c r="K889" s="7"/>
      <c r="L889" s="124"/>
      <c r="M889" s="7"/>
      <c r="N889" s="18"/>
      <c r="O889" s="122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>
      <c r="A890" s="18"/>
      <c r="B890" s="7"/>
      <c r="C890" s="7"/>
      <c r="D890" s="18"/>
      <c r="E890" s="111" t="str">
        <f t="shared" si="23"/>
        <v/>
      </c>
      <c r="F890" s="7"/>
      <c r="G890" s="7"/>
      <c r="H890" s="7"/>
      <c r="I890" s="7"/>
      <c r="J890" s="7"/>
      <c r="K890" s="7"/>
      <c r="L890" s="124"/>
      <c r="M890" s="7"/>
      <c r="N890" s="18"/>
      <c r="O890" s="122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>
      <c r="A891" s="18"/>
      <c r="B891" s="7"/>
      <c r="C891" s="7"/>
      <c r="D891" s="18"/>
      <c r="E891" s="111" t="str">
        <f t="shared" si="23"/>
        <v/>
      </c>
      <c r="F891" s="7"/>
      <c r="G891" s="7"/>
      <c r="H891" s="7"/>
      <c r="I891" s="7"/>
      <c r="J891" s="7"/>
      <c r="K891" s="7"/>
      <c r="L891" s="124"/>
      <c r="M891" s="7"/>
      <c r="N891" s="18"/>
      <c r="O891" s="122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>
      <c r="A892" s="18"/>
      <c r="B892" s="7"/>
      <c r="C892" s="7"/>
      <c r="D892" s="18"/>
      <c r="E892" s="111" t="str">
        <f t="shared" si="23"/>
        <v/>
      </c>
      <c r="F892" s="7"/>
      <c r="G892" s="7"/>
      <c r="H892" s="7"/>
      <c r="I892" s="7"/>
      <c r="J892" s="7"/>
      <c r="K892" s="7"/>
      <c r="L892" s="124"/>
      <c r="M892" s="7"/>
      <c r="N892" s="18"/>
      <c r="O892" s="122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>
      <c r="A893" s="18"/>
      <c r="B893" s="7"/>
      <c r="C893" s="7"/>
      <c r="D893" s="18"/>
      <c r="E893" s="111" t="str">
        <f t="shared" si="23"/>
        <v/>
      </c>
      <c r="F893" s="7"/>
      <c r="G893" s="7"/>
      <c r="H893" s="7"/>
      <c r="I893" s="7"/>
      <c r="J893" s="7"/>
      <c r="K893" s="7"/>
      <c r="L893" s="124"/>
      <c r="M893" s="7"/>
      <c r="N893" s="18"/>
      <c r="O893" s="122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>
      <c r="A894" s="18"/>
      <c r="B894" s="7"/>
      <c r="C894" s="7"/>
      <c r="D894" s="18"/>
      <c r="E894" s="111" t="str">
        <f t="shared" si="23"/>
        <v/>
      </c>
      <c r="F894" s="7"/>
      <c r="G894" s="7"/>
      <c r="H894" s="7"/>
      <c r="I894" s="7"/>
      <c r="J894" s="7"/>
      <c r="K894" s="7"/>
      <c r="L894" s="124"/>
      <c r="M894" s="7"/>
      <c r="N894" s="18"/>
      <c r="O894" s="122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>
      <c r="A895" s="18"/>
      <c r="B895" s="7"/>
      <c r="C895" s="7"/>
      <c r="D895" s="18"/>
      <c r="E895" s="111" t="str">
        <f t="shared" si="23"/>
        <v/>
      </c>
      <c r="F895" s="7"/>
      <c r="G895" s="7"/>
      <c r="H895" s="7"/>
      <c r="I895" s="7"/>
      <c r="J895" s="7"/>
      <c r="K895" s="7"/>
      <c r="L895" s="124"/>
      <c r="M895" s="7"/>
      <c r="N895" s="18"/>
      <c r="O895" s="122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>
      <c r="A896" s="18"/>
      <c r="B896" s="7"/>
      <c r="C896" s="7"/>
      <c r="D896" s="18"/>
      <c r="E896" s="111" t="str">
        <f t="shared" si="23"/>
        <v/>
      </c>
      <c r="F896" s="7"/>
      <c r="G896" s="7"/>
      <c r="H896" s="7"/>
      <c r="I896" s="7"/>
      <c r="J896" s="7"/>
      <c r="K896" s="7"/>
      <c r="L896" s="124"/>
      <c r="M896" s="7"/>
      <c r="N896" s="18"/>
      <c r="O896" s="122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>
      <c r="A897" s="18"/>
      <c r="B897" s="7"/>
      <c r="C897" s="7"/>
      <c r="D897" s="18"/>
      <c r="E897" s="111" t="str">
        <f t="shared" si="23"/>
        <v/>
      </c>
      <c r="F897" s="7"/>
      <c r="G897" s="7"/>
      <c r="H897" s="7"/>
      <c r="I897" s="7"/>
      <c r="J897" s="7"/>
      <c r="K897" s="7"/>
      <c r="L897" s="124"/>
      <c r="M897" s="7"/>
      <c r="N897" s="18"/>
      <c r="O897" s="122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>
      <c r="A898" s="18"/>
      <c r="B898" s="7"/>
      <c r="C898" s="7"/>
      <c r="D898" s="18"/>
      <c r="E898" s="111" t="str">
        <f t="shared" si="23"/>
        <v/>
      </c>
      <c r="F898" s="7"/>
      <c r="G898" s="7"/>
      <c r="H898" s="7"/>
      <c r="I898" s="7"/>
      <c r="J898" s="7"/>
      <c r="K898" s="7"/>
      <c r="L898" s="124"/>
      <c r="M898" s="7"/>
      <c r="N898" s="18"/>
      <c r="O898" s="122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>
      <c r="A899" s="18"/>
      <c r="B899" s="7"/>
      <c r="C899" s="7"/>
      <c r="D899" s="18"/>
      <c r="E899" s="111" t="str">
        <f t="shared" ref="E899:E962" si="24">IF(ISNUMBER(SEARCH("h",D899)), LEFT(D899,SEARCH("h",D899)-1) + IFERROR(MID(D899,SEARCH("h",D899)+1,LEN(D899)-SEARCH("h",D899)-1)/60, 0), IF(ISNUMBER(SEARCH("p",D899)), LEFT(D899,SEARCH("p",D899)-1)/60, "")
)</f>
        <v/>
      </c>
      <c r="F899" s="7"/>
      <c r="G899" s="7"/>
      <c r="H899" s="7"/>
      <c r="I899" s="7"/>
      <c r="J899" s="7"/>
      <c r="K899" s="7"/>
      <c r="L899" s="124"/>
      <c r="M899" s="7"/>
      <c r="N899" s="18"/>
      <c r="O899" s="122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>
      <c r="A900" s="18"/>
      <c r="B900" s="7"/>
      <c r="C900" s="7"/>
      <c r="D900" s="18"/>
      <c r="E900" s="111" t="str">
        <f t="shared" si="24"/>
        <v/>
      </c>
      <c r="F900" s="7"/>
      <c r="G900" s="7"/>
      <c r="H900" s="7"/>
      <c r="I900" s="7"/>
      <c r="J900" s="7"/>
      <c r="K900" s="7"/>
      <c r="L900" s="124"/>
      <c r="M900" s="7"/>
      <c r="N900" s="18"/>
      <c r="O900" s="122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>
      <c r="A901" s="18"/>
      <c r="B901" s="7"/>
      <c r="C901" s="7"/>
      <c r="D901" s="18"/>
      <c r="E901" s="111" t="str">
        <f t="shared" si="24"/>
        <v/>
      </c>
      <c r="F901" s="7"/>
      <c r="G901" s="7"/>
      <c r="H901" s="7"/>
      <c r="I901" s="7"/>
      <c r="J901" s="7"/>
      <c r="K901" s="7"/>
      <c r="L901" s="124"/>
      <c r="M901" s="7"/>
      <c r="N901" s="18"/>
      <c r="O901" s="122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>
      <c r="A902" s="18"/>
      <c r="B902" s="7"/>
      <c r="C902" s="7"/>
      <c r="D902" s="18"/>
      <c r="E902" s="111" t="str">
        <f t="shared" si="24"/>
        <v/>
      </c>
      <c r="F902" s="7"/>
      <c r="G902" s="7"/>
      <c r="H902" s="7"/>
      <c r="I902" s="7"/>
      <c r="J902" s="7"/>
      <c r="K902" s="7"/>
      <c r="L902" s="124"/>
      <c r="M902" s="7"/>
      <c r="N902" s="18"/>
      <c r="O902" s="122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>
      <c r="A903" s="18"/>
      <c r="B903" s="7"/>
      <c r="C903" s="7"/>
      <c r="D903" s="18"/>
      <c r="E903" s="111" t="str">
        <f t="shared" si="24"/>
        <v/>
      </c>
      <c r="F903" s="7"/>
      <c r="G903" s="7"/>
      <c r="H903" s="7"/>
      <c r="I903" s="7"/>
      <c r="J903" s="7"/>
      <c r="K903" s="7"/>
      <c r="L903" s="124"/>
      <c r="M903" s="7"/>
      <c r="N903" s="18"/>
      <c r="O903" s="122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>
      <c r="A904" s="18"/>
      <c r="B904" s="7"/>
      <c r="C904" s="7"/>
      <c r="D904" s="18"/>
      <c r="E904" s="111" t="str">
        <f t="shared" si="24"/>
        <v/>
      </c>
      <c r="F904" s="7"/>
      <c r="G904" s="7"/>
      <c r="H904" s="7"/>
      <c r="I904" s="7"/>
      <c r="J904" s="7"/>
      <c r="K904" s="7"/>
      <c r="L904" s="124"/>
      <c r="M904" s="7"/>
      <c r="N904" s="18"/>
      <c r="O904" s="122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>
      <c r="A905" s="18"/>
      <c r="B905" s="7"/>
      <c r="C905" s="7"/>
      <c r="D905" s="18"/>
      <c r="E905" s="111" t="str">
        <f t="shared" si="24"/>
        <v/>
      </c>
      <c r="F905" s="7"/>
      <c r="G905" s="7"/>
      <c r="H905" s="7"/>
      <c r="I905" s="7"/>
      <c r="J905" s="7"/>
      <c r="K905" s="7"/>
      <c r="L905" s="124"/>
      <c r="M905" s="7"/>
      <c r="N905" s="18"/>
      <c r="O905" s="122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>
      <c r="A906" s="18"/>
      <c r="B906" s="7"/>
      <c r="C906" s="7"/>
      <c r="D906" s="18"/>
      <c r="E906" s="111" t="str">
        <f t="shared" si="24"/>
        <v/>
      </c>
      <c r="F906" s="7"/>
      <c r="G906" s="7"/>
      <c r="H906" s="7"/>
      <c r="I906" s="7"/>
      <c r="J906" s="7"/>
      <c r="K906" s="7"/>
      <c r="L906" s="124"/>
      <c r="M906" s="7"/>
      <c r="N906" s="18"/>
      <c r="O906" s="122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>
      <c r="A907" s="18"/>
      <c r="B907" s="7"/>
      <c r="C907" s="7"/>
      <c r="D907" s="18"/>
      <c r="E907" s="111" t="str">
        <f t="shared" si="24"/>
        <v/>
      </c>
      <c r="F907" s="7"/>
      <c r="G907" s="7"/>
      <c r="H907" s="7"/>
      <c r="I907" s="7"/>
      <c r="J907" s="7"/>
      <c r="K907" s="7"/>
      <c r="L907" s="124"/>
      <c r="M907" s="7"/>
      <c r="N907" s="18"/>
      <c r="O907" s="122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>
      <c r="A908" s="18"/>
      <c r="B908" s="7"/>
      <c r="C908" s="7"/>
      <c r="D908" s="18"/>
      <c r="E908" s="111" t="str">
        <f t="shared" si="24"/>
        <v/>
      </c>
      <c r="F908" s="7"/>
      <c r="G908" s="7"/>
      <c r="H908" s="7"/>
      <c r="I908" s="7"/>
      <c r="J908" s="7"/>
      <c r="K908" s="7"/>
      <c r="L908" s="124"/>
      <c r="M908" s="7"/>
      <c r="N908" s="18"/>
      <c r="O908" s="122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>
      <c r="A909" s="18"/>
      <c r="B909" s="7"/>
      <c r="C909" s="7"/>
      <c r="D909" s="18"/>
      <c r="E909" s="111" t="str">
        <f t="shared" si="24"/>
        <v/>
      </c>
      <c r="F909" s="7"/>
      <c r="G909" s="7"/>
      <c r="H909" s="7"/>
      <c r="I909" s="7"/>
      <c r="J909" s="7"/>
      <c r="K909" s="7"/>
      <c r="L909" s="124"/>
      <c r="M909" s="7"/>
      <c r="N909" s="18"/>
      <c r="O909" s="122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>
      <c r="A910" s="18"/>
      <c r="B910" s="7"/>
      <c r="C910" s="7"/>
      <c r="D910" s="18"/>
      <c r="E910" s="111" t="str">
        <f t="shared" si="24"/>
        <v/>
      </c>
      <c r="F910" s="7"/>
      <c r="G910" s="7"/>
      <c r="H910" s="7"/>
      <c r="I910" s="7"/>
      <c r="J910" s="7"/>
      <c r="K910" s="7"/>
      <c r="L910" s="124"/>
      <c r="M910" s="7"/>
      <c r="N910" s="18"/>
      <c r="O910" s="122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>
      <c r="A911" s="18"/>
      <c r="B911" s="7"/>
      <c r="C911" s="7"/>
      <c r="D911" s="18"/>
      <c r="E911" s="111" t="str">
        <f t="shared" si="24"/>
        <v/>
      </c>
      <c r="F911" s="7"/>
      <c r="G911" s="7"/>
      <c r="H911" s="7"/>
      <c r="I911" s="7"/>
      <c r="J911" s="7"/>
      <c r="K911" s="7"/>
      <c r="L911" s="124"/>
      <c r="M911" s="7"/>
      <c r="N911" s="18"/>
      <c r="O911" s="122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>
      <c r="A912" s="18"/>
      <c r="B912" s="7"/>
      <c r="C912" s="7"/>
      <c r="D912" s="18"/>
      <c r="E912" s="111" t="str">
        <f t="shared" si="24"/>
        <v/>
      </c>
      <c r="F912" s="7"/>
      <c r="G912" s="7"/>
      <c r="H912" s="7"/>
      <c r="I912" s="7"/>
      <c r="J912" s="7"/>
      <c r="K912" s="7"/>
      <c r="L912" s="124"/>
      <c r="M912" s="7"/>
      <c r="N912" s="18"/>
      <c r="O912" s="122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>
      <c r="A913" s="18"/>
      <c r="B913" s="7"/>
      <c r="C913" s="7"/>
      <c r="D913" s="18"/>
      <c r="E913" s="111" t="str">
        <f t="shared" si="24"/>
        <v/>
      </c>
      <c r="F913" s="7"/>
      <c r="G913" s="7"/>
      <c r="H913" s="7"/>
      <c r="I913" s="7"/>
      <c r="J913" s="7"/>
      <c r="K913" s="7"/>
      <c r="L913" s="124"/>
      <c r="M913" s="7"/>
      <c r="N913" s="18"/>
      <c r="O913" s="122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>
      <c r="A914" s="18"/>
      <c r="B914" s="7"/>
      <c r="C914" s="7"/>
      <c r="D914" s="18"/>
      <c r="E914" s="111" t="str">
        <f t="shared" si="24"/>
        <v/>
      </c>
      <c r="F914" s="7"/>
      <c r="G914" s="7"/>
      <c r="H914" s="7"/>
      <c r="I914" s="7"/>
      <c r="J914" s="7"/>
      <c r="K914" s="7"/>
      <c r="L914" s="124"/>
      <c r="M914" s="7"/>
      <c r="N914" s="18"/>
      <c r="O914" s="122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>
      <c r="A915" s="18"/>
      <c r="B915" s="7"/>
      <c r="C915" s="7"/>
      <c r="D915" s="18"/>
      <c r="E915" s="111" t="str">
        <f t="shared" si="24"/>
        <v/>
      </c>
      <c r="F915" s="7"/>
      <c r="G915" s="7"/>
      <c r="H915" s="7"/>
      <c r="I915" s="7"/>
      <c r="J915" s="7"/>
      <c r="K915" s="7"/>
      <c r="L915" s="124"/>
      <c r="M915" s="7"/>
      <c r="N915" s="18"/>
      <c r="O915" s="122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>
      <c r="A916" s="18"/>
      <c r="B916" s="7"/>
      <c r="C916" s="7"/>
      <c r="D916" s="18"/>
      <c r="E916" s="111" t="str">
        <f t="shared" si="24"/>
        <v/>
      </c>
      <c r="F916" s="7"/>
      <c r="G916" s="7"/>
      <c r="H916" s="7"/>
      <c r="I916" s="7"/>
      <c r="J916" s="7"/>
      <c r="K916" s="7"/>
      <c r="L916" s="124"/>
      <c r="M916" s="7"/>
      <c r="N916" s="18"/>
      <c r="O916" s="122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>
      <c r="A917" s="18"/>
      <c r="B917" s="7"/>
      <c r="C917" s="7"/>
      <c r="D917" s="18"/>
      <c r="E917" s="111" t="str">
        <f t="shared" si="24"/>
        <v/>
      </c>
      <c r="F917" s="7"/>
      <c r="G917" s="7"/>
      <c r="H917" s="7"/>
      <c r="I917" s="7"/>
      <c r="J917" s="7"/>
      <c r="K917" s="7"/>
      <c r="L917" s="124"/>
      <c r="M917" s="7"/>
      <c r="N917" s="18"/>
      <c r="O917" s="122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>
      <c r="A918" s="18"/>
      <c r="B918" s="7"/>
      <c r="C918" s="7"/>
      <c r="D918" s="18"/>
      <c r="E918" s="111" t="str">
        <f t="shared" si="24"/>
        <v/>
      </c>
      <c r="F918" s="7"/>
      <c r="G918" s="7"/>
      <c r="H918" s="7"/>
      <c r="I918" s="7"/>
      <c r="J918" s="7"/>
      <c r="K918" s="7"/>
      <c r="L918" s="124"/>
      <c r="M918" s="7"/>
      <c r="N918" s="18"/>
      <c r="O918" s="122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>
      <c r="A919" s="18"/>
      <c r="B919" s="7"/>
      <c r="C919" s="7"/>
      <c r="D919" s="18"/>
      <c r="E919" s="111" t="str">
        <f t="shared" si="24"/>
        <v/>
      </c>
      <c r="F919" s="7"/>
      <c r="G919" s="7"/>
      <c r="H919" s="7"/>
      <c r="I919" s="7"/>
      <c r="J919" s="7"/>
      <c r="K919" s="7"/>
      <c r="L919" s="124"/>
      <c r="M919" s="7"/>
      <c r="N919" s="18"/>
      <c r="O919" s="122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>
      <c r="A920" s="18"/>
      <c r="B920" s="7"/>
      <c r="C920" s="7"/>
      <c r="D920" s="18"/>
      <c r="E920" s="111" t="str">
        <f t="shared" si="24"/>
        <v/>
      </c>
      <c r="F920" s="7"/>
      <c r="G920" s="7"/>
      <c r="H920" s="7"/>
      <c r="I920" s="7"/>
      <c r="J920" s="7"/>
      <c r="K920" s="7"/>
      <c r="L920" s="124"/>
      <c r="M920" s="7"/>
      <c r="N920" s="18"/>
      <c r="O920" s="122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>
      <c r="A921" s="18"/>
      <c r="B921" s="7"/>
      <c r="C921" s="7"/>
      <c r="D921" s="18"/>
      <c r="E921" s="111" t="str">
        <f t="shared" si="24"/>
        <v/>
      </c>
      <c r="F921" s="7"/>
      <c r="G921" s="7"/>
      <c r="H921" s="7"/>
      <c r="I921" s="7"/>
      <c r="J921" s="7"/>
      <c r="K921" s="7"/>
      <c r="L921" s="124"/>
      <c r="M921" s="7"/>
      <c r="N921" s="18"/>
      <c r="O921" s="122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>
      <c r="A922" s="18"/>
      <c r="B922" s="7"/>
      <c r="C922" s="7"/>
      <c r="D922" s="18"/>
      <c r="E922" s="111" t="str">
        <f t="shared" si="24"/>
        <v/>
      </c>
      <c r="F922" s="7"/>
      <c r="G922" s="7"/>
      <c r="H922" s="7"/>
      <c r="I922" s="7"/>
      <c r="J922" s="7"/>
      <c r="K922" s="7"/>
      <c r="L922" s="124"/>
      <c r="M922" s="7"/>
      <c r="N922" s="18"/>
      <c r="O922" s="122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>
      <c r="A923" s="18"/>
      <c r="B923" s="7"/>
      <c r="C923" s="7"/>
      <c r="D923" s="18"/>
      <c r="E923" s="111" t="str">
        <f t="shared" si="24"/>
        <v/>
      </c>
      <c r="F923" s="7"/>
      <c r="G923" s="7"/>
      <c r="H923" s="7"/>
      <c r="I923" s="7"/>
      <c r="J923" s="7"/>
      <c r="K923" s="7"/>
      <c r="L923" s="124"/>
      <c r="M923" s="7"/>
      <c r="N923" s="18"/>
      <c r="O923" s="122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>
      <c r="A924" s="18"/>
      <c r="B924" s="7"/>
      <c r="C924" s="7"/>
      <c r="D924" s="18"/>
      <c r="E924" s="111" t="str">
        <f t="shared" si="24"/>
        <v/>
      </c>
      <c r="F924" s="7"/>
      <c r="G924" s="7"/>
      <c r="H924" s="7"/>
      <c r="I924" s="7"/>
      <c r="J924" s="7"/>
      <c r="K924" s="7"/>
      <c r="L924" s="124"/>
      <c r="M924" s="7"/>
      <c r="N924" s="18"/>
      <c r="O924" s="122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>
      <c r="A925" s="18"/>
      <c r="B925" s="7"/>
      <c r="C925" s="7"/>
      <c r="D925" s="18"/>
      <c r="E925" s="111" t="str">
        <f t="shared" si="24"/>
        <v/>
      </c>
      <c r="F925" s="7"/>
      <c r="G925" s="7"/>
      <c r="H925" s="7"/>
      <c r="I925" s="7"/>
      <c r="J925" s="7"/>
      <c r="K925" s="7"/>
      <c r="L925" s="124"/>
      <c r="M925" s="7"/>
      <c r="N925" s="18"/>
      <c r="O925" s="122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>
      <c r="A926" s="18"/>
      <c r="B926" s="7"/>
      <c r="C926" s="7"/>
      <c r="D926" s="18"/>
      <c r="E926" s="111" t="str">
        <f t="shared" si="24"/>
        <v/>
      </c>
      <c r="F926" s="7"/>
      <c r="G926" s="7"/>
      <c r="H926" s="7"/>
      <c r="I926" s="7"/>
      <c r="J926" s="7"/>
      <c r="K926" s="7"/>
      <c r="L926" s="124"/>
      <c r="M926" s="7"/>
      <c r="N926" s="18"/>
      <c r="O926" s="122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>
      <c r="A927" s="18"/>
      <c r="B927" s="7"/>
      <c r="C927" s="7"/>
      <c r="D927" s="18"/>
      <c r="E927" s="111" t="str">
        <f t="shared" si="24"/>
        <v/>
      </c>
      <c r="F927" s="7"/>
      <c r="G927" s="7"/>
      <c r="H927" s="7"/>
      <c r="I927" s="7"/>
      <c r="J927" s="7"/>
      <c r="K927" s="7"/>
      <c r="L927" s="124"/>
      <c r="M927" s="7"/>
      <c r="N927" s="18"/>
      <c r="O927" s="122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>
      <c r="A928" s="18"/>
      <c r="B928" s="7"/>
      <c r="C928" s="7"/>
      <c r="D928" s="18"/>
      <c r="E928" s="111" t="str">
        <f t="shared" si="24"/>
        <v/>
      </c>
      <c r="F928" s="7"/>
      <c r="G928" s="7"/>
      <c r="H928" s="7"/>
      <c r="I928" s="7"/>
      <c r="J928" s="7"/>
      <c r="K928" s="7"/>
      <c r="L928" s="124"/>
      <c r="M928" s="7"/>
      <c r="N928" s="18"/>
      <c r="O928" s="122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>
      <c r="A929" s="18"/>
      <c r="B929" s="7"/>
      <c r="C929" s="7"/>
      <c r="D929" s="18"/>
      <c r="E929" s="111" t="str">
        <f t="shared" si="24"/>
        <v/>
      </c>
      <c r="F929" s="7"/>
      <c r="G929" s="7"/>
      <c r="H929" s="7"/>
      <c r="I929" s="7"/>
      <c r="J929" s="7"/>
      <c r="K929" s="7"/>
      <c r="L929" s="124"/>
      <c r="M929" s="7"/>
      <c r="N929" s="18"/>
      <c r="O929" s="122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>
      <c r="A930" s="18"/>
      <c r="B930" s="7"/>
      <c r="C930" s="7"/>
      <c r="D930" s="18"/>
      <c r="E930" s="111" t="str">
        <f t="shared" si="24"/>
        <v/>
      </c>
      <c r="F930" s="7"/>
      <c r="G930" s="7"/>
      <c r="H930" s="7"/>
      <c r="I930" s="7"/>
      <c r="J930" s="7"/>
      <c r="K930" s="7"/>
      <c r="L930" s="124"/>
      <c r="M930" s="7"/>
      <c r="N930" s="18"/>
      <c r="O930" s="122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>
      <c r="A931" s="18"/>
      <c r="B931" s="7"/>
      <c r="C931" s="7"/>
      <c r="D931" s="18"/>
      <c r="E931" s="111" t="str">
        <f t="shared" si="24"/>
        <v/>
      </c>
      <c r="F931" s="7"/>
      <c r="G931" s="7"/>
      <c r="H931" s="7"/>
      <c r="I931" s="7"/>
      <c r="J931" s="7"/>
      <c r="K931" s="7"/>
      <c r="L931" s="124"/>
      <c r="M931" s="7"/>
      <c r="N931" s="18"/>
      <c r="O931" s="122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>
      <c r="A932" s="18"/>
      <c r="B932" s="7"/>
      <c r="C932" s="7"/>
      <c r="D932" s="18"/>
      <c r="E932" s="111" t="str">
        <f t="shared" si="24"/>
        <v/>
      </c>
      <c r="F932" s="7"/>
      <c r="G932" s="7"/>
      <c r="H932" s="7"/>
      <c r="I932" s="7"/>
      <c r="J932" s="7"/>
      <c r="K932" s="7"/>
      <c r="L932" s="124"/>
      <c r="M932" s="7"/>
      <c r="N932" s="18"/>
      <c r="O932" s="122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>
      <c r="A933" s="18"/>
      <c r="B933" s="7"/>
      <c r="C933" s="7"/>
      <c r="D933" s="18"/>
      <c r="E933" s="111" t="str">
        <f t="shared" si="24"/>
        <v/>
      </c>
      <c r="F933" s="7"/>
      <c r="G933" s="7"/>
      <c r="H933" s="7"/>
      <c r="I933" s="7"/>
      <c r="J933" s="7"/>
      <c r="K933" s="7"/>
      <c r="L933" s="124"/>
      <c r="M933" s="7"/>
      <c r="N933" s="18"/>
      <c r="O933" s="122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>
      <c r="A934" s="18"/>
      <c r="B934" s="7"/>
      <c r="C934" s="7"/>
      <c r="D934" s="18"/>
      <c r="E934" s="111" t="str">
        <f t="shared" si="24"/>
        <v/>
      </c>
      <c r="F934" s="7"/>
      <c r="G934" s="7"/>
      <c r="H934" s="7"/>
      <c r="I934" s="7"/>
      <c r="J934" s="7"/>
      <c r="K934" s="7"/>
      <c r="L934" s="124"/>
      <c r="M934" s="7"/>
      <c r="N934" s="18"/>
      <c r="O934" s="122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>
      <c r="A935" s="18"/>
      <c r="B935" s="7"/>
      <c r="C935" s="7"/>
      <c r="D935" s="18"/>
      <c r="E935" s="111" t="str">
        <f t="shared" si="24"/>
        <v/>
      </c>
      <c r="F935" s="7"/>
      <c r="G935" s="7"/>
      <c r="H935" s="7"/>
      <c r="I935" s="7"/>
      <c r="J935" s="7"/>
      <c r="K935" s="7"/>
      <c r="L935" s="124"/>
      <c r="M935" s="7"/>
      <c r="N935" s="18"/>
      <c r="O935" s="122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>
      <c r="A936" s="18"/>
      <c r="B936" s="7"/>
      <c r="C936" s="7"/>
      <c r="D936" s="18"/>
      <c r="E936" s="111" t="str">
        <f t="shared" si="24"/>
        <v/>
      </c>
      <c r="F936" s="7"/>
      <c r="G936" s="7"/>
      <c r="H936" s="7"/>
      <c r="I936" s="7"/>
      <c r="J936" s="7"/>
      <c r="K936" s="7"/>
      <c r="L936" s="124"/>
      <c r="M936" s="7"/>
      <c r="N936" s="18"/>
      <c r="O936" s="122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>
      <c r="A937" s="18"/>
      <c r="B937" s="7"/>
      <c r="C937" s="7"/>
      <c r="D937" s="18"/>
      <c r="E937" s="111" t="str">
        <f t="shared" si="24"/>
        <v/>
      </c>
      <c r="F937" s="7"/>
      <c r="G937" s="7"/>
      <c r="H937" s="7"/>
      <c r="I937" s="7"/>
      <c r="J937" s="7"/>
      <c r="K937" s="7"/>
      <c r="L937" s="124"/>
      <c r="M937" s="7"/>
      <c r="N937" s="18"/>
      <c r="O937" s="122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>
      <c r="A938" s="18"/>
      <c r="B938" s="7"/>
      <c r="C938" s="7"/>
      <c r="D938" s="18"/>
      <c r="E938" s="111" t="str">
        <f t="shared" si="24"/>
        <v/>
      </c>
      <c r="F938" s="7"/>
      <c r="G938" s="7"/>
      <c r="H938" s="7"/>
      <c r="I938" s="7"/>
      <c r="J938" s="7"/>
      <c r="K938" s="7"/>
      <c r="L938" s="124"/>
      <c r="M938" s="7"/>
      <c r="N938" s="18"/>
      <c r="O938" s="122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>
      <c r="A939" s="18"/>
      <c r="B939" s="7"/>
      <c r="C939" s="7"/>
      <c r="D939" s="18"/>
      <c r="E939" s="111" t="str">
        <f t="shared" si="24"/>
        <v/>
      </c>
      <c r="F939" s="7"/>
      <c r="G939" s="7"/>
      <c r="H939" s="7"/>
      <c r="I939" s="7"/>
      <c r="J939" s="7"/>
      <c r="K939" s="7"/>
      <c r="L939" s="124"/>
      <c r="M939" s="7"/>
      <c r="N939" s="18"/>
      <c r="O939" s="122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>
      <c r="A940" s="18"/>
      <c r="B940" s="7"/>
      <c r="C940" s="7"/>
      <c r="D940" s="18"/>
      <c r="E940" s="111" t="str">
        <f t="shared" si="24"/>
        <v/>
      </c>
      <c r="F940" s="7"/>
      <c r="G940" s="7"/>
      <c r="H940" s="7"/>
      <c r="I940" s="7"/>
      <c r="J940" s="7"/>
      <c r="K940" s="7"/>
      <c r="L940" s="124"/>
      <c r="M940" s="7"/>
      <c r="N940" s="18"/>
      <c r="O940" s="122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>
      <c r="A941" s="18"/>
      <c r="B941" s="7"/>
      <c r="C941" s="7"/>
      <c r="D941" s="18"/>
      <c r="E941" s="111" t="str">
        <f t="shared" si="24"/>
        <v/>
      </c>
      <c r="F941" s="7"/>
      <c r="G941" s="7"/>
      <c r="H941" s="7"/>
      <c r="I941" s="7"/>
      <c r="J941" s="7"/>
      <c r="K941" s="7"/>
      <c r="L941" s="124"/>
      <c r="M941" s="7"/>
      <c r="N941" s="18"/>
      <c r="O941" s="122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>
      <c r="A942" s="18"/>
      <c r="B942" s="7"/>
      <c r="C942" s="7"/>
      <c r="D942" s="18"/>
      <c r="E942" s="111" t="str">
        <f t="shared" si="24"/>
        <v/>
      </c>
      <c r="F942" s="7"/>
      <c r="G942" s="7"/>
      <c r="H942" s="7"/>
      <c r="I942" s="7"/>
      <c r="J942" s="7"/>
      <c r="K942" s="7"/>
      <c r="L942" s="124"/>
      <c r="M942" s="7"/>
      <c r="N942" s="18"/>
      <c r="O942" s="122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>
      <c r="A943" s="18"/>
      <c r="B943" s="7"/>
      <c r="C943" s="7"/>
      <c r="D943" s="18"/>
      <c r="E943" s="111" t="str">
        <f t="shared" si="24"/>
        <v/>
      </c>
      <c r="F943" s="7"/>
      <c r="G943" s="7"/>
      <c r="H943" s="7"/>
      <c r="I943" s="7"/>
      <c r="J943" s="7"/>
      <c r="K943" s="7"/>
      <c r="L943" s="124"/>
      <c r="M943" s="7"/>
      <c r="N943" s="18"/>
      <c r="O943" s="122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>
      <c r="A944" s="18"/>
      <c r="B944" s="7"/>
      <c r="C944" s="7"/>
      <c r="D944" s="18"/>
      <c r="E944" s="111" t="str">
        <f t="shared" si="24"/>
        <v/>
      </c>
      <c r="F944" s="7"/>
      <c r="G944" s="7"/>
      <c r="H944" s="7"/>
      <c r="I944" s="7"/>
      <c r="J944" s="7"/>
      <c r="K944" s="7"/>
      <c r="L944" s="124"/>
      <c r="M944" s="7"/>
      <c r="N944" s="18"/>
      <c r="O944" s="122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>
      <c r="A945" s="18"/>
      <c r="B945" s="7"/>
      <c r="C945" s="7"/>
      <c r="D945" s="18"/>
      <c r="E945" s="111" t="str">
        <f t="shared" si="24"/>
        <v/>
      </c>
      <c r="F945" s="7"/>
      <c r="G945" s="7"/>
      <c r="H945" s="7"/>
      <c r="I945" s="7"/>
      <c r="J945" s="7"/>
      <c r="K945" s="7"/>
      <c r="L945" s="124"/>
      <c r="M945" s="7"/>
      <c r="N945" s="18"/>
      <c r="O945" s="122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>
      <c r="A946" s="18"/>
      <c r="B946" s="7"/>
      <c r="C946" s="7"/>
      <c r="D946" s="18"/>
      <c r="E946" s="111" t="str">
        <f t="shared" si="24"/>
        <v/>
      </c>
      <c r="F946" s="7"/>
      <c r="G946" s="7"/>
      <c r="H946" s="7"/>
      <c r="I946" s="7"/>
      <c r="J946" s="7"/>
      <c r="K946" s="7"/>
      <c r="L946" s="124"/>
      <c r="M946" s="7"/>
      <c r="N946" s="18"/>
      <c r="O946" s="122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>
      <c r="A947" s="18"/>
      <c r="B947" s="7"/>
      <c r="C947" s="7"/>
      <c r="D947" s="18"/>
      <c r="E947" s="111" t="str">
        <f t="shared" si="24"/>
        <v/>
      </c>
      <c r="F947" s="7"/>
      <c r="G947" s="7"/>
      <c r="H947" s="7"/>
      <c r="I947" s="7"/>
      <c r="J947" s="7"/>
      <c r="K947" s="7"/>
      <c r="L947" s="124"/>
      <c r="M947" s="7"/>
      <c r="N947" s="18"/>
      <c r="O947" s="122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>
      <c r="A948" s="18"/>
      <c r="B948" s="7"/>
      <c r="C948" s="7"/>
      <c r="D948" s="18"/>
      <c r="E948" s="111" t="str">
        <f t="shared" si="24"/>
        <v/>
      </c>
      <c r="F948" s="7"/>
      <c r="G948" s="7"/>
      <c r="H948" s="7"/>
      <c r="I948" s="7"/>
      <c r="J948" s="7"/>
      <c r="K948" s="7"/>
      <c r="L948" s="124"/>
      <c r="M948" s="7"/>
      <c r="N948" s="18"/>
      <c r="O948" s="122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>
      <c r="A949" s="18"/>
      <c r="B949" s="7"/>
      <c r="C949" s="7"/>
      <c r="D949" s="18"/>
      <c r="E949" s="111" t="str">
        <f t="shared" si="24"/>
        <v/>
      </c>
      <c r="F949" s="7"/>
      <c r="G949" s="7"/>
      <c r="H949" s="7"/>
      <c r="I949" s="7"/>
      <c r="J949" s="7"/>
      <c r="K949" s="7"/>
      <c r="L949" s="124"/>
      <c r="M949" s="7"/>
      <c r="N949" s="18"/>
      <c r="O949" s="122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>
      <c r="A950" s="18"/>
      <c r="B950" s="7"/>
      <c r="C950" s="7"/>
      <c r="D950" s="18"/>
      <c r="E950" s="111" t="str">
        <f t="shared" si="24"/>
        <v/>
      </c>
      <c r="F950" s="7"/>
      <c r="G950" s="7"/>
      <c r="H950" s="7"/>
      <c r="I950" s="7"/>
      <c r="J950" s="7"/>
      <c r="K950" s="7"/>
      <c r="L950" s="124"/>
      <c r="M950" s="7"/>
      <c r="N950" s="18"/>
      <c r="O950" s="122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>
      <c r="A951" s="18"/>
      <c r="B951" s="7"/>
      <c r="C951" s="7"/>
      <c r="D951" s="18"/>
      <c r="E951" s="111" t="str">
        <f t="shared" si="24"/>
        <v/>
      </c>
      <c r="F951" s="7"/>
      <c r="G951" s="7"/>
      <c r="H951" s="7"/>
      <c r="I951" s="7"/>
      <c r="J951" s="7"/>
      <c r="K951" s="7"/>
      <c r="L951" s="124"/>
      <c r="M951" s="7"/>
      <c r="N951" s="18"/>
      <c r="O951" s="122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>
      <c r="A952" s="18"/>
      <c r="B952" s="7"/>
      <c r="C952" s="7"/>
      <c r="D952" s="18"/>
      <c r="E952" s="111" t="str">
        <f t="shared" si="24"/>
        <v/>
      </c>
      <c r="F952" s="7"/>
      <c r="G952" s="7"/>
      <c r="H952" s="7"/>
      <c r="I952" s="7"/>
      <c r="J952" s="7"/>
      <c r="K952" s="7"/>
      <c r="L952" s="124"/>
      <c r="M952" s="7"/>
      <c r="N952" s="18"/>
      <c r="O952" s="122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>
      <c r="A953" s="18"/>
      <c r="B953" s="7"/>
      <c r="C953" s="7"/>
      <c r="D953" s="18"/>
      <c r="E953" s="111" t="str">
        <f t="shared" si="24"/>
        <v/>
      </c>
      <c r="F953" s="7"/>
      <c r="G953" s="7"/>
      <c r="H953" s="7"/>
      <c r="I953" s="7"/>
      <c r="J953" s="7"/>
      <c r="K953" s="7"/>
      <c r="L953" s="124"/>
      <c r="M953" s="7"/>
      <c r="N953" s="18"/>
      <c r="O953" s="122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>
      <c r="A954" s="18"/>
      <c r="B954" s="7"/>
      <c r="C954" s="7"/>
      <c r="D954" s="18"/>
      <c r="E954" s="111" t="str">
        <f t="shared" si="24"/>
        <v/>
      </c>
      <c r="F954" s="7"/>
      <c r="G954" s="7"/>
      <c r="H954" s="7"/>
      <c r="I954" s="7"/>
      <c r="J954" s="7"/>
      <c r="K954" s="7"/>
      <c r="L954" s="124"/>
      <c r="M954" s="7"/>
      <c r="N954" s="18"/>
      <c r="O954" s="122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>
      <c r="A955" s="18"/>
      <c r="B955" s="7"/>
      <c r="C955" s="7"/>
      <c r="D955" s="18"/>
      <c r="E955" s="111" t="str">
        <f t="shared" si="24"/>
        <v/>
      </c>
      <c r="F955" s="7"/>
      <c r="G955" s="7"/>
      <c r="H955" s="7"/>
      <c r="I955" s="7"/>
      <c r="J955" s="7"/>
      <c r="K955" s="7"/>
      <c r="L955" s="124"/>
      <c r="M955" s="7"/>
      <c r="N955" s="18"/>
      <c r="O955" s="122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>
      <c r="A956" s="18"/>
      <c r="B956" s="7"/>
      <c r="C956" s="7"/>
      <c r="D956" s="18"/>
      <c r="E956" s="111" t="str">
        <f t="shared" si="24"/>
        <v/>
      </c>
      <c r="F956" s="7"/>
      <c r="G956" s="7"/>
      <c r="H956" s="7"/>
      <c r="I956" s="7"/>
      <c r="J956" s="7"/>
      <c r="K956" s="7"/>
      <c r="L956" s="124"/>
      <c r="M956" s="7"/>
      <c r="N956" s="18"/>
      <c r="O956" s="122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>
      <c r="A957" s="18"/>
      <c r="B957" s="7"/>
      <c r="C957" s="7"/>
      <c r="D957" s="18"/>
      <c r="E957" s="111" t="str">
        <f t="shared" si="24"/>
        <v/>
      </c>
      <c r="F957" s="7"/>
      <c r="G957" s="7"/>
      <c r="H957" s="7"/>
      <c r="I957" s="7"/>
      <c r="J957" s="7"/>
      <c r="K957" s="7"/>
      <c r="L957" s="124"/>
      <c r="M957" s="7"/>
      <c r="N957" s="18"/>
      <c r="O957" s="122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>
      <c r="A958" s="18"/>
      <c r="B958" s="7"/>
      <c r="C958" s="7"/>
      <c r="D958" s="18"/>
      <c r="E958" s="111" t="str">
        <f t="shared" si="24"/>
        <v/>
      </c>
      <c r="F958" s="7"/>
      <c r="G958" s="7"/>
      <c r="H958" s="7"/>
      <c r="I958" s="7"/>
      <c r="J958" s="7"/>
      <c r="K958" s="7"/>
      <c r="L958" s="124"/>
      <c r="M958" s="7"/>
      <c r="N958" s="18"/>
      <c r="O958" s="122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>
      <c r="A959" s="18"/>
      <c r="B959" s="7"/>
      <c r="C959" s="7"/>
      <c r="D959" s="18"/>
      <c r="E959" s="111" t="str">
        <f t="shared" si="24"/>
        <v/>
      </c>
      <c r="F959" s="7"/>
      <c r="G959" s="7"/>
      <c r="H959" s="7"/>
      <c r="I959" s="7"/>
      <c r="J959" s="7"/>
      <c r="K959" s="7"/>
      <c r="L959" s="124"/>
      <c r="M959" s="7"/>
      <c r="N959" s="18"/>
      <c r="O959" s="122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>
      <c r="A960" s="18"/>
      <c r="B960" s="7"/>
      <c r="C960" s="7"/>
      <c r="D960" s="18"/>
      <c r="E960" s="111" t="str">
        <f t="shared" si="24"/>
        <v/>
      </c>
      <c r="F960" s="7"/>
      <c r="G960" s="7"/>
      <c r="H960" s="7"/>
      <c r="I960" s="7"/>
      <c r="J960" s="7"/>
      <c r="K960" s="7"/>
      <c r="L960" s="124"/>
      <c r="M960" s="7"/>
      <c r="N960" s="18"/>
      <c r="O960" s="122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>
      <c r="A961" s="18"/>
      <c r="B961" s="7"/>
      <c r="C961" s="7"/>
      <c r="D961" s="18"/>
      <c r="E961" s="111" t="str">
        <f t="shared" si="24"/>
        <v/>
      </c>
      <c r="F961" s="7"/>
      <c r="G961" s="7"/>
      <c r="H961" s="7"/>
      <c r="I961" s="7"/>
      <c r="J961" s="7"/>
      <c r="K961" s="7"/>
      <c r="L961" s="124"/>
      <c r="M961" s="7"/>
      <c r="N961" s="18"/>
      <c r="O961" s="122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>
      <c r="A962" s="18"/>
      <c r="B962" s="7"/>
      <c r="C962" s="7"/>
      <c r="D962" s="18"/>
      <c r="E962" s="111" t="str">
        <f t="shared" si="24"/>
        <v/>
      </c>
      <c r="F962" s="7"/>
      <c r="G962" s="7"/>
      <c r="H962" s="7"/>
      <c r="I962" s="7"/>
      <c r="J962" s="7"/>
      <c r="K962" s="7"/>
      <c r="L962" s="124"/>
      <c r="M962" s="7"/>
      <c r="N962" s="18"/>
      <c r="O962" s="122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>
      <c r="A963" s="18"/>
      <c r="B963" s="7"/>
      <c r="C963" s="7"/>
      <c r="D963" s="18"/>
      <c r="E963" s="111" t="str">
        <f t="shared" ref="E963:E1026" si="25">IF(ISNUMBER(SEARCH("h",D963)), LEFT(D963,SEARCH("h",D963)-1) + IFERROR(MID(D963,SEARCH("h",D963)+1,LEN(D963)-SEARCH("h",D963)-1)/60, 0), IF(ISNUMBER(SEARCH("p",D963)), LEFT(D963,SEARCH("p",D963)-1)/60, "")
)</f>
        <v/>
      </c>
      <c r="F963" s="7"/>
      <c r="G963" s="7"/>
      <c r="H963" s="7"/>
      <c r="I963" s="7"/>
      <c r="J963" s="7"/>
      <c r="K963" s="7"/>
      <c r="L963" s="124"/>
      <c r="M963" s="7"/>
      <c r="N963" s="18"/>
      <c r="O963" s="122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>
      <c r="A964" s="18"/>
      <c r="B964" s="7"/>
      <c r="C964" s="7"/>
      <c r="D964" s="18"/>
      <c r="E964" s="111" t="str">
        <f t="shared" si="25"/>
        <v/>
      </c>
      <c r="F964" s="7"/>
      <c r="G964" s="7"/>
      <c r="H964" s="7"/>
      <c r="I964" s="7"/>
      <c r="J964" s="7"/>
      <c r="K964" s="7"/>
      <c r="L964" s="124"/>
      <c r="M964" s="7"/>
      <c r="N964" s="18"/>
      <c r="O964" s="122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>
      <c r="A965" s="18"/>
      <c r="B965" s="7"/>
      <c r="C965" s="7"/>
      <c r="D965" s="18"/>
      <c r="E965" s="111" t="str">
        <f t="shared" si="25"/>
        <v/>
      </c>
      <c r="F965" s="7"/>
      <c r="G965" s="7"/>
      <c r="H965" s="7"/>
      <c r="I965" s="7"/>
      <c r="J965" s="7"/>
      <c r="K965" s="7"/>
      <c r="L965" s="124"/>
      <c r="M965" s="7"/>
      <c r="N965" s="18"/>
      <c r="O965" s="122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>
      <c r="A966" s="18"/>
      <c r="B966" s="7"/>
      <c r="C966" s="7"/>
      <c r="D966" s="18"/>
      <c r="E966" s="111" t="str">
        <f t="shared" si="25"/>
        <v/>
      </c>
      <c r="F966" s="7"/>
      <c r="G966" s="7"/>
      <c r="H966" s="7"/>
      <c r="I966" s="7"/>
      <c r="J966" s="7"/>
      <c r="K966" s="7"/>
      <c r="L966" s="124"/>
      <c r="M966" s="7"/>
      <c r="N966" s="18"/>
      <c r="O966" s="122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>
      <c r="A967" s="18"/>
      <c r="B967" s="7"/>
      <c r="C967" s="7"/>
      <c r="D967" s="18"/>
      <c r="E967" s="111" t="str">
        <f t="shared" si="25"/>
        <v/>
      </c>
      <c r="F967" s="7"/>
      <c r="G967" s="7"/>
      <c r="H967" s="7"/>
      <c r="I967" s="7"/>
      <c r="J967" s="7"/>
      <c r="K967" s="7"/>
      <c r="L967" s="124"/>
      <c r="M967" s="7"/>
      <c r="N967" s="18"/>
      <c r="O967" s="122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>
      <c r="A968" s="18"/>
      <c r="B968" s="7"/>
      <c r="C968" s="7"/>
      <c r="D968" s="18"/>
      <c r="E968" s="111" t="str">
        <f t="shared" si="25"/>
        <v/>
      </c>
      <c r="F968" s="7"/>
      <c r="G968" s="7"/>
      <c r="H968" s="7"/>
      <c r="I968" s="7"/>
      <c r="J968" s="7"/>
      <c r="K968" s="7"/>
      <c r="L968" s="124"/>
      <c r="M968" s="7"/>
      <c r="N968" s="18"/>
      <c r="O968" s="122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>
      <c r="A969" s="18"/>
      <c r="B969" s="7"/>
      <c r="C969" s="7"/>
      <c r="D969" s="18"/>
      <c r="E969" s="111" t="str">
        <f t="shared" si="25"/>
        <v/>
      </c>
      <c r="F969" s="7"/>
      <c r="G969" s="7"/>
      <c r="H969" s="7"/>
      <c r="I969" s="7"/>
      <c r="J969" s="7"/>
      <c r="K969" s="7"/>
      <c r="L969" s="124"/>
      <c r="M969" s="7"/>
      <c r="N969" s="18"/>
      <c r="O969" s="122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>
      <c r="A970" s="18"/>
      <c r="B970" s="7"/>
      <c r="C970" s="7"/>
      <c r="D970" s="18"/>
      <c r="E970" s="111" t="str">
        <f t="shared" si="25"/>
        <v/>
      </c>
      <c r="F970" s="7"/>
      <c r="G970" s="7"/>
      <c r="H970" s="7"/>
      <c r="I970" s="7"/>
      <c r="J970" s="7"/>
      <c r="K970" s="7"/>
      <c r="L970" s="124"/>
      <c r="M970" s="7"/>
      <c r="N970" s="18"/>
      <c r="O970" s="122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>
      <c r="A971" s="18"/>
      <c r="B971" s="7"/>
      <c r="C971" s="7"/>
      <c r="D971" s="18"/>
      <c r="E971" s="111" t="str">
        <f t="shared" si="25"/>
        <v/>
      </c>
      <c r="F971" s="7"/>
      <c r="G971" s="7"/>
      <c r="H971" s="7"/>
      <c r="I971" s="7"/>
      <c r="J971" s="7"/>
      <c r="K971" s="7"/>
      <c r="L971" s="124"/>
      <c r="M971" s="7"/>
      <c r="N971" s="18"/>
      <c r="O971" s="122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>
      <c r="A972" s="18"/>
      <c r="B972" s="7"/>
      <c r="C972" s="7"/>
      <c r="D972" s="18"/>
      <c r="E972" s="111" t="str">
        <f t="shared" si="25"/>
        <v/>
      </c>
      <c r="F972" s="7"/>
      <c r="G972" s="7"/>
      <c r="H972" s="7"/>
      <c r="I972" s="7"/>
      <c r="J972" s="7"/>
      <c r="K972" s="7"/>
      <c r="L972" s="124"/>
      <c r="M972" s="7"/>
      <c r="N972" s="18"/>
      <c r="O972" s="122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>
      <c r="A973" s="18"/>
      <c r="B973" s="7"/>
      <c r="C973" s="7"/>
      <c r="D973" s="18"/>
      <c r="E973" s="111" t="str">
        <f t="shared" si="25"/>
        <v/>
      </c>
      <c r="F973" s="7"/>
      <c r="G973" s="7"/>
      <c r="H973" s="7"/>
      <c r="I973" s="7"/>
      <c r="J973" s="7"/>
      <c r="K973" s="7"/>
      <c r="L973" s="124"/>
      <c r="M973" s="7"/>
      <c r="N973" s="18"/>
      <c r="O973" s="122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>
      <c r="A974" s="18"/>
      <c r="B974" s="7"/>
      <c r="C974" s="7"/>
      <c r="D974" s="18"/>
      <c r="E974" s="111" t="str">
        <f t="shared" si="25"/>
        <v/>
      </c>
      <c r="F974" s="7"/>
      <c r="G974" s="7"/>
      <c r="H974" s="7"/>
      <c r="I974" s="7"/>
      <c r="J974" s="7"/>
      <c r="K974" s="7"/>
      <c r="L974" s="124"/>
      <c r="M974" s="7"/>
      <c r="N974" s="18"/>
      <c r="O974" s="122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>
      <c r="A975" s="18"/>
      <c r="B975" s="7"/>
      <c r="C975" s="7"/>
      <c r="D975" s="18"/>
      <c r="E975" s="111" t="str">
        <f t="shared" si="25"/>
        <v/>
      </c>
      <c r="F975" s="7"/>
      <c r="G975" s="7"/>
      <c r="H975" s="7"/>
      <c r="I975" s="7"/>
      <c r="J975" s="7"/>
      <c r="K975" s="7"/>
      <c r="L975" s="124"/>
      <c r="M975" s="7"/>
      <c r="N975" s="18"/>
      <c r="O975" s="122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>
      <c r="A976" s="18"/>
      <c r="B976" s="7"/>
      <c r="C976" s="7"/>
      <c r="D976" s="18"/>
      <c r="E976" s="111" t="str">
        <f t="shared" si="25"/>
        <v/>
      </c>
      <c r="F976" s="7"/>
      <c r="G976" s="7"/>
      <c r="H976" s="7"/>
      <c r="I976" s="7"/>
      <c r="J976" s="7"/>
      <c r="K976" s="7"/>
      <c r="L976" s="124"/>
      <c r="M976" s="7"/>
      <c r="N976" s="18"/>
      <c r="O976" s="122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>
      <c r="A977" s="18"/>
      <c r="B977" s="7"/>
      <c r="C977" s="7"/>
      <c r="D977" s="18"/>
      <c r="E977" s="111" t="str">
        <f t="shared" si="25"/>
        <v/>
      </c>
      <c r="F977" s="7"/>
      <c r="G977" s="7"/>
      <c r="H977" s="7"/>
      <c r="I977" s="7"/>
      <c r="J977" s="7"/>
      <c r="K977" s="7"/>
      <c r="L977" s="124"/>
      <c r="M977" s="7"/>
      <c r="N977" s="18"/>
      <c r="O977" s="122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>
      <c r="A978" s="18"/>
      <c r="B978" s="7"/>
      <c r="C978" s="7"/>
      <c r="D978" s="18"/>
      <c r="E978" s="111" t="str">
        <f t="shared" si="25"/>
        <v/>
      </c>
      <c r="F978" s="7"/>
      <c r="G978" s="7"/>
      <c r="H978" s="7"/>
      <c r="I978" s="7"/>
      <c r="J978" s="7"/>
      <c r="K978" s="7"/>
      <c r="L978" s="124"/>
      <c r="M978" s="7"/>
      <c r="N978" s="18"/>
      <c r="O978" s="122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>
      <c r="A979" s="18"/>
      <c r="B979" s="7"/>
      <c r="C979" s="7"/>
      <c r="D979" s="18"/>
      <c r="E979" s="111" t="str">
        <f t="shared" si="25"/>
        <v/>
      </c>
      <c r="F979" s="7"/>
      <c r="G979" s="7"/>
      <c r="H979" s="7"/>
      <c r="I979" s="7"/>
      <c r="J979" s="7"/>
      <c r="K979" s="7"/>
      <c r="L979" s="124"/>
      <c r="M979" s="7"/>
      <c r="N979" s="18"/>
      <c r="O979" s="122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>
      <c r="A980" s="18"/>
      <c r="B980" s="7"/>
      <c r="C980" s="7"/>
      <c r="D980" s="18"/>
      <c r="E980" s="111" t="str">
        <f t="shared" si="25"/>
        <v/>
      </c>
      <c r="F980" s="7"/>
      <c r="G980" s="7"/>
      <c r="H980" s="7"/>
      <c r="I980" s="7"/>
      <c r="J980" s="7"/>
      <c r="K980" s="7"/>
      <c r="L980" s="124"/>
      <c r="M980" s="7"/>
      <c r="N980" s="18"/>
      <c r="O980" s="122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>
      <c r="A981" s="18"/>
      <c r="B981" s="7"/>
      <c r="C981" s="7"/>
      <c r="D981" s="18"/>
      <c r="E981" s="111" t="str">
        <f t="shared" si="25"/>
        <v/>
      </c>
      <c r="F981" s="7"/>
      <c r="G981" s="7"/>
      <c r="H981" s="7"/>
      <c r="I981" s="7"/>
      <c r="J981" s="7"/>
      <c r="K981" s="7"/>
      <c r="L981" s="124"/>
      <c r="M981" s="7"/>
      <c r="N981" s="18"/>
      <c r="O981" s="122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>
      <c r="A982" s="18"/>
      <c r="B982" s="7"/>
      <c r="C982" s="7"/>
      <c r="D982" s="18"/>
      <c r="E982" s="111" t="str">
        <f t="shared" si="25"/>
        <v/>
      </c>
      <c r="F982" s="7"/>
      <c r="G982" s="7"/>
      <c r="H982" s="7"/>
      <c r="I982" s="7"/>
      <c r="J982" s="7"/>
      <c r="K982" s="7"/>
      <c r="L982" s="124"/>
      <c r="M982" s="7"/>
      <c r="N982" s="18"/>
      <c r="O982" s="122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>
      <c r="A983" s="18"/>
      <c r="B983" s="7"/>
      <c r="C983" s="7"/>
      <c r="D983" s="18"/>
      <c r="E983" s="111" t="str">
        <f t="shared" si="25"/>
        <v/>
      </c>
      <c r="F983" s="7"/>
      <c r="G983" s="7"/>
      <c r="H983" s="7"/>
      <c r="I983" s="7"/>
      <c r="J983" s="7"/>
      <c r="K983" s="7"/>
      <c r="L983" s="124"/>
      <c r="M983" s="7"/>
      <c r="N983" s="18"/>
      <c r="O983" s="122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>
      <c r="A984" s="18"/>
      <c r="B984" s="7"/>
      <c r="C984" s="7"/>
      <c r="D984" s="18"/>
      <c r="E984" s="111" t="str">
        <f t="shared" si="25"/>
        <v/>
      </c>
      <c r="F984" s="7"/>
      <c r="G984" s="7"/>
      <c r="H984" s="7"/>
      <c r="I984" s="7"/>
      <c r="J984" s="7"/>
      <c r="K984" s="7"/>
      <c r="L984" s="124"/>
      <c r="M984" s="7"/>
      <c r="N984" s="18"/>
      <c r="O984" s="122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>
      <c r="A985" s="18"/>
      <c r="B985" s="7"/>
      <c r="C985" s="7"/>
      <c r="D985" s="18"/>
      <c r="E985" s="111" t="str">
        <f t="shared" si="25"/>
        <v/>
      </c>
      <c r="F985" s="7"/>
      <c r="G985" s="7"/>
      <c r="H985" s="7"/>
      <c r="I985" s="7"/>
      <c r="J985" s="7"/>
      <c r="K985" s="7"/>
      <c r="L985" s="124"/>
      <c r="M985" s="7"/>
      <c r="N985" s="18"/>
      <c r="O985" s="122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>
      <c r="A986" s="18"/>
      <c r="B986" s="7"/>
      <c r="C986" s="7"/>
      <c r="D986" s="18"/>
      <c r="E986" s="111"/>
      <c r="F986" s="7"/>
      <c r="G986" s="7"/>
      <c r="H986" s="7"/>
      <c r="I986" s="7"/>
      <c r="J986" s="7"/>
      <c r="K986" s="7"/>
      <c r="L986" s="124"/>
      <c r="M986" s="7"/>
      <c r="N986" s="18"/>
      <c r="O986" s="122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>
      <c r="A987" s="18"/>
      <c r="B987" s="7"/>
      <c r="C987" s="7"/>
      <c r="D987" s="18"/>
      <c r="E987" s="111"/>
      <c r="F987" s="7"/>
      <c r="G987" s="7"/>
      <c r="H987" s="7"/>
      <c r="I987" s="7"/>
      <c r="J987" s="7"/>
      <c r="K987" s="7"/>
      <c r="L987" s="124"/>
      <c r="M987" s="7"/>
      <c r="N987" s="18"/>
      <c r="O987" s="122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>
      <c r="A988" s="18"/>
      <c r="B988" s="7"/>
      <c r="C988" s="7"/>
      <c r="D988" s="18"/>
      <c r="E988" s="111"/>
      <c r="F988" s="7"/>
      <c r="G988" s="7"/>
      <c r="H988" s="7"/>
      <c r="I988" s="7"/>
      <c r="J988" s="7"/>
      <c r="K988" s="7"/>
      <c r="L988" s="124"/>
      <c r="M988" s="7"/>
      <c r="N988" s="18"/>
      <c r="O988" s="122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>
      <c r="A989" s="18"/>
      <c r="B989" s="7"/>
      <c r="C989" s="7"/>
      <c r="D989" s="18"/>
      <c r="E989" s="111"/>
      <c r="F989" s="7"/>
      <c r="G989" s="7"/>
      <c r="H989" s="7"/>
      <c r="I989" s="7"/>
      <c r="J989" s="7"/>
      <c r="K989" s="7"/>
      <c r="L989" s="124"/>
      <c r="M989" s="7"/>
      <c r="N989" s="18"/>
      <c r="O989" s="122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>
      <c r="A990" s="18"/>
      <c r="B990" s="7"/>
      <c r="C990" s="7"/>
      <c r="D990" s="18"/>
      <c r="E990" s="111"/>
      <c r="F990" s="7"/>
      <c r="G990" s="7"/>
      <c r="H990" s="7"/>
      <c r="I990" s="7"/>
      <c r="J990" s="7"/>
      <c r="K990" s="7"/>
      <c r="L990" s="124"/>
      <c r="M990" s="7"/>
      <c r="N990" s="18"/>
      <c r="O990" s="122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>
      <c r="A991" s="18"/>
      <c r="B991" s="7"/>
      <c r="C991" s="7"/>
      <c r="D991" s="18"/>
      <c r="E991" s="111"/>
      <c r="F991" s="7"/>
      <c r="G991" s="7"/>
      <c r="H991" s="7"/>
      <c r="I991" s="7"/>
      <c r="J991" s="7"/>
      <c r="K991" s="7"/>
      <c r="L991" s="124"/>
      <c r="M991" s="7"/>
      <c r="N991" s="18"/>
      <c r="O991" s="122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>
      <c r="A992" s="18"/>
      <c r="B992" s="7"/>
      <c r="C992" s="7"/>
      <c r="D992" s="18"/>
      <c r="E992" s="111"/>
      <c r="F992" s="7"/>
      <c r="G992" s="7"/>
      <c r="H992" s="7"/>
      <c r="I992" s="7"/>
      <c r="J992" s="7"/>
      <c r="K992" s="7"/>
      <c r="L992" s="124"/>
      <c r="M992" s="7"/>
      <c r="N992" s="18"/>
      <c r="O992" s="122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>
      <c r="A993" s="18"/>
      <c r="B993" s="7"/>
      <c r="C993" s="7"/>
      <c r="D993" s="18"/>
      <c r="E993" s="111"/>
      <c r="F993" s="7"/>
      <c r="G993" s="7"/>
      <c r="H993" s="7"/>
      <c r="I993" s="7"/>
      <c r="J993" s="7"/>
      <c r="K993" s="7"/>
      <c r="L993" s="124"/>
      <c r="M993" s="7"/>
      <c r="N993" s="18"/>
      <c r="O993" s="122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>
      <c r="A994" s="18"/>
      <c r="B994" s="7"/>
      <c r="C994" s="7"/>
      <c r="D994" s="18"/>
      <c r="E994" s="111"/>
      <c r="F994" s="7"/>
      <c r="G994" s="7"/>
      <c r="H994" s="7"/>
      <c r="I994" s="7"/>
      <c r="J994" s="7"/>
      <c r="K994" s="7"/>
      <c r="L994" s="124"/>
      <c r="M994" s="7"/>
      <c r="N994" s="18"/>
      <c r="O994" s="122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>
      <c r="A995" s="18"/>
      <c r="B995" s="7"/>
      <c r="C995" s="7"/>
      <c r="D995" s="18"/>
      <c r="E995" s="111"/>
      <c r="F995" s="7"/>
      <c r="G995" s="7"/>
      <c r="H995" s="7"/>
      <c r="I995" s="7"/>
      <c r="J995" s="7"/>
      <c r="K995" s="7"/>
      <c r="L995" s="124"/>
      <c r="M995" s="7"/>
      <c r="N995" s="18"/>
      <c r="O995" s="122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>
      <c r="A996" s="18"/>
      <c r="B996" s="7"/>
      <c r="C996" s="7"/>
      <c r="D996" s="18"/>
      <c r="E996" s="111"/>
      <c r="F996" s="7"/>
      <c r="G996" s="7"/>
      <c r="H996" s="7"/>
      <c r="I996" s="7"/>
      <c r="J996" s="7"/>
      <c r="K996" s="7"/>
      <c r="L996" s="124"/>
      <c r="M996" s="7"/>
      <c r="N996" s="18"/>
      <c r="O996" s="122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>
      <c r="A997" s="18"/>
      <c r="B997" s="7"/>
      <c r="C997" s="7"/>
      <c r="D997" s="18"/>
      <c r="E997" s="111"/>
      <c r="F997" s="7"/>
      <c r="G997" s="7"/>
      <c r="H997" s="7"/>
      <c r="I997" s="7"/>
      <c r="J997" s="7"/>
      <c r="K997" s="7"/>
      <c r="L997" s="124"/>
      <c r="M997" s="7"/>
      <c r="N997" s="18"/>
      <c r="O997" s="122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>
      <c r="A998" s="18"/>
      <c r="B998" s="7"/>
      <c r="C998" s="7"/>
      <c r="D998" s="18"/>
      <c r="E998" s="111"/>
      <c r="F998" s="7"/>
      <c r="G998" s="7"/>
      <c r="H998" s="7"/>
      <c r="I998" s="7"/>
      <c r="J998" s="7"/>
      <c r="K998" s="7"/>
      <c r="L998" s="124"/>
      <c r="M998" s="7"/>
      <c r="N998" s="18"/>
      <c r="O998" s="122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>
      <c r="A999" s="18"/>
      <c r="B999" s="7"/>
      <c r="C999" s="7"/>
      <c r="D999" s="18"/>
      <c r="E999" s="111"/>
      <c r="F999" s="7"/>
      <c r="G999" s="7"/>
      <c r="H999" s="7"/>
      <c r="I999" s="7"/>
      <c r="J999" s="7"/>
      <c r="K999" s="7"/>
      <c r="L999" s="124"/>
      <c r="M999" s="7"/>
      <c r="N999" s="18"/>
      <c r="O999" s="122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>
      <c r="A1000" s="18"/>
      <c r="B1000" s="7"/>
      <c r="C1000" s="7"/>
      <c r="D1000" s="18"/>
      <c r="E1000" s="111"/>
      <c r="F1000" s="7"/>
      <c r="G1000" s="7"/>
      <c r="H1000" s="7"/>
      <c r="I1000" s="7"/>
      <c r="J1000" s="7"/>
      <c r="K1000" s="7"/>
      <c r="L1000" s="124"/>
      <c r="M1000" s="7"/>
      <c r="N1000" s="18"/>
      <c r="O1000" s="122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>
      <c r="A1001" s="18"/>
      <c r="B1001" s="7"/>
      <c r="C1001" s="7"/>
      <c r="D1001" s="18"/>
      <c r="E1001" s="111"/>
      <c r="F1001" s="7"/>
      <c r="G1001" s="7"/>
      <c r="H1001" s="7"/>
      <c r="I1001" s="7"/>
      <c r="J1001" s="7"/>
      <c r="K1001" s="7"/>
      <c r="L1001" s="124"/>
      <c r="M1001" s="7"/>
      <c r="N1001" s="18"/>
      <c r="O1001" s="122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>
      <c r="A1002" s="18"/>
      <c r="B1002" s="7"/>
      <c r="C1002" s="7"/>
      <c r="D1002" s="18"/>
      <c r="E1002" s="111"/>
      <c r="F1002" s="7"/>
      <c r="G1002" s="7"/>
      <c r="H1002" s="7"/>
      <c r="I1002" s="7"/>
      <c r="J1002" s="7"/>
      <c r="K1002" s="7"/>
      <c r="L1002" s="124"/>
      <c r="M1002" s="7"/>
      <c r="N1002" s="18"/>
      <c r="O1002" s="122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>
      <c r="A1003" s="18"/>
      <c r="B1003" s="7"/>
      <c r="C1003" s="7"/>
      <c r="D1003" s="18"/>
      <c r="E1003" s="111"/>
      <c r="F1003" s="7"/>
      <c r="G1003" s="7"/>
      <c r="H1003" s="7"/>
      <c r="I1003" s="7"/>
      <c r="J1003" s="7"/>
      <c r="K1003" s="7"/>
      <c r="L1003" s="124"/>
      <c r="M1003" s="7"/>
      <c r="N1003" s="18"/>
      <c r="O1003" s="122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1:27">
      <c r="A1004" s="18"/>
      <c r="B1004" s="7"/>
      <c r="C1004" s="7"/>
      <c r="D1004" s="18"/>
      <c r="E1004" s="111"/>
      <c r="F1004" s="7"/>
      <c r="G1004" s="7"/>
      <c r="H1004" s="7"/>
      <c r="I1004" s="7"/>
      <c r="J1004" s="7"/>
      <c r="K1004" s="7"/>
      <c r="L1004" s="124"/>
      <c r="M1004" s="7"/>
      <c r="N1004" s="18"/>
      <c r="O1004" s="122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spans="1:27">
      <c r="A1005" s="18"/>
      <c r="B1005" s="7"/>
      <c r="C1005" s="7"/>
      <c r="D1005" s="18"/>
      <c r="E1005" s="111"/>
      <c r="F1005" s="7"/>
      <c r="G1005" s="7"/>
      <c r="H1005" s="7"/>
      <c r="I1005" s="7"/>
      <c r="J1005" s="7"/>
      <c r="K1005" s="7"/>
      <c r="L1005" s="124"/>
      <c r="M1005" s="7"/>
      <c r="N1005" s="18"/>
      <c r="O1005" s="122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spans="1:27">
      <c r="A1006" s="18"/>
      <c r="B1006" s="7"/>
      <c r="C1006" s="7"/>
      <c r="D1006" s="18"/>
      <c r="E1006" s="111"/>
      <c r="F1006" s="7"/>
      <c r="G1006" s="7"/>
      <c r="H1006" s="7"/>
      <c r="I1006" s="7"/>
      <c r="J1006" s="7"/>
      <c r="K1006" s="7"/>
      <c r="L1006" s="124"/>
      <c r="M1006" s="7"/>
      <c r="N1006" s="18"/>
      <c r="O1006" s="122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spans="1:27">
      <c r="A1007" s="18"/>
      <c r="B1007" s="7"/>
      <c r="C1007" s="7"/>
      <c r="D1007" s="18"/>
      <c r="E1007" s="111"/>
      <c r="F1007" s="7"/>
      <c r="G1007" s="7"/>
      <c r="H1007" s="7"/>
      <c r="I1007" s="7"/>
      <c r="J1007" s="7"/>
      <c r="K1007" s="7"/>
      <c r="L1007" s="124"/>
      <c r="M1007" s="7"/>
      <c r="N1007" s="18"/>
      <c r="O1007" s="122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spans="1:27">
      <c r="A1008" s="18"/>
      <c r="B1008" s="7"/>
      <c r="C1008" s="7"/>
      <c r="D1008" s="18"/>
      <c r="E1008" s="111"/>
      <c r="F1008" s="7"/>
      <c r="G1008" s="7"/>
      <c r="H1008" s="7"/>
      <c r="I1008" s="7"/>
      <c r="J1008" s="7"/>
      <c r="K1008" s="7"/>
      <c r="L1008" s="124"/>
      <c r="M1008" s="7"/>
      <c r="N1008" s="18"/>
      <c r="O1008" s="122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spans="1:27">
      <c r="A1009" s="18"/>
      <c r="B1009" s="7"/>
      <c r="C1009" s="7"/>
      <c r="D1009" s="18"/>
      <c r="E1009" s="111"/>
      <c r="F1009" s="7"/>
      <c r="G1009" s="7"/>
      <c r="H1009" s="7"/>
      <c r="I1009" s="7"/>
      <c r="J1009" s="7"/>
      <c r="K1009" s="7"/>
      <c r="L1009" s="124"/>
      <c r="M1009" s="7"/>
      <c r="N1009" s="18"/>
      <c r="O1009" s="122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spans="1:27">
      <c r="A1010" s="18"/>
      <c r="B1010" s="7"/>
      <c r="C1010" s="7"/>
      <c r="D1010" s="18"/>
      <c r="E1010" s="111"/>
      <c r="F1010" s="7"/>
      <c r="G1010" s="7"/>
      <c r="H1010" s="7"/>
      <c r="I1010" s="7"/>
      <c r="J1010" s="7"/>
      <c r="K1010" s="7"/>
      <c r="L1010" s="124"/>
      <c r="M1010" s="7"/>
      <c r="N1010" s="18"/>
      <c r="O1010" s="122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spans="1:27">
      <c r="A1011" s="18"/>
      <c r="B1011" s="7"/>
      <c r="C1011" s="7"/>
      <c r="D1011" s="18"/>
      <c r="E1011" s="111"/>
      <c r="F1011" s="7"/>
      <c r="G1011" s="7"/>
      <c r="H1011" s="7"/>
      <c r="I1011" s="7"/>
      <c r="J1011" s="7"/>
      <c r="K1011" s="7"/>
      <c r="L1011" s="124"/>
      <c r="M1011" s="7"/>
      <c r="N1011" s="18"/>
      <c r="O1011" s="122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spans="1:27">
      <c r="A1012" s="18"/>
      <c r="B1012" s="7"/>
      <c r="C1012" s="7"/>
      <c r="D1012" s="18"/>
      <c r="E1012" s="111"/>
      <c r="F1012" s="7"/>
      <c r="G1012" s="7"/>
      <c r="H1012" s="7"/>
      <c r="I1012" s="7"/>
      <c r="J1012" s="7"/>
      <c r="K1012" s="7"/>
      <c r="L1012" s="124"/>
      <c r="M1012" s="7"/>
      <c r="N1012" s="18"/>
      <c r="O1012" s="122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 spans="1:27">
      <c r="A1013" s="18"/>
      <c r="B1013" s="7"/>
      <c r="C1013" s="7"/>
      <c r="D1013" s="18"/>
      <c r="E1013" s="111"/>
      <c r="F1013" s="7"/>
      <c r="G1013" s="7"/>
      <c r="H1013" s="7"/>
      <c r="I1013" s="7"/>
      <c r="J1013" s="7"/>
      <c r="K1013" s="7"/>
      <c r="L1013" s="124"/>
      <c r="M1013" s="7"/>
      <c r="N1013" s="18"/>
      <c r="O1013" s="122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 spans="1:27">
      <c r="A1014" s="18"/>
      <c r="B1014" s="7"/>
      <c r="C1014" s="7"/>
      <c r="D1014" s="18"/>
      <c r="E1014" s="111"/>
      <c r="F1014" s="7"/>
      <c r="G1014" s="7"/>
      <c r="H1014" s="7"/>
      <c r="I1014" s="7"/>
      <c r="J1014" s="7"/>
      <c r="K1014" s="7"/>
      <c r="L1014" s="124"/>
      <c r="M1014" s="7"/>
      <c r="N1014" s="18"/>
      <c r="O1014" s="122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 spans="1:27">
      <c r="A1015" s="18"/>
      <c r="B1015" s="7"/>
      <c r="C1015" s="7"/>
      <c r="D1015" s="18"/>
      <c r="E1015" s="111"/>
      <c r="F1015" s="7"/>
      <c r="G1015" s="7"/>
      <c r="H1015" s="7"/>
      <c r="I1015" s="7"/>
      <c r="J1015" s="7"/>
      <c r="K1015" s="7"/>
      <c r="L1015" s="124"/>
      <c r="M1015" s="7"/>
      <c r="N1015" s="18"/>
      <c r="O1015" s="122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 spans="1:27">
      <c r="A1016" s="18"/>
      <c r="B1016" s="7"/>
      <c r="C1016" s="7"/>
      <c r="D1016" s="18"/>
      <c r="E1016" s="111"/>
      <c r="F1016" s="7"/>
      <c r="G1016" s="7"/>
      <c r="H1016" s="7"/>
      <c r="I1016" s="7"/>
      <c r="J1016" s="7"/>
      <c r="K1016" s="7"/>
      <c r="L1016" s="124"/>
      <c r="M1016" s="7"/>
      <c r="N1016" s="18"/>
      <c r="O1016" s="122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 spans="1:27">
      <c r="A1017" s="18"/>
      <c r="B1017" s="7"/>
      <c r="C1017" s="7"/>
      <c r="D1017" s="18"/>
      <c r="E1017" s="111"/>
      <c r="F1017" s="7"/>
      <c r="G1017" s="7"/>
      <c r="H1017" s="7"/>
      <c r="I1017" s="7"/>
      <c r="J1017" s="7"/>
      <c r="K1017" s="7"/>
      <c r="L1017" s="124"/>
      <c r="M1017" s="7"/>
      <c r="N1017" s="18"/>
      <c r="O1017" s="122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 spans="1:27">
      <c r="A1018" s="18"/>
      <c r="B1018" s="7"/>
      <c r="C1018" s="7"/>
      <c r="D1018" s="18"/>
      <c r="E1018" s="111"/>
      <c r="F1018" s="7"/>
      <c r="G1018" s="7"/>
      <c r="H1018" s="7"/>
      <c r="I1018" s="7"/>
      <c r="J1018" s="7"/>
      <c r="K1018" s="7"/>
      <c r="L1018" s="124"/>
      <c r="M1018" s="7"/>
      <c r="N1018" s="18"/>
      <c r="O1018" s="122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 spans="1:27">
      <c r="A1019" s="18"/>
      <c r="B1019" s="7"/>
      <c r="C1019" s="7"/>
      <c r="D1019" s="18"/>
      <c r="E1019" s="111"/>
      <c r="F1019" s="7"/>
      <c r="G1019" s="7"/>
      <c r="H1019" s="7"/>
      <c r="I1019" s="7"/>
      <c r="J1019" s="7"/>
      <c r="K1019" s="7"/>
      <c r="L1019" s="124"/>
      <c r="M1019" s="7"/>
      <c r="N1019" s="18"/>
      <c r="O1019" s="122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 spans="1:27">
      <c r="A1020" s="18"/>
      <c r="B1020" s="7"/>
      <c r="C1020" s="7"/>
      <c r="D1020" s="18"/>
      <c r="E1020" s="111"/>
      <c r="F1020" s="7"/>
      <c r="G1020" s="7"/>
      <c r="H1020" s="7"/>
      <c r="I1020" s="7"/>
      <c r="J1020" s="7"/>
      <c r="K1020" s="7"/>
      <c r="L1020" s="124"/>
      <c r="M1020" s="7"/>
      <c r="N1020" s="18"/>
      <c r="O1020" s="122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 spans="1:27">
      <c r="A1021" s="18"/>
      <c r="B1021" s="7"/>
      <c r="C1021" s="7"/>
      <c r="D1021" s="18"/>
      <c r="E1021" s="111"/>
      <c r="F1021" s="7"/>
      <c r="G1021" s="7"/>
      <c r="H1021" s="7"/>
      <c r="I1021" s="7"/>
      <c r="J1021" s="7"/>
      <c r="K1021" s="7"/>
      <c r="L1021" s="124"/>
      <c r="M1021" s="7"/>
      <c r="N1021" s="18"/>
      <c r="O1021" s="122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 spans="1:27">
      <c r="A1022" s="18"/>
      <c r="B1022" s="7"/>
      <c r="C1022" s="7"/>
      <c r="D1022" s="18"/>
      <c r="E1022" s="111"/>
      <c r="F1022" s="7"/>
      <c r="G1022" s="7"/>
      <c r="H1022" s="7"/>
      <c r="I1022" s="7"/>
      <c r="J1022" s="7"/>
      <c r="K1022" s="7"/>
      <c r="L1022" s="124"/>
      <c r="M1022" s="7"/>
      <c r="N1022" s="18"/>
      <c r="O1022" s="122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 spans="1:27">
      <c r="A1023" s="18"/>
      <c r="B1023" s="7"/>
      <c r="C1023" s="7"/>
      <c r="D1023" s="18"/>
      <c r="E1023" s="111"/>
      <c r="F1023" s="7"/>
      <c r="G1023" s="7"/>
      <c r="H1023" s="7"/>
      <c r="I1023" s="7"/>
      <c r="J1023" s="7"/>
      <c r="K1023" s="7"/>
      <c r="L1023" s="124"/>
      <c r="M1023" s="7"/>
      <c r="N1023" s="18"/>
      <c r="O1023" s="122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 spans="1:27">
      <c r="A1024" s="18"/>
      <c r="B1024" s="7"/>
      <c r="C1024" s="7"/>
      <c r="D1024" s="18"/>
      <c r="E1024" s="111"/>
      <c r="F1024" s="7"/>
      <c r="G1024" s="7"/>
      <c r="H1024" s="7"/>
      <c r="I1024" s="7"/>
      <c r="J1024" s="7"/>
      <c r="K1024" s="7"/>
      <c r="L1024" s="124"/>
      <c r="M1024" s="7"/>
      <c r="N1024" s="18"/>
      <c r="O1024" s="122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 spans="1:27">
      <c r="A1025" s="18"/>
      <c r="B1025" s="7"/>
      <c r="C1025" s="7"/>
      <c r="D1025" s="18"/>
      <c r="E1025" s="111"/>
      <c r="F1025" s="7"/>
      <c r="G1025" s="7"/>
      <c r="H1025" s="7"/>
      <c r="I1025" s="7"/>
      <c r="J1025" s="7"/>
      <c r="K1025" s="7"/>
      <c r="L1025" s="124"/>
      <c r="M1025" s="7"/>
      <c r="N1025" s="18"/>
      <c r="O1025" s="122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 spans="1:27">
      <c r="A1026" s="18"/>
      <c r="B1026" s="7"/>
      <c r="C1026" s="7"/>
      <c r="D1026" s="18"/>
      <c r="E1026" s="111"/>
      <c r="F1026" s="7"/>
      <c r="G1026" s="7"/>
      <c r="H1026" s="7"/>
      <c r="I1026" s="7"/>
      <c r="J1026" s="7"/>
      <c r="K1026" s="7"/>
      <c r="L1026" s="124"/>
      <c r="M1026" s="7"/>
      <c r="N1026" s="18"/>
      <c r="O1026" s="122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 spans="1:27">
      <c r="A1027" s="18"/>
      <c r="B1027" s="7"/>
      <c r="C1027" s="7"/>
      <c r="D1027" s="18"/>
      <c r="E1027" s="111"/>
      <c r="F1027" s="7"/>
      <c r="G1027" s="7"/>
      <c r="H1027" s="7"/>
      <c r="I1027" s="7"/>
      <c r="J1027" s="7"/>
      <c r="K1027" s="7"/>
      <c r="L1027" s="124"/>
      <c r="M1027" s="7"/>
      <c r="N1027" s="18"/>
      <c r="O1027" s="122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 spans="1:27">
      <c r="A1028" s="18"/>
      <c r="B1028" s="7"/>
      <c r="C1028" s="7"/>
      <c r="D1028" s="18"/>
      <c r="E1028" s="111"/>
      <c r="F1028" s="7"/>
      <c r="G1028" s="7"/>
      <c r="H1028" s="7"/>
      <c r="I1028" s="7"/>
      <c r="J1028" s="7"/>
      <c r="K1028" s="7"/>
      <c r="L1028" s="124"/>
      <c r="M1028" s="7"/>
      <c r="N1028" s="18"/>
      <c r="O1028" s="122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 spans="1:27">
      <c r="A1029" s="18"/>
      <c r="B1029" s="7"/>
      <c r="C1029" s="7"/>
      <c r="D1029" s="18"/>
      <c r="E1029" s="111"/>
      <c r="F1029" s="7"/>
      <c r="G1029" s="7"/>
      <c r="H1029" s="7"/>
      <c r="I1029" s="7"/>
      <c r="J1029" s="7"/>
      <c r="K1029" s="7"/>
      <c r="L1029" s="124"/>
      <c r="M1029" s="7"/>
      <c r="N1029" s="18"/>
      <c r="O1029" s="122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 spans="1:27">
      <c r="A1030" s="18"/>
      <c r="B1030" s="7"/>
      <c r="C1030" s="7"/>
      <c r="D1030" s="18"/>
      <c r="E1030" s="111"/>
      <c r="F1030" s="7"/>
      <c r="G1030" s="7"/>
      <c r="H1030" s="7"/>
      <c r="I1030" s="7"/>
      <c r="J1030" s="7"/>
      <c r="K1030" s="7"/>
      <c r="L1030" s="124"/>
      <c r="M1030" s="7"/>
      <c r="N1030" s="18"/>
      <c r="O1030" s="122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 spans="1:27">
      <c r="A1031" s="18"/>
      <c r="B1031" s="7"/>
      <c r="C1031" s="7"/>
      <c r="D1031" s="18"/>
      <c r="E1031" s="111"/>
      <c r="F1031" s="7"/>
      <c r="G1031" s="7"/>
      <c r="H1031" s="7"/>
      <c r="I1031" s="7"/>
      <c r="J1031" s="7"/>
      <c r="K1031" s="7"/>
      <c r="L1031" s="124"/>
      <c r="M1031" s="7"/>
      <c r="N1031" s="18"/>
      <c r="O1031" s="122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  <row r="1032" spans="1:27">
      <c r="A1032" s="18"/>
      <c r="B1032" s="7"/>
      <c r="C1032" s="7"/>
      <c r="D1032" s="18"/>
      <c r="E1032" s="111"/>
      <c r="F1032" s="7"/>
      <c r="G1032" s="7"/>
      <c r="H1032" s="7"/>
      <c r="I1032" s="7"/>
      <c r="J1032" s="7"/>
      <c r="K1032" s="7"/>
      <c r="L1032" s="124"/>
      <c r="M1032" s="7"/>
      <c r="N1032" s="18"/>
      <c r="O1032" s="122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</row>
    <row r="1033" spans="1:27">
      <c r="A1033" s="18"/>
      <c r="B1033" s="7"/>
      <c r="C1033" s="7"/>
      <c r="D1033" s="18"/>
      <c r="E1033" s="111"/>
      <c r="F1033" s="7"/>
      <c r="G1033" s="7"/>
      <c r="H1033" s="7"/>
      <c r="I1033" s="7"/>
      <c r="J1033" s="7"/>
      <c r="K1033" s="7"/>
      <c r="L1033" s="124"/>
      <c r="M1033" s="7"/>
      <c r="N1033" s="18"/>
      <c r="O1033" s="122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</row>
    <row r="1034" spans="1:27">
      <c r="A1034" s="18"/>
      <c r="B1034" s="7"/>
      <c r="C1034" s="7"/>
      <c r="D1034" s="18"/>
      <c r="E1034" s="111"/>
      <c r="F1034" s="7"/>
      <c r="G1034" s="7"/>
      <c r="H1034" s="7"/>
      <c r="I1034" s="7"/>
      <c r="J1034" s="7"/>
      <c r="K1034" s="7"/>
      <c r="L1034" s="124"/>
      <c r="M1034" s="7"/>
      <c r="N1034" s="18"/>
      <c r="O1034" s="122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 spans="1:27">
      <c r="A1035" s="18"/>
      <c r="B1035" s="7"/>
      <c r="C1035" s="7"/>
      <c r="D1035" s="18"/>
      <c r="E1035" s="111"/>
      <c r="F1035" s="7"/>
      <c r="G1035" s="7"/>
      <c r="H1035" s="7"/>
      <c r="I1035" s="7"/>
      <c r="J1035" s="7"/>
      <c r="K1035" s="7"/>
      <c r="L1035" s="124"/>
      <c r="M1035" s="7"/>
      <c r="N1035" s="18"/>
      <c r="O1035" s="122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</row>
    <row r="1036" spans="1:27">
      <c r="A1036" s="18"/>
      <c r="B1036" s="7"/>
      <c r="C1036" s="7"/>
      <c r="D1036" s="18"/>
      <c r="E1036" s="111"/>
      <c r="F1036" s="7"/>
      <c r="G1036" s="7"/>
      <c r="H1036" s="7"/>
      <c r="I1036" s="7"/>
      <c r="J1036" s="7"/>
      <c r="K1036" s="7"/>
      <c r="L1036" s="124"/>
      <c r="M1036" s="7"/>
      <c r="N1036" s="18"/>
      <c r="O1036" s="122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  <row r="1037" spans="1:27">
      <c r="A1037" s="18"/>
      <c r="B1037" s="7"/>
      <c r="C1037" s="7"/>
      <c r="D1037" s="18"/>
      <c r="E1037" s="111"/>
      <c r="F1037" s="7"/>
      <c r="G1037" s="7"/>
      <c r="H1037" s="7"/>
      <c r="I1037" s="7"/>
      <c r="J1037" s="7"/>
      <c r="K1037" s="7"/>
      <c r="L1037" s="124"/>
      <c r="M1037" s="7"/>
      <c r="N1037" s="18"/>
      <c r="O1037" s="122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</row>
    <row r="1038" spans="1:27">
      <c r="A1038" s="18"/>
      <c r="B1038" s="7"/>
      <c r="C1038" s="7"/>
      <c r="D1038" s="18"/>
      <c r="E1038" s="111"/>
      <c r="F1038" s="7"/>
      <c r="G1038" s="7"/>
      <c r="H1038" s="7"/>
      <c r="I1038" s="7"/>
      <c r="J1038" s="7"/>
      <c r="K1038" s="7"/>
      <c r="L1038" s="124"/>
      <c r="M1038" s="7"/>
      <c r="N1038" s="18"/>
      <c r="O1038" s="122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</row>
    <row r="1039" spans="1:27">
      <c r="A1039" s="18"/>
      <c r="B1039" s="7"/>
      <c r="C1039" s="7"/>
      <c r="D1039" s="18"/>
      <c r="E1039" s="111"/>
      <c r="F1039" s="7"/>
      <c r="G1039" s="7"/>
      <c r="H1039" s="7"/>
      <c r="I1039" s="7"/>
      <c r="J1039" s="7"/>
      <c r="K1039" s="7"/>
      <c r="L1039" s="124"/>
      <c r="M1039" s="7"/>
      <c r="N1039" s="18"/>
      <c r="O1039" s="122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</row>
    <row r="1040" spans="1:27">
      <c r="A1040" s="18"/>
      <c r="B1040" s="7"/>
      <c r="C1040" s="7"/>
      <c r="D1040" s="18"/>
      <c r="E1040" s="111"/>
      <c r="F1040" s="7"/>
      <c r="G1040" s="7"/>
      <c r="H1040" s="7"/>
      <c r="I1040" s="7"/>
      <c r="J1040" s="7"/>
      <c r="K1040" s="7"/>
      <c r="L1040" s="124"/>
      <c r="M1040" s="7"/>
      <c r="N1040" s="18"/>
      <c r="O1040" s="122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</row>
    <row r="1041" spans="1:27">
      <c r="A1041" s="18"/>
      <c r="B1041" s="7"/>
      <c r="C1041" s="7"/>
      <c r="D1041" s="18"/>
      <c r="E1041" s="111"/>
      <c r="F1041" s="7"/>
      <c r="G1041" s="7"/>
      <c r="H1041" s="7"/>
      <c r="I1041" s="7"/>
      <c r="J1041" s="7"/>
      <c r="K1041" s="7"/>
      <c r="L1041" s="124"/>
      <c r="M1041" s="7"/>
      <c r="N1041" s="18"/>
      <c r="O1041" s="122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</row>
    <row r="1042" spans="1:27">
      <c r="A1042" s="18"/>
      <c r="B1042" s="7"/>
      <c r="C1042" s="7"/>
      <c r="D1042" s="18"/>
      <c r="E1042" s="111"/>
      <c r="F1042" s="7"/>
      <c r="G1042" s="7"/>
      <c r="H1042" s="7"/>
      <c r="I1042" s="7"/>
      <c r="J1042" s="7"/>
      <c r="K1042" s="7"/>
      <c r="L1042" s="124"/>
      <c r="M1042" s="7"/>
      <c r="N1042" s="18"/>
      <c r="O1042" s="122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</row>
    <row r="1043" spans="1:27">
      <c r="A1043" s="18"/>
      <c r="B1043" s="7"/>
      <c r="C1043" s="7"/>
      <c r="D1043" s="18"/>
      <c r="E1043" s="111"/>
      <c r="F1043" s="7"/>
      <c r="G1043" s="7"/>
      <c r="H1043" s="7"/>
      <c r="I1043" s="7"/>
      <c r="J1043" s="7"/>
      <c r="K1043" s="7"/>
      <c r="L1043" s="124"/>
      <c r="M1043" s="7"/>
      <c r="N1043" s="18"/>
      <c r="O1043" s="122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</row>
    <row r="1044" spans="1:27">
      <c r="A1044" s="18"/>
      <c r="B1044" s="7"/>
      <c r="C1044" s="7"/>
      <c r="D1044" s="18"/>
      <c r="E1044" s="111"/>
      <c r="F1044" s="7"/>
      <c r="G1044" s="7"/>
      <c r="H1044" s="7"/>
      <c r="I1044" s="7"/>
      <c r="J1044" s="7"/>
      <c r="K1044" s="7"/>
      <c r="L1044" s="124"/>
      <c r="M1044" s="7"/>
      <c r="N1044" s="18"/>
      <c r="O1044" s="122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</row>
    <row r="1045" spans="1:27">
      <c r="A1045" s="18"/>
      <c r="B1045" s="7"/>
      <c r="C1045" s="7"/>
      <c r="D1045" s="18"/>
      <c r="E1045" s="111"/>
      <c r="F1045" s="7"/>
      <c r="G1045" s="7"/>
      <c r="H1045" s="7"/>
      <c r="I1045" s="7"/>
      <c r="J1045" s="7"/>
      <c r="K1045" s="7"/>
      <c r="L1045" s="124"/>
      <c r="M1045" s="7"/>
      <c r="N1045" s="18"/>
      <c r="O1045" s="122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</row>
    <row r="1046" spans="1:27">
      <c r="A1046" s="18"/>
      <c r="B1046" s="7"/>
      <c r="C1046" s="7"/>
      <c r="D1046" s="18"/>
      <c r="E1046" s="111"/>
      <c r="F1046" s="7"/>
      <c r="G1046" s="7"/>
      <c r="H1046" s="7"/>
      <c r="I1046" s="7"/>
      <c r="J1046" s="7"/>
      <c r="K1046" s="7"/>
      <c r="L1046" s="124"/>
      <c r="M1046" s="7"/>
      <c r="N1046" s="18"/>
      <c r="O1046" s="122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</row>
    <row r="1047" spans="1:27">
      <c r="A1047" s="18"/>
      <c r="B1047" s="7"/>
      <c r="C1047" s="7"/>
      <c r="D1047" s="18"/>
      <c r="E1047" s="111"/>
      <c r="F1047" s="7"/>
      <c r="G1047" s="7"/>
      <c r="H1047" s="7"/>
      <c r="I1047" s="7"/>
      <c r="J1047" s="7"/>
      <c r="K1047" s="7"/>
      <c r="L1047" s="124"/>
      <c r="M1047" s="7"/>
      <c r="N1047" s="18"/>
      <c r="O1047" s="122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</row>
    <row r="1048" spans="1:27">
      <c r="A1048" s="18"/>
      <c r="B1048" s="7"/>
      <c r="C1048" s="7"/>
      <c r="D1048" s="18"/>
      <c r="E1048" s="111"/>
      <c r="F1048" s="7"/>
      <c r="G1048" s="7"/>
      <c r="H1048" s="7"/>
      <c r="I1048" s="7"/>
      <c r="J1048" s="7"/>
      <c r="K1048" s="7"/>
      <c r="L1048" s="124"/>
      <c r="M1048" s="7"/>
      <c r="N1048" s="18"/>
      <c r="O1048" s="122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</row>
    <row r="1049" spans="1:27">
      <c r="A1049" s="18"/>
      <c r="B1049" s="7"/>
      <c r="C1049" s="7"/>
      <c r="D1049" s="18"/>
      <c r="E1049" s="111"/>
      <c r="F1049" s="7"/>
      <c r="G1049" s="7"/>
      <c r="H1049" s="7"/>
      <c r="I1049" s="7"/>
      <c r="J1049" s="7"/>
      <c r="K1049" s="7"/>
      <c r="L1049" s="124"/>
      <c r="M1049" s="7"/>
      <c r="N1049" s="18"/>
      <c r="O1049" s="122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</row>
    <row r="1050" spans="1:27">
      <c r="A1050" s="18"/>
      <c r="B1050" s="7"/>
      <c r="C1050" s="7"/>
      <c r="D1050" s="18"/>
      <c r="E1050" s="111"/>
      <c r="F1050" s="7"/>
      <c r="G1050" s="7"/>
      <c r="H1050" s="7"/>
      <c r="I1050" s="7"/>
      <c r="J1050" s="7"/>
      <c r="K1050" s="7"/>
      <c r="L1050" s="124"/>
      <c r="M1050" s="7"/>
      <c r="N1050" s="18"/>
      <c r="O1050" s="122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</row>
    <row r="1051" spans="1:27">
      <c r="A1051" s="18"/>
      <c r="B1051" s="7"/>
      <c r="C1051" s="7"/>
      <c r="D1051" s="18"/>
      <c r="E1051" s="111"/>
      <c r="F1051" s="7"/>
      <c r="G1051" s="7"/>
      <c r="H1051" s="7"/>
      <c r="I1051" s="7"/>
      <c r="J1051" s="7"/>
      <c r="K1051" s="7"/>
      <c r="L1051" s="124"/>
      <c r="M1051" s="7"/>
      <c r="N1051" s="18"/>
      <c r="O1051" s="122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</row>
    <row r="1052" spans="1:27">
      <c r="A1052" s="18"/>
      <c r="B1052" s="7"/>
      <c r="C1052" s="7"/>
      <c r="D1052" s="18"/>
      <c r="E1052" s="111"/>
      <c r="F1052" s="7"/>
      <c r="G1052" s="7"/>
      <c r="H1052" s="7"/>
      <c r="I1052" s="7"/>
      <c r="J1052" s="7"/>
      <c r="K1052" s="7"/>
      <c r="L1052" s="124"/>
      <c r="M1052" s="7"/>
      <c r="N1052" s="18"/>
      <c r="O1052" s="122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</row>
    <row r="1053" spans="1:27">
      <c r="A1053" s="18"/>
      <c r="B1053" s="7"/>
      <c r="C1053" s="7"/>
      <c r="D1053" s="18"/>
      <c r="E1053" s="111"/>
      <c r="F1053" s="7"/>
      <c r="G1053" s="7"/>
      <c r="H1053" s="7"/>
      <c r="I1053" s="7"/>
      <c r="J1053" s="7"/>
      <c r="K1053" s="7"/>
      <c r="L1053" s="124"/>
      <c r="M1053" s="7"/>
      <c r="N1053" s="18"/>
      <c r="O1053" s="122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</row>
    <row r="1054" spans="1:27">
      <c r="A1054" s="18"/>
      <c r="B1054" s="7"/>
      <c r="C1054" s="7"/>
      <c r="D1054" s="18"/>
      <c r="E1054" s="111"/>
      <c r="F1054" s="7"/>
      <c r="G1054" s="7"/>
      <c r="H1054" s="7"/>
      <c r="I1054" s="7"/>
      <c r="J1054" s="7"/>
      <c r="K1054" s="7"/>
      <c r="L1054" s="124"/>
      <c r="M1054" s="7"/>
      <c r="N1054" s="18"/>
      <c r="O1054" s="122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</row>
    <row r="1055" spans="1:27">
      <c r="A1055" s="18"/>
      <c r="B1055" s="7"/>
      <c r="C1055" s="7"/>
      <c r="D1055" s="18"/>
      <c r="E1055" s="111"/>
      <c r="F1055" s="7"/>
      <c r="G1055" s="7"/>
      <c r="H1055" s="7"/>
      <c r="I1055" s="7"/>
      <c r="J1055" s="7"/>
      <c r="K1055" s="7"/>
      <c r="L1055" s="124"/>
      <c r="M1055" s="7"/>
      <c r="N1055" s="18"/>
      <c r="O1055" s="122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</row>
    <row r="1056" spans="1:27">
      <c r="A1056" s="18"/>
      <c r="B1056" s="7"/>
      <c r="C1056" s="7"/>
      <c r="D1056" s="18"/>
      <c r="E1056" s="111"/>
      <c r="F1056" s="7"/>
      <c r="G1056" s="7"/>
      <c r="H1056" s="7"/>
      <c r="I1056" s="7"/>
      <c r="J1056" s="7"/>
      <c r="K1056" s="7"/>
      <c r="L1056" s="124"/>
      <c r="M1056" s="7"/>
      <c r="N1056" s="18"/>
      <c r="O1056" s="122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</row>
    <row r="1057" spans="1:27">
      <c r="A1057" s="18"/>
      <c r="B1057" s="7"/>
      <c r="C1057" s="7"/>
      <c r="D1057" s="18"/>
      <c r="E1057" s="111"/>
      <c r="F1057" s="7"/>
      <c r="G1057" s="7"/>
      <c r="H1057" s="7"/>
      <c r="I1057" s="7"/>
      <c r="J1057" s="7"/>
      <c r="K1057" s="7"/>
      <c r="L1057" s="124"/>
      <c r="M1057" s="7"/>
      <c r="N1057" s="18"/>
      <c r="O1057" s="122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</row>
    <row r="1058" spans="1:27">
      <c r="A1058" s="18"/>
      <c r="B1058" s="7"/>
      <c r="C1058" s="7"/>
      <c r="D1058" s="18"/>
      <c r="E1058" s="111"/>
      <c r="F1058" s="7"/>
      <c r="G1058" s="7"/>
      <c r="H1058" s="7"/>
      <c r="I1058" s="7"/>
      <c r="J1058" s="7"/>
      <c r="K1058" s="7"/>
      <c r="L1058" s="124"/>
      <c r="M1058" s="7"/>
      <c r="N1058" s="18"/>
      <c r="O1058" s="122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</row>
    <row r="1059" spans="1:27">
      <c r="A1059" s="18"/>
      <c r="B1059" s="7"/>
      <c r="C1059" s="7"/>
      <c r="D1059" s="18"/>
      <c r="E1059" s="111"/>
      <c r="F1059" s="7"/>
      <c r="G1059" s="7"/>
      <c r="H1059" s="7"/>
      <c r="I1059" s="7"/>
      <c r="J1059" s="7"/>
      <c r="K1059" s="7"/>
      <c r="L1059" s="124"/>
      <c r="M1059" s="7"/>
      <c r="N1059" s="18"/>
      <c r="O1059" s="122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</row>
    <row r="1060" spans="1:27">
      <c r="A1060" s="18"/>
      <c r="B1060" s="7"/>
      <c r="C1060" s="7"/>
      <c r="D1060" s="18"/>
      <c r="E1060" s="111"/>
      <c r="F1060" s="7"/>
      <c r="G1060" s="7"/>
      <c r="H1060" s="7"/>
      <c r="I1060" s="7"/>
      <c r="J1060" s="7"/>
      <c r="K1060" s="7"/>
      <c r="L1060" s="124"/>
      <c r="M1060" s="7"/>
      <c r="N1060" s="18"/>
      <c r="O1060" s="122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</row>
    <row r="1061" spans="1:27">
      <c r="A1061" s="18"/>
      <c r="B1061" s="7"/>
      <c r="C1061" s="7"/>
      <c r="D1061" s="18"/>
      <c r="E1061" s="111"/>
      <c r="F1061" s="7"/>
      <c r="G1061" s="7"/>
      <c r="H1061" s="7"/>
      <c r="I1061" s="7"/>
      <c r="J1061" s="7"/>
      <c r="K1061" s="7"/>
      <c r="L1061" s="124"/>
      <c r="M1061" s="7"/>
      <c r="N1061" s="18"/>
      <c r="O1061" s="122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</row>
    <row r="1062" spans="1:27">
      <c r="A1062" s="18"/>
      <c r="B1062" s="7"/>
      <c r="C1062" s="7"/>
      <c r="D1062" s="18"/>
      <c r="E1062" s="111"/>
      <c r="F1062" s="7"/>
      <c r="G1062" s="7"/>
      <c r="H1062" s="7"/>
      <c r="I1062" s="7"/>
      <c r="J1062" s="7"/>
      <c r="K1062" s="7"/>
      <c r="L1062" s="124"/>
      <c r="M1062" s="7"/>
      <c r="N1062" s="18"/>
      <c r="O1062" s="122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</row>
    <row r="1063" spans="1:27">
      <c r="A1063" s="18"/>
      <c r="B1063" s="7"/>
      <c r="C1063" s="7"/>
      <c r="D1063" s="18"/>
      <c r="E1063" s="111"/>
      <c r="F1063" s="7"/>
      <c r="G1063" s="7"/>
      <c r="H1063" s="7"/>
      <c r="I1063" s="7"/>
      <c r="J1063" s="7"/>
      <c r="K1063" s="7"/>
      <c r="L1063" s="124"/>
      <c r="M1063" s="7"/>
      <c r="N1063" s="18"/>
      <c r="O1063" s="122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</row>
    <row r="1064" spans="1:27">
      <c r="A1064" s="18"/>
      <c r="B1064" s="7"/>
      <c r="C1064" s="7"/>
      <c r="D1064" s="18"/>
      <c r="E1064" s="111"/>
      <c r="F1064" s="7"/>
      <c r="G1064" s="7"/>
      <c r="H1064" s="7"/>
      <c r="I1064" s="7"/>
      <c r="J1064" s="7"/>
      <c r="K1064" s="7"/>
      <c r="L1064" s="124"/>
      <c r="M1064" s="7"/>
      <c r="N1064" s="18"/>
      <c r="O1064" s="122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</row>
    <row r="1065" spans="1:27">
      <c r="A1065" s="18"/>
      <c r="B1065" s="7"/>
      <c r="C1065" s="7"/>
      <c r="D1065" s="18"/>
      <c r="E1065" s="111"/>
      <c r="F1065" s="7"/>
      <c r="G1065" s="7"/>
      <c r="H1065" s="7"/>
      <c r="I1065" s="7"/>
      <c r="J1065" s="7"/>
      <c r="K1065" s="7"/>
      <c r="L1065" s="124"/>
      <c r="M1065" s="7"/>
      <c r="N1065" s="18"/>
      <c r="O1065" s="122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</row>
    <row r="1066" spans="1:27">
      <c r="A1066" s="18"/>
      <c r="B1066" s="7"/>
      <c r="C1066" s="7"/>
      <c r="D1066" s="18"/>
      <c r="E1066" s="111"/>
      <c r="F1066" s="7"/>
      <c r="G1066" s="7"/>
      <c r="H1066" s="7"/>
      <c r="I1066" s="7"/>
      <c r="J1066" s="7"/>
      <c r="K1066" s="7"/>
      <c r="L1066" s="124"/>
      <c r="M1066" s="7"/>
      <c r="N1066" s="18"/>
      <c r="O1066" s="122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</row>
    <row r="1067" spans="1:27">
      <c r="A1067" s="18"/>
      <c r="B1067" s="7"/>
      <c r="C1067" s="7"/>
      <c r="D1067" s="18"/>
      <c r="E1067" s="111"/>
      <c r="F1067" s="7"/>
      <c r="G1067" s="7"/>
      <c r="H1067" s="7"/>
      <c r="I1067" s="7"/>
      <c r="J1067" s="7"/>
      <c r="K1067" s="7"/>
      <c r="L1067" s="124"/>
      <c r="M1067" s="7"/>
      <c r="N1067" s="18"/>
      <c r="O1067" s="122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</row>
    <row r="1068" spans="1:27">
      <c r="A1068" s="18"/>
      <c r="B1068" s="7"/>
      <c r="C1068" s="7"/>
      <c r="D1068" s="18"/>
      <c r="E1068" s="111"/>
      <c r="F1068" s="7"/>
      <c r="G1068" s="7"/>
      <c r="H1068" s="7"/>
      <c r="I1068" s="7"/>
      <c r="J1068" s="7"/>
      <c r="K1068" s="7"/>
      <c r="L1068" s="124"/>
      <c r="M1068" s="7"/>
      <c r="N1068" s="18"/>
      <c r="O1068" s="122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</row>
    <row r="1069" spans="1:27">
      <c r="A1069" s="18"/>
      <c r="B1069" s="7"/>
      <c r="C1069" s="7"/>
      <c r="D1069" s="18"/>
      <c r="E1069" s="111"/>
      <c r="F1069" s="7"/>
      <c r="G1069" s="7"/>
      <c r="H1069" s="7"/>
      <c r="I1069" s="7"/>
      <c r="J1069" s="7"/>
      <c r="K1069" s="7"/>
      <c r="L1069" s="124"/>
      <c r="M1069" s="7"/>
      <c r="N1069" s="18"/>
      <c r="O1069" s="122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</row>
    <row r="1070" spans="1:27">
      <c r="A1070" s="18"/>
      <c r="B1070" s="7"/>
      <c r="C1070" s="7"/>
      <c r="D1070" s="18"/>
      <c r="E1070" s="111"/>
      <c r="F1070" s="7"/>
      <c r="G1070" s="7"/>
      <c r="H1070" s="7"/>
      <c r="I1070" s="7"/>
      <c r="J1070" s="7"/>
      <c r="K1070" s="7"/>
      <c r="L1070" s="124"/>
      <c r="M1070" s="7"/>
      <c r="N1070" s="18"/>
      <c r="O1070" s="122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</row>
    <row r="1071" spans="1:27">
      <c r="A1071" s="18"/>
      <c r="B1071" s="7"/>
      <c r="C1071" s="7"/>
      <c r="D1071" s="18"/>
      <c r="E1071" s="111"/>
      <c r="F1071" s="7"/>
      <c r="G1071" s="7"/>
      <c r="H1071" s="7"/>
      <c r="I1071" s="7"/>
      <c r="J1071" s="7"/>
      <c r="K1071" s="7"/>
      <c r="L1071" s="124"/>
      <c r="M1071" s="7"/>
      <c r="N1071" s="18"/>
      <c r="O1071" s="122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</row>
    <row r="1072" spans="1:27">
      <c r="A1072" s="18"/>
      <c r="B1072" s="7"/>
      <c r="C1072" s="7"/>
      <c r="D1072" s="18"/>
      <c r="E1072" s="111"/>
      <c r="F1072" s="7"/>
      <c r="G1072" s="7"/>
      <c r="H1072" s="7"/>
      <c r="I1072" s="7"/>
      <c r="J1072" s="7"/>
      <c r="K1072" s="7"/>
      <c r="L1072" s="124"/>
      <c r="M1072" s="7"/>
      <c r="N1072" s="18"/>
      <c r="O1072" s="122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</row>
    <row r="1073" spans="1:27">
      <c r="A1073" s="18"/>
      <c r="B1073" s="7"/>
      <c r="C1073" s="7"/>
      <c r="D1073" s="18"/>
      <c r="E1073" s="111"/>
      <c r="F1073" s="7"/>
      <c r="G1073" s="7"/>
      <c r="H1073" s="7"/>
      <c r="I1073" s="7"/>
      <c r="J1073" s="7"/>
      <c r="K1073" s="7"/>
      <c r="L1073" s="124"/>
      <c r="M1073" s="7"/>
      <c r="N1073" s="18"/>
      <c r="O1073" s="122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</row>
    <row r="1074" spans="1:27">
      <c r="A1074" s="18"/>
      <c r="B1074" s="7"/>
      <c r="C1074" s="7"/>
      <c r="D1074" s="18"/>
      <c r="E1074" s="111"/>
      <c r="F1074" s="7"/>
      <c r="G1074" s="7"/>
      <c r="H1074" s="7"/>
      <c r="I1074" s="7"/>
      <c r="J1074" s="7"/>
      <c r="K1074" s="7"/>
      <c r="L1074" s="124"/>
      <c r="M1074" s="7"/>
      <c r="N1074" s="18"/>
      <c r="O1074" s="122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</row>
    <row r="1075" spans="1:27">
      <c r="A1075" s="18"/>
      <c r="B1075" s="7"/>
      <c r="C1075" s="7"/>
      <c r="D1075" s="18"/>
      <c r="E1075" s="111"/>
      <c r="F1075" s="7"/>
      <c r="G1075" s="7"/>
      <c r="H1075" s="7"/>
      <c r="I1075" s="7"/>
      <c r="J1075" s="7"/>
      <c r="K1075" s="7"/>
      <c r="L1075" s="124"/>
      <c r="M1075" s="7"/>
      <c r="N1075" s="18"/>
      <c r="O1075" s="122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</row>
    <row r="1076" spans="1:27">
      <c r="A1076" s="18"/>
      <c r="B1076" s="7"/>
      <c r="C1076" s="7"/>
      <c r="D1076" s="18"/>
      <c r="E1076" s="111"/>
      <c r="F1076" s="7"/>
      <c r="G1076" s="7"/>
      <c r="H1076" s="7"/>
      <c r="I1076" s="7"/>
      <c r="J1076" s="7"/>
      <c r="K1076" s="7"/>
      <c r="L1076" s="124"/>
      <c r="M1076" s="7"/>
      <c r="N1076" s="18"/>
      <c r="O1076" s="122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</row>
    <row r="1077" spans="1:27">
      <c r="A1077" s="18"/>
      <c r="B1077" s="7"/>
      <c r="C1077" s="7"/>
      <c r="D1077" s="18"/>
      <c r="E1077" s="111"/>
      <c r="F1077" s="7"/>
      <c r="G1077" s="7"/>
      <c r="H1077" s="7"/>
      <c r="I1077" s="7"/>
      <c r="J1077" s="7"/>
      <c r="K1077" s="7"/>
      <c r="L1077" s="124"/>
      <c r="M1077" s="7"/>
      <c r="N1077" s="18"/>
      <c r="O1077" s="122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</row>
    <row r="1078" spans="1:27">
      <c r="A1078" s="18"/>
      <c r="B1078" s="7"/>
      <c r="C1078" s="7"/>
      <c r="D1078" s="18"/>
      <c r="E1078" s="111"/>
      <c r="F1078" s="7"/>
      <c r="G1078" s="7"/>
      <c r="H1078" s="7"/>
      <c r="I1078" s="7"/>
      <c r="J1078" s="7"/>
      <c r="K1078" s="7"/>
      <c r="L1078" s="124"/>
      <c r="M1078" s="7"/>
      <c r="N1078" s="18"/>
      <c r="O1078" s="122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</row>
    <row r="1079" spans="1:27">
      <c r="A1079" s="18"/>
      <c r="B1079" s="7"/>
      <c r="C1079" s="7"/>
      <c r="D1079" s="18"/>
      <c r="E1079" s="111"/>
      <c r="F1079" s="7"/>
      <c r="G1079" s="7"/>
      <c r="H1079" s="7"/>
      <c r="I1079" s="7"/>
      <c r="J1079" s="7"/>
      <c r="K1079" s="7"/>
      <c r="L1079" s="124"/>
      <c r="M1079" s="7"/>
      <c r="N1079" s="18"/>
      <c r="O1079" s="122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</row>
    <row r="1080" spans="1:27">
      <c r="A1080" s="18"/>
      <c r="B1080" s="7"/>
      <c r="C1080" s="7"/>
      <c r="D1080" s="18"/>
      <c r="E1080" s="111"/>
      <c r="F1080" s="7"/>
      <c r="G1080" s="7"/>
      <c r="H1080" s="7"/>
      <c r="I1080" s="7"/>
      <c r="J1080" s="7"/>
      <c r="K1080" s="7"/>
      <c r="L1080" s="124"/>
      <c r="M1080" s="7"/>
      <c r="N1080" s="18"/>
      <c r="O1080" s="122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</row>
    <row r="1081" spans="1:27">
      <c r="A1081" s="18"/>
      <c r="B1081" s="7"/>
      <c r="C1081" s="7"/>
      <c r="D1081" s="18"/>
      <c r="E1081" s="111"/>
      <c r="F1081" s="7"/>
      <c r="G1081" s="7"/>
      <c r="H1081" s="7"/>
      <c r="I1081" s="7"/>
      <c r="J1081" s="7"/>
      <c r="K1081" s="7"/>
      <c r="L1081" s="124"/>
      <c r="M1081" s="7"/>
      <c r="N1081" s="18"/>
      <c r="O1081" s="122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</row>
    <row r="1082" spans="1:27">
      <c r="A1082" s="18"/>
      <c r="B1082" s="7"/>
      <c r="C1082" s="7"/>
      <c r="D1082" s="18"/>
      <c r="E1082" s="111"/>
      <c r="F1082" s="7"/>
      <c r="G1082" s="7"/>
      <c r="H1082" s="7"/>
      <c r="I1082" s="7"/>
      <c r="J1082" s="7"/>
      <c r="K1082" s="7"/>
      <c r="L1082" s="124"/>
      <c r="M1082" s="7"/>
      <c r="N1082" s="18"/>
      <c r="O1082" s="122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</row>
    <row r="1083" spans="1:27">
      <c r="A1083" s="18"/>
      <c r="B1083" s="7"/>
      <c r="C1083" s="7"/>
      <c r="D1083" s="18"/>
      <c r="E1083" s="111"/>
      <c r="F1083" s="7"/>
      <c r="G1083" s="7"/>
      <c r="H1083" s="7"/>
      <c r="I1083" s="7"/>
      <c r="J1083" s="7"/>
      <c r="K1083" s="7"/>
      <c r="L1083" s="124"/>
      <c r="M1083" s="7"/>
      <c r="N1083" s="18"/>
      <c r="O1083" s="122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</row>
    <row r="1084" spans="1:27">
      <c r="A1084" s="18"/>
      <c r="B1084" s="7"/>
      <c r="C1084" s="7"/>
      <c r="D1084" s="18"/>
      <c r="E1084" s="111"/>
      <c r="F1084" s="7"/>
      <c r="G1084" s="7"/>
      <c r="H1084" s="7"/>
      <c r="I1084" s="7"/>
      <c r="J1084" s="7"/>
      <c r="K1084" s="7"/>
      <c r="L1084" s="124"/>
      <c r="M1084" s="7"/>
      <c r="N1084" s="18"/>
      <c r="O1084" s="122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</row>
    <row r="1085" spans="1:27">
      <c r="A1085" s="18"/>
      <c r="B1085" s="7"/>
      <c r="C1085" s="7"/>
      <c r="D1085" s="18"/>
      <c r="E1085" s="111"/>
      <c r="F1085" s="7"/>
      <c r="G1085" s="7"/>
      <c r="H1085" s="7"/>
      <c r="I1085" s="7"/>
      <c r="J1085" s="7"/>
      <c r="K1085" s="7"/>
      <c r="L1085" s="124"/>
      <c r="M1085" s="7"/>
      <c r="N1085" s="18"/>
      <c r="O1085" s="122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</row>
    <row r="1086" spans="1:27">
      <c r="A1086" s="18"/>
      <c r="B1086" s="7"/>
      <c r="C1086" s="7"/>
      <c r="D1086" s="18"/>
      <c r="E1086" s="111"/>
      <c r="F1086" s="7"/>
      <c r="G1086" s="7"/>
      <c r="H1086" s="7"/>
      <c r="I1086" s="7"/>
      <c r="J1086" s="7"/>
      <c r="K1086" s="7"/>
      <c r="L1086" s="124"/>
      <c r="M1086" s="7"/>
      <c r="N1086" s="18"/>
      <c r="O1086" s="122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</row>
    <row r="1087" spans="1:27">
      <c r="A1087" s="18"/>
      <c r="B1087" s="7"/>
      <c r="C1087" s="7"/>
      <c r="D1087" s="18"/>
      <c r="E1087" s="111"/>
      <c r="F1087" s="7"/>
      <c r="G1087" s="7"/>
      <c r="H1087" s="7"/>
      <c r="I1087" s="7"/>
      <c r="J1087" s="7"/>
      <c r="K1087" s="7"/>
      <c r="L1087" s="124"/>
      <c r="M1087" s="7"/>
      <c r="N1087" s="18"/>
      <c r="O1087" s="122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</row>
    <row r="1088" spans="1:27">
      <c r="A1088" s="18"/>
      <c r="B1088" s="7"/>
      <c r="C1088" s="7"/>
      <c r="D1088" s="18"/>
      <c r="E1088" s="111"/>
      <c r="F1088" s="7"/>
      <c r="G1088" s="7"/>
      <c r="H1088" s="7"/>
      <c r="I1088" s="7"/>
      <c r="J1088" s="7"/>
      <c r="K1088" s="7"/>
      <c r="L1088" s="124"/>
      <c r="M1088" s="7"/>
      <c r="N1088" s="18"/>
      <c r="O1088" s="122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</row>
    <row r="1089" spans="1:27">
      <c r="A1089" s="18"/>
      <c r="B1089" s="7"/>
      <c r="C1089" s="7"/>
      <c r="D1089" s="18"/>
      <c r="E1089" s="111"/>
      <c r="F1089" s="7"/>
      <c r="G1089" s="7"/>
      <c r="H1089" s="7"/>
      <c r="I1089" s="7"/>
      <c r="J1089" s="7"/>
      <c r="K1089" s="7"/>
      <c r="L1089" s="124"/>
      <c r="M1089" s="7"/>
      <c r="N1089" s="18"/>
      <c r="O1089" s="122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</row>
    <row r="1090" spans="1:27">
      <c r="A1090" s="18"/>
      <c r="B1090" s="7"/>
      <c r="C1090" s="7"/>
      <c r="D1090" s="18"/>
      <c r="E1090" s="111"/>
      <c r="F1090" s="7"/>
      <c r="G1090" s="7"/>
      <c r="H1090" s="7"/>
      <c r="I1090" s="7"/>
      <c r="J1090" s="7"/>
      <c r="K1090" s="7"/>
      <c r="L1090" s="124"/>
      <c r="M1090" s="7"/>
      <c r="N1090" s="18"/>
      <c r="O1090" s="122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</row>
    <row r="1091" spans="1:27">
      <c r="A1091" s="18"/>
      <c r="B1091" s="7"/>
      <c r="C1091" s="7"/>
      <c r="D1091" s="18"/>
      <c r="E1091" s="111"/>
      <c r="F1091" s="7"/>
      <c r="G1091" s="7"/>
      <c r="H1091" s="7"/>
      <c r="I1091" s="7"/>
      <c r="J1091" s="7"/>
      <c r="K1091" s="7"/>
      <c r="L1091" s="124"/>
      <c r="M1091" s="7"/>
      <c r="N1091" s="18"/>
      <c r="O1091" s="122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</row>
    <row r="1092" spans="1:27">
      <c r="A1092" s="18"/>
      <c r="B1092" s="7"/>
      <c r="C1092" s="7"/>
      <c r="D1092" s="18"/>
      <c r="E1092" s="111"/>
      <c r="F1092" s="7"/>
      <c r="G1092" s="7"/>
      <c r="H1092" s="7"/>
      <c r="I1092" s="7"/>
      <c r="J1092" s="7"/>
      <c r="K1092" s="7"/>
      <c r="L1092" s="124"/>
      <c r="M1092" s="7"/>
      <c r="N1092" s="18"/>
      <c r="O1092" s="122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</row>
    <row r="1093" spans="1:27">
      <c r="A1093" s="18"/>
      <c r="B1093" s="7"/>
      <c r="C1093" s="7"/>
      <c r="D1093" s="18"/>
      <c r="E1093" s="111"/>
      <c r="F1093" s="7"/>
      <c r="G1093" s="7"/>
      <c r="H1093" s="7"/>
      <c r="I1093" s="7"/>
      <c r="J1093" s="7"/>
      <c r="K1093" s="7"/>
      <c r="L1093" s="124"/>
      <c r="M1093" s="7"/>
      <c r="N1093" s="18"/>
      <c r="O1093" s="122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</row>
    <row r="1094" spans="1:27">
      <c r="A1094" s="18"/>
      <c r="B1094" s="7"/>
      <c r="C1094" s="7"/>
      <c r="D1094" s="18"/>
      <c r="E1094" s="111"/>
      <c r="F1094" s="7"/>
      <c r="G1094" s="7"/>
      <c r="H1094" s="7"/>
      <c r="I1094" s="7"/>
      <c r="J1094" s="7"/>
      <c r="K1094" s="7"/>
      <c r="L1094" s="124"/>
      <c r="M1094" s="7"/>
      <c r="N1094" s="18"/>
      <c r="O1094" s="122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</row>
    <row r="1095" spans="1:27">
      <c r="A1095" s="18"/>
      <c r="B1095" s="7"/>
      <c r="C1095" s="7"/>
      <c r="D1095" s="18"/>
      <c r="E1095" s="111"/>
      <c r="F1095" s="7"/>
      <c r="G1095" s="7"/>
      <c r="H1095" s="7"/>
      <c r="I1095" s="7"/>
      <c r="J1095" s="7"/>
      <c r="K1095" s="7"/>
      <c r="L1095" s="124"/>
      <c r="M1095" s="7"/>
      <c r="N1095" s="18"/>
      <c r="O1095" s="122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</row>
    <row r="1096" spans="1:27">
      <c r="A1096" s="18"/>
      <c r="B1096" s="7"/>
      <c r="C1096" s="7"/>
      <c r="D1096" s="18"/>
      <c r="E1096" s="111"/>
      <c r="F1096" s="7"/>
      <c r="G1096" s="7"/>
      <c r="H1096" s="7"/>
      <c r="I1096" s="7"/>
      <c r="J1096" s="7"/>
      <c r="K1096" s="7"/>
      <c r="L1096" s="124"/>
      <c r="M1096" s="7"/>
      <c r="N1096" s="18"/>
      <c r="O1096" s="122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</row>
    <row r="1097" spans="1:27">
      <c r="A1097" s="18"/>
      <c r="B1097" s="7"/>
      <c r="C1097" s="7"/>
      <c r="D1097" s="18"/>
      <c r="E1097" s="111"/>
      <c r="F1097" s="7"/>
      <c r="G1097" s="7"/>
      <c r="H1097" s="7"/>
      <c r="I1097" s="7"/>
      <c r="J1097" s="7"/>
      <c r="K1097" s="7"/>
      <c r="L1097" s="124"/>
      <c r="M1097" s="7"/>
      <c r="N1097" s="18"/>
      <c r="O1097" s="122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</row>
    <row r="1098" spans="1:27">
      <c r="A1098" s="18"/>
      <c r="B1098" s="7"/>
      <c r="C1098" s="7"/>
      <c r="D1098" s="18"/>
      <c r="E1098" s="111"/>
      <c r="F1098" s="7"/>
      <c r="G1098" s="7"/>
      <c r="H1098" s="7"/>
      <c r="I1098" s="7"/>
      <c r="J1098" s="7"/>
      <c r="K1098" s="7"/>
      <c r="L1098" s="124"/>
      <c r="M1098" s="7"/>
      <c r="N1098" s="18"/>
      <c r="O1098" s="122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</row>
    <row r="1099" spans="1:27">
      <c r="A1099" s="18"/>
      <c r="B1099" s="7"/>
      <c r="C1099" s="7"/>
      <c r="D1099" s="18"/>
      <c r="E1099" s="111"/>
      <c r="F1099" s="7"/>
      <c r="G1099" s="7"/>
      <c r="H1099" s="7"/>
      <c r="I1099" s="7"/>
      <c r="J1099" s="7"/>
      <c r="K1099" s="7"/>
      <c r="L1099" s="124"/>
      <c r="M1099" s="7"/>
      <c r="N1099" s="18"/>
      <c r="O1099" s="122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</row>
    <row r="1100" spans="1:27">
      <c r="A1100" s="18"/>
      <c r="B1100" s="7"/>
      <c r="C1100" s="7"/>
      <c r="D1100" s="18"/>
      <c r="E1100" s="111"/>
      <c r="F1100" s="7"/>
      <c r="G1100" s="7"/>
      <c r="H1100" s="7"/>
      <c r="I1100" s="7"/>
      <c r="J1100" s="7"/>
      <c r="K1100" s="7"/>
      <c r="L1100" s="124"/>
      <c r="M1100" s="7"/>
      <c r="N1100" s="18"/>
      <c r="O1100" s="122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</row>
    <row r="1101" spans="1:27">
      <c r="A1101" s="18"/>
      <c r="B1101" s="7"/>
      <c r="C1101" s="7"/>
      <c r="D1101" s="18"/>
      <c r="E1101" s="111"/>
      <c r="F1101" s="7"/>
      <c r="G1101" s="7"/>
      <c r="H1101" s="7"/>
      <c r="I1101" s="7"/>
      <c r="J1101" s="7"/>
      <c r="K1101" s="7"/>
      <c r="L1101" s="124"/>
      <c r="M1101" s="7"/>
      <c r="N1101" s="18"/>
      <c r="O1101" s="122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</row>
    <row r="1102" spans="1:27">
      <c r="A1102" s="18"/>
      <c r="B1102" s="7"/>
      <c r="C1102" s="7"/>
      <c r="D1102" s="18"/>
      <c r="E1102" s="111"/>
      <c r="F1102" s="7"/>
      <c r="G1102" s="7"/>
      <c r="H1102" s="7"/>
      <c r="I1102" s="7"/>
      <c r="J1102" s="7"/>
      <c r="K1102" s="7"/>
      <c r="L1102" s="124"/>
      <c r="M1102" s="7"/>
      <c r="N1102" s="18"/>
      <c r="O1102" s="122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</row>
    <row r="1103" spans="1:27">
      <c r="A1103" s="18"/>
      <c r="B1103" s="7"/>
      <c r="C1103" s="7"/>
      <c r="D1103" s="18"/>
      <c r="E1103" s="111"/>
      <c r="F1103" s="7"/>
      <c r="G1103" s="7"/>
      <c r="H1103" s="7"/>
      <c r="I1103" s="7"/>
      <c r="J1103" s="7"/>
      <c r="K1103" s="7"/>
      <c r="L1103" s="124"/>
      <c r="M1103" s="7"/>
      <c r="N1103" s="18"/>
      <c r="O1103" s="122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</row>
    <row r="1104" spans="1:27">
      <c r="A1104" s="18"/>
      <c r="B1104" s="7"/>
      <c r="C1104" s="7"/>
      <c r="D1104" s="18"/>
      <c r="E1104" s="111"/>
      <c r="F1104" s="7"/>
      <c r="G1104" s="7"/>
      <c r="H1104" s="7"/>
      <c r="I1104" s="7"/>
      <c r="J1104" s="7"/>
      <c r="K1104" s="7"/>
      <c r="L1104" s="124"/>
      <c r="M1104" s="7"/>
      <c r="N1104" s="18"/>
      <c r="O1104" s="122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</row>
    <row r="1105" spans="1:27">
      <c r="A1105" s="18"/>
      <c r="B1105" s="7"/>
      <c r="C1105" s="7"/>
      <c r="D1105" s="18"/>
      <c r="E1105" s="111"/>
      <c r="F1105" s="7"/>
      <c r="G1105" s="7"/>
      <c r="H1105" s="7"/>
      <c r="I1105" s="7"/>
      <c r="J1105" s="7"/>
      <c r="K1105" s="7"/>
      <c r="L1105" s="124"/>
      <c r="M1105" s="7"/>
      <c r="N1105" s="18"/>
      <c r="O1105" s="122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</row>
    <row r="1106" spans="1:27">
      <c r="A1106" s="18"/>
      <c r="B1106" s="7"/>
      <c r="C1106" s="7"/>
      <c r="D1106" s="18"/>
      <c r="E1106" s="111"/>
      <c r="F1106" s="7"/>
      <c r="G1106" s="7"/>
      <c r="H1106" s="7"/>
      <c r="I1106" s="7"/>
      <c r="J1106" s="7"/>
      <c r="K1106" s="7"/>
      <c r="L1106" s="124"/>
      <c r="M1106" s="7"/>
      <c r="N1106" s="18"/>
      <c r="O1106" s="122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</row>
    <row r="1107" spans="1:27">
      <c r="A1107" s="18"/>
      <c r="B1107" s="7"/>
      <c r="C1107" s="7"/>
      <c r="D1107" s="18"/>
      <c r="E1107" s="111"/>
      <c r="F1107" s="7"/>
      <c r="G1107" s="7"/>
      <c r="H1107" s="7"/>
      <c r="I1107" s="7"/>
      <c r="J1107" s="7"/>
      <c r="K1107" s="7"/>
      <c r="L1107" s="124"/>
      <c r="M1107" s="7"/>
      <c r="N1107" s="18"/>
      <c r="O1107" s="122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</row>
    <row r="1108" spans="1:27">
      <c r="A1108" s="18"/>
      <c r="B1108" s="7"/>
      <c r="C1108" s="7"/>
      <c r="D1108" s="18"/>
      <c r="E1108" s="111"/>
      <c r="F1108" s="7"/>
      <c r="G1108" s="7"/>
      <c r="H1108" s="7"/>
      <c r="I1108" s="7"/>
      <c r="J1108" s="7"/>
      <c r="K1108" s="7"/>
      <c r="L1108" s="124"/>
      <c r="M1108" s="7"/>
      <c r="N1108" s="18"/>
      <c r="O1108" s="122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</row>
    <row r="1109" spans="1:27">
      <c r="A1109" s="18"/>
      <c r="B1109" s="7"/>
      <c r="C1109" s="7"/>
      <c r="D1109" s="18"/>
      <c r="E1109" s="111"/>
      <c r="F1109" s="7"/>
      <c r="G1109" s="7"/>
      <c r="H1109" s="7"/>
      <c r="I1109" s="7"/>
      <c r="J1109" s="7"/>
      <c r="K1109" s="7"/>
      <c r="L1109" s="124"/>
      <c r="M1109" s="7"/>
      <c r="N1109" s="18"/>
      <c r="O1109" s="122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</row>
    <row r="1110" spans="1:27">
      <c r="A1110" s="18"/>
      <c r="B1110" s="7"/>
      <c r="C1110" s="7"/>
      <c r="D1110" s="18"/>
      <c r="E1110" s="111"/>
      <c r="F1110" s="7"/>
      <c r="G1110" s="7"/>
      <c r="H1110" s="7"/>
      <c r="I1110" s="7"/>
      <c r="J1110" s="7"/>
      <c r="K1110" s="7"/>
      <c r="L1110" s="124"/>
      <c r="M1110" s="7"/>
      <c r="N1110" s="18"/>
      <c r="O1110" s="122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</row>
    <row r="1111" spans="1:27">
      <c r="A1111" s="18"/>
      <c r="B1111" s="7"/>
      <c r="C1111" s="7"/>
      <c r="D1111" s="18"/>
      <c r="E1111" s="111"/>
      <c r="F1111" s="7"/>
      <c r="G1111" s="7"/>
      <c r="H1111" s="7"/>
      <c r="I1111" s="7"/>
      <c r="J1111" s="7"/>
      <c r="K1111" s="7"/>
      <c r="L1111" s="124"/>
      <c r="M1111" s="7"/>
      <c r="N1111" s="18"/>
      <c r="O1111" s="122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</row>
    <row r="1112" spans="1:27">
      <c r="A1112" s="18"/>
      <c r="B1112" s="7"/>
      <c r="C1112" s="7"/>
      <c r="D1112" s="18"/>
      <c r="E1112" s="111"/>
      <c r="F1112" s="7"/>
      <c r="G1112" s="7"/>
      <c r="H1112" s="7"/>
      <c r="I1112" s="7"/>
      <c r="J1112" s="7"/>
      <c r="K1112" s="7"/>
      <c r="L1112" s="124"/>
      <c r="M1112" s="7"/>
      <c r="N1112" s="18"/>
      <c r="O1112" s="122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</row>
    <row r="1113" spans="1:27">
      <c r="A1113" s="18"/>
      <c r="B1113" s="7"/>
      <c r="C1113" s="7"/>
      <c r="D1113" s="18"/>
      <c r="E1113" s="111"/>
      <c r="F1113" s="7"/>
      <c r="G1113" s="7"/>
      <c r="H1113" s="7"/>
      <c r="I1113" s="7"/>
      <c r="J1113" s="7"/>
      <c r="K1113" s="7"/>
      <c r="L1113" s="124"/>
      <c r="M1113" s="7"/>
      <c r="N1113" s="18"/>
      <c r="O1113" s="122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</row>
    <row r="1114" spans="1:27">
      <c r="A1114" s="18"/>
      <c r="B1114" s="7"/>
      <c r="C1114" s="7"/>
      <c r="D1114" s="18"/>
      <c r="E1114" s="111"/>
      <c r="F1114" s="7"/>
      <c r="G1114" s="7"/>
      <c r="H1114" s="7"/>
      <c r="I1114" s="7"/>
      <c r="J1114" s="7"/>
      <c r="K1114" s="7"/>
      <c r="L1114" s="124"/>
      <c r="M1114" s="7"/>
      <c r="N1114" s="18"/>
      <c r="O1114" s="122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</row>
    <row r="1115" spans="1:27">
      <c r="A1115" s="18"/>
      <c r="B1115" s="7"/>
      <c r="C1115" s="7"/>
      <c r="D1115" s="18"/>
      <c r="E1115" s="111"/>
      <c r="F1115" s="7"/>
      <c r="G1115" s="7"/>
      <c r="H1115" s="7"/>
      <c r="I1115" s="7"/>
      <c r="J1115" s="7"/>
      <c r="K1115" s="7"/>
      <c r="L1115" s="124"/>
      <c r="M1115" s="7"/>
      <c r="N1115" s="18"/>
      <c r="O1115" s="122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</row>
    <row r="1116" spans="1:27">
      <c r="A1116" s="18"/>
      <c r="B1116" s="7"/>
      <c r="C1116" s="7"/>
      <c r="D1116" s="18"/>
      <c r="E1116" s="111"/>
      <c r="F1116" s="7"/>
      <c r="G1116" s="7"/>
      <c r="H1116" s="7"/>
      <c r="I1116" s="7"/>
      <c r="J1116" s="7"/>
      <c r="K1116" s="7"/>
      <c r="L1116" s="124"/>
      <c r="M1116" s="7"/>
      <c r="N1116" s="18"/>
      <c r="O1116" s="122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</row>
    <row r="1117" spans="1:27">
      <c r="A1117" s="18"/>
      <c r="B1117" s="7"/>
      <c r="C1117" s="7"/>
      <c r="D1117" s="18"/>
      <c r="E1117" s="111"/>
      <c r="F1117" s="7"/>
      <c r="G1117" s="7"/>
      <c r="H1117" s="7"/>
      <c r="I1117" s="7"/>
      <c r="J1117" s="7"/>
      <c r="K1117" s="7"/>
      <c r="L1117" s="124"/>
      <c r="M1117" s="7"/>
      <c r="N1117" s="18"/>
      <c r="O1117" s="122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</row>
    <row r="1118" spans="1:27">
      <c r="A1118" s="18"/>
      <c r="B1118" s="7"/>
      <c r="C1118" s="7"/>
      <c r="D1118" s="18"/>
      <c r="E1118" s="111"/>
      <c r="F1118" s="7"/>
      <c r="G1118" s="7"/>
      <c r="H1118" s="7"/>
      <c r="I1118" s="7"/>
      <c r="J1118" s="7"/>
      <c r="K1118" s="7"/>
      <c r="L1118" s="124"/>
      <c r="M1118" s="7"/>
      <c r="N1118" s="18"/>
      <c r="O1118" s="122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</row>
    <row r="1119" spans="1:27">
      <c r="A1119" s="18"/>
      <c r="B1119" s="7"/>
      <c r="C1119" s="7"/>
      <c r="D1119" s="18"/>
      <c r="E1119" s="111"/>
      <c r="F1119" s="7"/>
      <c r="G1119" s="7"/>
      <c r="H1119" s="7"/>
      <c r="I1119" s="7"/>
      <c r="J1119" s="7"/>
      <c r="K1119" s="7"/>
      <c r="L1119" s="124"/>
      <c r="M1119" s="7"/>
      <c r="N1119" s="18"/>
      <c r="O1119" s="122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</row>
    <row r="1120" spans="1:27">
      <c r="A1120" s="18"/>
      <c r="B1120" s="7"/>
      <c r="C1120" s="7"/>
      <c r="D1120" s="18"/>
      <c r="E1120" s="111"/>
      <c r="F1120" s="7"/>
      <c r="G1120" s="7"/>
      <c r="H1120" s="7"/>
      <c r="I1120" s="7"/>
      <c r="J1120" s="7"/>
      <c r="K1120" s="7"/>
      <c r="L1120" s="124"/>
      <c r="M1120" s="7"/>
      <c r="N1120" s="18"/>
      <c r="O1120" s="122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</row>
    <row r="1121" spans="1:27">
      <c r="A1121" s="18"/>
      <c r="B1121" s="7"/>
      <c r="C1121" s="7"/>
      <c r="D1121" s="18"/>
      <c r="E1121" s="111"/>
      <c r="F1121" s="7"/>
      <c r="G1121" s="7"/>
      <c r="H1121" s="7"/>
      <c r="I1121" s="7"/>
      <c r="J1121" s="7"/>
      <c r="K1121" s="7"/>
      <c r="L1121" s="124"/>
      <c r="M1121" s="7"/>
      <c r="N1121" s="18"/>
      <c r="O1121" s="122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</row>
    <row r="1122" spans="1:27">
      <c r="A1122" s="18"/>
      <c r="B1122" s="7"/>
      <c r="C1122" s="7"/>
      <c r="D1122" s="18"/>
      <c r="E1122" s="111"/>
      <c r="F1122" s="7"/>
      <c r="G1122" s="7"/>
      <c r="H1122" s="7"/>
      <c r="I1122" s="7"/>
      <c r="J1122" s="7"/>
      <c r="K1122" s="7"/>
      <c r="L1122" s="124"/>
      <c r="M1122" s="7"/>
      <c r="N1122" s="18"/>
      <c r="O1122" s="122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</row>
    <row r="1123" spans="1:27">
      <c r="A1123" s="18"/>
      <c r="B1123" s="7"/>
      <c r="C1123" s="7"/>
      <c r="D1123" s="18"/>
      <c r="E1123" s="111"/>
      <c r="F1123" s="7"/>
      <c r="G1123" s="7"/>
      <c r="H1123" s="7"/>
      <c r="I1123" s="7"/>
      <c r="J1123" s="7"/>
      <c r="K1123" s="7"/>
      <c r="L1123" s="124"/>
      <c r="M1123" s="7"/>
      <c r="N1123" s="18"/>
      <c r="O1123" s="122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</row>
    <row r="1124" spans="1:27">
      <c r="A1124" s="18"/>
      <c r="B1124" s="7"/>
      <c r="C1124" s="7"/>
      <c r="D1124" s="18"/>
      <c r="E1124" s="111"/>
      <c r="F1124" s="7"/>
      <c r="G1124" s="7"/>
      <c r="H1124" s="7"/>
      <c r="I1124" s="7"/>
      <c r="J1124" s="7"/>
      <c r="K1124" s="7"/>
      <c r="L1124" s="124"/>
      <c r="M1124" s="7"/>
      <c r="N1124" s="18"/>
      <c r="O1124" s="122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</row>
    <row r="1125" spans="1:27">
      <c r="A1125" s="18"/>
      <c r="B1125" s="7"/>
      <c r="C1125" s="7"/>
      <c r="D1125" s="18"/>
      <c r="E1125" s="111"/>
      <c r="F1125" s="7"/>
      <c r="G1125" s="7"/>
      <c r="H1125" s="7"/>
      <c r="I1125" s="7"/>
      <c r="J1125" s="7"/>
      <c r="K1125" s="7"/>
      <c r="L1125" s="124"/>
      <c r="M1125" s="7"/>
      <c r="N1125" s="18"/>
      <c r="O1125" s="122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</row>
    <row r="1126" spans="1:27">
      <c r="A1126" s="18"/>
      <c r="B1126" s="7"/>
      <c r="C1126" s="7"/>
      <c r="D1126" s="18"/>
      <c r="E1126" s="111"/>
      <c r="F1126" s="7"/>
      <c r="G1126" s="7"/>
      <c r="H1126" s="7"/>
      <c r="I1126" s="7"/>
      <c r="J1126" s="7"/>
      <c r="K1126" s="7"/>
      <c r="L1126" s="124"/>
      <c r="M1126" s="7"/>
      <c r="N1126" s="18"/>
      <c r="O1126" s="122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</row>
    <row r="1127" spans="1:27">
      <c r="A1127" s="18"/>
      <c r="B1127" s="7"/>
      <c r="C1127" s="7"/>
      <c r="D1127" s="18"/>
      <c r="E1127" s="111"/>
      <c r="F1127" s="7"/>
      <c r="G1127" s="7"/>
      <c r="H1127" s="7"/>
      <c r="I1127" s="7"/>
      <c r="J1127" s="7"/>
      <c r="K1127" s="7"/>
      <c r="L1127" s="124"/>
      <c r="M1127" s="7"/>
      <c r="N1127" s="18"/>
      <c r="O1127" s="122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</row>
    <row r="1128" spans="1:27">
      <c r="A1128" s="18"/>
      <c r="B1128" s="7"/>
      <c r="C1128" s="7"/>
      <c r="D1128" s="18"/>
      <c r="E1128" s="111"/>
      <c r="F1128" s="7"/>
      <c r="G1128" s="7"/>
      <c r="H1128" s="7"/>
      <c r="I1128" s="7"/>
      <c r="J1128" s="7"/>
      <c r="K1128" s="7"/>
      <c r="L1128" s="124"/>
      <c r="M1128" s="7"/>
      <c r="N1128" s="18"/>
      <c r="O1128" s="122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</row>
    <row r="1129" spans="1:27">
      <c r="A1129" s="18"/>
      <c r="B1129" s="7"/>
      <c r="C1129" s="7"/>
      <c r="D1129" s="18"/>
      <c r="E1129" s="111"/>
      <c r="F1129" s="7"/>
      <c r="G1129" s="7"/>
      <c r="H1129" s="7"/>
      <c r="I1129" s="7"/>
      <c r="J1129" s="7"/>
      <c r="K1129" s="7"/>
      <c r="L1129" s="124"/>
      <c r="M1129" s="7"/>
      <c r="N1129" s="18"/>
      <c r="O1129" s="122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</row>
    <row r="1130" spans="1:27">
      <c r="A1130" s="18"/>
      <c r="B1130" s="7"/>
      <c r="C1130" s="7"/>
      <c r="D1130" s="18"/>
      <c r="E1130" s="111"/>
      <c r="F1130" s="7"/>
      <c r="G1130" s="7"/>
      <c r="H1130" s="7"/>
      <c r="I1130" s="7"/>
      <c r="J1130" s="7"/>
      <c r="K1130" s="7"/>
      <c r="L1130" s="124"/>
      <c r="M1130" s="7"/>
      <c r="N1130" s="18"/>
      <c r="O1130" s="122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</row>
    <row r="1131" spans="1:27">
      <c r="A1131" s="18"/>
      <c r="B1131" s="7"/>
      <c r="C1131" s="7"/>
      <c r="D1131" s="18"/>
      <c r="E1131" s="111"/>
      <c r="F1131" s="7"/>
      <c r="G1131" s="7"/>
      <c r="H1131" s="7"/>
      <c r="I1131" s="7"/>
      <c r="J1131" s="7"/>
      <c r="K1131" s="7"/>
      <c r="L1131" s="124"/>
      <c r="M1131" s="7"/>
      <c r="N1131" s="18"/>
      <c r="O1131" s="122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</row>
    <row r="1132" spans="1:27">
      <c r="A1132" s="18"/>
      <c r="B1132" s="7"/>
      <c r="C1132" s="7"/>
      <c r="D1132" s="18"/>
      <c r="E1132" s="111"/>
      <c r="F1132" s="7"/>
      <c r="G1132" s="7"/>
      <c r="H1132" s="7"/>
      <c r="I1132" s="7"/>
      <c r="J1132" s="7"/>
      <c r="K1132" s="7"/>
      <c r="L1132" s="124"/>
      <c r="M1132" s="7"/>
      <c r="N1132" s="18"/>
      <c r="O1132" s="122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</row>
    <row r="1133" spans="1:27">
      <c r="A1133" s="18"/>
      <c r="B1133" s="7"/>
      <c r="C1133" s="7"/>
      <c r="D1133" s="18"/>
      <c r="E1133" s="111"/>
      <c r="F1133" s="7"/>
      <c r="G1133" s="7"/>
      <c r="H1133" s="7"/>
      <c r="I1133" s="7"/>
      <c r="J1133" s="7"/>
      <c r="K1133" s="7"/>
      <c r="L1133" s="124"/>
      <c r="M1133" s="7"/>
      <c r="N1133" s="18"/>
      <c r="O1133" s="122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</row>
    <row r="1134" spans="1:27">
      <c r="A1134" s="18"/>
      <c r="B1134" s="7"/>
      <c r="C1134" s="7"/>
      <c r="D1134" s="18"/>
      <c r="E1134" s="111"/>
      <c r="F1134" s="7"/>
      <c r="G1134" s="7"/>
      <c r="H1134" s="7"/>
      <c r="I1134" s="7"/>
      <c r="J1134" s="7"/>
      <c r="K1134" s="7"/>
      <c r="L1134" s="124"/>
      <c r="M1134" s="7"/>
      <c r="N1134" s="18"/>
      <c r="O1134" s="122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</row>
    <row r="1135" spans="1:27">
      <c r="A1135" s="18"/>
      <c r="B1135" s="7"/>
      <c r="C1135" s="7"/>
      <c r="D1135" s="18"/>
      <c r="E1135" s="111"/>
      <c r="F1135" s="7"/>
      <c r="G1135" s="7"/>
      <c r="H1135" s="7"/>
      <c r="I1135" s="7"/>
      <c r="J1135" s="7"/>
      <c r="K1135" s="7"/>
      <c r="L1135" s="124"/>
      <c r="M1135" s="7"/>
      <c r="N1135" s="18"/>
      <c r="O1135" s="122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</row>
    <row r="1136" spans="1:27">
      <c r="A1136" s="18"/>
      <c r="B1136" s="7"/>
      <c r="C1136" s="7"/>
      <c r="D1136" s="18"/>
      <c r="E1136" s="111"/>
      <c r="F1136" s="7"/>
      <c r="G1136" s="7"/>
      <c r="H1136" s="7"/>
      <c r="I1136" s="7"/>
      <c r="J1136" s="7"/>
      <c r="K1136" s="7"/>
      <c r="L1136" s="124"/>
      <c r="M1136" s="7"/>
      <c r="N1136" s="18"/>
      <c r="O1136" s="122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</row>
    <row r="1137" spans="1:27">
      <c r="A1137" s="18"/>
      <c r="B1137" s="7"/>
      <c r="C1137" s="7"/>
      <c r="D1137" s="18"/>
      <c r="E1137" s="111"/>
      <c r="F1137" s="7"/>
      <c r="G1137" s="7"/>
      <c r="H1137" s="7"/>
      <c r="I1137" s="7"/>
      <c r="J1137" s="7"/>
      <c r="K1137" s="7"/>
      <c r="L1137" s="124"/>
      <c r="M1137" s="7"/>
      <c r="N1137" s="18"/>
      <c r="O1137" s="122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</row>
    <row r="1138" spans="1:27">
      <c r="A1138" s="18"/>
      <c r="B1138" s="7"/>
      <c r="C1138" s="7"/>
      <c r="D1138" s="18"/>
      <c r="E1138" s="111"/>
      <c r="F1138" s="7"/>
      <c r="G1138" s="7"/>
      <c r="H1138" s="7"/>
      <c r="I1138" s="7"/>
      <c r="J1138" s="7"/>
      <c r="K1138" s="7"/>
      <c r="L1138" s="124"/>
      <c r="M1138" s="7"/>
      <c r="N1138" s="18"/>
      <c r="O1138" s="122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</row>
    <row r="1139" spans="1:27">
      <c r="A1139" s="18"/>
      <c r="B1139" s="7"/>
      <c r="C1139" s="7"/>
      <c r="D1139" s="18"/>
      <c r="E1139" s="111"/>
      <c r="F1139" s="7"/>
      <c r="G1139" s="7"/>
      <c r="H1139" s="7"/>
      <c r="I1139" s="7"/>
      <c r="J1139" s="7"/>
      <c r="K1139" s="7"/>
      <c r="L1139" s="124"/>
      <c r="M1139" s="7"/>
      <c r="N1139" s="18"/>
      <c r="O1139" s="122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</row>
    <row r="1140" spans="1:27">
      <c r="A1140" s="18"/>
      <c r="B1140" s="7"/>
      <c r="C1140" s="7"/>
      <c r="D1140" s="18"/>
      <c r="E1140" s="111"/>
      <c r="F1140" s="7"/>
      <c r="G1140" s="7"/>
      <c r="H1140" s="7"/>
      <c r="I1140" s="7"/>
      <c r="J1140" s="7"/>
      <c r="K1140" s="7"/>
      <c r="L1140" s="124"/>
      <c r="M1140" s="7"/>
      <c r="N1140" s="18"/>
      <c r="O1140" s="122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</row>
    <row r="1141" spans="1:27">
      <c r="A1141" s="18"/>
      <c r="B1141" s="7"/>
      <c r="C1141" s="7"/>
      <c r="D1141" s="18"/>
      <c r="E1141" s="111"/>
      <c r="F1141" s="7"/>
      <c r="G1141" s="7"/>
      <c r="H1141" s="7"/>
      <c r="I1141" s="7"/>
      <c r="J1141" s="7"/>
      <c r="K1141" s="7"/>
      <c r="L1141" s="124"/>
      <c r="M1141" s="7"/>
      <c r="N1141" s="18"/>
      <c r="O1141" s="122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</row>
    <row r="1142" spans="1:27">
      <c r="A1142" s="18"/>
      <c r="B1142" s="7"/>
      <c r="C1142" s="7"/>
      <c r="D1142" s="18"/>
      <c r="E1142" s="111"/>
      <c r="F1142" s="7"/>
      <c r="G1142" s="7"/>
      <c r="H1142" s="7"/>
      <c r="I1142" s="7"/>
      <c r="J1142" s="7"/>
      <c r="K1142" s="7"/>
      <c r="L1142" s="124"/>
      <c r="M1142" s="7"/>
      <c r="N1142" s="18"/>
      <c r="O1142" s="122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</row>
    <row r="1143" spans="1:27">
      <c r="A1143" s="18"/>
      <c r="B1143" s="7"/>
      <c r="C1143" s="7"/>
      <c r="D1143" s="18"/>
      <c r="E1143" s="111"/>
      <c r="F1143" s="7"/>
      <c r="G1143" s="7"/>
      <c r="H1143" s="7"/>
      <c r="I1143" s="7"/>
      <c r="J1143" s="7"/>
      <c r="K1143" s="7"/>
      <c r="L1143" s="124"/>
      <c r="M1143" s="7"/>
      <c r="N1143" s="18"/>
      <c r="O1143" s="122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</row>
    <row r="1144" spans="1:27">
      <c r="A1144" s="18"/>
      <c r="B1144" s="7"/>
      <c r="C1144" s="7"/>
      <c r="D1144" s="18"/>
      <c r="E1144" s="111"/>
      <c r="F1144" s="7"/>
      <c r="G1144" s="7"/>
      <c r="H1144" s="7"/>
      <c r="I1144" s="7"/>
      <c r="J1144" s="7"/>
      <c r="K1144" s="7"/>
      <c r="L1144" s="124"/>
      <c r="M1144" s="7"/>
      <c r="N1144" s="18"/>
      <c r="O1144" s="122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</row>
    <row r="1145" spans="1:27">
      <c r="A1145" s="18"/>
      <c r="B1145" s="7"/>
      <c r="C1145" s="7"/>
      <c r="D1145" s="18"/>
      <c r="E1145" s="111"/>
      <c r="F1145" s="7"/>
      <c r="G1145" s="7"/>
      <c r="H1145" s="7"/>
      <c r="I1145" s="7"/>
      <c r="J1145" s="7"/>
      <c r="K1145" s="7"/>
      <c r="L1145" s="124"/>
      <c r="M1145" s="7"/>
      <c r="N1145" s="18"/>
      <c r="O1145" s="122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</row>
    <row r="1146" spans="1:27">
      <c r="A1146" s="18"/>
      <c r="B1146" s="7"/>
      <c r="C1146" s="7"/>
      <c r="D1146" s="18"/>
      <c r="E1146" s="111"/>
      <c r="F1146" s="7"/>
      <c r="G1146" s="7"/>
      <c r="H1146" s="7"/>
      <c r="I1146" s="7"/>
      <c r="J1146" s="7"/>
      <c r="K1146" s="7"/>
      <c r="L1146" s="124"/>
      <c r="M1146" s="7"/>
      <c r="N1146" s="18"/>
      <c r="O1146" s="122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</row>
    <row r="1147" spans="1:27">
      <c r="A1147" s="18"/>
      <c r="B1147" s="7"/>
      <c r="C1147" s="7"/>
      <c r="D1147" s="18"/>
      <c r="E1147" s="111"/>
      <c r="F1147" s="7"/>
      <c r="G1147" s="7"/>
      <c r="H1147" s="7"/>
      <c r="I1147" s="7"/>
      <c r="J1147" s="7"/>
      <c r="K1147" s="7"/>
      <c r="L1147" s="124"/>
      <c r="M1147" s="7"/>
      <c r="N1147" s="18"/>
      <c r="O1147" s="122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</row>
    <row r="1148" spans="1:27">
      <c r="A1148" s="18"/>
      <c r="B1148" s="7"/>
      <c r="C1148" s="7"/>
      <c r="D1148" s="18"/>
      <c r="E1148" s="111"/>
      <c r="F1148" s="7"/>
      <c r="G1148" s="7"/>
      <c r="H1148" s="7"/>
      <c r="I1148" s="7"/>
      <c r="J1148" s="7"/>
      <c r="K1148" s="7"/>
      <c r="L1148" s="124"/>
      <c r="M1148" s="7"/>
      <c r="N1148" s="18"/>
      <c r="O1148" s="122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</row>
    <row r="1149" spans="1:27">
      <c r="A1149" s="18"/>
      <c r="B1149" s="7"/>
      <c r="C1149" s="7"/>
      <c r="D1149" s="18"/>
      <c r="E1149" s="111"/>
      <c r="F1149" s="7"/>
      <c r="G1149" s="7"/>
      <c r="H1149" s="7"/>
      <c r="I1149" s="7"/>
      <c r="J1149" s="7"/>
      <c r="K1149" s="7"/>
      <c r="L1149" s="124"/>
      <c r="M1149" s="7"/>
      <c r="N1149" s="18"/>
      <c r="O1149" s="122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</row>
    <row r="1150" spans="1:27">
      <c r="A1150" s="18"/>
      <c r="B1150" s="7"/>
      <c r="C1150" s="7"/>
      <c r="D1150" s="18"/>
      <c r="E1150" s="111"/>
      <c r="F1150" s="7"/>
      <c r="G1150" s="7"/>
      <c r="H1150" s="7"/>
      <c r="I1150" s="7"/>
      <c r="J1150" s="7"/>
      <c r="K1150" s="7"/>
      <c r="L1150" s="124"/>
      <c r="M1150" s="7"/>
      <c r="N1150" s="18"/>
      <c r="O1150" s="122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</row>
    <row r="1151" spans="1:27">
      <c r="A1151" s="18"/>
      <c r="B1151" s="7"/>
      <c r="C1151" s="7"/>
      <c r="D1151" s="18"/>
      <c r="E1151" s="111"/>
      <c r="F1151" s="7"/>
      <c r="G1151" s="7"/>
      <c r="H1151" s="7"/>
      <c r="I1151" s="7"/>
      <c r="J1151" s="7"/>
      <c r="K1151" s="7"/>
      <c r="L1151" s="124"/>
      <c r="M1151" s="7"/>
      <c r="N1151" s="18"/>
      <c r="O1151" s="122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</row>
    <row r="1152" spans="1:27">
      <c r="A1152" s="18"/>
      <c r="B1152" s="7"/>
      <c r="C1152" s="7"/>
      <c r="D1152" s="18"/>
      <c r="E1152" s="111"/>
      <c r="F1152" s="7"/>
      <c r="G1152" s="7"/>
      <c r="H1152" s="7"/>
      <c r="I1152" s="7"/>
      <c r="J1152" s="7"/>
      <c r="K1152" s="7"/>
      <c r="L1152" s="124"/>
      <c r="M1152" s="7"/>
      <c r="N1152" s="18"/>
      <c r="O1152" s="122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</row>
    <row r="1153" spans="1:27">
      <c r="A1153" s="18"/>
      <c r="B1153" s="7"/>
      <c r="C1153" s="7"/>
      <c r="D1153" s="18"/>
      <c r="E1153" s="111"/>
      <c r="F1153" s="7"/>
      <c r="G1153" s="7"/>
      <c r="H1153" s="7"/>
      <c r="I1153" s="7"/>
      <c r="J1153" s="7"/>
      <c r="K1153" s="7"/>
      <c r="L1153" s="124"/>
      <c r="M1153" s="7"/>
      <c r="N1153" s="18"/>
      <c r="O1153" s="122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</row>
    <row r="1154" spans="1:27">
      <c r="A1154" s="18"/>
      <c r="B1154" s="7"/>
      <c r="C1154" s="7"/>
      <c r="D1154" s="18"/>
      <c r="E1154" s="111"/>
      <c r="F1154" s="7"/>
      <c r="G1154" s="7"/>
      <c r="H1154" s="7"/>
      <c r="I1154" s="7"/>
      <c r="J1154" s="7"/>
      <c r="K1154" s="7"/>
      <c r="L1154" s="124"/>
      <c r="M1154" s="7"/>
      <c r="N1154" s="18"/>
      <c r="O1154" s="122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</row>
    <row r="1155" spans="1:27">
      <c r="A1155" s="18"/>
      <c r="B1155" s="7"/>
      <c r="C1155" s="7"/>
      <c r="D1155" s="18"/>
      <c r="E1155" s="111"/>
      <c r="F1155" s="7"/>
      <c r="G1155" s="7"/>
      <c r="H1155" s="7"/>
      <c r="I1155" s="7"/>
      <c r="J1155" s="7"/>
      <c r="K1155" s="7"/>
      <c r="L1155" s="124"/>
      <c r="M1155" s="7"/>
      <c r="N1155" s="18"/>
      <c r="O1155" s="122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</row>
    <row r="1156" spans="1:27">
      <c r="A1156" s="18"/>
      <c r="B1156" s="7"/>
      <c r="C1156" s="7"/>
      <c r="D1156" s="18"/>
      <c r="E1156" s="111"/>
      <c r="F1156" s="7"/>
      <c r="G1156" s="7"/>
      <c r="H1156" s="7"/>
      <c r="I1156" s="7"/>
      <c r="J1156" s="7"/>
      <c r="K1156" s="7"/>
      <c r="L1156" s="124"/>
      <c r="M1156" s="7"/>
      <c r="N1156" s="18"/>
      <c r="O1156" s="122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</row>
    <row r="1157" spans="1:27">
      <c r="A1157" s="18"/>
      <c r="B1157" s="7"/>
      <c r="C1157" s="7"/>
      <c r="D1157" s="18"/>
      <c r="E1157" s="111"/>
      <c r="F1157" s="7"/>
      <c r="G1157" s="7"/>
      <c r="H1157" s="7"/>
      <c r="I1157" s="7"/>
      <c r="J1157" s="7"/>
      <c r="K1157" s="7"/>
      <c r="L1157" s="124"/>
      <c r="M1157" s="7"/>
      <c r="N1157" s="18"/>
      <c r="O1157" s="122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</row>
    <row r="1158" spans="1:27">
      <c r="A1158" s="18"/>
      <c r="B1158" s="7"/>
      <c r="C1158" s="7"/>
      <c r="D1158" s="18"/>
      <c r="E1158" s="111"/>
      <c r="F1158" s="7"/>
      <c r="G1158" s="7"/>
      <c r="H1158" s="7"/>
      <c r="I1158" s="7"/>
      <c r="J1158" s="7"/>
      <c r="K1158" s="7"/>
      <c r="L1158" s="124"/>
      <c r="M1158" s="7"/>
      <c r="N1158" s="18"/>
      <c r="O1158" s="122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</row>
    <row r="1159" spans="1:27">
      <c r="A1159" s="18"/>
      <c r="B1159" s="7"/>
      <c r="C1159" s="7"/>
      <c r="D1159" s="18"/>
      <c r="E1159" s="111"/>
      <c r="F1159" s="7"/>
      <c r="G1159" s="7"/>
      <c r="H1159" s="7"/>
      <c r="I1159" s="7"/>
      <c r="J1159" s="7"/>
      <c r="K1159" s="7"/>
      <c r="L1159" s="124"/>
      <c r="M1159" s="7"/>
      <c r="N1159" s="18"/>
      <c r="O1159" s="122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</row>
    <row r="1160" spans="1:27">
      <c r="A1160" s="18"/>
      <c r="B1160" s="7"/>
      <c r="C1160" s="7"/>
      <c r="D1160" s="18"/>
      <c r="E1160" s="111"/>
      <c r="F1160" s="7"/>
      <c r="G1160" s="7"/>
      <c r="H1160" s="7"/>
      <c r="I1160" s="7"/>
      <c r="J1160" s="7"/>
      <c r="K1160" s="7"/>
      <c r="L1160" s="124"/>
      <c r="M1160" s="7"/>
      <c r="N1160" s="18"/>
      <c r="O1160" s="122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</row>
    <row r="1161" spans="1:27">
      <c r="A1161" s="18"/>
      <c r="B1161" s="7"/>
      <c r="C1161" s="7"/>
      <c r="D1161" s="18"/>
      <c r="E1161" s="111"/>
      <c r="F1161" s="7"/>
      <c r="G1161" s="7"/>
      <c r="H1161" s="7"/>
      <c r="I1161" s="7"/>
      <c r="J1161" s="7"/>
      <c r="K1161" s="7"/>
      <c r="L1161" s="124"/>
      <c r="M1161" s="7"/>
      <c r="N1161" s="18"/>
      <c r="O1161" s="122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</row>
    <row r="1162" spans="1:27">
      <c r="A1162" s="18"/>
      <c r="B1162" s="7"/>
      <c r="C1162" s="7"/>
      <c r="D1162" s="18"/>
      <c r="E1162" s="111"/>
      <c r="F1162" s="7"/>
      <c r="G1162" s="7"/>
      <c r="H1162" s="7"/>
      <c r="I1162" s="7"/>
      <c r="J1162" s="7"/>
      <c r="K1162" s="7"/>
      <c r="L1162" s="124"/>
      <c r="M1162" s="7"/>
      <c r="N1162" s="18"/>
      <c r="O1162" s="122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</row>
    <row r="1163" spans="1:27">
      <c r="A1163" s="18"/>
      <c r="B1163" s="7"/>
      <c r="C1163" s="7"/>
      <c r="D1163" s="18"/>
      <c r="E1163" s="111"/>
      <c r="F1163" s="7"/>
      <c r="G1163" s="7"/>
      <c r="H1163" s="7"/>
      <c r="I1163" s="7"/>
      <c r="J1163" s="7"/>
      <c r="K1163" s="7"/>
      <c r="L1163" s="124"/>
      <c r="M1163" s="7"/>
      <c r="N1163" s="18"/>
      <c r="O1163" s="122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</row>
    <row r="1164" spans="1:27">
      <c r="A1164" s="18"/>
      <c r="B1164" s="7"/>
      <c r="C1164" s="7"/>
      <c r="D1164" s="18"/>
      <c r="E1164" s="111"/>
      <c r="F1164" s="7"/>
      <c r="G1164" s="7"/>
      <c r="H1164" s="7"/>
      <c r="I1164" s="7"/>
      <c r="J1164" s="7"/>
      <c r="K1164" s="7"/>
      <c r="L1164" s="124"/>
      <c r="M1164" s="7"/>
      <c r="N1164" s="18"/>
      <c r="O1164" s="122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</row>
    <row r="1165" spans="1:27">
      <c r="A1165" s="18"/>
      <c r="B1165" s="7"/>
      <c r="C1165" s="7"/>
      <c r="D1165" s="18"/>
      <c r="E1165" s="111"/>
      <c r="F1165" s="7"/>
      <c r="G1165" s="7"/>
      <c r="H1165" s="7"/>
      <c r="I1165" s="7"/>
      <c r="J1165" s="7"/>
      <c r="K1165" s="7"/>
      <c r="L1165" s="124"/>
      <c r="M1165" s="7"/>
      <c r="N1165" s="18"/>
      <c r="O1165" s="122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</row>
    <row r="1166" spans="1:27">
      <c r="A1166" s="18"/>
      <c r="B1166" s="7"/>
      <c r="C1166" s="7"/>
      <c r="D1166" s="18"/>
      <c r="E1166" s="111"/>
      <c r="F1166" s="7"/>
      <c r="G1166" s="7"/>
      <c r="H1166" s="7"/>
      <c r="I1166" s="7"/>
      <c r="J1166" s="7"/>
      <c r="K1166" s="7"/>
      <c r="L1166" s="124"/>
      <c r="M1166" s="7"/>
      <c r="N1166" s="18"/>
      <c r="O1166" s="122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</row>
    <row r="1167" spans="1:27">
      <c r="A1167" s="18"/>
      <c r="B1167" s="7"/>
      <c r="C1167" s="7"/>
      <c r="D1167" s="18"/>
      <c r="E1167" s="111"/>
      <c r="F1167" s="7"/>
      <c r="G1167" s="7"/>
      <c r="H1167" s="7"/>
      <c r="I1167" s="7"/>
      <c r="J1167" s="7"/>
      <c r="K1167" s="7"/>
      <c r="L1167" s="124"/>
      <c r="M1167" s="7"/>
      <c r="N1167" s="18"/>
      <c r="O1167" s="122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</row>
    <row r="1168" spans="1:27">
      <c r="A1168" s="18"/>
      <c r="B1168" s="7"/>
      <c r="C1168" s="7"/>
      <c r="D1168" s="18"/>
      <c r="E1168" s="111"/>
      <c r="F1168" s="7"/>
      <c r="G1168" s="7"/>
      <c r="H1168" s="7"/>
      <c r="I1168" s="7"/>
      <c r="J1168" s="7"/>
      <c r="K1168" s="7"/>
      <c r="L1168" s="124"/>
      <c r="M1168" s="7"/>
      <c r="N1168" s="18"/>
      <c r="O1168" s="122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</row>
    <row r="1169" spans="1:27">
      <c r="A1169" s="18"/>
      <c r="B1169" s="7"/>
      <c r="C1169" s="7"/>
      <c r="D1169" s="18"/>
      <c r="E1169" s="111"/>
      <c r="F1169" s="7"/>
      <c r="G1169" s="7"/>
      <c r="H1169" s="7"/>
      <c r="I1169" s="7"/>
      <c r="J1169" s="7"/>
      <c r="K1169" s="7"/>
      <c r="L1169" s="124"/>
      <c r="M1169" s="7"/>
      <c r="N1169" s="18"/>
      <c r="O1169" s="122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</row>
    <row r="1170" spans="1:27">
      <c r="A1170" s="18"/>
      <c r="B1170" s="7"/>
      <c r="C1170" s="7"/>
      <c r="D1170" s="18"/>
      <c r="E1170" s="111"/>
      <c r="F1170" s="7"/>
      <c r="G1170" s="7"/>
      <c r="H1170" s="7"/>
      <c r="I1170" s="7"/>
      <c r="J1170" s="7"/>
      <c r="K1170" s="7"/>
      <c r="L1170" s="124"/>
      <c r="M1170" s="7"/>
      <c r="N1170" s="18"/>
      <c r="O1170" s="122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</row>
    <row r="1171" spans="1:27">
      <c r="A1171" s="18"/>
      <c r="B1171" s="7"/>
      <c r="C1171" s="7"/>
      <c r="D1171" s="18"/>
      <c r="E1171" s="111"/>
      <c r="F1171" s="7"/>
      <c r="G1171" s="7"/>
      <c r="H1171" s="7"/>
      <c r="I1171" s="7"/>
      <c r="J1171" s="7"/>
      <c r="K1171" s="7"/>
      <c r="L1171" s="124"/>
      <c r="M1171" s="7"/>
      <c r="N1171" s="18"/>
      <c r="O1171" s="122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</row>
    <row r="1172" spans="1:27">
      <c r="A1172" s="18"/>
      <c r="B1172" s="7"/>
      <c r="C1172" s="7"/>
      <c r="D1172" s="18"/>
      <c r="E1172" s="111"/>
      <c r="F1172" s="7"/>
      <c r="G1172" s="7"/>
      <c r="H1172" s="7"/>
      <c r="I1172" s="7"/>
      <c r="J1172" s="7"/>
      <c r="K1172" s="7"/>
      <c r="L1172" s="124"/>
      <c r="M1172" s="7"/>
      <c r="N1172" s="18"/>
      <c r="O1172" s="122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</row>
    <row r="1173" spans="1:27">
      <c r="A1173" s="18"/>
      <c r="B1173" s="7"/>
      <c r="C1173" s="7"/>
      <c r="D1173" s="18"/>
      <c r="E1173" s="111"/>
      <c r="F1173" s="7"/>
      <c r="G1173" s="7"/>
      <c r="H1173" s="7"/>
      <c r="I1173" s="7"/>
      <c r="J1173" s="7"/>
      <c r="K1173" s="7"/>
      <c r="L1173" s="124"/>
      <c r="M1173" s="7"/>
      <c r="N1173" s="18"/>
      <c r="O1173" s="122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</row>
    <row r="1174" spans="1:27">
      <c r="A1174" s="18"/>
      <c r="B1174" s="7"/>
      <c r="C1174" s="7"/>
      <c r="D1174" s="18"/>
      <c r="E1174" s="111"/>
      <c r="F1174" s="7"/>
      <c r="G1174" s="7"/>
      <c r="H1174" s="7"/>
      <c r="I1174" s="7"/>
      <c r="J1174" s="7"/>
      <c r="K1174" s="7"/>
      <c r="L1174" s="124"/>
      <c r="M1174" s="7"/>
      <c r="N1174" s="18"/>
      <c r="O1174" s="122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</row>
    <row r="1175" spans="1:27">
      <c r="A1175" s="18"/>
      <c r="B1175" s="7"/>
      <c r="C1175" s="7"/>
      <c r="D1175" s="18"/>
      <c r="E1175" s="111"/>
      <c r="F1175" s="7"/>
      <c r="G1175" s="7"/>
      <c r="H1175" s="7"/>
      <c r="I1175" s="7"/>
      <c r="J1175" s="7"/>
      <c r="K1175" s="7"/>
      <c r="L1175" s="124"/>
      <c r="M1175" s="7"/>
      <c r="N1175" s="18"/>
      <c r="O1175" s="122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</row>
    <row r="1176" spans="1:27">
      <c r="A1176" s="18"/>
      <c r="B1176" s="7"/>
      <c r="C1176" s="7"/>
      <c r="D1176" s="18"/>
      <c r="E1176" s="111"/>
      <c r="F1176" s="7"/>
      <c r="G1176" s="7"/>
      <c r="H1176" s="7"/>
      <c r="I1176" s="7"/>
      <c r="J1176" s="7"/>
      <c r="K1176" s="7"/>
      <c r="L1176" s="124"/>
      <c r="M1176" s="7"/>
      <c r="N1176" s="18"/>
      <c r="O1176" s="122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</row>
    <row r="1177" spans="1:27">
      <c r="A1177" s="18"/>
      <c r="B1177" s="7"/>
      <c r="C1177" s="7"/>
      <c r="D1177" s="18"/>
      <c r="E1177" s="111"/>
      <c r="F1177" s="7"/>
      <c r="G1177" s="7"/>
      <c r="H1177" s="7"/>
      <c r="I1177" s="7"/>
      <c r="J1177" s="7"/>
      <c r="K1177" s="7"/>
      <c r="L1177" s="124"/>
      <c r="M1177" s="7"/>
      <c r="N1177" s="18"/>
      <c r="O1177" s="122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</row>
    <row r="1178" spans="1:27">
      <c r="A1178" s="18"/>
      <c r="B1178" s="7"/>
      <c r="C1178" s="7"/>
      <c r="D1178" s="18"/>
      <c r="E1178" s="111"/>
      <c r="F1178" s="7"/>
      <c r="G1178" s="7"/>
      <c r="H1178" s="7"/>
      <c r="I1178" s="7"/>
      <c r="J1178" s="7"/>
      <c r="K1178" s="7"/>
      <c r="L1178" s="124"/>
      <c r="M1178" s="7"/>
      <c r="N1178" s="18"/>
      <c r="O1178" s="122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</row>
    <row r="1179" spans="1:27">
      <c r="A1179" s="18"/>
      <c r="B1179" s="7"/>
      <c r="C1179" s="7"/>
      <c r="D1179" s="18"/>
      <c r="E1179" s="111"/>
      <c r="F1179" s="7"/>
      <c r="G1179" s="7"/>
      <c r="H1179" s="7"/>
      <c r="I1179" s="7"/>
      <c r="J1179" s="7"/>
      <c r="K1179" s="7"/>
      <c r="L1179" s="124"/>
      <c r="M1179" s="7"/>
      <c r="N1179" s="18"/>
      <c r="O1179" s="122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</row>
    <row r="1180" spans="1:27">
      <c r="A1180" s="18"/>
      <c r="B1180" s="7"/>
      <c r="C1180" s="7"/>
      <c r="D1180" s="18"/>
      <c r="E1180" s="111"/>
      <c r="F1180" s="7"/>
      <c r="G1180" s="7"/>
      <c r="H1180" s="7"/>
      <c r="I1180" s="7"/>
      <c r="J1180" s="7"/>
      <c r="K1180" s="7"/>
      <c r="L1180" s="124"/>
      <c r="M1180" s="7"/>
      <c r="N1180" s="18"/>
      <c r="O1180" s="122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</row>
    <row r="1181" spans="1:27">
      <c r="A1181" s="18"/>
      <c r="B1181" s="7"/>
      <c r="C1181" s="7"/>
      <c r="D1181" s="18"/>
      <c r="E1181" s="111"/>
      <c r="F1181" s="7"/>
      <c r="G1181" s="7"/>
      <c r="H1181" s="7"/>
      <c r="I1181" s="7"/>
      <c r="J1181" s="7"/>
      <c r="K1181" s="7"/>
      <c r="L1181" s="124"/>
      <c r="M1181" s="7"/>
      <c r="N1181" s="18"/>
      <c r="O1181" s="122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</row>
    <row r="1182" spans="1:27">
      <c r="A1182" s="18"/>
      <c r="B1182" s="7"/>
      <c r="C1182" s="7"/>
      <c r="D1182" s="18"/>
      <c r="E1182" s="111"/>
      <c r="F1182" s="7"/>
      <c r="G1182" s="7"/>
      <c r="H1182" s="7"/>
      <c r="I1182" s="7"/>
      <c r="J1182" s="7"/>
      <c r="K1182" s="7"/>
      <c r="L1182" s="124"/>
      <c r="M1182" s="7"/>
      <c r="N1182" s="18"/>
      <c r="O1182" s="122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</row>
    <row r="1183" spans="1:27">
      <c r="A1183" s="18"/>
      <c r="B1183" s="7"/>
      <c r="C1183" s="7"/>
      <c r="D1183" s="18"/>
      <c r="E1183" s="111"/>
      <c r="F1183" s="7"/>
      <c r="G1183" s="7"/>
      <c r="H1183" s="7"/>
      <c r="I1183" s="7"/>
      <c r="J1183" s="7"/>
      <c r="K1183" s="7"/>
      <c r="L1183" s="124"/>
      <c r="M1183" s="7"/>
      <c r="N1183" s="18"/>
      <c r="O1183" s="122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</row>
    <row r="1184" spans="1:27">
      <c r="A1184" s="18"/>
      <c r="B1184" s="7"/>
      <c r="C1184" s="7"/>
      <c r="D1184" s="18"/>
      <c r="E1184" s="111"/>
      <c r="F1184" s="7"/>
      <c r="G1184" s="7"/>
      <c r="H1184" s="7"/>
      <c r="I1184" s="7"/>
      <c r="J1184" s="7"/>
      <c r="K1184" s="7"/>
      <c r="L1184" s="124"/>
      <c r="M1184" s="7"/>
      <c r="N1184" s="18"/>
      <c r="O1184" s="122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</row>
    <row r="1185" spans="1:27">
      <c r="A1185" s="18"/>
      <c r="B1185" s="7"/>
      <c r="C1185" s="7"/>
      <c r="D1185" s="18"/>
      <c r="E1185" s="111"/>
      <c r="F1185" s="7"/>
      <c r="G1185" s="7"/>
      <c r="H1185" s="7"/>
      <c r="I1185" s="7"/>
      <c r="J1185" s="7"/>
      <c r="K1185" s="7"/>
      <c r="L1185" s="124"/>
      <c r="M1185" s="7"/>
      <c r="N1185" s="18"/>
      <c r="O1185" s="122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</row>
    <row r="1186" spans="1:27">
      <c r="A1186" s="18"/>
      <c r="B1186" s="7"/>
      <c r="C1186" s="7"/>
      <c r="D1186" s="18"/>
      <c r="E1186" s="111"/>
      <c r="F1186" s="7"/>
      <c r="G1186" s="7"/>
      <c r="H1186" s="7"/>
      <c r="I1186" s="7"/>
      <c r="J1186" s="7"/>
      <c r="K1186" s="7"/>
      <c r="L1186" s="124"/>
      <c r="M1186" s="7"/>
      <c r="N1186" s="18"/>
      <c r="O1186" s="122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</row>
    <row r="1187" spans="1:27">
      <c r="A1187" s="18"/>
      <c r="B1187" s="7"/>
      <c r="C1187" s="7"/>
      <c r="D1187" s="18"/>
      <c r="E1187" s="111"/>
      <c r="F1187" s="7"/>
      <c r="G1187" s="7"/>
      <c r="H1187" s="7"/>
      <c r="I1187" s="7"/>
      <c r="J1187" s="7"/>
      <c r="K1187" s="7"/>
      <c r="L1187" s="124"/>
      <c r="M1187" s="7"/>
      <c r="N1187" s="18"/>
      <c r="O1187" s="122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</row>
    <row r="1188" spans="1:27">
      <c r="A1188" s="18"/>
      <c r="B1188" s="7"/>
      <c r="C1188" s="7"/>
      <c r="D1188" s="18"/>
      <c r="E1188" s="111"/>
      <c r="F1188" s="7"/>
      <c r="G1188" s="7"/>
      <c r="H1188" s="7"/>
      <c r="I1188" s="7"/>
      <c r="J1188" s="7"/>
      <c r="K1188" s="7"/>
      <c r="L1188" s="124"/>
      <c r="M1188" s="7"/>
      <c r="N1188" s="18"/>
      <c r="O1188" s="122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</row>
    <row r="1189" spans="1:27">
      <c r="A1189" s="18"/>
      <c r="B1189" s="7"/>
      <c r="C1189" s="7"/>
      <c r="D1189" s="18"/>
      <c r="E1189" s="111"/>
      <c r="F1189" s="7"/>
      <c r="G1189" s="7"/>
      <c r="H1189" s="7"/>
      <c r="I1189" s="7"/>
      <c r="J1189" s="7"/>
      <c r="K1189" s="7"/>
      <c r="L1189" s="124"/>
      <c r="M1189" s="7"/>
      <c r="N1189" s="18"/>
      <c r="O1189" s="122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</row>
    <row r="1190" spans="1:27">
      <c r="A1190" s="18"/>
      <c r="B1190" s="7"/>
      <c r="C1190" s="7"/>
      <c r="D1190" s="18"/>
      <c r="E1190" s="111"/>
      <c r="F1190" s="7"/>
      <c r="G1190" s="7"/>
      <c r="H1190" s="7"/>
      <c r="I1190" s="7"/>
      <c r="J1190" s="7"/>
      <c r="K1190" s="7"/>
      <c r="L1190" s="124"/>
      <c r="M1190" s="7"/>
      <c r="N1190" s="18"/>
      <c r="O1190" s="122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</row>
    <row r="1191" spans="1:27">
      <c r="A1191" s="18"/>
      <c r="B1191" s="7"/>
      <c r="C1191" s="7"/>
      <c r="D1191" s="18"/>
      <c r="E1191" s="111"/>
      <c r="F1191" s="7"/>
      <c r="G1191" s="7"/>
      <c r="H1191" s="7"/>
      <c r="I1191" s="7"/>
      <c r="J1191" s="7"/>
      <c r="K1191" s="7"/>
      <c r="L1191" s="124"/>
      <c r="M1191" s="7"/>
      <c r="N1191" s="18"/>
      <c r="O1191" s="122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</row>
    <row r="1192" spans="1:27">
      <c r="A1192" s="18"/>
      <c r="B1192" s="7"/>
      <c r="C1192" s="7"/>
      <c r="D1192" s="18"/>
      <c r="E1192" s="111"/>
      <c r="F1192" s="7"/>
      <c r="G1192" s="7"/>
      <c r="H1192" s="7"/>
      <c r="I1192" s="7"/>
      <c r="J1192" s="7"/>
      <c r="K1192" s="7"/>
      <c r="L1192" s="124"/>
      <c r="M1192" s="7"/>
      <c r="N1192" s="18"/>
      <c r="O1192" s="122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</row>
    <row r="1193" spans="1:27">
      <c r="A1193" s="18"/>
      <c r="B1193" s="7"/>
      <c r="C1193" s="7"/>
      <c r="D1193" s="18"/>
      <c r="E1193" s="111"/>
      <c r="F1193" s="7"/>
      <c r="G1193" s="7"/>
      <c r="H1193" s="7"/>
      <c r="I1193" s="7"/>
      <c r="J1193" s="7"/>
      <c r="K1193" s="7"/>
      <c r="L1193" s="124"/>
      <c r="M1193" s="7"/>
      <c r="N1193" s="18"/>
      <c r="O1193" s="122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</row>
    <row r="1194" spans="1:27">
      <c r="A1194" s="18"/>
      <c r="B1194" s="7"/>
      <c r="C1194" s="7"/>
      <c r="D1194" s="18"/>
      <c r="E1194" s="111"/>
      <c r="F1194" s="7"/>
      <c r="G1194" s="7"/>
      <c r="H1194" s="7"/>
      <c r="I1194" s="7"/>
      <c r="J1194" s="7"/>
      <c r="K1194" s="7"/>
      <c r="L1194" s="124"/>
      <c r="M1194" s="7"/>
      <c r="N1194" s="18"/>
      <c r="O1194" s="122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</row>
    <row r="1195" spans="1:27">
      <c r="A1195" s="18"/>
      <c r="B1195" s="7"/>
      <c r="C1195" s="7"/>
      <c r="D1195" s="18"/>
      <c r="E1195" s="111"/>
      <c r="F1195" s="7"/>
      <c r="G1195" s="7"/>
      <c r="H1195" s="7"/>
      <c r="I1195" s="7"/>
      <c r="J1195" s="7"/>
      <c r="K1195" s="7"/>
      <c r="L1195" s="124"/>
      <c r="M1195" s="7"/>
      <c r="N1195" s="18"/>
      <c r="O1195" s="122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</row>
    <row r="1196" spans="1:27">
      <c r="A1196" s="18"/>
      <c r="B1196" s="7"/>
      <c r="C1196" s="7"/>
      <c r="D1196" s="18"/>
      <c r="E1196" s="111"/>
      <c r="F1196" s="7"/>
      <c r="G1196" s="7"/>
      <c r="H1196" s="7"/>
      <c r="I1196" s="7"/>
      <c r="J1196" s="7"/>
      <c r="K1196" s="7"/>
      <c r="L1196" s="124"/>
      <c r="M1196" s="7"/>
      <c r="N1196" s="18"/>
      <c r="O1196" s="122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</row>
    <row r="1197" spans="1:27">
      <c r="A1197" s="18"/>
      <c r="B1197" s="7"/>
      <c r="C1197" s="7"/>
      <c r="D1197" s="18"/>
      <c r="E1197" s="111"/>
      <c r="F1197" s="7"/>
      <c r="G1197" s="7"/>
      <c r="H1197" s="7"/>
      <c r="I1197" s="7"/>
      <c r="J1197" s="7"/>
      <c r="K1197" s="7"/>
      <c r="L1197" s="124"/>
      <c r="M1197" s="7"/>
      <c r="N1197" s="18"/>
      <c r="O1197" s="122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</row>
    <row r="1198" spans="1:27">
      <c r="A1198" s="18"/>
      <c r="B1198" s="7"/>
      <c r="C1198" s="7"/>
      <c r="D1198" s="18"/>
      <c r="E1198" s="111"/>
      <c r="F1198" s="7"/>
      <c r="G1198" s="7"/>
      <c r="H1198" s="7"/>
      <c r="I1198" s="7"/>
      <c r="J1198" s="7"/>
      <c r="K1198" s="7"/>
      <c r="L1198" s="124"/>
      <c r="M1198" s="7"/>
      <c r="N1198" s="18"/>
      <c r="O1198" s="122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</row>
    <row r="1199" spans="1:27">
      <c r="A1199" s="18"/>
      <c r="B1199" s="7"/>
      <c r="C1199" s="7"/>
      <c r="D1199" s="18"/>
      <c r="E1199" s="111"/>
      <c r="F1199" s="7"/>
      <c r="G1199" s="7"/>
      <c r="H1199" s="7"/>
      <c r="I1199" s="7"/>
      <c r="J1199" s="7"/>
      <c r="K1199" s="7"/>
      <c r="L1199" s="124"/>
      <c r="M1199" s="7"/>
      <c r="N1199" s="18"/>
      <c r="O1199" s="122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</row>
    <row r="1200" spans="1:27">
      <c r="A1200" s="18"/>
      <c r="B1200" s="7"/>
      <c r="C1200" s="7"/>
      <c r="D1200" s="18"/>
      <c r="E1200" s="111"/>
      <c r="F1200" s="7"/>
      <c r="G1200" s="7"/>
      <c r="H1200" s="7"/>
      <c r="I1200" s="7"/>
      <c r="J1200" s="7"/>
      <c r="K1200" s="7"/>
      <c r="L1200" s="124"/>
      <c r="M1200" s="7"/>
      <c r="N1200" s="18"/>
      <c r="O1200" s="122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</row>
    <row r="1201" spans="1:27">
      <c r="A1201" s="18"/>
      <c r="B1201" s="7"/>
      <c r="C1201" s="7"/>
      <c r="D1201" s="18"/>
      <c r="E1201" s="111"/>
      <c r="F1201" s="7"/>
      <c r="G1201" s="7"/>
      <c r="H1201" s="7"/>
      <c r="I1201" s="7"/>
      <c r="J1201" s="7"/>
      <c r="K1201" s="7"/>
      <c r="L1201" s="124"/>
      <c r="M1201" s="7"/>
      <c r="N1201" s="18"/>
      <c r="O1201" s="122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</row>
    <row r="1202" spans="1:27">
      <c r="A1202" s="18"/>
      <c r="B1202" s="7"/>
      <c r="C1202" s="7"/>
      <c r="D1202" s="18"/>
      <c r="E1202" s="111"/>
      <c r="F1202" s="7"/>
      <c r="G1202" s="7"/>
      <c r="H1202" s="7"/>
      <c r="I1202" s="7"/>
      <c r="J1202" s="7"/>
      <c r="K1202" s="7"/>
      <c r="L1202" s="124"/>
      <c r="M1202" s="7"/>
      <c r="N1202" s="18"/>
      <c r="O1202" s="122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</row>
    <row r="1203" spans="1:27">
      <c r="A1203" s="18"/>
      <c r="B1203" s="7"/>
      <c r="C1203" s="7"/>
      <c r="D1203" s="18"/>
      <c r="E1203" s="111"/>
      <c r="F1203" s="7"/>
      <c r="G1203" s="7"/>
      <c r="H1203" s="7"/>
      <c r="I1203" s="7"/>
      <c r="J1203" s="7"/>
      <c r="K1203" s="7"/>
      <c r="L1203" s="124"/>
      <c r="M1203" s="7"/>
      <c r="N1203" s="18"/>
      <c r="O1203" s="122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</row>
    <row r="1204" spans="1:27">
      <c r="A1204" s="18"/>
      <c r="B1204" s="7"/>
      <c r="C1204" s="7"/>
      <c r="D1204" s="18"/>
      <c r="E1204" s="111"/>
      <c r="F1204" s="7"/>
      <c r="G1204" s="7"/>
      <c r="H1204" s="7"/>
      <c r="I1204" s="7"/>
      <c r="J1204" s="7"/>
      <c r="K1204" s="7"/>
      <c r="L1204" s="124"/>
      <c r="M1204" s="7"/>
      <c r="N1204" s="18"/>
      <c r="O1204" s="122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</row>
    <row r="1205" spans="1:27">
      <c r="A1205" s="18"/>
      <c r="B1205" s="7"/>
      <c r="C1205" s="7"/>
      <c r="D1205" s="18"/>
      <c r="E1205" s="111"/>
      <c r="F1205" s="7"/>
      <c r="G1205" s="7"/>
      <c r="H1205" s="7"/>
      <c r="I1205" s="7"/>
      <c r="J1205" s="7"/>
      <c r="K1205" s="7"/>
      <c r="L1205" s="124"/>
      <c r="M1205" s="7"/>
      <c r="N1205" s="18"/>
      <c r="O1205" s="122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</row>
    <row r="1206" spans="1:27">
      <c r="A1206" s="18"/>
      <c r="B1206" s="7"/>
      <c r="C1206" s="7"/>
      <c r="D1206" s="18"/>
      <c r="E1206" s="111"/>
      <c r="F1206" s="7"/>
      <c r="G1206" s="7"/>
      <c r="H1206" s="7"/>
      <c r="I1206" s="7"/>
      <c r="J1206" s="7"/>
      <c r="K1206" s="7"/>
      <c r="L1206" s="124"/>
      <c r="M1206" s="7"/>
      <c r="N1206" s="18"/>
      <c r="O1206" s="122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</row>
    <row r="1207" spans="1:27">
      <c r="A1207" s="18"/>
      <c r="B1207" s="7"/>
      <c r="C1207" s="7"/>
      <c r="D1207" s="18"/>
      <c r="E1207" s="111"/>
      <c r="F1207" s="7"/>
      <c r="G1207" s="7"/>
      <c r="H1207" s="7"/>
      <c r="I1207" s="7"/>
      <c r="J1207" s="7"/>
      <c r="K1207" s="7"/>
      <c r="L1207" s="124"/>
      <c r="M1207" s="7"/>
      <c r="N1207" s="18"/>
      <c r="O1207" s="122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</row>
    <row r="1208" spans="1:27">
      <c r="A1208" s="18"/>
      <c r="B1208" s="7"/>
      <c r="C1208" s="7"/>
      <c r="D1208" s="18"/>
      <c r="E1208" s="111"/>
      <c r="F1208" s="7"/>
      <c r="G1208" s="7"/>
      <c r="H1208" s="7"/>
      <c r="I1208" s="7"/>
      <c r="J1208" s="7"/>
      <c r="K1208" s="7"/>
      <c r="L1208" s="124"/>
      <c r="M1208" s="7"/>
      <c r="N1208" s="18"/>
      <c r="O1208" s="122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</row>
    <row r="1209" spans="1:27">
      <c r="A1209" s="18"/>
      <c r="B1209" s="7"/>
      <c r="C1209" s="7"/>
      <c r="D1209" s="18"/>
      <c r="E1209" s="111"/>
      <c r="F1209" s="7"/>
      <c r="G1209" s="7"/>
      <c r="H1209" s="7"/>
      <c r="I1209" s="7"/>
      <c r="J1209" s="7"/>
      <c r="K1209" s="7"/>
      <c r="L1209" s="124"/>
      <c r="M1209" s="7"/>
      <c r="N1209" s="18"/>
      <c r="O1209" s="122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</row>
    <row r="1210" spans="1:27">
      <c r="A1210" s="18"/>
      <c r="B1210" s="7"/>
      <c r="C1210" s="7"/>
      <c r="D1210" s="18"/>
      <c r="E1210" s="111"/>
      <c r="F1210" s="7"/>
      <c r="G1210" s="7"/>
      <c r="H1210" s="7"/>
      <c r="I1210" s="7"/>
      <c r="J1210" s="7"/>
      <c r="K1210" s="7"/>
      <c r="L1210" s="124"/>
      <c r="M1210" s="7"/>
      <c r="N1210" s="18"/>
      <c r="O1210" s="122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</row>
    <row r="1211" spans="1:27">
      <c r="A1211" s="18"/>
      <c r="B1211" s="7"/>
      <c r="C1211" s="7"/>
      <c r="D1211" s="18"/>
      <c r="E1211" s="111"/>
      <c r="F1211" s="7"/>
      <c r="G1211" s="7"/>
      <c r="H1211" s="7"/>
      <c r="I1211" s="7"/>
      <c r="J1211" s="7"/>
      <c r="K1211" s="7"/>
      <c r="L1211" s="124"/>
      <c r="M1211" s="7"/>
      <c r="N1211" s="18"/>
      <c r="O1211" s="122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</row>
    <row r="1212" spans="1:27">
      <c r="A1212" s="18"/>
      <c r="B1212" s="7"/>
      <c r="C1212" s="7"/>
      <c r="D1212" s="18"/>
      <c r="E1212" s="111"/>
      <c r="F1212" s="7"/>
      <c r="G1212" s="7"/>
      <c r="H1212" s="7"/>
      <c r="I1212" s="7"/>
      <c r="J1212" s="7"/>
      <c r="K1212" s="7"/>
      <c r="L1212" s="124"/>
      <c r="M1212" s="7"/>
      <c r="N1212" s="18"/>
      <c r="O1212" s="122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</row>
    <row r="1213" spans="1:27">
      <c r="A1213" s="18"/>
      <c r="B1213" s="7"/>
      <c r="C1213" s="7"/>
      <c r="D1213" s="18"/>
      <c r="E1213" s="111"/>
      <c r="F1213" s="7"/>
      <c r="G1213" s="7"/>
      <c r="H1213" s="7"/>
      <c r="I1213" s="7"/>
      <c r="J1213" s="7"/>
      <c r="K1213" s="7"/>
      <c r="L1213" s="124"/>
      <c r="M1213" s="7"/>
      <c r="N1213" s="18"/>
      <c r="O1213" s="122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</row>
    <row r="1214" spans="1:27">
      <c r="A1214" s="18"/>
      <c r="B1214" s="7"/>
      <c r="C1214" s="7"/>
      <c r="D1214" s="18"/>
      <c r="E1214" s="111"/>
      <c r="F1214" s="7"/>
      <c r="G1214" s="7"/>
      <c r="H1214" s="7"/>
      <c r="I1214" s="7"/>
      <c r="J1214" s="7"/>
      <c r="K1214" s="7"/>
      <c r="L1214" s="124"/>
      <c r="M1214" s="7"/>
      <c r="N1214" s="18"/>
      <c r="O1214" s="122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</row>
    <row r="1215" spans="1:27">
      <c r="A1215" s="18"/>
      <c r="B1215" s="7"/>
      <c r="C1215" s="7"/>
      <c r="D1215" s="18"/>
      <c r="E1215" s="111"/>
      <c r="F1215" s="7"/>
      <c r="G1215" s="7"/>
      <c r="H1215" s="7"/>
      <c r="I1215" s="7"/>
      <c r="J1215" s="7"/>
      <c r="K1215" s="7"/>
      <c r="L1215" s="124"/>
      <c r="M1215" s="7"/>
      <c r="N1215" s="18"/>
      <c r="O1215" s="122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</row>
    <row r="1216" spans="1:27">
      <c r="A1216" s="18"/>
      <c r="B1216" s="7"/>
      <c r="C1216" s="7"/>
      <c r="D1216" s="18"/>
      <c r="E1216" s="111"/>
      <c r="F1216" s="7"/>
      <c r="G1216" s="7"/>
      <c r="H1216" s="7"/>
      <c r="I1216" s="7"/>
      <c r="J1216" s="7"/>
      <c r="K1216" s="7"/>
      <c r="L1216" s="124"/>
      <c r="M1216" s="7"/>
      <c r="N1216" s="18"/>
      <c r="O1216" s="122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</row>
    <row r="1217" spans="1:27">
      <c r="A1217" s="18"/>
      <c r="B1217" s="7"/>
      <c r="C1217" s="7"/>
      <c r="D1217" s="18"/>
      <c r="E1217" s="111"/>
      <c r="F1217" s="7"/>
      <c r="G1217" s="7"/>
      <c r="H1217" s="7"/>
      <c r="I1217" s="7"/>
      <c r="J1217" s="7"/>
      <c r="K1217" s="7"/>
      <c r="L1217" s="124"/>
      <c r="M1217" s="7"/>
      <c r="N1217" s="18"/>
      <c r="O1217" s="122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</row>
    <row r="1218" spans="1:27">
      <c r="A1218" s="18"/>
      <c r="B1218" s="7"/>
      <c r="C1218" s="7"/>
      <c r="D1218" s="18"/>
      <c r="E1218" s="111"/>
      <c r="F1218" s="7"/>
      <c r="G1218" s="7"/>
      <c r="H1218" s="7"/>
      <c r="I1218" s="7"/>
      <c r="J1218" s="7"/>
      <c r="K1218" s="7"/>
      <c r="L1218" s="124"/>
      <c r="M1218" s="7"/>
      <c r="N1218" s="18"/>
      <c r="O1218" s="122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</row>
    <row r="1219" spans="1:27">
      <c r="A1219" s="18"/>
      <c r="B1219" s="7"/>
      <c r="C1219" s="7"/>
      <c r="D1219" s="18"/>
      <c r="E1219" s="111"/>
      <c r="F1219" s="7"/>
      <c r="G1219" s="7"/>
      <c r="H1219" s="7"/>
      <c r="I1219" s="7"/>
      <c r="J1219" s="7"/>
      <c r="K1219" s="7"/>
      <c r="L1219" s="124"/>
      <c r="M1219" s="7"/>
      <c r="N1219" s="18"/>
      <c r="O1219" s="122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</row>
    <row r="1220" spans="1:27">
      <c r="A1220" s="18"/>
      <c r="B1220" s="7"/>
      <c r="C1220" s="7"/>
      <c r="D1220" s="18"/>
      <c r="E1220" s="111"/>
      <c r="F1220" s="7"/>
      <c r="G1220" s="7"/>
      <c r="H1220" s="7"/>
      <c r="I1220" s="7"/>
      <c r="J1220" s="7"/>
      <c r="K1220" s="7"/>
      <c r="L1220" s="124"/>
      <c r="M1220" s="7"/>
      <c r="N1220" s="18"/>
      <c r="O1220" s="122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</row>
    <row r="1221" spans="1:27">
      <c r="A1221" s="18"/>
      <c r="B1221" s="7"/>
      <c r="C1221" s="7"/>
      <c r="D1221" s="18"/>
      <c r="E1221" s="111"/>
      <c r="F1221" s="7"/>
      <c r="G1221" s="7"/>
      <c r="H1221" s="7"/>
      <c r="I1221" s="7"/>
      <c r="J1221" s="7"/>
      <c r="K1221" s="7"/>
      <c r="L1221" s="124"/>
      <c r="M1221" s="7"/>
      <c r="N1221" s="18"/>
      <c r="O1221" s="122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</row>
    <row r="1222" spans="1:27">
      <c r="A1222" s="18"/>
      <c r="B1222" s="7"/>
      <c r="C1222" s="7"/>
      <c r="D1222" s="18"/>
      <c r="E1222" s="111"/>
      <c r="F1222" s="7"/>
      <c r="G1222" s="7"/>
      <c r="H1222" s="7"/>
      <c r="I1222" s="7"/>
      <c r="J1222" s="7"/>
      <c r="K1222" s="7"/>
      <c r="L1222" s="124"/>
      <c r="M1222" s="7"/>
      <c r="N1222" s="18"/>
      <c r="O1222" s="122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</row>
    <row r="1223" spans="1:27">
      <c r="A1223" s="18"/>
      <c r="B1223" s="7"/>
      <c r="C1223" s="7"/>
      <c r="D1223" s="18"/>
      <c r="E1223" s="111"/>
      <c r="F1223" s="7"/>
      <c r="G1223" s="7"/>
      <c r="H1223" s="7"/>
      <c r="I1223" s="7"/>
      <c r="J1223" s="7"/>
      <c r="K1223" s="7"/>
      <c r="L1223" s="124"/>
      <c r="M1223" s="7"/>
      <c r="N1223" s="18"/>
      <c r="O1223" s="122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</row>
    <row r="1224" spans="1:27">
      <c r="A1224" s="18"/>
      <c r="B1224" s="7"/>
      <c r="C1224" s="7"/>
      <c r="D1224" s="18"/>
      <c r="E1224" s="111"/>
      <c r="F1224" s="7"/>
      <c r="G1224" s="7"/>
      <c r="H1224" s="7"/>
      <c r="I1224" s="7"/>
      <c r="J1224" s="7"/>
      <c r="K1224" s="7"/>
      <c r="L1224" s="124"/>
      <c r="M1224" s="7"/>
      <c r="N1224" s="18"/>
      <c r="O1224" s="122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</row>
    <row r="1225" spans="1:27">
      <c r="A1225" s="18"/>
      <c r="B1225" s="7"/>
      <c r="C1225" s="7"/>
      <c r="D1225" s="18"/>
      <c r="E1225" s="111"/>
      <c r="F1225" s="7"/>
      <c r="G1225" s="7"/>
      <c r="H1225" s="7"/>
      <c r="I1225" s="7"/>
      <c r="J1225" s="7"/>
      <c r="K1225" s="7"/>
      <c r="L1225" s="124"/>
      <c r="M1225" s="7"/>
      <c r="N1225" s="18"/>
      <c r="O1225" s="122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</row>
    <row r="1226" spans="1:27">
      <c r="A1226" s="18"/>
      <c r="B1226" s="7"/>
      <c r="C1226" s="7"/>
      <c r="D1226" s="18"/>
      <c r="E1226" s="111"/>
      <c r="F1226" s="7"/>
      <c r="G1226" s="7"/>
      <c r="H1226" s="7"/>
      <c r="I1226" s="7"/>
      <c r="J1226" s="7"/>
      <c r="K1226" s="7"/>
      <c r="L1226" s="124"/>
      <c r="M1226" s="7"/>
      <c r="N1226" s="18"/>
      <c r="O1226" s="122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</row>
    <row r="1227" spans="1:27">
      <c r="A1227" s="18"/>
      <c r="B1227" s="7"/>
      <c r="C1227" s="7"/>
      <c r="D1227" s="18"/>
      <c r="E1227" s="111"/>
      <c r="F1227" s="7"/>
      <c r="G1227" s="7"/>
      <c r="H1227" s="7"/>
      <c r="I1227" s="7"/>
      <c r="J1227" s="7"/>
      <c r="K1227" s="7"/>
      <c r="L1227" s="124"/>
      <c r="M1227" s="7"/>
      <c r="N1227" s="18"/>
      <c r="O1227" s="122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</row>
    <row r="1228" spans="1:27">
      <c r="A1228" s="18"/>
      <c r="B1228" s="7"/>
      <c r="C1228" s="7"/>
      <c r="D1228" s="18"/>
      <c r="E1228" s="111"/>
      <c r="F1228" s="7"/>
      <c r="G1228" s="7"/>
      <c r="H1228" s="7"/>
      <c r="I1228" s="7"/>
      <c r="J1228" s="7"/>
      <c r="K1228" s="7"/>
      <c r="L1228" s="124"/>
      <c r="M1228" s="7"/>
      <c r="N1228" s="18"/>
      <c r="O1228" s="122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</row>
    <row r="1229" spans="1:27">
      <c r="A1229" s="18"/>
      <c r="B1229" s="7"/>
      <c r="C1229" s="7"/>
      <c r="D1229" s="18"/>
      <c r="E1229" s="111"/>
      <c r="F1229" s="7"/>
      <c r="G1229" s="7"/>
      <c r="H1229" s="7"/>
      <c r="I1229" s="7"/>
      <c r="J1229" s="7"/>
      <c r="K1229" s="7"/>
      <c r="L1229" s="124"/>
      <c r="M1229" s="7"/>
      <c r="N1229" s="18"/>
      <c r="O1229" s="122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</row>
    <row r="1230" spans="1:27">
      <c r="A1230" s="18"/>
      <c r="B1230" s="7"/>
      <c r="C1230" s="7"/>
      <c r="D1230" s="18"/>
      <c r="E1230" s="111"/>
      <c r="F1230" s="7"/>
      <c r="G1230" s="7"/>
      <c r="H1230" s="7"/>
      <c r="I1230" s="7"/>
      <c r="J1230" s="7"/>
      <c r="K1230" s="7"/>
      <c r="L1230" s="124"/>
      <c r="M1230" s="7"/>
      <c r="N1230" s="18"/>
      <c r="O1230" s="122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</row>
    <row r="1231" spans="1:27">
      <c r="A1231" s="18"/>
      <c r="B1231" s="7"/>
      <c r="C1231" s="7"/>
      <c r="D1231" s="18"/>
      <c r="E1231" s="111"/>
      <c r="F1231" s="7"/>
      <c r="G1231" s="7"/>
      <c r="H1231" s="7"/>
      <c r="I1231" s="7"/>
      <c r="J1231" s="7"/>
      <c r="K1231" s="7"/>
      <c r="L1231" s="124"/>
      <c r="M1231" s="7"/>
      <c r="N1231" s="18"/>
      <c r="O1231" s="122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</row>
    <row r="1232" spans="1:27">
      <c r="A1232" s="18"/>
      <c r="B1232" s="7"/>
      <c r="C1232" s="7"/>
      <c r="D1232" s="18"/>
      <c r="E1232" s="111"/>
      <c r="F1232" s="7"/>
      <c r="G1232" s="7"/>
      <c r="H1232" s="7"/>
      <c r="I1232" s="7"/>
      <c r="J1232" s="7"/>
      <c r="K1232" s="7"/>
      <c r="L1232" s="124"/>
      <c r="M1232" s="7"/>
      <c r="N1232" s="18"/>
      <c r="O1232" s="122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</row>
    <row r="1233" spans="1:27">
      <c r="A1233" s="18"/>
      <c r="B1233" s="7"/>
      <c r="C1233" s="7"/>
      <c r="D1233" s="18"/>
      <c r="E1233" s="111"/>
      <c r="F1233" s="7"/>
      <c r="G1233" s="7"/>
      <c r="H1233" s="7"/>
      <c r="I1233" s="7"/>
      <c r="J1233" s="7"/>
      <c r="K1233" s="7"/>
      <c r="L1233" s="124"/>
      <c r="M1233" s="7"/>
      <c r="N1233" s="18"/>
      <c r="O1233" s="122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</row>
    <row r="1234" spans="1:27">
      <c r="A1234" s="18"/>
      <c r="B1234" s="7"/>
      <c r="C1234" s="7"/>
      <c r="D1234" s="18"/>
      <c r="E1234" s="111"/>
      <c r="F1234" s="7"/>
      <c r="G1234" s="7"/>
      <c r="H1234" s="7"/>
      <c r="I1234" s="7"/>
      <c r="J1234" s="7"/>
      <c r="K1234" s="7"/>
      <c r="L1234" s="124"/>
      <c r="M1234" s="7"/>
      <c r="N1234" s="18"/>
      <c r="O1234" s="122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</row>
    <row r="1235" spans="1:27">
      <c r="A1235" s="18"/>
      <c r="B1235" s="7"/>
      <c r="C1235" s="7"/>
      <c r="D1235" s="18"/>
      <c r="E1235" s="111"/>
      <c r="F1235" s="7"/>
      <c r="G1235" s="7"/>
      <c r="H1235" s="7"/>
      <c r="I1235" s="7"/>
      <c r="J1235" s="7"/>
      <c r="K1235" s="7"/>
      <c r="L1235" s="124"/>
      <c r="M1235" s="7"/>
      <c r="N1235" s="18"/>
      <c r="O1235" s="122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</row>
    <row r="1236" spans="1:27">
      <c r="A1236" s="18"/>
      <c r="B1236" s="7"/>
      <c r="C1236" s="7"/>
      <c r="D1236" s="18"/>
      <c r="E1236" s="111"/>
      <c r="F1236" s="7"/>
      <c r="G1236" s="7"/>
      <c r="H1236" s="7"/>
      <c r="I1236" s="7"/>
      <c r="J1236" s="7"/>
      <c r="K1236" s="7"/>
      <c r="L1236" s="124"/>
      <c r="M1236" s="7"/>
      <c r="N1236" s="18"/>
      <c r="O1236" s="122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</row>
    <row r="1237" spans="1:27">
      <c r="A1237" s="18"/>
      <c r="B1237" s="7"/>
      <c r="C1237" s="7"/>
      <c r="D1237" s="18"/>
      <c r="E1237" s="111"/>
      <c r="F1237" s="7"/>
      <c r="G1237" s="7"/>
      <c r="H1237" s="7"/>
      <c r="I1237" s="7"/>
      <c r="J1237" s="7"/>
      <c r="K1237" s="7"/>
      <c r="L1237" s="124"/>
      <c r="M1237" s="7"/>
      <c r="N1237" s="18"/>
      <c r="O1237" s="122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</row>
    <row r="1238" spans="1:27">
      <c r="A1238" s="18"/>
      <c r="B1238" s="7"/>
      <c r="C1238" s="7"/>
      <c r="D1238" s="18"/>
      <c r="E1238" s="111"/>
      <c r="F1238" s="7"/>
      <c r="G1238" s="7"/>
      <c r="H1238" s="7"/>
      <c r="I1238" s="7"/>
      <c r="J1238" s="7"/>
      <c r="K1238" s="7"/>
      <c r="L1238" s="124"/>
      <c r="M1238" s="7"/>
      <c r="N1238" s="18"/>
      <c r="O1238" s="122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</row>
    <row r="1239" spans="1:27">
      <c r="A1239" s="18"/>
      <c r="B1239" s="7"/>
      <c r="C1239" s="7"/>
      <c r="D1239" s="18"/>
      <c r="E1239" s="111"/>
      <c r="F1239" s="7"/>
      <c r="G1239" s="7"/>
      <c r="H1239" s="7"/>
      <c r="I1239" s="7"/>
      <c r="J1239" s="7"/>
      <c r="K1239" s="7"/>
      <c r="L1239" s="124"/>
      <c r="M1239" s="7"/>
      <c r="N1239" s="18"/>
      <c r="O1239" s="122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</row>
    <row r="1240" spans="1:27">
      <c r="A1240" s="18"/>
      <c r="B1240" s="7"/>
      <c r="C1240" s="7"/>
      <c r="D1240" s="18"/>
      <c r="E1240" s="111"/>
      <c r="F1240" s="7"/>
      <c r="G1240" s="7"/>
      <c r="H1240" s="7"/>
      <c r="I1240" s="7"/>
      <c r="J1240" s="7"/>
      <c r="K1240" s="7"/>
      <c r="L1240" s="124"/>
      <c r="M1240" s="7"/>
      <c r="N1240" s="18"/>
      <c r="O1240" s="122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</row>
    <row r="1241" spans="1:27">
      <c r="A1241" s="18"/>
      <c r="B1241" s="7"/>
      <c r="C1241" s="7"/>
      <c r="D1241" s="18"/>
      <c r="E1241" s="111"/>
      <c r="F1241" s="7"/>
      <c r="G1241" s="7"/>
      <c r="H1241" s="7"/>
      <c r="I1241" s="7"/>
      <c r="J1241" s="7"/>
      <c r="K1241" s="7"/>
      <c r="L1241" s="124"/>
      <c r="M1241" s="7"/>
      <c r="N1241" s="18"/>
      <c r="O1241" s="122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</row>
    <row r="1242" spans="1:27">
      <c r="A1242" s="18"/>
      <c r="B1242" s="7"/>
      <c r="C1242" s="7"/>
      <c r="D1242" s="18"/>
      <c r="E1242" s="111"/>
      <c r="F1242" s="7"/>
      <c r="G1242" s="7"/>
      <c r="H1242" s="7"/>
      <c r="I1242" s="7"/>
      <c r="J1242" s="7"/>
      <c r="K1242" s="7"/>
      <c r="L1242" s="124"/>
      <c r="M1242" s="7"/>
      <c r="N1242" s="18"/>
      <c r="O1242" s="122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</row>
    <row r="1243" spans="1:27">
      <c r="A1243" s="18"/>
      <c r="B1243" s="7"/>
      <c r="C1243" s="7"/>
      <c r="D1243" s="18"/>
      <c r="E1243" s="111"/>
      <c r="F1243" s="7"/>
      <c r="G1243" s="7"/>
      <c r="H1243" s="7"/>
      <c r="I1243" s="7"/>
      <c r="J1243" s="7"/>
      <c r="K1243" s="7"/>
      <c r="L1243" s="124"/>
      <c r="M1243" s="7"/>
      <c r="N1243" s="18"/>
      <c r="O1243" s="122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</row>
    <row r="1244" spans="1:27">
      <c r="A1244" s="18"/>
      <c r="B1244" s="7"/>
      <c r="C1244" s="7"/>
      <c r="D1244" s="18"/>
      <c r="E1244" s="111"/>
      <c r="F1244" s="7"/>
      <c r="G1244" s="7"/>
      <c r="H1244" s="7"/>
      <c r="I1244" s="7"/>
      <c r="J1244" s="7"/>
      <c r="K1244" s="7"/>
      <c r="L1244" s="124"/>
      <c r="M1244" s="7"/>
      <c r="N1244" s="18"/>
      <c r="O1244" s="122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</row>
    <row r="1245" spans="1:27">
      <c r="A1245" s="18"/>
      <c r="B1245" s="7"/>
      <c r="C1245" s="7"/>
      <c r="D1245" s="18"/>
      <c r="E1245" s="111"/>
      <c r="F1245" s="7"/>
      <c r="G1245" s="7"/>
      <c r="H1245" s="7"/>
      <c r="I1245" s="7"/>
      <c r="J1245" s="7"/>
      <c r="K1245" s="7"/>
      <c r="L1245" s="124"/>
      <c r="M1245" s="7"/>
      <c r="N1245" s="18"/>
      <c r="O1245" s="122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</row>
    <row r="1246" spans="1:27">
      <c r="A1246" s="18"/>
      <c r="B1246" s="7"/>
      <c r="C1246" s="7"/>
      <c r="D1246" s="18"/>
      <c r="E1246" s="111"/>
      <c r="F1246" s="7"/>
      <c r="G1246" s="7"/>
      <c r="H1246" s="7"/>
      <c r="I1246" s="7"/>
      <c r="J1246" s="7"/>
      <c r="K1246" s="7"/>
      <c r="L1246" s="124"/>
      <c r="M1246" s="7"/>
      <c r="N1246" s="18"/>
      <c r="O1246" s="122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</row>
    <row r="1247" spans="1:27">
      <c r="A1247" s="18"/>
      <c r="B1247" s="7"/>
      <c r="C1247" s="7"/>
      <c r="D1247" s="18"/>
      <c r="E1247" s="111"/>
      <c r="F1247" s="7"/>
      <c r="G1247" s="7"/>
      <c r="H1247" s="7"/>
      <c r="I1247" s="7"/>
      <c r="J1247" s="7"/>
      <c r="K1247" s="7"/>
      <c r="L1247" s="124"/>
      <c r="M1247" s="7"/>
      <c r="N1247" s="18"/>
      <c r="O1247" s="122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</row>
    <row r="1248" spans="1:27">
      <c r="A1248" s="18"/>
      <c r="B1248" s="7"/>
      <c r="C1248" s="7"/>
      <c r="D1248" s="18"/>
      <c r="E1248" s="111"/>
      <c r="F1248" s="7"/>
      <c r="G1248" s="7"/>
      <c r="H1248" s="7"/>
      <c r="I1248" s="7"/>
      <c r="J1248" s="7"/>
      <c r="K1248" s="7"/>
      <c r="L1248" s="124"/>
      <c r="M1248" s="7"/>
      <c r="N1248" s="18"/>
      <c r="O1248" s="122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</row>
    <row r="1249" spans="1:27">
      <c r="A1249" s="18"/>
      <c r="B1249" s="7"/>
      <c r="C1249" s="7"/>
      <c r="D1249" s="18"/>
      <c r="E1249" s="111"/>
      <c r="F1249" s="7"/>
      <c r="G1249" s="7"/>
      <c r="H1249" s="7"/>
      <c r="I1249" s="7"/>
      <c r="J1249" s="7"/>
      <c r="K1249" s="7"/>
      <c r="L1249" s="124"/>
      <c r="M1249" s="7"/>
      <c r="N1249" s="18"/>
      <c r="O1249" s="122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</row>
    <row r="1250" spans="1:27">
      <c r="A1250" s="18"/>
      <c r="B1250" s="7"/>
      <c r="C1250" s="7"/>
      <c r="D1250" s="18"/>
      <c r="E1250" s="111"/>
      <c r="F1250" s="7"/>
      <c r="G1250" s="7"/>
      <c r="H1250" s="7"/>
      <c r="I1250" s="7"/>
      <c r="J1250" s="7"/>
      <c r="K1250" s="7"/>
      <c r="L1250" s="124"/>
      <c r="M1250" s="7"/>
      <c r="N1250" s="18"/>
      <c r="O1250" s="122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</row>
    <row r="1251" spans="1:27">
      <c r="A1251" s="18"/>
      <c r="B1251" s="7"/>
      <c r="C1251" s="7"/>
      <c r="D1251" s="18"/>
      <c r="E1251" s="111"/>
      <c r="F1251" s="7"/>
      <c r="G1251" s="7"/>
      <c r="H1251" s="7"/>
      <c r="I1251" s="7"/>
      <c r="J1251" s="7"/>
      <c r="K1251" s="7"/>
      <c r="L1251" s="124"/>
      <c r="M1251" s="7"/>
      <c r="N1251" s="18"/>
      <c r="O1251" s="122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</row>
    <row r="1252" spans="1:27">
      <c r="A1252" s="18"/>
      <c r="B1252" s="7"/>
      <c r="C1252" s="7"/>
      <c r="D1252" s="18"/>
      <c r="E1252" s="111"/>
      <c r="F1252" s="7"/>
      <c r="G1252" s="7"/>
      <c r="H1252" s="7"/>
      <c r="I1252" s="7"/>
      <c r="J1252" s="7"/>
      <c r="K1252" s="7"/>
      <c r="L1252" s="124"/>
      <c r="M1252" s="7"/>
      <c r="N1252" s="18"/>
      <c r="O1252" s="122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</row>
    <row r="1253" spans="1:27">
      <c r="A1253" s="18"/>
      <c r="B1253" s="7"/>
      <c r="C1253" s="7"/>
      <c r="D1253" s="18"/>
      <c r="E1253" s="111"/>
      <c r="F1253" s="7"/>
      <c r="G1253" s="7"/>
      <c r="H1253" s="7"/>
      <c r="I1253" s="7"/>
      <c r="J1253" s="7"/>
      <c r="K1253" s="7"/>
      <c r="L1253" s="124"/>
      <c r="M1253" s="7"/>
      <c r="N1253" s="18"/>
      <c r="O1253" s="122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</row>
    <row r="1254" spans="1:27">
      <c r="A1254" s="18"/>
      <c r="B1254" s="7"/>
      <c r="C1254" s="7"/>
      <c r="D1254" s="18"/>
      <c r="E1254" s="111"/>
      <c r="F1254" s="7"/>
      <c r="G1254" s="7"/>
      <c r="H1254" s="7"/>
      <c r="I1254" s="7"/>
      <c r="J1254" s="7"/>
      <c r="K1254" s="7"/>
      <c r="L1254" s="124"/>
      <c r="M1254" s="7"/>
      <c r="N1254" s="18"/>
      <c r="O1254" s="122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</row>
    <row r="1255" spans="1:27">
      <c r="A1255" s="18"/>
      <c r="B1255" s="7"/>
      <c r="C1255" s="7"/>
      <c r="D1255" s="18"/>
      <c r="E1255" s="111"/>
      <c r="F1255" s="7"/>
      <c r="G1255" s="7"/>
      <c r="H1255" s="7"/>
      <c r="I1255" s="7"/>
      <c r="J1255" s="7"/>
      <c r="K1255" s="7"/>
      <c r="L1255" s="124"/>
      <c r="M1255" s="7"/>
      <c r="N1255" s="18"/>
      <c r="O1255" s="122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</row>
    <row r="1256" spans="1:27">
      <c r="A1256" s="18"/>
      <c r="B1256" s="7"/>
      <c r="C1256" s="7"/>
      <c r="D1256" s="18"/>
      <c r="E1256" s="111"/>
      <c r="F1256" s="7"/>
      <c r="G1256" s="7"/>
      <c r="H1256" s="7"/>
      <c r="I1256" s="7"/>
      <c r="J1256" s="7"/>
      <c r="K1256" s="7"/>
      <c r="L1256" s="124"/>
      <c r="M1256" s="7"/>
      <c r="N1256" s="18"/>
      <c r="O1256" s="122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</row>
    <row r="1257" spans="1:27">
      <c r="A1257" s="18"/>
      <c r="B1257" s="7"/>
      <c r="C1257" s="7"/>
      <c r="D1257" s="18"/>
      <c r="E1257" s="111"/>
      <c r="F1257" s="7"/>
      <c r="G1257" s="7"/>
      <c r="H1257" s="7"/>
      <c r="I1257" s="7"/>
      <c r="J1257" s="7"/>
      <c r="K1257" s="7"/>
      <c r="L1257" s="124"/>
      <c r="M1257" s="7"/>
      <c r="N1257" s="18"/>
      <c r="O1257" s="122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</row>
    <row r="1258" spans="1:27">
      <c r="A1258" s="18"/>
      <c r="B1258" s="7"/>
      <c r="C1258" s="7"/>
      <c r="D1258" s="18"/>
      <c r="E1258" s="111"/>
      <c r="F1258" s="7"/>
      <c r="G1258" s="7"/>
      <c r="H1258" s="7"/>
      <c r="I1258" s="7"/>
      <c r="J1258" s="7"/>
      <c r="K1258" s="7"/>
      <c r="L1258" s="124"/>
      <c r="M1258" s="7"/>
      <c r="N1258" s="18"/>
      <c r="O1258" s="122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</row>
    <row r="1259" spans="1:27">
      <c r="A1259" s="18"/>
      <c r="B1259" s="7"/>
      <c r="C1259" s="7"/>
      <c r="D1259" s="18"/>
      <c r="E1259" s="111"/>
      <c r="F1259" s="7"/>
      <c r="G1259" s="7"/>
      <c r="H1259" s="7"/>
      <c r="I1259" s="7"/>
      <c r="J1259" s="7"/>
      <c r="K1259" s="7"/>
      <c r="L1259" s="124"/>
      <c r="M1259" s="7"/>
      <c r="N1259" s="18"/>
      <c r="O1259" s="122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</row>
    <row r="1260" spans="1:27">
      <c r="A1260" s="18"/>
      <c r="B1260" s="7"/>
      <c r="C1260" s="7"/>
      <c r="D1260" s="18"/>
      <c r="E1260" s="111"/>
      <c r="F1260" s="7"/>
      <c r="G1260" s="7"/>
      <c r="H1260" s="7"/>
      <c r="I1260" s="7"/>
      <c r="J1260" s="7"/>
      <c r="K1260" s="7"/>
      <c r="L1260" s="124"/>
      <c r="M1260" s="7"/>
      <c r="N1260" s="18"/>
      <c r="O1260" s="122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</row>
    <row r="1261" spans="1:27">
      <c r="A1261" s="18"/>
      <c r="B1261" s="7"/>
      <c r="C1261" s="7"/>
      <c r="D1261" s="18"/>
      <c r="E1261" s="111"/>
      <c r="F1261" s="7"/>
      <c r="G1261" s="7"/>
      <c r="H1261" s="7"/>
      <c r="I1261" s="7"/>
      <c r="J1261" s="7"/>
      <c r="K1261" s="7"/>
      <c r="L1261" s="124"/>
      <c r="M1261" s="7"/>
      <c r="N1261" s="18"/>
      <c r="O1261" s="122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</row>
    <row r="1262" spans="1:27">
      <c r="A1262" s="18"/>
      <c r="B1262" s="7"/>
      <c r="C1262" s="7"/>
      <c r="D1262" s="18"/>
      <c r="E1262" s="111"/>
      <c r="F1262" s="7"/>
      <c r="G1262" s="7"/>
      <c r="H1262" s="7"/>
      <c r="I1262" s="7"/>
      <c r="J1262" s="7"/>
      <c r="K1262" s="7"/>
      <c r="L1262" s="124"/>
      <c r="M1262" s="7"/>
      <c r="N1262" s="18"/>
      <c r="O1262" s="122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</row>
    <row r="1263" spans="1:27">
      <c r="A1263" s="18"/>
      <c r="B1263" s="7"/>
      <c r="C1263" s="7"/>
      <c r="D1263" s="18"/>
      <c r="E1263" s="111"/>
      <c r="F1263" s="7"/>
      <c r="G1263" s="7"/>
      <c r="H1263" s="7"/>
      <c r="I1263" s="7"/>
      <c r="J1263" s="7"/>
      <c r="K1263" s="7"/>
      <c r="L1263" s="124"/>
      <c r="M1263" s="7"/>
      <c r="N1263" s="18"/>
      <c r="O1263" s="122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</row>
    <row r="1264" spans="1:27">
      <c r="A1264" s="18"/>
      <c r="B1264" s="7"/>
      <c r="C1264" s="7"/>
      <c r="D1264" s="18"/>
      <c r="E1264" s="111"/>
      <c r="F1264" s="7"/>
      <c r="G1264" s="7"/>
      <c r="H1264" s="7"/>
      <c r="I1264" s="7"/>
      <c r="J1264" s="7"/>
      <c r="K1264" s="7"/>
      <c r="L1264" s="124"/>
      <c r="M1264" s="7"/>
      <c r="N1264" s="18"/>
      <c r="O1264" s="122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</row>
    <row r="1265" spans="1:27">
      <c r="A1265" s="18"/>
      <c r="B1265" s="7"/>
      <c r="C1265" s="7"/>
      <c r="D1265" s="18"/>
      <c r="E1265" s="111"/>
      <c r="F1265" s="7"/>
      <c r="G1265" s="7"/>
      <c r="H1265" s="7"/>
      <c r="I1265" s="7"/>
      <c r="J1265" s="7"/>
      <c r="K1265" s="7"/>
      <c r="L1265" s="124"/>
      <c r="M1265" s="7"/>
      <c r="N1265" s="18"/>
      <c r="O1265" s="122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</row>
    <row r="1266" spans="1:27">
      <c r="A1266" s="18"/>
      <c r="B1266" s="7"/>
      <c r="C1266" s="7"/>
      <c r="D1266" s="18"/>
      <c r="E1266" s="111"/>
      <c r="F1266" s="7"/>
      <c r="G1266" s="7"/>
      <c r="H1266" s="7"/>
      <c r="I1266" s="7"/>
      <c r="J1266" s="7"/>
      <c r="K1266" s="7"/>
      <c r="L1266" s="124"/>
      <c r="M1266" s="7"/>
      <c r="N1266" s="18"/>
      <c r="O1266" s="122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</row>
    <row r="1267" spans="1:27">
      <c r="A1267" s="18"/>
      <c r="B1267" s="7"/>
      <c r="C1267" s="7"/>
      <c r="D1267" s="18"/>
      <c r="E1267" s="111"/>
      <c r="F1267" s="7"/>
      <c r="G1267" s="7"/>
      <c r="H1267" s="7"/>
      <c r="I1267" s="7"/>
      <c r="J1267" s="7"/>
      <c r="K1267" s="7"/>
      <c r="L1267" s="124"/>
      <c r="M1267" s="7"/>
      <c r="N1267" s="18"/>
      <c r="O1267" s="122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</row>
    <row r="1268" spans="1:27">
      <c r="A1268" s="18"/>
      <c r="B1268" s="7"/>
      <c r="C1268" s="7"/>
      <c r="D1268" s="18"/>
      <c r="E1268" s="111"/>
      <c r="F1268" s="7"/>
      <c r="G1268" s="7"/>
      <c r="H1268" s="7"/>
      <c r="I1268" s="7"/>
      <c r="J1268" s="7"/>
      <c r="K1268" s="7"/>
      <c r="L1268" s="124"/>
      <c r="M1268" s="7"/>
      <c r="N1268" s="18"/>
      <c r="O1268" s="122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</row>
    <row r="1269" spans="1:27">
      <c r="A1269" s="18"/>
      <c r="B1269" s="7"/>
      <c r="C1269" s="7"/>
      <c r="D1269" s="18"/>
      <c r="E1269" s="111"/>
      <c r="F1269" s="7"/>
      <c r="G1269" s="7"/>
      <c r="H1269" s="7"/>
      <c r="I1269" s="7"/>
      <c r="J1269" s="7"/>
      <c r="K1269" s="7"/>
      <c r="L1269" s="124"/>
      <c r="M1269" s="7"/>
      <c r="N1269" s="18"/>
      <c r="O1269" s="122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</row>
    <row r="1270" spans="1:27">
      <c r="A1270" s="18"/>
      <c r="B1270" s="7"/>
      <c r="C1270" s="7"/>
      <c r="D1270" s="18"/>
      <c r="E1270" s="111"/>
      <c r="F1270" s="7"/>
      <c r="G1270" s="7"/>
      <c r="H1270" s="7"/>
      <c r="I1270" s="7"/>
      <c r="J1270" s="7"/>
      <c r="K1270" s="7"/>
      <c r="L1270" s="124"/>
      <c r="M1270" s="7"/>
      <c r="N1270" s="18"/>
      <c r="O1270" s="122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</row>
    <row r="1271" spans="1:27">
      <c r="A1271" s="18"/>
      <c r="B1271" s="7"/>
      <c r="C1271" s="7"/>
      <c r="D1271" s="18"/>
      <c r="E1271" s="111"/>
      <c r="F1271" s="7"/>
      <c r="G1271" s="7"/>
      <c r="H1271" s="7"/>
      <c r="I1271" s="7"/>
      <c r="J1271" s="7"/>
      <c r="K1271" s="7"/>
      <c r="L1271" s="124"/>
      <c r="M1271" s="7"/>
      <c r="N1271" s="18"/>
      <c r="O1271" s="122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</row>
    <row r="1272" spans="1:27">
      <c r="A1272" s="18"/>
      <c r="B1272" s="7"/>
      <c r="C1272" s="7"/>
      <c r="D1272" s="18"/>
      <c r="E1272" s="111"/>
      <c r="F1272" s="7"/>
      <c r="G1272" s="7"/>
      <c r="H1272" s="7"/>
      <c r="I1272" s="7"/>
      <c r="J1272" s="7"/>
      <c r="K1272" s="7"/>
      <c r="L1272" s="124"/>
      <c r="M1272" s="7"/>
      <c r="N1272" s="18"/>
      <c r="O1272" s="122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</row>
    <row r="1273" spans="1:27">
      <c r="A1273" s="18"/>
      <c r="B1273" s="7"/>
      <c r="C1273" s="7"/>
      <c r="D1273" s="18"/>
      <c r="E1273" s="111"/>
      <c r="F1273" s="7"/>
      <c r="G1273" s="7"/>
      <c r="H1273" s="7"/>
      <c r="I1273" s="7"/>
      <c r="J1273" s="7"/>
      <c r="K1273" s="7"/>
      <c r="L1273" s="124"/>
      <c r="M1273" s="7"/>
      <c r="N1273" s="18"/>
      <c r="O1273" s="122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</row>
    <row r="1274" spans="1:27">
      <c r="A1274" s="18"/>
      <c r="B1274" s="7"/>
      <c r="C1274" s="7"/>
      <c r="D1274" s="18"/>
      <c r="E1274" s="111"/>
      <c r="F1274" s="7"/>
      <c r="G1274" s="7"/>
      <c r="H1274" s="7"/>
      <c r="I1274" s="7"/>
      <c r="J1274" s="7"/>
      <c r="K1274" s="7"/>
      <c r="L1274" s="124"/>
      <c r="M1274" s="7"/>
      <c r="N1274" s="18"/>
      <c r="O1274" s="122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</row>
    <row r="1275" spans="1:27">
      <c r="A1275" s="18"/>
      <c r="B1275" s="7"/>
      <c r="C1275" s="7"/>
      <c r="D1275" s="18"/>
      <c r="E1275" s="111"/>
      <c r="F1275" s="7"/>
      <c r="G1275" s="7"/>
      <c r="H1275" s="7"/>
      <c r="I1275" s="7"/>
      <c r="J1275" s="7"/>
      <c r="K1275" s="7"/>
      <c r="L1275" s="124"/>
      <c r="M1275" s="7"/>
      <c r="N1275" s="18"/>
      <c r="O1275" s="122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</row>
    <row r="1276" spans="1:27">
      <c r="A1276" s="18"/>
      <c r="B1276" s="7"/>
      <c r="C1276" s="7"/>
      <c r="D1276" s="18"/>
      <c r="E1276" s="111"/>
      <c r="F1276" s="7"/>
      <c r="G1276" s="7"/>
      <c r="H1276" s="7"/>
      <c r="I1276" s="7"/>
      <c r="J1276" s="7"/>
      <c r="K1276" s="7"/>
      <c r="L1276" s="124"/>
      <c r="M1276" s="7"/>
      <c r="N1276" s="18"/>
      <c r="O1276" s="122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</row>
    <row r="1277" spans="1:27">
      <c r="A1277" s="18"/>
      <c r="B1277" s="7"/>
      <c r="C1277" s="7"/>
      <c r="D1277" s="18"/>
      <c r="E1277" s="111"/>
      <c r="F1277" s="7"/>
      <c r="G1277" s="7"/>
      <c r="H1277" s="7"/>
      <c r="I1277" s="7"/>
      <c r="J1277" s="7"/>
      <c r="K1277" s="7"/>
      <c r="L1277" s="124"/>
      <c r="M1277" s="7"/>
      <c r="N1277" s="18"/>
      <c r="O1277" s="122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</row>
    <row r="1278" spans="1:27">
      <c r="A1278" s="18"/>
      <c r="B1278" s="7"/>
      <c r="C1278" s="7"/>
      <c r="D1278" s="18"/>
      <c r="E1278" s="111"/>
      <c r="F1278" s="7"/>
      <c r="G1278" s="7"/>
      <c r="H1278" s="7"/>
      <c r="I1278" s="7"/>
      <c r="J1278" s="7"/>
      <c r="K1278" s="7"/>
      <c r="L1278" s="124"/>
      <c r="M1278" s="7"/>
      <c r="N1278" s="18"/>
      <c r="O1278" s="122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</row>
    <row r="1279" spans="1:27">
      <c r="A1279" s="18"/>
      <c r="B1279" s="7"/>
      <c r="C1279" s="7"/>
      <c r="D1279" s="18"/>
      <c r="E1279" s="111"/>
      <c r="F1279" s="7"/>
      <c r="G1279" s="7"/>
      <c r="H1279" s="7"/>
      <c r="I1279" s="7"/>
      <c r="J1279" s="7"/>
      <c r="K1279" s="7"/>
      <c r="L1279" s="124"/>
      <c r="M1279" s="7"/>
      <c r="N1279" s="18"/>
      <c r="O1279" s="122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</row>
    <row r="1280" spans="1:27">
      <c r="A1280" s="18"/>
      <c r="B1280" s="7"/>
      <c r="C1280" s="7"/>
      <c r="D1280" s="18"/>
      <c r="E1280" s="111"/>
      <c r="F1280" s="7"/>
      <c r="G1280" s="7"/>
      <c r="H1280" s="7"/>
      <c r="I1280" s="7"/>
      <c r="J1280" s="7"/>
      <c r="K1280" s="7"/>
      <c r="L1280" s="124"/>
      <c r="M1280" s="7"/>
      <c r="N1280" s="18"/>
      <c r="O1280" s="122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</row>
    <row r="1281" spans="1:27">
      <c r="A1281" s="18"/>
      <c r="B1281" s="7"/>
      <c r="C1281" s="7"/>
      <c r="D1281" s="18"/>
      <c r="E1281" s="111"/>
      <c r="F1281" s="7"/>
      <c r="G1281" s="7"/>
      <c r="H1281" s="7"/>
      <c r="I1281" s="7"/>
      <c r="J1281" s="7"/>
      <c r="K1281" s="7"/>
      <c r="L1281" s="124"/>
      <c r="M1281" s="7"/>
      <c r="N1281" s="18"/>
      <c r="O1281" s="122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</row>
    <row r="1282" spans="1:27">
      <c r="A1282" s="18"/>
      <c r="B1282" s="7"/>
      <c r="C1282" s="7"/>
      <c r="D1282" s="18"/>
      <c r="E1282" s="111"/>
      <c r="F1282" s="7"/>
      <c r="G1282" s="7"/>
      <c r="H1282" s="7"/>
      <c r="I1282" s="7"/>
      <c r="J1282" s="7"/>
      <c r="K1282" s="7"/>
      <c r="L1282" s="124"/>
      <c r="M1282" s="7"/>
      <c r="N1282" s="18"/>
      <c r="O1282" s="122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</row>
    <row r="1283" spans="1:27">
      <c r="A1283" s="18"/>
      <c r="B1283" s="7"/>
      <c r="C1283" s="7"/>
      <c r="D1283" s="18"/>
      <c r="E1283" s="111"/>
      <c r="F1283" s="7"/>
      <c r="G1283" s="7"/>
      <c r="H1283" s="7"/>
      <c r="I1283" s="7"/>
      <c r="J1283" s="7"/>
      <c r="K1283" s="7"/>
      <c r="L1283" s="124"/>
      <c r="M1283" s="7"/>
      <c r="N1283" s="18"/>
      <c r="O1283" s="122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</row>
    <row r="1284" spans="1:27">
      <c r="A1284" s="18"/>
      <c r="B1284" s="7"/>
      <c r="C1284" s="7"/>
      <c r="D1284" s="18"/>
      <c r="E1284" s="111"/>
      <c r="F1284" s="7"/>
      <c r="G1284" s="7"/>
      <c r="H1284" s="7"/>
      <c r="I1284" s="7"/>
      <c r="J1284" s="7"/>
      <c r="K1284" s="7"/>
      <c r="L1284" s="124"/>
      <c r="M1284" s="7"/>
      <c r="N1284" s="18"/>
      <c r="O1284" s="122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</row>
    <row r="1285" spans="1:27">
      <c r="A1285" s="18"/>
      <c r="B1285" s="7"/>
      <c r="C1285" s="7"/>
      <c r="D1285" s="18"/>
      <c r="E1285" s="111"/>
      <c r="F1285" s="7"/>
      <c r="G1285" s="7"/>
      <c r="H1285" s="7"/>
      <c r="I1285" s="7"/>
      <c r="J1285" s="7"/>
      <c r="K1285" s="7"/>
      <c r="L1285" s="124"/>
      <c r="M1285" s="7"/>
      <c r="N1285" s="18"/>
      <c r="O1285" s="122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</row>
    <row r="1286" spans="1:27">
      <c r="A1286" s="18"/>
      <c r="B1286" s="7"/>
      <c r="C1286" s="7"/>
      <c r="D1286" s="18"/>
      <c r="E1286" s="111"/>
      <c r="F1286" s="7"/>
      <c r="G1286" s="7"/>
      <c r="H1286" s="7"/>
      <c r="I1286" s="7"/>
      <c r="J1286" s="7"/>
      <c r="K1286" s="7"/>
      <c r="L1286" s="124"/>
      <c r="M1286" s="7"/>
      <c r="N1286" s="18"/>
      <c r="O1286" s="122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</row>
    <row r="1287" spans="1:27">
      <c r="A1287" s="18"/>
      <c r="B1287" s="7"/>
      <c r="C1287" s="7"/>
      <c r="D1287" s="18"/>
      <c r="E1287" s="111"/>
      <c r="F1287" s="7"/>
      <c r="G1287" s="7"/>
      <c r="H1287" s="7"/>
      <c r="I1287" s="7"/>
      <c r="J1287" s="7"/>
      <c r="K1287" s="7"/>
      <c r="L1287" s="124"/>
      <c r="M1287" s="7"/>
      <c r="N1287" s="18"/>
      <c r="O1287" s="122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</row>
    <row r="1288" spans="1:27">
      <c r="A1288" s="18"/>
      <c r="B1288" s="7"/>
      <c r="C1288" s="7"/>
      <c r="D1288" s="18"/>
      <c r="E1288" s="111"/>
      <c r="F1288" s="7"/>
      <c r="G1288" s="7"/>
      <c r="H1288" s="7"/>
      <c r="I1288" s="7"/>
      <c r="J1288" s="7"/>
      <c r="K1288" s="7"/>
      <c r="L1288" s="124"/>
      <c r="M1288" s="7"/>
      <c r="N1288" s="18"/>
      <c r="O1288" s="122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</row>
    <row r="1289" spans="1:27">
      <c r="A1289" s="18"/>
      <c r="B1289" s="7"/>
      <c r="C1289" s="7"/>
      <c r="D1289" s="18"/>
      <c r="E1289" s="111"/>
      <c r="F1289" s="7"/>
      <c r="G1289" s="7"/>
      <c r="H1289" s="7"/>
      <c r="I1289" s="7"/>
      <c r="J1289" s="7"/>
      <c r="K1289" s="7"/>
      <c r="L1289" s="124"/>
      <c r="M1289" s="7"/>
      <c r="N1289" s="18"/>
      <c r="O1289" s="122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</row>
    <row r="1290" spans="1:27">
      <c r="A1290" s="18"/>
      <c r="B1290" s="7"/>
      <c r="C1290" s="7"/>
      <c r="D1290" s="18"/>
      <c r="E1290" s="111"/>
      <c r="F1290" s="7"/>
      <c r="G1290" s="7"/>
      <c r="H1290" s="7"/>
      <c r="I1290" s="7"/>
      <c r="J1290" s="7"/>
      <c r="K1290" s="7"/>
      <c r="L1290" s="124"/>
      <c r="M1290" s="7"/>
      <c r="N1290" s="18"/>
      <c r="O1290" s="122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</row>
    <row r="1291" spans="1:27">
      <c r="A1291" s="18"/>
      <c r="B1291" s="7"/>
      <c r="C1291" s="7"/>
      <c r="D1291" s="18"/>
      <c r="E1291" s="111"/>
      <c r="F1291" s="7"/>
      <c r="G1291" s="7"/>
      <c r="H1291" s="7"/>
      <c r="I1291" s="7"/>
      <c r="J1291" s="7"/>
      <c r="K1291" s="7"/>
      <c r="L1291" s="124"/>
      <c r="M1291" s="7"/>
      <c r="N1291" s="18"/>
      <c r="O1291" s="122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</row>
    <row r="1292" spans="1:27">
      <c r="A1292" s="18"/>
      <c r="B1292" s="7"/>
      <c r="C1292" s="7"/>
      <c r="D1292" s="18"/>
      <c r="E1292" s="111"/>
      <c r="F1292" s="7"/>
      <c r="G1292" s="7"/>
      <c r="H1292" s="7"/>
      <c r="I1292" s="7"/>
      <c r="J1292" s="7"/>
      <c r="K1292" s="7"/>
      <c r="L1292" s="124"/>
      <c r="M1292" s="7"/>
      <c r="N1292" s="18"/>
      <c r="O1292" s="122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</row>
    <row r="1293" spans="1:27">
      <c r="A1293" s="18"/>
      <c r="B1293" s="7"/>
      <c r="C1293" s="7"/>
      <c r="D1293" s="18"/>
      <c r="E1293" s="111"/>
      <c r="F1293" s="7"/>
      <c r="G1293" s="7"/>
      <c r="H1293" s="7"/>
      <c r="I1293" s="7"/>
      <c r="J1293" s="7"/>
      <c r="K1293" s="7"/>
      <c r="L1293" s="124"/>
      <c r="M1293" s="7"/>
      <c r="N1293" s="18"/>
      <c r="O1293" s="122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</row>
    <row r="1294" spans="1:27">
      <c r="A1294" s="18"/>
      <c r="B1294" s="7"/>
      <c r="C1294" s="7"/>
      <c r="D1294" s="18"/>
      <c r="E1294" s="111"/>
      <c r="F1294" s="7"/>
      <c r="G1294" s="7"/>
      <c r="H1294" s="7"/>
      <c r="I1294" s="7"/>
      <c r="J1294" s="7"/>
      <c r="K1294" s="7"/>
      <c r="L1294" s="124"/>
      <c r="M1294" s="7"/>
      <c r="N1294" s="18"/>
      <c r="O1294" s="122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</row>
    <row r="1295" spans="1:27">
      <c r="A1295" s="18"/>
      <c r="B1295" s="7"/>
      <c r="C1295" s="7"/>
      <c r="D1295" s="18"/>
      <c r="E1295" s="111"/>
      <c r="F1295" s="7"/>
      <c r="G1295" s="7"/>
      <c r="H1295" s="7"/>
      <c r="I1295" s="7"/>
      <c r="J1295" s="7"/>
      <c r="K1295" s="7"/>
      <c r="L1295" s="124"/>
      <c r="M1295" s="7"/>
      <c r="N1295" s="18"/>
      <c r="O1295" s="122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</row>
    <row r="1296" spans="1:27">
      <c r="A1296" s="18"/>
      <c r="B1296" s="7"/>
      <c r="C1296" s="7"/>
      <c r="D1296" s="18"/>
      <c r="E1296" s="111"/>
      <c r="F1296" s="7"/>
      <c r="G1296" s="7"/>
      <c r="H1296" s="7"/>
      <c r="I1296" s="7"/>
      <c r="J1296" s="7"/>
      <c r="K1296" s="7"/>
      <c r="L1296" s="124"/>
      <c r="M1296" s="7"/>
      <c r="N1296" s="18"/>
      <c r="O1296" s="122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</row>
    <row r="1297" spans="1:27">
      <c r="A1297" s="18"/>
      <c r="B1297" s="7"/>
      <c r="C1297" s="7"/>
      <c r="D1297" s="18"/>
      <c r="E1297" s="111"/>
      <c r="F1297" s="7"/>
      <c r="G1297" s="7"/>
      <c r="H1297" s="7"/>
      <c r="I1297" s="7"/>
      <c r="J1297" s="7"/>
      <c r="K1297" s="7"/>
      <c r="L1297" s="124"/>
      <c r="M1297" s="7"/>
      <c r="N1297" s="18"/>
      <c r="O1297" s="122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</row>
    <row r="1298" spans="1:27">
      <c r="A1298" s="18"/>
      <c r="B1298" s="7"/>
      <c r="C1298" s="7"/>
      <c r="D1298" s="18"/>
      <c r="E1298" s="111"/>
      <c r="F1298" s="7"/>
      <c r="G1298" s="7"/>
      <c r="H1298" s="7"/>
      <c r="I1298" s="7"/>
      <c r="J1298" s="7"/>
      <c r="K1298" s="7"/>
      <c r="L1298" s="124"/>
      <c r="M1298" s="7"/>
      <c r="N1298" s="18"/>
      <c r="O1298" s="122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</row>
    <row r="1299" spans="1:27">
      <c r="A1299" s="18"/>
      <c r="B1299" s="7"/>
      <c r="C1299" s="7"/>
      <c r="D1299" s="18"/>
      <c r="E1299" s="111"/>
      <c r="F1299" s="7"/>
      <c r="G1299" s="7"/>
      <c r="H1299" s="7"/>
      <c r="I1299" s="7"/>
      <c r="J1299" s="7"/>
      <c r="K1299" s="7"/>
      <c r="L1299" s="124"/>
      <c r="M1299" s="7"/>
      <c r="N1299" s="18"/>
      <c r="O1299" s="122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</row>
    <row r="1300" spans="1:27">
      <c r="A1300" s="18"/>
      <c r="B1300" s="7"/>
      <c r="C1300" s="7"/>
      <c r="D1300" s="18"/>
      <c r="E1300" s="111"/>
      <c r="F1300" s="7"/>
      <c r="G1300" s="7"/>
      <c r="H1300" s="7"/>
      <c r="I1300" s="7"/>
      <c r="J1300" s="7"/>
      <c r="K1300" s="7"/>
      <c r="L1300" s="124"/>
      <c r="M1300" s="7"/>
      <c r="N1300" s="18"/>
      <c r="O1300" s="122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</row>
    <row r="1301" spans="1:27">
      <c r="A1301" s="18"/>
      <c r="B1301" s="7"/>
      <c r="C1301" s="7"/>
      <c r="D1301" s="18"/>
      <c r="E1301" s="111"/>
      <c r="F1301" s="7"/>
      <c r="G1301" s="7"/>
      <c r="H1301" s="7"/>
      <c r="I1301" s="7"/>
      <c r="J1301" s="7"/>
      <c r="K1301" s="7"/>
      <c r="L1301" s="124"/>
      <c r="M1301" s="7"/>
      <c r="N1301" s="18"/>
      <c r="O1301" s="122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</row>
    <row r="1302" spans="1:27">
      <c r="A1302" s="18"/>
      <c r="B1302" s="7"/>
      <c r="C1302" s="7"/>
      <c r="D1302" s="18"/>
      <c r="E1302" s="111"/>
      <c r="F1302" s="7"/>
      <c r="G1302" s="7"/>
      <c r="H1302" s="7"/>
      <c r="I1302" s="7"/>
      <c r="J1302" s="7"/>
      <c r="K1302" s="7"/>
      <c r="L1302" s="124"/>
      <c r="M1302" s="7"/>
      <c r="N1302" s="18"/>
      <c r="O1302" s="122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</row>
    <row r="1303" spans="1:27">
      <c r="A1303" s="18"/>
      <c r="B1303" s="7"/>
      <c r="C1303" s="7"/>
      <c r="D1303" s="18"/>
      <c r="E1303" s="111"/>
      <c r="F1303" s="7"/>
      <c r="G1303" s="7"/>
      <c r="H1303" s="7"/>
      <c r="I1303" s="7"/>
      <c r="J1303" s="7"/>
      <c r="K1303" s="7"/>
      <c r="L1303" s="124"/>
      <c r="M1303" s="7"/>
      <c r="N1303" s="18"/>
      <c r="O1303" s="122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</row>
    <row r="1304" spans="1:27">
      <c r="A1304" s="18"/>
      <c r="B1304" s="7"/>
      <c r="C1304" s="7"/>
      <c r="D1304" s="18"/>
      <c r="E1304" s="111"/>
      <c r="F1304" s="7"/>
      <c r="G1304" s="7"/>
      <c r="H1304" s="7"/>
      <c r="I1304" s="7"/>
      <c r="J1304" s="7"/>
      <c r="K1304" s="7"/>
      <c r="L1304" s="124"/>
      <c r="M1304" s="7"/>
      <c r="N1304" s="18"/>
      <c r="O1304" s="122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</row>
    <row r="1305" spans="1:27">
      <c r="A1305" s="18"/>
      <c r="B1305" s="7"/>
      <c r="C1305" s="7"/>
      <c r="D1305" s="18"/>
      <c r="E1305" s="111"/>
      <c r="F1305" s="7"/>
      <c r="G1305" s="7"/>
      <c r="H1305" s="7"/>
      <c r="I1305" s="7"/>
      <c r="J1305" s="7"/>
      <c r="K1305" s="7"/>
      <c r="L1305" s="124"/>
      <c r="M1305" s="7"/>
      <c r="N1305" s="18"/>
      <c r="O1305" s="122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</row>
    <row r="1306" spans="1:27">
      <c r="A1306" s="18"/>
      <c r="B1306" s="7"/>
      <c r="C1306" s="7"/>
      <c r="D1306" s="18"/>
      <c r="E1306" s="111"/>
      <c r="F1306" s="7"/>
      <c r="G1306" s="7"/>
      <c r="H1306" s="7"/>
      <c r="I1306" s="7"/>
      <c r="J1306" s="7"/>
      <c r="K1306" s="7"/>
      <c r="L1306" s="124"/>
      <c r="M1306" s="7"/>
      <c r="N1306" s="18"/>
      <c r="O1306" s="122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</row>
    <row r="1307" spans="1:27">
      <c r="A1307" s="18"/>
      <c r="B1307" s="7"/>
      <c r="C1307" s="7"/>
      <c r="D1307" s="18"/>
      <c r="E1307" s="111"/>
      <c r="F1307" s="7"/>
      <c r="G1307" s="7"/>
      <c r="H1307" s="7"/>
      <c r="I1307" s="7"/>
      <c r="J1307" s="7"/>
      <c r="K1307" s="7"/>
      <c r="L1307" s="124"/>
      <c r="M1307" s="7"/>
      <c r="N1307" s="18"/>
      <c r="O1307" s="122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</row>
    <row r="1308" spans="1:27">
      <c r="A1308" s="18"/>
      <c r="B1308" s="7"/>
      <c r="C1308" s="7"/>
      <c r="D1308" s="18"/>
      <c r="E1308" s="111"/>
      <c r="F1308" s="7"/>
      <c r="G1308" s="7"/>
      <c r="H1308" s="7"/>
      <c r="I1308" s="7"/>
      <c r="J1308" s="7"/>
      <c r="K1308" s="7"/>
      <c r="L1308" s="124"/>
      <c r="M1308" s="7"/>
      <c r="N1308" s="18"/>
      <c r="O1308" s="122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</row>
    <row r="1309" spans="1:27">
      <c r="A1309" s="18"/>
      <c r="B1309" s="7"/>
      <c r="C1309" s="7"/>
      <c r="D1309" s="18"/>
      <c r="E1309" s="111"/>
      <c r="F1309" s="7"/>
      <c r="G1309" s="7"/>
      <c r="H1309" s="7"/>
      <c r="I1309" s="7"/>
      <c r="J1309" s="7"/>
      <c r="K1309" s="7"/>
      <c r="L1309" s="124"/>
      <c r="M1309" s="7"/>
      <c r="N1309" s="18"/>
      <c r="O1309" s="122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</row>
    <row r="1310" spans="1:27">
      <c r="A1310" s="18"/>
      <c r="B1310" s="7"/>
      <c r="C1310" s="7"/>
      <c r="D1310" s="18"/>
      <c r="E1310" s="111"/>
      <c r="F1310" s="7"/>
      <c r="G1310" s="7"/>
      <c r="H1310" s="7"/>
      <c r="I1310" s="7"/>
      <c r="J1310" s="7"/>
      <c r="K1310" s="7"/>
      <c r="L1310" s="124"/>
      <c r="M1310" s="7"/>
      <c r="N1310" s="18"/>
      <c r="O1310" s="122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</row>
    <row r="1311" spans="1:27">
      <c r="A1311" s="18"/>
      <c r="B1311" s="7"/>
      <c r="C1311" s="7"/>
      <c r="D1311" s="18"/>
      <c r="E1311" s="111"/>
      <c r="F1311" s="7"/>
      <c r="G1311" s="7"/>
      <c r="H1311" s="7"/>
      <c r="I1311" s="7"/>
      <c r="J1311" s="7"/>
      <c r="K1311" s="7"/>
      <c r="L1311" s="124"/>
      <c r="M1311" s="7"/>
      <c r="N1311" s="18"/>
      <c r="O1311" s="122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</row>
    <row r="1312" spans="1:27">
      <c r="A1312" s="18"/>
      <c r="B1312" s="7"/>
      <c r="C1312" s="7"/>
      <c r="D1312" s="18"/>
      <c r="E1312" s="111"/>
      <c r="F1312" s="7"/>
      <c r="G1312" s="7"/>
      <c r="H1312" s="7"/>
      <c r="I1312" s="7"/>
      <c r="J1312" s="7"/>
      <c r="K1312" s="7"/>
      <c r="L1312" s="124"/>
      <c r="M1312" s="7"/>
      <c r="N1312" s="18"/>
      <c r="O1312" s="122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</row>
    <row r="1313" spans="1:27">
      <c r="A1313" s="18"/>
      <c r="B1313" s="7"/>
      <c r="C1313" s="7"/>
      <c r="D1313" s="18"/>
      <c r="E1313" s="111"/>
      <c r="F1313" s="7"/>
      <c r="G1313" s="7"/>
      <c r="H1313" s="7"/>
      <c r="I1313" s="7"/>
      <c r="J1313" s="7"/>
      <c r="K1313" s="7"/>
      <c r="L1313" s="124"/>
      <c r="M1313" s="7"/>
      <c r="N1313" s="18"/>
      <c r="O1313" s="122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</row>
    <row r="1314" spans="1:27">
      <c r="A1314" s="18"/>
      <c r="B1314" s="7"/>
      <c r="C1314" s="7"/>
      <c r="D1314" s="18"/>
      <c r="E1314" s="111"/>
      <c r="F1314" s="7"/>
      <c r="G1314" s="7"/>
      <c r="H1314" s="7"/>
      <c r="I1314" s="7"/>
      <c r="J1314" s="7"/>
      <c r="K1314" s="7"/>
      <c r="L1314" s="124"/>
      <c r="M1314" s="7"/>
      <c r="N1314" s="18"/>
      <c r="O1314" s="122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</row>
    <row r="1315" spans="1:27">
      <c r="A1315" s="18"/>
      <c r="B1315" s="7"/>
      <c r="C1315" s="7"/>
      <c r="D1315" s="18"/>
      <c r="E1315" s="111"/>
      <c r="F1315" s="7"/>
      <c r="G1315" s="7"/>
      <c r="H1315" s="7"/>
      <c r="I1315" s="7"/>
      <c r="J1315" s="7"/>
      <c r="K1315" s="7"/>
      <c r="L1315" s="124"/>
      <c r="M1315" s="7"/>
      <c r="N1315" s="18"/>
      <c r="O1315" s="122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</row>
    <row r="1316" spans="1:27">
      <c r="A1316" s="18"/>
      <c r="B1316" s="7"/>
      <c r="C1316" s="7"/>
      <c r="D1316" s="18"/>
      <c r="E1316" s="111"/>
      <c r="F1316" s="7"/>
      <c r="G1316" s="7"/>
      <c r="H1316" s="7"/>
      <c r="I1316" s="7"/>
      <c r="J1316" s="7"/>
      <c r="K1316" s="7"/>
      <c r="L1316" s="124"/>
      <c r="M1316" s="7"/>
      <c r="N1316" s="18"/>
      <c r="O1316" s="122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</row>
    <row r="1317" spans="1:27">
      <c r="A1317" s="18"/>
      <c r="B1317" s="7"/>
      <c r="C1317" s="7"/>
      <c r="D1317" s="18"/>
      <c r="E1317" s="111"/>
      <c r="F1317" s="7"/>
      <c r="G1317" s="7"/>
      <c r="H1317" s="7"/>
      <c r="I1317" s="7"/>
      <c r="J1317" s="7"/>
      <c r="K1317" s="7"/>
      <c r="L1317" s="124"/>
      <c r="M1317" s="7"/>
      <c r="N1317" s="18"/>
      <c r="O1317" s="122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</row>
    <row r="1318" spans="1:27">
      <c r="A1318" s="18"/>
      <c r="B1318" s="7"/>
      <c r="C1318" s="7"/>
      <c r="D1318" s="18"/>
      <c r="E1318" s="111"/>
      <c r="F1318" s="7"/>
      <c r="G1318" s="7"/>
      <c r="H1318" s="7"/>
      <c r="I1318" s="7"/>
      <c r="J1318" s="7"/>
      <c r="K1318" s="7"/>
      <c r="L1318" s="124"/>
      <c r="M1318" s="7"/>
      <c r="N1318" s="18"/>
      <c r="O1318" s="122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</row>
    <row r="1319" spans="1:27">
      <c r="A1319" s="18"/>
      <c r="B1319" s="7"/>
      <c r="C1319" s="7"/>
      <c r="D1319" s="18"/>
      <c r="E1319" s="111"/>
      <c r="F1319" s="7"/>
      <c r="G1319" s="7"/>
      <c r="H1319" s="7"/>
      <c r="I1319" s="7"/>
      <c r="J1319" s="7"/>
      <c r="K1319" s="7"/>
      <c r="L1319" s="124"/>
      <c r="M1319" s="7"/>
      <c r="N1319" s="18"/>
      <c r="O1319" s="122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</row>
    <row r="1320" spans="1:27">
      <c r="A1320" s="18"/>
      <c r="B1320" s="7"/>
      <c r="C1320" s="7"/>
      <c r="D1320" s="18"/>
      <c r="E1320" s="111"/>
      <c r="F1320" s="7"/>
      <c r="G1320" s="7"/>
      <c r="H1320" s="7"/>
      <c r="I1320" s="7"/>
      <c r="J1320" s="7"/>
      <c r="K1320" s="7"/>
      <c r="L1320" s="124"/>
      <c r="M1320" s="7"/>
      <c r="N1320" s="18"/>
      <c r="O1320" s="122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</row>
    <row r="1321" spans="1:27">
      <c r="A1321" s="18"/>
      <c r="B1321" s="7"/>
      <c r="C1321" s="7"/>
      <c r="D1321" s="18"/>
      <c r="E1321" s="111"/>
      <c r="F1321" s="7"/>
      <c r="G1321" s="7"/>
      <c r="H1321" s="7"/>
      <c r="I1321" s="7"/>
      <c r="J1321" s="7"/>
      <c r="K1321" s="7"/>
      <c r="L1321" s="124"/>
      <c r="M1321" s="7"/>
      <c r="N1321" s="18"/>
      <c r="O1321" s="122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</row>
    <row r="1322" spans="1:27">
      <c r="A1322" s="18"/>
      <c r="B1322" s="7"/>
      <c r="C1322" s="7"/>
      <c r="D1322" s="18"/>
      <c r="E1322" s="111"/>
      <c r="F1322" s="7"/>
      <c r="G1322" s="7"/>
      <c r="H1322" s="7"/>
      <c r="I1322" s="7"/>
      <c r="J1322" s="7"/>
      <c r="K1322" s="7"/>
      <c r="L1322" s="124"/>
      <c r="M1322" s="7"/>
      <c r="N1322" s="18"/>
      <c r="O1322" s="122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</row>
    <row r="1323" spans="1:27">
      <c r="A1323" s="18"/>
      <c r="B1323" s="7"/>
      <c r="C1323" s="7"/>
      <c r="D1323" s="18"/>
      <c r="E1323" s="111"/>
      <c r="F1323" s="7"/>
      <c r="G1323" s="7"/>
      <c r="H1323" s="7"/>
      <c r="I1323" s="7"/>
      <c r="J1323" s="7"/>
      <c r="K1323" s="7"/>
      <c r="L1323" s="124"/>
      <c r="M1323" s="7"/>
      <c r="N1323" s="18"/>
      <c r="O1323" s="122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</row>
    <row r="1324" spans="1:27">
      <c r="A1324" s="18"/>
      <c r="B1324" s="7"/>
      <c r="C1324" s="7"/>
      <c r="D1324" s="18"/>
      <c r="E1324" s="111"/>
      <c r="F1324" s="7"/>
      <c r="G1324" s="7"/>
      <c r="H1324" s="7"/>
      <c r="I1324" s="7"/>
      <c r="J1324" s="7"/>
      <c r="K1324" s="7"/>
      <c r="L1324" s="124"/>
      <c r="M1324" s="7"/>
      <c r="N1324" s="18"/>
      <c r="O1324" s="122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</row>
    <row r="1325" spans="1:27">
      <c r="A1325" s="18"/>
      <c r="B1325" s="7"/>
      <c r="C1325" s="7"/>
      <c r="D1325" s="18"/>
      <c r="E1325" s="111"/>
      <c r="F1325" s="7"/>
      <c r="G1325" s="7"/>
      <c r="H1325" s="7"/>
      <c r="I1325" s="7"/>
      <c r="J1325" s="7"/>
      <c r="K1325" s="7"/>
      <c r="L1325" s="124"/>
      <c r="M1325" s="7"/>
      <c r="N1325" s="18"/>
      <c r="O1325" s="122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</row>
    <row r="1326" spans="1:27">
      <c r="A1326" s="18"/>
      <c r="B1326" s="7"/>
      <c r="C1326" s="7"/>
      <c r="D1326" s="18"/>
      <c r="E1326" s="111"/>
      <c r="F1326" s="7"/>
      <c r="G1326" s="7"/>
      <c r="H1326" s="7"/>
      <c r="I1326" s="7"/>
      <c r="J1326" s="7"/>
      <c r="K1326" s="7"/>
      <c r="L1326" s="124"/>
      <c r="M1326" s="7"/>
      <c r="N1326" s="18"/>
      <c r="O1326" s="122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</row>
    <row r="1327" spans="1:27">
      <c r="A1327" s="18"/>
      <c r="B1327" s="7"/>
      <c r="C1327" s="7"/>
      <c r="D1327" s="18"/>
      <c r="E1327" s="111"/>
      <c r="F1327" s="7"/>
      <c r="G1327" s="7"/>
      <c r="H1327" s="7"/>
      <c r="I1327" s="7"/>
      <c r="J1327" s="7"/>
      <c r="K1327" s="7"/>
      <c r="L1327" s="124"/>
      <c r="M1327" s="7"/>
      <c r="N1327" s="18"/>
      <c r="O1327" s="122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</row>
    <row r="1328" spans="1:27">
      <c r="A1328" s="18"/>
      <c r="B1328" s="7"/>
      <c r="C1328" s="7"/>
      <c r="D1328" s="18"/>
      <c r="E1328" s="111"/>
      <c r="F1328" s="7"/>
      <c r="G1328" s="7"/>
      <c r="H1328" s="7"/>
      <c r="I1328" s="7"/>
      <c r="J1328" s="7"/>
      <c r="K1328" s="7"/>
      <c r="L1328" s="124"/>
      <c r="M1328" s="7"/>
      <c r="N1328" s="18"/>
      <c r="O1328" s="122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</row>
    <row r="1329" spans="1:27">
      <c r="A1329" s="18"/>
      <c r="B1329" s="7"/>
      <c r="C1329" s="7"/>
      <c r="D1329" s="18"/>
      <c r="E1329" s="111"/>
      <c r="F1329" s="7"/>
      <c r="G1329" s="7"/>
      <c r="H1329" s="7"/>
      <c r="I1329" s="7"/>
      <c r="J1329" s="7"/>
      <c r="K1329" s="7"/>
      <c r="L1329" s="124"/>
      <c r="M1329" s="7"/>
      <c r="N1329" s="18"/>
      <c r="O1329" s="122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</row>
    <row r="1330" spans="1:27">
      <c r="A1330" s="18"/>
      <c r="B1330" s="7"/>
      <c r="C1330" s="7"/>
      <c r="D1330" s="18"/>
      <c r="E1330" s="111"/>
      <c r="F1330" s="7"/>
      <c r="G1330" s="7"/>
      <c r="H1330" s="7"/>
      <c r="I1330" s="7"/>
      <c r="J1330" s="7"/>
      <c r="K1330" s="7"/>
      <c r="L1330" s="124"/>
      <c r="M1330" s="7"/>
      <c r="N1330" s="18"/>
      <c r="O1330" s="122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</row>
    <row r="1331" spans="1:27">
      <c r="A1331" s="18"/>
      <c r="B1331" s="7"/>
      <c r="C1331" s="7"/>
      <c r="D1331" s="18"/>
      <c r="E1331" s="111"/>
      <c r="F1331" s="7"/>
      <c r="G1331" s="7"/>
      <c r="H1331" s="7"/>
      <c r="I1331" s="7"/>
      <c r="J1331" s="7"/>
      <c r="K1331" s="7"/>
      <c r="L1331" s="124"/>
      <c r="M1331" s="7"/>
      <c r="N1331" s="18"/>
      <c r="O1331" s="122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</row>
    <row r="1332" spans="1:27">
      <c r="A1332" s="18"/>
      <c r="B1332" s="7"/>
      <c r="C1332" s="7"/>
      <c r="D1332" s="18"/>
      <c r="E1332" s="111"/>
      <c r="F1332" s="7"/>
      <c r="G1332" s="7"/>
      <c r="H1332" s="7"/>
      <c r="I1332" s="7"/>
      <c r="J1332" s="7"/>
      <c r="K1332" s="7"/>
      <c r="L1332" s="124"/>
      <c r="M1332" s="7"/>
      <c r="N1332" s="18"/>
      <c r="O1332" s="122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</row>
    <row r="1333" spans="1:27">
      <c r="A1333" s="18"/>
      <c r="B1333" s="7"/>
      <c r="C1333" s="7"/>
      <c r="D1333" s="18"/>
      <c r="E1333" s="111"/>
      <c r="F1333" s="7"/>
      <c r="G1333" s="7"/>
      <c r="H1333" s="7"/>
      <c r="I1333" s="7"/>
      <c r="J1333" s="7"/>
      <c r="K1333" s="7"/>
      <c r="L1333" s="124"/>
      <c r="M1333" s="7"/>
      <c r="N1333" s="18"/>
      <c r="O1333" s="122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</row>
    <row r="1334" spans="1:27">
      <c r="A1334" s="18"/>
      <c r="B1334" s="7"/>
      <c r="C1334" s="7"/>
      <c r="D1334" s="18"/>
      <c r="E1334" s="111"/>
      <c r="F1334" s="7"/>
      <c r="G1334" s="7"/>
      <c r="H1334" s="7"/>
      <c r="I1334" s="7"/>
      <c r="J1334" s="7"/>
      <c r="K1334" s="7"/>
      <c r="L1334" s="124"/>
      <c r="M1334" s="7"/>
      <c r="N1334" s="18"/>
      <c r="O1334" s="122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</row>
    <row r="1335" spans="1:27">
      <c r="A1335" s="18"/>
      <c r="B1335" s="7"/>
      <c r="C1335" s="7"/>
      <c r="D1335" s="18"/>
      <c r="E1335" s="111"/>
      <c r="F1335" s="7"/>
      <c r="G1335" s="7"/>
      <c r="H1335" s="7"/>
      <c r="I1335" s="7"/>
      <c r="J1335" s="7"/>
      <c r="K1335" s="7"/>
      <c r="L1335" s="124"/>
      <c r="M1335" s="7"/>
      <c r="N1335" s="18"/>
      <c r="O1335" s="122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</row>
    <row r="1336" spans="1:27">
      <c r="A1336" s="18"/>
      <c r="B1336" s="7"/>
      <c r="C1336" s="7"/>
      <c r="D1336" s="18"/>
      <c r="E1336" s="111"/>
      <c r="F1336" s="7"/>
      <c r="G1336" s="7"/>
      <c r="H1336" s="7"/>
      <c r="I1336" s="7"/>
      <c r="J1336" s="7"/>
      <c r="K1336" s="7"/>
      <c r="L1336" s="124"/>
      <c r="M1336" s="7"/>
      <c r="N1336" s="18"/>
      <c r="O1336" s="122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</row>
    <row r="1337" spans="1:27">
      <c r="A1337" s="18"/>
      <c r="B1337" s="7"/>
      <c r="C1337" s="7"/>
      <c r="D1337" s="18"/>
      <c r="E1337" s="111"/>
      <c r="F1337" s="7"/>
      <c r="G1337" s="7"/>
      <c r="H1337" s="7"/>
      <c r="I1337" s="7"/>
      <c r="J1337" s="7"/>
      <c r="K1337" s="7"/>
      <c r="L1337" s="124"/>
      <c r="M1337" s="7"/>
      <c r="N1337" s="18"/>
      <c r="O1337" s="122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</row>
    <row r="1338" spans="1:27">
      <c r="A1338" s="18"/>
      <c r="B1338" s="7"/>
      <c r="C1338" s="7"/>
      <c r="D1338" s="18"/>
      <c r="E1338" s="111"/>
      <c r="F1338" s="7"/>
      <c r="G1338" s="7"/>
      <c r="H1338" s="7"/>
      <c r="I1338" s="7"/>
      <c r="J1338" s="7"/>
      <c r="K1338" s="7"/>
      <c r="L1338" s="124"/>
      <c r="M1338" s="7"/>
      <c r="N1338" s="18"/>
      <c r="O1338" s="122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</row>
    <row r="1339" spans="1:27">
      <c r="A1339" s="18"/>
      <c r="B1339" s="7"/>
      <c r="C1339" s="7"/>
      <c r="D1339" s="18"/>
      <c r="E1339" s="111"/>
      <c r="F1339" s="7"/>
      <c r="G1339" s="7"/>
      <c r="H1339" s="7"/>
      <c r="I1339" s="7"/>
      <c r="J1339" s="7"/>
      <c r="K1339" s="7"/>
      <c r="L1339" s="124"/>
      <c r="M1339" s="7"/>
      <c r="N1339" s="18"/>
      <c r="O1339" s="122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</row>
    <row r="1340" spans="1:27">
      <c r="A1340" s="18"/>
      <c r="B1340" s="7"/>
      <c r="C1340" s="7"/>
      <c r="D1340" s="18"/>
      <c r="E1340" s="111"/>
      <c r="F1340" s="7"/>
      <c r="G1340" s="7"/>
      <c r="H1340" s="7"/>
      <c r="I1340" s="7"/>
      <c r="J1340" s="7"/>
      <c r="K1340" s="7"/>
      <c r="L1340" s="124"/>
      <c r="M1340" s="7"/>
      <c r="N1340" s="18"/>
      <c r="O1340" s="122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</row>
    <row r="1341" spans="1:27">
      <c r="A1341" s="18"/>
      <c r="B1341" s="7"/>
      <c r="C1341" s="7"/>
      <c r="D1341" s="18"/>
      <c r="E1341" s="111"/>
      <c r="F1341" s="7"/>
      <c r="G1341" s="7"/>
      <c r="H1341" s="7"/>
      <c r="I1341" s="7"/>
      <c r="J1341" s="7"/>
      <c r="K1341" s="7"/>
      <c r="L1341" s="124"/>
      <c r="M1341" s="7"/>
      <c r="N1341" s="18"/>
      <c r="O1341" s="122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</row>
    <row r="1342" spans="1:27">
      <c r="A1342" s="18"/>
      <c r="B1342" s="7"/>
      <c r="C1342" s="7"/>
      <c r="D1342" s="18"/>
      <c r="E1342" s="111"/>
      <c r="F1342" s="7"/>
      <c r="G1342" s="7"/>
      <c r="H1342" s="7"/>
      <c r="I1342" s="7"/>
      <c r="J1342" s="7"/>
      <c r="K1342" s="7"/>
      <c r="L1342" s="124"/>
      <c r="M1342" s="7"/>
      <c r="N1342" s="18"/>
      <c r="O1342" s="122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</row>
    <row r="1343" spans="1:27">
      <c r="A1343" s="18"/>
      <c r="B1343" s="7"/>
      <c r="C1343" s="7"/>
      <c r="D1343" s="18"/>
      <c r="E1343" s="111"/>
      <c r="F1343" s="7"/>
      <c r="G1343" s="7"/>
      <c r="H1343" s="7"/>
      <c r="I1343" s="7"/>
      <c r="J1343" s="7"/>
      <c r="K1343" s="7"/>
      <c r="L1343" s="124"/>
      <c r="M1343" s="7"/>
      <c r="N1343" s="18"/>
      <c r="O1343" s="122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</row>
    <row r="1344" spans="1:27">
      <c r="A1344" s="18"/>
      <c r="B1344" s="7"/>
      <c r="C1344" s="7"/>
      <c r="D1344" s="18"/>
      <c r="E1344" s="111"/>
      <c r="F1344" s="7"/>
      <c r="G1344" s="7"/>
      <c r="H1344" s="7"/>
      <c r="I1344" s="7"/>
      <c r="J1344" s="7"/>
      <c r="K1344" s="7"/>
      <c r="L1344" s="124"/>
      <c r="M1344" s="7"/>
      <c r="N1344" s="18"/>
      <c r="O1344" s="122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</row>
    <row r="1345" spans="1:27">
      <c r="A1345" s="18"/>
      <c r="B1345" s="7"/>
      <c r="C1345" s="7"/>
      <c r="D1345" s="18"/>
      <c r="E1345" s="111"/>
      <c r="F1345" s="7"/>
      <c r="G1345" s="7"/>
      <c r="H1345" s="7"/>
      <c r="I1345" s="7"/>
      <c r="J1345" s="7"/>
      <c r="K1345" s="7"/>
      <c r="L1345" s="124"/>
      <c r="M1345" s="7"/>
      <c r="N1345" s="18"/>
      <c r="O1345" s="122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</row>
    <row r="1346" spans="1:27">
      <c r="A1346" s="18"/>
      <c r="B1346" s="7"/>
      <c r="C1346" s="7"/>
      <c r="D1346" s="18"/>
      <c r="E1346" s="111"/>
      <c r="F1346" s="7"/>
      <c r="G1346" s="7"/>
      <c r="H1346" s="7"/>
      <c r="I1346" s="7"/>
      <c r="J1346" s="7"/>
      <c r="K1346" s="7"/>
      <c r="L1346" s="124"/>
      <c r="M1346" s="7"/>
      <c r="N1346" s="18"/>
      <c r="O1346" s="122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</row>
    <row r="1347" spans="1:27">
      <c r="A1347" s="18"/>
      <c r="B1347" s="7"/>
      <c r="C1347" s="7"/>
      <c r="D1347" s="18"/>
      <c r="E1347" s="111"/>
      <c r="F1347" s="7"/>
      <c r="G1347" s="7"/>
      <c r="H1347" s="7"/>
      <c r="I1347" s="7"/>
      <c r="J1347" s="7"/>
      <c r="K1347" s="7"/>
      <c r="L1347" s="124"/>
      <c r="M1347" s="7"/>
      <c r="N1347" s="18"/>
      <c r="O1347" s="122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</row>
    <row r="1348" spans="1:27">
      <c r="A1348" s="18"/>
      <c r="B1348" s="7"/>
      <c r="C1348" s="7"/>
      <c r="D1348" s="18"/>
      <c r="E1348" s="111"/>
      <c r="F1348" s="7"/>
      <c r="G1348" s="7"/>
      <c r="H1348" s="7"/>
      <c r="I1348" s="7"/>
      <c r="J1348" s="7"/>
      <c r="K1348" s="7"/>
      <c r="L1348" s="124"/>
      <c r="M1348" s="7"/>
      <c r="N1348" s="18"/>
      <c r="O1348" s="122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</row>
    <row r="1349" spans="1:27">
      <c r="A1349" s="18"/>
      <c r="B1349" s="7"/>
      <c r="C1349" s="7"/>
      <c r="D1349" s="18"/>
      <c r="E1349" s="111"/>
      <c r="F1349" s="7"/>
      <c r="G1349" s="7"/>
      <c r="H1349" s="7"/>
      <c r="I1349" s="7"/>
      <c r="J1349" s="7"/>
      <c r="K1349" s="7"/>
      <c r="L1349" s="124"/>
      <c r="M1349" s="7"/>
      <c r="N1349" s="18"/>
      <c r="O1349" s="122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</row>
    <row r="1350" spans="1:27">
      <c r="A1350" s="18"/>
      <c r="B1350" s="7"/>
      <c r="C1350" s="7"/>
      <c r="D1350" s="18"/>
      <c r="E1350" s="111"/>
      <c r="F1350" s="7"/>
      <c r="G1350" s="7"/>
      <c r="H1350" s="7"/>
      <c r="I1350" s="7"/>
      <c r="J1350" s="7"/>
      <c r="K1350" s="7"/>
      <c r="L1350" s="124"/>
      <c r="M1350" s="7"/>
      <c r="N1350" s="18"/>
      <c r="O1350" s="122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</row>
    <row r="1351" spans="1:27">
      <c r="A1351" s="18"/>
      <c r="B1351" s="7"/>
      <c r="C1351" s="7"/>
      <c r="D1351" s="18"/>
      <c r="E1351" s="111"/>
      <c r="F1351" s="7"/>
      <c r="G1351" s="7"/>
      <c r="H1351" s="7"/>
      <c r="I1351" s="7"/>
      <c r="J1351" s="7"/>
      <c r="K1351" s="7"/>
      <c r="L1351" s="124"/>
      <c r="M1351" s="7"/>
      <c r="N1351" s="18"/>
      <c r="O1351" s="122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</row>
    <row r="1352" spans="1:27">
      <c r="A1352" s="18"/>
      <c r="B1352" s="7"/>
      <c r="C1352" s="7"/>
      <c r="D1352" s="18"/>
      <c r="E1352" s="111"/>
      <c r="F1352" s="7"/>
      <c r="G1352" s="7"/>
      <c r="H1352" s="7"/>
      <c r="I1352" s="7"/>
      <c r="J1352" s="7"/>
      <c r="K1352" s="7"/>
      <c r="L1352" s="124"/>
      <c r="M1352" s="7"/>
      <c r="N1352" s="18"/>
      <c r="O1352" s="122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</row>
    <row r="1353" spans="1:27">
      <c r="A1353" s="18"/>
      <c r="B1353" s="7"/>
      <c r="C1353" s="7"/>
      <c r="D1353" s="18"/>
      <c r="E1353" s="111"/>
      <c r="F1353" s="7"/>
      <c r="G1353" s="7"/>
      <c r="H1353" s="7"/>
      <c r="I1353" s="7"/>
      <c r="J1353" s="7"/>
      <c r="K1353" s="7"/>
      <c r="L1353" s="124"/>
      <c r="M1353" s="7"/>
      <c r="N1353" s="18"/>
      <c r="O1353" s="122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</row>
    <row r="1354" spans="1:27">
      <c r="A1354" s="18"/>
      <c r="B1354" s="7"/>
      <c r="C1354" s="7"/>
      <c r="D1354" s="18"/>
      <c r="E1354" s="111"/>
      <c r="F1354" s="7"/>
      <c r="G1354" s="7"/>
      <c r="H1354" s="7"/>
      <c r="I1354" s="7"/>
      <c r="J1354" s="7"/>
      <c r="K1354" s="7"/>
      <c r="L1354" s="124"/>
      <c r="M1354" s="7"/>
      <c r="N1354" s="18"/>
      <c r="O1354" s="122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</row>
    <row r="1355" spans="1:27">
      <c r="A1355" s="18"/>
      <c r="B1355" s="7"/>
      <c r="C1355" s="7"/>
      <c r="D1355" s="18"/>
      <c r="E1355" s="111"/>
      <c r="F1355" s="7"/>
      <c r="G1355" s="7"/>
      <c r="H1355" s="7"/>
      <c r="I1355" s="7"/>
      <c r="J1355" s="7"/>
      <c r="K1355" s="7"/>
      <c r="L1355" s="124"/>
      <c r="M1355" s="7"/>
      <c r="N1355" s="18"/>
      <c r="O1355" s="122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</row>
    <row r="1356" spans="1:27">
      <c r="A1356" s="18"/>
      <c r="B1356" s="7"/>
      <c r="C1356" s="7"/>
      <c r="D1356" s="18"/>
      <c r="E1356" s="111"/>
      <c r="F1356" s="7"/>
      <c r="G1356" s="7"/>
      <c r="H1356" s="7"/>
      <c r="I1356" s="7"/>
      <c r="J1356" s="7"/>
      <c r="K1356" s="7"/>
      <c r="L1356" s="124"/>
      <c r="M1356" s="7"/>
      <c r="N1356" s="18"/>
      <c r="O1356" s="122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</row>
    <row r="1357" spans="1:27">
      <c r="A1357" s="18"/>
      <c r="B1357" s="7"/>
      <c r="C1357" s="7"/>
      <c r="D1357" s="18"/>
      <c r="E1357" s="111"/>
      <c r="F1357" s="7"/>
      <c r="G1357" s="7"/>
      <c r="H1357" s="7"/>
      <c r="I1357" s="7"/>
      <c r="J1357" s="7"/>
      <c r="K1357" s="7"/>
      <c r="L1357" s="124"/>
      <c r="M1357" s="7"/>
      <c r="N1357" s="18"/>
      <c r="O1357" s="122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</row>
    <row r="1358" spans="1:27">
      <c r="A1358" s="18"/>
      <c r="B1358" s="7"/>
      <c r="C1358" s="7"/>
      <c r="D1358" s="18"/>
      <c r="E1358" s="111"/>
      <c r="F1358" s="7"/>
      <c r="G1358" s="7"/>
      <c r="H1358" s="7"/>
      <c r="I1358" s="7"/>
      <c r="J1358" s="7"/>
      <c r="K1358" s="7"/>
      <c r="L1358" s="124"/>
      <c r="M1358" s="7"/>
      <c r="N1358" s="18"/>
      <c r="O1358" s="122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</row>
    <row r="1359" spans="1:27">
      <c r="A1359" s="18"/>
      <c r="B1359" s="7"/>
      <c r="C1359" s="7"/>
      <c r="D1359" s="18"/>
      <c r="E1359" s="111"/>
      <c r="F1359" s="7"/>
      <c r="G1359" s="7"/>
      <c r="H1359" s="7"/>
      <c r="I1359" s="7"/>
      <c r="J1359" s="7"/>
      <c r="K1359" s="7"/>
      <c r="L1359" s="124"/>
      <c r="M1359" s="7"/>
      <c r="N1359" s="18"/>
      <c r="O1359" s="122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</row>
    <row r="1360" spans="1:27">
      <c r="A1360" s="18"/>
      <c r="B1360" s="7"/>
      <c r="C1360" s="7"/>
      <c r="D1360" s="18"/>
      <c r="E1360" s="111"/>
      <c r="F1360" s="7"/>
      <c r="G1360" s="7"/>
      <c r="H1360" s="7"/>
      <c r="I1360" s="7"/>
      <c r="J1360" s="7"/>
      <c r="K1360" s="7"/>
      <c r="L1360" s="124"/>
      <c r="M1360" s="7"/>
      <c r="N1360" s="18"/>
      <c r="O1360" s="122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</row>
    <row r="1361" spans="1:27">
      <c r="A1361" s="18"/>
      <c r="B1361" s="7"/>
      <c r="C1361" s="7"/>
      <c r="D1361" s="18"/>
      <c r="E1361" s="111"/>
      <c r="F1361" s="7"/>
      <c r="G1361" s="7"/>
      <c r="H1361" s="7"/>
      <c r="I1361" s="7"/>
      <c r="J1361" s="7"/>
      <c r="K1361" s="7"/>
      <c r="L1361" s="124"/>
      <c r="M1361" s="7"/>
      <c r="N1361" s="18"/>
      <c r="O1361" s="122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</row>
    <row r="1362" spans="1:27">
      <c r="A1362" s="18"/>
      <c r="B1362" s="7"/>
      <c r="C1362" s="7"/>
      <c r="D1362" s="18"/>
      <c r="E1362" s="111"/>
      <c r="F1362" s="7"/>
      <c r="G1362" s="7"/>
      <c r="H1362" s="7"/>
      <c r="I1362" s="7"/>
      <c r="J1362" s="7"/>
      <c r="K1362" s="7"/>
      <c r="L1362" s="124"/>
      <c r="M1362" s="7"/>
      <c r="N1362" s="18"/>
      <c r="O1362" s="122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</row>
    <row r="1363" spans="1:27">
      <c r="A1363" s="18"/>
      <c r="B1363" s="7"/>
      <c r="C1363" s="7"/>
      <c r="D1363" s="18"/>
      <c r="E1363" s="111"/>
      <c r="F1363" s="7"/>
      <c r="G1363" s="7"/>
      <c r="H1363" s="7"/>
      <c r="I1363" s="7"/>
      <c r="J1363" s="7"/>
      <c r="K1363" s="7"/>
      <c r="L1363" s="124"/>
      <c r="M1363" s="7"/>
      <c r="N1363" s="18"/>
      <c r="O1363" s="122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</row>
    <row r="1364" spans="1:27">
      <c r="A1364" s="18"/>
      <c r="B1364" s="7"/>
      <c r="C1364" s="7"/>
      <c r="D1364" s="18"/>
      <c r="E1364" s="111"/>
      <c r="F1364" s="7"/>
      <c r="G1364" s="7"/>
      <c r="H1364" s="7"/>
      <c r="I1364" s="7"/>
      <c r="J1364" s="7"/>
      <c r="K1364" s="7"/>
      <c r="L1364" s="124"/>
      <c r="M1364" s="7"/>
      <c r="N1364" s="18"/>
      <c r="O1364" s="122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</row>
    <row r="1365" spans="1:27">
      <c r="A1365" s="18"/>
      <c r="B1365" s="7"/>
      <c r="C1365" s="7"/>
      <c r="D1365" s="18"/>
      <c r="E1365" s="111"/>
      <c r="F1365" s="7"/>
      <c r="G1365" s="7"/>
      <c r="H1365" s="7"/>
      <c r="I1365" s="7"/>
      <c r="J1365" s="7"/>
      <c r="K1365" s="7"/>
      <c r="L1365" s="124"/>
      <c r="M1365" s="7"/>
      <c r="N1365" s="18"/>
      <c r="O1365" s="122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</row>
    <row r="1366" spans="1:27">
      <c r="A1366" s="18"/>
      <c r="B1366" s="7"/>
      <c r="C1366" s="7"/>
      <c r="D1366" s="18"/>
      <c r="E1366" s="111"/>
      <c r="F1366" s="7"/>
      <c r="G1366" s="7"/>
      <c r="H1366" s="7"/>
      <c r="I1366" s="7"/>
      <c r="J1366" s="7"/>
      <c r="K1366" s="7"/>
      <c r="L1366" s="124"/>
      <c r="M1366" s="7"/>
      <c r="N1366" s="18"/>
      <c r="O1366" s="122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</row>
    <row r="1367" spans="1:27">
      <c r="A1367" s="18"/>
      <c r="B1367" s="7"/>
      <c r="C1367" s="7"/>
      <c r="D1367" s="18"/>
      <c r="E1367" s="111"/>
      <c r="F1367" s="7"/>
      <c r="G1367" s="7"/>
      <c r="H1367" s="7"/>
      <c r="I1367" s="7"/>
      <c r="J1367" s="7"/>
      <c r="K1367" s="7"/>
      <c r="L1367" s="124"/>
      <c r="M1367" s="7"/>
      <c r="N1367" s="18"/>
      <c r="O1367" s="122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</row>
    <row r="1368" spans="1:27">
      <c r="A1368" s="18"/>
      <c r="B1368" s="7"/>
      <c r="C1368" s="7"/>
      <c r="D1368" s="18"/>
      <c r="E1368" s="111"/>
      <c r="F1368" s="7"/>
      <c r="G1368" s="7"/>
      <c r="H1368" s="7"/>
      <c r="I1368" s="7"/>
      <c r="J1368" s="7"/>
      <c r="K1368" s="7"/>
      <c r="L1368" s="124"/>
      <c r="M1368" s="7"/>
      <c r="N1368" s="18"/>
      <c r="O1368" s="122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</row>
    <row r="1369" spans="1:27">
      <c r="A1369" s="18"/>
      <c r="B1369" s="7"/>
      <c r="C1369" s="7"/>
      <c r="D1369" s="18"/>
      <c r="E1369" s="111"/>
      <c r="F1369" s="7"/>
      <c r="G1369" s="7"/>
      <c r="H1369" s="7"/>
      <c r="I1369" s="7"/>
      <c r="J1369" s="7"/>
      <c r="K1369" s="7"/>
      <c r="L1369" s="124"/>
      <c r="M1369" s="7"/>
      <c r="N1369" s="18"/>
      <c r="O1369" s="122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</row>
    <row r="1370" spans="1:27">
      <c r="A1370" s="18"/>
      <c r="B1370" s="7"/>
      <c r="C1370" s="7"/>
      <c r="D1370" s="18"/>
      <c r="E1370" s="111"/>
      <c r="F1370" s="7"/>
      <c r="G1370" s="7"/>
      <c r="H1370" s="7"/>
      <c r="I1370" s="7"/>
      <c r="J1370" s="7"/>
      <c r="K1370" s="7"/>
      <c r="L1370" s="124"/>
      <c r="M1370" s="7"/>
      <c r="N1370" s="18"/>
      <c r="O1370" s="122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</row>
    <row r="1371" spans="1:27">
      <c r="A1371" s="18"/>
      <c r="B1371" s="7"/>
      <c r="C1371" s="7"/>
      <c r="D1371" s="18"/>
      <c r="E1371" s="111"/>
      <c r="F1371" s="7"/>
      <c r="G1371" s="7"/>
      <c r="H1371" s="7"/>
      <c r="I1371" s="7"/>
      <c r="J1371" s="7"/>
      <c r="K1371" s="7"/>
      <c r="L1371" s="124"/>
      <c r="M1371" s="7"/>
      <c r="N1371" s="18"/>
      <c r="O1371" s="122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</row>
    <row r="1372" spans="1:27">
      <c r="A1372" s="18"/>
      <c r="B1372" s="7"/>
      <c r="C1372" s="7"/>
      <c r="D1372" s="18"/>
      <c r="E1372" s="111"/>
      <c r="F1372" s="7"/>
      <c r="G1372" s="7"/>
      <c r="H1372" s="7"/>
      <c r="I1372" s="7"/>
      <c r="J1372" s="7"/>
      <c r="K1372" s="7"/>
      <c r="L1372" s="124"/>
      <c r="M1372" s="7"/>
      <c r="N1372" s="18"/>
      <c r="O1372" s="122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</row>
    <row r="1373" spans="1:27">
      <c r="A1373" s="18"/>
      <c r="B1373" s="7"/>
      <c r="C1373" s="7"/>
      <c r="D1373" s="18"/>
      <c r="E1373" s="111"/>
      <c r="F1373" s="7"/>
      <c r="G1373" s="7"/>
      <c r="H1373" s="7"/>
      <c r="I1373" s="7"/>
      <c r="J1373" s="7"/>
      <c r="K1373" s="7"/>
      <c r="L1373" s="124"/>
      <c r="M1373" s="7"/>
      <c r="N1373" s="18"/>
      <c r="O1373" s="122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</row>
    <row r="1374" spans="1:27">
      <c r="A1374" s="18"/>
      <c r="B1374" s="7"/>
      <c r="C1374" s="7"/>
      <c r="D1374" s="18"/>
      <c r="E1374" s="111"/>
      <c r="F1374" s="7"/>
      <c r="G1374" s="7"/>
      <c r="H1374" s="7"/>
      <c r="I1374" s="7"/>
      <c r="J1374" s="7"/>
      <c r="K1374" s="7"/>
      <c r="L1374" s="124"/>
      <c r="M1374" s="7"/>
      <c r="N1374" s="18"/>
      <c r="O1374" s="122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</row>
    <row r="1375" spans="1:27">
      <c r="A1375" s="18"/>
      <c r="B1375" s="7"/>
      <c r="C1375" s="7"/>
      <c r="D1375" s="18"/>
      <c r="E1375" s="111"/>
      <c r="F1375" s="7"/>
      <c r="G1375" s="7"/>
      <c r="H1375" s="7"/>
      <c r="I1375" s="7"/>
      <c r="J1375" s="7"/>
      <c r="K1375" s="7"/>
      <c r="L1375" s="124"/>
      <c r="M1375" s="7"/>
      <c r="N1375" s="18"/>
      <c r="O1375" s="122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</row>
    <row r="1376" spans="1:27">
      <c r="A1376" s="18"/>
      <c r="B1376" s="7"/>
      <c r="C1376" s="7"/>
      <c r="D1376" s="18"/>
      <c r="E1376" s="111"/>
      <c r="F1376" s="7"/>
      <c r="G1376" s="7"/>
      <c r="H1376" s="7"/>
      <c r="I1376" s="7"/>
      <c r="J1376" s="7"/>
      <c r="K1376" s="7"/>
      <c r="L1376" s="124"/>
      <c r="M1376" s="7"/>
      <c r="N1376" s="18"/>
      <c r="O1376" s="122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</row>
    <row r="1377" spans="1:27">
      <c r="A1377" s="18"/>
      <c r="B1377" s="7"/>
      <c r="C1377" s="7"/>
      <c r="D1377" s="18"/>
      <c r="E1377" s="111"/>
      <c r="F1377" s="7"/>
      <c r="G1377" s="7"/>
      <c r="H1377" s="7"/>
      <c r="I1377" s="7"/>
      <c r="J1377" s="7"/>
      <c r="K1377" s="7"/>
      <c r="L1377" s="124"/>
      <c r="M1377" s="7"/>
      <c r="N1377" s="18"/>
      <c r="O1377" s="122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</row>
    <row r="1378" spans="1:27">
      <c r="A1378" s="18"/>
      <c r="B1378" s="7"/>
      <c r="C1378" s="7"/>
      <c r="D1378" s="18"/>
      <c r="E1378" s="111"/>
      <c r="F1378" s="7"/>
      <c r="G1378" s="7"/>
      <c r="H1378" s="7"/>
      <c r="I1378" s="7"/>
      <c r="J1378" s="7"/>
      <c r="K1378" s="7"/>
      <c r="L1378" s="124"/>
      <c r="M1378" s="7"/>
      <c r="N1378" s="18"/>
      <c r="O1378" s="122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</row>
    <row r="1379" spans="1:27">
      <c r="A1379" s="18"/>
      <c r="B1379" s="7"/>
      <c r="C1379" s="7"/>
      <c r="D1379" s="18"/>
      <c r="E1379" s="111"/>
      <c r="F1379" s="7"/>
      <c r="G1379" s="7"/>
      <c r="H1379" s="7"/>
      <c r="I1379" s="7"/>
      <c r="J1379" s="7"/>
      <c r="K1379" s="7"/>
      <c r="L1379" s="124"/>
      <c r="M1379" s="7"/>
      <c r="N1379" s="18"/>
      <c r="O1379" s="122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</row>
    <row r="1380" spans="1:27">
      <c r="A1380" s="18"/>
      <c r="B1380" s="7"/>
      <c r="C1380" s="7"/>
      <c r="D1380" s="18"/>
      <c r="E1380" s="111"/>
      <c r="F1380" s="7"/>
      <c r="G1380" s="7"/>
      <c r="H1380" s="7"/>
      <c r="I1380" s="7"/>
      <c r="J1380" s="7"/>
      <c r="K1380" s="7"/>
      <c r="L1380" s="124"/>
      <c r="M1380" s="7"/>
      <c r="N1380" s="18"/>
      <c r="O1380" s="122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</row>
    <row r="1381" spans="1:27">
      <c r="A1381" s="18"/>
      <c r="B1381" s="7"/>
      <c r="C1381" s="7"/>
      <c r="D1381" s="18"/>
      <c r="E1381" s="111"/>
      <c r="F1381" s="7"/>
      <c r="G1381" s="7"/>
      <c r="H1381" s="7"/>
      <c r="I1381" s="7"/>
      <c r="J1381" s="7"/>
      <c r="K1381" s="7"/>
      <c r="L1381" s="124"/>
      <c r="M1381" s="7"/>
      <c r="N1381" s="18"/>
      <c r="O1381" s="122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</row>
    <row r="1382" spans="1:27">
      <c r="A1382" s="18"/>
      <c r="B1382" s="7"/>
      <c r="C1382" s="7"/>
      <c r="D1382" s="18"/>
      <c r="E1382" s="111"/>
      <c r="F1382" s="7"/>
      <c r="G1382" s="7"/>
      <c r="H1382" s="7"/>
      <c r="I1382" s="7"/>
      <c r="J1382" s="7"/>
      <c r="K1382" s="7"/>
      <c r="L1382" s="124"/>
      <c r="M1382" s="7"/>
      <c r="N1382" s="18"/>
      <c r="O1382" s="122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</row>
    <row r="1383" spans="1:27">
      <c r="A1383" s="18"/>
      <c r="B1383" s="7"/>
      <c r="C1383" s="7"/>
      <c r="D1383" s="18"/>
      <c r="E1383" s="111"/>
      <c r="F1383" s="7"/>
      <c r="G1383" s="7"/>
      <c r="H1383" s="7"/>
      <c r="I1383" s="7"/>
      <c r="J1383" s="7"/>
      <c r="K1383" s="7"/>
      <c r="L1383" s="124"/>
      <c r="M1383" s="7"/>
      <c r="N1383" s="18"/>
      <c r="O1383" s="122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</row>
    <row r="1384" spans="1:27">
      <c r="A1384" s="18"/>
      <c r="B1384" s="7"/>
      <c r="C1384" s="7"/>
      <c r="D1384" s="18"/>
      <c r="E1384" s="111"/>
      <c r="F1384" s="7"/>
      <c r="G1384" s="7"/>
      <c r="H1384" s="7"/>
      <c r="I1384" s="7"/>
      <c r="J1384" s="7"/>
      <c r="K1384" s="7"/>
      <c r="L1384" s="124"/>
      <c r="M1384" s="7"/>
      <c r="N1384" s="18"/>
      <c r="O1384" s="122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</row>
    <row r="1385" spans="1:27">
      <c r="A1385" s="18"/>
      <c r="B1385" s="7"/>
      <c r="C1385" s="7"/>
      <c r="D1385" s="18"/>
      <c r="E1385" s="111"/>
      <c r="F1385" s="7"/>
      <c r="G1385" s="7"/>
      <c r="H1385" s="7"/>
      <c r="I1385" s="7"/>
      <c r="J1385" s="7"/>
      <c r="K1385" s="7"/>
      <c r="L1385" s="124"/>
      <c r="M1385" s="7"/>
      <c r="N1385" s="18"/>
      <c r="O1385" s="122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</row>
    <row r="1386" spans="1:27">
      <c r="A1386" s="18"/>
      <c r="B1386" s="7"/>
      <c r="C1386" s="7"/>
      <c r="D1386" s="18"/>
      <c r="E1386" s="111"/>
      <c r="F1386" s="7"/>
      <c r="G1386" s="7"/>
      <c r="H1386" s="7"/>
      <c r="I1386" s="7"/>
      <c r="J1386" s="7"/>
      <c r="K1386" s="7"/>
      <c r="L1386" s="124"/>
      <c r="M1386" s="7"/>
      <c r="N1386" s="18"/>
      <c r="O1386" s="122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</row>
    <row r="1387" spans="1:27">
      <c r="A1387" s="18"/>
      <c r="B1387" s="7"/>
      <c r="C1387" s="7"/>
      <c r="D1387" s="18"/>
      <c r="E1387" s="111"/>
      <c r="F1387" s="7"/>
      <c r="G1387" s="7"/>
      <c r="H1387" s="7"/>
      <c r="I1387" s="7"/>
      <c r="J1387" s="7"/>
      <c r="K1387" s="7"/>
      <c r="L1387" s="124"/>
      <c r="M1387" s="7"/>
      <c r="N1387" s="18"/>
      <c r="O1387" s="122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</row>
    <row r="1388" spans="1:27">
      <c r="A1388" s="18"/>
      <c r="B1388" s="7"/>
      <c r="C1388" s="7"/>
      <c r="D1388" s="18"/>
      <c r="E1388" s="111"/>
      <c r="F1388" s="7"/>
      <c r="G1388" s="7"/>
      <c r="H1388" s="7"/>
      <c r="I1388" s="7"/>
      <c r="J1388" s="7"/>
      <c r="K1388" s="7"/>
      <c r="L1388" s="124"/>
      <c r="M1388" s="7"/>
      <c r="N1388" s="18"/>
      <c r="O1388" s="122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</row>
    <row r="1389" spans="1:27">
      <c r="A1389" s="18"/>
      <c r="B1389" s="7"/>
      <c r="C1389" s="7"/>
      <c r="D1389" s="18"/>
      <c r="E1389" s="111"/>
      <c r="F1389" s="7"/>
      <c r="G1389" s="7"/>
      <c r="H1389" s="7"/>
      <c r="I1389" s="7"/>
      <c r="J1389" s="7"/>
      <c r="K1389" s="7"/>
      <c r="L1389" s="124"/>
      <c r="M1389" s="7"/>
      <c r="N1389" s="18"/>
      <c r="O1389" s="122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</row>
    <row r="1390" spans="1:27">
      <c r="A1390" s="18"/>
      <c r="B1390" s="7"/>
      <c r="C1390" s="7"/>
      <c r="D1390" s="18"/>
      <c r="E1390" s="111"/>
      <c r="F1390" s="7"/>
      <c r="G1390" s="7"/>
      <c r="H1390" s="7"/>
      <c r="I1390" s="7"/>
      <c r="J1390" s="7"/>
      <c r="K1390" s="7"/>
      <c r="L1390" s="124"/>
      <c r="M1390" s="7"/>
      <c r="N1390" s="18"/>
      <c r="O1390" s="122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</row>
    <row r="1391" spans="1:27">
      <c r="A1391" s="18"/>
      <c r="B1391" s="7"/>
      <c r="C1391" s="7"/>
      <c r="D1391" s="18"/>
      <c r="E1391" s="111"/>
      <c r="F1391" s="7"/>
      <c r="G1391" s="7"/>
      <c r="H1391" s="7"/>
      <c r="I1391" s="7"/>
      <c r="J1391" s="7"/>
      <c r="K1391" s="7"/>
      <c r="L1391" s="124"/>
      <c r="M1391" s="7"/>
      <c r="N1391" s="18"/>
      <c r="O1391" s="122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</row>
    <row r="1392" spans="1:27">
      <c r="A1392" s="18"/>
      <c r="B1392" s="7"/>
      <c r="C1392" s="7"/>
      <c r="D1392" s="18"/>
      <c r="E1392" s="111"/>
      <c r="F1392" s="7"/>
      <c r="G1392" s="7"/>
      <c r="H1392" s="7"/>
      <c r="I1392" s="7"/>
      <c r="J1392" s="7"/>
      <c r="K1392" s="7"/>
      <c r="L1392" s="124"/>
      <c r="M1392" s="7"/>
      <c r="N1392" s="18"/>
      <c r="O1392" s="122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</row>
    <row r="1393" spans="1:27">
      <c r="A1393" s="18"/>
      <c r="B1393" s="7"/>
      <c r="C1393" s="7"/>
      <c r="D1393" s="18"/>
      <c r="E1393" s="111"/>
      <c r="F1393" s="7"/>
      <c r="G1393" s="7"/>
      <c r="H1393" s="7"/>
      <c r="I1393" s="7"/>
      <c r="J1393" s="7"/>
      <c r="K1393" s="7"/>
      <c r="L1393" s="124"/>
      <c r="M1393" s="7"/>
      <c r="N1393" s="18"/>
      <c r="O1393" s="122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</row>
    <row r="1394" spans="1:27">
      <c r="A1394" s="18"/>
      <c r="B1394" s="7"/>
      <c r="C1394" s="7"/>
      <c r="D1394" s="18"/>
      <c r="E1394" s="111"/>
      <c r="F1394" s="7"/>
      <c r="G1394" s="7"/>
      <c r="H1394" s="7"/>
      <c r="I1394" s="7"/>
      <c r="J1394" s="7"/>
      <c r="K1394" s="7"/>
      <c r="L1394" s="124"/>
      <c r="M1394" s="7"/>
      <c r="N1394" s="18"/>
      <c r="O1394" s="122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</row>
    <row r="1395" spans="1:27">
      <c r="A1395" s="18"/>
      <c r="B1395" s="7"/>
      <c r="C1395" s="7"/>
      <c r="D1395" s="18"/>
      <c r="E1395" s="111"/>
      <c r="F1395" s="7"/>
      <c r="G1395" s="7"/>
      <c r="H1395" s="7"/>
      <c r="I1395" s="7"/>
      <c r="J1395" s="7"/>
      <c r="K1395" s="7"/>
      <c r="L1395" s="124"/>
      <c r="M1395" s="7"/>
      <c r="N1395" s="18"/>
      <c r="O1395" s="122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</row>
    <row r="1396" spans="1:27">
      <c r="A1396" s="18"/>
      <c r="B1396" s="7"/>
      <c r="C1396" s="7"/>
      <c r="D1396" s="18"/>
      <c r="E1396" s="111"/>
      <c r="F1396" s="7"/>
      <c r="G1396" s="7"/>
      <c r="H1396" s="7"/>
      <c r="I1396" s="7"/>
      <c r="J1396" s="7"/>
      <c r="K1396" s="7"/>
      <c r="L1396" s="124"/>
      <c r="M1396" s="7"/>
      <c r="N1396" s="18"/>
      <c r="O1396" s="122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</row>
    <row r="1397" spans="1:27">
      <c r="A1397" s="18"/>
      <c r="B1397" s="7"/>
      <c r="C1397" s="7"/>
      <c r="D1397" s="18"/>
      <c r="E1397" s="111"/>
      <c r="F1397" s="7"/>
      <c r="G1397" s="7"/>
      <c r="H1397" s="7"/>
      <c r="I1397" s="7"/>
      <c r="J1397" s="7"/>
      <c r="K1397" s="7"/>
      <c r="L1397" s="124"/>
      <c r="M1397" s="7"/>
      <c r="N1397" s="18"/>
      <c r="O1397" s="122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</row>
    <row r="1398" spans="1:27">
      <c r="A1398" s="18"/>
      <c r="B1398" s="7"/>
      <c r="C1398" s="7"/>
      <c r="D1398" s="18"/>
      <c r="E1398" s="111"/>
      <c r="F1398" s="7"/>
      <c r="G1398" s="7"/>
      <c r="H1398" s="7"/>
      <c r="I1398" s="7"/>
      <c r="J1398" s="7"/>
      <c r="K1398" s="7"/>
      <c r="L1398" s="124"/>
      <c r="M1398" s="7"/>
      <c r="N1398" s="18"/>
      <c r="O1398" s="122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</row>
    <row r="1399" spans="1:27">
      <c r="A1399" s="18"/>
      <c r="B1399" s="7"/>
      <c r="C1399" s="7"/>
      <c r="D1399" s="18"/>
      <c r="E1399" s="111"/>
      <c r="F1399" s="7"/>
      <c r="G1399" s="7"/>
      <c r="H1399" s="7"/>
      <c r="I1399" s="7"/>
      <c r="J1399" s="7"/>
      <c r="K1399" s="7"/>
      <c r="L1399" s="124"/>
      <c r="M1399" s="7"/>
      <c r="N1399" s="18"/>
      <c r="O1399" s="122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</row>
    <row r="1400" spans="1:27">
      <c r="A1400" s="18"/>
      <c r="B1400" s="7"/>
      <c r="C1400" s="7"/>
      <c r="D1400" s="18"/>
      <c r="E1400" s="111"/>
      <c r="F1400" s="7"/>
      <c r="G1400" s="7"/>
      <c r="H1400" s="7"/>
      <c r="I1400" s="7"/>
      <c r="J1400" s="7"/>
      <c r="K1400" s="7"/>
      <c r="L1400" s="124"/>
      <c r="M1400" s="7"/>
      <c r="N1400" s="18"/>
      <c r="O1400" s="122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</row>
    <row r="1401" spans="1:27">
      <c r="A1401" s="18"/>
      <c r="B1401" s="7"/>
      <c r="C1401" s="7"/>
      <c r="D1401" s="18"/>
      <c r="E1401" s="111"/>
      <c r="F1401" s="7"/>
      <c r="G1401" s="7"/>
      <c r="H1401" s="7"/>
      <c r="I1401" s="7"/>
      <c r="J1401" s="7"/>
      <c r="K1401" s="7"/>
      <c r="L1401" s="124"/>
      <c r="M1401" s="7"/>
      <c r="N1401" s="18"/>
      <c r="O1401" s="122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</row>
    <row r="1402" spans="1:27">
      <c r="A1402" s="18"/>
      <c r="B1402" s="7"/>
      <c r="C1402" s="7"/>
      <c r="D1402" s="18"/>
      <c r="E1402" s="111"/>
      <c r="F1402" s="7"/>
      <c r="G1402" s="7"/>
      <c r="H1402" s="7"/>
      <c r="I1402" s="7"/>
      <c r="J1402" s="7"/>
      <c r="K1402" s="7"/>
      <c r="L1402" s="124"/>
      <c r="M1402" s="7"/>
      <c r="N1402" s="18"/>
      <c r="O1402" s="122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</row>
    <row r="1403" spans="1:27">
      <c r="A1403" s="18"/>
      <c r="B1403" s="7"/>
      <c r="C1403" s="7"/>
      <c r="D1403" s="18"/>
      <c r="E1403" s="111"/>
      <c r="F1403" s="7"/>
      <c r="G1403" s="7"/>
      <c r="H1403" s="7"/>
      <c r="I1403" s="7"/>
      <c r="J1403" s="7"/>
      <c r="K1403" s="7"/>
      <c r="L1403" s="124"/>
      <c r="M1403" s="7"/>
      <c r="N1403" s="18"/>
      <c r="O1403" s="122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</row>
    <row r="1404" spans="1:27">
      <c r="A1404" s="18"/>
      <c r="B1404" s="7"/>
      <c r="C1404" s="7"/>
      <c r="D1404" s="18"/>
      <c r="E1404" s="111"/>
      <c r="F1404" s="7"/>
      <c r="G1404" s="7"/>
      <c r="H1404" s="7"/>
      <c r="I1404" s="7"/>
      <c r="J1404" s="7"/>
      <c r="K1404" s="7"/>
      <c r="L1404" s="124"/>
      <c r="M1404" s="7"/>
      <c r="N1404" s="18"/>
      <c r="O1404" s="122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</row>
    <row r="1405" spans="1:27">
      <c r="A1405" s="18"/>
      <c r="B1405" s="7"/>
      <c r="C1405" s="7"/>
      <c r="D1405" s="18"/>
      <c r="E1405" s="111"/>
      <c r="F1405" s="7"/>
      <c r="G1405" s="7"/>
      <c r="H1405" s="7"/>
      <c r="I1405" s="7"/>
      <c r="J1405" s="7"/>
      <c r="K1405" s="7"/>
      <c r="L1405" s="124"/>
      <c r="M1405" s="7"/>
      <c r="N1405" s="18"/>
      <c r="O1405" s="122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</row>
    <row r="1406" spans="1:27">
      <c r="A1406" s="18"/>
      <c r="B1406" s="7"/>
      <c r="C1406" s="7"/>
      <c r="D1406" s="18"/>
      <c r="E1406" s="111"/>
      <c r="F1406" s="7"/>
      <c r="G1406" s="7"/>
      <c r="H1406" s="7"/>
      <c r="I1406" s="7"/>
      <c r="J1406" s="7"/>
      <c r="K1406" s="7"/>
      <c r="L1406" s="124"/>
      <c r="M1406" s="7"/>
      <c r="N1406" s="18"/>
      <c r="O1406" s="122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</row>
    <row r="1407" spans="1:27">
      <c r="A1407" s="18"/>
      <c r="B1407" s="7"/>
      <c r="C1407" s="7"/>
      <c r="D1407" s="18"/>
      <c r="E1407" s="111"/>
      <c r="F1407" s="7"/>
      <c r="G1407" s="7"/>
      <c r="H1407" s="7"/>
      <c r="I1407" s="7"/>
      <c r="J1407" s="7"/>
      <c r="K1407" s="7"/>
      <c r="L1407" s="124"/>
      <c r="M1407" s="7"/>
      <c r="N1407" s="18"/>
      <c r="O1407" s="122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</row>
    <row r="1408" spans="1:27">
      <c r="A1408" s="18"/>
      <c r="B1408" s="7"/>
      <c r="C1408" s="7"/>
      <c r="D1408" s="18"/>
      <c r="E1408" s="111"/>
      <c r="F1408" s="7"/>
      <c r="G1408" s="7"/>
      <c r="H1408" s="7"/>
      <c r="I1408" s="7"/>
      <c r="J1408" s="7"/>
      <c r="K1408" s="7"/>
      <c r="L1408" s="124"/>
      <c r="M1408" s="7"/>
      <c r="N1408" s="18"/>
      <c r="O1408" s="122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</row>
    <row r="1409" spans="1:27">
      <c r="A1409" s="18"/>
      <c r="B1409" s="7"/>
      <c r="C1409" s="7"/>
      <c r="D1409" s="18"/>
      <c r="E1409" s="111"/>
      <c r="F1409" s="7"/>
      <c r="G1409" s="7"/>
      <c r="H1409" s="7"/>
      <c r="I1409" s="7"/>
      <c r="J1409" s="7"/>
      <c r="K1409" s="7"/>
      <c r="L1409" s="124"/>
      <c r="M1409" s="7"/>
      <c r="N1409" s="18"/>
      <c r="O1409" s="122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</row>
    <row r="1410" spans="1:27">
      <c r="A1410" s="18"/>
      <c r="B1410" s="7"/>
      <c r="C1410" s="7"/>
      <c r="D1410" s="18"/>
      <c r="E1410" s="111"/>
      <c r="F1410" s="7"/>
      <c r="G1410" s="7"/>
      <c r="H1410" s="7"/>
      <c r="I1410" s="7"/>
      <c r="J1410" s="7"/>
      <c r="K1410" s="7"/>
      <c r="L1410" s="124"/>
      <c r="M1410" s="7"/>
      <c r="N1410" s="18"/>
      <c r="O1410" s="122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</row>
    <row r="1411" spans="1:27">
      <c r="A1411" s="18"/>
      <c r="B1411" s="7"/>
      <c r="C1411" s="7"/>
      <c r="D1411" s="18"/>
      <c r="E1411" s="111"/>
      <c r="F1411" s="7"/>
      <c r="G1411" s="7"/>
      <c r="H1411" s="7"/>
      <c r="I1411" s="7"/>
      <c r="J1411" s="7"/>
      <c r="K1411" s="7"/>
      <c r="L1411" s="124"/>
      <c r="M1411" s="7"/>
      <c r="N1411" s="18"/>
      <c r="O1411" s="122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</row>
    <row r="1412" spans="1:27">
      <c r="A1412" s="18"/>
      <c r="B1412" s="7"/>
      <c r="C1412" s="7"/>
      <c r="D1412" s="18"/>
      <c r="E1412" s="111"/>
      <c r="F1412" s="7"/>
      <c r="G1412" s="7"/>
      <c r="H1412" s="7"/>
      <c r="I1412" s="7"/>
      <c r="J1412" s="7"/>
      <c r="K1412" s="7"/>
      <c r="L1412" s="124"/>
      <c r="M1412" s="7"/>
      <c r="N1412" s="18"/>
      <c r="O1412" s="122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</row>
    <row r="1413" spans="1:27">
      <c r="A1413" s="18"/>
      <c r="B1413" s="7"/>
      <c r="C1413" s="7"/>
      <c r="D1413" s="18"/>
      <c r="E1413" s="111"/>
      <c r="F1413" s="7"/>
      <c r="G1413" s="7"/>
      <c r="H1413" s="7"/>
      <c r="I1413" s="7"/>
      <c r="J1413" s="7"/>
      <c r="K1413" s="7"/>
      <c r="L1413" s="124"/>
      <c r="M1413" s="7"/>
      <c r="N1413" s="18"/>
      <c r="O1413" s="122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</row>
    <row r="1414" spans="1:27">
      <c r="A1414" s="18"/>
      <c r="B1414" s="7"/>
      <c r="C1414" s="7"/>
      <c r="D1414" s="18"/>
      <c r="E1414" s="111"/>
      <c r="F1414" s="7"/>
      <c r="G1414" s="7"/>
      <c r="H1414" s="7"/>
      <c r="I1414" s="7"/>
      <c r="J1414" s="7"/>
      <c r="K1414" s="7"/>
      <c r="L1414" s="124"/>
      <c r="M1414" s="7"/>
      <c r="N1414" s="18"/>
      <c r="O1414" s="122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</row>
    <row r="1415" spans="1:27">
      <c r="A1415" s="18"/>
      <c r="B1415" s="7"/>
      <c r="C1415" s="7"/>
      <c r="D1415" s="18"/>
      <c r="E1415" s="111"/>
      <c r="F1415" s="7"/>
      <c r="G1415" s="7"/>
      <c r="H1415" s="7"/>
      <c r="I1415" s="7"/>
      <c r="J1415" s="7"/>
      <c r="K1415" s="7"/>
      <c r="L1415" s="124"/>
      <c r="M1415" s="7"/>
      <c r="N1415" s="18"/>
      <c r="O1415" s="122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</row>
    <row r="1416" spans="1:27">
      <c r="A1416" s="18"/>
      <c r="B1416" s="7"/>
      <c r="C1416" s="7"/>
      <c r="D1416" s="18"/>
      <c r="E1416" s="111"/>
      <c r="F1416" s="7"/>
      <c r="G1416" s="7"/>
      <c r="H1416" s="7"/>
      <c r="I1416" s="7"/>
      <c r="J1416" s="7"/>
      <c r="K1416" s="7"/>
      <c r="L1416" s="124"/>
      <c r="M1416" s="7"/>
      <c r="N1416" s="18"/>
      <c r="O1416" s="122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</row>
    <row r="1417" spans="1:27">
      <c r="A1417" s="18"/>
      <c r="B1417" s="7"/>
      <c r="C1417" s="7"/>
      <c r="D1417" s="18"/>
      <c r="E1417" s="111"/>
      <c r="F1417" s="7"/>
      <c r="G1417" s="7"/>
      <c r="H1417" s="7"/>
      <c r="I1417" s="7"/>
      <c r="J1417" s="7"/>
      <c r="K1417" s="7"/>
      <c r="L1417" s="124"/>
      <c r="M1417" s="7"/>
      <c r="N1417" s="18"/>
      <c r="O1417" s="122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</row>
    <row r="1418" spans="1:27">
      <c r="A1418" s="18"/>
      <c r="B1418" s="7"/>
      <c r="C1418" s="7"/>
      <c r="D1418" s="18"/>
      <c r="E1418" s="111"/>
      <c r="F1418" s="7"/>
      <c r="G1418" s="7"/>
      <c r="H1418" s="7"/>
      <c r="I1418" s="7"/>
      <c r="J1418" s="7"/>
      <c r="K1418" s="7"/>
      <c r="L1418" s="124"/>
      <c r="M1418" s="7"/>
      <c r="N1418" s="18"/>
      <c r="O1418" s="122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</row>
    <row r="1419" spans="1:27">
      <c r="A1419" s="18"/>
      <c r="B1419" s="7"/>
      <c r="C1419" s="7"/>
      <c r="D1419" s="18"/>
      <c r="E1419" s="111"/>
      <c r="F1419" s="7"/>
      <c r="G1419" s="7"/>
      <c r="H1419" s="7"/>
      <c r="I1419" s="7"/>
      <c r="J1419" s="7"/>
      <c r="K1419" s="7"/>
      <c r="L1419" s="124"/>
      <c r="M1419" s="7"/>
      <c r="N1419" s="18"/>
      <c r="O1419" s="122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</row>
    <row r="1420" spans="1:27">
      <c r="A1420" s="18"/>
      <c r="B1420" s="7"/>
      <c r="C1420" s="7"/>
      <c r="D1420" s="18"/>
      <c r="E1420" s="111"/>
      <c r="F1420" s="7"/>
      <c r="G1420" s="7"/>
      <c r="H1420" s="7"/>
      <c r="I1420" s="7"/>
      <c r="J1420" s="7"/>
      <c r="K1420" s="7"/>
      <c r="L1420" s="124"/>
      <c r="M1420" s="7"/>
      <c r="N1420" s="18"/>
      <c r="O1420" s="122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</row>
    <row r="1421" spans="1:27">
      <c r="A1421" s="18"/>
      <c r="B1421" s="7"/>
      <c r="C1421" s="7"/>
      <c r="D1421" s="18"/>
      <c r="E1421" s="111"/>
      <c r="F1421" s="7"/>
      <c r="G1421" s="7"/>
      <c r="H1421" s="7"/>
      <c r="I1421" s="7"/>
      <c r="J1421" s="7"/>
      <c r="K1421" s="7"/>
      <c r="L1421" s="124"/>
      <c r="M1421" s="7"/>
      <c r="N1421" s="18"/>
      <c r="O1421" s="122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</row>
    <row r="1422" spans="1:27">
      <c r="A1422" s="18"/>
      <c r="B1422" s="7"/>
      <c r="C1422" s="7"/>
      <c r="D1422" s="18"/>
      <c r="E1422" s="111"/>
      <c r="F1422" s="7"/>
      <c r="G1422" s="7"/>
      <c r="H1422" s="7"/>
      <c r="I1422" s="7"/>
      <c r="J1422" s="7"/>
      <c r="K1422" s="7"/>
      <c r="L1422" s="124"/>
      <c r="M1422" s="7"/>
      <c r="N1422" s="18"/>
      <c r="O1422" s="122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</row>
    <row r="1423" spans="1:27">
      <c r="A1423" s="18"/>
      <c r="B1423" s="7"/>
      <c r="C1423" s="7"/>
      <c r="D1423" s="18"/>
      <c r="E1423" s="111"/>
      <c r="F1423" s="7"/>
      <c r="G1423" s="7"/>
      <c r="H1423" s="7"/>
      <c r="I1423" s="7"/>
      <c r="J1423" s="7"/>
      <c r="K1423" s="7"/>
      <c r="L1423" s="124"/>
      <c r="M1423" s="7"/>
      <c r="N1423" s="18"/>
      <c r="O1423" s="122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</row>
    <row r="1424" spans="1:27">
      <c r="A1424" s="18"/>
      <c r="B1424" s="7"/>
      <c r="C1424" s="7"/>
      <c r="D1424" s="18"/>
      <c r="E1424" s="111"/>
      <c r="F1424" s="7"/>
      <c r="G1424" s="7"/>
      <c r="H1424" s="7"/>
      <c r="I1424" s="7"/>
      <c r="J1424" s="7"/>
      <c r="K1424" s="7"/>
      <c r="L1424" s="124"/>
      <c r="M1424" s="7"/>
      <c r="N1424" s="18"/>
      <c r="O1424" s="122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</row>
    <row r="1425" spans="1:27">
      <c r="A1425" s="18"/>
      <c r="B1425" s="7"/>
      <c r="C1425" s="7"/>
      <c r="D1425" s="18"/>
      <c r="E1425" s="111"/>
      <c r="F1425" s="7"/>
      <c r="G1425" s="7"/>
      <c r="H1425" s="7"/>
      <c r="I1425" s="7"/>
      <c r="J1425" s="7"/>
      <c r="K1425" s="7"/>
      <c r="L1425" s="124"/>
      <c r="M1425" s="7"/>
      <c r="N1425" s="18"/>
      <c r="O1425" s="122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</row>
    <row r="1426" spans="1:27">
      <c r="A1426" s="18"/>
      <c r="B1426" s="7"/>
      <c r="C1426" s="7"/>
      <c r="D1426" s="18"/>
      <c r="E1426" s="111"/>
      <c r="F1426" s="7"/>
      <c r="G1426" s="7"/>
      <c r="H1426" s="7"/>
      <c r="I1426" s="7"/>
      <c r="J1426" s="7"/>
      <c r="K1426" s="7"/>
      <c r="L1426" s="124"/>
      <c r="M1426" s="7"/>
      <c r="N1426" s="18"/>
      <c r="O1426" s="122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</row>
    <row r="1427" spans="1:27">
      <c r="A1427" s="18"/>
      <c r="B1427" s="7"/>
      <c r="C1427" s="7"/>
      <c r="D1427" s="18"/>
      <c r="E1427" s="111"/>
      <c r="F1427" s="7"/>
      <c r="G1427" s="7"/>
      <c r="H1427" s="7"/>
      <c r="I1427" s="7"/>
      <c r="J1427" s="7"/>
      <c r="K1427" s="7"/>
      <c r="L1427" s="124"/>
      <c r="M1427" s="7"/>
      <c r="N1427" s="18"/>
      <c r="O1427" s="122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</row>
    <row r="1428" spans="1:27">
      <c r="A1428" s="18"/>
      <c r="B1428" s="7"/>
      <c r="C1428" s="7"/>
      <c r="D1428" s="18"/>
      <c r="E1428" s="111"/>
      <c r="F1428" s="7"/>
      <c r="G1428" s="7"/>
      <c r="H1428" s="7"/>
      <c r="I1428" s="7"/>
      <c r="J1428" s="7"/>
      <c r="K1428" s="7"/>
      <c r="L1428" s="124"/>
      <c r="M1428" s="7"/>
      <c r="N1428" s="18"/>
      <c r="O1428" s="122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</row>
    <row r="1429" spans="1:27">
      <c r="A1429" s="18"/>
      <c r="B1429" s="7"/>
      <c r="C1429" s="7"/>
      <c r="D1429" s="18"/>
      <c r="E1429" s="111"/>
      <c r="F1429" s="7"/>
      <c r="G1429" s="7"/>
      <c r="H1429" s="7"/>
      <c r="I1429" s="7"/>
      <c r="J1429" s="7"/>
      <c r="K1429" s="7"/>
      <c r="L1429" s="124"/>
      <c r="M1429" s="7"/>
      <c r="N1429" s="18"/>
      <c r="O1429" s="122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</row>
    <row r="1430" spans="1:27">
      <c r="A1430" s="18"/>
      <c r="B1430" s="7"/>
      <c r="C1430" s="7"/>
      <c r="D1430" s="18"/>
      <c r="E1430" s="111"/>
      <c r="F1430" s="7"/>
      <c r="G1430" s="7"/>
      <c r="H1430" s="7"/>
      <c r="I1430" s="7"/>
      <c r="J1430" s="7"/>
      <c r="K1430" s="7"/>
      <c r="L1430" s="124"/>
      <c r="M1430" s="7"/>
      <c r="N1430" s="18"/>
      <c r="O1430" s="122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</row>
    <row r="1431" spans="1:27">
      <c r="A1431" s="18"/>
      <c r="B1431" s="7"/>
      <c r="C1431" s="7"/>
      <c r="D1431" s="18"/>
      <c r="E1431" s="111"/>
      <c r="F1431" s="7"/>
      <c r="G1431" s="7"/>
      <c r="H1431" s="7"/>
      <c r="I1431" s="7"/>
      <c r="J1431" s="7"/>
      <c r="K1431" s="7"/>
      <c r="L1431" s="124"/>
      <c r="M1431" s="7"/>
      <c r="N1431" s="18"/>
      <c r="O1431" s="122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</row>
    <row r="1432" spans="1:27">
      <c r="A1432" s="18"/>
      <c r="B1432" s="7"/>
      <c r="C1432" s="7"/>
      <c r="D1432" s="18"/>
      <c r="E1432" s="111"/>
      <c r="F1432" s="7"/>
      <c r="G1432" s="7"/>
      <c r="H1432" s="7"/>
      <c r="I1432" s="7"/>
      <c r="J1432" s="7"/>
      <c r="K1432" s="7"/>
      <c r="L1432" s="124"/>
      <c r="M1432" s="7"/>
      <c r="N1432" s="18"/>
      <c r="O1432" s="122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</row>
    <row r="1433" spans="1:27">
      <c r="A1433" s="18"/>
      <c r="B1433" s="7"/>
      <c r="C1433" s="7"/>
      <c r="D1433" s="18"/>
      <c r="E1433" s="111"/>
      <c r="F1433" s="7"/>
      <c r="G1433" s="7"/>
      <c r="H1433" s="7"/>
      <c r="I1433" s="7"/>
      <c r="J1433" s="7"/>
      <c r="K1433" s="7"/>
      <c r="L1433" s="124"/>
      <c r="M1433" s="7"/>
      <c r="N1433" s="18"/>
      <c r="O1433" s="122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</row>
    <row r="1434" spans="1:27">
      <c r="A1434" s="18"/>
      <c r="B1434" s="7"/>
      <c r="C1434" s="7"/>
      <c r="D1434" s="18"/>
      <c r="E1434" s="111"/>
      <c r="F1434" s="7"/>
      <c r="G1434" s="7"/>
      <c r="H1434" s="7"/>
      <c r="I1434" s="7"/>
      <c r="J1434" s="7"/>
      <c r="K1434" s="7"/>
      <c r="L1434" s="124"/>
      <c r="M1434" s="7"/>
      <c r="N1434" s="18"/>
      <c r="O1434" s="122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</row>
    <row r="1435" spans="1:27">
      <c r="A1435" s="18"/>
      <c r="B1435" s="7"/>
      <c r="C1435" s="7"/>
      <c r="D1435" s="18"/>
      <c r="E1435" s="111"/>
      <c r="F1435" s="7"/>
      <c r="G1435" s="7"/>
      <c r="H1435" s="7"/>
      <c r="I1435" s="7"/>
      <c r="J1435" s="7"/>
      <c r="K1435" s="7"/>
      <c r="L1435" s="124"/>
      <c r="M1435" s="7"/>
      <c r="N1435" s="18"/>
      <c r="O1435" s="122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</row>
    <row r="1436" spans="1:27">
      <c r="A1436" s="18"/>
      <c r="B1436" s="7"/>
      <c r="C1436" s="7"/>
      <c r="D1436" s="18"/>
      <c r="E1436" s="111"/>
      <c r="F1436" s="7"/>
      <c r="G1436" s="7"/>
      <c r="H1436" s="7"/>
      <c r="I1436" s="7"/>
      <c r="J1436" s="7"/>
      <c r="K1436" s="7"/>
      <c r="L1436" s="124"/>
      <c r="M1436" s="7"/>
      <c r="N1436" s="18"/>
      <c r="O1436" s="122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</row>
    <row r="1437" spans="1:27">
      <c r="A1437" s="18"/>
      <c r="B1437" s="7"/>
      <c r="C1437" s="7"/>
      <c r="D1437" s="18"/>
      <c r="E1437" s="111"/>
      <c r="F1437" s="7"/>
      <c r="G1437" s="7"/>
      <c r="H1437" s="7"/>
      <c r="I1437" s="7"/>
      <c r="J1437" s="7"/>
      <c r="K1437" s="7"/>
      <c r="L1437" s="124"/>
      <c r="M1437" s="7"/>
      <c r="N1437" s="18"/>
      <c r="O1437" s="122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</row>
    <row r="1438" spans="1:27">
      <c r="A1438" s="18"/>
      <c r="B1438" s="7"/>
      <c r="C1438" s="7"/>
      <c r="D1438" s="18"/>
      <c r="E1438" s="111"/>
      <c r="F1438" s="7"/>
      <c r="G1438" s="7"/>
      <c r="H1438" s="7"/>
      <c r="I1438" s="7"/>
      <c r="J1438" s="7"/>
      <c r="K1438" s="7"/>
      <c r="L1438" s="124"/>
      <c r="M1438" s="7"/>
      <c r="N1438" s="18"/>
      <c r="O1438" s="122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</row>
    <row r="1439" spans="1:27">
      <c r="A1439" s="18"/>
      <c r="B1439" s="7"/>
      <c r="C1439" s="7"/>
      <c r="D1439" s="18"/>
      <c r="E1439" s="111"/>
      <c r="F1439" s="7"/>
      <c r="G1439" s="7"/>
      <c r="H1439" s="7"/>
      <c r="I1439" s="7"/>
      <c r="J1439" s="7"/>
      <c r="K1439" s="7"/>
      <c r="L1439" s="124"/>
      <c r="M1439" s="7"/>
      <c r="N1439" s="18"/>
      <c r="O1439" s="122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</row>
    <row r="1440" spans="1:27">
      <c r="A1440" s="18"/>
      <c r="B1440" s="7"/>
      <c r="C1440" s="7"/>
      <c r="D1440" s="18"/>
      <c r="E1440" s="111"/>
      <c r="F1440" s="7"/>
      <c r="G1440" s="7"/>
      <c r="H1440" s="7"/>
      <c r="I1440" s="7"/>
      <c r="J1440" s="7"/>
      <c r="K1440" s="7"/>
      <c r="L1440" s="124"/>
      <c r="M1440" s="7"/>
      <c r="N1440" s="18"/>
      <c r="O1440" s="122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</row>
    <row r="1441" spans="1:27">
      <c r="A1441" s="18"/>
      <c r="B1441" s="7"/>
      <c r="C1441" s="7"/>
      <c r="D1441" s="18"/>
      <c r="E1441" s="111"/>
      <c r="F1441" s="7"/>
      <c r="G1441" s="7"/>
      <c r="H1441" s="7"/>
      <c r="I1441" s="7"/>
      <c r="J1441" s="7"/>
      <c r="K1441" s="7"/>
      <c r="L1441" s="124"/>
      <c r="M1441" s="7"/>
      <c r="N1441" s="18"/>
      <c r="O1441" s="122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</row>
    <row r="1442" spans="1:27">
      <c r="A1442" s="18"/>
      <c r="B1442" s="7"/>
      <c r="C1442" s="7"/>
      <c r="D1442" s="18"/>
      <c r="E1442" s="111"/>
      <c r="F1442" s="7"/>
      <c r="G1442" s="7"/>
      <c r="H1442" s="7"/>
      <c r="I1442" s="7"/>
      <c r="J1442" s="7"/>
      <c r="K1442" s="7"/>
      <c r="L1442" s="124"/>
      <c r="M1442" s="7"/>
      <c r="N1442" s="18"/>
      <c r="O1442" s="122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</row>
    <row r="1443" spans="1:27">
      <c r="A1443" s="18"/>
      <c r="B1443" s="7"/>
      <c r="C1443" s="7"/>
      <c r="D1443" s="18"/>
      <c r="E1443" s="111"/>
      <c r="F1443" s="7"/>
      <c r="G1443" s="7"/>
      <c r="H1443" s="7"/>
      <c r="I1443" s="7"/>
      <c r="J1443" s="7"/>
      <c r="K1443" s="7"/>
      <c r="L1443" s="124"/>
      <c r="M1443" s="7"/>
      <c r="N1443" s="18"/>
      <c r="O1443" s="122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</row>
    <row r="1444" spans="1:27">
      <c r="A1444" s="18"/>
      <c r="B1444" s="7"/>
      <c r="C1444" s="7"/>
      <c r="D1444" s="18"/>
      <c r="E1444" s="111"/>
      <c r="F1444" s="7"/>
      <c r="G1444" s="7"/>
      <c r="H1444" s="7"/>
      <c r="I1444" s="7"/>
      <c r="J1444" s="7"/>
      <c r="K1444" s="7"/>
      <c r="L1444" s="124"/>
      <c r="M1444" s="7"/>
      <c r="N1444" s="18"/>
      <c r="O1444" s="122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</row>
    <row r="1445" spans="1:27">
      <c r="A1445" s="18"/>
      <c r="B1445" s="7"/>
      <c r="C1445" s="7"/>
      <c r="D1445" s="18"/>
      <c r="E1445" s="111"/>
      <c r="F1445" s="7"/>
      <c r="G1445" s="7"/>
      <c r="H1445" s="7"/>
      <c r="I1445" s="7"/>
      <c r="J1445" s="7"/>
      <c r="K1445" s="7"/>
      <c r="L1445" s="124"/>
      <c r="M1445" s="7"/>
      <c r="N1445" s="18"/>
      <c r="O1445" s="122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</row>
    <row r="1446" spans="1:27">
      <c r="A1446" s="18"/>
      <c r="B1446" s="7"/>
      <c r="C1446" s="7"/>
      <c r="D1446" s="18"/>
      <c r="E1446" s="111"/>
      <c r="F1446" s="7"/>
      <c r="G1446" s="7"/>
      <c r="H1446" s="7"/>
      <c r="I1446" s="7"/>
      <c r="J1446" s="7"/>
      <c r="K1446" s="7"/>
      <c r="L1446" s="124"/>
      <c r="M1446" s="7"/>
      <c r="N1446" s="18"/>
      <c r="O1446" s="122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</row>
    <row r="1447" spans="1:27">
      <c r="A1447" s="18"/>
      <c r="B1447" s="7"/>
      <c r="C1447" s="7"/>
      <c r="D1447" s="18"/>
      <c r="E1447" s="111"/>
      <c r="F1447" s="7"/>
      <c r="G1447" s="7"/>
      <c r="H1447" s="7"/>
      <c r="I1447" s="7"/>
      <c r="J1447" s="7"/>
      <c r="K1447" s="7"/>
      <c r="L1447" s="124"/>
      <c r="M1447" s="7"/>
      <c r="N1447" s="18"/>
      <c r="O1447" s="122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</row>
    <row r="1448" spans="1:27">
      <c r="A1448" s="18"/>
      <c r="B1448" s="7"/>
      <c r="C1448" s="7"/>
      <c r="D1448" s="18"/>
      <c r="E1448" s="111"/>
      <c r="F1448" s="7"/>
      <c r="G1448" s="7"/>
      <c r="H1448" s="7"/>
      <c r="I1448" s="7"/>
      <c r="J1448" s="7"/>
      <c r="K1448" s="7"/>
      <c r="L1448" s="124"/>
      <c r="M1448" s="7"/>
      <c r="N1448" s="18"/>
      <c r="O1448" s="122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</row>
    <row r="1449" spans="1:27">
      <c r="A1449" s="18"/>
      <c r="B1449" s="7"/>
      <c r="C1449" s="7"/>
      <c r="D1449" s="18"/>
      <c r="E1449" s="111"/>
      <c r="F1449" s="7"/>
      <c r="G1449" s="7"/>
      <c r="H1449" s="7"/>
      <c r="I1449" s="7"/>
      <c r="J1449" s="7"/>
      <c r="K1449" s="7"/>
      <c r="L1449" s="124"/>
      <c r="M1449" s="7"/>
      <c r="N1449" s="18"/>
      <c r="O1449" s="122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</row>
    <row r="1450" spans="1:27">
      <c r="A1450" s="18"/>
      <c r="B1450" s="7"/>
      <c r="C1450" s="7"/>
      <c r="D1450" s="18"/>
      <c r="E1450" s="111"/>
      <c r="F1450" s="7"/>
      <c r="G1450" s="7"/>
      <c r="H1450" s="7"/>
      <c r="I1450" s="7"/>
      <c r="J1450" s="7"/>
      <c r="K1450" s="7"/>
      <c r="L1450" s="124"/>
      <c r="M1450" s="7"/>
      <c r="N1450" s="18"/>
      <c r="O1450" s="122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</row>
    <row r="1451" spans="1:27">
      <c r="A1451" s="18"/>
      <c r="B1451" s="7"/>
      <c r="C1451" s="7"/>
      <c r="D1451" s="18"/>
      <c r="E1451" s="111"/>
      <c r="F1451" s="7"/>
      <c r="G1451" s="7"/>
      <c r="H1451" s="7"/>
      <c r="I1451" s="7"/>
      <c r="J1451" s="7"/>
      <c r="K1451" s="7"/>
      <c r="L1451" s="124"/>
      <c r="M1451" s="7"/>
      <c r="N1451" s="18"/>
      <c r="O1451" s="122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</row>
    <row r="1452" spans="1:27">
      <c r="A1452" s="18"/>
      <c r="B1452" s="7"/>
      <c r="C1452" s="7"/>
      <c r="D1452" s="18"/>
      <c r="E1452" s="111"/>
      <c r="F1452" s="7"/>
      <c r="G1452" s="7"/>
      <c r="H1452" s="7"/>
      <c r="I1452" s="7"/>
      <c r="J1452" s="7"/>
      <c r="K1452" s="7"/>
      <c r="L1452" s="124"/>
      <c r="M1452" s="7"/>
      <c r="N1452" s="18"/>
      <c r="O1452" s="122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</row>
    <row r="1453" spans="1:27">
      <c r="A1453" s="18"/>
      <c r="B1453" s="7"/>
      <c r="C1453" s="7"/>
      <c r="D1453" s="18"/>
      <c r="E1453" s="111"/>
      <c r="F1453" s="7"/>
      <c r="G1453" s="7"/>
      <c r="H1453" s="7"/>
      <c r="I1453" s="7"/>
      <c r="J1453" s="7"/>
      <c r="K1453" s="7"/>
      <c r="L1453" s="124"/>
      <c r="M1453" s="7"/>
      <c r="N1453" s="18"/>
      <c r="O1453" s="122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</row>
    <row r="1454" spans="1:27">
      <c r="A1454" s="18"/>
      <c r="B1454" s="7"/>
      <c r="C1454" s="7"/>
      <c r="D1454" s="18"/>
      <c r="E1454" s="111"/>
      <c r="F1454" s="7"/>
      <c r="G1454" s="7"/>
      <c r="H1454" s="7"/>
      <c r="I1454" s="7"/>
      <c r="J1454" s="7"/>
      <c r="K1454" s="7"/>
      <c r="L1454" s="124"/>
      <c r="M1454" s="7"/>
      <c r="N1454" s="18"/>
      <c r="O1454" s="122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</row>
    <row r="1455" spans="1:27">
      <c r="A1455" s="18"/>
      <c r="B1455" s="7"/>
      <c r="C1455" s="7"/>
      <c r="D1455" s="18"/>
      <c r="E1455" s="111"/>
      <c r="F1455" s="7"/>
      <c r="G1455" s="7"/>
      <c r="H1455" s="7"/>
      <c r="I1455" s="7"/>
      <c r="J1455" s="7"/>
      <c r="K1455" s="7"/>
      <c r="L1455" s="124"/>
      <c r="M1455" s="7"/>
      <c r="N1455" s="18"/>
      <c r="O1455" s="122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</row>
    <row r="1456" spans="1:27">
      <c r="A1456" s="18"/>
      <c r="B1456" s="7"/>
      <c r="C1456" s="7"/>
      <c r="D1456" s="18"/>
      <c r="E1456" s="111"/>
      <c r="F1456" s="7"/>
      <c r="G1456" s="7"/>
      <c r="H1456" s="7"/>
      <c r="I1456" s="7"/>
      <c r="J1456" s="7"/>
      <c r="K1456" s="7"/>
      <c r="L1456" s="124"/>
      <c r="M1456" s="7"/>
      <c r="N1456" s="18"/>
      <c r="O1456" s="122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</row>
    <row r="1457" spans="1:27">
      <c r="A1457" s="18"/>
      <c r="B1457" s="7"/>
      <c r="C1457" s="7"/>
      <c r="D1457" s="18"/>
      <c r="E1457" s="111"/>
      <c r="F1457" s="7"/>
      <c r="G1457" s="7"/>
      <c r="H1457" s="7"/>
      <c r="I1457" s="7"/>
      <c r="J1457" s="7"/>
      <c r="K1457" s="7"/>
      <c r="L1457" s="124"/>
      <c r="M1457" s="7"/>
      <c r="N1457" s="18"/>
      <c r="O1457" s="122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</row>
    <row r="1458" spans="1:27">
      <c r="A1458" s="18"/>
      <c r="B1458" s="7"/>
      <c r="C1458" s="7"/>
      <c r="D1458" s="18"/>
      <c r="E1458" s="111"/>
      <c r="F1458" s="7"/>
      <c r="G1458" s="7"/>
      <c r="H1458" s="7"/>
      <c r="I1458" s="7"/>
      <c r="J1458" s="7"/>
      <c r="K1458" s="7"/>
      <c r="L1458" s="124"/>
      <c r="M1458" s="7"/>
      <c r="N1458" s="18"/>
      <c r="O1458" s="122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</row>
    <row r="1459" spans="1:27">
      <c r="A1459" s="18"/>
      <c r="B1459" s="7"/>
      <c r="C1459" s="7"/>
      <c r="D1459" s="18"/>
      <c r="E1459" s="111"/>
      <c r="F1459" s="7"/>
      <c r="G1459" s="7"/>
      <c r="H1459" s="7"/>
      <c r="I1459" s="7"/>
      <c r="J1459" s="7"/>
      <c r="K1459" s="7"/>
      <c r="L1459" s="124"/>
      <c r="M1459" s="7"/>
      <c r="N1459" s="18"/>
      <c r="O1459" s="122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</row>
    <row r="1460" spans="1:27">
      <c r="A1460" s="18"/>
      <c r="B1460" s="7"/>
      <c r="C1460" s="7"/>
      <c r="D1460" s="18"/>
      <c r="E1460" s="111"/>
      <c r="F1460" s="7"/>
      <c r="G1460" s="7"/>
      <c r="H1460" s="7"/>
      <c r="I1460" s="7"/>
      <c r="J1460" s="7"/>
      <c r="K1460" s="7"/>
      <c r="L1460" s="124"/>
      <c r="M1460" s="7"/>
      <c r="N1460" s="18"/>
      <c r="O1460" s="122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</row>
    <row r="1461" spans="1:27">
      <c r="A1461" s="18"/>
      <c r="B1461" s="7"/>
      <c r="C1461" s="7"/>
      <c r="D1461" s="18"/>
      <c r="E1461" s="111"/>
      <c r="F1461" s="7"/>
      <c r="G1461" s="7"/>
      <c r="H1461" s="7"/>
      <c r="I1461" s="7"/>
      <c r="J1461" s="7"/>
      <c r="K1461" s="7"/>
      <c r="L1461" s="124"/>
      <c r="M1461" s="7"/>
      <c r="N1461" s="18"/>
      <c r="O1461" s="122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</row>
    <row r="1462" spans="1:27">
      <c r="A1462" s="18"/>
      <c r="B1462" s="7"/>
      <c r="C1462" s="7"/>
      <c r="D1462" s="18"/>
      <c r="E1462" s="111"/>
      <c r="F1462" s="7"/>
      <c r="G1462" s="7"/>
      <c r="H1462" s="7"/>
      <c r="I1462" s="7"/>
      <c r="J1462" s="7"/>
      <c r="K1462" s="7"/>
      <c r="L1462" s="124"/>
      <c r="M1462" s="7"/>
      <c r="N1462" s="18"/>
      <c r="O1462" s="122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</row>
    <row r="1463" spans="1:27">
      <c r="A1463" s="18"/>
      <c r="B1463" s="7"/>
      <c r="C1463" s="7"/>
      <c r="D1463" s="18"/>
      <c r="E1463" s="111"/>
      <c r="F1463" s="7"/>
      <c r="G1463" s="7"/>
      <c r="H1463" s="7"/>
      <c r="I1463" s="7"/>
      <c r="J1463" s="7"/>
      <c r="K1463" s="7"/>
      <c r="L1463" s="124"/>
      <c r="M1463" s="7"/>
      <c r="N1463" s="18"/>
      <c r="O1463" s="122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</row>
    <row r="1464" spans="1:27">
      <c r="A1464" s="18"/>
      <c r="B1464" s="7"/>
      <c r="C1464" s="7"/>
      <c r="D1464" s="18"/>
      <c r="E1464" s="111"/>
      <c r="F1464" s="7"/>
      <c r="G1464" s="7"/>
      <c r="H1464" s="7"/>
      <c r="I1464" s="7"/>
      <c r="J1464" s="7"/>
      <c r="K1464" s="7"/>
      <c r="L1464" s="124"/>
      <c r="M1464" s="7"/>
      <c r="N1464" s="18"/>
      <c r="O1464" s="122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</row>
    <row r="1465" spans="1:27">
      <c r="A1465" s="18"/>
      <c r="B1465" s="7"/>
      <c r="C1465" s="7"/>
      <c r="D1465" s="18"/>
      <c r="E1465" s="111"/>
      <c r="F1465" s="7"/>
      <c r="G1465" s="7"/>
      <c r="H1465" s="7"/>
      <c r="I1465" s="7"/>
      <c r="J1465" s="7"/>
      <c r="K1465" s="7"/>
      <c r="L1465" s="124"/>
      <c r="M1465" s="7"/>
      <c r="N1465" s="18"/>
      <c r="O1465" s="122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</row>
    <row r="1466" spans="1:27">
      <c r="A1466" s="18"/>
      <c r="B1466" s="7"/>
      <c r="C1466" s="7"/>
      <c r="D1466" s="18"/>
      <c r="E1466" s="111"/>
      <c r="F1466" s="7"/>
      <c r="G1466" s="7"/>
      <c r="H1466" s="7"/>
      <c r="I1466" s="7"/>
      <c r="J1466" s="7"/>
      <c r="K1466" s="7"/>
      <c r="L1466" s="124"/>
      <c r="M1466" s="7"/>
      <c r="N1466" s="18"/>
      <c r="O1466" s="122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</row>
    <row r="1467" spans="1:27">
      <c r="A1467" s="18"/>
      <c r="B1467" s="7"/>
      <c r="C1467" s="7"/>
      <c r="D1467" s="18"/>
      <c r="E1467" s="111"/>
      <c r="F1467" s="7"/>
      <c r="G1467" s="7"/>
      <c r="H1467" s="7"/>
      <c r="I1467" s="7"/>
      <c r="J1467" s="7"/>
      <c r="K1467" s="7"/>
      <c r="L1467" s="124"/>
      <c r="M1467" s="7"/>
      <c r="N1467" s="18"/>
      <c r="O1467" s="122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</row>
    <row r="1468" spans="1:27">
      <c r="A1468" s="18"/>
      <c r="B1468" s="7"/>
      <c r="C1468" s="7"/>
      <c r="D1468" s="18"/>
      <c r="E1468" s="111"/>
      <c r="F1468" s="7"/>
      <c r="G1468" s="7"/>
      <c r="H1468" s="7"/>
      <c r="I1468" s="7"/>
      <c r="J1468" s="7"/>
      <c r="K1468" s="7"/>
      <c r="L1468" s="124"/>
      <c r="M1468" s="7"/>
      <c r="N1468" s="18"/>
      <c r="O1468" s="122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</row>
    <row r="1469" spans="1:27">
      <c r="A1469" s="18"/>
      <c r="B1469" s="7"/>
      <c r="C1469" s="7"/>
      <c r="D1469" s="18"/>
      <c r="E1469" s="111"/>
      <c r="F1469" s="7"/>
      <c r="G1469" s="7"/>
      <c r="H1469" s="7"/>
      <c r="I1469" s="7"/>
      <c r="J1469" s="7"/>
      <c r="K1469" s="7"/>
      <c r="L1469" s="124"/>
      <c r="M1469" s="7"/>
      <c r="N1469" s="18"/>
      <c r="O1469" s="122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</row>
    <row r="1470" spans="1:27">
      <c r="A1470" s="18"/>
      <c r="B1470" s="7"/>
      <c r="C1470" s="7"/>
      <c r="D1470" s="18"/>
      <c r="E1470" s="111"/>
      <c r="F1470" s="7"/>
      <c r="G1470" s="7"/>
      <c r="H1470" s="7"/>
      <c r="I1470" s="7"/>
      <c r="J1470" s="7"/>
      <c r="K1470" s="7"/>
      <c r="L1470" s="124"/>
      <c r="M1470" s="7"/>
      <c r="N1470" s="18"/>
      <c r="O1470" s="122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</row>
    <row r="1471" spans="1:27">
      <c r="A1471" s="18"/>
      <c r="B1471" s="7"/>
      <c r="C1471" s="7"/>
      <c r="D1471" s="18"/>
      <c r="E1471" s="111"/>
      <c r="F1471" s="7"/>
      <c r="G1471" s="7"/>
      <c r="H1471" s="7"/>
      <c r="I1471" s="7"/>
      <c r="J1471" s="7"/>
      <c r="K1471" s="7"/>
      <c r="L1471" s="124"/>
      <c r="M1471" s="7"/>
      <c r="N1471" s="18"/>
      <c r="O1471" s="122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</row>
    <row r="1472" spans="1:27">
      <c r="A1472" s="18"/>
      <c r="B1472" s="7"/>
      <c r="C1472" s="7"/>
      <c r="D1472" s="18"/>
      <c r="E1472" s="111"/>
      <c r="F1472" s="7"/>
      <c r="G1472" s="7"/>
      <c r="H1472" s="7"/>
      <c r="I1472" s="7"/>
      <c r="J1472" s="7"/>
      <c r="K1472" s="7"/>
      <c r="L1472" s="124"/>
      <c r="M1472" s="7"/>
      <c r="N1472" s="18"/>
      <c r="O1472" s="122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</row>
    <row r="1473" spans="1:27">
      <c r="A1473" s="18"/>
      <c r="B1473" s="7"/>
      <c r="C1473" s="7"/>
      <c r="D1473" s="18"/>
      <c r="E1473" s="111"/>
      <c r="F1473" s="7"/>
      <c r="G1473" s="7"/>
      <c r="H1473" s="7"/>
      <c r="I1473" s="7"/>
      <c r="J1473" s="7"/>
      <c r="K1473" s="7"/>
      <c r="L1473" s="124"/>
      <c r="M1473" s="7"/>
      <c r="N1473" s="18"/>
      <c r="O1473" s="122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</row>
    <row r="1474" spans="1:27">
      <c r="A1474" s="18"/>
      <c r="B1474" s="7"/>
      <c r="C1474" s="7"/>
      <c r="D1474" s="18"/>
      <c r="E1474" s="111"/>
      <c r="F1474" s="7"/>
      <c r="G1474" s="7"/>
      <c r="H1474" s="7"/>
      <c r="I1474" s="7"/>
      <c r="J1474" s="7"/>
      <c r="K1474" s="7"/>
      <c r="L1474" s="124"/>
      <c r="M1474" s="7"/>
      <c r="N1474" s="18"/>
      <c r="O1474" s="122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</row>
    <row r="1475" spans="1:27">
      <c r="A1475" s="18"/>
      <c r="B1475" s="7"/>
      <c r="C1475" s="7"/>
      <c r="D1475" s="18"/>
      <c r="E1475" s="111"/>
      <c r="F1475" s="7"/>
      <c r="G1475" s="7"/>
      <c r="H1475" s="7"/>
      <c r="I1475" s="7"/>
      <c r="J1475" s="7"/>
      <c r="K1475" s="7"/>
      <c r="L1475" s="124"/>
      <c r="M1475" s="7"/>
      <c r="N1475" s="18"/>
      <c r="O1475" s="122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</row>
    <row r="1476" spans="1:27">
      <c r="A1476" s="18"/>
      <c r="B1476" s="7"/>
      <c r="C1476" s="7"/>
      <c r="D1476" s="18"/>
      <c r="E1476" s="111"/>
      <c r="F1476" s="7"/>
      <c r="G1476" s="7"/>
      <c r="H1476" s="7"/>
      <c r="I1476" s="7"/>
      <c r="J1476" s="7"/>
      <c r="K1476" s="7"/>
      <c r="L1476" s="124"/>
      <c r="M1476" s="7"/>
      <c r="N1476" s="18"/>
      <c r="O1476" s="122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</row>
    <row r="1477" spans="1:27">
      <c r="A1477" s="18"/>
      <c r="B1477" s="7"/>
      <c r="C1477" s="7"/>
      <c r="D1477" s="18"/>
      <c r="E1477" s="111"/>
      <c r="F1477" s="7"/>
      <c r="G1477" s="7"/>
      <c r="H1477" s="7"/>
      <c r="I1477" s="7"/>
      <c r="J1477" s="7"/>
      <c r="K1477" s="7"/>
      <c r="L1477" s="124"/>
      <c r="M1477" s="7"/>
      <c r="N1477" s="18"/>
      <c r="O1477" s="122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</row>
    <row r="1478" spans="1:27">
      <c r="A1478" s="18"/>
      <c r="B1478" s="7"/>
      <c r="C1478" s="7"/>
      <c r="D1478" s="18"/>
      <c r="E1478" s="111"/>
      <c r="F1478" s="7"/>
      <c r="G1478" s="7"/>
      <c r="H1478" s="7"/>
      <c r="I1478" s="7"/>
      <c r="J1478" s="7"/>
      <c r="K1478" s="7"/>
      <c r="L1478" s="124"/>
      <c r="M1478" s="7"/>
      <c r="N1478" s="18"/>
      <c r="O1478" s="122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</row>
    <row r="1479" spans="1:27">
      <c r="A1479" s="18"/>
      <c r="B1479" s="7"/>
      <c r="C1479" s="7"/>
      <c r="D1479" s="18"/>
      <c r="E1479" s="111"/>
      <c r="F1479" s="7"/>
      <c r="G1479" s="7"/>
      <c r="H1479" s="7"/>
      <c r="I1479" s="7"/>
      <c r="J1479" s="7"/>
      <c r="K1479" s="7"/>
      <c r="L1479" s="124"/>
      <c r="M1479" s="7"/>
      <c r="N1479" s="18"/>
      <c r="O1479" s="122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</row>
    <row r="1480" spans="1:27">
      <c r="A1480" s="18"/>
      <c r="B1480" s="7"/>
      <c r="C1480" s="7"/>
      <c r="D1480" s="18"/>
      <c r="E1480" s="111"/>
      <c r="F1480" s="7"/>
      <c r="G1480" s="7"/>
      <c r="H1480" s="7"/>
      <c r="I1480" s="7"/>
      <c r="J1480" s="7"/>
      <c r="K1480" s="7"/>
      <c r="L1480" s="124"/>
      <c r="M1480" s="7"/>
      <c r="N1480" s="18"/>
      <c r="O1480" s="122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</row>
    <row r="1481" spans="1:27">
      <c r="A1481" s="18"/>
      <c r="B1481" s="7"/>
      <c r="C1481" s="7"/>
      <c r="D1481" s="18"/>
      <c r="E1481" s="111"/>
      <c r="F1481" s="7"/>
      <c r="G1481" s="7"/>
      <c r="H1481" s="7"/>
      <c r="I1481" s="7"/>
      <c r="J1481" s="7"/>
      <c r="K1481" s="7"/>
      <c r="L1481" s="124"/>
      <c r="M1481" s="7"/>
      <c r="N1481" s="18"/>
      <c r="O1481" s="122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</row>
    <row r="1482" spans="1:27">
      <c r="A1482" s="18"/>
      <c r="B1482" s="7"/>
      <c r="C1482" s="7"/>
      <c r="D1482" s="18"/>
      <c r="E1482" s="111"/>
      <c r="F1482" s="7"/>
      <c r="G1482" s="7"/>
      <c r="H1482" s="7"/>
      <c r="I1482" s="7"/>
      <c r="J1482" s="7"/>
      <c r="K1482" s="7"/>
      <c r="L1482" s="124"/>
      <c r="M1482" s="7"/>
      <c r="N1482" s="18"/>
      <c r="O1482" s="122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</row>
    <row r="1483" spans="1:27">
      <c r="A1483" s="18"/>
      <c r="B1483" s="7"/>
      <c r="C1483" s="7"/>
      <c r="D1483" s="18"/>
      <c r="E1483" s="111"/>
      <c r="F1483" s="7"/>
      <c r="G1483" s="7"/>
      <c r="H1483" s="7"/>
      <c r="I1483" s="7"/>
      <c r="J1483" s="7"/>
      <c r="K1483" s="7"/>
      <c r="L1483" s="124"/>
      <c r="M1483" s="7"/>
      <c r="N1483" s="18"/>
      <c r="O1483" s="122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</row>
    <row r="1484" spans="1:27">
      <c r="A1484" s="18"/>
      <c r="B1484" s="7"/>
      <c r="C1484" s="7"/>
      <c r="D1484" s="18"/>
      <c r="E1484" s="111"/>
      <c r="F1484" s="7"/>
      <c r="G1484" s="7"/>
      <c r="H1484" s="7"/>
      <c r="I1484" s="7"/>
      <c r="J1484" s="7"/>
      <c r="K1484" s="7"/>
      <c r="L1484" s="124"/>
      <c r="M1484" s="7"/>
      <c r="N1484" s="18"/>
      <c r="O1484" s="122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</row>
    <row r="1485" spans="1:27">
      <c r="A1485" s="18"/>
      <c r="B1485" s="7"/>
      <c r="C1485" s="7"/>
      <c r="D1485" s="18"/>
      <c r="E1485" s="111"/>
      <c r="F1485" s="7"/>
      <c r="G1485" s="7"/>
      <c r="H1485" s="7"/>
      <c r="I1485" s="7"/>
      <c r="J1485" s="7"/>
      <c r="K1485" s="7"/>
      <c r="L1485" s="124"/>
      <c r="M1485" s="7"/>
      <c r="N1485" s="18"/>
      <c r="O1485" s="122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</row>
    <row r="1486" spans="1:27">
      <c r="A1486" s="18"/>
      <c r="B1486" s="7"/>
      <c r="C1486" s="7"/>
      <c r="D1486" s="18"/>
      <c r="E1486" s="111"/>
      <c r="F1486" s="7"/>
      <c r="G1486" s="7"/>
      <c r="H1486" s="7"/>
      <c r="I1486" s="7"/>
      <c r="J1486" s="7"/>
      <c r="K1486" s="7"/>
      <c r="L1486" s="124"/>
      <c r="M1486" s="7"/>
      <c r="N1486" s="18"/>
      <c r="O1486" s="122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</row>
    <row r="1487" spans="1:27">
      <c r="A1487" s="18"/>
      <c r="B1487" s="7"/>
      <c r="C1487" s="7"/>
      <c r="D1487" s="18"/>
      <c r="E1487" s="111"/>
      <c r="F1487" s="7"/>
      <c r="G1487" s="7"/>
      <c r="H1487" s="7"/>
      <c r="I1487" s="7"/>
      <c r="J1487" s="7"/>
      <c r="K1487" s="7"/>
      <c r="L1487" s="124"/>
      <c r="M1487" s="7"/>
      <c r="N1487" s="18"/>
      <c r="O1487" s="122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</row>
    <row r="1488" spans="1:27">
      <c r="A1488" s="18"/>
      <c r="B1488" s="7"/>
      <c r="C1488" s="7"/>
      <c r="D1488" s="18"/>
      <c r="E1488" s="111"/>
      <c r="F1488" s="7"/>
      <c r="G1488" s="7"/>
      <c r="H1488" s="7"/>
      <c r="I1488" s="7"/>
      <c r="J1488" s="7"/>
      <c r="K1488" s="7"/>
      <c r="L1488" s="124"/>
      <c r="M1488" s="7"/>
      <c r="N1488" s="18"/>
      <c r="O1488" s="122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</row>
    <row r="1489" spans="1:27">
      <c r="A1489" s="18"/>
      <c r="B1489" s="7"/>
      <c r="C1489" s="7"/>
      <c r="D1489" s="18"/>
      <c r="E1489" s="111"/>
      <c r="F1489" s="7"/>
      <c r="G1489" s="7"/>
      <c r="H1489" s="7"/>
      <c r="I1489" s="7"/>
      <c r="J1489" s="7"/>
      <c r="K1489" s="7"/>
      <c r="L1489" s="124"/>
      <c r="M1489" s="7"/>
      <c r="N1489" s="18"/>
      <c r="O1489" s="122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</row>
    <row r="1490" spans="1:27">
      <c r="A1490" s="18"/>
      <c r="B1490" s="7"/>
      <c r="C1490" s="7"/>
      <c r="D1490" s="18"/>
      <c r="E1490" s="111"/>
      <c r="F1490" s="7"/>
      <c r="G1490" s="7"/>
      <c r="H1490" s="7"/>
      <c r="I1490" s="7"/>
      <c r="J1490" s="7"/>
      <c r="K1490" s="7"/>
      <c r="L1490" s="124"/>
      <c r="M1490" s="7"/>
      <c r="N1490" s="18"/>
      <c r="O1490" s="122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</row>
    <row r="1491" spans="1:27">
      <c r="A1491" s="18"/>
      <c r="B1491" s="7"/>
      <c r="C1491" s="7"/>
      <c r="D1491" s="18"/>
      <c r="E1491" s="111"/>
      <c r="F1491" s="7"/>
      <c r="G1491" s="7"/>
      <c r="H1491" s="7"/>
      <c r="I1491" s="7"/>
      <c r="J1491" s="7"/>
      <c r="K1491" s="7"/>
      <c r="L1491" s="124"/>
      <c r="M1491" s="7"/>
      <c r="N1491" s="18"/>
      <c r="O1491" s="122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</row>
    <row r="1492" spans="1:27">
      <c r="A1492" s="18"/>
      <c r="B1492" s="7"/>
      <c r="C1492" s="7"/>
      <c r="D1492" s="18"/>
      <c r="E1492" s="111"/>
      <c r="F1492" s="7"/>
      <c r="G1492" s="7"/>
      <c r="H1492" s="7"/>
      <c r="I1492" s="7"/>
      <c r="J1492" s="7"/>
      <c r="K1492" s="7"/>
      <c r="L1492" s="124"/>
      <c r="M1492" s="7"/>
      <c r="N1492" s="18"/>
      <c r="O1492" s="122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</row>
    <row r="1493" spans="1:27">
      <c r="A1493" s="18"/>
      <c r="B1493" s="7"/>
      <c r="C1493" s="7"/>
      <c r="D1493" s="18"/>
      <c r="E1493" s="111"/>
      <c r="F1493" s="7"/>
      <c r="G1493" s="7"/>
      <c r="H1493" s="7"/>
      <c r="I1493" s="7"/>
      <c r="J1493" s="7"/>
      <c r="K1493" s="7"/>
      <c r="L1493" s="124"/>
      <c r="M1493" s="7"/>
      <c r="N1493" s="18"/>
      <c r="O1493" s="122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</row>
    <row r="1494" spans="1:27">
      <c r="A1494" s="18"/>
      <c r="B1494" s="7"/>
      <c r="C1494" s="7"/>
      <c r="D1494" s="18"/>
      <c r="E1494" s="111"/>
      <c r="F1494" s="7"/>
      <c r="G1494" s="7"/>
      <c r="H1494" s="7"/>
      <c r="I1494" s="7"/>
      <c r="J1494" s="7"/>
      <c r="K1494" s="7"/>
      <c r="L1494" s="124"/>
      <c r="M1494" s="7"/>
      <c r="N1494" s="18"/>
      <c r="O1494" s="122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</row>
    <row r="1495" spans="1:27">
      <c r="A1495" s="18"/>
      <c r="B1495" s="7"/>
      <c r="C1495" s="7"/>
      <c r="D1495" s="18"/>
      <c r="E1495" s="111"/>
      <c r="F1495" s="7"/>
      <c r="G1495" s="7"/>
      <c r="H1495" s="7"/>
      <c r="I1495" s="7"/>
      <c r="J1495" s="7"/>
      <c r="K1495" s="7"/>
      <c r="L1495" s="124"/>
      <c r="M1495" s="7"/>
      <c r="N1495" s="18"/>
      <c r="O1495" s="122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</row>
    <row r="1496" spans="1:27">
      <c r="A1496" s="18"/>
      <c r="B1496" s="7"/>
      <c r="C1496" s="7"/>
      <c r="D1496" s="18"/>
      <c r="E1496" s="111"/>
      <c r="F1496" s="7"/>
      <c r="G1496" s="7"/>
      <c r="H1496" s="7"/>
      <c r="I1496" s="7"/>
      <c r="J1496" s="7"/>
      <c r="K1496" s="7"/>
      <c r="L1496" s="124"/>
      <c r="M1496" s="7"/>
      <c r="N1496" s="18"/>
      <c r="O1496" s="122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</row>
    <row r="1497" spans="1:27">
      <c r="A1497" s="18"/>
      <c r="B1497" s="7"/>
      <c r="C1497" s="7"/>
      <c r="D1497" s="18"/>
      <c r="E1497" s="111"/>
      <c r="F1497" s="7"/>
      <c r="G1497" s="7"/>
      <c r="H1497" s="7"/>
      <c r="I1497" s="7"/>
      <c r="J1497" s="7"/>
      <c r="K1497" s="7"/>
      <c r="L1497" s="124"/>
      <c r="M1497" s="7"/>
      <c r="N1497" s="18"/>
      <c r="O1497" s="122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</row>
    <row r="1498" spans="1:27">
      <c r="A1498" s="18"/>
      <c r="B1498" s="7"/>
      <c r="C1498" s="7"/>
      <c r="D1498" s="18"/>
      <c r="E1498" s="111"/>
      <c r="F1498" s="7"/>
      <c r="G1498" s="7"/>
      <c r="H1498" s="7"/>
      <c r="I1498" s="7"/>
      <c r="J1498" s="7"/>
      <c r="K1498" s="7"/>
      <c r="L1498" s="124"/>
      <c r="M1498" s="7"/>
      <c r="N1498" s="18"/>
      <c r="O1498" s="122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</row>
    <row r="1499" spans="1:27">
      <c r="A1499" s="18"/>
      <c r="B1499" s="7"/>
      <c r="C1499" s="7"/>
      <c r="D1499" s="18"/>
      <c r="E1499" s="111"/>
      <c r="F1499" s="7"/>
      <c r="G1499" s="7"/>
      <c r="H1499" s="7"/>
      <c r="I1499" s="7"/>
      <c r="J1499" s="7"/>
      <c r="K1499" s="7"/>
      <c r="L1499" s="124"/>
      <c r="M1499" s="7"/>
      <c r="N1499" s="18"/>
      <c r="O1499" s="122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</row>
    <row r="1500" spans="1:27">
      <c r="A1500" s="18"/>
      <c r="B1500" s="7"/>
      <c r="C1500" s="7"/>
      <c r="D1500" s="18"/>
      <c r="E1500" s="111"/>
      <c r="F1500" s="7"/>
      <c r="G1500" s="7"/>
      <c r="H1500" s="7"/>
      <c r="I1500" s="7"/>
      <c r="J1500" s="7"/>
      <c r="K1500" s="7"/>
      <c r="L1500" s="124"/>
      <c r="M1500" s="7"/>
      <c r="N1500" s="18"/>
      <c r="O1500" s="122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</row>
    <row r="1501" spans="1:27">
      <c r="A1501" s="18"/>
      <c r="B1501" s="7"/>
      <c r="C1501" s="7"/>
      <c r="D1501" s="18"/>
      <c r="E1501" s="111"/>
      <c r="F1501" s="7"/>
      <c r="G1501" s="7"/>
      <c r="H1501" s="7"/>
      <c r="I1501" s="7"/>
      <c r="J1501" s="7"/>
      <c r="K1501" s="7"/>
      <c r="L1501" s="124"/>
      <c r="M1501" s="7"/>
      <c r="N1501" s="18"/>
      <c r="O1501" s="122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</row>
    <row r="1502" spans="1:27">
      <c r="A1502" s="18"/>
      <c r="B1502" s="7"/>
      <c r="C1502" s="7"/>
      <c r="D1502" s="18"/>
      <c r="E1502" s="111"/>
      <c r="F1502" s="7"/>
      <c r="G1502" s="7"/>
      <c r="H1502" s="7"/>
      <c r="I1502" s="7"/>
      <c r="J1502" s="7"/>
      <c r="K1502" s="7"/>
      <c r="L1502" s="124"/>
      <c r="M1502" s="7"/>
      <c r="N1502" s="18"/>
      <c r="O1502" s="122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</row>
    <row r="1503" spans="1:27">
      <c r="A1503" s="18"/>
      <c r="B1503" s="7"/>
      <c r="C1503" s="7"/>
      <c r="D1503" s="18"/>
      <c r="E1503" s="111"/>
      <c r="F1503" s="7"/>
      <c r="G1503" s="7"/>
      <c r="H1503" s="7"/>
      <c r="I1503" s="7"/>
      <c r="J1503" s="7"/>
      <c r="K1503" s="7"/>
      <c r="L1503" s="124"/>
      <c r="M1503" s="7"/>
      <c r="N1503" s="18"/>
      <c r="O1503" s="122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</row>
    <row r="1504" spans="1:27">
      <c r="A1504" s="18"/>
      <c r="B1504" s="7"/>
      <c r="C1504" s="7"/>
      <c r="D1504" s="18"/>
      <c r="E1504" s="111"/>
      <c r="F1504" s="7"/>
      <c r="G1504" s="7"/>
      <c r="H1504" s="7"/>
      <c r="I1504" s="7"/>
      <c r="J1504" s="7"/>
      <c r="K1504" s="7"/>
      <c r="L1504" s="124"/>
      <c r="M1504" s="7"/>
      <c r="N1504" s="18"/>
      <c r="O1504" s="122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</row>
    <row r="1505" spans="1:27">
      <c r="A1505" s="18"/>
      <c r="B1505" s="7"/>
      <c r="C1505" s="7"/>
      <c r="D1505" s="18"/>
      <c r="E1505" s="111"/>
      <c r="F1505" s="7"/>
      <c r="G1505" s="7"/>
      <c r="H1505" s="7"/>
      <c r="I1505" s="7"/>
      <c r="J1505" s="7"/>
      <c r="K1505" s="7"/>
      <c r="L1505" s="124"/>
      <c r="M1505" s="7"/>
      <c r="N1505" s="18"/>
      <c r="O1505" s="122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</row>
    <row r="1506" spans="1:27">
      <c r="A1506" s="18"/>
      <c r="B1506" s="7"/>
      <c r="C1506" s="7"/>
      <c r="D1506" s="18"/>
      <c r="E1506" s="111"/>
      <c r="F1506" s="7"/>
      <c r="G1506" s="7"/>
      <c r="H1506" s="7"/>
      <c r="I1506" s="7"/>
      <c r="J1506" s="7"/>
      <c r="K1506" s="7"/>
      <c r="L1506" s="124"/>
      <c r="M1506" s="7"/>
      <c r="N1506" s="18"/>
      <c r="O1506" s="122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</row>
    <row r="1507" spans="1:27">
      <c r="A1507" s="18"/>
      <c r="B1507" s="7"/>
      <c r="C1507" s="7"/>
      <c r="D1507" s="18"/>
      <c r="E1507" s="111"/>
      <c r="F1507" s="7"/>
      <c r="G1507" s="7"/>
      <c r="H1507" s="7"/>
      <c r="I1507" s="7"/>
      <c r="J1507" s="7"/>
      <c r="K1507" s="7"/>
      <c r="L1507" s="124"/>
      <c r="M1507" s="7"/>
      <c r="N1507" s="18"/>
      <c r="O1507" s="122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</row>
    <row r="1508" spans="1:27">
      <c r="A1508" s="18"/>
      <c r="B1508" s="7"/>
      <c r="C1508" s="7"/>
      <c r="D1508" s="18"/>
      <c r="E1508" s="111"/>
      <c r="F1508" s="7"/>
      <c r="G1508" s="7"/>
      <c r="H1508" s="7"/>
      <c r="I1508" s="7"/>
      <c r="J1508" s="7"/>
      <c r="K1508" s="7"/>
      <c r="L1508" s="124"/>
      <c r="M1508" s="7"/>
      <c r="N1508" s="18"/>
      <c r="O1508" s="122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</row>
    <row r="1509" spans="1:27">
      <c r="A1509" s="18"/>
      <c r="B1509" s="7"/>
      <c r="C1509" s="7"/>
      <c r="D1509" s="18"/>
      <c r="E1509" s="111"/>
      <c r="F1509" s="7"/>
      <c r="G1509" s="7"/>
      <c r="H1509" s="7"/>
      <c r="I1509" s="7"/>
      <c r="J1509" s="7"/>
      <c r="K1509" s="7"/>
      <c r="L1509" s="124"/>
      <c r="M1509" s="7"/>
      <c r="N1509" s="18"/>
      <c r="O1509" s="122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</row>
    <row r="1510" spans="1:27">
      <c r="A1510" s="18"/>
      <c r="B1510" s="7"/>
      <c r="C1510" s="7"/>
      <c r="D1510" s="18"/>
      <c r="E1510" s="111"/>
      <c r="F1510" s="7"/>
      <c r="G1510" s="7"/>
      <c r="H1510" s="7"/>
      <c r="I1510" s="7"/>
      <c r="J1510" s="7"/>
      <c r="K1510" s="7"/>
      <c r="L1510" s="124"/>
      <c r="M1510" s="7"/>
      <c r="N1510" s="18"/>
      <c r="O1510" s="122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</row>
    <row r="1511" spans="1:27">
      <c r="A1511" s="18"/>
      <c r="B1511" s="7"/>
      <c r="C1511" s="7"/>
      <c r="D1511" s="18"/>
      <c r="E1511" s="111"/>
      <c r="F1511" s="7"/>
      <c r="G1511" s="7"/>
      <c r="H1511" s="7"/>
      <c r="I1511" s="7"/>
      <c r="J1511" s="7"/>
      <c r="K1511" s="7"/>
      <c r="L1511" s="124"/>
      <c r="M1511" s="7"/>
      <c r="N1511" s="18"/>
      <c r="O1511" s="122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</row>
    <row r="1512" spans="1:27">
      <c r="A1512" s="18"/>
      <c r="B1512" s="7"/>
      <c r="C1512" s="7"/>
      <c r="D1512" s="18"/>
      <c r="E1512" s="111"/>
      <c r="F1512" s="7"/>
      <c r="G1512" s="7"/>
      <c r="H1512" s="7"/>
      <c r="I1512" s="7"/>
      <c r="J1512" s="7"/>
      <c r="K1512" s="7"/>
      <c r="L1512" s="124"/>
      <c r="M1512" s="7"/>
      <c r="N1512" s="18"/>
      <c r="O1512" s="122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</row>
    <row r="1513" spans="1:27">
      <c r="A1513" s="18"/>
      <c r="B1513" s="7"/>
      <c r="C1513" s="7"/>
      <c r="D1513" s="18"/>
      <c r="E1513" s="111"/>
      <c r="F1513" s="7"/>
      <c r="G1513" s="7"/>
      <c r="H1513" s="7"/>
      <c r="I1513" s="7"/>
      <c r="J1513" s="7"/>
      <c r="K1513" s="7"/>
      <c r="L1513" s="124"/>
      <c r="M1513" s="7"/>
      <c r="N1513" s="18"/>
      <c r="O1513" s="122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</row>
    <row r="1514" spans="1:27">
      <c r="A1514" s="18"/>
      <c r="B1514" s="7"/>
      <c r="C1514" s="7"/>
      <c r="D1514" s="18"/>
      <c r="E1514" s="111"/>
      <c r="F1514" s="7"/>
      <c r="G1514" s="7"/>
      <c r="H1514" s="7"/>
      <c r="I1514" s="7"/>
      <c r="J1514" s="7"/>
      <c r="K1514" s="7"/>
      <c r="L1514" s="124"/>
      <c r="M1514" s="7"/>
      <c r="N1514" s="18"/>
      <c r="O1514" s="122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</row>
    <row r="1515" spans="1:27">
      <c r="A1515" s="18"/>
      <c r="B1515" s="7"/>
      <c r="C1515" s="7"/>
      <c r="D1515" s="18"/>
      <c r="E1515" s="111"/>
      <c r="F1515" s="7"/>
      <c r="G1515" s="7"/>
      <c r="H1515" s="7"/>
      <c r="I1515" s="7"/>
      <c r="J1515" s="7"/>
      <c r="K1515" s="7"/>
      <c r="L1515" s="124"/>
      <c r="M1515" s="7"/>
      <c r="N1515" s="18"/>
      <c r="O1515" s="122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</row>
    <row r="1516" spans="1:27">
      <c r="A1516" s="18"/>
      <c r="B1516" s="7"/>
      <c r="C1516" s="7"/>
      <c r="D1516" s="18"/>
      <c r="E1516" s="111"/>
      <c r="F1516" s="7"/>
      <c r="G1516" s="7"/>
      <c r="H1516" s="7"/>
      <c r="I1516" s="7"/>
      <c r="J1516" s="7"/>
      <c r="K1516" s="7"/>
      <c r="L1516" s="124"/>
      <c r="M1516" s="7"/>
      <c r="N1516" s="18"/>
      <c r="O1516" s="122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</row>
    <row r="1517" spans="1:27">
      <c r="A1517" s="18"/>
      <c r="B1517" s="7"/>
      <c r="C1517" s="7"/>
      <c r="D1517" s="18"/>
      <c r="E1517" s="111"/>
      <c r="F1517" s="7"/>
      <c r="G1517" s="7"/>
      <c r="H1517" s="7"/>
      <c r="I1517" s="7"/>
      <c r="J1517" s="7"/>
      <c r="K1517" s="7"/>
      <c r="L1517" s="124"/>
      <c r="M1517" s="7"/>
      <c r="N1517" s="18"/>
      <c r="O1517" s="122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</row>
    <row r="1518" spans="1:27">
      <c r="A1518" s="18"/>
      <c r="B1518" s="7"/>
      <c r="C1518" s="7"/>
      <c r="D1518" s="18"/>
      <c r="E1518" s="111"/>
      <c r="F1518" s="7"/>
      <c r="G1518" s="7"/>
      <c r="H1518" s="7"/>
      <c r="I1518" s="7"/>
      <c r="J1518" s="7"/>
      <c r="K1518" s="7"/>
      <c r="L1518" s="124"/>
      <c r="M1518" s="7"/>
      <c r="N1518" s="18"/>
      <c r="O1518" s="122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</row>
    <row r="1519" spans="1:27">
      <c r="A1519" s="18"/>
      <c r="B1519" s="7"/>
      <c r="C1519" s="7"/>
      <c r="D1519" s="18"/>
      <c r="E1519" s="111"/>
      <c r="F1519" s="7"/>
      <c r="G1519" s="7"/>
      <c r="H1519" s="7"/>
      <c r="I1519" s="7"/>
      <c r="J1519" s="7"/>
      <c r="K1519" s="7"/>
      <c r="L1519" s="124"/>
      <c r="M1519" s="7"/>
      <c r="N1519" s="18"/>
      <c r="O1519" s="122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</row>
    <row r="1520" spans="1:27">
      <c r="A1520" s="18"/>
      <c r="B1520" s="7"/>
      <c r="C1520" s="7"/>
      <c r="D1520" s="18"/>
      <c r="E1520" s="111"/>
      <c r="F1520" s="7"/>
      <c r="G1520" s="7"/>
      <c r="H1520" s="7"/>
      <c r="I1520" s="7"/>
      <c r="J1520" s="7"/>
      <c r="K1520" s="7"/>
      <c r="L1520" s="124"/>
      <c r="M1520" s="7"/>
      <c r="N1520" s="18"/>
      <c r="O1520" s="122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</row>
    <row r="1521" spans="1:27">
      <c r="A1521" s="18"/>
      <c r="B1521" s="7"/>
      <c r="C1521" s="7"/>
      <c r="D1521" s="18"/>
      <c r="E1521" s="111"/>
      <c r="F1521" s="7"/>
      <c r="G1521" s="7"/>
      <c r="H1521" s="7"/>
      <c r="I1521" s="7"/>
      <c r="J1521" s="7"/>
      <c r="K1521" s="7"/>
      <c r="L1521" s="124"/>
      <c r="M1521" s="7"/>
      <c r="N1521" s="18"/>
      <c r="O1521" s="122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</row>
    <row r="1522" spans="1:27">
      <c r="A1522" s="18"/>
      <c r="B1522" s="7"/>
      <c r="C1522" s="7"/>
      <c r="D1522" s="18"/>
      <c r="E1522" s="111"/>
      <c r="F1522" s="7"/>
      <c r="G1522" s="7"/>
      <c r="H1522" s="7"/>
      <c r="I1522" s="7"/>
      <c r="J1522" s="7"/>
      <c r="K1522" s="7"/>
      <c r="L1522" s="124"/>
      <c r="M1522" s="7"/>
      <c r="N1522" s="18"/>
      <c r="O1522" s="122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</row>
    <row r="1523" spans="1:27">
      <c r="A1523" s="18"/>
      <c r="B1523" s="7"/>
      <c r="C1523" s="7"/>
      <c r="D1523" s="18"/>
      <c r="E1523" s="111"/>
      <c r="F1523" s="7"/>
      <c r="G1523" s="7"/>
      <c r="H1523" s="7"/>
      <c r="I1523" s="7"/>
      <c r="J1523" s="7"/>
      <c r="K1523" s="7"/>
      <c r="L1523" s="124"/>
      <c r="M1523" s="7"/>
      <c r="N1523" s="18"/>
      <c r="O1523" s="122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</row>
    <row r="1524" spans="1:27">
      <c r="A1524" s="18"/>
      <c r="B1524" s="7"/>
      <c r="C1524" s="7"/>
      <c r="D1524" s="18"/>
      <c r="E1524" s="111"/>
      <c r="F1524" s="7"/>
      <c r="G1524" s="7"/>
      <c r="H1524" s="7"/>
      <c r="I1524" s="7"/>
      <c r="J1524" s="7"/>
      <c r="K1524" s="7"/>
      <c r="L1524" s="124"/>
      <c r="M1524" s="7"/>
      <c r="N1524" s="18"/>
      <c r="O1524" s="122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</row>
    <row r="1525" spans="1:27">
      <c r="A1525" s="18"/>
      <c r="B1525" s="7"/>
      <c r="C1525" s="7"/>
      <c r="D1525" s="18"/>
      <c r="E1525" s="111"/>
      <c r="F1525" s="7"/>
      <c r="G1525" s="7"/>
      <c r="H1525" s="7"/>
      <c r="I1525" s="7"/>
      <c r="J1525" s="7"/>
      <c r="K1525" s="7"/>
      <c r="L1525" s="124"/>
      <c r="M1525" s="7"/>
      <c r="N1525" s="18"/>
      <c r="O1525" s="122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</row>
    <row r="1526" spans="1:27">
      <c r="A1526" s="18"/>
      <c r="B1526" s="7"/>
      <c r="C1526" s="7"/>
      <c r="D1526" s="18"/>
      <c r="E1526" s="111"/>
      <c r="F1526" s="7"/>
      <c r="G1526" s="7"/>
      <c r="H1526" s="7"/>
      <c r="I1526" s="7"/>
      <c r="J1526" s="7"/>
      <c r="K1526" s="7"/>
      <c r="L1526" s="124"/>
      <c r="M1526" s="7"/>
      <c r="N1526" s="18"/>
      <c r="O1526" s="122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</row>
    <row r="1527" spans="1:27">
      <c r="A1527" s="18"/>
      <c r="B1527" s="7"/>
      <c r="C1527" s="7"/>
      <c r="D1527" s="18"/>
      <c r="E1527" s="111"/>
      <c r="F1527" s="7"/>
      <c r="G1527" s="7"/>
      <c r="H1527" s="7"/>
      <c r="I1527" s="7"/>
      <c r="J1527" s="7"/>
      <c r="K1527" s="7"/>
      <c r="L1527" s="124"/>
      <c r="M1527" s="7"/>
      <c r="N1527" s="18"/>
      <c r="O1527" s="122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</row>
    <row r="1528" spans="1:27">
      <c r="A1528" s="18"/>
      <c r="B1528" s="7"/>
      <c r="C1528" s="7"/>
      <c r="D1528" s="18"/>
      <c r="E1528" s="111"/>
      <c r="F1528" s="7"/>
      <c r="G1528" s="7"/>
      <c r="H1528" s="7"/>
      <c r="I1528" s="7"/>
      <c r="J1528" s="7"/>
      <c r="K1528" s="7"/>
      <c r="L1528" s="124"/>
      <c r="M1528" s="7"/>
      <c r="N1528" s="18"/>
      <c r="O1528" s="122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</row>
    <row r="1529" spans="1:27">
      <c r="A1529" s="18"/>
      <c r="B1529" s="7"/>
      <c r="C1529" s="7"/>
      <c r="D1529" s="18"/>
      <c r="E1529" s="111"/>
      <c r="F1529" s="7"/>
      <c r="G1529" s="7"/>
      <c r="H1529" s="7"/>
      <c r="I1529" s="7"/>
      <c r="J1529" s="7"/>
      <c r="K1529" s="7"/>
      <c r="L1529" s="124"/>
      <c r="M1529" s="7"/>
      <c r="N1529" s="18"/>
      <c r="O1529" s="122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</row>
    <row r="1530" spans="1:27">
      <c r="A1530" s="18"/>
      <c r="B1530" s="7"/>
      <c r="C1530" s="7"/>
      <c r="D1530" s="18"/>
      <c r="E1530" s="111"/>
      <c r="F1530" s="7"/>
      <c r="G1530" s="7"/>
      <c r="H1530" s="7"/>
      <c r="I1530" s="7"/>
      <c r="J1530" s="7"/>
      <c r="K1530" s="7"/>
      <c r="L1530" s="124"/>
      <c r="M1530" s="7"/>
      <c r="N1530" s="18"/>
      <c r="O1530" s="122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</row>
    <row r="1531" spans="1:27">
      <c r="A1531" s="18"/>
      <c r="B1531" s="7"/>
      <c r="C1531" s="7"/>
      <c r="D1531" s="18"/>
      <c r="E1531" s="111"/>
      <c r="F1531" s="7"/>
      <c r="G1531" s="7"/>
      <c r="H1531" s="7"/>
      <c r="I1531" s="7"/>
      <c r="J1531" s="7"/>
      <c r="K1531" s="7"/>
      <c r="L1531" s="124"/>
      <c r="M1531" s="7"/>
      <c r="N1531" s="18"/>
      <c r="O1531" s="122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</row>
    <row r="1532" spans="1:27">
      <c r="A1532" s="18"/>
      <c r="B1532" s="7"/>
      <c r="C1532" s="7"/>
      <c r="D1532" s="18"/>
      <c r="E1532" s="111"/>
      <c r="F1532" s="7"/>
      <c r="G1532" s="7"/>
      <c r="H1532" s="7"/>
      <c r="I1532" s="7"/>
      <c r="J1532" s="7"/>
      <c r="K1532" s="7"/>
      <c r="L1532" s="124"/>
      <c r="M1532" s="7"/>
      <c r="N1532" s="18"/>
      <c r="O1532" s="122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</row>
    <row r="1533" spans="1:27">
      <c r="A1533" s="18"/>
      <c r="B1533" s="7"/>
      <c r="C1533" s="7"/>
      <c r="D1533" s="18"/>
      <c r="E1533" s="111"/>
      <c r="F1533" s="7"/>
      <c r="G1533" s="7"/>
      <c r="H1533" s="7"/>
      <c r="I1533" s="7"/>
      <c r="J1533" s="7"/>
      <c r="K1533" s="7"/>
      <c r="L1533" s="124"/>
      <c r="M1533" s="7"/>
      <c r="N1533" s="18"/>
      <c r="O1533" s="122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</row>
    <row r="1534" spans="1:27">
      <c r="A1534" s="18"/>
      <c r="B1534" s="7"/>
      <c r="C1534" s="7"/>
      <c r="D1534" s="18"/>
      <c r="E1534" s="111"/>
      <c r="F1534" s="7"/>
      <c r="G1534" s="7"/>
      <c r="H1534" s="7"/>
      <c r="I1534" s="7"/>
      <c r="J1534" s="7"/>
      <c r="K1534" s="7"/>
      <c r="L1534" s="124"/>
      <c r="M1534" s="7"/>
      <c r="N1534" s="18"/>
      <c r="O1534" s="122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</row>
    <row r="1535" spans="1:27">
      <c r="A1535" s="18"/>
      <c r="B1535" s="7"/>
      <c r="C1535" s="7"/>
      <c r="D1535" s="18"/>
      <c r="E1535" s="111"/>
      <c r="F1535" s="7"/>
      <c r="G1535" s="7"/>
      <c r="H1535" s="7"/>
      <c r="I1535" s="7"/>
      <c r="J1535" s="7"/>
      <c r="K1535" s="7"/>
      <c r="L1535" s="124"/>
      <c r="M1535" s="7"/>
      <c r="N1535" s="18"/>
      <c r="O1535" s="122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</row>
    <row r="1536" spans="1:27">
      <c r="A1536" s="18"/>
      <c r="B1536" s="7"/>
      <c r="C1536" s="7"/>
      <c r="D1536" s="18"/>
      <c r="E1536" s="111"/>
      <c r="F1536" s="7"/>
      <c r="G1536" s="7"/>
      <c r="H1536" s="7"/>
      <c r="I1536" s="7"/>
      <c r="J1536" s="7"/>
      <c r="K1536" s="7"/>
      <c r="L1536" s="124"/>
      <c r="M1536" s="7"/>
      <c r="N1536" s="18"/>
      <c r="O1536" s="122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</row>
    <row r="1537" spans="1:27">
      <c r="A1537" s="18"/>
      <c r="B1537" s="7"/>
      <c r="C1537" s="7"/>
      <c r="D1537" s="18"/>
      <c r="E1537" s="111"/>
      <c r="F1537" s="7"/>
      <c r="G1537" s="7"/>
      <c r="H1537" s="7"/>
      <c r="I1537" s="7"/>
      <c r="J1537" s="7"/>
      <c r="K1537" s="7"/>
      <c r="L1537" s="124"/>
      <c r="M1537" s="7"/>
      <c r="N1537" s="18"/>
      <c r="O1537" s="122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</row>
    <row r="1538" spans="1:27">
      <c r="A1538" s="18"/>
      <c r="B1538" s="7"/>
      <c r="C1538" s="7"/>
      <c r="D1538" s="18"/>
      <c r="E1538" s="111"/>
      <c r="F1538" s="7"/>
      <c r="G1538" s="7"/>
      <c r="H1538" s="7"/>
      <c r="I1538" s="7"/>
      <c r="J1538" s="7"/>
      <c r="K1538" s="7"/>
      <c r="L1538" s="124"/>
      <c r="M1538" s="7"/>
      <c r="N1538" s="18"/>
      <c r="O1538" s="122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</row>
    <row r="1539" spans="1:27">
      <c r="A1539" s="18"/>
      <c r="B1539" s="7"/>
      <c r="C1539" s="7"/>
      <c r="D1539" s="18"/>
      <c r="E1539" s="111"/>
      <c r="F1539" s="7"/>
      <c r="G1539" s="7"/>
      <c r="H1539" s="7"/>
      <c r="I1539" s="7"/>
      <c r="J1539" s="7"/>
      <c r="K1539" s="7"/>
      <c r="L1539" s="124"/>
      <c r="M1539" s="7"/>
      <c r="N1539" s="18"/>
      <c r="O1539" s="122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</row>
    <row r="1540" spans="1:27">
      <c r="A1540" s="18"/>
      <c r="B1540" s="7"/>
      <c r="C1540" s="7"/>
      <c r="D1540" s="18"/>
      <c r="E1540" s="111"/>
      <c r="F1540" s="7"/>
      <c r="G1540" s="7"/>
      <c r="H1540" s="7"/>
      <c r="I1540" s="7"/>
      <c r="J1540" s="7"/>
      <c r="K1540" s="7"/>
      <c r="L1540" s="124"/>
      <c r="M1540" s="7"/>
      <c r="N1540" s="18"/>
      <c r="O1540" s="122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</row>
    <row r="1541" spans="1:27">
      <c r="A1541" s="18"/>
      <c r="B1541" s="7"/>
      <c r="C1541" s="7"/>
      <c r="D1541" s="18"/>
      <c r="E1541" s="111"/>
      <c r="F1541" s="7"/>
      <c r="G1541" s="7"/>
      <c r="H1541" s="7"/>
      <c r="I1541" s="7"/>
      <c r="J1541" s="7"/>
      <c r="K1541" s="7"/>
      <c r="L1541" s="124"/>
      <c r="M1541" s="7"/>
      <c r="N1541" s="18"/>
      <c r="O1541" s="122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</row>
    <row r="1542" spans="1:27">
      <c r="A1542" s="18"/>
      <c r="B1542" s="7"/>
      <c r="C1542" s="7"/>
      <c r="D1542" s="18"/>
      <c r="E1542" s="111"/>
      <c r="F1542" s="7"/>
      <c r="G1542" s="7"/>
      <c r="H1542" s="7"/>
      <c r="I1542" s="7"/>
      <c r="J1542" s="7"/>
      <c r="K1542" s="7"/>
      <c r="L1542" s="124"/>
      <c r="M1542" s="7"/>
      <c r="N1542" s="18"/>
      <c r="O1542" s="122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</row>
    <row r="1543" spans="1:27">
      <c r="A1543" s="18"/>
      <c r="B1543" s="7"/>
      <c r="C1543" s="7"/>
      <c r="D1543" s="18"/>
      <c r="E1543" s="111"/>
      <c r="F1543" s="7"/>
      <c r="G1543" s="7"/>
      <c r="H1543" s="7"/>
      <c r="I1543" s="7"/>
      <c r="J1543" s="7"/>
      <c r="K1543" s="7"/>
      <c r="L1543" s="124"/>
      <c r="M1543" s="7"/>
      <c r="N1543" s="18"/>
      <c r="O1543" s="122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</row>
    <row r="1544" spans="1:27">
      <c r="A1544" s="18"/>
      <c r="B1544" s="7"/>
      <c r="C1544" s="7"/>
      <c r="D1544" s="18"/>
      <c r="E1544" s="111"/>
      <c r="F1544" s="7"/>
      <c r="G1544" s="7"/>
      <c r="H1544" s="7"/>
      <c r="I1544" s="7"/>
      <c r="J1544" s="7"/>
      <c r="K1544" s="7"/>
      <c r="L1544" s="124"/>
      <c r="M1544" s="7"/>
      <c r="N1544" s="18"/>
      <c r="O1544" s="122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</row>
    <row r="1545" spans="1:27">
      <c r="A1545" s="18"/>
      <c r="B1545" s="7"/>
      <c r="C1545" s="7"/>
      <c r="D1545" s="18"/>
      <c r="E1545" s="111"/>
      <c r="F1545" s="7"/>
      <c r="G1545" s="7"/>
      <c r="H1545" s="7"/>
      <c r="I1545" s="7"/>
      <c r="J1545" s="7"/>
      <c r="K1545" s="7"/>
      <c r="L1545" s="124"/>
      <c r="M1545" s="7"/>
      <c r="N1545" s="18"/>
      <c r="O1545" s="122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</row>
    <row r="1546" spans="1:27">
      <c r="A1546" s="18"/>
      <c r="B1546" s="7"/>
      <c r="C1546" s="7"/>
      <c r="D1546" s="18"/>
      <c r="E1546" s="111"/>
      <c r="F1546" s="7"/>
      <c r="G1546" s="7"/>
      <c r="H1546" s="7"/>
      <c r="I1546" s="7"/>
      <c r="J1546" s="7"/>
      <c r="K1546" s="7"/>
      <c r="L1546" s="124"/>
      <c r="M1546" s="7"/>
      <c r="N1546" s="18"/>
      <c r="O1546" s="122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</row>
    <row r="1547" spans="1:27">
      <c r="A1547" s="18"/>
      <c r="B1547" s="7"/>
      <c r="C1547" s="7"/>
      <c r="D1547" s="18"/>
      <c r="E1547" s="111"/>
      <c r="F1547" s="7"/>
      <c r="G1547" s="7"/>
      <c r="H1547" s="7"/>
      <c r="I1547" s="7"/>
      <c r="J1547" s="7"/>
      <c r="K1547" s="7"/>
      <c r="L1547" s="124"/>
      <c r="M1547" s="7"/>
      <c r="N1547" s="18"/>
      <c r="O1547" s="122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</row>
    <row r="1548" spans="1:27">
      <c r="A1548" s="18"/>
      <c r="B1548" s="7"/>
      <c r="C1548" s="7"/>
      <c r="D1548" s="18"/>
      <c r="E1548" s="111"/>
      <c r="F1548" s="7"/>
      <c r="G1548" s="7"/>
      <c r="H1548" s="7"/>
      <c r="I1548" s="7"/>
      <c r="J1548" s="7"/>
      <c r="K1548" s="7"/>
      <c r="L1548" s="124"/>
      <c r="M1548" s="7"/>
      <c r="N1548" s="18"/>
      <c r="O1548" s="122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</row>
    <row r="1549" spans="1:27">
      <c r="A1549" s="18"/>
      <c r="B1549" s="7"/>
      <c r="C1549" s="7"/>
      <c r="D1549" s="18"/>
      <c r="E1549" s="111"/>
      <c r="F1549" s="7"/>
      <c r="G1549" s="7"/>
      <c r="H1549" s="7"/>
      <c r="I1549" s="7"/>
      <c r="J1549" s="7"/>
      <c r="K1549" s="7"/>
      <c r="L1549" s="124"/>
      <c r="M1549" s="7"/>
      <c r="N1549" s="18"/>
      <c r="O1549" s="122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</row>
    <row r="1550" spans="1:27">
      <c r="A1550" s="18"/>
      <c r="B1550" s="7"/>
      <c r="C1550" s="7"/>
      <c r="D1550" s="18"/>
      <c r="E1550" s="111"/>
      <c r="F1550" s="7"/>
      <c r="G1550" s="7"/>
      <c r="H1550" s="7"/>
      <c r="I1550" s="7"/>
      <c r="J1550" s="7"/>
      <c r="K1550" s="7"/>
      <c r="L1550" s="124"/>
      <c r="M1550" s="7"/>
      <c r="N1550" s="18"/>
      <c r="O1550" s="122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</row>
    <row r="1551" spans="1:27">
      <c r="A1551" s="18"/>
      <c r="B1551" s="7"/>
      <c r="C1551" s="7"/>
      <c r="D1551" s="18"/>
      <c r="E1551" s="111"/>
      <c r="F1551" s="7"/>
      <c r="G1551" s="7"/>
      <c r="H1551" s="7"/>
      <c r="I1551" s="7"/>
      <c r="J1551" s="7"/>
      <c r="K1551" s="7"/>
      <c r="L1551" s="124"/>
      <c r="M1551" s="7"/>
      <c r="N1551" s="18"/>
      <c r="O1551" s="122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</row>
    <row r="1552" spans="1:27">
      <c r="A1552" s="18"/>
      <c r="B1552" s="7"/>
      <c r="C1552" s="7"/>
      <c r="D1552" s="18"/>
      <c r="E1552" s="111"/>
      <c r="F1552" s="7"/>
      <c r="G1552" s="7"/>
      <c r="H1552" s="7"/>
      <c r="I1552" s="7"/>
      <c r="J1552" s="7"/>
      <c r="K1552" s="7"/>
      <c r="L1552" s="124"/>
      <c r="M1552" s="7"/>
      <c r="N1552" s="18"/>
      <c r="O1552" s="122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</row>
    <row r="1553" spans="1:27">
      <c r="A1553" s="18"/>
      <c r="B1553" s="7"/>
      <c r="C1553" s="7"/>
      <c r="D1553" s="18"/>
      <c r="E1553" s="111"/>
      <c r="F1553" s="7"/>
      <c r="G1553" s="7"/>
      <c r="H1553" s="7"/>
      <c r="I1553" s="7"/>
      <c r="J1553" s="7"/>
      <c r="K1553" s="7"/>
      <c r="L1553" s="124"/>
      <c r="M1553" s="7"/>
      <c r="N1553" s="18"/>
      <c r="O1553" s="122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</row>
    <row r="1554" spans="1:27">
      <c r="A1554" s="18"/>
      <c r="B1554" s="7"/>
      <c r="C1554" s="7"/>
      <c r="D1554" s="18"/>
      <c r="E1554" s="111"/>
      <c r="F1554" s="7"/>
      <c r="G1554" s="7"/>
      <c r="H1554" s="7"/>
      <c r="I1554" s="7"/>
      <c r="J1554" s="7"/>
      <c r="K1554" s="7"/>
      <c r="L1554" s="124"/>
      <c r="M1554" s="7"/>
      <c r="N1554" s="18"/>
      <c r="O1554" s="122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</row>
    <row r="1555" spans="1:27">
      <c r="A1555" s="18"/>
      <c r="B1555" s="7"/>
      <c r="C1555" s="7"/>
      <c r="D1555" s="18"/>
      <c r="E1555" s="111"/>
      <c r="F1555" s="7"/>
      <c r="G1555" s="7"/>
      <c r="H1555" s="7"/>
      <c r="I1555" s="7"/>
      <c r="J1555" s="7"/>
      <c r="K1555" s="7"/>
      <c r="L1555" s="124"/>
      <c r="M1555" s="7"/>
      <c r="N1555" s="18"/>
      <c r="O1555" s="122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</row>
    <row r="1556" spans="1:27">
      <c r="A1556" s="18"/>
      <c r="B1556" s="7"/>
      <c r="C1556" s="7"/>
      <c r="D1556" s="18"/>
      <c r="E1556" s="111"/>
      <c r="F1556" s="7"/>
      <c r="G1556" s="7"/>
      <c r="H1556" s="7"/>
      <c r="I1556" s="7"/>
      <c r="J1556" s="7"/>
      <c r="K1556" s="7"/>
      <c r="L1556" s="124"/>
      <c r="M1556" s="7"/>
      <c r="N1556" s="18"/>
      <c r="O1556" s="122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</row>
    <row r="1557" spans="1:27">
      <c r="A1557" s="18"/>
      <c r="B1557" s="7"/>
      <c r="C1557" s="7"/>
      <c r="D1557" s="18"/>
      <c r="E1557" s="111"/>
      <c r="F1557" s="7"/>
      <c r="G1557" s="7"/>
      <c r="H1557" s="7"/>
      <c r="I1557" s="7"/>
      <c r="J1557" s="7"/>
      <c r="K1557" s="7"/>
      <c r="L1557" s="124"/>
      <c r="M1557" s="7"/>
      <c r="N1557" s="18"/>
      <c r="O1557" s="122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</row>
    <row r="1558" spans="1:27">
      <c r="A1558" s="18"/>
      <c r="B1558" s="7"/>
      <c r="C1558" s="7"/>
      <c r="D1558" s="18"/>
      <c r="E1558" s="111"/>
      <c r="F1558" s="7"/>
      <c r="G1558" s="7"/>
      <c r="H1558" s="7"/>
      <c r="I1558" s="7"/>
      <c r="J1558" s="7"/>
      <c r="K1558" s="7"/>
      <c r="L1558" s="124"/>
      <c r="M1558" s="7"/>
      <c r="N1558" s="18"/>
      <c r="O1558" s="122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</row>
    <row r="1559" spans="1:27">
      <c r="A1559" s="18"/>
      <c r="B1559" s="7"/>
      <c r="C1559" s="7"/>
      <c r="D1559" s="18"/>
      <c r="E1559" s="111"/>
      <c r="F1559" s="7"/>
      <c r="G1559" s="7"/>
      <c r="H1559" s="7"/>
      <c r="I1559" s="7"/>
      <c r="J1559" s="7"/>
      <c r="K1559" s="7"/>
      <c r="L1559" s="124"/>
      <c r="M1559" s="7"/>
      <c r="N1559" s="18"/>
      <c r="O1559" s="122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</row>
    <row r="1560" spans="1:27">
      <c r="A1560" s="18"/>
      <c r="B1560" s="7"/>
      <c r="C1560" s="7"/>
      <c r="D1560" s="18"/>
      <c r="E1560" s="111"/>
      <c r="F1560" s="7"/>
      <c r="G1560" s="7"/>
      <c r="H1560" s="7"/>
      <c r="I1560" s="7"/>
      <c r="J1560" s="7"/>
      <c r="K1560" s="7"/>
      <c r="L1560" s="124"/>
      <c r="M1560" s="7"/>
      <c r="N1560" s="18"/>
      <c r="O1560" s="122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</row>
    <row r="1561" spans="1:27">
      <c r="A1561" s="18"/>
      <c r="B1561" s="7"/>
      <c r="C1561" s="7"/>
      <c r="D1561" s="18"/>
      <c r="E1561" s="111"/>
      <c r="F1561" s="7"/>
      <c r="G1561" s="7"/>
      <c r="H1561" s="7"/>
      <c r="I1561" s="7"/>
      <c r="J1561" s="7"/>
      <c r="K1561" s="7"/>
      <c r="L1561" s="124"/>
      <c r="M1561" s="7"/>
      <c r="N1561" s="18"/>
      <c r="O1561" s="122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</row>
    <row r="1562" spans="1:27">
      <c r="A1562" s="18"/>
      <c r="B1562" s="7"/>
      <c r="C1562" s="7"/>
      <c r="D1562" s="18"/>
      <c r="E1562" s="111"/>
      <c r="F1562" s="7"/>
      <c r="G1562" s="7"/>
      <c r="H1562" s="7"/>
      <c r="I1562" s="7"/>
      <c r="J1562" s="7"/>
      <c r="K1562" s="7"/>
      <c r="L1562" s="124"/>
      <c r="M1562" s="7"/>
      <c r="N1562" s="18"/>
      <c r="O1562" s="122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</row>
    <row r="1563" spans="1:27">
      <c r="A1563" s="18"/>
      <c r="B1563" s="7"/>
      <c r="C1563" s="7"/>
      <c r="D1563" s="18"/>
      <c r="E1563" s="111"/>
      <c r="F1563" s="7"/>
      <c r="G1563" s="7"/>
      <c r="H1563" s="7"/>
      <c r="I1563" s="7"/>
      <c r="J1563" s="7"/>
      <c r="K1563" s="7"/>
      <c r="L1563" s="124"/>
      <c r="M1563" s="7"/>
      <c r="N1563" s="18"/>
      <c r="O1563" s="122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</row>
    <row r="1564" spans="1:27">
      <c r="A1564" s="18"/>
      <c r="B1564" s="7"/>
      <c r="C1564" s="7"/>
      <c r="D1564" s="18"/>
      <c r="E1564" s="111"/>
      <c r="F1564" s="7"/>
      <c r="G1564" s="7"/>
      <c r="H1564" s="7"/>
      <c r="I1564" s="7"/>
      <c r="J1564" s="7"/>
      <c r="K1564" s="7"/>
      <c r="L1564" s="124"/>
      <c r="M1564" s="7"/>
      <c r="N1564" s="18"/>
      <c r="O1564" s="122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</row>
    <row r="1565" spans="1:27">
      <c r="A1565" s="18"/>
      <c r="B1565" s="7"/>
      <c r="C1565" s="7"/>
      <c r="D1565" s="18"/>
      <c r="E1565" s="111"/>
      <c r="F1565" s="7"/>
      <c r="G1565" s="7"/>
      <c r="H1565" s="7"/>
      <c r="I1565" s="7"/>
      <c r="J1565" s="7"/>
      <c r="K1565" s="7"/>
      <c r="L1565" s="124"/>
      <c r="M1565" s="7"/>
      <c r="N1565" s="18"/>
      <c r="O1565" s="122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</row>
    <row r="1566" spans="1:27">
      <c r="A1566" s="18"/>
      <c r="B1566" s="7"/>
      <c r="C1566" s="7"/>
      <c r="D1566" s="18"/>
      <c r="E1566" s="111"/>
      <c r="F1566" s="7"/>
      <c r="G1566" s="7"/>
      <c r="H1566" s="7"/>
      <c r="I1566" s="7"/>
      <c r="J1566" s="7"/>
      <c r="K1566" s="7"/>
      <c r="L1566" s="124"/>
      <c r="M1566" s="7"/>
      <c r="N1566" s="18"/>
      <c r="O1566" s="122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</row>
    <row r="1567" spans="1:27">
      <c r="A1567" s="18"/>
      <c r="B1567" s="7"/>
      <c r="C1567" s="7"/>
      <c r="D1567" s="18"/>
      <c r="E1567" s="111"/>
      <c r="F1567" s="7"/>
      <c r="G1567" s="7"/>
      <c r="H1567" s="7"/>
      <c r="I1567" s="7"/>
      <c r="J1567" s="7"/>
      <c r="K1567" s="7"/>
      <c r="L1567" s="124"/>
      <c r="M1567" s="7"/>
      <c r="N1567" s="18"/>
      <c r="O1567" s="122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</row>
    <row r="1568" spans="1:27">
      <c r="A1568" s="18"/>
      <c r="B1568" s="7"/>
      <c r="C1568" s="7"/>
      <c r="D1568" s="18"/>
      <c r="E1568" s="111"/>
      <c r="F1568" s="7"/>
      <c r="G1568" s="7"/>
      <c r="H1568" s="7"/>
      <c r="I1568" s="7"/>
      <c r="J1568" s="7"/>
      <c r="K1568" s="7"/>
      <c r="L1568" s="124"/>
      <c r="M1568" s="7"/>
      <c r="N1568" s="18"/>
      <c r="O1568" s="122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</row>
    <row r="1569" spans="1:27">
      <c r="A1569" s="18"/>
      <c r="B1569" s="7"/>
      <c r="C1569" s="7"/>
      <c r="D1569" s="18"/>
      <c r="E1569" s="111"/>
      <c r="F1569" s="7"/>
      <c r="G1569" s="7"/>
      <c r="H1569" s="7"/>
      <c r="I1569" s="7"/>
      <c r="J1569" s="7"/>
      <c r="K1569" s="7"/>
      <c r="L1569" s="124"/>
      <c r="M1569" s="7"/>
      <c r="N1569" s="18"/>
      <c r="O1569" s="122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</row>
    <row r="1570" spans="1:27">
      <c r="A1570" s="18"/>
      <c r="B1570" s="7"/>
      <c r="C1570" s="7"/>
      <c r="D1570" s="18"/>
      <c r="E1570" s="111"/>
      <c r="F1570" s="7"/>
      <c r="G1570" s="7"/>
      <c r="H1570" s="7"/>
      <c r="I1570" s="7"/>
      <c r="J1570" s="7"/>
      <c r="K1570" s="7"/>
      <c r="L1570" s="124"/>
      <c r="M1570" s="7"/>
      <c r="N1570" s="18"/>
      <c r="O1570" s="122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</row>
    <row r="1571" spans="1:27">
      <c r="A1571" s="18"/>
      <c r="B1571" s="7"/>
      <c r="C1571" s="7"/>
      <c r="D1571" s="18"/>
      <c r="E1571" s="111"/>
      <c r="F1571" s="7"/>
      <c r="G1571" s="7"/>
      <c r="H1571" s="7"/>
      <c r="I1571" s="7"/>
      <c r="J1571" s="7"/>
      <c r="K1571" s="7"/>
      <c r="L1571" s="124"/>
      <c r="M1571" s="7"/>
      <c r="N1571" s="18"/>
      <c r="O1571" s="122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</row>
    <row r="1572" spans="1:27">
      <c r="A1572" s="18"/>
      <c r="B1572" s="7"/>
      <c r="C1572" s="7"/>
      <c r="D1572" s="18"/>
      <c r="E1572" s="111"/>
      <c r="F1572" s="7"/>
      <c r="G1572" s="7"/>
      <c r="H1572" s="7"/>
      <c r="I1572" s="7"/>
      <c r="J1572" s="7"/>
      <c r="K1572" s="7"/>
      <c r="L1572" s="124"/>
      <c r="M1572" s="7"/>
      <c r="N1572" s="18"/>
      <c r="O1572" s="122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</row>
    <row r="1573" spans="1:27">
      <c r="A1573" s="18"/>
      <c r="B1573" s="7"/>
      <c r="C1573" s="7"/>
      <c r="D1573" s="18"/>
      <c r="E1573" s="111"/>
      <c r="F1573" s="7"/>
      <c r="G1573" s="7"/>
      <c r="H1573" s="7"/>
      <c r="I1573" s="7"/>
      <c r="J1573" s="7"/>
      <c r="K1573" s="7"/>
      <c r="L1573" s="124"/>
      <c r="M1573" s="7"/>
      <c r="N1573" s="18"/>
      <c r="O1573" s="122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</row>
    <row r="1574" spans="1:27">
      <c r="A1574" s="18"/>
      <c r="B1574" s="7"/>
      <c r="C1574" s="7"/>
      <c r="D1574" s="18"/>
      <c r="E1574" s="111"/>
      <c r="F1574" s="7"/>
      <c r="G1574" s="7"/>
      <c r="H1574" s="7"/>
      <c r="I1574" s="7"/>
      <c r="J1574" s="7"/>
      <c r="K1574" s="7"/>
      <c r="L1574" s="124"/>
      <c r="M1574" s="7"/>
      <c r="N1574" s="18"/>
      <c r="O1574" s="122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</row>
    <row r="1575" spans="1:27">
      <c r="A1575" s="18"/>
      <c r="B1575" s="7"/>
      <c r="C1575" s="7"/>
      <c r="D1575" s="18"/>
      <c r="E1575" s="111"/>
      <c r="F1575" s="7"/>
      <c r="G1575" s="7"/>
      <c r="H1575" s="7"/>
      <c r="I1575" s="7"/>
      <c r="J1575" s="7"/>
      <c r="K1575" s="7"/>
      <c r="L1575" s="124"/>
      <c r="M1575" s="7"/>
      <c r="N1575" s="18"/>
      <c r="O1575" s="122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</row>
    <row r="1576" spans="1:27">
      <c r="A1576" s="18"/>
      <c r="B1576" s="7"/>
      <c r="C1576" s="7"/>
      <c r="D1576" s="18"/>
      <c r="E1576" s="111"/>
      <c r="F1576" s="7"/>
      <c r="G1576" s="7"/>
      <c r="H1576" s="7"/>
      <c r="I1576" s="7"/>
      <c r="J1576" s="7"/>
      <c r="K1576" s="7"/>
      <c r="L1576" s="124"/>
      <c r="M1576" s="7"/>
      <c r="N1576" s="18"/>
      <c r="O1576" s="122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</row>
    <row r="1577" spans="1:27">
      <c r="A1577" s="18"/>
      <c r="B1577" s="7"/>
      <c r="C1577" s="7"/>
      <c r="D1577" s="18"/>
      <c r="E1577" s="111"/>
      <c r="F1577" s="7"/>
      <c r="G1577" s="7"/>
      <c r="H1577" s="7"/>
      <c r="I1577" s="7"/>
      <c r="J1577" s="7"/>
      <c r="K1577" s="7"/>
      <c r="L1577" s="124"/>
      <c r="M1577" s="7"/>
      <c r="N1577" s="18"/>
      <c r="O1577" s="122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</row>
    <row r="1578" spans="1:27">
      <c r="A1578" s="18"/>
      <c r="B1578" s="7"/>
      <c r="C1578" s="7"/>
      <c r="D1578" s="18"/>
      <c r="E1578" s="111"/>
      <c r="F1578" s="7"/>
      <c r="G1578" s="7"/>
      <c r="H1578" s="7"/>
      <c r="I1578" s="7"/>
      <c r="J1578" s="7"/>
      <c r="K1578" s="7"/>
      <c r="L1578" s="124"/>
      <c r="M1578" s="7"/>
      <c r="N1578" s="18"/>
      <c r="O1578" s="122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</row>
    <row r="1579" spans="1:27">
      <c r="A1579" s="18"/>
      <c r="B1579" s="7"/>
      <c r="C1579" s="7"/>
      <c r="D1579" s="18"/>
      <c r="E1579" s="111"/>
      <c r="F1579" s="7"/>
      <c r="G1579" s="7"/>
      <c r="H1579" s="7"/>
      <c r="I1579" s="7"/>
      <c r="J1579" s="7"/>
      <c r="K1579" s="7"/>
      <c r="L1579" s="124"/>
      <c r="M1579" s="7"/>
      <c r="N1579" s="18"/>
      <c r="O1579" s="122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</row>
    <row r="1580" spans="1:27">
      <c r="A1580" s="18"/>
      <c r="B1580" s="7"/>
      <c r="C1580" s="7"/>
      <c r="D1580" s="18"/>
      <c r="E1580" s="111"/>
      <c r="F1580" s="7"/>
      <c r="G1580" s="7"/>
      <c r="H1580" s="7"/>
      <c r="I1580" s="7"/>
      <c r="J1580" s="7"/>
      <c r="K1580" s="7"/>
      <c r="L1580" s="124"/>
      <c r="M1580" s="7"/>
      <c r="N1580" s="18"/>
      <c r="O1580" s="122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</row>
    <row r="1581" spans="1:27">
      <c r="A1581" s="18"/>
      <c r="B1581" s="7"/>
      <c r="C1581" s="7"/>
      <c r="D1581" s="18"/>
      <c r="E1581" s="111"/>
      <c r="F1581" s="7"/>
      <c r="G1581" s="7"/>
      <c r="H1581" s="7"/>
      <c r="I1581" s="7"/>
      <c r="J1581" s="7"/>
      <c r="K1581" s="7"/>
      <c r="L1581" s="124"/>
      <c r="M1581" s="7"/>
      <c r="N1581" s="18"/>
      <c r="O1581" s="122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</row>
    <row r="1582" spans="1:27">
      <c r="A1582" s="18"/>
      <c r="B1582" s="7"/>
      <c r="C1582" s="7"/>
      <c r="D1582" s="18"/>
      <c r="E1582" s="111"/>
      <c r="F1582" s="7"/>
      <c r="G1582" s="7"/>
      <c r="H1582" s="7"/>
      <c r="I1582" s="7"/>
      <c r="J1582" s="7"/>
      <c r="K1582" s="7"/>
      <c r="L1582" s="124"/>
      <c r="M1582" s="7"/>
      <c r="N1582" s="18"/>
      <c r="O1582" s="122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</row>
    <row r="1583" spans="1:27">
      <c r="A1583" s="18"/>
      <c r="B1583" s="7"/>
      <c r="C1583" s="7"/>
      <c r="D1583" s="18"/>
      <c r="E1583" s="111"/>
      <c r="F1583" s="7"/>
      <c r="G1583" s="7"/>
      <c r="H1583" s="7"/>
      <c r="I1583" s="7"/>
      <c r="J1583" s="7"/>
      <c r="K1583" s="7"/>
      <c r="L1583" s="124"/>
      <c r="M1583" s="7"/>
      <c r="N1583" s="18"/>
      <c r="O1583" s="122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</row>
    <row r="1584" spans="1:27">
      <c r="A1584" s="18"/>
      <c r="B1584" s="7"/>
      <c r="C1584" s="7"/>
      <c r="D1584" s="18"/>
      <c r="E1584" s="111"/>
      <c r="F1584" s="7"/>
      <c r="G1584" s="7"/>
      <c r="H1584" s="7"/>
      <c r="I1584" s="7"/>
      <c r="J1584" s="7"/>
      <c r="K1584" s="7"/>
      <c r="L1584" s="124"/>
      <c r="M1584" s="7"/>
      <c r="N1584" s="18"/>
      <c r="O1584" s="122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</row>
    <row r="1585" spans="1:27">
      <c r="A1585" s="18"/>
      <c r="B1585" s="7"/>
      <c r="C1585" s="7"/>
      <c r="D1585" s="18"/>
      <c r="E1585" s="111"/>
      <c r="F1585" s="7"/>
      <c r="G1585" s="7"/>
      <c r="H1585" s="7"/>
      <c r="I1585" s="7"/>
      <c r="J1585" s="7"/>
      <c r="K1585" s="7"/>
      <c r="L1585" s="124"/>
      <c r="M1585" s="7"/>
      <c r="N1585" s="18"/>
      <c r="O1585" s="122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</row>
    <row r="1586" spans="1:27">
      <c r="A1586" s="18"/>
      <c r="B1586" s="7"/>
      <c r="C1586" s="7"/>
      <c r="D1586" s="18"/>
      <c r="E1586" s="111"/>
      <c r="F1586" s="7"/>
      <c r="G1586" s="7"/>
      <c r="H1586" s="7"/>
      <c r="I1586" s="7"/>
      <c r="J1586" s="7"/>
      <c r="K1586" s="7"/>
      <c r="L1586" s="124"/>
      <c r="M1586" s="7"/>
      <c r="N1586" s="18"/>
      <c r="O1586" s="122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</row>
    <row r="1587" spans="1:27">
      <c r="A1587" s="18"/>
      <c r="B1587" s="7"/>
      <c r="C1587" s="7"/>
      <c r="D1587" s="18"/>
      <c r="E1587" s="111"/>
      <c r="F1587" s="7"/>
      <c r="G1587" s="7"/>
      <c r="H1587" s="7"/>
      <c r="I1587" s="7"/>
      <c r="J1587" s="7"/>
      <c r="K1587" s="7"/>
      <c r="L1587" s="124"/>
      <c r="M1587" s="7"/>
      <c r="N1587" s="18"/>
      <c r="O1587" s="122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</row>
    <row r="1588" spans="1:27">
      <c r="A1588" s="18"/>
      <c r="B1588" s="7"/>
      <c r="C1588" s="7"/>
      <c r="D1588" s="18"/>
      <c r="E1588" s="111"/>
      <c r="F1588" s="7"/>
      <c r="G1588" s="7"/>
      <c r="H1588" s="7"/>
      <c r="I1588" s="7"/>
      <c r="J1588" s="7"/>
      <c r="K1588" s="7"/>
      <c r="L1588" s="124"/>
      <c r="M1588" s="7"/>
      <c r="N1588" s="18"/>
      <c r="O1588" s="122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</row>
    <row r="1589" spans="1:27">
      <c r="A1589" s="18"/>
      <c r="B1589" s="7"/>
      <c r="C1589" s="7"/>
      <c r="D1589" s="18"/>
      <c r="E1589" s="111"/>
      <c r="F1589" s="7"/>
      <c r="G1589" s="7"/>
      <c r="H1589" s="7"/>
      <c r="I1589" s="7"/>
      <c r="J1589" s="7"/>
      <c r="K1589" s="7"/>
      <c r="L1589" s="124"/>
      <c r="M1589" s="7"/>
      <c r="N1589" s="18"/>
      <c r="O1589" s="122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</row>
    <row r="1590" spans="1:27">
      <c r="A1590" s="18"/>
      <c r="B1590" s="7"/>
      <c r="C1590" s="7"/>
      <c r="D1590" s="18"/>
      <c r="E1590" s="111"/>
      <c r="F1590" s="7"/>
      <c r="G1590" s="7"/>
      <c r="H1590" s="7"/>
      <c r="I1590" s="7"/>
      <c r="J1590" s="7"/>
      <c r="K1590" s="7"/>
      <c r="L1590" s="124"/>
      <c r="M1590" s="7"/>
      <c r="N1590" s="18"/>
      <c r="O1590" s="122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</row>
    <row r="1591" spans="1:27">
      <c r="A1591" s="18"/>
      <c r="B1591" s="7"/>
      <c r="C1591" s="7"/>
      <c r="D1591" s="18"/>
      <c r="E1591" s="111"/>
      <c r="F1591" s="7"/>
      <c r="G1591" s="7"/>
      <c r="H1591" s="7"/>
      <c r="I1591" s="7"/>
      <c r="J1591" s="7"/>
      <c r="K1591" s="7"/>
      <c r="L1591" s="124"/>
      <c r="M1591" s="7"/>
      <c r="N1591" s="18"/>
      <c r="O1591" s="122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</row>
    <row r="1592" spans="1:27">
      <c r="A1592" s="18"/>
      <c r="B1592" s="7"/>
      <c r="C1592" s="7"/>
      <c r="D1592" s="18"/>
      <c r="E1592" s="111"/>
      <c r="F1592" s="7"/>
      <c r="G1592" s="7"/>
      <c r="H1592" s="7"/>
      <c r="I1592" s="7"/>
      <c r="J1592" s="7"/>
      <c r="K1592" s="7"/>
      <c r="L1592" s="124"/>
      <c r="M1592" s="7"/>
      <c r="N1592" s="18"/>
      <c r="O1592" s="122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</row>
    <row r="1593" spans="1:27">
      <c r="A1593" s="18"/>
      <c r="B1593" s="7"/>
      <c r="C1593" s="7"/>
      <c r="D1593" s="18"/>
      <c r="E1593" s="111"/>
      <c r="F1593" s="7"/>
      <c r="G1593" s="7"/>
      <c r="H1593" s="7"/>
      <c r="I1593" s="7"/>
      <c r="J1593" s="7"/>
      <c r="K1593" s="7"/>
      <c r="L1593" s="124"/>
      <c r="M1593" s="7"/>
      <c r="N1593" s="18"/>
      <c r="O1593" s="122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</row>
    <row r="1594" spans="1:27">
      <c r="A1594" s="18"/>
      <c r="B1594" s="7"/>
      <c r="C1594" s="7"/>
      <c r="D1594" s="18"/>
      <c r="E1594" s="111"/>
      <c r="F1594" s="7"/>
      <c r="G1594" s="7"/>
      <c r="H1594" s="7"/>
      <c r="I1594" s="7"/>
      <c r="J1594" s="7"/>
      <c r="K1594" s="7"/>
      <c r="L1594" s="124"/>
      <c r="M1594" s="7"/>
      <c r="N1594" s="18"/>
      <c r="O1594" s="122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</row>
    <row r="1595" spans="1:27">
      <c r="A1595" s="18"/>
      <c r="B1595" s="7"/>
      <c r="C1595" s="7"/>
      <c r="D1595" s="18"/>
      <c r="E1595" s="111"/>
      <c r="F1595" s="7"/>
      <c r="G1595" s="7"/>
      <c r="H1595" s="7"/>
      <c r="I1595" s="7"/>
      <c r="J1595" s="7"/>
      <c r="K1595" s="7"/>
      <c r="L1595" s="124"/>
      <c r="M1595" s="7"/>
      <c r="N1595" s="18"/>
      <c r="O1595" s="122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</row>
    <row r="1596" spans="1:27">
      <c r="A1596" s="18"/>
      <c r="B1596" s="7"/>
      <c r="C1596" s="7"/>
      <c r="D1596" s="18"/>
      <c r="E1596" s="111"/>
      <c r="F1596" s="7"/>
      <c r="G1596" s="7"/>
      <c r="H1596" s="7"/>
      <c r="I1596" s="7"/>
      <c r="J1596" s="7"/>
      <c r="K1596" s="7"/>
      <c r="L1596" s="124"/>
      <c r="M1596" s="7"/>
      <c r="N1596" s="18"/>
      <c r="O1596" s="122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</row>
    <row r="1597" spans="1:27">
      <c r="A1597" s="18"/>
      <c r="B1597" s="7"/>
      <c r="C1597" s="7"/>
      <c r="D1597" s="18"/>
      <c r="E1597" s="111"/>
      <c r="F1597" s="7"/>
      <c r="G1597" s="7"/>
      <c r="H1597" s="7"/>
      <c r="I1597" s="7"/>
      <c r="J1597" s="7"/>
      <c r="K1597" s="7"/>
      <c r="L1597" s="124"/>
      <c r="M1597" s="7"/>
      <c r="N1597" s="18"/>
      <c r="O1597" s="122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</row>
    <row r="1598" spans="1:27">
      <c r="A1598" s="18"/>
      <c r="B1598" s="7"/>
      <c r="C1598" s="7"/>
      <c r="D1598" s="18"/>
      <c r="E1598" s="111"/>
      <c r="F1598" s="7"/>
      <c r="G1598" s="7"/>
      <c r="H1598" s="7"/>
      <c r="I1598" s="7"/>
      <c r="J1598" s="7"/>
      <c r="K1598" s="7"/>
      <c r="L1598" s="124"/>
      <c r="M1598" s="7"/>
      <c r="N1598" s="18"/>
      <c r="O1598" s="122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</row>
    <row r="1599" spans="1:27">
      <c r="A1599" s="18"/>
      <c r="B1599" s="7"/>
      <c r="C1599" s="7"/>
      <c r="D1599" s="18"/>
      <c r="E1599" s="111"/>
      <c r="F1599" s="7"/>
      <c r="G1599" s="7"/>
      <c r="H1599" s="7"/>
      <c r="I1599" s="7"/>
      <c r="J1599" s="7"/>
      <c r="K1599" s="7"/>
      <c r="L1599" s="124"/>
      <c r="M1599" s="7"/>
      <c r="N1599" s="18"/>
      <c r="O1599" s="122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</row>
    <row r="1600" spans="1:27">
      <c r="A1600" s="18"/>
      <c r="B1600" s="7"/>
      <c r="C1600" s="7"/>
      <c r="D1600" s="18"/>
      <c r="E1600" s="111"/>
      <c r="F1600" s="7"/>
      <c r="G1600" s="7"/>
      <c r="H1600" s="7"/>
      <c r="I1600" s="7"/>
      <c r="J1600" s="7"/>
      <c r="K1600" s="7"/>
      <c r="L1600" s="124"/>
      <c r="M1600" s="7"/>
      <c r="N1600" s="18"/>
      <c r="O1600" s="122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</row>
    <row r="1601" spans="1:27">
      <c r="A1601" s="18"/>
      <c r="B1601" s="7"/>
      <c r="C1601" s="7"/>
      <c r="D1601" s="18"/>
      <c r="E1601" s="111"/>
      <c r="F1601" s="7"/>
      <c r="G1601" s="7"/>
      <c r="H1601" s="7"/>
      <c r="I1601" s="7"/>
      <c r="J1601" s="7"/>
      <c r="K1601" s="7"/>
      <c r="L1601" s="124"/>
      <c r="M1601" s="7"/>
      <c r="N1601" s="18"/>
      <c r="O1601" s="122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</row>
    <row r="1602" spans="1:27">
      <c r="A1602" s="18"/>
      <c r="B1602" s="7"/>
      <c r="C1602" s="7"/>
      <c r="D1602" s="18"/>
      <c r="E1602" s="111"/>
      <c r="F1602" s="7"/>
      <c r="G1602" s="7"/>
      <c r="H1602" s="7"/>
      <c r="I1602" s="7"/>
      <c r="J1602" s="7"/>
      <c r="K1602" s="7"/>
      <c r="L1602" s="124"/>
      <c r="M1602" s="7"/>
      <c r="N1602" s="18"/>
      <c r="O1602" s="122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</row>
    <row r="1603" spans="1:27">
      <c r="A1603" s="18"/>
      <c r="B1603" s="7"/>
      <c r="C1603" s="7"/>
      <c r="D1603" s="18"/>
      <c r="E1603" s="111"/>
      <c r="F1603" s="7"/>
      <c r="G1603" s="7"/>
      <c r="H1603" s="7"/>
      <c r="I1603" s="7"/>
      <c r="J1603" s="7"/>
      <c r="K1603" s="7"/>
      <c r="L1603" s="124"/>
      <c r="M1603" s="7"/>
      <c r="N1603" s="18"/>
      <c r="O1603" s="122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</row>
    <row r="1604" spans="1:27">
      <c r="A1604" s="18"/>
      <c r="B1604" s="7"/>
      <c r="C1604" s="7"/>
      <c r="D1604" s="18"/>
      <c r="E1604" s="111"/>
      <c r="F1604" s="7"/>
      <c r="G1604" s="7"/>
      <c r="H1604" s="7"/>
      <c r="I1604" s="7"/>
      <c r="J1604" s="7"/>
      <c r="K1604" s="7"/>
      <c r="L1604" s="124"/>
      <c r="M1604" s="7"/>
      <c r="N1604" s="18"/>
      <c r="O1604" s="122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</row>
    <row r="1605" spans="1:27">
      <c r="A1605" s="18"/>
      <c r="B1605" s="7"/>
      <c r="C1605" s="7"/>
      <c r="D1605" s="18"/>
      <c r="E1605" s="111"/>
      <c r="F1605" s="7"/>
      <c r="G1605" s="7"/>
      <c r="H1605" s="7"/>
      <c r="I1605" s="7"/>
      <c r="J1605" s="7"/>
      <c r="K1605" s="7"/>
      <c r="L1605" s="124"/>
      <c r="M1605" s="7"/>
      <c r="N1605" s="18"/>
      <c r="O1605" s="122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</row>
    <row r="1606" spans="1:27">
      <c r="A1606" s="18"/>
      <c r="B1606" s="7"/>
      <c r="C1606" s="7"/>
      <c r="D1606" s="18"/>
      <c r="E1606" s="111"/>
      <c r="F1606" s="7"/>
      <c r="G1606" s="7"/>
      <c r="H1606" s="7"/>
      <c r="I1606" s="7"/>
      <c r="J1606" s="7"/>
      <c r="K1606" s="7"/>
      <c r="L1606" s="124"/>
      <c r="M1606" s="7"/>
      <c r="N1606" s="18"/>
      <c r="O1606" s="122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</row>
    <row r="1607" spans="1:27">
      <c r="A1607" s="18"/>
      <c r="B1607" s="7"/>
      <c r="C1607" s="7"/>
      <c r="D1607" s="18"/>
      <c r="E1607" s="111"/>
      <c r="F1607" s="7"/>
      <c r="G1607" s="7"/>
      <c r="H1607" s="7"/>
      <c r="I1607" s="7"/>
      <c r="J1607" s="7"/>
      <c r="K1607" s="7"/>
      <c r="L1607" s="124"/>
      <c r="M1607" s="7"/>
      <c r="N1607" s="18"/>
      <c r="O1607" s="122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</row>
    <row r="1608" spans="1:27">
      <c r="A1608" s="18"/>
      <c r="B1608" s="7"/>
      <c r="C1608" s="7"/>
      <c r="D1608" s="18"/>
      <c r="E1608" s="111"/>
      <c r="F1608" s="7"/>
      <c r="G1608" s="7"/>
      <c r="H1608" s="7"/>
      <c r="I1608" s="7"/>
      <c r="J1608" s="7"/>
      <c r="K1608" s="7"/>
      <c r="L1608" s="124"/>
      <c r="M1608" s="7"/>
      <c r="N1608" s="18"/>
      <c r="O1608" s="122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</row>
    <row r="1609" spans="1:27">
      <c r="A1609" s="18"/>
      <c r="B1609" s="7"/>
      <c r="C1609" s="7"/>
      <c r="D1609" s="18"/>
      <c r="E1609" s="111"/>
      <c r="F1609" s="7"/>
      <c r="G1609" s="7"/>
      <c r="H1609" s="7"/>
      <c r="I1609" s="7"/>
      <c r="J1609" s="7"/>
      <c r="K1609" s="7"/>
      <c r="L1609" s="124"/>
      <c r="M1609" s="7"/>
      <c r="N1609" s="18"/>
      <c r="O1609" s="122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</row>
    <row r="1610" spans="1:27">
      <c r="A1610" s="18"/>
      <c r="B1610" s="7"/>
      <c r="C1610" s="7"/>
      <c r="D1610" s="18"/>
      <c r="E1610" s="111"/>
      <c r="F1610" s="7"/>
      <c r="G1610" s="7"/>
      <c r="H1610" s="7"/>
      <c r="I1610" s="7"/>
      <c r="J1610" s="7"/>
      <c r="K1610" s="7"/>
      <c r="L1610" s="124"/>
      <c r="M1610" s="7"/>
      <c r="N1610" s="18"/>
      <c r="O1610" s="122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</row>
    <row r="1611" spans="1:27">
      <c r="A1611" s="18"/>
      <c r="B1611" s="7"/>
      <c r="C1611" s="7"/>
      <c r="D1611" s="18"/>
      <c r="E1611" s="111"/>
      <c r="F1611" s="7"/>
      <c r="G1611" s="7"/>
      <c r="H1611" s="7"/>
      <c r="I1611" s="7"/>
      <c r="J1611" s="7"/>
      <c r="K1611" s="7"/>
      <c r="L1611" s="124"/>
      <c r="M1611" s="7"/>
      <c r="N1611" s="18"/>
      <c r="O1611" s="122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</row>
    <row r="1612" spans="1:27">
      <c r="A1612" s="18"/>
      <c r="B1612" s="7"/>
      <c r="C1612" s="7"/>
      <c r="D1612" s="18"/>
      <c r="E1612" s="111"/>
      <c r="F1612" s="7"/>
      <c r="G1612" s="7"/>
      <c r="H1612" s="7"/>
      <c r="I1612" s="7"/>
      <c r="J1612" s="7"/>
      <c r="K1612" s="7"/>
      <c r="L1612" s="124"/>
      <c r="M1612" s="7"/>
      <c r="N1612" s="18"/>
      <c r="O1612" s="122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</row>
    <row r="1613" spans="1:27">
      <c r="A1613" s="18"/>
      <c r="B1613" s="7"/>
      <c r="C1613" s="7"/>
      <c r="D1613" s="18"/>
      <c r="E1613" s="111"/>
      <c r="F1613" s="7"/>
      <c r="G1613" s="7"/>
      <c r="H1613" s="7"/>
      <c r="I1613" s="7"/>
      <c r="J1613" s="7"/>
      <c r="K1613" s="7"/>
      <c r="L1613" s="124"/>
      <c r="M1613" s="7"/>
      <c r="N1613" s="18"/>
      <c r="O1613" s="122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</row>
    <row r="1614" spans="1:27">
      <c r="A1614" s="18"/>
      <c r="B1614" s="7"/>
      <c r="C1614" s="7"/>
      <c r="D1614" s="18"/>
      <c r="E1614" s="111"/>
      <c r="F1614" s="7"/>
      <c r="G1614" s="7"/>
      <c r="H1614" s="7"/>
      <c r="I1614" s="7"/>
      <c r="J1614" s="7"/>
      <c r="K1614" s="7"/>
      <c r="L1614" s="124"/>
      <c r="M1614" s="7"/>
      <c r="N1614" s="18"/>
      <c r="O1614" s="122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</row>
    <row r="1615" spans="1:27">
      <c r="A1615" s="18"/>
      <c r="B1615" s="7"/>
      <c r="C1615" s="7"/>
      <c r="D1615" s="18"/>
      <c r="E1615" s="111"/>
      <c r="F1615" s="7"/>
      <c r="G1615" s="7"/>
      <c r="H1615" s="7"/>
      <c r="I1615" s="7"/>
      <c r="J1615" s="7"/>
      <c r="K1615" s="7"/>
      <c r="L1615" s="124"/>
      <c r="M1615" s="7"/>
      <c r="N1615" s="18"/>
      <c r="O1615" s="122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</row>
    <row r="1616" spans="1:27">
      <c r="A1616" s="18"/>
      <c r="B1616" s="7"/>
      <c r="C1616" s="7"/>
      <c r="D1616" s="18"/>
      <c r="E1616" s="111"/>
      <c r="F1616" s="7"/>
      <c r="G1616" s="7"/>
      <c r="H1616" s="7"/>
      <c r="I1616" s="7"/>
      <c r="J1616" s="7"/>
      <c r="K1616" s="7"/>
      <c r="L1616" s="124"/>
      <c r="M1616" s="7"/>
      <c r="N1616" s="18"/>
      <c r="O1616" s="122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</row>
    <row r="1617" spans="1:27">
      <c r="A1617" s="18"/>
      <c r="B1617" s="7"/>
      <c r="C1617" s="7"/>
      <c r="D1617" s="18"/>
      <c r="E1617" s="111"/>
      <c r="F1617" s="7"/>
      <c r="G1617" s="7"/>
      <c r="H1617" s="7"/>
      <c r="I1617" s="7"/>
      <c r="J1617" s="7"/>
      <c r="K1617" s="7"/>
      <c r="L1617" s="124"/>
      <c r="M1617" s="7"/>
      <c r="N1617" s="18"/>
      <c r="O1617" s="122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</row>
    <row r="1618" spans="1:27">
      <c r="A1618" s="18"/>
      <c r="B1618" s="7"/>
      <c r="C1618" s="7"/>
      <c r="D1618" s="18"/>
      <c r="E1618" s="111"/>
      <c r="F1618" s="7"/>
      <c r="G1618" s="7"/>
      <c r="H1618" s="7"/>
      <c r="I1618" s="7"/>
      <c r="J1618" s="7"/>
      <c r="K1618" s="7"/>
      <c r="L1618" s="124"/>
      <c r="M1618" s="7"/>
      <c r="N1618" s="18"/>
      <c r="O1618" s="122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</row>
    <row r="1619" spans="1:27">
      <c r="A1619" s="18"/>
      <c r="B1619" s="7"/>
      <c r="C1619" s="7"/>
      <c r="D1619" s="18"/>
      <c r="E1619" s="111"/>
      <c r="F1619" s="7"/>
      <c r="G1619" s="7"/>
      <c r="H1619" s="7"/>
      <c r="I1619" s="7"/>
      <c r="J1619" s="7"/>
      <c r="K1619" s="7"/>
      <c r="L1619" s="124"/>
      <c r="M1619" s="7"/>
      <c r="N1619" s="18"/>
      <c r="O1619" s="122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</row>
    <row r="1620" spans="1:27">
      <c r="A1620" s="18"/>
      <c r="B1620" s="7"/>
      <c r="C1620" s="7"/>
      <c r="D1620" s="18"/>
      <c r="E1620" s="111"/>
      <c r="F1620" s="7"/>
      <c r="G1620" s="7"/>
      <c r="H1620" s="7"/>
      <c r="I1620" s="7"/>
      <c r="J1620" s="7"/>
      <c r="K1620" s="7"/>
      <c r="L1620" s="124"/>
      <c r="M1620" s="7"/>
      <c r="N1620" s="18"/>
      <c r="O1620" s="122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</row>
    <row r="1621" spans="1:27">
      <c r="A1621" s="18"/>
      <c r="B1621" s="7"/>
      <c r="C1621" s="7"/>
      <c r="D1621" s="18"/>
      <c r="E1621" s="111"/>
      <c r="F1621" s="7"/>
      <c r="G1621" s="7"/>
      <c r="H1621" s="7"/>
      <c r="I1621" s="7"/>
      <c r="J1621" s="7"/>
      <c r="K1621" s="7"/>
      <c r="L1621" s="124"/>
      <c r="M1621" s="7"/>
      <c r="N1621" s="18"/>
      <c r="O1621" s="122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</row>
    <row r="1622" spans="1:27">
      <c r="A1622" s="18"/>
      <c r="B1622" s="7"/>
      <c r="C1622" s="7"/>
      <c r="D1622" s="18"/>
      <c r="E1622" s="111"/>
      <c r="F1622" s="7"/>
      <c r="G1622" s="7"/>
      <c r="H1622" s="7"/>
      <c r="I1622" s="7"/>
      <c r="J1622" s="7"/>
      <c r="K1622" s="7"/>
      <c r="L1622" s="124"/>
      <c r="M1622" s="7"/>
      <c r="N1622" s="18"/>
      <c r="O1622" s="122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</row>
    <row r="1623" spans="1:27">
      <c r="A1623" s="18"/>
      <c r="B1623" s="7"/>
      <c r="C1623" s="7"/>
      <c r="D1623" s="18"/>
      <c r="E1623" s="111"/>
      <c r="F1623" s="7"/>
      <c r="G1623" s="7"/>
      <c r="H1623" s="7"/>
      <c r="I1623" s="7"/>
      <c r="J1623" s="7"/>
      <c r="K1623" s="7"/>
      <c r="L1623" s="124"/>
      <c r="M1623" s="7"/>
      <c r="N1623" s="18"/>
      <c r="O1623" s="122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</row>
    <row r="1624" spans="1:27">
      <c r="A1624" s="18"/>
      <c r="B1624" s="7"/>
      <c r="C1624" s="7"/>
      <c r="D1624" s="18"/>
      <c r="E1624" s="111"/>
      <c r="F1624" s="7"/>
      <c r="G1624" s="7"/>
      <c r="H1624" s="7"/>
      <c r="I1624" s="7"/>
      <c r="J1624" s="7"/>
      <c r="K1624" s="7"/>
      <c r="L1624" s="124"/>
      <c r="M1624" s="7"/>
      <c r="N1624" s="18"/>
      <c r="O1624" s="122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</row>
    <row r="1625" spans="1:27">
      <c r="A1625" s="18"/>
      <c r="B1625" s="7"/>
      <c r="C1625" s="7"/>
      <c r="D1625" s="18"/>
      <c r="E1625" s="111"/>
      <c r="F1625" s="7"/>
      <c r="G1625" s="7"/>
      <c r="H1625" s="7"/>
      <c r="I1625" s="7"/>
      <c r="J1625" s="7"/>
      <c r="K1625" s="7"/>
      <c r="L1625" s="124"/>
      <c r="M1625" s="7"/>
      <c r="N1625" s="18"/>
      <c r="O1625" s="122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</row>
    <row r="1626" spans="1:27">
      <c r="A1626" s="18"/>
      <c r="B1626" s="7"/>
      <c r="C1626" s="7"/>
      <c r="D1626" s="18"/>
      <c r="E1626" s="111"/>
      <c r="F1626" s="7"/>
      <c r="G1626" s="7"/>
      <c r="H1626" s="7"/>
      <c r="I1626" s="7"/>
      <c r="J1626" s="7"/>
      <c r="K1626" s="7"/>
      <c r="L1626" s="124"/>
      <c r="M1626" s="7"/>
      <c r="N1626" s="18"/>
      <c r="O1626" s="122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</row>
    <row r="1627" spans="1:27">
      <c r="A1627" s="18"/>
      <c r="B1627" s="7"/>
      <c r="C1627" s="7"/>
      <c r="D1627" s="18"/>
      <c r="E1627" s="111"/>
      <c r="F1627" s="7"/>
      <c r="G1627" s="7"/>
      <c r="H1627" s="7"/>
      <c r="I1627" s="7"/>
      <c r="J1627" s="7"/>
      <c r="K1627" s="7"/>
      <c r="L1627" s="124"/>
      <c r="M1627" s="7"/>
      <c r="N1627" s="18"/>
      <c r="O1627" s="122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</row>
    <row r="1628" spans="1:27">
      <c r="A1628" s="18"/>
      <c r="B1628" s="7"/>
      <c r="C1628" s="7"/>
      <c r="D1628" s="18"/>
      <c r="E1628" s="111"/>
      <c r="F1628" s="7"/>
      <c r="G1628" s="7"/>
      <c r="H1628" s="7"/>
      <c r="I1628" s="7"/>
      <c r="J1628" s="7"/>
      <c r="K1628" s="7"/>
      <c r="L1628" s="124"/>
      <c r="M1628" s="7"/>
      <c r="N1628" s="18"/>
      <c r="O1628" s="122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</row>
    <row r="1629" spans="1:27">
      <c r="A1629" s="18"/>
      <c r="B1629" s="7"/>
      <c r="C1629" s="7"/>
      <c r="D1629" s="18"/>
      <c r="E1629" s="111"/>
      <c r="F1629" s="7"/>
      <c r="G1629" s="7"/>
      <c r="H1629" s="7"/>
      <c r="I1629" s="7"/>
      <c r="J1629" s="7"/>
      <c r="K1629" s="7"/>
      <c r="L1629" s="124"/>
      <c r="M1629" s="7"/>
      <c r="N1629" s="18"/>
      <c r="O1629" s="122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</row>
    <row r="1630" spans="1:27">
      <c r="A1630" s="18"/>
      <c r="B1630" s="7"/>
      <c r="C1630" s="7"/>
      <c r="D1630" s="18"/>
      <c r="E1630" s="111"/>
      <c r="F1630" s="7"/>
      <c r="G1630" s="7"/>
      <c r="H1630" s="7"/>
      <c r="I1630" s="7"/>
      <c r="J1630" s="7"/>
      <c r="K1630" s="7"/>
      <c r="L1630" s="124"/>
      <c r="M1630" s="7"/>
      <c r="N1630" s="18"/>
      <c r="O1630" s="122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</row>
    <row r="1631" spans="1:27">
      <c r="A1631" s="18"/>
      <c r="B1631" s="7"/>
      <c r="C1631" s="7"/>
      <c r="D1631" s="18"/>
      <c r="E1631" s="111"/>
      <c r="F1631" s="7"/>
      <c r="G1631" s="7"/>
      <c r="H1631" s="7"/>
      <c r="I1631" s="7"/>
      <c r="J1631" s="7"/>
      <c r="K1631" s="7"/>
      <c r="L1631" s="124"/>
      <c r="M1631" s="7"/>
      <c r="N1631" s="18"/>
      <c r="O1631" s="122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</row>
    <row r="1632" spans="1:27">
      <c r="A1632" s="18"/>
      <c r="B1632" s="7"/>
      <c r="C1632" s="7"/>
      <c r="D1632" s="18"/>
      <c r="E1632" s="111"/>
      <c r="F1632" s="7"/>
      <c r="G1632" s="7"/>
      <c r="H1632" s="7"/>
      <c r="I1632" s="7"/>
      <c r="J1632" s="7"/>
      <c r="K1632" s="7"/>
      <c r="L1632" s="124"/>
      <c r="M1632" s="7"/>
      <c r="N1632" s="18"/>
      <c r="O1632" s="122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</row>
    <row r="1633" spans="1:27">
      <c r="A1633" s="18"/>
      <c r="B1633" s="7"/>
      <c r="C1633" s="7"/>
      <c r="D1633" s="18"/>
      <c r="E1633" s="111"/>
      <c r="F1633" s="7"/>
      <c r="G1633" s="7"/>
      <c r="H1633" s="7"/>
      <c r="I1633" s="7"/>
      <c r="J1633" s="7"/>
      <c r="K1633" s="7"/>
      <c r="L1633" s="124"/>
      <c r="M1633" s="7"/>
      <c r="N1633" s="18"/>
      <c r="O1633" s="122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</row>
    <row r="1634" spans="1:27">
      <c r="A1634" s="18"/>
      <c r="B1634" s="7"/>
      <c r="C1634" s="7"/>
      <c r="D1634" s="18"/>
      <c r="E1634" s="111"/>
      <c r="F1634" s="7"/>
      <c r="G1634" s="7"/>
      <c r="H1634" s="7"/>
      <c r="I1634" s="7"/>
      <c r="J1634" s="7"/>
      <c r="K1634" s="7"/>
      <c r="L1634" s="124"/>
      <c r="M1634" s="7"/>
      <c r="N1634" s="18"/>
      <c r="O1634" s="122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</row>
    <row r="1635" spans="1:27">
      <c r="A1635" s="18"/>
      <c r="B1635" s="7"/>
      <c r="C1635" s="7"/>
      <c r="D1635" s="18"/>
      <c r="E1635" s="111"/>
      <c r="F1635" s="7"/>
      <c r="G1635" s="7"/>
      <c r="H1635" s="7"/>
      <c r="I1635" s="7"/>
      <c r="J1635" s="7"/>
      <c r="K1635" s="7"/>
      <c r="L1635" s="124"/>
      <c r="M1635" s="7"/>
      <c r="N1635" s="18"/>
      <c r="O1635" s="122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</row>
    <row r="1636" spans="1:27">
      <c r="A1636" s="18"/>
      <c r="B1636" s="7"/>
      <c r="C1636" s="7"/>
      <c r="D1636" s="18"/>
      <c r="E1636" s="111"/>
      <c r="F1636" s="7"/>
      <c r="G1636" s="7"/>
      <c r="H1636" s="7"/>
      <c r="I1636" s="7"/>
      <c r="J1636" s="7"/>
      <c r="K1636" s="7"/>
      <c r="L1636" s="124"/>
      <c r="M1636" s="7"/>
      <c r="N1636" s="18"/>
      <c r="O1636" s="122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</row>
    <row r="1637" spans="1:27">
      <c r="A1637" s="18"/>
      <c r="B1637" s="7"/>
      <c r="C1637" s="7"/>
      <c r="D1637" s="18"/>
      <c r="E1637" s="111"/>
      <c r="F1637" s="7"/>
      <c r="G1637" s="7"/>
      <c r="H1637" s="7"/>
      <c r="I1637" s="7"/>
      <c r="J1637" s="7"/>
      <c r="K1637" s="7"/>
      <c r="L1637" s="124"/>
      <c r="M1637" s="7"/>
      <c r="N1637" s="18"/>
      <c r="O1637" s="122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</row>
    <row r="1638" spans="1:27">
      <c r="A1638" s="18"/>
      <c r="B1638" s="7"/>
      <c r="C1638" s="7"/>
      <c r="D1638" s="18"/>
      <c r="E1638" s="111"/>
      <c r="F1638" s="7"/>
      <c r="G1638" s="7"/>
      <c r="H1638" s="7"/>
      <c r="I1638" s="7"/>
      <c r="J1638" s="7"/>
      <c r="K1638" s="7"/>
      <c r="L1638" s="124"/>
      <c r="M1638" s="7"/>
      <c r="N1638" s="18"/>
      <c r="O1638" s="122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</row>
    <row r="1639" spans="1:27">
      <c r="A1639" s="18"/>
      <c r="B1639" s="7"/>
      <c r="C1639" s="7"/>
      <c r="D1639" s="18"/>
      <c r="E1639" s="111"/>
      <c r="F1639" s="7"/>
      <c r="G1639" s="7"/>
      <c r="H1639" s="7"/>
      <c r="I1639" s="7"/>
      <c r="J1639" s="7"/>
      <c r="K1639" s="7"/>
      <c r="L1639" s="124"/>
      <c r="M1639" s="7"/>
      <c r="N1639" s="18"/>
      <c r="O1639" s="122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</row>
    <row r="1640" spans="1:27">
      <c r="A1640" s="18"/>
      <c r="B1640" s="7"/>
      <c r="C1640" s="7"/>
      <c r="D1640" s="18"/>
      <c r="E1640" s="111"/>
      <c r="F1640" s="7"/>
      <c r="G1640" s="7"/>
      <c r="H1640" s="7"/>
      <c r="I1640" s="7"/>
      <c r="J1640" s="7"/>
      <c r="K1640" s="7"/>
      <c r="L1640" s="124"/>
      <c r="M1640" s="7"/>
      <c r="N1640" s="18"/>
      <c r="O1640" s="122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</row>
    <row r="1641" spans="1:27">
      <c r="A1641" s="18"/>
      <c r="B1641" s="7"/>
      <c r="C1641" s="7"/>
      <c r="D1641" s="18"/>
      <c r="E1641" s="111"/>
      <c r="F1641" s="7"/>
      <c r="G1641" s="7"/>
      <c r="H1641" s="7"/>
      <c r="I1641" s="7"/>
      <c r="J1641" s="7"/>
      <c r="K1641" s="7"/>
      <c r="L1641" s="124"/>
      <c r="M1641" s="7"/>
      <c r="N1641" s="18"/>
      <c r="O1641" s="122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</row>
    <row r="1642" spans="1:27">
      <c r="A1642" s="18"/>
      <c r="B1642" s="7"/>
      <c r="C1642" s="7"/>
      <c r="D1642" s="18"/>
      <c r="E1642" s="111"/>
      <c r="F1642" s="7"/>
      <c r="G1642" s="7"/>
      <c r="H1642" s="7"/>
      <c r="I1642" s="7"/>
      <c r="J1642" s="7"/>
      <c r="K1642" s="7"/>
      <c r="L1642" s="124"/>
      <c r="M1642" s="7"/>
      <c r="N1642" s="18"/>
      <c r="O1642" s="122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</row>
    <row r="1643" spans="1:27">
      <c r="A1643" s="18"/>
      <c r="B1643" s="7"/>
      <c r="C1643" s="7"/>
      <c r="D1643" s="18"/>
      <c r="E1643" s="111"/>
      <c r="F1643" s="7"/>
      <c r="G1643" s="7"/>
      <c r="H1643" s="7"/>
      <c r="I1643" s="7"/>
      <c r="J1643" s="7"/>
      <c r="K1643" s="7"/>
      <c r="L1643" s="124"/>
      <c r="M1643" s="7"/>
      <c r="N1643" s="18"/>
      <c r="O1643" s="122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</row>
    <row r="1644" spans="1:27">
      <c r="A1644" s="18"/>
      <c r="B1644" s="7"/>
      <c r="C1644" s="7"/>
      <c r="D1644" s="18"/>
      <c r="E1644" s="111"/>
      <c r="F1644" s="7"/>
      <c r="G1644" s="7"/>
      <c r="H1644" s="7"/>
      <c r="I1644" s="7"/>
      <c r="J1644" s="7"/>
      <c r="K1644" s="7"/>
      <c r="L1644" s="124"/>
      <c r="M1644" s="7"/>
      <c r="N1644" s="18"/>
      <c r="O1644" s="122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</row>
    <row r="1645" spans="1:27">
      <c r="A1645" s="18"/>
      <c r="B1645" s="7"/>
      <c r="C1645" s="7"/>
      <c r="D1645" s="18"/>
      <c r="E1645" s="111"/>
      <c r="F1645" s="7"/>
      <c r="G1645" s="7"/>
      <c r="H1645" s="7"/>
      <c r="I1645" s="7"/>
      <c r="J1645" s="7"/>
      <c r="K1645" s="7"/>
      <c r="L1645" s="124"/>
      <c r="M1645" s="7"/>
      <c r="N1645" s="18"/>
      <c r="O1645" s="122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</row>
    <row r="1646" spans="1:27">
      <c r="A1646" s="18"/>
      <c r="B1646" s="7"/>
      <c r="C1646" s="7"/>
      <c r="D1646" s="18"/>
      <c r="E1646" s="111"/>
      <c r="F1646" s="7"/>
      <c r="G1646" s="7"/>
      <c r="H1646" s="7"/>
      <c r="I1646" s="7"/>
      <c r="J1646" s="7"/>
      <c r="K1646" s="7"/>
      <c r="L1646" s="124"/>
      <c r="M1646" s="7"/>
      <c r="N1646" s="18"/>
      <c r="O1646" s="122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</row>
    <row r="1647" spans="1:27">
      <c r="A1647" s="18"/>
      <c r="B1647" s="7"/>
      <c r="C1647" s="7"/>
      <c r="D1647" s="18"/>
      <c r="E1647" s="111"/>
      <c r="F1647" s="7"/>
      <c r="G1647" s="7"/>
      <c r="H1647" s="7"/>
      <c r="I1647" s="7"/>
      <c r="J1647" s="7"/>
      <c r="K1647" s="7"/>
      <c r="L1647" s="124"/>
      <c r="M1647" s="7"/>
      <c r="N1647" s="18"/>
      <c r="O1647" s="122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</row>
    <row r="1648" spans="1:27">
      <c r="A1648" s="18"/>
      <c r="B1648" s="7"/>
      <c r="C1648" s="7"/>
      <c r="D1648" s="18"/>
      <c r="E1648" s="111"/>
      <c r="F1648" s="7"/>
      <c r="G1648" s="7"/>
      <c r="H1648" s="7"/>
      <c r="I1648" s="7"/>
      <c r="J1648" s="7"/>
      <c r="K1648" s="7"/>
      <c r="L1648" s="124"/>
      <c r="M1648" s="7"/>
      <c r="N1648" s="18"/>
      <c r="O1648" s="122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</row>
    <row r="1649" spans="1:27">
      <c r="A1649" s="18"/>
      <c r="B1649" s="7"/>
      <c r="C1649" s="7"/>
      <c r="D1649" s="18"/>
      <c r="E1649" s="111"/>
      <c r="F1649" s="7"/>
      <c r="G1649" s="7"/>
      <c r="H1649" s="7"/>
      <c r="I1649" s="7"/>
      <c r="J1649" s="7"/>
      <c r="K1649" s="7"/>
      <c r="L1649" s="124"/>
      <c r="M1649" s="7"/>
      <c r="N1649" s="18"/>
      <c r="O1649" s="122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</row>
    <row r="1650" spans="1:27">
      <c r="A1650" s="18"/>
      <c r="B1650" s="7"/>
      <c r="C1650" s="7"/>
      <c r="D1650" s="18"/>
      <c r="E1650" s="111"/>
      <c r="F1650" s="7"/>
      <c r="G1650" s="7"/>
      <c r="H1650" s="7"/>
      <c r="I1650" s="7"/>
      <c r="J1650" s="7"/>
      <c r="K1650" s="7"/>
      <c r="L1650" s="124"/>
      <c r="M1650" s="7"/>
      <c r="N1650" s="18"/>
      <c r="O1650" s="122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</row>
    <row r="1651" spans="1:27">
      <c r="A1651" s="18"/>
      <c r="B1651" s="7"/>
      <c r="C1651" s="7"/>
      <c r="D1651" s="18"/>
      <c r="E1651" s="111"/>
      <c r="F1651" s="7"/>
      <c r="G1651" s="7"/>
      <c r="H1651" s="7"/>
      <c r="I1651" s="7"/>
      <c r="J1651" s="7"/>
      <c r="K1651" s="7"/>
      <c r="L1651" s="124"/>
      <c r="M1651" s="7"/>
      <c r="N1651" s="18"/>
      <c r="O1651" s="122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</row>
    <row r="1652" spans="1:27">
      <c r="A1652" s="18"/>
      <c r="B1652" s="7"/>
      <c r="C1652" s="7"/>
      <c r="D1652" s="18"/>
      <c r="E1652" s="111"/>
      <c r="F1652" s="7"/>
      <c r="G1652" s="7"/>
      <c r="H1652" s="7"/>
      <c r="I1652" s="7"/>
      <c r="J1652" s="7"/>
      <c r="K1652" s="7"/>
      <c r="L1652" s="124"/>
      <c r="M1652" s="7"/>
      <c r="N1652" s="18"/>
      <c r="O1652" s="122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</row>
    <row r="1653" spans="1:27">
      <c r="A1653" s="18"/>
      <c r="B1653" s="7"/>
      <c r="C1653" s="7"/>
      <c r="D1653" s="18"/>
      <c r="E1653" s="111"/>
      <c r="F1653" s="7"/>
      <c r="G1653" s="7"/>
      <c r="H1653" s="7"/>
      <c r="I1653" s="7"/>
      <c r="J1653" s="7"/>
      <c r="K1653" s="7"/>
      <c r="L1653" s="124"/>
      <c r="M1653" s="7"/>
      <c r="N1653" s="18"/>
      <c r="O1653" s="122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</row>
    <row r="1654" spans="1:27">
      <c r="A1654" s="18"/>
      <c r="B1654" s="7"/>
      <c r="C1654" s="7"/>
      <c r="D1654" s="18"/>
      <c r="E1654" s="111"/>
      <c r="F1654" s="7"/>
      <c r="G1654" s="7"/>
      <c r="H1654" s="7"/>
      <c r="I1654" s="7"/>
      <c r="J1654" s="7"/>
      <c r="K1654" s="7"/>
      <c r="L1654" s="124"/>
      <c r="M1654" s="7"/>
      <c r="N1654" s="18"/>
      <c r="O1654" s="122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</row>
    <row r="1655" spans="1:27">
      <c r="A1655" s="18"/>
      <c r="B1655" s="7"/>
      <c r="C1655" s="7"/>
      <c r="D1655" s="18"/>
      <c r="E1655" s="111"/>
      <c r="F1655" s="7"/>
      <c r="G1655" s="7"/>
      <c r="H1655" s="7"/>
      <c r="I1655" s="7"/>
      <c r="J1655" s="7"/>
      <c r="K1655" s="7"/>
      <c r="L1655" s="124"/>
      <c r="M1655" s="7"/>
      <c r="N1655" s="18"/>
      <c r="O1655" s="122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</row>
    <row r="1656" spans="1:27">
      <c r="A1656" s="18"/>
      <c r="B1656" s="7"/>
      <c r="C1656" s="7"/>
      <c r="D1656" s="18"/>
      <c r="E1656" s="111"/>
      <c r="F1656" s="7"/>
      <c r="G1656" s="7"/>
      <c r="H1656" s="7"/>
      <c r="I1656" s="7"/>
      <c r="J1656" s="7"/>
      <c r="K1656" s="7"/>
      <c r="L1656" s="124"/>
      <c r="M1656" s="7"/>
      <c r="N1656" s="18"/>
      <c r="O1656" s="122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</row>
    <row r="1657" spans="1:27">
      <c r="A1657" s="18"/>
      <c r="B1657" s="7"/>
      <c r="C1657" s="7"/>
      <c r="D1657" s="18"/>
      <c r="E1657" s="111"/>
      <c r="F1657" s="7"/>
      <c r="G1657" s="7"/>
      <c r="H1657" s="7"/>
      <c r="I1657" s="7"/>
      <c r="J1657" s="7"/>
      <c r="K1657" s="7"/>
      <c r="L1657" s="124"/>
      <c r="M1657" s="7"/>
      <c r="N1657" s="18"/>
      <c r="O1657" s="122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</row>
    <row r="1658" spans="1:27">
      <c r="A1658" s="18"/>
      <c r="B1658" s="7"/>
      <c r="C1658" s="7"/>
      <c r="D1658" s="18"/>
      <c r="E1658" s="111"/>
      <c r="F1658" s="7"/>
      <c r="G1658" s="7"/>
      <c r="H1658" s="7"/>
      <c r="I1658" s="7"/>
      <c r="J1658" s="7"/>
      <c r="K1658" s="7"/>
      <c r="L1658" s="124"/>
      <c r="M1658" s="7"/>
      <c r="N1658" s="18"/>
      <c r="O1658" s="122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</row>
    <row r="1659" spans="1:27">
      <c r="A1659" s="18"/>
      <c r="B1659" s="7"/>
      <c r="C1659" s="7"/>
      <c r="D1659" s="18"/>
      <c r="E1659" s="111"/>
      <c r="F1659" s="7"/>
      <c r="G1659" s="7"/>
      <c r="H1659" s="7"/>
      <c r="I1659" s="7"/>
      <c r="J1659" s="7"/>
      <c r="K1659" s="7"/>
      <c r="L1659" s="124"/>
      <c r="M1659" s="7"/>
      <c r="N1659" s="18"/>
      <c r="O1659" s="122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</row>
    <row r="1660" spans="1:27">
      <c r="A1660" s="18"/>
      <c r="B1660" s="7"/>
      <c r="C1660" s="7"/>
      <c r="D1660" s="18"/>
      <c r="E1660" s="111"/>
      <c r="F1660" s="7"/>
      <c r="G1660" s="7"/>
      <c r="H1660" s="7"/>
      <c r="I1660" s="7"/>
      <c r="J1660" s="7"/>
      <c r="K1660" s="7"/>
      <c r="L1660" s="124"/>
      <c r="M1660" s="7"/>
      <c r="N1660" s="18"/>
      <c r="O1660" s="122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</row>
    <row r="1661" spans="1:27">
      <c r="A1661" s="18"/>
      <c r="B1661" s="7"/>
      <c r="C1661" s="7"/>
      <c r="D1661" s="18"/>
      <c r="E1661" s="111"/>
      <c r="F1661" s="7"/>
      <c r="G1661" s="7"/>
      <c r="H1661" s="7"/>
      <c r="I1661" s="7"/>
      <c r="J1661" s="7"/>
      <c r="K1661" s="7"/>
      <c r="L1661" s="124"/>
      <c r="M1661" s="7"/>
      <c r="N1661" s="18"/>
      <c r="O1661" s="122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</row>
    <row r="1662" spans="1:27">
      <c r="A1662" s="18"/>
      <c r="B1662" s="7"/>
      <c r="C1662" s="7"/>
      <c r="D1662" s="18"/>
      <c r="E1662" s="111"/>
      <c r="F1662" s="7"/>
      <c r="G1662" s="7"/>
      <c r="H1662" s="7"/>
      <c r="I1662" s="7"/>
      <c r="J1662" s="7"/>
      <c r="K1662" s="7"/>
      <c r="L1662" s="124"/>
      <c r="M1662" s="7"/>
      <c r="N1662" s="18"/>
      <c r="O1662" s="122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</row>
    <row r="1663" spans="1:27">
      <c r="A1663" s="18"/>
      <c r="B1663" s="7"/>
      <c r="C1663" s="7"/>
      <c r="D1663" s="18"/>
      <c r="E1663" s="111"/>
      <c r="F1663" s="7"/>
      <c r="G1663" s="7"/>
      <c r="H1663" s="7"/>
      <c r="I1663" s="7"/>
      <c r="J1663" s="7"/>
      <c r="K1663" s="7"/>
      <c r="L1663" s="124"/>
      <c r="M1663" s="7"/>
      <c r="N1663" s="18"/>
      <c r="O1663" s="122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</row>
    <row r="1664" spans="1:27">
      <c r="A1664" s="18"/>
      <c r="B1664" s="7"/>
      <c r="C1664" s="7"/>
      <c r="D1664" s="18"/>
      <c r="E1664" s="111"/>
      <c r="F1664" s="7"/>
      <c r="G1664" s="7"/>
      <c r="H1664" s="7"/>
      <c r="I1664" s="7"/>
      <c r="J1664" s="7"/>
      <c r="K1664" s="7"/>
      <c r="L1664" s="124"/>
      <c r="M1664" s="7"/>
      <c r="N1664" s="18"/>
      <c r="O1664" s="122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</row>
    <row r="1665" spans="1:27">
      <c r="A1665" s="18"/>
      <c r="B1665" s="7"/>
      <c r="C1665" s="7"/>
      <c r="D1665" s="18"/>
      <c r="E1665" s="111"/>
      <c r="F1665" s="7"/>
      <c r="G1665" s="7"/>
      <c r="H1665" s="7"/>
      <c r="I1665" s="7"/>
      <c r="J1665" s="7"/>
      <c r="K1665" s="7"/>
      <c r="L1665" s="124"/>
      <c r="M1665" s="7"/>
      <c r="N1665" s="18"/>
      <c r="O1665" s="122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</row>
    <row r="1666" spans="1:27">
      <c r="A1666" s="18"/>
      <c r="B1666" s="7"/>
      <c r="C1666" s="7"/>
      <c r="D1666" s="18"/>
      <c r="E1666" s="111"/>
      <c r="F1666" s="7"/>
      <c r="G1666" s="7"/>
      <c r="H1666" s="7"/>
      <c r="I1666" s="7"/>
      <c r="J1666" s="7"/>
      <c r="K1666" s="7"/>
      <c r="L1666" s="124"/>
      <c r="M1666" s="7"/>
      <c r="N1666" s="18"/>
      <c r="O1666" s="122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</row>
    <row r="1667" spans="1:27">
      <c r="A1667" s="18"/>
      <c r="B1667" s="7"/>
      <c r="C1667" s="7"/>
      <c r="D1667" s="18"/>
      <c r="E1667" s="111"/>
      <c r="F1667" s="7"/>
      <c r="G1667" s="7"/>
      <c r="H1667" s="7"/>
      <c r="I1667" s="7"/>
      <c r="J1667" s="7"/>
      <c r="K1667" s="7"/>
      <c r="L1667" s="124"/>
      <c r="M1667" s="7"/>
      <c r="N1667" s="18"/>
      <c r="O1667" s="122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</row>
    <row r="1668" spans="1:27">
      <c r="A1668" s="18"/>
      <c r="B1668" s="7"/>
      <c r="C1668" s="7"/>
      <c r="D1668" s="18"/>
      <c r="E1668" s="111"/>
      <c r="F1668" s="7"/>
      <c r="G1668" s="7"/>
      <c r="H1668" s="7"/>
      <c r="I1668" s="7"/>
      <c r="J1668" s="7"/>
      <c r="K1668" s="7"/>
      <c r="L1668" s="124"/>
      <c r="M1668" s="7"/>
      <c r="N1668" s="18"/>
      <c r="O1668" s="122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</row>
    <row r="1669" spans="1:27">
      <c r="A1669" s="18"/>
      <c r="B1669" s="7"/>
      <c r="C1669" s="7"/>
      <c r="D1669" s="18"/>
      <c r="E1669" s="111"/>
      <c r="F1669" s="7"/>
      <c r="G1669" s="7"/>
      <c r="H1669" s="7"/>
      <c r="I1669" s="7"/>
      <c r="J1669" s="7"/>
      <c r="K1669" s="7"/>
      <c r="L1669" s="124"/>
      <c r="M1669" s="7"/>
      <c r="N1669" s="18"/>
      <c r="O1669" s="122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</row>
    <row r="1670" spans="1:27">
      <c r="A1670" s="18"/>
      <c r="B1670" s="7"/>
      <c r="C1670" s="7"/>
      <c r="D1670" s="18"/>
      <c r="E1670" s="111"/>
      <c r="F1670" s="7"/>
      <c r="G1670" s="7"/>
      <c r="H1670" s="7"/>
      <c r="I1670" s="7"/>
      <c r="J1670" s="7"/>
      <c r="K1670" s="7"/>
      <c r="L1670" s="124"/>
      <c r="M1670" s="7"/>
      <c r="N1670" s="18"/>
      <c r="O1670" s="122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</row>
    <row r="1671" spans="1:27">
      <c r="A1671" s="18"/>
      <c r="B1671" s="7"/>
      <c r="C1671" s="7"/>
      <c r="D1671" s="18"/>
      <c r="E1671" s="111"/>
      <c r="F1671" s="7"/>
      <c r="G1671" s="7"/>
      <c r="H1671" s="7"/>
      <c r="I1671" s="7"/>
      <c r="J1671" s="7"/>
      <c r="K1671" s="7"/>
      <c r="L1671" s="124"/>
      <c r="M1671" s="7"/>
      <c r="N1671" s="18"/>
      <c r="O1671" s="122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</row>
    <row r="1672" spans="1:27">
      <c r="A1672" s="18"/>
      <c r="B1672" s="7"/>
      <c r="C1672" s="7"/>
      <c r="D1672" s="18"/>
      <c r="E1672" s="111"/>
      <c r="F1672" s="7"/>
      <c r="G1672" s="7"/>
      <c r="H1672" s="7"/>
      <c r="I1672" s="7"/>
      <c r="J1672" s="7"/>
      <c r="K1672" s="7"/>
      <c r="L1672" s="124"/>
      <c r="M1672" s="7"/>
      <c r="N1672" s="18"/>
      <c r="O1672" s="122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</row>
    <row r="1673" spans="1:27">
      <c r="A1673" s="18"/>
      <c r="B1673" s="7"/>
      <c r="C1673" s="7"/>
      <c r="D1673" s="18"/>
      <c r="E1673" s="111"/>
      <c r="F1673" s="7"/>
      <c r="G1673" s="7"/>
      <c r="H1673" s="7"/>
      <c r="I1673" s="7"/>
      <c r="J1673" s="7"/>
      <c r="K1673" s="7"/>
      <c r="L1673" s="124"/>
      <c r="M1673" s="7"/>
      <c r="N1673" s="18"/>
      <c r="O1673" s="122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</row>
    <row r="1674" spans="1:27">
      <c r="A1674" s="18"/>
      <c r="B1674" s="7"/>
      <c r="C1674" s="7"/>
      <c r="D1674" s="18"/>
      <c r="E1674" s="111"/>
      <c r="F1674" s="7"/>
      <c r="G1674" s="7"/>
      <c r="H1674" s="7"/>
      <c r="I1674" s="7"/>
      <c r="J1674" s="7"/>
      <c r="K1674" s="7"/>
      <c r="L1674" s="124"/>
      <c r="M1674" s="7"/>
      <c r="N1674" s="18"/>
      <c r="O1674" s="122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</row>
    <row r="1675" spans="1:27">
      <c r="A1675" s="18"/>
      <c r="B1675" s="7"/>
      <c r="C1675" s="7"/>
      <c r="D1675" s="18"/>
      <c r="E1675" s="111"/>
      <c r="F1675" s="7"/>
      <c r="G1675" s="7"/>
      <c r="H1675" s="7"/>
      <c r="I1675" s="7"/>
      <c r="J1675" s="7"/>
      <c r="K1675" s="7"/>
      <c r="L1675" s="124"/>
      <c r="M1675" s="7"/>
      <c r="N1675" s="18"/>
      <c r="O1675" s="122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</row>
    <row r="1676" spans="1:27">
      <c r="A1676" s="18"/>
      <c r="B1676" s="7"/>
      <c r="C1676" s="7"/>
      <c r="D1676" s="18"/>
      <c r="E1676" s="111"/>
      <c r="F1676" s="7"/>
      <c r="G1676" s="7"/>
      <c r="H1676" s="7"/>
      <c r="I1676" s="7"/>
      <c r="J1676" s="7"/>
      <c r="K1676" s="7"/>
      <c r="L1676" s="124"/>
      <c r="M1676" s="7"/>
      <c r="N1676" s="18"/>
      <c r="O1676" s="122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</row>
    <row r="1677" spans="1:27">
      <c r="A1677" s="18"/>
      <c r="B1677" s="7"/>
      <c r="C1677" s="7"/>
      <c r="D1677" s="18"/>
      <c r="E1677" s="111"/>
      <c r="F1677" s="7"/>
      <c r="G1677" s="7"/>
      <c r="H1677" s="7"/>
      <c r="I1677" s="7"/>
      <c r="J1677" s="7"/>
      <c r="K1677" s="7"/>
      <c r="L1677" s="124"/>
      <c r="M1677" s="7"/>
      <c r="N1677" s="18"/>
      <c r="O1677" s="122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</row>
    <row r="1678" spans="1:27">
      <c r="A1678" s="18"/>
      <c r="B1678" s="7"/>
      <c r="C1678" s="7"/>
      <c r="D1678" s="18"/>
      <c r="E1678" s="111"/>
      <c r="F1678" s="7"/>
      <c r="G1678" s="7"/>
      <c r="H1678" s="7"/>
      <c r="I1678" s="7"/>
      <c r="J1678" s="7"/>
      <c r="K1678" s="7"/>
      <c r="L1678" s="124"/>
      <c r="M1678" s="7"/>
      <c r="N1678" s="18"/>
      <c r="O1678" s="122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</row>
    <row r="1679" spans="1:27">
      <c r="A1679" s="18"/>
      <c r="B1679" s="7"/>
      <c r="C1679" s="7"/>
      <c r="D1679" s="18"/>
      <c r="E1679" s="111"/>
      <c r="F1679" s="7"/>
      <c r="G1679" s="7"/>
      <c r="H1679" s="7"/>
      <c r="I1679" s="7"/>
      <c r="J1679" s="7"/>
      <c r="K1679" s="7"/>
      <c r="L1679" s="124"/>
      <c r="M1679" s="7"/>
      <c r="N1679" s="18"/>
      <c r="O1679" s="122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</row>
    <row r="1680" spans="1:27">
      <c r="A1680" s="18"/>
      <c r="B1680" s="7"/>
      <c r="C1680" s="7"/>
      <c r="D1680" s="18"/>
      <c r="E1680" s="111"/>
      <c r="F1680" s="7"/>
      <c r="G1680" s="7"/>
      <c r="H1680" s="7"/>
      <c r="I1680" s="7"/>
      <c r="J1680" s="7"/>
      <c r="K1680" s="7"/>
      <c r="L1680" s="124"/>
      <c r="M1680" s="7"/>
      <c r="N1680" s="18"/>
      <c r="O1680" s="122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</row>
    <row r="1681" spans="1:27">
      <c r="A1681" s="18"/>
      <c r="B1681" s="7"/>
      <c r="C1681" s="7"/>
      <c r="D1681" s="18"/>
      <c r="E1681" s="111"/>
      <c r="F1681" s="7"/>
      <c r="G1681" s="7"/>
      <c r="H1681" s="7"/>
      <c r="I1681" s="7"/>
      <c r="J1681" s="7"/>
      <c r="K1681" s="7"/>
      <c r="L1681" s="124"/>
      <c r="M1681" s="7"/>
      <c r="N1681" s="18"/>
      <c r="O1681" s="122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</row>
    <row r="1682" spans="1:27">
      <c r="A1682" s="18"/>
      <c r="B1682" s="7"/>
      <c r="C1682" s="7"/>
      <c r="D1682" s="18"/>
      <c r="E1682" s="111"/>
      <c r="F1682" s="7"/>
      <c r="G1682" s="7"/>
      <c r="H1682" s="7"/>
      <c r="I1682" s="7"/>
      <c r="J1682" s="7"/>
      <c r="K1682" s="7"/>
      <c r="L1682" s="124"/>
      <c r="M1682" s="7"/>
      <c r="N1682" s="18"/>
      <c r="O1682" s="122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</row>
    <row r="1683" spans="1:27">
      <c r="A1683" s="18"/>
      <c r="B1683" s="7"/>
      <c r="C1683" s="7"/>
      <c r="D1683" s="18"/>
      <c r="E1683" s="111"/>
      <c r="F1683" s="7"/>
      <c r="G1683" s="7"/>
      <c r="H1683" s="7"/>
      <c r="I1683" s="7"/>
      <c r="J1683" s="7"/>
      <c r="K1683" s="7"/>
      <c r="L1683" s="124"/>
      <c r="M1683" s="7"/>
      <c r="N1683" s="18"/>
      <c r="O1683" s="122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</row>
    <row r="1684" spans="1:27">
      <c r="A1684" s="18"/>
      <c r="B1684" s="7"/>
      <c r="C1684" s="7"/>
      <c r="D1684" s="18"/>
      <c r="E1684" s="111"/>
      <c r="F1684" s="7"/>
      <c r="G1684" s="7"/>
      <c r="H1684" s="7"/>
      <c r="I1684" s="7"/>
      <c r="J1684" s="7"/>
      <c r="K1684" s="7"/>
      <c r="L1684" s="124"/>
      <c r="M1684" s="7"/>
      <c r="N1684" s="18"/>
      <c r="O1684" s="122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</row>
    <row r="1685" spans="1:27">
      <c r="A1685" s="18"/>
      <c r="B1685" s="7"/>
      <c r="C1685" s="7"/>
      <c r="D1685" s="18"/>
      <c r="E1685" s="111"/>
      <c r="F1685" s="7"/>
      <c r="G1685" s="7"/>
      <c r="H1685" s="7"/>
      <c r="I1685" s="7"/>
      <c r="J1685" s="7"/>
      <c r="K1685" s="7"/>
      <c r="L1685" s="124"/>
      <c r="M1685" s="7"/>
      <c r="N1685" s="18"/>
      <c r="O1685" s="122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</row>
    <row r="1686" spans="1:27">
      <c r="A1686" s="18"/>
      <c r="B1686" s="7"/>
      <c r="C1686" s="7"/>
      <c r="D1686" s="18"/>
      <c r="E1686" s="111"/>
      <c r="F1686" s="7"/>
      <c r="G1686" s="7"/>
      <c r="H1686" s="7"/>
      <c r="I1686" s="7"/>
      <c r="J1686" s="7"/>
      <c r="K1686" s="7"/>
      <c r="L1686" s="124"/>
      <c r="M1686" s="7"/>
      <c r="N1686" s="18"/>
      <c r="O1686" s="122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</row>
    <row r="1687" spans="1:27">
      <c r="A1687" s="18"/>
      <c r="B1687" s="7"/>
      <c r="C1687" s="7"/>
      <c r="D1687" s="18"/>
      <c r="E1687" s="111"/>
      <c r="F1687" s="7"/>
      <c r="G1687" s="7"/>
      <c r="H1687" s="7"/>
      <c r="I1687" s="7"/>
      <c r="J1687" s="7"/>
      <c r="K1687" s="7"/>
      <c r="L1687" s="124"/>
      <c r="M1687" s="7"/>
      <c r="N1687" s="18"/>
      <c r="O1687" s="122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</row>
    <row r="1688" spans="1:27">
      <c r="A1688" s="18"/>
      <c r="B1688" s="7"/>
      <c r="C1688" s="7"/>
      <c r="D1688" s="18"/>
      <c r="E1688" s="111"/>
      <c r="F1688" s="7"/>
      <c r="G1688" s="7"/>
      <c r="H1688" s="7"/>
      <c r="I1688" s="7"/>
      <c r="J1688" s="7"/>
      <c r="K1688" s="7"/>
      <c r="L1688" s="124"/>
      <c r="M1688" s="7"/>
      <c r="N1688" s="18"/>
      <c r="O1688" s="122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</row>
    <row r="1689" spans="1:27">
      <c r="A1689" s="18"/>
      <c r="B1689" s="7"/>
      <c r="C1689" s="7"/>
      <c r="D1689" s="18"/>
      <c r="E1689" s="111"/>
      <c r="F1689" s="7"/>
      <c r="G1689" s="7"/>
      <c r="H1689" s="7"/>
      <c r="I1689" s="7"/>
      <c r="J1689" s="7"/>
      <c r="K1689" s="7"/>
      <c r="L1689" s="124"/>
      <c r="M1689" s="7"/>
      <c r="N1689" s="18"/>
      <c r="O1689" s="122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</row>
    <row r="1690" spans="1:27">
      <c r="A1690" s="18"/>
      <c r="B1690" s="7"/>
      <c r="C1690" s="7"/>
      <c r="D1690" s="18"/>
      <c r="E1690" s="111"/>
      <c r="F1690" s="7"/>
      <c r="G1690" s="7"/>
      <c r="H1690" s="7"/>
      <c r="I1690" s="7"/>
      <c r="J1690" s="7"/>
      <c r="K1690" s="7"/>
      <c r="L1690" s="124"/>
      <c r="M1690" s="7"/>
      <c r="N1690" s="18"/>
      <c r="O1690" s="122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</row>
    <row r="1691" spans="1:27">
      <c r="A1691" s="18"/>
      <c r="B1691" s="7"/>
      <c r="C1691" s="7"/>
      <c r="D1691" s="18"/>
      <c r="E1691" s="111"/>
      <c r="F1691" s="7"/>
      <c r="G1691" s="7"/>
      <c r="H1691" s="7"/>
      <c r="I1691" s="7"/>
      <c r="J1691" s="7"/>
      <c r="K1691" s="7"/>
      <c r="L1691" s="124"/>
      <c r="M1691" s="7"/>
      <c r="N1691" s="18"/>
      <c r="O1691" s="122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</row>
    <row r="1692" spans="1:27">
      <c r="A1692" s="18"/>
      <c r="B1692" s="7"/>
      <c r="C1692" s="7"/>
      <c r="D1692" s="18"/>
      <c r="E1692" s="111"/>
      <c r="F1692" s="7"/>
      <c r="G1692" s="7"/>
      <c r="H1692" s="7"/>
      <c r="I1692" s="7"/>
      <c r="J1692" s="7"/>
      <c r="K1692" s="7"/>
      <c r="L1692" s="124"/>
      <c r="M1692" s="7"/>
      <c r="N1692" s="18"/>
      <c r="O1692" s="122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</row>
    <row r="1693" spans="1:27">
      <c r="A1693" s="18"/>
      <c r="B1693" s="7"/>
      <c r="C1693" s="7"/>
      <c r="D1693" s="18"/>
      <c r="E1693" s="111"/>
      <c r="F1693" s="7"/>
      <c r="G1693" s="7"/>
      <c r="H1693" s="7"/>
      <c r="I1693" s="7"/>
      <c r="J1693" s="7"/>
      <c r="K1693" s="7"/>
      <c r="L1693" s="124"/>
      <c r="M1693" s="7"/>
      <c r="N1693" s="18"/>
      <c r="O1693" s="122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</row>
    <row r="1694" spans="1:27">
      <c r="A1694" s="18"/>
      <c r="B1694" s="7"/>
      <c r="C1694" s="7"/>
      <c r="D1694" s="18"/>
      <c r="E1694" s="111"/>
      <c r="F1694" s="7"/>
      <c r="G1694" s="7"/>
      <c r="H1694" s="7"/>
      <c r="I1694" s="7"/>
      <c r="J1694" s="7"/>
      <c r="K1694" s="7"/>
      <c r="L1694" s="124"/>
      <c r="M1694" s="7"/>
      <c r="N1694" s="18"/>
      <c r="O1694" s="122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</row>
    <row r="1695" spans="1:27">
      <c r="A1695" s="18"/>
      <c r="B1695" s="7"/>
      <c r="C1695" s="7"/>
      <c r="D1695" s="18"/>
      <c r="E1695" s="111"/>
      <c r="F1695" s="7"/>
      <c r="G1695" s="7"/>
      <c r="H1695" s="7"/>
      <c r="I1695" s="7"/>
      <c r="J1695" s="7"/>
      <c r="K1695" s="7"/>
      <c r="L1695" s="124"/>
      <c r="M1695" s="7"/>
      <c r="N1695" s="18"/>
      <c r="O1695" s="122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</row>
    <row r="1696" spans="1:27">
      <c r="A1696" s="18"/>
      <c r="B1696" s="7"/>
      <c r="C1696" s="7"/>
      <c r="D1696" s="18"/>
      <c r="E1696" s="111"/>
      <c r="F1696" s="7"/>
      <c r="G1696" s="7"/>
      <c r="H1696" s="7"/>
      <c r="I1696" s="7"/>
      <c r="J1696" s="7"/>
      <c r="K1696" s="7"/>
      <c r="L1696" s="124"/>
      <c r="M1696" s="7"/>
      <c r="N1696" s="18"/>
      <c r="O1696" s="122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</row>
    <row r="1697" spans="1:27">
      <c r="A1697" s="18"/>
      <c r="B1697" s="7"/>
      <c r="C1697" s="7"/>
      <c r="D1697" s="18"/>
      <c r="E1697" s="111"/>
      <c r="F1697" s="7"/>
      <c r="G1697" s="7"/>
      <c r="H1697" s="7"/>
      <c r="I1697" s="7"/>
      <c r="J1697" s="7"/>
      <c r="K1697" s="7"/>
      <c r="L1697" s="124"/>
      <c r="M1697" s="7"/>
      <c r="N1697" s="18"/>
      <c r="O1697" s="122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</row>
    <row r="1698" spans="1:27">
      <c r="A1698" s="18"/>
      <c r="B1698" s="7"/>
      <c r="C1698" s="7"/>
      <c r="D1698" s="18"/>
      <c r="E1698" s="111"/>
      <c r="F1698" s="7"/>
      <c r="G1698" s="7"/>
      <c r="H1698" s="7"/>
      <c r="I1698" s="7"/>
      <c r="J1698" s="7"/>
      <c r="K1698" s="7"/>
      <c r="L1698" s="124"/>
      <c r="M1698" s="7"/>
      <c r="N1698" s="18"/>
      <c r="O1698" s="122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</row>
    <row r="1699" spans="1:27">
      <c r="A1699" s="18"/>
      <c r="B1699" s="7"/>
      <c r="C1699" s="7"/>
      <c r="D1699" s="18"/>
      <c r="E1699" s="111"/>
      <c r="F1699" s="7"/>
      <c r="G1699" s="7"/>
      <c r="H1699" s="7"/>
      <c r="I1699" s="7"/>
      <c r="J1699" s="7"/>
      <c r="K1699" s="7"/>
      <c r="L1699" s="124"/>
      <c r="M1699" s="7"/>
      <c r="N1699" s="18"/>
      <c r="O1699" s="122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</row>
    <row r="1700" spans="1:27">
      <c r="A1700" s="18"/>
      <c r="B1700" s="7"/>
      <c r="C1700" s="7"/>
      <c r="D1700" s="18"/>
      <c r="E1700" s="111"/>
      <c r="F1700" s="7"/>
      <c r="G1700" s="7"/>
      <c r="H1700" s="7"/>
      <c r="I1700" s="7"/>
      <c r="J1700" s="7"/>
      <c r="K1700" s="7"/>
      <c r="L1700" s="124"/>
      <c r="M1700" s="7"/>
      <c r="N1700" s="18"/>
      <c r="O1700" s="122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</row>
    <row r="1701" spans="1:27">
      <c r="A1701" s="18"/>
      <c r="B1701" s="7"/>
      <c r="C1701" s="7"/>
      <c r="D1701" s="18"/>
      <c r="E1701" s="111"/>
      <c r="F1701" s="7"/>
      <c r="G1701" s="7"/>
      <c r="H1701" s="7"/>
      <c r="I1701" s="7"/>
      <c r="J1701" s="7"/>
      <c r="K1701" s="7"/>
      <c r="L1701" s="124"/>
      <c r="M1701" s="7"/>
      <c r="N1701" s="18"/>
      <c r="O1701" s="122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</row>
    <row r="1702" spans="1:27">
      <c r="A1702" s="18"/>
      <c r="B1702" s="7"/>
      <c r="C1702" s="7"/>
      <c r="D1702" s="18"/>
      <c r="E1702" s="111"/>
      <c r="F1702" s="7"/>
      <c r="G1702" s="7"/>
      <c r="H1702" s="7"/>
      <c r="I1702" s="7"/>
      <c r="J1702" s="7"/>
      <c r="K1702" s="7"/>
      <c r="L1702" s="124"/>
      <c r="M1702" s="7"/>
      <c r="N1702" s="18"/>
      <c r="O1702" s="122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</row>
    <row r="1703" spans="1:27">
      <c r="A1703" s="18"/>
      <c r="B1703" s="7"/>
      <c r="C1703" s="7"/>
      <c r="D1703" s="18"/>
      <c r="E1703" s="111"/>
      <c r="F1703" s="7"/>
      <c r="G1703" s="7"/>
      <c r="H1703" s="7"/>
      <c r="I1703" s="7"/>
      <c r="J1703" s="7"/>
      <c r="K1703" s="7"/>
      <c r="L1703" s="124"/>
      <c r="M1703" s="7"/>
      <c r="N1703" s="18"/>
      <c r="O1703" s="122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</row>
    <row r="1704" spans="1:27">
      <c r="A1704" s="18"/>
      <c r="B1704" s="7"/>
      <c r="C1704" s="7"/>
      <c r="D1704" s="18"/>
      <c r="E1704" s="111"/>
      <c r="F1704" s="7"/>
      <c r="G1704" s="7"/>
      <c r="H1704" s="7"/>
      <c r="I1704" s="7"/>
      <c r="J1704" s="7"/>
      <c r="K1704" s="7"/>
      <c r="L1704" s="124"/>
      <c r="M1704" s="7"/>
      <c r="N1704" s="18"/>
      <c r="O1704" s="122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</row>
    <row r="1705" spans="1:27">
      <c r="A1705" s="18"/>
      <c r="B1705" s="7"/>
      <c r="C1705" s="7"/>
      <c r="D1705" s="18"/>
      <c r="E1705" s="111"/>
      <c r="F1705" s="7"/>
      <c r="G1705" s="7"/>
      <c r="H1705" s="7"/>
      <c r="I1705" s="7"/>
      <c r="J1705" s="7"/>
      <c r="K1705" s="7"/>
      <c r="L1705" s="124"/>
      <c r="M1705" s="7"/>
      <c r="N1705" s="18"/>
      <c r="O1705" s="122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</row>
    <row r="1706" spans="1:27">
      <c r="A1706" s="18"/>
      <c r="B1706" s="7"/>
      <c r="C1706" s="7"/>
      <c r="D1706" s="18"/>
      <c r="E1706" s="111"/>
      <c r="F1706" s="7"/>
      <c r="G1706" s="7"/>
      <c r="H1706" s="7"/>
      <c r="I1706" s="7"/>
      <c r="J1706" s="7"/>
      <c r="K1706" s="7"/>
      <c r="L1706" s="124"/>
      <c r="M1706" s="7"/>
      <c r="N1706" s="18"/>
      <c r="O1706" s="122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</row>
    <row r="1707" spans="1:27">
      <c r="A1707" s="18"/>
      <c r="B1707" s="7"/>
      <c r="C1707" s="7"/>
      <c r="D1707" s="18"/>
      <c r="E1707" s="111"/>
      <c r="F1707" s="7"/>
      <c r="G1707" s="7"/>
      <c r="H1707" s="7"/>
      <c r="I1707" s="7"/>
      <c r="J1707" s="7"/>
      <c r="K1707" s="7"/>
      <c r="L1707" s="124"/>
      <c r="M1707" s="7"/>
      <c r="N1707" s="18"/>
      <c r="O1707" s="122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</row>
    <row r="1708" spans="1:27">
      <c r="A1708" s="18"/>
      <c r="B1708" s="7"/>
      <c r="C1708" s="7"/>
      <c r="D1708" s="18"/>
      <c r="E1708" s="111"/>
      <c r="F1708" s="7"/>
      <c r="G1708" s="7"/>
      <c r="H1708" s="7"/>
      <c r="I1708" s="7"/>
      <c r="J1708" s="7"/>
      <c r="K1708" s="7"/>
      <c r="L1708" s="124"/>
      <c r="M1708" s="7"/>
      <c r="N1708" s="18"/>
      <c r="O1708" s="122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</row>
    <row r="1709" spans="1:27">
      <c r="A1709" s="18"/>
      <c r="B1709" s="7"/>
      <c r="C1709" s="7"/>
      <c r="D1709" s="18"/>
      <c r="E1709" s="111"/>
      <c r="F1709" s="7"/>
      <c r="G1709" s="7"/>
      <c r="H1709" s="7"/>
      <c r="I1709" s="7"/>
      <c r="J1709" s="7"/>
      <c r="K1709" s="7"/>
      <c r="L1709" s="124"/>
      <c r="M1709" s="7"/>
      <c r="N1709" s="18"/>
      <c r="O1709" s="122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</row>
    <row r="1710" spans="1:27">
      <c r="A1710" s="18"/>
      <c r="B1710" s="7"/>
      <c r="C1710" s="7"/>
      <c r="D1710" s="18"/>
      <c r="E1710" s="111"/>
      <c r="F1710" s="7"/>
      <c r="G1710" s="7"/>
      <c r="H1710" s="7"/>
      <c r="I1710" s="7"/>
      <c r="J1710" s="7"/>
      <c r="K1710" s="7"/>
      <c r="L1710" s="124"/>
      <c r="M1710" s="7"/>
      <c r="N1710" s="18"/>
      <c r="O1710" s="122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</row>
    <row r="1711" spans="1:27">
      <c r="A1711" s="18"/>
      <c r="B1711" s="7"/>
      <c r="C1711" s="7"/>
      <c r="D1711" s="18"/>
      <c r="E1711" s="111"/>
      <c r="F1711" s="7"/>
      <c r="G1711" s="7"/>
      <c r="H1711" s="7"/>
      <c r="I1711" s="7"/>
      <c r="J1711" s="7"/>
      <c r="K1711" s="7"/>
      <c r="L1711" s="124"/>
      <c r="M1711" s="7"/>
      <c r="N1711" s="18"/>
      <c r="O1711" s="122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</row>
    <row r="1712" spans="1:27">
      <c r="A1712" s="18"/>
      <c r="B1712" s="7"/>
      <c r="C1712" s="7"/>
      <c r="D1712" s="18"/>
      <c r="E1712" s="111"/>
      <c r="F1712" s="7"/>
      <c r="G1712" s="7"/>
      <c r="H1712" s="7"/>
      <c r="I1712" s="7"/>
      <c r="J1712" s="7"/>
      <c r="K1712" s="7"/>
      <c r="L1712" s="124"/>
      <c r="M1712" s="7"/>
      <c r="N1712" s="18"/>
      <c r="O1712" s="122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</row>
    <row r="1713" spans="1:27">
      <c r="A1713" s="18"/>
      <c r="B1713" s="7"/>
      <c r="C1713" s="7"/>
      <c r="D1713" s="18"/>
      <c r="E1713" s="111"/>
      <c r="F1713" s="7"/>
      <c r="G1713" s="7"/>
      <c r="H1713" s="7"/>
      <c r="I1713" s="7"/>
      <c r="J1713" s="7"/>
      <c r="K1713" s="7"/>
      <c r="L1713" s="124"/>
      <c r="M1713" s="7"/>
      <c r="N1713" s="18"/>
      <c r="O1713" s="122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</row>
    <row r="1714" spans="1:27">
      <c r="A1714" s="18"/>
      <c r="B1714" s="7"/>
      <c r="C1714" s="7"/>
      <c r="D1714" s="18"/>
      <c r="E1714" s="111"/>
      <c r="F1714" s="7"/>
      <c r="G1714" s="7"/>
      <c r="H1714" s="7"/>
      <c r="I1714" s="7"/>
      <c r="J1714" s="7"/>
      <c r="K1714" s="7"/>
      <c r="L1714" s="124"/>
      <c r="M1714" s="7"/>
      <c r="N1714" s="18"/>
      <c r="O1714" s="122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</row>
    <row r="1715" spans="1:27">
      <c r="A1715" s="18"/>
      <c r="B1715" s="7"/>
      <c r="C1715" s="7"/>
      <c r="D1715" s="18"/>
      <c r="E1715" s="111"/>
      <c r="F1715" s="7"/>
      <c r="G1715" s="7"/>
      <c r="H1715" s="7"/>
      <c r="I1715" s="7"/>
      <c r="J1715" s="7"/>
      <c r="K1715" s="7"/>
      <c r="L1715" s="124"/>
      <c r="M1715" s="7"/>
      <c r="N1715" s="18"/>
      <c r="O1715" s="122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</row>
    <row r="1716" spans="1:27">
      <c r="A1716" s="18"/>
      <c r="B1716" s="7"/>
      <c r="C1716" s="7"/>
      <c r="D1716" s="18"/>
      <c r="E1716" s="111"/>
      <c r="F1716" s="7"/>
      <c r="G1716" s="7"/>
      <c r="H1716" s="7"/>
      <c r="I1716" s="7"/>
      <c r="J1716" s="7"/>
      <c r="K1716" s="7"/>
      <c r="L1716" s="124"/>
      <c r="M1716" s="7"/>
      <c r="N1716" s="18"/>
      <c r="O1716" s="122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</row>
    <row r="1717" spans="1:27">
      <c r="A1717" s="18"/>
      <c r="B1717" s="7"/>
      <c r="C1717" s="7"/>
      <c r="D1717" s="18"/>
      <c r="E1717" s="111"/>
      <c r="F1717" s="7"/>
      <c r="G1717" s="7"/>
      <c r="H1717" s="7"/>
      <c r="I1717" s="7"/>
      <c r="J1717" s="7"/>
      <c r="K1717" s="7"/>
      <c r="L1717" s="124"/>
      <c r="M1717" s="7"/>
      <c r="N1717" s="18"/>
      <c r="O1717" s="122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</row>
    <row r="1718" spans="1:27">
      <c r="A1718" s="18"/>
      <c r="B1718" s="7"/>
      <c r="C1718" s="7"/>
      <c r="D1718" s="18"/>
      <c r="E1718" s="111"/>
      <c r="F1718" s="7"/>
      <c r="G1718" s="7"/>
      <c r="H1718" s="7"/>
      <c r="I1718" s="7"/>
      <c r="J1718" s="7"/>
      <c r="K1718" s="7"/>
      <c r="L1718" s="124"/>
      <c r="M1718" s="7"/>
      <c r="N1718" s="18"/>
      <c r="O1718" s="122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</row>
    <row r="1719" spans="1:27">
      <c r="A1719" s="18"/>
      <c r="B1719" s="7"/>
      <c r="C1719" s="7"/>
      <c r="D1719" s="18"/>
      <c r="E1719" s="111"/>
      <c r="F1719" s="7"/>
      <c r="G1719" s="7"/>
      <c r="H1719" s="7"/>
      <c r="I1719" s="7"/>
      <c r="J1719" s="7"/>
      <c r="K1719" s="7"/>
      <c r="L1719" s="124"/>
      <c r="M1719" s="7"/>
      <c r="N1719" s="18"/>
      <c r="O1719" s="122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</row>
    <row r="1720" spans="1:27">
      <c r="A1720" s="18"/>
      <c r="B1720" s="7"/>
      <c r="C1720" s="7"/>
      <c r="D1720" s="18"/>
      <c r="E1720" s="111"/>
      <c r="F1720" s="7"/>
      <c r="G1720" s="7"/>
      <c r="H1720" s="7"/>
      <c r="I1720" s="7"/>
      <c r="J1720" s="7"/>
      <c r="K1720" s="7"/>
      <c r="L1720" s="124"/>
      <c r="M1720" s="7"/>
      <c r="N1720" s="18"/>
      <c r="O1720" s="122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</row>
    <row r="1721" spans="1:27">
      <c r="A1721" s="18"/>
      <c r="B1721" s="7"/>
      <c r="C1721" s="7"/>
      <c r="D1721" s="18"/>
      <c r="E1721" s="111"/>
      <c r="F1721" s="7"/>
      <c r="G1721" s="7"/>
      <c r="H1721" s="7"/>
      <c r="I1721" s="7"/>
      <c r="J1721" s="7"/>
      <c r="K1721" s="7"/>
      <c r="L1721" s="124"/>
      <c r="M1721" s="7"/>
      <c r="N1721" s="18"/>
      <c r="O1721" s="122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</row>
    <row r="1722" spans="1:27">
      <c r="A1722" s="18"/>
      <c r="B1722" s="7"/>
      <c r="C1722" s="7"/>
      <c r="D1722" s="18"/>
      <c r="E1722" s="111"/>
      <c r="F1722" s="7"/>
      <c r="G1722" s="7"/>
      <c r="H1722" s="7"/>
      <c r="I1722" s="7"/>
      <c r="J1722" s="7"/>
      <c r="K1722" s="7"/>
      <c r="L1722" s="124"/>
      <c r="M1722" s="7"/>
      <c r="N1722" s="18"/>
      <c r="O1722" s="122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</row>
    <row r="1723" spans="1:27">
      <c r="A1723" s="18"/>
      <c r="B1723" s="7"/>
      <c r="C1723" s="7"/>
      <c r="D1723" s="18"/>
      <c r="E1723" s="111"/>
      <c r="F1723" s="7"/>
      <c r="G1723" s="7"/>
      <c r="H1723" s="7"/>
      <c r="I1723" s="7"/>
      <c r="J1723" s="7"/>
      <c r="K1723" s="7"/>
      <c r="L1723" s="124"/>
      <c r="M1723" s="7"/>
      <c r="N1723" s="18"/>
      <c r="O1723" s="122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</row>
    <row r="1724" spans="1:27">
      <c r="A1724" s="18"/>
      <c r="B1724" s="7"/>
      <c r="C1724" s="7"/>
      <c r="D1724" s="18"/>
      <c r="E1724" s="111"/>
      <c r="F1724" s="7"/>
      <c r="G1724" s="7"/>
      <c r="H1724" s="7"/>
      <c r="I1724" s="7"/>
      <c r="J1724" s="7"/>
      <c r="K1724" s="7"/>
      <c r="L1724" s="124"/>
      <c r="M1724" s="7"/>
      <c r="N1724" s="18"/>
      <c r="O1724" s="122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</row>
    <row r="1725" spans="1:27">
      <c r="A1725" s="18"/>
      <c r="B1725" s="7"/>
      <c r="C1725" s="7"/>
      <c r="D1725" s="18"/>
      <c r="E1725" s="111"/>
      <c r="F1725" s="7"/>
      <c r="G1725" s="7"/>
      <c r="H1725" s="7"/>
      <c r="I1725" s="7"/>
      <c r="J1725" s="7"/>
      <c r="K1725" s="7"/>
      <c r="L1725" s="124"/>
      <c r="M1725" s="7"/>
      <c r="N1725" s="18"/>
      <c r="O1725" s="122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</row>
    <row r="1726" spans="1:27">
      <c r="A1726" s="18"/>
      <c r="B1726" s="7"/>
      <c r="C1726" s="7"/>
      <c r="D1726" s="18"/>
      <c r="E1726" s="111"/>
      <c r="F1726" s="7"/>
      <c r="G1726" s="7"/>
      <c r="H1726" s="7"/>
      <c r="I1726" s="7"/>
      <c r="J1726" s="7"/>
      <c r="K1726" s="7"/>
      <c r="L1726" s="124"/>
      <c r="M1726" s="7"/>
      <c r="N1726" s="18"/>
      <c r="O1726" s="122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</row>
    <row r="1727" spans="1:27">
      <c r="A1727" s="18"/>
      <c r="B1727" s="7"/>
      <c r="C1727" s="7"/>
      <c r="D1727" s="18"/>
      <c r="E1727" s="111"/>
      <c r="F1727" s="7"/>
      <c r="G1727" s="7"/>
      <c r="H1727" s="7"/>
      <c r="I1727" s="7"/>
      <c r="J1727" s="7"/>
      <c r="K1727" s="7"/>
      <c r="L1727" s="124"/>
      <c r="M1727" s="7"/>
      <c r="N1727" s="18"/>
      <c r="O1727" s="122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</row>
    <row r="1728" spans="1:27">
      <c r="A1728" s="18"/>
      <c r="B1728" s="7"/>
      <c r="C1728" s="7"/>
      <c r="D1728" s="18"/>
      <c r="E1728" s="111"/>
      <c r="F1728" s="7"/>
      <c r="G1728" s="7"/>
      <c r="H1728" s="7"/>
      <c r="I1728" s="7"/>
      <c r="J1728" s="7"/>
      <c r="K1728" s="7"/>
      <c r="L1728" s="124"/>
      <c r="M1728" s="7"/>
      <c r="N1728" s="18"/>
      <c r="O1728" s="122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</row>
    <row r="1729" spans="1:27">
      <c r="A1729" s="18"/>
      <c r="B1729" s="7"/>
      <c r="C1729" s="7"/>
      <c r="D1729" s="18"/>
      <c r="E1729" s="111"/>
      <c r="F1729" s="7"/>
      <c r="G1729" s="7"/>
      <c r="H1729" s="7"/>
      <c r="I1729" s="7"/>
      <c r="J1729" s="7"/>
      <c r="K1729" s="7"/>
      <c r="L1729" s="124"/>
      <c r="M1729" s="7"/>
      <c r="N1729" s="18"/>
      <c r="O1729" s="122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</row>
    <row r="1730" spans="1:27">
      <c r="A1730" s="18"/>
      <c r="B1730" s="7"/>
      <c r="C1730" s="7"/>
      <c r="D1730" s="18"/>
      <c r="E1730" s="111"/>
      <c r="F1730" s="7"/>
      <c r="G1730" s="7"/>
      <c r="H1730" s="7"/>
      <c r="I1730" s="7"/>
      <c r="J1730" s="7"/>
      <c r="K1730" s="7"/>
      <c r="L1730" s="124"/>
      <c r="M1730" s="7"/>
      <c r="N1730" s="18"/>
      <c r="O1730" s="122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</row>
    <row r="1731" spans="1:27">
      <c r="A1731" s="18"/>
      <c r="B1731" s="7"/>
      <c r="C1731" s="7"/>
      <c r="D1731" s="18"/>
      <c r="E1731" s="111"/>
      <c r="F1731" s="7"/>
      <c r="G1731" s="7"/>
      <c r="H1731" s="7"/>
      <c r="I1731" s="7"/>
      <c r="J1731" s="7"/>
      <c r="K1731" s="7"/>
      <c r="L1731" s="124"/>
      <c r="M1731" s="7"/>
      <c r="N1731" s="18"/>
      <c r="O1731" s="122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</row>
    <row r="1732" spans="1:27">
      <c r="A1732" s="18"/>
      <c r="B1732" s="7"/>
      <c r="C1732" s="7"/>
      <c r="D1732" s="18"/>
      <c r="E1732" s="111"/>
      <c r="F1732" s="7"/>
      <c r="G1732" s="7"/>
      <c r="H1732" s="7"/>
      <c r="I1732" s="7"/>
      <c r="J1732" s="7"/>
      <c r="K1732" s="7"/>
      <c r="L1732" s="124"/>
      <c r="M1732" s="7"/>
      <c r="N1732" s="18"/>
      <c r="O1732" s="122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</row>
    <row r="1733" spans="1:27">
      <c r="A1733" s="18"/>
      <c r="B1733" s="7"/>
      <c r="C1733" s="7"/>
      <c r="D1733" s="18"/>
      <c r="E1733" s="111"/>
      <c r="F1733" s="7"/>
      <c r="G1733" s="7"/>
      <c r="H1733" s="7"/>
      <c r="I1733" s="7"/>
      <c r="J1733" s="7"/>
      <c r="K1733" s="7"/>
      <c r="L1733" s="124"/>
      <c r="M1733" s="7"/>
      <c r="N1733" s="18"/>
      <c r="O1733" s="122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</row>
    <row r="1734" spans="1:27">
      <c r="A1734" s="18"/>
      <c r="B1734" s="7"/>
      <c r="C1734" s="7"/>
      <c r="D1734" s="18"/>
      <c r="E1734" s="111"/>
      <c r="F1734" s="7"/>
      <c r="G1734" s="7"/>
      <c r="H1734" s="7"/>
      <c r="I1734" s="7"/>
      <c r="J1734" s="7"/>
      <c r="K1734" s="7"/>
      <c r="L1734" s="124"/>
      <c r="M1734" s="7"/>
      <c r="N1734" s="18"/>
      <c r="O1734" s="122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</row>
    <row r="1735" spans="1:27">
      <c r="A1735" s="18"/>
      <c r="B1735" s="7"/>
      <c r="C1735" s="7"/>
      <c r="D1735" s="18"/>
      <c r="E1735" s="111"/>
      <c r="F1735" s="7"/>
      <c r="G1735" s="7"/>
      <c r="H1735" s="7"/>
      <c r="I1735" s="7"/>
      <c r="J1735" s="7"/>
      <c r="K1735" s="7"/>
      <c r="L1735" s="124"/>
      <c r="M1735" s="7"/>
      <c r="N1735" s="18"/>
      <c r="O1735" s="122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</row>
    <row r="1736" spans="1:27">
      <c r="A1736" s="18"/>
      <c r="B1736" s="7"/>
      <c r="C1736" s="7"/>
      <c r="D1736" s="18"/>
      <c r="E1736" s="111"/>
      <c r="F1736" s="7"/>
      <c r="G1736" s="7"/>
      <c r="H1736" s="7"/>
      <c r="I1736" s="7"/>
      <c r="J1736" s="7"/>
      <c r="K1736" s="7"/>
      <c r="L1736" s="124"/>
      <c r="M1736" s="7"/>
      <c r="N1736" s="18"/>
      <c r="O1736" s="122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</row>
    <row r="1737" spans="1:27">
      <c r="A1737" s="18"/>
      <c r="B1737" s="7"/>
      <c r="C1737" s="7"/>
      <c r="D1737" s="18"/>
      <c r="E1737" s="111"/>
      <c r="F1737" s="7"/>
      <c r="G1737" s="7"/>
      <c r="H1737" s="7"/>
      <c r="I1737" s="7"/>
      <c r="J1737" s="7"/>
      <c r="K1737" s="7"/>
      <c r="L1737" s="124"/>
      <c r="M1737" s="7"/>
      <c r="N1737" s="18"/>
      <c r="O1737" s="122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</row>
    <row r="1738" spans="1:27">
      <c r="A1738" s="18"/>
      <c r="B1738" s="7"/>
      <c r="C1738" s="7"/>
      <c r="D1738" s="18"/>
      <c r="E1738" s="111"/>
      <c r="F1738" s="7"/>
      <c r="G1738" s="7"/>
      <c r="H1738" s="7"/>
      <c r="I1738" s="7"/>
      <c r="J1738" s="7"/>
      <c r="K1738" s="7"/>
      <c r="L1738" s="124"/>
      <c r="M1738" s="7"/>
      <c r="N1738" s="18"/>
      <c r="O1738" s="122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</row>
    <row r="1739" spans="1:27">
      <c r="A1739" s="18"/>
      <c r="B1739" s="7"/>
      <c r="C1739" s="7"/>
      <c r="D1739" s="18"/>
      <c r="E1739" s="111"/>
      <c r="F1739" s="7"/>
      <c r="G1739" s="7"/>
      <c r="H1739" s="7"/>
      <c r="I1739" s="7"/>
      <c r="J1739" s="7"/>
      <c r="K1739" s="7"/>
      <c r="L1739" s="124"/>
      <c r="M1739" s="7"/>
      <c r="N1739" s="18"/>
      <c r="O1739" s="122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</row>
    <row r="1740" spans="1:27">
      <c r="A1740" s="18"/>
      <c r="B1740" s="7"/>
      <c r="C1740" s="7"/>
      <c r="D1740" s="18"/>
      <c r="E1740" s="111"/>
      <c r="F1740" s="7"/>
      <c r="G1740" s="7"/>
      <c r="H1740" s="7"/>
      <c r="I1740" s="7"/>
      <c r="J1740" s="7"/>
      <c r="K1740" s="7"/>
      <c r="L1740" s="124"/>
      <c r="M1740" s="7"/>
      <c r="N1740" s="18"/>
      <c r="O1740" s="122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</row>
    <row r="1741" spans="1:27">
      <c r="A1741" s="18"/>
      <c r="B1741" s="7"/>
      <c r="C1741" s="7"/>
      <c r="D1741" s="18"/>
      <c r="E1741" s="111"/>
      <c r="F1741" s="7"/>
      <c r="G1741" s="7"/>
      <c r="H1741" s="7"/>
      <c r="I1741" s="7"/>
      <c r="J1741" s="7"/>
      <c r="K1741" s="7"/>
      <c r="L1741" s="124"/>
      <c r="M1741" s="7"/>
      <c r="N1741" s="18"/>
      <c r="O1741" s="122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</row>
    <row r="1742" spans="1:27">
      <c r="A1742" s="18"/>
      <c r="B1742" s="7"/>
      <c r="C1742" s="7"/>
      <c r="D1742" s="18"/>
      <c r="E1742" s="111"/>
      <c r="F1742" s="7"/>
      <c r="G1742" s="7"/>
      <c r="H1742" s="7"/>
      <c r="I1742" s="7"/>
      <c r="J1742" s="7"/>
      <c r="K1742" s="7"/>
      <c r="L1742" s="124"/>
      <c r="M1742" s="7"/>
      <c r="N1742" s="18"/>
      <c r="O1742" s="122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</row>
    <row r="1743" spans="1:27">
      <c r="A1743" s="18"/>
      <c r="B1743" s="7"/>
      <c r="C1743" s="7"/>
      <c r="D1743" s="18"/>
      <c r="E1743" s="111"/>
      <c r="F1743" s="7"/>
      <c r="G1743" s="7"/>
      <c r="H1743" s="7"/>
      <c r="I1743" s="7"/>
      <c r="J1743" s="7"/>
      <c r="K1743" s="7"/>
      <c r="L1743" s="124"/>
      <c r="M1743" s="7"/>
      <c r="N1743" s="18"/>
      <c r="O1743" s="122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</row>
    <row r="1744" spans="1:27">
      <c r="A1744" s="18"/>
      <c r="B1744" s="7"/>
      <c r="C1744" s="7"/>
      <c r="D1744" s="18"/>
      <c r="E1744" s="111"/>
      <c r="F1744" s="7"/>
      <c r="G1744" s="7"/>
      <c r="H1744" s="7"/>
      <c r="I1744" s="7"/>
      <c r="J1744" s="7"/>
      <c r="K1744" s="7"/>
      <c r="L1744" s="124"/>
      <c r="M1744" s="7"/>
      <c r="N1744" s="18"/>
      <c r="O1744" s="122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</row>
    <row r="1745" spans="1:27">
      <c r="A1745" s="18"/>
      <c r="B1745" s="7"/>
      <c r="C1745" s="7"/>
      <c r="D1745" s="18"/>
      <c r="E1745" s="111"/>
      <c r="F1745" s="7"/>
      <c r="G1745" s="7"/>
      <c r="H1745" s="7"/>
      <c r="I1745" s="7"/>
      <c r="J1745" s="7"/>
      <c r="K1745" s="7"/>
      <c r="L1745" s="124"/>
      <c r="M1745" s="7"/>
      <c r="N1745" s="18"/>
      <c r="O1745" s="122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</row>
    <row r="1746" spans="1:27">
      <c r="A1746" s="18"/>
      <c r="B1746" s="7"/>
      <c r="C1746" s="7"/>
      <c r="D1746" s="18"/>
      <c r="E1746" s="111"/>
      <c r="F1746" s="7"/>
      <c r="G1746" s="7"/>
      <c r="H1746" s="7"/>
      <c r="I1746" s="7"/>
      <c r="J1746" s="7"/>
      <c r="K1746" s="7"/>
      <c r="L1746" s="124"/>
      <c r="M1746" s="7"/>
      <c r="N1746" s="18"/>
      <c r="O1746" s="122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</row>
    <row r="1747" spans="1:27">
      <c r="A1747" s="18"/>
      <c r="B1747" s="7"/>
      <c r="C1747" s="7"/>
      <c r="D1747" s="18"/>
      <c r="E1747" s="111"/>
      <c r="F1747" s="7"/>
      <c r="G1747" s="7"/>
      <c r="H1747" s="7"/>
      <c r="I1747" s="7"/>
      <c r="J1747" s="7"/>
      <c r="K1747" s="7"/>
      <c r="L1747" s="124"/>
      <c r="M1747" s="7"/>
      <c r="N1747" s="18"/>
      <c r="O1747" s="122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</row>
    <row r="1748" spans="1:27">
      <c r="A1748" s="18"/>
      <c r="B1748" s="7"/>
      <c r="C1748" s="7"/>
      <c r="D1748" s="18"/>
      <c r="E1748" s="111"/>
      <c r="F1748" s="7"/>
      <c r="G1748" s="7"/>
      <c r="H1748" s="7"/>
      <c r="I1748" s="7"/>
      <c r="J1748" s="7"/>
      <c r="K1748" s="7"/>
      <c r="L1748" s="124"/>
      <c r="M1748" s="7"/>
      <c r="N1748" s="18"/>
      <c r="O1748" s="122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</row>
    <row r="1749" spans="1:27">
      <c r="A1749" s="18"/>
      <c r="B1749" s="7"/>
      <c r="C1749" s="7"/>
      <c r="D1749" s="18"/>
      <c r="E1749" s="111"/>
      <c r="F1749" s="7"/>
      <c r="G1749" s="7"/>
      <c r="H1749" s="7"/>
      <c r="I1749" s="7"/>
      <c r="J1749" s="7"/>
      <c r="K1749" s="7"/>
      <c r="L1749" s="124"/>
      <c r="M1749" s="7"/>
      <c r="N1749" s="18"/>
      <c r="O1749" s="122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</row>
    <row r="1750" spans="1:27">
      <c r="A1750" s="18"/>
      <c r="B1750" s="7"/>
      <c r="C1750" s="7"/>
      <c r="D1750" s="18"/>
      <c r="E1750" s="111"/>
      <c r="F1750" s="7"/>
      <c r="G1750" s="7"/>
      <c r="H1750" s="7"/>
      <c r="I1750" s="7"/>
      <c r="J1750" s="7"/>
      <c r="K1750" s="7"/>
      <c r="L1750" s="124"/>
      <c r="M1750" s="7"/>
      <c r="N1750" s="18"/>
      <c r="O1750" s="122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</row>
    <row r="1751" spans="1:27">
      <c r="A1751" s="18"/>
      <c r="B1751" s="7"/>
      <c r="C1751" s="7"/>
      <c r="D1751" s="18"/>
      <c r="E1751" s="111"/>
      <c r="F1751" s="7"/>
      <c r="G1751" s="7"/>
      <c r="H1751" s="7"/>
      <c r="I1751" s="7"/>
      <c r="J1751" s="7"/>
      <c r="K1751" s="7"/>
      <c r="L1751" s="124"/>
      <c r="M1751" s="7"/>
      <c r="N1751" s="18"/>
      <c r="O1751" s="122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</row>
    <row r="1752" spans="1:27">
      <c r="A1752" s="18"/>
      <c r="B1752" s="7"/>
      <c r="C1752" s="7"/>
      <c r="D1752" s="18"/>
      <c r="E1752" s="111"/>
      <c r="F1752" s="7"/>
      <c r="G1752" s="7"/>
      <c r="H1752" s="7"/>
      <c r="I1752" s="7"/>
      <c r="J1752" s="7"/>
      <c r="K1752" s="7"/>
      <c r="L1752" s="124"/>
      <c r="M1752" s="7"/>
      <c r="N1752" s="18"/>
      <c r="O1752" s="122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</row>
    <row r="1753" spans="1:27">
      <c r="A1753" s="18"/>
      <c r="B1753" s="7"/>
      <c r="C1753" s="7"/>
      <c r="D1753" s="18"/>
      <c r="E1753" s="111"/>
      <c r="F1753" s="7"/>
      <c r="G1753" s="7"/>
      <c r="H1753" s="7"/>
      <c r="I1753" s="7"/>
      <c r="J1753" s="7"/>
      <c r="K1753" s="7"/>
      <c r="L1753" s="124"/>
      <c r="M1753" s="7"/>
      <c r="N1753" s="18"/>
      <c r="O1753" s="122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</row>
    <row r="1754" spans="1:27">
      <c r="A1754" s="18"/>
      <c r="B1754" s="7"/>
      <c r="C1754" s="7"/>
      <c r="D1754" s="18"/>
      <c r="E1754" s="111"/>
      <c r="F1754" s="7"/>
      <c r="G1754" s="7"/>
      <c r="H1754" s="7"/>
      <c r="I1754" s="7"/>
      <c r="J1754" s="7"/>
      <c r="K1754" s="7"/>
      <c r="L1754" s="124"/>
      <c r="M1754" s="7"/>
      <c r="N1754" s="18"/>
      <c r="O1754" s="122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</row>
    <row r="1755" spans="1:27">
      <c r="A1755" s="18"/>
      <c r="B1755" s="7"/>
      <c r="C1755" s="7"/>
      <c r="D1755" s="18"/>
      <c r="E1755" s="111"/>
      <c r="F1755" s="7"/>
      <c r="G1755" s="7"/>
      <c r="H1755" s="7"/>
      <c r="I1755" s="7"/>
      <c r="J1755" s="7"/>
      <c r="K1755" s="7"/>
      <c r="L1755" s="124"/>
      <c r="M1755" s="7"/>
      <c r="N1755" s="18"/>
      <c r="O1755" s="122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</row>
    <row r="1756" spans="1:27">
      <c r="A1756" s="18"/>
      <c r="B1756" s="7"/>
      <c r="C1756" s="7"/>
      <c r="D1756" s="18"/>
      <c r="E1756" s="111"/>
      <c r="F1756" s="7"/>
      <c r="G1756" s="7"/>
      <c r="H1756" s="7"/>
      <c r="I1756" s="7"/>
      <c r="J1756" s="7"/>
      <c r="K1756" s="7"/>
      <c r="L1756" s="124"/>
      <c r="M1756" s="7"/>
      <c r="N1756" s="18"/>
      <c r="O1756" s="122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</row>
    <row r="1757" spans="1:27">
      <c r="A1757" s="18"/>
      <c r="B1757" s="7"/>
      <c r="C1757" s="7"/>
      <c r="D1757" s="18"/>
      <c r="E1757" s="111"/>
      <c r="F1757" s="7"/>
      <c r="G1757" s="7"/>
      <c r="H1757" s="7"/>
      <c r="I1757" s="7"/>
      <c r="J1757" s="7"/>
      <c r="K1757" s="7"/>
      <c r="L1757" s="124"/>
      <c r="M1757" s="7"/>
      <c r="N1757" s="18"/>
      <c r="O1757" s="122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</row>
    <row r="1758" spans="1:27">
      <c r="A1758" s="18"/>
      <c r="B1758" s="7"/>
      <c r="C1758" s="7"/>
      <c r="D1758" s="18"/>
      <c r="E1758" s="111"/>
      <c r="F1758" s="7"/>
      <c r="G1758" s="7"/>
      <c r="H1758" s="7"/>
      <c r="I1758" s="7"/>
      <c r="J1758" s="7"/>
      <c r="K1758" s="7"/>
      <c r="L1758" s="124"/>
      <c r="M1758" s="7"/>
      <c r="N1758" s="18"/>
      <c r="O1758" s="122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</row>
    <row r="1759" spans="1:27">
      <c r="A1759" s="18"/>
      <c r="B1759" s="7"/>
      <c r="C1759" s="7"/>
      <c r="D1759" s="18"/>
      <c r="E1759" s="111"/>
      <c r="F1759" s="7"/>
      <c r="G1759" s="7"/>
      <c r="H1759" s="7"/>
      <c r="I1759" s="7"/>
      <c r="J1759" s="7"/>
      <c r="K1759" s="7"/>
      <c r="L1759" s="124"/>
      <c r="M1759" s="7"/>
      <c r="N1759" s="18"/>
      <c r="O1759" s="122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</row>
    <row r="1760" spans="1:27">
      <c r="A1760" s="18"/>
      <c r="B1760" s="7"/>
      <c r="C1760" s="7"/>
      <c r="D1760" s="18"/>
      <c r="E1760" s="111"/>
      <c r="F1760" s="7"/>
      <c r="G1760" s="7"/>
      <c r="H1760" s="7"/>
      <c r="I1760" s="7"/>
      <c r="J1760" s="7"/>
      <c r="K1760" s="7"/>
      <c r="L1760" s="124"/>
      <c r="M1760" s="7"/>
      <c r="N1760" s="18"/>
      <c r="O1760" s="122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</row>
    <row r="1761" spans="1:27">
      <c r="A1761" s="18"/>
      <c r="B1761" s="7"/>
      <c r="C1761" s="7"/>
      <c r="D1761" s="18"/>
      <c r="E1761" s="111"/>
      <c r="F1761" s="7"/>
      <c r="G1761" s="7"/>
      <c r="H1761" s="7"/>
      <c r="I1761" s="7"/>
      <c r="J1761" s="7"/>
      <c r="K1761" s="7"/>
      <c r="L1761" s="124"/>
      <c r="M1761" s="7"/>
      <c r="N1761" s="18"/>
      <c r="O1761" s="122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</row>
    <row r="1762" spans="1:27">
      <c r="A1762" s="18"/>
      <c r="B1762" s="7"/>
      <c r="C1762" s="7"/>
      <c r="D1762" s="18"/>
      <c r="E1762" s="111"/>
      <c r="F1762" s="7"/>
      <c r="G1762" s="7"/>
      <c r="H1762" s="7"/>
      <c r="I1762" s="7"/>
      <c r="J1762" s="7"/>
      <c r="K1762" s="7"/>
      <c r="L1762" s="124"/>
      <c r="M1762" s="7"/>
      <c r="N1762" s="18"/>
      <c r="O1762" s="122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</row>
    <row r="1763" spans="1:27">
      <c r="A1763" s="18"/>
      <c r="B1763" s="7"/>
      <c r="C1763" s="7"/>
      <c r="D1763" s="18"/>
      <c r="E1763" s="111"/>
      <c r="F1763" s="7"/>
      <c r="G1763" s="7"/>
      <c r="H1763" s="7"/>
      <c r="I1763" s="7"/>
      <c r="J1763" s="7"/>
      <c r="K1763" s="7"/>
      <c r="L1763" s="124"/>
      <c r="M1763" s="7"/>
      <c r="N1763" s="18"/>
      <c r="O1763" s="122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</row>
    <row r="1764" spans="1:27">
      <c r="A1764" s="18"/>
      <c r="B1764" s="7"/>
      <c r="C1764" s="7"/>
      <c r="D1764" s="18"/>
      <c r="E1764" s="111"/>
      <c r="F1764" s="7"/>
      <c r="G1764" s="7"/>
      <c r="H1764" s="7"/>
      <c r="I1764" s="7"/>
      <c r="J1764" s="7"/>
      <c r="K1764" s="7"/>
      <c r="L1764" s="124"/>
      <c r="M1764" s="7"/>
      <c r="N1764" s="18"/>
      <c r="O1764" s="122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</row>
    <row r="1765" spans="1:27">
      <c r="A1765" s="18"/>
      <c r="B1765" s="7"/>
      <c r="C1765" s="7"/>
      <c r="D1765" s="18"/>
      <c r="E1765" s="111"/>
      <c r="F1765" s="7"/>
      <c r="G1765" s="7"/>
      <c r="H1765" s="7"/>
      <c r="I1765" s="7"/>
      <c r="J1765" s="7"/>
      <c r="K1765" s="7"/>
      <c r="L1765" s="124"/>
      <c r="M1765" s="7"/>
      <c r="N1765" s="18"/>
      <c r="O1765" s="122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</row>
    <row r="1766" spans="1:27">
      <c r="A1766" s="18"/>
      <c r="B1766" s="7"/>
      <c r="C1766" s="7"/>
      <c r="D1766" s="18"/>
      <c r="E1766" s="111"/>
      <c r="F1766" s="7"/>
      <c r="G1766" s="7"/>
      <c r="H1766" s="7"/>
      <c r="I1766" s="7"/>
      <c r="J1766" s="7"/>
      <c r="K1766" s="7"/>
      <c r="L1766" s="124"/>
      <c r="M1766" s="7"/>
      <c r="N1766" s="18"/>
      <c r="O1766" s="122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</row>
    <row r="1767" spans="1:27">
      <c r="A1767" s="18"/>
      <c r="B1767" s="7"/>
      <c r="C1767" s="7"/>
      <c r="D1767" s="18"/>
      <c r="E1767" s="111"/>
      <c r="F1767" s="7"/>
      <c r="G1767" s="7"/>
      <c r="H1767" s="7"/>
      <c r="I1767" s="7"/>
      <c r="J1767" s="7"/>
      <c r="K1767" s="7"/>
      <c r="L1767" s="124"/>
      <c r="M1767" s="7"/>
      <c r="N1767" s="18"/>
      <c r="O1767" s="122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</row>
    <row r="1768" spans="1:27">
      <c r="A1768" s="18"/>
      <c r="B1768" s="7"/>
      <c r="C1768" s="7"/>
      <c r="D1768" s="18"/>
      <c r="E1768" s="111"/>
      <c r="F1768" s="7"/>
      <c r="G1768" s="7"/>
      <c r="H1768" s="7"/>
      <c r="I1768" s="7"/>
      <c r="J1768" s="7"/>
      <c r="K1768" s="7"/>
      <c r="L1768" s="124"/>
      <c r="M1768" s="7"/>
      <c r="N1768" s="18"/>
      <c r="O1768" s="122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</row>
    <row r="1769" spans="1:27">
      <c r="A1769" s="18"/>
      <c r="B1769" s="7"/>
      <c r="C1769" s="7"/>
      <c r="D1769" s="18"/>
      <c r="E1769" s="111"/>
      <c r="F1769" s="7"/>
      <c r="G1769" s="7"/>
      <c r="H1769" s="7"/>
      <c r="I1769" s="7"/>
      <c r="J1769" s="7"/>
      <c r="K1769" s="7"/>
      <c r="L1769" s="124"/>
      <c r="M1769" s="7"/>
      <c r="N1769" s="18"/>
      <c r="O1769" s="122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</row>
    <row r="1770" spans="1:27">
      <c r="A1770" s="18"/>
      <c r="B1770" s="7"/>
      <c r="C1770" s="7"/>
      <c r="D1770" s="18"/>
      <c r="E1770" s="111"/>
      <c r="F1770" s="7"/>
      <c r="G1770" s="7"/>
      <c r="H1770" s="7"/>
      <c r="I1770" s="7"/>
      <c r="J1770" s="7"/>
      <c r="K1770" s="7"/>
      <c r="L1770" s="124"/>
      <c r="M1770" s="7"/>
      <c r="N1770" s="18"/>
      <c r="O1770" s="122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</row>
    <row r="1771" spans="1:27">
      <c r="A1771" s="18"/>
      <c r="B1771" s="7"/>
      <c r="C1771" s="7"/>
      <c r="D1771" s="18"/>
      <c r="E1771" s="111"/>
      <c r="F1771" s="7"/>
      <c r="G1771" s="7"/>
      <c r="H1771" s="7"/>
      <c r="I1771" s="7"/>
      <c r="J1771" s="7"/>
      <c r="K1771" s="7"/>
      <c r="L1771" s="124"/>
      <c r="M1771" s="7"/>
      <c r="N1771" s="18"/>
      <c r="O1771" s="122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</row>
    <row r="1772" spans="1:27">
      <c r="A1772" s="18"/>
      <c r="B1772" s="7"/>
      <c r="C1772" s="7"/>
      <c r="D1772" s="18"/>
      <c r="E1772" s="111"/>
      <c r="F1772" s="7"/>
      <c r="G1772" s="7"/>
      <c r="H1772" s="7"/>
      <c r="I1772" s="7"/>
      <c r="J1772" s="7"/>
      <c r="K1772" s="7"/>
      <c r="L1772" s="124"/>
      <c r="M1772" s="7"/>
      <c r="N1772" s="18"/>
      <c r="O1772" s="122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</row>
    <row r="1773" spans="1:27">
      <c r="A1773" s="18"/>
      <c r="B1773" s="7"/>
      <c r="C1773" s="7"/>
      <c r="D1773" s="18"/>
      <c r="E1773" s="111"/>
      <c r="F1773" s="7"/>
      <c r="G1773" s="7"/>
      <c r="H1773" s="7"/>
      <c r="I1773" s="7"/>
      <c r="J1773" s="7"/>
      <c r="K1773" s="7"/>
      <c r="L1773" s="124"/>
      <c r="M1773" s="7"/>
      <c r="N1773" s="18"/>
      <c r="O1773" s="122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</row>
    <row r="1774" spans="1:27">
      <c r="A1774" s="18"/>
      <c r="B1774" s="7"/>
      <c r="C1774" s="7"/>
      <c r="D1774" s="18"/>
      <c r="E1774" s="111"/>
      <c r="F1774" s="7"/>
      <c r="G1774" s="7"/>
      <c r="H1774" s="7"/>
      <c r="I1774" s="7"/>
      <c r="J1774" s="7"/>
      <c r="K1774" s="7"/>
      <c r="L1774" s="124"/>
      <c r="M1774" s="7"/>
      <c r="N1774" s="18"/>
      <c r="O1774" s="122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</row>
    <row r="1775" spans="1:27">
      <c r="A1775" s="18"/>
      <c r="B1775" s="7"/>
      <c r="C1775" s="7"/>
      <c r="D1775" s="18"/>
      <c r="E1775" s="111"/>
      <c r="F1775" s="7"/>
      <c r="G1775" s="7"/>
      <c r="H1775" s="7"/>
      <c r="I1775" s="7"/>
      <c r="J1775" s="7"/>
      <c r="K1775" s="7"/>
      <c r="L1775" s="124"/>
      <c r="M1775" s="7"/>
      <c r="N1775" s="18"/>
      <c r="O1775" s="122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</row>
    <row r="1776" spans="1:27">
      <c r="A1776" s="18"/>
      <c r="B1776" s="7"/>
      <c r="C1776" s="7"/>
      <c r="D1776" s="18"/>
      <c r="E1776" s="111"/>
      <c r="F1776" s="7"/>
      <c r="G1776" s="7"/>
      <c r="H1776" s="7"/>
      <c r="I1776" s="7"/>
      <c r="J1776" s="7"/>
      <c r="K1776" s="7"/>
      <c r="L1776" s="124"/>
      <c r="M1776" s="7"/>
      <c r="N1776" s="18"/>
      <c r="O1776" s="122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</row>
    <row r="1777" spans="1:27">
      <c r="A1777" s="18"/>
      <c r="B1777" s="7"/>
      <c r="C1777" s="7"/>
      <c r="D1777" s="18"/>
      <c r="E1777" s="111"/>
      <c r="F1777" s="7"/>
      <c r="G1777" s="7"/>
      <c r="H1777" s="7"/>
      <c r="I1777" s="7"/>
      <c r="J1777" s="7"/>
      <c r="K1777" s="7"/>
      <c r="L1777" s="124"/>
      <c r="M1777" s="7"/>
      <c r="N1777" s="18"/>
      <c r="O1777" s="122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</row>
    <row r="1778" spans="1:27">
      <c r="A1778" s="18"/>
      <c r="B1778" s="7"/>
      <c r="C1778" s="7"/>
      <c r="D1778" s="18"/>
      <c r="E1778" s="111"/>
      <c r="F1778" s="7"/>
      <c r="G1778" s="7"/>
      <c r="H1778" s="7"/>
      <c r="I1778" s="7"/>
      <c r="J1778" s="7"/>
      <c r="K1778" s="7"/>
      <c r="L1778" s="124"/>
      <c r="M1778" s="7"/>
      <c r="N1778" s="18"/>
      <c r="O1778" s="122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</row>
    <row r="1779" spans="1:27">
      <c r="A1779" s="18"/>
      <c r="B1779" s="7"/>
      <c r="C1779" s="7"/>
      <c r="D1779" s="18"/>
      <c r="E1779" s="111"/>
      <c r="F1779" s="7"/>
      <c r="G1779" s="7"/>
      <c r="H1779" s="7"/>
      <c r="I1779" s="7"/>
      <c r="J1779" s="7"/>
      <c r="K1779" s="7"/>
      <c r="L1779" s="124"/>
      <c r="M1779" s="7"/>
      <c r="N1779" s="18"/>
      <c r="O1779" s="122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</row>
    <row r="1780" spans="1:27">
      <c r="A1780" s="18"/>
      <c r="B1780" s="7"/>
      <c r="C1780" s="7"/>
      <c r="D1780" s="18"/>
      <c r="E1780" s="111"/>
      <c r="F1780" s="7"/>
      <c r="G1780" s="7"/>
      <c r="H1780" s="7"/>
      <c r="I1780" s="7"/>
      <c r="J1780" s="7"/>
      <c r="K1780" s="7"/>
      <c r="L1780" s="124"/>
      <c r="M1780" s="7"/>
      <c r="N1780" s="18"/>
      <c r="O1780" s="122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</row>
    <row r="1781" spans="1:27">
      <c r="A1781" s="18"/>
      <c r="B1781" s="7"/>
      <c r="C1781" s="7"/>
      <c r="D1781" s="18"/>
      <c r="E1781" s="111"/>
      <c r="F1781" s="7"/>
      <c r="G1781" s="7"/>
      <c r="H1781" s="7"/>
      <c r="I1781" s="7"/>
      <c r="J1781" s="7"/>
      <c r="K1781" s="7"/>
      <c r="L1781" s="124"/>
      <c r="M1781" s="7"/>
      <c r="N1781" s="18"/>
      <c r="O1781" s="122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</row>
    <row r="1782" spans="1:27">
      <c r="A1782" s="18"/>
      <c r="B1782" s="7"/>
      <c r="C1782" s="7"/>
      <c r="D1782" s="18"/>
      <c r="E1782" s="111"/>
      <c r="F1782" s="7"/>
      <c r="G1782" s="7"/>
      <c r="H1782" s="7"/>
      <c r="I1782" s="7"/>
      <c r="J1782" s="7"/>
      <c r="K1782" s="7"/>
      <c r="L1782" s="124"/>
      <c r="M1782" s="7"/>
      <c r="N1782" s="18"/>
      <c r="O1782" s="122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</row>
    <row r="1783" spans="1:27">
      <c r="A1783" s="18"/>
      <c r="B1783" s="7"/>
      <c r="C1783" s="7"/>
      <c r="D1783" s="18"/>
      <c r="E1783" s="111"/>
      <c r="F1783" s="7"/>
      <c r="G1783" s="7"/>
      <c r="H1783" s="7"/>
      <c r="I1783" s="7"/>
      <c r="J1783" s="7"/>
      <c r="K1783" s="7"/>
      <c r="L1783" s="124"/>
      <c r="M1783" s="7"/>
      <c r="N1783" s="18"/>
      <c r="O1783" s="122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</row>
    <row r="1784" spans="1:27">
      <c r="A1784" s="18"/>
      <c r="B1784" s="7"/>
      <c r="C1784" s="7"/>
      <c r="D1784" s="18"/>
      <c r="E1784" s="111"/>
      <c r="F1784" s="7"/>
      <c r="G1784" s="7"/>
      <c r="H1784" s="7"/>
      <c r="I1784" s="7"/>
      <c r="J1784" s="7"/>
      <c r="K1784" s="7"/>
      <c r="L1784" s="124"/>
      <c r="M1784" s="7"/>
      <c r="N1784" s="18"/>
      <c r="O1784" s="122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</row>
    <row r="1785" spans="1:27">
      <c r="A1785" s="18"/>
      <c r="B1785" s="7"/>
      <c r="C1785" s="7"/>
      <c r="D1785" s="18"/>
      <c r="E1785" s="111"/>
      <c r="F1785" s="7"/>
      <c r="G1785" s="7"/>
      <c r="H1785" s="7"/>
      <c r="I1785" s="7"/>
      <c r="J1785" s="7"/>
      <c r="K1785" s="7"/>
      <c r="L1785" s="124"/>
      <c r="M1785" s="7"/>
      <c r="N1785" s="18"/>
      <c r="O1785" s="122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</row>
    <row r="1786" spans="1:27">
      <c r="A1786" s="18"/>
      <c r="B1786" s="7"/>
      <c r="C1786" s="7"/>
      <c r="D1786" s="18"/>
      <c r="E1786" s="111"/>
      <c r="F1786" s="7"/>
      <c r="G1786" s="7"/>
      <c r="H1786" s="7"/>
      <c r="I1786" s="7"/>
      <c r="J1786" s="7"/>
      <c r="K1786" s="7"/>
      <c r="L1786" s="124"/>
      <c r="M1786" s="7"/>
      <c r="N1786" s="18"/>
      <c r="O1786" s="122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</row>
    <row r="1787" spans="1:27">
      <c r="A1787" s="18"/>
      <c r="B1787" s="7"/>
      <c r="C1787" s="7"/>
      <c r="D1787" s="18"/>
      <c r="E1787" s="111"/>
      <c r="F1787" s="7"/>
      <c r="G1787" s="7"/>
      <c r="H1787" s="7"/>
      <c r="I1787" s="7"/>
      <c r="J1787" s="7"/>
      <c r="K1787" s="7"/>
      <c r="L1787" s="124"/>
      <c r="M1787" s="7"/>
      <c r="N1787" s="18"/>
      <c r="O1787" s="122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</row>
    <row r="1788" spans="1:27">
      <c r="A1788" s="18"/>
      <c r="B1788" s="7"/>
      <c r="C1788" s="7"/>
      <c r="D1788" s="18"/>
      <c r="E1788" s="111"/>
      <c r="F1788" s="7"/>
      <c r="G1788" s="7"/>
      <c r="H1788" s="7"/>
      <c r="I1788" s="7"/>
      <c r="J1788" s="7"/>
      <c r="K1788" s="7"/>
      <c r="L1788" s="124"/>
      <c r="M1788" s="7"/>
      <c r="N1788" s="18"/>
      <c r="O1788" s="122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</row>
    <row r="1789" spans="1:27">
      <c r="A1789" s="18"/>
      <c r="B1789" s="7"/>
      <c r="C1789" s="7"/>
      <c r="D1789" s="18"/>
      <c r="E1789" s="111"/>
      <c r="F1789" s="7"/>
      <c r="G1789" s="7"/>
      <c r="H1789" s="7"/>
      <c r="I1789" s="7"/>
      <c r="J1789" s="7"/>
      <c r="K1789" s="7"/>
      <c r="L1789" s="124"/>
      <c r="M1789" s="7"/>
      <c r="N1789" s="18"/>
      <c r="O1789" s="122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</row>
    <row r="1790" spans="1:27">
      <c r="A1790" s="18"/>
      <c r="B1790" s="7"/>
      <c r="C1790" s="7"/>
      <c r="D1790" s="18"/>
      <c r="E1790" s="111"/>
      <c r="F1790" s="7"/>
      <c r="G1790" s="7"/>
      <c r="H1790" s="7"/>
      <c r="I1790" s="7"/>
      <c r="J1790" s="7"/>
      <c r="K1790" s="7"/>
      <c r="L1790" s="124"/>
      <c r="M1790" s="7"/>
      <c r="N1790" s="18"/>
      <c r="O1790" s="122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</row>
    <row r="1791" spans="1:27">
      <c r="A1791" s="18"/>
      <c r="B1791" s="7"/>
      <c r="C1791" s="7"/>
      <c r="D1791" s="18"/>
      <c r="E1791" s="111"/>
      <c r="F1791" s="7"/>
      <c r="G1791" s="7"/>
      <c r="H1791" s="7"/>
      <c r="I1791" s="7"/>
      <c r="J1791" s="7"/>
      <c r="K1791" s="7"/>
      <c r="L1791" s="124"/>
      <c r="M1791" s="7"/>
      <c r="N1791" s="18"/>
      <c r="O1791" s="122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</row>
    <row r="1792" spans="1:27">
      <c r="A1792" s="18"/>
      <c r="B1792" s="7"/>
      <c r="C1792" s="7"/>
      <c r="D1792" s="18"/>
      <c r="E1792" s="111"/>
      <c r="F1792" s="7"/>
      <c r="G1792" s="7"/>
      <c r="H1792" s="7"/>
      <c r="I1792" s="7"/>
      <c r="J1792" s="7"/>
      <c r="K1792" s="7"/>
      <c r="L1792" s="124"/>
      <c r="M1792" s="7"/>
      <c r="N1792" s="18"/>
      <c r="O1792" s="122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</row>
    <row r="1793" spans="1:27">
      <c r="A1793" s="18"/>
      <c r="B1793" s="7"/>
      <c r="C1793" s="7"/>
      <c r="D1793" s="18"/>
      <c r="E1793" s="111"/>
      <c r="F1793" s="7"/>
      <c r="G1793" s="7"/>
      <c r="H1793" s="7"/>
      <c r="I1793" s="7"/>
      <c r="J1793" s="7"/>
      <c r="K1793" s="7"/>
      <c r="L1793" s="124"/>
      <c r="M1793" s="7"/>
      <c r="N1793" s="18"/>
      <c r="O1793" s="122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</row>
    <row r="1794" spans="1:27">
      <c r="A1794" s="18"/>
      <c r="B1794" s="7"/>
      <c r="C1794" s="7"/>
      <c r="D1794" s="18"/>
      <c r="E1794" s="111"/>
      <c r="F1794" s="7"/>
      <c r="G1794" s="7"/>
      <c r="H1794" s="7"/>
      <c r="I1794" s="7"/>
      <c r="J1794" s="7"/>
      <c r="K1794" s="7"/>
      <c r="L1794" s="124"/>
      <c r="M1794" s="7"/>
      <c r="N1794" s="18"/>
      <c r="O1794" s="122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</row>
    <row r="1795" spans="1:27">
      <c r="A1795" s="18"/>
      <c r="B1795" s="7"/>
      <c r="C1795" s="7"/>
      <c r="D1795" s="18"/>
      <c r="E1795" s="111"/>
      <c r="F1795" s="7"/>
      <c r="G1795" s="7"/>
      <c r="H1795" s="7"/>
      <c r="I1795" s="7"/>
      <c r="J1795" s="7"/>
      <c r="K1795" s="7"/>
      <c r="L1795" s="124"/>
      <c r="M1795" s="7"/>
      <c r="N1795" s="18"/>
      <c r="O1795" s="122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</row>
    <row r="1796" spans="1:27">
      <c r="A1796" s="18"/>
      <c r="B1796" s="7"/>
      <c r="C1796" s="7"/>
      <c r="D1796" s="18"/>
      <c r="E1796" s="111"/>
      <c r="F1796" s="7"/>
      <c r="G1796" s="7"/>
      <c r="H1796" s="7"/>
      <c r="I1796" s="7"/>
      <c r="J1796" s="7"/>
      <c r="K1796" s="7"/>
      <c r="L1796" s="124"/>
      <c r="M1796" s="7"/>
      <c r="N1796" s="18"/>
      <c r="O1796" s="122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</row>
    <row r="1797" spans="1:27">
      <c r="A1797" s="18"/>
      <c r="B1797" s="7"/>
      <c r="C1797" s="7"/>
      <c r="D1797" s="18"/>
      <c r="E1797" s="111"/>
      <c r="F1797" s="7"/>
      <c r="G1797" s="7"/>
      <c r="H1797" s="7"/>
      <c r="I1797" s="7"/>
      <c r="J1797" s="7"/>
      <c r="K1797" s="7"/>
      <c r="L1797" s="124"/>
      <c r="M1797" s="7"/>
      <c r="N1797" s="18"/>
      <c r="O1797" s="122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</row>
    <row r="1798" spans="1:27">
      <c r="A1798" s="18"/>
      <c r="B1798" s="7"/>
      <c r="C1798" s="7"/>
      <c r="D1798" s="18"/>
      <c r="E1798" s="111"/>
      <c r="F1798" s="7"/>
      <c r="G1798" s="7"/>
      <c r="H1798" s="7"/>
      <c r="I1798" s="7"/>
      <c r="J1798" s="7"/>
      <c r="K1798" s="7"/>
      <c r="L1798" s="124"/>
      <c r="M1798" s="7"/>
      <c r="N1798" s="18"/>
      <c r="O1798" s="122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</row>
    <row r="1799" spans="1:27">
      <c r="A1799" s="18"/>
      <c r="B1799" s="7"/>
      <c r="C1799" s="7"/>
      <c r="D1799" s="18"/>
      <c r="E1799" s="111"/>
      <c r="F1799" s="7"/>
      <c r="G1799" s="7"/>
      <c r="H1799" s="7"/>
      <c r="I1799" s="7"/>
      <c r="J1799" s="7"/>
      <c r="K1799" s="7"/>
      <c r="L1799" s="124"/>
      <c r="M1799" s="7"/>
      <c r="N1799" s="18"/>
      <c r="O1799" s="122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</row>
    <row r="1800" spans="1:27">
      <c r="A1800" s="18"/>
      <c r="B1800" s="7"/>
      <c r="C1800" s="7"/>
      <c r="D1800" s="18"/>
      <c r="E1800" s="111"/>
      <c r="F1800" s="7"/>
      <c r="G1800" s="7"/>
      <c r="H1800" s="7"/>
      <c r="I1800" s="7"/>
      <c r="J1800" s="7"/>
      <c r="K1800" s="7"/>
      <c r="L1800" s="124"/>
      <c r="M1800" s="7"/>
      <c r="N1800" s="18"/>
      <c r="O1800" s="122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</row>
    <row r="1801" spans="1:27">
      <c r="A1801" s="18"/>
      <c r="B1801" s="7"/>
      <c r="C1801" s="7"/>
      <c r="D1801" s="18"/>
      <c r="E1801" s="111"/>
      <c r="F1801" s="7"/>
      <c r="G1801" s="7"/>
      <c r="H1801" s="7"/>
      <c r="I1801" s="7"/>
      <c r="J1801" s="7"/>
      <c r="K1801" s="7"/>
      <c r="L1801" s="124"/>
      <c r="M1801" s="7"/>
      <c r="N1801" s="18"/>
      <c r="O1801" s="122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</row>
    <row r="1802" spans="1:27">
      <c r="A1802" s="18"/>
      <c r="B1802" s="7"/>
      <c r="C1802" s="7"/>
      <c r="D1802" s="18"/>
      <c r="E1802" s="111"/>
      <c r="F1802" s="7"/>
      <c r="G1802" s="7"/>
      <c r="H1802" s="7"/>
      <c r="I1802" s="7"/>
      <c r="J1802" s="7"/>
      <c r="K1802" s="7"/>
      <c r="L1802" s="124"/>
      <c r="M1802" s="7"/>
      <c r="N1802" s="18"/>
      <c r="O1802" s="122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</row>
    <row r="1803" spans="1:27">
      <c r="A1803" s="18"/>
      <c r="B1803" s="7"/>
      <c r="C1803" s="7"/>
      <c r="D1803" s="18"/>
      <c r="E1803" s="111"/>
      <c r="F1803" s="7"/>
      <c r="G1803" s="7"/>
      <c r="H1803" s="7"/>
      <c r="I1803" s="7"/>
      <c r="J1803" s="7"/>
      <c r="K1803" s="7"/>
      <c r="L1803" s="124"/>
      <c r="M1803" s="7"/>
      <c r="N1803" s="18"/>
      <c r="O1803" s="122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</row>
    <row r="1804" spans="1:27">
      <c r="A1804" s="18"/>
      <c r="B1804" s="7"/>
      <c r="C1804" s="7"/>
      <c r="D1804" s="18"/>
      <c r="E1804" s="111"/>
      <c r="F1804" s="7"/>
      <c r="G1804" s="7"/>
      <c r="H1804" s="7"/>
      <c r="I1804" s="7"/>
      <c r="J1804" s="7"/>
      <c r="K1804" s="7"/>
      <c r="L1804" s="124"/>
      <c r="M1804" s="7"/>
      <c r="N1804" s="18"/>
      <c r="O1804" s="122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</row>
    <row r="1805" spans="1:27">
      <c r="A1805" s="18"/>
      <c r="B1805" s="7"/>
      <c r="C1805" s="7"/>
      <c r="D1805" s="18"/>
      <c r="E1805" s="111"/>
      <c r="F1805" s="7"/>
      <c r="G1805" s="7"/>
      <c r="H1805" s="7"/>
      <c r="I1805" s="7"/>
      <c r="J1805" s="7"/>
      <c r="K1805" s="7"/>
      <c r="L1805" s="124"/>
      <c r="M1805" s="7"/>
      <c r="N1805" s="18"/>
      <c r="O1805" s="122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</row>
    <row r="1806" spans="1:27">
      <c r="A1806" s="18"/>
      <c r="B1806" s="7"/>
      <c r="C1806" s="7"/>
      <c r="D1806" s="18"/>
      <c r="E1806" s="111"/>
      <c r="F1806" s="7"/>
      <c r="G1806" s="7"/>
      <c r="H1806" s="7"/>
      <c r="I1806" s="7"/>
      <c r="J1806" s="7"/>
      <c r="K1806" s="7"/>
      <c r="L1806" s="124"/>
      <c r="M1806" s="7"/>
      <c r="N1806" s="18"/>
      <c r="O1806" s="122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</row>
    <row r="1807" spans="1:27">
      <c r="A1807" s="18"/>
      <c r="B1807" s="7"/>
      <c r="C1807" s="7"/>
      <c r="D1807" s="18"/>
      <c r="E1807" s="111"/>
      <c r="F1807" s="7"/>
      <c r="G1807" s="7"/>
      <c r="H1807" s="7"/>
      <c r="I1807" s="7"/>
      <c r="J1807" s="7"/>
      <c r="K1807" s="7"/>
      <c r="L1807" s="124"/>
      <c r="M1807" s="7"/>
      <c r="N1807" s="18"/>
      <c r="O1807" s="122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</row>
    <row r="1808" spans="1:27">
      <c r="A1808" s="18"/>
      <c r="B1808" s="7"/>
      <c r="C1808" s="7"/>
      <c r="D1808" s="18"/>
      <c r="E1808" s="111"/>
      <c r="F1808" s="7"/>
      <c r="G1808" s="7"/>
      <c r="H1808" s="7"/>
      <c r="I1808" s="7"/>
      <c r="J1808" s="7"/>
      <c r="K1808" s="7"/>
      <c r="L1808" s="124"/>
      <c r="M1808" s="7"/>
      <c r="N1808" s="18"/>
      <c r="O1808" s="122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</row>
    <row r="1809" spans="1:27">
      <c r="A1809" s="18"/>
      <c r="B1809" s="7"/>
      <c r="C1809" s="7"/>
      <c r="D1809" s="18"/>
      <c r="E1809" s="111"/>
      <c r="F1809" s="7"/>
      <c r="G1809" s="7"/>
      <c r="H1809" s="7"/>
      <c r="I1809" s="7"/>
      <c r="J1809" s="7"/>
      <c r="K1809" s="7"/>
      <c r="L1809" s="124"/>
      <c r="M1809" s="7"/>
      <c r="N1809" s="18"/>
      <c r="O1809" s="122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</row>
    <row r="1810" spans="1:27">
      <c r="A1810" s="18"/>
      <c r="B1810" s="7"/>
      <c r="C1810" s="7"/>
      <c r="D1810" s="18"/>
      <c r="E1810" s="111"/>
      <c r="F1810" s="7"/>
      <c r="G1810" s="7"/>
      <c r="H1810" s="7"/>
      <c r="I1810" s="7"/>
      <c r="J1810" s="7"/>
      <c r="K1810" s="7"/>
      <c r="L1810" s="124"/>
      <c r="M1810" s="7"/>
      <c r="N1810" s="18"/>
      <c r="O1810" s="122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</row>
    <row r="1811" spans="1:27">
      <c r="A1811" s="18"/>
      <c r="B1811" s="7"/>
      <c r="C1811" s="7"/>
      <c r="D1811" s="18"/>
      <c r="E1811" s="111"/>
      <c r="F1811" s="7"/>
      <c r="G1811" s="7"/>
      <c r="H1811" s="7"/>
      <c r="I1811" s="7"/>
      <c r="J1811" s="7"/>
      <c r="K1811" s="7"/>
      <c r="L1811" s="124"/>
      <c r="M1811" s="7"/>
      <c r="N1811" s="18"/>
      <c r="O1811" s="122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</row>
    <row r="1812" spans="1:27">
      <c r="A1812" s="18"/>
      <c r="B1812" s="7"/>
      <c r="C1812" s="7"/>
      <c r="D1812" s="18"/>
      <c r="E1812" s="111"/>
      <c r="F1812" s="7"/>
      <c r="G1812" s="7"/>
      <c r="H1812" s="7"/>
      <c r="I1812" s="7"/>
      <c r="J1812" s="7"/>
      <c r="K1812" s="7"/>
      <c r="L1812" s="124"/>
      <c r="M1812" s="7"/>
      <c r="N1812" s="18"/>
      <c r="O1812" s="122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</row>
    <row r="1813" spans="1:27">
      <c r="A1813" s="18"/>
      <c r="B1813" s="7"/>
      <c r="C1813" s="7"/>
      <c r="D1813" s="18"/>
      <c r="E1813" s="111"/>
      <c r="F1813" s="7"/>
      <c r="G1813" s="7"/>
      <c r="H1813" s="7"/>
      <c r="I1813" s="7"/>
      <c r="J1813" s="7"/>
      <c r="K1813" s="7"/>
      <c r="L1813" s="124"/>
      <c r="M1813" s="7"/>
      <c r="N1813" s="18"/>
      <c r="O1813" s="122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</row>
    <row r="1814" spans="1:27">
      <c r="A1814" s="18"/>
      <c r="B1814" s="7"/>
      <c r="C1814" s="7"/>
      <c r="D1814" s="18"/>
      <c r="E1814" s="111"/>
      <c r="F1814" s="7"/>
      <c r="G1814" s="7"/>
      <c r="H1814" s="7"/>
      <c r="I1814" s="7"/>
      <c r="J1814" s="7"/>
      <c r="K1814" s="7"/>
      <c r="L1814" s="124"/>
      <c r="M1814" s="7"/>
      <c r="N1814" s="18"/>
      <c r="O1814" s="122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</row>
    <row r="1815" spans="1:27">
      <c r="A1815" s="18"/>
      <c r="B1815" s="7"/>
      <c r="C1815" s="7"/>
      <c r="D1815" s="18"/>
      <c r="E1815" s="111"/>
      <c r="F1815" s="7"/>
      <c r="G1815" s="7"/>
      <c r="H1815" s="7"/>
      <c r="I1815" s="7"/>
      <c r="J1815" s="7"/>
      <c r="K1815" s="7"/>
      <c r="L1815" s="124"/>
      <c r="M1815" s="7"/>
      <c r="N1815" s="18"/>
      <c r="O1815" s="122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</row>
    <row r="1816" spans="1:27">
      <c r="A1816" s="18"/>
      <c r="B1816" s="7"/>
      <c r="C1816" s="7"/>
      <c r="D1816" s="18"/>
      <c r="E1816" s="111"/>
      <c r="F1816" s="7"/>
      <c r="G1816" s="7"/>
      <c r="H1816" s="7"/>
      <c r="I1816" s="7"/>
      <c r="J1816" s="7"/>
      <c r="K1816" s="7"/>
      <c r="L1816" s="124"/>
      <c r="M1816" s="7"/>
      <c r="N1816" s="18"/>
      <c r="O1816" s="122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</row>
    <row r="1817" spans="1:27">
      <c r="A1817" s="18"/>
      <c r="B1817" s="7"/>
      <c r="C1817" s="7"/>
      <c r="D1817" s="18"/>
      <c r="E1817" s="111"/>
      <c r="F1817" s="7"/>
      <c r="G1817" s="7"/>
      <c r="H1817" s="7"/>
      <c r="I1817" s="7"/>
      <c r="J1817" s="7"/>
      <c r="K1817" s="7"/>
      <c r="L1817" s="124"/>
      <c r="M1817" s="7"/>
      <c r="N1817" s="18"/>
      <c r="O1817" s="122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</row>
    <row r="1818" spans="1:27">
      <c r="A1818" s="18"/>
      <c r="B1818" s="7"/>
      <c r="C1818" s="7"/>
      <c r="D1818" s="18"/>
      <c r="E1818" s="111"/>
      <c r="F1818" s="7"/>
      <c r="G1818" s="7"/>
      <c r="H1818" s="7"/>
      <c r="I1818" s="7"/>
      <c r="J1818" s="7"/>
      <c r="K1818" s="7"/>
      <c r="L1818" s="124"/>
      <c r="M1818" s="7"/>
      <c r="N1818" s="18"/>
      <c r="O1818" s="122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</row>
    <row r="1819" spans="1:27">
      <c r="A1819" s="18"/>
      <c r="B1819" s="7"/>
      <c r="C1819" s="7"/>
      <c r="D1819" s="18"/>
      <c r="E1819" s="111"/>
      <c r="F1819" s="7"/>
      <c r="G1819" s="7"/>
      <c r="H1819" s="7"/>
      <c r="I1819" s="7"/>
      <c r="J1819" s="7"/>
      <c r="K1819" s="7"/>
      <c r="L1819" s="124"/>
      <c r="M1819" s="7"/>
      <c r="N1819" s="18"/>
      <c r="O1819" s="122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</row>
    <row r="1820" spans="1:27">
      <c r="A1820" s="18"/>
      <c r="B1820" s="7"/>
      <c r="C1820" s="7"/>
      <c r="D1820" s="18"/>
      <c r="E1820" s="111"/>
      <c r="F1820" s="7"/>
      <c r="G1820" s="7"/>
      <c r="H1820" s="7"/>
      <c r="I1820" s="7"/>
      <c r="J1820" s="7"/>
      <c r="K1820" s="7"/>
      <c r="L1820" s="124"/>
      <c r="M1820" s="7"/>
      <c r="N1820" s="18"/>
      <c r="O1820" s="122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</row>
    <row r="1821" spans="1:27">
      <c r="A1821" s="18"/>
      <c r="B1821" s="7"/>
      <c r="C1821" s="7"/>
      <c r="D1821" s="18"/>
      <c r="E1821" s="111"/>
      <c r="F1821" s="7"/>
      <c r="G1821" s="7"/>
      <c r="H1821" s="7"/>
      <c r="I1821" s="7"/>
      <c r="J1821" s="7"/>
      <c r="K1821" s="7"/>
      <c r="L1821" s="124"/>
      <c r="M1821" s="7"/>
      <c r="N1821" s="18"/>
      <c r="O1821" s="122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</row>
    <row r="1822" spans="1:27">
      <c r="A1822" s="18"/>
      <c r="B1822" s="7"/>
      <c r="C1822" s="7"/>
      <c r="D1822" s="18"/>
      <c r="E1822" s="111"/>
      <c r="F1822" s="7"/>
      <c r="G1822" s="7"/>
      <c r="H1822" s="7"/>
      <c r="I1822" s="7"/>
      <c r="J1822" s="7"/>
      <c r="K1822" s="7"/>
      <c r="L1822" s="124"/>
      <c r="M1822" s="7"/>
      <c r="N1822" s="18"/>
      <c r="O1822" s="122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</row>
    <row r="1823" spans="1:27">
      <c r="A1823" s="18"/>
      <c r="B1823" s="7"/>
      <c r="C1823" s="7"/>
      <c r="D1823" s="18"/>
      <c r="E1823" s="111"/>
      <c r="F1823" s="7"/>
      <c r="G1823" s="7"/>
      <c r="H1823" s="7"/>
      <c r="I1823" s="7"/>
      <c r="J1823" s="7"/>
      <c r="K1823" s="7"/>
      <c r="L1823" s="124"/>
      <c r="M1823" s="7"/>
      <c r="N1823" s="18"/>
      <c r="O1823" s="122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</row>
    <row r="1824" spans="1:27">
      <c r="A1824" s="18"/>
      <c r="B1824" s="7"/>
      <c r="C1824" s="7"/>
      <c r="D1824" s="18"/>
      <c r="E1824" s="111"/>
      <c r="F1824" s="7"/>
      <c r="G1824" s="7"/>
      <c r="H1824" s="7"/>
      <c r="I1824" s="7"/>
      <c r="J1824" s="7"/>
      <c r="K1824" s="7"/>
      <c r="L1824" s="124"/>
      <c r="M1824" s="7"/>
      <c r="N1824" s="18"/>
      <c r="O1824" s="122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</row>
    <row r="1825" spans="1:27">
      <c r="A1825" s="18"/>
      <c r="B1825" s="7"/>
      <c r="C1825" s="7"/>
      <c r="D1825" s="18"/>
      <c r="E1825" s="111"/>
      <c r="F1825" s="7"/>
      <c r="G1825" s="7"/>
      <c r="H1825" s="7"/>
      <c r="I1825" s="7"/>
      <c r="J1825" s="7"/>
      <c r="K1825" s="7"/>
      <c r="L1825" s="124"/>
      <c r="M1825" s="7"/>
      <c r="N1825" s="18"/>
      <c r="O1825" s="122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</row>
    <row r="1826" spans="1:27">
      <c r="A1826" s="18"/>
      <c r="B1826" s="7"/>
      <c r="C1826" s="7"/>
      <c r="D1826" s="18"/>
      <c r="E1826" s="111"/>
      <c r="F1826" s="7"/>
      <c r="G1826" s="7"/>
      <c r="H1826" s="7"/>
      <c r="I1826" s="7"/>
      <c r="J1826" s="7"/>
      <c r="K1826" s="7"/>
      <c r="L1826" s="124"/>
      <c r="M1826" s="7"/>
      <c r="N1826" s="18"/>
      <c r="O1826" s="122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</row>
    <row r="1827" spans="1:27">
      <c r="A1827" s="18"/>
      <c r="B1827" s="7"/>
      <c r="C1827" s="7"/>
      <c r="D1827" s="18"/>
      <c r="E1827" s="111"/>
      <c r="F1827" s="7"/>
      <c r="G1827" s="7"/>
      <c r="H1827" s="7"/>
      <c r="I1827" s="7"/>
      <c r="J1827" s="7"/>
      <c r="K1827" s="7"/>
      <c r="L1827" s="124"/>
      <c r="M1827" s="7"/>
      <c r="N1827" s="18"/>
      <c r="O1827" s="122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</row>
    <row r="1828" spans="1:27">
      <c r="A1828" s="18"/>
      <c r="B1828" s="7"/>
      <c r="C1828" s="7"/>
      <c r="D1828" s="18"/>
      <c r="E1828" s="111"/>
      <c r="F1828" s="7"/>
      <c r="G1828" s="7"/>
      <c r="H1828" s="7"/>
      <c r="I1828" s="7"/>
      <c r="J1828" s="7"/>
      <c r="K1828" s="7"/>
      <c r="L1828" s="124"/>
      <c r="M1828" s="7"/>
      <c r="N1828" s="18"/>
      <c r="O1828" s="122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</row>
    <row r="1829" spans="1:27">
      <c r="A1829" s="18"/>
      <c r="B1829" s="7"/>
      <c r="C1829" s="7"/>
      <c r="D1829" s="18"/>
      <c r="E1829" s="111"/>
      <c r="F1829" s="7"/>
      <c r="G1829" s="7"/>
      <c r="H1829" s="7"/>
      <c r="I1829" s="7"/>
      <c r="J1829" s="7"/>
      <c r="K1829" s="7"/>
      <c r="L1829" s="124"/>
      <c r="M1829" s="7"/>
      <c r="N1829" s="18"/>
      <c r="O1829" s="122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</row>
    <row r="1830" spans="1:27">
      <c r="A1830" s="18"/>
      <c r="B1830" s="7"/>
      <c r="C1830" s="7"/>
      <c r="D1830" s="18"/>
      <c r="E1830" s="111"/>
      <c r="F1830" s="7"/>
      <c r="G1830" s="7"/>
      <c r="H1830" s="7"/>
      <c r="I1830" s="7"/>
      <c r="J1830" s="7"/>
      <c r="K1830" s="7"/>
      <c r="L1830" s="124"/>
      <c r="M1830" s="7"/>
      <c r="N1830" s="18"/>
      <c r="O1830" s="122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</row>
    <row r="1831" spans="1:27">
      <c r="A1831" s="18"/>
      <c r="B1831" s="7"/>
      <c r="C1831" s="7"/>
      <c r="D1831" s="18"/>
      <c r="E1831" s="111"/>
      <c r="F1831" s="7"/>
      <c r="G1831" s="7"/>
      <c r="H1831" s="7"/>
      <c r="I1831" s="7"/>
      <c r="J1831" s="7"/>
      <c r="K1831" s="7"/>
      <c r="L1831" s="124"/>
      <c r="M1831" s="7"/>
      <c r="N1831" s="18"/>
      <c r="O1831" s="122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</row>
    <row r="1832" spans="1:27">
      <c r="A1832" s="18"/>
      <c r="B1832" s="7"/>
      <c r="C1832" s="7"/>
      <c r="D1832" s="18"/>
      <c r="E1832" s="111"/>
      <c r="F1832" s="7"/>
      <c r="G1832" s="7"/>
      <c r="H1832" s="7"/>
      <c r="I1832" s="7"/>
      <c r="J1832" s="7"/>
      <c r="K1832" s="7"/>
      <c r="L1832" s="124"/>
      <c r="M1832" s="7"/>
      <c r="N1832" s="18"/>
      <c r="O1832" s="122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</row>
    <row r="1833" spans="1:27">
      <c r="A1833" s="18"/>
      <c r="B1833" s="7"/>
      <c r="C1833" s="7"/>
      <c r="D1833" s="18"/>
      <c r="E1833" s="111"/>
      <c r="F1833" s="7"/>
      <c r="G1833" s="7"/>
      <c r="H1833" s="7"/>
      <c r="I1833" s="7"/>
      <c r="J1833" s="7"/>
      <c r="K1833" s="7"/>
      <c r="L1833" s="124"/>
      <c r="M1833" s="7"/>
      <c r="N1833" s="18"/>
      <c r="O1833" s="122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</row>
    <row r="1834" spans="1:27">
      <c r="A1834" s="18"/>
      <c r="B1834" s="7"/>
      <c r="C1834" s="7"/>
      <c r="D1834" s="18"/>
      <c r="E1834" s="111"/>
      <c r="F1834" s="7"/>
      <c r="G1834" s="7"/>
      <c r="H1834" s="7"/>
      <c r="I1834" s="7"/>
      <c r="J1834" s="7"/>
      <c r="K1834" s="7"/>
      <c r="L1834" s="124"/>
      <c r="M1834" s="7"/>
      <c r="N1834" s="18"/>
      <c r="O1834" s="122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</row>
    <row r="1835" spans="1:27">
      <c r="A1835" s="18"/>
      <c r="B1835" s="7"/>
      <c r="C1835" s="7"/>
      <c r="D1835" s="18"/>
      <c r="E1835" s="111"/>
      <c r="F1835" s="7"/>
      <c r="G1835" s="7"/>
      <c r="H1835" s="7"/>
      <c r="I1835" s="7"/>
      <c r="J1835" s="7"/>
      <c r="K1835" s="7"/>
      <c r="L1835" s="124"/>
      <c r="M1835" s="7"/>
      <c r="N1835" s="18"/>
      <c r="O1835" s="122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</row>
    <row r="1836" spans="1:27">
      <c r="A1836" s="18"/>
      <c r="B1836" s="7"/>
      <c r="C1836" s="7"/>
      <c r="D1836" s="18"/>
      <c r="E1836" s="111"/>
      <c r="F1836" s="7"/>
      <c r="G1836" s="7"/>
      <c r="H1836" s="7"/>
      <c r="I1836" s="7"/>
      <c r="J1836" s="7"/>
      <c r="K1836" s="7"/>
      <c r="L1836" s="124"/>
      <c r="M1836" s="7"/>
      <c r="N1836" s="18"/>
      <c r="O1836" s="122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</row>
    <row r="1837" spans="1:27">
      <c r="A1837" s="18"/>
      <c r="B1837" s="7"/>
      <c r="C1837" s="7"/>
      <c r="D1837" s="18"/>
      <c r="E1837" s="111"/>
      <c r="F1837" s="7"/>
      <c r="G1837" s="7"/>
      <c r="H1837" s="7"/>
      <c r="I1837" s="7"/>
      <c r="J1837" s="7"/>
      <c r="K1837" s="7"/>
      <c r="L1837" s="124"/>
      <c r="M1837" s="7"/>
      <c r="N1837" s="18"/>
      <c r="O1837" s="122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</row>
    <row r="1838" spans="1:27">
      <c r="A1838" s="18"/>
      <c r="B1838" s="7"/>
      <c r="C1838" s="7"/>
      <c r="D1838" s="18"/>
      <c r="E1838" s="111"/>
      <c r="F1838" s="7"/>
      <c r="G1838" s="7"/>
      <c r="H1838" s="7"/>
      <c r="I1838" s="7"/>
      <c r="J1838" s="7"/>
      <c r="K1838" s="7"/>
      <c r="L1838" s="124"/>
      <c r="M1838" s="7"/>
      <c r="N1838" s="18"/>
      <c r="O1838" s="122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</row>
    <row r="1839" spans="1:27">
      <c r="A1839" s="18"/>
      <c r="B1839" s="7"/>
      <c r="C1839" s="7"/>
      <c r="D1839" s="18"/>
      <c r="E1839" s="111"/>
      <c r="F1839" s="7"/>
      <c r="G1839" s="7"/>
      <c r="H1839" s="7"/>
      <c r="I1839" s="7"/>
      <c r="J1839" s="7"/>
      <c r="K1839" s="7"/>
      <c r="L1839" s="124"/>
      <c r="M1839" s="7"/>
      <c r="N1839" s="18"/>
      <c r="O1839" s="122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</row>
    <row r="1840" spans="1:27">
      <c r="A1840" s="18"/>
      <c r="B1840" s="7"/>
      <c r="C1840" s="7"/>
      <c r="D1840" s="18"/>
      <c r="E1840" s="111"/>
      <c r="F1840" s="7"/>
      <c r="G1840" s="7"/>
      <c r="H1840" s="7"/>
      <c r="I1840" s="7"/>
      <c r="J1840" s="7"/>
      <c r="K1840" s="7"/>
      <c r="L1840" s="124"/>
      <c r="M1840" s="7"/>
      <c r="N1840" s="18"/>
      <c r="O1840" s="122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</row>
    <row r="1841" spans="1:27">
      <c r="A1841" s="18"/>
      <c r="B1841" s="7"/>
      <c r="C1841" s="7"/>
      <c r="D1841" s="18"/>
      <c r="E1841" s="111"/>
      <c r="F1841" s="7"/>
      <c r="G1841" s="7"/>
      <c r="H1841" s="7"/>
      <c r="I1841" s="7"/>
      <c r="J1841" s="7"/>
      <c r="K1841" s="7"/>
      <c r="L1841" s="124"/>
      <c r="M1841" s="7"/>
      <c r="N1841" s="18"/>
      <c r="O1841" s="122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</row>
    <row r="1842" spans="1:27">
      <c r="A1842" s="18"/>
      <c r="B1842" s="7"/>
      <c r="C1842" s="7"/>
      <c r="D1842" s="18"/>
      <c r="E1842" s="111"/>
      <c r="F1842" s="7"/>
      <c r="G1842" s="7"/>
      <c r="H1842" s="7"/>
      <c r="I1842" s="7"/>
      <c r="J1842" s="7"/>
      <c r="K1842" s="7"/>
      <c r="L1842" s="124"/>
      <c r="M1842" s="7"/>
      <c r="N1842" s="18"/>
      <c r="O1842" s="122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</row>
    <row r="1843" spans="1:27">
      <c r="A1843" s="18"/>
      <c r="B1843" s="7"/>
      <c r="C1843" s="7"/>
      <c r="D1843" s="18"/>
      <c r="E1843" s="111"/>
      <c r="F1843" s="7"/>
      <c r="G1843" s="7"/>
      <c r="H1843" s="7"/>
      <c r="I1843" s="7"/>
      <c r="J1843" s="7"/>
      <c r="K1843" s="7"/>
      <c r="L1843" s="124"/>
      <c r="M1843" s="7"/>
      <c r="N1843" s="18"/>
      <c r="O1843" s="122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</row>
    <row r="1844" spans="1:27">
      <c r="A1844" s="18"/>
      <c r="B1844" s="7"/>
      <c r="C1844" s="7"/>
      <c r="D1844" s="18"/>
      <c r="E1844" s="111"/>
      <c r="F1844" s="7"/>
      <c r="G1844" s="7"/>
      <c r="H1844" s="7"/>
      <c r="I1844" s="7"/>
      <c r="J1844" s="7"/>
      <c r="K1844" s="7"/>
      <c r="L1844" s="124"/>
      <c r="M1844" s="7"/>
      <c r="N1844" s="18"/>
      <c r="O1844" s="122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</row>
    <row r="1845" spans="1:27">
      <c r="A1845" s="18"/>
      <c r="B1845" s="7"/>
      <c r="C1845" s="7"/>
      <c r="D1845" s="18"/>
      <c r="E1845" s="111"/>
      <c r="F1845" s="7"/>
      <c r="G1845" s="7"/>
      <c r="H1845" s="7"/>
      <c r="I1845" s="7"/>
      <c r="J1845" s="7"/>
      <c r="K1845" s="7"/>
      <c r="L1845" s="124"/>
      <c r="M1845" s="7"/>
      <c r="N1845" s="18"/>
      <c r="O1845" s="122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</row>
    <row r="1846" spans="1:27">
      <c r="A1846" s="18"/>
      <c r="B1846" s="7"/>
      <c r="C1846" s="7"/>
      <c r="D1846" s="18"/>
      <c r="E1846" s="111"/>
      <c r="F1846" s="7"/>
      <c r="G1846" s="7"/>
      <c r="H1846" s="7"/>
      <c r="I1846" s="7"/>
      <c r="J1846" s="7"/>
      <c r="K1846" s="7"/>
      <c r="L1846" s="124"/>
      <c r="M1846" s="7"/>
      <c r="N1846" s="18"/>
      <c r="O1846" s="122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</row>
    <row r="1847" spans="1:27">
      <c r="A1847" s="18"/>
      <c r="B1847" s="7"/>
      <c r="C1847" s="7"/>
      <c r="D1847" s="18"/>
      <c r="E1847" s="111"/>
      <c r="F1847" s="7"/>
      <c r="G1847" s="7"/>
      <c r="H1847" s="7"/>
      <c r="I1847" s="7"/>
      <c r="J1847" s="7"/>
      <c r="K1847" s="7"/>
      <c r="L1847" s="124"/>
      <c r="M1847" s="7"/>
      <c r="N1847" s="18"/>
      <c r="O1847" s="122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</row>
    <row r="1848" spans="1:27">
      <c r="A1848" s="18"/>
      <c r="B1848" s="7"/>
      <c r="C1848" s="7"/>
      <c r="D1848" s="18"/>
      <c r="E1848" s="111"/>
      <c r="F1848" s="7"/>
      <c r="G1848" s="7"/>
      <c r="H1848" s="7"/>
      <c r="I1848" s="7"/>
      <c r="J1848" s="7"/>
      <c r="K1848" s="7"/>
      <c r="L1848" s="124"/>
      <c r="M1848" s="7"/>
      <c r="N1848" s="18"/>
      <c r="O1848" s="122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</row>
    <row r="1849" spans="1:27">
      <c r="A1849" s="18"/>
      <c r="B1849" s="7"/>
      <c r="C1849" s="7"/>
      <c r="D1849" s="18"/>
      <c r="E1849" s="111"/>
      <c r="F1849" s="7"/>
      <c r="G1849" s="7"/>
      <c r="H1849" s="7"/>
      <c r="I1849" s="7"/>
      <c r="J1849" s="7"/>
      <c r="K1849" s="7"/>
      <c r="L1849" s="124"/>
      <c r="M1849" s="7"/>
      <c r="N1849" s="18"/>
      <c r="O1849" s="122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</row>
    <row r="1850" spans="1:27">
      <c r="A1850" s="18"/>
      <c r="B1850" s="7"/>
      <c r="C1850" s="7"/>
      <c r="D1850" s="18"/>
      <c r="E1850" s="111"/>
      <c r="F1850" s="7"/>
      <c r="G1850" s="7"/>
      <c r="H1850" s="7"/>
      <c r="I1850" s="7"/>
      <c r="J1850" s="7"/>
      <c r="K1850" s="7"/>
      <c r="L1850" s="124"/>
      <c r="M1850" s="7"/>
      <c r="N1850" s="18"/>
      <c r="O1850" s="122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</row>
    <row r="1851" spans="1:27">
      <c r="A1851" s="18"/>
      <c r="B1851" s="7"/>
      <c r="C1851" s="7"/>
      <c r="D1851" s="18"/>
      <c r="E1851" s="111"/>
      <c r="F1851" s="7"/>
      <c r="G1851" s="7"/>
      <c r="H1851" s="7"/>
      <c r="I1851" s="7"/>
      <c r="J1851" s="7"/>
      <c r="K1851" s="7"/>
      <c r="L1851" s="124"/>
      <c r="M1851" s="7"/>
      <c r="N1851" s="18"/>
      <c r="O1851" s="122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</row>
    <row r="1852" spans="1:27">
      <c r="A1852" s="18"/>
      <c r="B1852" s="7"/>
      <c r="C1852" s="7"/>
      <c r="D1852" s="18"/>
      <c r="E1852" s="111"/>
      <c r="F1852" s="7"/>
      <c r="G1852" s="7"/>
      <c r="H1852" s="7"/>
      <c r="I1852" s="7"/>
      <c r="J1852" s="7"/>
      <c r="K1852" s="7"/>
      <c r="L1852" s="124"/>
      <c r="M1852" s="7"/>
      <c r="N1852" s="18"/>
      <c r="O1852" s="122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</row>
    <row r="1853" spans="1:27">
      <c r="A1853" s="18"/>
      <c r="B1853" s="7"/>
      <c r="C1853" s="7"/>
      <c r="D1853" s="18"/>
      <c r="E1853" s="111"/>
      <c r="F1853" s="7"/>
      <c r="G1853" s="7"/>
      <c r="H1853" s="7"/>
      <c r="I1853" s="7"/>
      <c r="J1853" s="7"/>
      <c r="K1853" s="7"/>
      <c r="L1853" s="124"/>
      <c r="M1853" s="7"/>
      <c r="N1853" s="18"/>
      <c r="O1853" s="122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</row>
    <row r="1854" spans="1:27">
      <c r="A1854" s="18"/>
      <c r="B1854" s="7"/>
      <c r="C1854" s="7"/>
      <c r="D1854" s="18"/>
      <c r="E1854" s="111"/>
      <c r="F1854" s="7"/>
      <c r="G1854" s="7"/>
      <c r="H1854" s="7"/>
      <c r="I1854" s="7"/>
      <c r="J1854" s="7"/>
      <c r="K1854" s="7"/>
      <c r="L1854" s="124"/>
      <c r="M1854" s="7"/>
      <c r="N1854" s="18"/>
      <c r="O1854" s="122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</row>
    <row r="1855" spans="1:27">
      <c r="A1855" s="18"/>
      <c r="B1855" s="7"/>
      <c r="C1855" s="7"/>
      <c r="D1855" s="18"/>
      <c r="E1855" s="111"/>
      <c r="F1855" s="7"/>
      <c r="G1855" s="7"/>
      <c r="H1855" s="7"/>
      <c r="I1855" s="7"/>
      <c r="J1855" s="7"/>
      <c r="K1855" s="7"/>
      <c r="L1855" s="124"/>
      <c r="M1855" s="7"/>
      <c r="N1855" s="18"/>
      <c r="O1855" s="122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</row>
    <row r="1856" spans="1:27">
      <c r="A1856" s="18"/>
      <c r="B1856" s="7"/>
      <c r="C1856" s="7"/>
      <c r="D1856" s="18"/>
      <c r="E1856" s="111"/>
      <c r="F1856" s="7"/>
      <c r="G1856" s="7"/>
      <c r="H1856" s="7"/>
      <c r="I1856" s="7"/>
      <c r="J1856" s="7"/>
      <c r="K1856" s="7"/>
      <c r="L1856" s="124"/>
      <c r="M1856" s="7"/>
      <c r="N1856" s="18"/>
      <c r="O1856" s="122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</row>
    <row r="1857" spans="1:27">
      <c r="A1857" s="18"/>
      <c r="B1857" s="7"/>
      <c r="C1857" s="7"/>
      <c r="D1857" s="18"/>
      <c r="E1857" s="111"/>
      <c r="F1857" s="7"/>
      <c r="G1857" s="7"/>
      <c r="H1857" s="7"/>
      <c r="I1857" s="7"/>
      <c r="J1857" s="7"/>
      <c r="K1857" s="7"/>
      <c r="L1857" s="124"/>
      <c r="M1857" s="7"/>
      <c r="N1857" s="18"/>
      <c r="O1857" s="122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</row>
    <row r="1858" spans="1:27">
      <c r="A1858" s="18"/>
      <c r="B1858" s="7"/>
      <c r="C1858" s="7"/>
      <c r="D1858" s="18"/>
      <c r="E1858" s="111"/>
      <c r="F1858" s="7"/>
      <c r="G1858" s="7"/>
      <c r="H1858" s="7"/>
      <c r="I1858" s="7"/>
      <c r="J1858" s="7"/>
      <c r="K1858" s="7"/>
      <c r="L1858" s="124"/>
      <c r="M1858" s="7"/>
      <c r="N1858" s="18"/>
      <c r="O1858" s="122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</row>
    <row r="1859" spans="1:27">
      <c r="A1859" s="18"/>
      <c r="B1859" s="7"/>
      <c r="C1859" s="7"/>
      <c r="D1859" s="18"/>
      <c r="E1859" s="111"/>
      <c r="F1859" s="7"/>
      <c r="G1859" s="7"/>
      <c r="H1859" s="7"/>
      <c r="I1859" s="7"/>
      <c r="J1859" s="7"/>
      <c r="K1859" s="7"/>
      <c r="L1859" s="124"/>
      <c r="M1859" s="7"/>
      <c r="N1859" s="18"/>
      <c r="O1859" s="122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</row>
    <row r="1860" spans="1:27">
      <c r="A1860" s="18"/>
      <c r="B1860" s="7"/>
      <c r="C1860" s="7"/>
      <c r="D1860" s="18"/>
      <c r="E1860" s="111"/>
      <c r="F1860" s="7"/>
      <c r="G1860" s="7"/>
      <c r="H1860" s="7"/>
      <c r="I1860" s="7"/>
      <c r="J1860" s="7"/>
      <c r="K1860" s="7"/>
      <c r="L1860" s="124"/>
      <c r="M1860" s="7"/>
      <c r="N1860" s="18"/>
      <c r="O1860" s="122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</row>
    <row r="1861" spans="1:27">
      <c r="A1861" s="18"/>
      <c r="B1861" s="7"/>
      <c r="C1861" s="7"/>
      <c r="D1861" s="18"/>
      <c r="E1861" s="111"/>
      <c r="F1861" s="7"/>
      <c r="G1861" s="7"/>
      <c r="H1861" s="7"/>
      <c r="I1861" s="7"/>
      <c r="J1861" s="7"/>
      <c r="K1861" s="7"/>
      <c r="L1861" s="124"/>
      <c r="M1861" s="7"/>
      <c r="N1861" s="18"/>
      <c r="O1861" s="122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</row>
    <row r="1862" spans="1:27">
      <c r="A1862" s="18"/>
      <c r="B1862" s="7"/>
      <c r="C1862" s="7"/>
      <c r="D1862" s="18"/>
      <c r="E1862" s="111"/>
      <c r="F1862" s="7"/>
      <c r="G1862" s="7"/>
      <c r="H1862" s="7"/>
      <c r="I1862" s="7"/>
      <c r="J1862" s="7"/>
      <c r="K1862" s="7"/>
      <c r="L1862" s="124"/>
      <c r="M1862" s="7"/>
      <c r="N1862" s="18"/>
      <c r="O1862" s="122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</row>
    <row r="1863" spans="1:27">
      <c r="A1863" s="18"/>
      <c r="B1863" s="7"/>
      <c r="C1863" s="7"/>
      <c r="D1863" s="18"/>
      <c r="E1863" s="111"/>
      <c r="F1863" s="7"/>
      <c r="G1863" s="7"/>
      <c r="H1863" s="7"/>
      <c r="I1863" s="7"/>
      <c r="J1863" s="7"/>
      <c r="K1863" s="7"/>
      <c r="L1863" s="124"/>
      <c r="M1863" s="7"/>
      <c r="N1863" s="18"/>
      <c r="O1863" s="122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</row>
    <row r="1864" spans="1:27">
      <c r="A1864" s="18"/>
      <c r="B1864" s="7"/>
      <c r="C1864" s="7"/>
      <c r="D1864" s="18"/>
      <c r="E1864" s="111"/>
      <c r="F1864" s="7"/>
      <c r="G1864" s="7"/>
      <c r="H1864" s="7"/>
      <c r="I1864" s="7"/>
      <c r="J1864" s="7"/>
      <c r="K1864" s="7"/>
      <c r="L1864" s="124"/>
      <c r="M1864" s="7"/>
      <c r="N1864" s="18"/>
      <c r="O1864" s="122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</row>
    <row r="1865" spans="1:27">
      <c r="A1865" s="18"/>
      <c r="B1865" s="7"/>
      <c r="C1865" s="7"/>
      <c r="D1865" s="18"/>
      <c r="E1865" s="111"/>
      <c r="F1865" s="7"/>
      <c r="G1865" s="7"/>
      <c r="H1865" s="7"/>
      <c r="I1865" s="7"/>
      <c r="J1865" s="7"/>
      <c r="K1865" s="7"/>
      <c r="L1865" s="124"/>
      <c r="M1865" s="7"/>
      <c r="N1865" s="18"/>
      <c r="O1865" s="122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</row>
    <row r="1866" spans="1:27">
      <c r="A1866" s="18"/>
      <c r="B1866" s="7"/>
      <c r="C1866" s="7"/>
      <c r="D1866" s="18"/>
      <c r="E1866" s="111"/>
      <c r="F1866" s="7"/>
      <c r="G1866" s="7"/>
      <c r="H1866" s="7"/>
      <c r="I1866" s="7"/>
      <c r="J1866" s="7"/>
      <c r="K1866" s="7"/>
      <c r="L1866" s="124"/>
      <c r="M1866" s="7"/>
      <c r="N1866" s="18"/>
      <c r="O1866" s="122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</row>
    <row r="1867" spans="1:27">
      <c r="A1867" s="18"/>
      <c r="B1867" s="7"/>
      <c r="C1867" s="7"/>
      <c r="D1867" s="18"/>
      <c r="E1867" s="111"/>
      <c r="F1867" s="7"/>
      <c r="G1867" s="7"/>
      <c r="H1867" s="7"/>
      <c r="I1867" s="7"/>
      <c r="J1867" s="7"/>
      <c r="K1867" s="7"/>
      <c r="L1867" s="124"/>
      <c r="M1867" s="7"/>
      <c r="N1867" s="18"/>
      <c r="O1867" s="122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</row>
    <row r="1868" spans="1:27">
      <c r="A1868" s="18"/>
      <c r="B1868" s="7"/>
      <c r="C1868" s="7"/>
      <c r="D1868" s="18"/>
      <c r="E1868" s="111"/>
      <c r="F1868" s="7"/>
      <c r="G1868" s="7"/>
      <c r="H1868" s="7"/>
      <c r="I1868" s="7"/>
      <c r="J1868" s="7"/>
      <c r="K1868" s="7"/>
      <c r="L1868" s="124"/>
      <c r="M1868" s="7"/>
      <c r="N1868" s="18"/>
      <c r="O1868" s="122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</row>
    <row r="1869" spans="1:27">
      <c r="A1869" s="18"/>
      <c r="B1869" s="7"/>
      <c r="C1869" s="7"/>
      <c r="D1869" s="18"/>
      <c r="E1869" s="111"/>
      <c r="F1869" s="7"/>
      <c r="G1869" s="7"/>
      <c r="H1869" s="7"/>
      <c r="I1869" s="7"/>
      <c r="J1869" s="7"/>
      <c r="K1869" s="7"/>
      <c r="L1869" s="124"/>
      <c r="M1869" s="7"/>
      <c r="N1869" s="18"/>
      <c r="O1869" s="122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</row>
    <row r="1870" spans="1:27">
      <c r="A1870" s="18"/>
      <c r="B1870" s="7"/>
      <c r="C1870" s="7"/>
      <c r="D1870" s="18"/>
      <c r="E1870" s="111"/>
      <c r="F1870" s="7"/>
      <c r="G1870" s="7"/>
      <c r="H1870" s="7"/>
      <c r="I1870" s="7"/>
      <c r="J1870" s="7"/>
      <c r="K1870" s="7"/>
      <c r="L1870" s="124"/>
      <c r="M1870" s="7"/>
      <c r="N1870" s="18"/>
      <c r="O1870" s="122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</row>
    <row r="1871" spans="1:27">
      <c r="A1871" s="18"/>
      <c r="B1871" s="7"/>
      <c r="C1871" s="7"/>
      <c r="D1871" s="18"/>
      <c r="E1871" s="111"/>
      <c r="F1871" s="7"/>
      <c r="G1871" s="7"/>
      <c r="H1871" s="7"/>
      <c r="I1871" s="7"/>
      <c r="J1871" s="7"/>
      <c r="K1871" s="7"/>
      <c r="L1871" s="124"/>
      <c r="M1871" s="7"/>
      <c r="N1871" s="18"/>
      <c r="O1871" s="122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</row>
    <row r="1872" spans="1:27">
      <c r="A1872" s="18"/>
      <c r="B1872" s="7"/>
      <c r="C1872" s="7"/>
      <c r="D1872" s="18"/>
      <c r="E1872" s="111"/>
      <c r="F1872" s="7"/>
      <c r="G1872" s="7"/>
      <c r="H1872" s="7"/>
      <c r="I1872" s="7"/>
      <c r="J1872" s="7"/>
      <c r="K1872" s="7"/>
      <c r="L1872" s="124"/>
      <c r="M1872" s="7"/>
      <c r="N1872" s="18"/>
      <c r="O1872" s="122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</row>
    <row r="1873" spans="1:27">
      <c r="A1873" s="18"/>
      <c r="B1873" s="7"/>
      <c r="C1873" s="7"/>
      <c r="D1873" s="18"/>
      <c r="E1873" s="111"/>
      <c r="F1873" s="7"/>
      <c r="G1873" s="7"/>
      <c r="H1873" s="7"/>
      <c r="I1873" s="7"/>
      <c r="J1873" s="7"/>
      <c r="K1873" s="7"/>
      <c r="L1873" s="124"/>
      <c r="M1873" s="7"/>
      <c r="N1873" s="18"/>
      <c r="O1873" s="122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</row>
    <row r="1874" spans="1:27">
      <c r="A1874" s="18"/>
      <c r="B1874" s="7"/>
      <c r="C1874" s="7"/>
      <c r="D1874" s="18"/>
      <c r="E1874" s="111"/>
      <c r="F1874" s="7"/>
      <c r="G1874" s="7"/>
      <c r="H1874" s="7"/>
      <c r="I1874" s="7"/>
      <c r="J1874" s="7"/>
      <c r="K1874" s="7"/>
      <c r="L1874" s="124"/>
      <c r="M1874" s="7"/>
      <c r="N1874" s="18"/>
      <c r="O1874" s="122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</row>
    <row r="1875" spans="1:27">
      <c r="A1875" s="18"/>
      <c r="B1875" s="7"/>
      <c r="C1875" s="7"/>
      <c r="D1875" s="18"/>
      <c r="E1875" s="111"/>
      <c r="F1875" s="7"/>
      <c r="G1875" s="7"/>
      <c r="H1875" s="7"/>
      <c r="I1875" s="7"/>
      <c r="J1875" s="7"/>
      <c r="K1875" s="7"/>
      <c r="L1875" s="124"/>
      <c r="M1875" s="7"/>
      <c r="N1875" s="18"/>
      <c r="O1875" s="122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</row>
    <row r="1876" spans="1:27">
      <c r="A1876" s="18"/>
      <c r="B1876" s="7"/>
      <c r="C1876" s="7"/>
      <c r="D1876" s="18"/>
      <c r="E1876" s="111"/>
      <c r="F1876" s="7"/>
      <c r="G1876" s="7"/>
      <c r="H1876" s="7"/>
      <c r="I1876" s="7"/>
      <c r="J1876" s="7"/>
      <c r="K1876" s="7"/>
      <c r="L1876" s="124"/>
      <c r="M1876" s="7"/>
      <c r="N1876" s="18"/>
      <c r="O1876" s="122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</row>
    <row r="1877" spans="1:27">
      <c r="A1877" s="18"/>
      <c r="B1877" s="7"/>
      <c r="C1877" s="7"/>
      <c r="D1877" s="18"/>
      <c r="E1877" s="111"/>
      <c r="F1877" s="7"/>
      <c r="G1877" s="7"/>
      <c r="H1877" s="7"/>
      <c r="I1877" s="7"/>
      <c r="J1877" s="7"/>
      <c r="K1877" s="7"/>
      <c r="L1877" s="124"/>
      <c r="M1877" s="7"/>
      <c r="N1877" s="18"/>
      <c r="O1877" s="122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</row>
    <row r="1878" spans="1:27">
      <c r="A1878" s="18"/>
      <c r="B1878" s="7"/>
      <c r="C1878" s="7"/>
      <c r="D1878" s="18"/>
      <c r="E1878" s="111"/>
      <c r="F1878" s="7"/>
      <c r="G1878" s="7"/>
      <c r="H1878" s="7"/>
      <c r="I1878" s="7"/>
      <c r="J1878" s="7"/>
      <c r="K1878" s="7"/>
      <c r="L1878" s="124"/>
      <c r="M1878" s="7"/>
      <c r="N1878" s="18"/>
      <c r="O1878" s="122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</row>
    <row r="1879" spans="1:27">
      <c r="A1879" s="18"/>
      <c r="B1879" s="7"/>
      <c r="C1879" s="7"/>
      <c r="D1879" s="18"/>
      <c r="E1879" s="111"/>
      <c r="F1879" s="7"/>
      <c r="G1879" s="7"/>
      <c r="H1879" s="7"/>
      <c r="I1879" s="7"/>
      <c r="J1879" s="7"/>
      <c r="K1879" s="7"/>
      <c r="L1879" s="124"/>
      <c r="M1879" s="7"/>
      <c r="N1879" s="18"/>
      <c r="O1879" s="122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</row>
    <row r="1880" spans="1:27">
      <c r="A1880" s="18"/>
      <c r="B1880" s="7"/>
      <c r="C1880" s="7"/>
      <c r="D1880" s="18"/>
      <c r="E1880" s="111"/>
      <c r="F1880" s="7"/>
      <c r="G1880" s="7"/>
      <c r="H1880" s="7"/>
      <c r="I1880" s="7"/>
      <c r="J1880" s="7"/>
      <c r="K1880" s="7"/>
      <c r="L1880" s="124"/>
      <c r="M1880" s="7"/>
      <c r="N1880" s="18"/>
      <c r="O1880" s="122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</row>
    <row r="1881" spans="1:27">
      <c r="A1881" s="18"/>
      <c r="B1881" s="7"/>
      <c r="C1881" s="7"/>
      <c r="D1881" s="18"/>
      <c r="E1881" s="111"/>
      <c r="F1881" s="7"/>
      <c r="G1881" s="7"/>
      <c r="H1881" s="7"/>
      <c r="I1881" s="7"/>
      <c r="J1881" s="7"/>
      <c r="K1881" s="7"/>
      <c r="L1881" s="124"/>
      <c r="M1881" s="7"/>
      <c r="N1881" s="18"/>
      <c r="O1881" s="122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</row>
    <row r="1882" spans="1:27">
      <c r="A1882" s="18"/>
      <c r="B1882" s="7"/>
      <c r="C1882" s="7"/>
      <c r="D1882" s="18"/>
      <c r="E1882" s="111"/>
      <c r="F1882" s="7"/>
      <c r="G1882" s="7"/>
      <c r="H1882" s="7"/>
      <c r="I1882" s="7"/>
      <c r="J1882" s="7"/>
      <c r="K1882" s="7"/>
      <c r="L1882" s="124"/>
      <c r="M1882" s="7"/>
      <c r="N1882" s="18"/>
      <c r="O1882" s="122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</row>
    <row r="1883" spans="1:27">
      <c r="A1883" s="18"/>
      <c r="B1883" s="7"/>
      <c r="C1883" s="7"/>
      <c r="D1883" s="18"/>
      <c r="E1883" s="111"/>
      <c r="F1883" s="7"/>
      <c r="G1883" s="7"/>
      <c r="H1883" s="7"/>
      <c r="I1883" s="7"/>
      <c r="J1883" s="7"/>
      <c r="K1883" s="7"/>
      <c r="L1883" s="124"/>
      <c r="M1883" s="7"/>
      <c r="N1883" s="18"/>
      <c r="O1883" s="122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</row>
    <row r="1884" spans="1:27">
      <c r="A1884" s="18"/>
      <c r="B1884" s="7"/>
      <c r="C1884" s="7"/>
      <c r="D1884" s="18"/>
      <c r="E1884" s="111"/>
      <c r="F1884" s="7"/>
      <c r="G1884" s="7"/>
      <c r="H1884" s="7"/>
      <c r="I1884" s="7"/>
      <c r="J1884" s="7"/>
      <c r="K1884" s="7"/>
      <c r="L1884" s="124"/>
      <c r="M1884" s="7"/>
      <c r="N1884" s="18"/>
      <c r="O1884" s="122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</row>
    <row r="1885" spans="1:27">
      <c r="A1885" s="18"/>
      <c r="B1885" s="7"/>
      <c r="C1885" s="7"/>
      <c r="D1885" s="18"/>
      <c r="E1885" s="111"/>
      <c r="F1885" s="7"/>
      <c r="G1885" s="7"/>
      <c r="H1885" s="7"/>
      <c r="I1885" s="7"/>
      <c r="J1885" s="7"/>
      <c r="K1885" s="7"/>
      <c r="L1885" s="124"/>
      <c r="M1885" s="7"/>
      <c r="N1885" s="18"/>
      <c r="O1885" s="122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</row>
    <row r="1886" spans="1:27">
      <c r="A1886" s="18"/>
      <c r="B1886" s="7"/>
      <c r="C1886" s="7"/>
      <c r="D1886" s="18"/>
      <c r="E1886" s="111"/>
      <c r="F1886" s="7"/>
      <c r="G1886" s="7"/>
      <c r="H1886" s="7"/>
      <c r="I1886" s="7"/>
      <c r="J1886" s="7"/>
      <c r="K1886" s="7"/>
      <c r="L1886" s="124"/>
      <c r="M1886" s="7"/>
      <c r="N1886" s="18"/>
      <c r="O1886" s="122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</row>
    <row r="1887" spans="1:27">
      <c r="A1887" s="18"/>
      <c r="B1887" s="7"/>
      <c r="C1887" s="7"/>
      <c r="D1887" s="18"/>
      <c r="E1887" s="111"/>
      <c r="F1887" s="7"/>
      <c r="G1887" s="7"/>
      <c r="H1887" s="7"/>
      <c r="I1887" s="7"/>
      <c r="J1887" s="7"/>
      <c r="K1887" s="7"/>
      <c r="L1887" s="124"/>
      <c r="M1887" s="7"/>
      <c r="N1887" s="18"/>
      <c r="O1887" s="122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</row>
    <row r="1888" spans="1:27">
      <c r="A1888" s="18"/>
      <c r="B1888" s="7"/>
      <c r="C1888" s="7"/>
      <c r="D1888" s="18"/>
      <c r="E1888" s="111"/>
      <c r="F1888" s="7"/>
      <c r="G1888" s="7"/>
      <c r="H1888" s="7"/>
      <c r="I1888" s="7"/>
      <c r="J1888" s="7"/>
      <c r="K1888" s="7"/>
      <c r="L1888" s="124"/>
      <c r="M1888" s="7"/>
      <c r="N1888" s="18"/>
      <c r="O1888" s="122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</row>
    <row r="1889" spans="1:27">
      <c r="A1889" s="18"/>
      <c r="B1889" s="7"/>
      <c r="C1889" s="7"/>
      <c r="D1889" s="18"/>
      <c r="E1889" s="111"/>
      <c r="F1889" s="7"/>
      <c r="G1889" s="7"/>
      <c r="H1889" s="7"/>
      <c r="I1889" s="7"/>
      <c r="J1889" s="7"/>
      <c r="K1889" s="7"/>
      <c r="L1889" s="124"/>
      <c r="M1889" s="7"/>
      <c r="N1889" s="18"/>
      <c r="O1889" s="122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</row>
    <row r="1890" spans="1:27">
      <c r="A1890" s="18"/>
      <c r="B1890" s="7"/>
      <c r="C1890" s="7"/>
      <c r="D1890" s="18"/>
      <c r="E1890" s="111"/>
      <c r="F1890" s="7"/>
      <c r="G1890" s="7"/>
      <c r="H1890" s="7"/>
      <c r="I1890" s="7"/>
      <c r="J1890" s="7"/>
      <c r="K1890" s="7"/>
      <c r="L1890" s="124"/>
      <c r="M1890" s="7"/>
      <c r="N1890" s="18"/>
      <c r="O1890" s="122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</row>
    <row r="1891" spans="1:27">
      <c r="A1891" s="18"/>
      <c r="B1891" s="7"/>
      <c r="C1891" s="7"/>
      <c r="D1891" s="18"/>
      <c r="E1891" s="111"/>
      <c r="F1891" s="7"/>
      <c r="G1891" s="7"/>
      <c r="H1891" s="7"/>
      <c r="I1891" s="7"/>
      <c r="J1891" s="7"/>
      <c r="K1891" s="7"/>
      <c r="L1891" s="124"/>
      <c r="M1891" s="7"/>
      <c r="N1891" s="18"/>
      <c r="O1891" s="122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</row>
    <row r="1892" spans="1:27">
      <c r="A1892" s="18"/>
      <c r="B1892" s="7"/>
      <c r="C1892" s="7"/>
      <c r="D1892" s="18"/>
      <c r="E1892" s="111"/>
      <c r="F1892" s="7"/>
      <c r="G1892" s="7"/>
      <c r="H1892" s="7"/>
      <c r="I1892" s="7"/>
      <c r="J1892" s="7"/>
      <c r="K1892" s="7"/>
      <c r="L1892" s="124"/>
      <c r="M1892" s="7"/>
      <c r="N1892" s="18"/>
      <c r="O1892" s="122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</row>
    <row r="1893" spans="1:27">
      <c r="A1893" s="18"/>
      <c r="B1893" s="7"/>
      <c r="C1893" s="7"/>
      <c r="D1893" s="18"/>
      <c r="E1893" s="111"/>
      <c r="F1893" s="7"/>
      <c r="G1893" s="7"/>
      <c r="H1893" s="7"/>
      <c r="I1893" s="7"/>
      <c r="J1893" s="7"/>
      <c r="K1893" s="7"/>
      <c r="L1893" s="124"/>
      <c r="M1893" s="7"/>
      <c r="N1893" s="18"/>
      <c r="O1893" s="122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</row>
    <row r="1894" spans="1:27">
      <c r="A1894" s="18"/>
      <c r="B1894" s="7"/>
      <c r="C1894" s="7"/>
      <c r="D1894" s="18"/>
      <c r="E1894" s="111"/>
      <c r="F1894" s="7"/>
      <c r="G1894" s="7"/>
      <c r="H1894" s="7"/>
      <c r="I1894" s="7"/>
      <c r="J1894" s="7"/>
      <c r="K1894" s="7"/>
      <c r="L1894" s="124"/>
      <c r="M1894" s="7"/>
      <c r="N1894" s="18"/>
      <c r="O1894" s="122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</row>
    <row r="1895" spans="1:27">
      <c r="A1895" s="18"/>
      <c r="B1895" s="7"/>
      <c r="C1895" s="7"/>
      <c r="D1895" s="18"/>
      <c r="E1895" s="111"/>
      <c r="F1895" s="7"/>
      <c r="G1895" s="7"/>
      <c r="H1895" s="7"/>
      <c r="I1895" s="7"/>
      <c r="J1895" s="7"/>
      <c r="K1895" s="7"/>
      <c r="L1895" s="124"/>
      <c r="M1895" s="7"/>
      <c r="N1895" s="18"/>
      <c r="O1895" s="122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</row>
    <row r="1896" spans="1:27">
      <c r="A1896" s="18"/>
      <c r="B1896" s="7"/>
      <c r="C1896" s="7"/>
      <c r="D1896" s="18"/>
      <c r="E1896" s="111"/>
      <c r="F1896" s="7"/>
      <c r="G1896" s="7"/>
      <c r="H1896" s="7"/>
      <c r="I1896" s="7"/>
      <c r="J1896" s="7"/>
      <c r="K1896" s="7"/>
      <c r="L1896" s="124"/>
      <c r="M1896" s="7"/>
      <c r="N1896" s="18"/>
      <c r="O1896" s="122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</row>
    <row r="1897" spans="1:27">
      <c r="A1897" s="18"/>
      <c r="B1897" s="7"/>
      <c r="C1897" s="7"/>
      <c r="D1897" s="18"/>
      <c r="E1897" s="111"/>
      <c r="F1897" s="7"/>
      <c r="G1897" s="7"/>
      <c r="H1897" s="7"/>
      <c r="I1897" s="7"/>
      <c r="J1897" s="7"/>
      <c r="K1897" s="7"/>
      <c r="L1897" s="124"/>
      <c r="M1897" s="7"/>
      <c r="N1897" s="18"/>
      <c r="O1897" s="122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</row>
    <row r="1898" spans="1:27">
      <c r="A1898" s="18"/>
      <c r="B1898" s="7"/>
      <c r="C1898" s="7"/>
      <c r="D1898" s="18"/>
      <c r="E1898" s="111"/>
      <c r="F1898" s="7"/>
      <c r="G1898" s="7"/>
      <c r="H1898" s="7"/>
      <c r="I1898" s="7"/>
      <c r="J1898" s="7"/>
      <c r="K1898" s="7"/>
      <c r="L1898" s="124"/>
      <c r="M1898" s="7"/>
      <c r="N1898" s="18"/>
      <c r="O1898" s="122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</row>
    <row r="1899" spans="1:27">
      <c r="A1899" s="18"/>
      <c r="B1899" s="7"/>
      <c r="C1899" s="7"/>
      <c r="D1899" s="18"/>
      <c r="E1899" s="111"/>
      <c r="F1899" s="7"/>
      <c r="G1899" s="7"/>
      <c r="H1899" s="7"/>
      <c r="I1899" s="7"/>
      <c r="J1899" s="7"/>
      <c r="K1899" s="7"/>
      <c r="L1899" s="124"/>
      <c r="M1899" s="7"/>
      <c r="N1899" s="18"/>
      <c r="O1899" s="122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</row>
    <row r="1900" spans="1:27">
      <c r="A1900" s="18"/>
      <c r="B1900" s="7"/>
      <c r="C1900" s="7"/>
      <c r="D1900" s="18"/>
      <c r="E1900" s="111"/>
      <c r="F1900" s="7"/>
      <c r="G1900" s="7"/>
      <c r="H1900" s="7"/>
      <c r="I1900" s="7"/>
      <c r="J1900" s="7"/>
      <c r="K1900" s="7"/>
      <c r="L1900" s="124"/>
      <c r="M1900" s="7"/>
      <c r="N1900" s="18"/>
      <c r="O1900" s="122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</row>
    <row r="1901" spans="1:27">
      <c r="A1901" s="18"/>
      <c r="B1901" s="7"/>
      <c r="C1901" s="7"/>
      <c r="D1901" s="18"/>
      <c r="E1901" s="111"/>
      <c r="F1901" s="7"/>
      <c r="G1901" s="7"/>
      <c r="H1901" s="7"/>
      <c r="I1901" s="7"/>
      <c r="J1901" s="7"/>
      <c r="K1901" s="7"/>
      <c r="L1901" s="124"/>
      <c r="M1901" s="7"/>
      <c r="N1901" s="18"/>
      <c r="O1901" s="122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</row>
    <row r="1902" spans="1:27">
      <c r="A1902" s="18"/>
      <c r="B1902" s="7"/>
      <c r="C1902" s="7"/>
      <c r="D1902" s="18"/>
      <c r="E1902" s="111"/>
      <c r="F1902" s="7"/>
      <c r="G1902" s="7"/>
      <c r="H1902" s="7"/>
      <c r="I1902" s="7"/>
      <c r="J1902" s="7"/>
      <c r="K1902" s="7"/>
      <c r="L1902" s="124"/>
      <c r="M1902" s="7"/>
      <c r="N1902" s="18"/>
      <c r="O1902" s="122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</row>
    <row r="1903" spans="1:27">
      <c r="A1903" s="18"/>
      <c r="B1903" s="7"/>
      <c r="C1903" s="7"/>
      <c r="D1903" s="18"/>
      <c r="E1903" s="111"/>
      <c r="F1903" s="7"/>
      <c r="G1903" s="7"/>
      <c r="H1903" s="7"/>
      <c r="I1903" s="7"/>
      <c r="J1903" s="7"/>
      <c r="K1903" s="7"/>
      <c r="L1903" s="124"/>
      <c r="M1903" s="7"/>
      <c r="N1903" s="18"/>
      <c r="O1903" s="122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</row>
    <row r="1904" spans="1:27">
      <c r="A1904" s="18"/>
      <c r="B1904" s="7"/>
      <c r="C1904" s="7"/>
      <c r="D1904" s="18"/>
      <c r="E1904" s="111"/>
      <c r="F1904" s="7"/>
      <c r="G1904" s="7"/>
      <c r="H1904" s="7"/>
      <c r="I1904" s="7"/>
      <c r="J1904" s="7"/>
      <c r="K1904" s="7"/>
      <c r="L1904" s="124"/>
      <c r="M1904" s="7"/>
      <c r="N1904" s="18"/>
      <c r="O1904" s="122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</row>
    <row r="1905" spans="1:27">
      <c r="A1905" s="18"/>
      <c r="B1905" s="7"/>
      <c r="C1905" s="7"/>
      <c r="D1905" s="18"/>
      <c r="E1905" s="111"/>
      <c r="F1905" s="7"/>
      <c r="G1905" s="7"/>
      <c r="H1905" s="7"/>
      <c r="I1905" s="7"/>
      <c r="J1905" s="7"/>
      <c r="K1905" s="7"/>
      <c r="L1905" s="124"/>
      <c r="M1905" s="7"/>
      <c r="N1905" s="18"/>
      <c r="O1905" s="122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</row>
    <row r="1906" spans="1:27">
      <c r="A1906" s="18"/>
      <c r="B1906" s="7"/>
      <c r="C1906" s="7"/>
      <c r="D1906" s="18"/>
      <c r="E1906" s="111"/>
      <c r="F1906" s="7"/>
      <c r="G1906" s="7"/>
      <c r="H1906" s="7"/>
      <c r="I1906" s="7"/>
      <c r="J1906" s="7"/>
      <c r="K1906" s="7"/>
      <c r="L1906" s="124"/>
      <c r="M1906" s="7"/>
      <c r="N1906" s="18"/>
      <c r="O1906" s="122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</row>
    <row r="1907" spans="1:27">
      <c r="A1907" s="18"/>
      <c r="B1907" s="7"/>
      <c r="C1907" s="7"/>
      <c r="D1907" s="18"/>
      <c r="E1907" s="111"/>
      <c r="F1907" s="7"/>
      <c r="G1907" s="7"/>
      <c r="H1907" s="7"/>
      <c r="I1907" s="7"/>
      <c r="J1907" s="7"/>
      <c r="K1907" s="7"/>
      <c r="L1907" s="124"/>
      <c r="M1907" s="7"/>
      <c r="N1907" s="18"/>
      <c r="O1907" s="122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</row>
    <row r="1908" spans="1:27">
      <c r="A1908" s="18"/>
      <c r="B1908" s="7"/>
      <c r="C1908" s="7"/>
      <c r="D1908" s="18"/>
      <c r="E1908" s="111"/>
      <c r="F1908" s="7"/>
      <c r="G1908" s="7"/>
      <c r="H1908" s="7"/>
      <c r="I1908" s="7"/>
      <c r="J1908" s="7"/>
      <c r="K1908" s="7"/>
      <c r="L1908" s="124"/>
      <c r="M1908" s="7"/>
      <c r="N1908" s="18"/>
      <c r="O1908" s="122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</row>
    <row r="1909" spans="1:27">
      <c r="A1909" s="18"/>
      <c r="B1909" s="7"/>
      <c r="C1909" s="7"/>
      <c r="D1909" s="18"/>
      <c r="E1909" s="111"/>
      <c r="F1909" s="7"/>
      <c r="G1909" s="7"/>
      <c r="H1909" s="7"/>
      <c r="I1909" s="7"/>
      <c r="J1909" s="7"/>
      <c r="K1909" s="7"/>
      <c r="L1909" s="124"/>
      <c r="M1909" s="7"/>
      <c r="N1909" s="18"/>
      <c r="O1909" s="122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</row>
    <row r="1910" spans="1:27">
      <c r="A1910" s="18"/>
      <c r="B1910" s="7"/>
      <c r="C1910" s="7"/>
      <c r="D1910" s="18"/>
      <c r="E1910" s="111"/>
      <c r="F1910" s="7"/>
      <c r="G1910" s="7"/>
      <c r="H1910" s="7"/>
      <c r="I1910" s="7"/>
      <c r="J1910" s="7"/>
      <c r="K1910" s="7"/>
      <c r="L1910" s="124"/>
      <c r="M1910" s="7"/>
      <c r="N1910" s="18"/>
      <c r="O1910" s="122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</row>
    <row r="1911" spans="1:27">
      <c r="A1911" s="18"/>
      <c r="B1911" s="7"/>
      <c r="C1911" s="7"/>
      <c r="D1911" s="18"/>
      <c r="E1911" s="111"/>
      <c r="F1911" s="7"/>
      <c r="G1911" s="7"/>
      <c r="H1911" s="7"/>
      <c r="I1911" s="7"/>
      <c r="J1911" s="7"/>
      <c r="K1911" s="7"/>
      <c r="L1911" s="124"/>
      <c r="M1911" s="7"/>
      <c r="N1911" s="18"/>
      <c r="O1911" s="122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</row>
    <row r="1912" spans="1:27">
      <c r="A1912" s="18"/>
      <c r="B1912" s="7"/>
      <c r="C1912" s="7"/>
      <c r="D1912" s="18"/>
      <c r="E1912" s="111"/>
      <c r="F1912" s="7"/>
      <c r="G1912" s="7"/>
      <c r="H1912" s="7"/>
      <c r="I1912" s="7"/>
      <c r="J1912" s="7"/>
      <c r="K1912" s="7"/>
      <c r="L1912" s="124"/>
      <c r="M1912" s="7"/>
      <c r="N1912" s="18"/>
      <c r="O1912" s="122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</row>
    <row r="1913" spans="1:27">
      <c r="A1913" s="18"/>
      <c r="B1913" s="7"/>
      <c r="C1913" s="7"/>
      <c r="D1913" s="18"/>
      <c r="E1913" s="111"/>
      <c r="F1913" s="7"/>
      <c r="G1913" s="7"/>
      <c r="H1913" s="7"/>
      <c r="I1913" s="7"/>
      <c r="J1913" s="7"/>
      <c r="K1913" s="7"/>
      <c r="L1913" s="124"/>
      <c r="M1913" s="7"/>
      <c r="N1913" s="18"/>
      <c r="O1913" s="122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</row>
    <row r="1914" spans="1:27">
      <c r="A1914" s="18"/>
      <c r="B1914" s="7"/>
      <c r="C1914" s="7"/>
      <c r="D1914" s="18"/>
      <c r="E1914" s="111"/>
      <c r="F1914" s="7"/>
      <c r="G1914" s="7"/>
      <c r="H1914" s="7"/>
      <c r="I1914" s="7"/>
      <c r="J1914" s="7"/>
      <c r="K1914" s="7"/>
      <c r="L1914" s="124"/>
      <c r="M1914" s="7"/>
      <c r="N1914" s="18"/>
      <c r="O1914" s="122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</row>
    <row r="1915" spans="1:27">
      <c r="A1915" s="18"/>
      <c r="B1915" s="7"/>
      <c r="C1915" s="7"/>
      <c r="D1915" s="18"/>
      <c r="E1915" s="111"/>
      <c r="F1915" s="7"/>
      <c r="G1915" s="7"/>
      <c r="H1915" s="7"/>
      <c r="I1915" s="7"/>
      <c r="J1915" s="7"/>
      <c r="K1915" s="7"/>
      <c r="L1915" s="124"/>
      <c r="M1915" s="7"/>
      <c r="N1915" s="18"/>
      <c r="O1915" s="122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</row>
    <row r="1916" spans="1:27">
      <c r="A1916" s="18"/>
      <c r="B1916" s="7"/>
      <c r="C1916" s="7"/>
      <c r="D1916" s="18"/>
      <c r="E1916" s="111"/>
      <c r="F1916" s="7"/>
      <c r="G1916" s="7"/>
      <c r="H1916" s="7"/>
      <c r="I1916" s="7"/>
      <c r="J1916" s="7"/>
      <c r="K1916" s="7"/>
      <c r="L1916" s="124"/>
      <c r="M1916" s="7"/>
      <c r="N1916" s="18"/>
      <c r="O1916" s="122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</row>
    <row r="1917" spans="1:27">
      <c r="A1917" s="18"/>
      <c r="B1917" s="7"/>
      <c r="C1917" s="7"/>
      <c r="D1917" s="18"/>
      <c r="E1917" s="111"/>
      <c r="F1917" s="7"/>
      <c r="G1917" s="7"/>
      <c r="H1917" s="7"/>
      <c r="I1917" s="7"/>
      <c r="J1917" s="7"/>
      <c r="K1917" s="7"/>
      <c r="L1917" s="124"/>
      <c r="M1917" s="7"/>
      <c r="N1917" s="18"/>
      <c r="O1917" s="122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</row>
    <row r="1918" spans="1:27">
      <c r="A1918" s="18"/>
      <c r="B1918" s="7"/>
      <c r="C1918" s="7"/>
      <c r="D1918" s="18"/>
      <c r="E1918" s="111"/>
      <c r="F1918" s="7"/>
      <c r="G1918" s="7"/>
      <c r="H1918" s="7"/>
      <c r="I1918" s="7"/>
      <c r="J1918" s="7"/>
      <c r="K1918" s="7"/>
      <c r="L1918" s="124"/>
      <c r="M1918" s="7"/>
      <c r="N1918" s="18"/>
      <c r="O1918" s="122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</row>
    <row r="1919" spans="1:27">
      <c r="A1919" s="18"/>
      <c r="B1919" s="7"/>
      <c r="C1919" s="7"/>
      <c r="D1919" s="18"/>
      <c r="E1919" s="111"/>
      <c r="F1919" s="7"/>
      <c r="G1919" s="7"/>
      <c r="H1919" s="7"/>
      <c r="I1919" s="7"/>
      <c r="J1919" s="7"/>
      <c r="K1919" s="7"/>
      <c r="L1919" s="124"/>
      <c r="M1919" s="7"/>
      <c r="N1919" s="18"/>
      <c r="O1919" s="122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</row>
    <row r="1920" spans="1:27">
      <c r="A1920" s="18"/>
      <c r="B1920" s="7"/>
      <c r="C1920" s="7"/>
      <c r="D1920" s="18"/>
      <c r="E1920" s="111"/>
      <c r="F1920" s="7"/>
      <c r="G1920" s="7"/>
      <c r="H1920" s="7"/>
      <c r="I1920" s="7"/>
      <c r="J1920" s="7"/>
      <c r="K1920" s="7"/>
      <c r="L1920" s="124"/>
      <c r="M1920" s="7"/>
      <c r="N1920" s="18"/>
      <c r="O1920" s="122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</row>
    <row r="1921" spans="1:27">
      <c r="A1921" s="18"/>
      <c r="B1921" s="7"/>
      <c r="C1921" s="7"/>
      <c r="D1921" s="18"/>
      <c r="E1921" s="111"/>
      <c r="F1921" s="7"/>
      <c r="G1921" s="7"/>
      <c r="H1921" s="7"/>
      <c r="I1921" s="7"/>
      <c r="J1921" s="7"/>
      <c r="K1921" s="7"/>
      <c r="L1921" s="124"/>
      <c r="M1921" s="7"/>
      <c r="N1921" s="18"/>
      <c r="O1921" s="122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</row>
    <row r="1922" spans="1:27">
      <c r="A1922" s="18"/>
      <c r="B1922" s="7"/>
      <c r="C1922" s="7"/>
      <c r="D1922" s="18"/>
      <c r="E1922" s="111"/>
      <c r="F1922" s="7"/>
      <c r="G1922" s="7"/>
      <c r="H1922" s="7"/>
      <c r="I1922" s="7"/>
      <c r="J1922" s="7"/>
      <c r="K1922" s="7"/>
      <c r="L1922" s="124"/>
      <c r="M1922" s="7"/>
      <c r="N1922" s="18"/>
      <c r="O1922" s="122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</row>
    <row r="1923" spans="1:27">
      <c r="A1923" s="18"/>
      <c r="B1923" s="7"/>
      <c r="C1923" s="7"/>
      <c r="D1923" s="18"/>
      <c r="E1923" s="111"/>
      <c r="F1923" s="7"/>
      <c r="G1923" s="7"/>
      <c r="H1923" s="7"/>
      <c r="I1923" s="7"/>
      <c r="J1923" s="7"/>
      <c r="K1923" s="7"/>
      <c r="L1923" s="124"/>
      <c r="M1923" s="7"/>
      <c r="N1923" s="18"/>
      <c r="O1923" s="122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</row>
    <row r="1924" spans="1:27">
      <c r="A1924" s="18"/>
      <c r="B1924" s="7"/>
      <c r="C1924" s="7"/>
      <c r="D1924" s="18"/>
      <c r="E1924" s="111"/>
      <c r="F1924" s="7"/>
      <c r="G1924" s="7"/>
      <c r="H1924" s="7"/>
      <c r="I1924" s="7"/>
      <c r="J1924" s="7"/>
      <c r="K1924" s="7"/>
      <c r="L1924" s="124"/>
      <c r="M1924" s="7"/>
      <c r="N1924" s="18"/>
      <c r="O1924" s="122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</row>
    <row r="1925" spans="1:27">
      <c r="A1925" s="18"/>
      <c r="B1925" s="7"/>
      <c r="C1925" s="7"/>
      <c r="D1925" s="18"/>
      <c r="E1925" s="111"/>
      <c r="F1925" s="7"/>
      <c r="G1925" s="7"/>
      <c r="H1925" s="7"/>
      <c r="I1925" s="7"/>
      <c r="J1925" s="7"/>
      <c r="K1925" s="7"/>
      <c r="L1925" s="124"/>
      <c r="M1925" s="7"/>
      <c r="N1925" s="18"/>
      <c r="O1925" s="122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</row>
    <row r="1926" spans="1:27">
      <c r="A1926" s="18"/>
      <c r="B1926" s="7"/>
      <c r="C1926" s="7"/>
      <c r="D1926" s="18"/>
      <c r="E1926" s="111"/>
      <c r="F1926" s="7"/>
      <c r="G1926" s="7"/>
      <c r="H1926" s="7"/>
      <c r="I1926" s="7"/>
      <c r="J1926" s="7"/>
      <c r="K1926" s="7"/>
      <c r="L1926" s="124"/>
      <c r="M1926" s="7"/>
      <c r="N1926" s="18"/>
      <c r="O1926" s="122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</row>
    <row r="1927" spans="1:27">
      <c r="A1927" s="18"/>
      <c r="B1927" s="7"/>
      <c r="C1927" s="7"/>
      <c r="D1927" s="18"/>
      <c r="E1927" s="111"/>
      <c r="F1927" s="7"/>
      <c r="G1927" s="7"/>
      <c r="H1927" s="7"/>
      <c r="I1927" s="7"/>
      <c r="J1927" s="7"/>
      <c r="K1927" s="7"/>
      <c r="L1927" s="124"/>
      <c r="M1927" s="7"/>
      <c r="N1927" s="18"/>
      <c r="O1927" s="122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</row>
    <row r="1928" spans="1:27">
      <c r="A1928" s="18"/>
      <c r="B1928" s="7"/>
      <c r="C1928" s="7"/>
      <c r="D1928" s="18"/>
      <c r="E1928" s="111"/>
      <c r="F1928" s="7"/>
      <c r="G1928" s="7"/>
      <c r="H1928" s="7"/>
      <c r="I1928" s="7"/>
      <c r="J1928" s="7"/>
      <c r="K1928" s="7"/>
      <c r="L1928" s="124"/>
      <c r="M1928" s="7"/>
      <c r="N1928" s="18"/>
      <c r="O1928" s="122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</row>
    <row r="1929" spans="1:27">
      <c r="A1929" s="18"/>
      <c r="B1929" s="7"/>
      <c r="C1929" s="7"/>
      <c r="D1929" s="18"/>
      <c r="E1929" s="111"/>
      <c r="F1929" s="7"/>
      <c r="G1929" s="7"/>
      <c r="H1929" s="7"/>
      <c r="I1929" s="7"/>
      <c r="J1929" s="7"/>
      <c r="K1929" s="7"/>
      <c r="L1929" s="124"/>
      <c r="M1929" s="7"/>
      <c r="N1929" s="18"/>
      <c r="O1929" s="122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</row>
    <row r="1930" spans="1:27">
      <c r="A1930" s="18"/>
      <c r="B1930" s="7"/>
      <c r="C1930" s="7"/>
      <c r="D1930" s="18"/>
      <c r="E1930" s="111"/>
      <c r="F1930" s="7"/>
      <c r="G1930" s="7"/>
      <c r="H1930" s="7"/>
      <c r="I1930" s="7"/>
      <c r="J1930" s="7"/>
      <c r="K1930" s="7"/>
      <c r="L1930" s="124"/>
      <c r="M1930" s="7"/>
      <c r="N1930" s="18"/>
      <c r="O1930" s="122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</row>
    <row r="1931" spans="1:27">
      <c r="A1931" s="18"/>
      <c r="B1931" s="7"/>
      <c r="C1931" s="7"/>
      <c r="D1931" s="18"/>
      <c r="E1931" s="111"/>
      <c r="F1931" s="7"/>
      <c r="G1931" s="7"/>
      <c r="H1931" s="7"/>
      <c r="I1931" s="7"/>
      <c r="J1931" s="7"/>
      <c r="K1931" s="7"/>
      <c r="L1931" s="124"/>
      <c r="M1931" s="7"/>
      <c r="N1931" s="18"/>
      <c r="O1931" s="122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</row>
    <row r="1932" spans="1:27">
      <c r="A1932" s="18"/>
      <c r="B1932" s="7"/>
      <c r="C1932" s="7"/>
      <c r="D1932" s="18"/>
      <c r="E1932" s="111"/>
      <c r="F1932" s="7"/>
      <c r="G1932" s="7"/>
      <c r="H1932" s="7"/>
      <c r="I1932" s="7"/>
      <c r="J1932" s="7"/>
      <c r="K1932" s="7"/>
      <c r="L1932" s="124"/>
      <c r="M1932" s="7"/>
      <c r="N1932" s="18"/>
      <c r="O1932" s="122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</row>
    <row r="1933" spans="1:27">
      <c r="A1933" s="18"/>
      <c r="B1933" s="7"/>
      <c r="C1933" s="7"/>
      <c r="D1933" s="18"/>
      <c r="E1933" s="111"/>
      <c r="F1933" s="7"/>
      <c r="G1933" s="7"/>
      <c r="H1933" s="7"/>
      <c r="I1933" s="7"/>
      <c r="J1933" s="7"/>
      <c r="K1933" s="7"/>
      <c r="L1933" s="124"/>
      <c r="M1933" s="7"/>
      <c r="N1933" s="18"/>
      <c r="O1933" s="122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</row>
    <row r="1934" spans="1:27">
      <c r="A1934" s="18"/>
      <c r="B1934" s="7"/>
      <c r="C1934" s="7"/>
      <c r="D1934" s="18"/>
      <c r="E1934" s="111"/>
      <c r="F1934" s="7"/>
      <c r="G1934" s="7"/>
      <c r="H1934" s="7"/>
      <c r="I1934" s="7"/>
      <c r="J1934" s="7"/>
      <c r="K1934" s="7"/>
      <c r="L1934" s="124"/>
      <c r="M1934" s="7"/>
      <c r="N1934" s="18"/>
      <c r="O1934" s="122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</row>
    <row r="1935" spans="1:27">
      <c r="A1935" s="18"/>
      <c r="B1935" s="7"/>
      <c r="C1935" s="7"/>
      <c r="D1935" s="18"/>
      <c r="E1935" s="111"/>
      <c r="F1935" s="7"/>
      <c r="G1935" s="7"/>
      <c r="H1935" s="7"/>
      <c r="I1935" s="7"/>
      <c r="J1935" s="7"/>
      <c r="K1935" s="7"/>
      <c r="L1935" s="124"/>
      <c r="M1935" s="7"/>
      <c r="N1935" s="18"/>
      <c r="O1935" s="122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</row>
    <row r="1936" spans="1:27">
      <c r="A1936" s="18"/>
      <c r="B1936" s="7"/>
      <c r="C1936" s="7"/>
      <c r="D1936" s="18"/>
      <c r="E1936" s="111"/>
      <c r="F1936" s="7"/>
      <c r="G1936" s="7"/>
      <c r="H1936" s="7"/>
      <c r="I1936" s="7"/>
      <c r="J1936" s="7"/>
      <c r="K1936" s="7"/>
      <c r="L1936" s="124"/>
      <c r="M1936" s="7"/>
      <c r="N1936" s="18"/>
      <c r="O1936" s="122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</row>
    <row r="1937" spans="1:27">
      <c r="A1937" s="18"/>
      <c r="B1937" s="7"/>
      <c r="C1937" s="7"/>
      <c r="D1937" s="18"/>
      <c r="E1937" s="111"/>
      <c r="F1937" s="7"/>
      <c r="G1937" s="7"/>
      <c r="H1937" s="7"/>
      <c r="I1937" s="7"/>
      <c r="J1937" s="7"/>
      <c r="K1937" s="7"/>
      <c r="L1937" s="124"/>
      <c r="M1937" s="7"/>
      <c r="N1937" s="18"/>
      <c r="O1937" s="122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</row>
    <row r="1938" spans="1:27">
      <c r="A1938" s="18"/>
      <c r="B1938" s="7"/>
      <c r="C1938" s="7"/>
      <c r="D1938" s="18"/>
      <c r="E1938" s="111"/>
      <c r="F1938" s="7"/>
      <c r="G1938" s="7"/>
      <c r="H1938" s="7"/>
      <c r="I1938" s="7"/>
      <c r="J1938" s="7"/>
      <c r="K1938" s="7"/>
      <c r="L1938" s="124"/>
      <c r="M1938" s="7"/>
      <c r="N1938" s="18"/>
      <c r="O1938" s="122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</row>
    <row r="1939" spans="1:27">
      <c r="A1939" s="18"/>
      <c r="B1939" s="7"/>
      <c r="C1939" s="7"/>
      <c r="D1939" s="18"/>
      <c r="E1939" s="111"/>
      <c r="F1939" s="7"/>
      <c r="G1939" s="7"/>
      <c r="H1939" s="7"/>
      <c r="I1939" s="7"/>
      <c r="J1939" s="7"/>
      <c r="K1939" s="7"/>
      <c r="L1939" s="124"/>
      <c r="M1939" s="7"/>
      <c r="N1939" s="18"/>
      <c r="O1939" s="122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</row>
    <row r="1940" spans="1:27">
      <c r="A1940" s="18"/>
      <c r="B1940" s="7"/>
      <c r="C1940" s="7"/>
      <c r="D1940" s="18"/>
      <c r="E1940" s="111"/>
      <c r="F1940" s="7"/>
      <c r="G1940" s="7"/>
      <c r="H1940" s="7"/>
      <c r="I1940" s="7"/>
      <c r="J1940" s="7"/>
      <c r="K1940" s="7"/>
      <c r="L1940" s="124"/>
      <c r="M1940" s="7"/>
      <c r="N1940" s="18"/>
      <c r="O1940" s="122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</row>
    <row r="1941" spans="1:27">
      <c r="A1941" s="18"/>
      <c r="B1941" s="7"/>
      <c r="C1941" s="7"/>
      <c r="D1941" s="18"/>
      <c r="E1941" s="111"/>
      <c r="F1941" s="7"/>
      <c r="G1941" s="7"/>
      <c r="H1941" s="7"/>
      <c r="I1941" s="7"/>
      <c r="J1941" s="7"/>
      <c r="K1941" s="7"/>
      <c r="L1941" s="124"/>
      <c r="M1941" s="7"/>
      <c r="N1941" s="18"/>
      <c r="O1941" s="122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</row>
    <row r="1942" spans="1:27">
      <c r="A1942" s="18"/>
      <c r="B1942" s="7"/>
      <c r="C1942" s="7"/>
      <c r="D1942" s="18"/>
      <c r="E1942" s="111"/>
      <c r="F1942" s="7"/>
      <c r="G1942" s="7"/>
      <c r="H1942" s="7"/>
      <c r="I1942" s="7"/>
      <c r="J1942" s="7"/>
      <c r="K1942" s="7"/>
      <c r="L1942" s="124"/>
      <c r="M1942" s="7"/>
      <c r="N1942" s="18"/>
      <c r="O1942" s="122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</row>
    <row r="1943" spans="1:27">
      <c r="A1943" s="18"/>
      <c r="B1943" s="7"/>
      <c r="C1943" s="7"/>
      <c r="D1943" s="18"/>
      <c r="E1943" s="111"/>
      <c r="F1943" s="7"/>
      <c r="G1943" s="7"/>
      <c r="H1943" s="7"/>
      <c r="I1943" s="7"/>
      <c r="J1943" s="7"/>
      <c r="K1943" s="7"/>
      <c r="L1943" s="124"/>
      <c r="M1943" s="7"/>
      <c r="N1943" s="18"/>
      <c r="O1943" s="122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</row>
    <row r="1944" spans="1:27">
      <c r="A1944" s="18"/>
      <c r="B1944" s="7"/>
      <c r="C1944" s="7"/>
      <c r="D1944" s="18"/>
      <c r="E1944" s="111"/>
      <c r="F1944" s="7"/>
      <c r="G1944" s="7"/>
      <c r="H1944" s="7"/>
      <c r="I1944" s="7"/>
      <c r="J1944" s="7"/>
      <c r="K1944" s="7"/>
      <c r="L1944" s="124"/>
      <c r="M1944" s="7"/>
      <c r="N1944" s="18"/>
      <c r="O1944" s="122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</row>
    <row r="1945" spans="1:27">
      <c r="A1945" s="18"/>
      <c r="B1945" s="7"/>
      <c r="C1945" s="7"/>
      <c r="D1945" s="18"/>
      <c r="E1945" s="111"/>
      <c r="F1945" s="7"/>
      <c r="G1945" s="7"/>
      <c r="H1945" s="7"/>
      <c r="I1945" s="7"/>
      <c r="J1945" s="7"/>
      <c r="K1945" s="7"/>
      <c r="L1945" s="124"/>
      <c r="M1945" s="7"/>
      <c r="N1945" s="18"/>
      <c r="O1945" s="122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</row>
    <row r="1946" spans="1:27">
      <c r="A1946" s="18"/>
      <c r="B1946" s="7"/>
      <c r="C1946" s="7"/>
      <c r="D1946" s="18"/>
      <c r="E1946" s="111"/>
      <c r="F1946" s="7"/>
      <c r="G1946" s="7"/>
      <c r="H1946" s="7"/>
      <c r="I1946" s="7"/>
      <c r="J1946" s="7"/>
      <c r="K1946" s="7"/>
      <c r="L1946" s="124"/>
      <c r="M1946" s="7"/>
      <c r="N1946" s="18"/>
      <c r="O1946" s="122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</row>
    <row r="1947" spans="1:27">
      <c r="A1947" s="18"/>
      <c r="B1947" s="7"/>
      <c r="C1947" s="7"/>
      <c r="D1947" s="18"/>
      <c r="E1947" s="111"/>
      <c r="F1947" s="7"/>
      <c r="G1947" s="7"/>
      <c r="H1947" s="7"/>
      <c r="I1947" s="7"/>
      <c r="J1947" s="7"/>
      <c r="K1947" s="7"/>
      <c r="L1947" s="124"/>
      <c r="M1947" s="7"/>
      <c r="N1947" s="18"/>
      <c r="O1947" s="122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</row>
    <row r="1948" spans="1:27">
      <c r="A1948" s="18"/>
      <c r="B1948" s="7"/>
      <c r="C1948" s="7"/>
      <c r="D1948" s="18"/>
      <c r="E1948" s="111"/>
      <c r="F1948" s="7"/>
      <c r="G1948" s="7"/>
      <c r="H1948" s="7"/>
      <c r="I1948" s="7"/>
      <c r="J1948" s="7"/>
      <c r="K1948" s="7"/>
      <c r="L1948" s="124"/>
      <c r="M1948" s="7"/>
      <c r="N1948" s="18"/>
      <c r="O1948" s="122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</row>
    <row r="1949" spans="1:27">
      <c r="A1949" s="18"/>
      <c r="B1949" s="7"/>
      <c r="C1949" s="7"/>
      <c r="D1949" s="18"/>
      <c r="E1949" s="111"/>
      <c r="F1949" s="7"/>
      <c r="G1949" s="7"/>
      <c r="H1949" s="7"/>
      <c r="I1949" s="7"/>
      <c r="J1949" s="7"/>
      <c r="K1949" s="7"/>
      <c r="L1949" s="124"/>
      <c r="M1949" s="7"/>
      <c r="N1949" s="18"/>
      <c r="O1949" s="122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</row>
    <row r="1950" spans="1:27">
      <c r="A1950" s="18"/>
      <c r="B1950" s="7"/>
      <c r="C1950" s="7"/>
      <c r="D1950" s="18"/>
      <c r="E1950" s="111"/>
      <c r="F1950" s="7"/>
      <c r="G1950" s="7"/>
      <c r="H1950" s="7"/>
      <c r="I1950" s="7"/>
      <c r="J1950" s="7"/>
      <c r="K1950" s="7"/>
      <c r="L1950" s="124"/>
      <c r="M1950" s="7"/>
      <c r="N1950" s="18"/>
      <c r="O1950" s="122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</row>
    <row r="1951" spans="1:27">
      <c r="A1951" s="18"/>
      <c r="B1951" s="7"/>
      <c r="C1951" s="7"/>
      <c r="D1951" s="18"/>
      <c r="E1951" s="111"/>
      <c r="F1951" s="7"/>
      <c r="G1951" s="7"/>
      <c r="H1951" s="7"/>
      <c r="I1951" s="7"/>
      <c r="J1951" s="7"/>
      <c r="K1951" s="7"/>
      <c r="L1951" s="124"/>
      <c r="M1951" s="7"/>
      <c r="N1951" s="18"/>
      <c r="O1951" s="122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</row>
    <row r="1952" spans="1:27">
      <c r="A1952" s="18"/>
      <c r="B1952" s="7"/>
      <c r="C1952" s="7"/>
      <c r="D1952" s="18"/>
      <c r="E1952" s="111"/>
      <c r="F1952" s="7"/>
      <c r="G1952" s="7"/>
      <c r="H1952" s="7"/>
      <c r="I1952" s="7"/>
      <c r="J1952" s="7"/>
      <c r="K1952" s="7"/>
      <c r="L1952" s="124"/>
      <c r="M1952" s="7"/>
      <c r="N1952" s="18"/>
      <c r="O1952" s="122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</row>
    <row r="1953" spans="1:27">
      <c r="A1953" s="18"/>
      <c r="B1953" s="7"/>
      <c r="C1953" s="7"/>
      <c r="D1953" s="18"/>
      <c r="E1953" s="111"/>
      <c r="F1953" s="7"/>
      <c r="G1953" s="7"/>
      <c r="H1953" s="7"/>
      <c r="I1953" s="7"/>
      <c r="J1953" s="7"/>
      <c r="K1953" s="7"/>
      <c r="L1953" s="124"/>
      <c r="M1953" s="7"/>
      <c r="N1953" s="18"/>
      <c r="O1953" s="122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</row>
    <row r="1954" spans="1:27">
      <c r="A1954" s="18"/>
      <c r="B1954" s="7"/>
      <c r="C1954" s="7"/>
      <c r="D1954" s="18"/>
      <c r="E1954" s="111"/>
      <c r="F1954" s="7"/>
      <c r="G1954" s="7"/>
      <c r="H1954" s="7"/>
      <c r="I1954" s="7"/>
      <c r="J1954" s="7"/>
      <c r="K1954" s="7"/>
      <c r="L1954" s="124"/>
      <c r="M1954" s="7"/>
      <c r="N1954" s="18"/>
      <c r="O1954" s="122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</row>
    <row r="1955" spans="1:27">
      <c r="A1955" s="18"/>
      <c r="B1955" s="7"/>
      <c r="C1955" s="7"/>
      <c r="D1955" s="18"/>
      <c r="E1955" s="111"/>
      <c r="F1955" s="7"/>
      <c r="G1955" s="7"/>
      <c r="H1955" s="7"/>
      <c r="I1955" s="7"/>
      <c r="J1955" s="7"/>
      <c r="K1955" s="7"/>
      <c r="L1955" s="124"/>
      <c r="M1955" s="7"/>
      <c r="N1955" s="18"/>
      <c r="O1955" s="122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</row>
    <row r="1956" spans="1:27">
      <c r="A1956" s="18"/>
      <c r="B1956" s="7"/>
      <c r="C1956" s="7"/>
      <c r="D1956" s="18"/>
      <c r="E1956" s="111"/>
      <c r="F1956" s="7"/>
      <c r="G1956" s="7"/>
      <c r="H1956" s="7"/>
      <c r="I1956" s="7"/>
      <c r="J1956" s="7"/>
      <c r="K1956" s="7"/>
      <c r="L1956" s="124"/>
      <c r="M1956" s="7"/>
      <c r="N1956" s="18"/>
      <c r="O1956" s="122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</row>
    <row r="1957" spans="1:27">
      <c r="A1957" s="18"/>
      <c r="B1957" s="7"/>
      <c r="C1957" s="7"/>
      <c r="D1957" s="18"/>
      <c r="E1957" s="111"/>
      <c r="F1957" s="7"/>
      <c r="G1957" s="7"/>
      <c r="H1957" s="7"/>
      <c r="I1957" s="7"/>
      <c r="J1957" s="7"/>
      <c r="K1957" s="7"/>
      <c r="L1957" s="124"/>
      <c r="M1957" s="7"/>
      <c r="N1957" s="18"/>
      <c r="O1957" s="122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</row>
    <row r="1958" spans="1:27">
      <c r="A1958" s="18"/>
      <c r="B1958" s="7"/>
      <c r="C1958" s="7"/>
      <c r="D1958" s="18"/>
      <c r="E1958" s="111"/>
      <c r="F1958" s="7"/>
      <c r="G1958" s="7"/>
      <c r="H1958" s="7"/>
      <c r="I1958" s="7"/>
      <c r="J1958" s="7"/>
      <c r="K1958" s="7"/>
      <c r="L1958" s="124"/>
      <c r="M1958" s="7"/>
      <c r="N1958" s="18"/>
      <c r="O1958" s="122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</row>
    <row r="1959" spans="1:27">
      <c r="A1959" s="18"/>
      <c r="B1959" s="7"/>
      <c r="C1959" s="7"/>
      <c r="D1959" s="18"/>
      <c r="E1959" s="111"/>
      <c r="F1959" s="7"/>
      <c r="G1959" s="7"/>
      <c r="H1959" s="7"/>
      <c r="I1959" s="7"/>
      <c r="J1959" s="7"/>
      <c r="K1959" s="7"/>
      <c r="L1959" s="124"/>
      <c r="M1959" s="7"/>
      <c r="N1959" s="18"/>
      <c r="O1959" s="122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</row>
    <row r="1960" spans="1:27">
      <c r="A1960" s="18"/>
      <c r="B1960" s="7"/>
      <c r="C1960" s="7"/>
      <c r="D1960" s="18"/>
      <c r="E1960" s="111"/>
      <c r="F1960" s="7"/>
      <c r="G1960" s="7"/>
      <c r="H1960" s="7"/>
      <c r="I1960" s="7"/>
      <c r="J1960" s="7"/>
      <c r="K1960" s="7"/>
      <c r="L1960" s="124"/>
      <c r="M1960" s="7"/>
      <c r="N1960" s="18"/>
      <c r="O1960" s="122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</row>
    <row r="1961" spans="1:27">
      <c r="A1961" s="18"/>
      <c r="B1961" s="7"/>
      <c r="C1961" s="7"/>
      <c r="D1961" s="18"/>
      <c r="E1961" s="111"/>
      <c r="F1961" s="7"/>
      <c r="G1961" s="7"/>
      <c r="H1961" s="7"/>
      <c r="I1961" s="7"/>
      <c r="J1961" s="7"/>
      <c r="K1961" s="7"/>
      <c r="L1961" s="124"/>
      <c r="M1961" s="7"/>
      <c r="N1961" s="18"/>
      <c r="O1961" s="122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</row>
    <row r="1962" spans="1:27">
      <c r="A1962" s="18"/>
      <c r="B1962" s="7"/>
      <c r="C1962" s="7"/>
      <c r="D1962" s="18"/>
      <c r="E1962" s="111"/>
      <c r="F1962" s="7"/>
      <c r="G1962" s="7"/>
      <c r="H1962" s="7"/>
      <c r="I1962" s="7"/>
      <c r="J1962" s="7"/>
      <c r="K1962" s="7"/>
      <c r="L1962" s="124"/>
      <c r="M1962" s="7"/>
      <c r="N1962" s="18"/>
      <c r="O1962" s="122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</row>
    <row r="1963" spans="1:27">
      <c r="A1963" s="18"/>
      <c r="B1963" s="7"/>
      <c r="C1963" s="7"/>
      <c r="D1963" s="18"/>
      <c r="E1963" s="111"/>
      <c r="F1963" s="7"/>
      <c r="G1963" s="7"/>
      <c r="H1963" s="7"/>
      <c r="I1963" s="7"/>
      <c r="J1963" s="7"/>
      <c r="K1963" s="7"/>
      <c r="L1963" s="124"/>
      <c r="M1963" s="7"/>
      <c r="N1963" s="18"/>
      <c r="O1963" s="122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</row>
    <row r="1964" spans="1:27">
      <c r="A1964" s="18"/>
      <c r="B1964" s="7"/>
      <c r="C1964" s="7"/>
      <c r="D1964" s="18"/>
      <c r="E1964" s="111"/>
      <c r="F1964" s="7"/>
      <c r="G1964" s="7"/>
      <c r="H1964" s="7"/>
      <c r="I1964" s="7"/>
      <c r="J1964" s="7"/>
      <c r="K1964" s="7"/>
      <c r="L1964" s="124"/>
      <c r="M1964" s="7"/>
      <c r="N1964" s="18"/>
      <c r="O1964" s="122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</row>
    <row r="1965" spans="1:27">
      <c r="A1965" s="18"/>
      <c r="B1965" s="7"/>
      <c r="C1965" s="7"/>
      <c r="D1965" s="18"/>
      <c r="E1965" s="111"/>
      <c r="F1965" s="7"/>
      <c r="G1965" s="7"/>
      <c r="H1965" s="7"/>
      <c r="I1965" s="7"/>
      <c r="J1965" s="7"/>
      <c r="K1965" s="7"/>
      <c r="L1965" s="124"/>
      <c r="M1965" s="7"/>
      <c r="N1965" s="18"/>
      <c r="O1965" s="122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</row>
    <row r="1966" spans="1:27">
      <c r="A1966" s="18"/>
      <c r="B1966" s="7"/>
      <c r="C1966" s="7"/>
      <c r="D1966" s="18"/>
      <c r="E1966" s="111"/>
      <c r="F1966" s="7"/>
      <c r="G1966" s="7"/>
      <c r="H1966" s="7"/>
      <c r="I1966" s="7"/>
      <c r="J1966" s="7"/>
      <c r="K1966" s="7"/>
      <c r="L1966" s="124"/>
      <c r="M1966" s="7"/>
      <c r="N1966" s="18"/>
      <c r="O1966" s="122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</row>
    <row r="1967" spans="1:27">
      <c r="A1967" s="18"/>
      <c r="B1967" s="7"/>
      <c r="C1967" s="7"/>
      <c r="D1967" s="18"/>
      <c r="E1967" s="111"/>
      <c r="F1967" s="7"/>
      <c r="G1967" s="7"/>
      <c r="H1967" s="7"/>
      <c r="I1967" s="7"/>
      <c r="J1967" s="7"/>
      <c r="K1967" s="7"/>
      <c r="L1967" s="124"/>
      <c r="M1967" s="7"/>
      <c r="N1967" s="18"/>
      <c r="O1967" s="122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</row>
    <row r="1968" spans="1:27">
      <c r="A1968" s="18"/>
      <c r="B1968" s="7"/>
      <c r="C1968" s="7"/>
      <c r="D1968" s="18"/>
      <c r="E1968" s="111"/>
      <c r="F1968" s="7"/>
      <c r="G1968" s="7"/>
      <c r="H1968" s="7"/>
      <c r="I1968" s="7"/>
      <c r="J1968" s="7"/>
      <c r="K1968" s="7"/>
      <c r="L1968" s="124"/>
      <c r="M1968" s="7"/>
      <c r="N1968" s="18"/>
      <c r="O1968" s="122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</row>
    <row r="1969" spans="1:27">
      <c r="A1969" s="18"/>
      <c r="B1969" s="7"/>
      <c r="C1969" s="7"/>
      <c r="D1969" s="18"/>
      <c r="E1969" s="111"/>
      <c r="F1969" s="7"/>
      <c r="G1969" s="7"/>
      <c r="H1969" s="7"/>
      <c r="I1969" s="7"/>
      <c r="J1969" s="7"/>
      <c r="K1969" s="7"/>
      <c r="L1969" s="124"/>
      <c r="M1969" s="7"/>
      <c r="N1969" s="18"/>
      <c r="O1969" s="122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</row>
    <row r="1970" spans="1:27">
      <c r="A1970" s="18"/>
      <c r="B1970" s="7"/>
      <c r="C1970" s="7"/>
      <c r="D1970" s="18"/>
      <c r="E1970" s="111"/>
      <c r="F1970" s="7"/>
      <c r="G1970" s="7"/>
      <c r="H1970" s="7"/>
      <c r="I1970" s="7"/>
      <c r="J1970" s="7"/>
      <c r="K1970" s="7"/>
      <c r="L1970" s="124"/>
      <c r="M1970" s="7"/>
      <c r="N1970" s="18"/>
      <c r="O1970" s="122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</row>
    <row r="1971" spans="1:27">
      <c r="A1971" s="18"/>
      <c r="B1971" s="7"/>
      <c r="C1971" s="7"/>
      <c r="D1971" s="18"/>
      <c r="E1971" s="111"/>
      <c r="F1971" s="7"/>
      <c r="G1971" s="7"/>
      <c r="H1971" s="7"/>
      <c r="I1971" s="7"/>
      <c r="J1971" s="7"/>
      <c r="K1971" s="7"/>
      <c r="L1971" s="124"/>
      <c r="M1971" s="7"/>
      <c r="N1971" s="18"/>
      <c r="O1971" s="122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</row>
    <row r="1972" spans="1:27">
      <c r="A1972" s="18"/>
      <c r="B1972" s="7"/>
      <c r="C1972" s="7"/>
      <c r="D1972" s="18"/>
      <c r="E1972" s="111"/>
      <c r="F1972" s="7"/>
      <c r="G1972" s="7"/>
      <c r="H1972" s="7"/>
      <c r="I1972" s="7"/>
      <c r="J1972" s="7"/>
      <c r="K1972" s="7"/>
      <c r="L1972" s="124"/>
      <c r="M1972" s="7"/>
      <c r="N1972" s="18"/>
      <c r="O1972" s="122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</row>
    <row r="1973" spans="1:27">
      <c r="A1973" s="18"/>
      <c r="B1973" s="7"/>
      <c r="C1973" s="7"/>
      <c r="D1973" s="18"/>
      <c r="E1973" s="111"/>
      <c r="F1973" s="7"/>
      <c r="G1973" s="7"/>
      <c r="H1973" s="7"/>
      <c r="I1973" s="7"/>
      <c r="J1973" s="7"/>
      <c r="K1973" s="7"/>
      <c r="L1973" s="124"/>
      <c r="M1973" s="7"/>
      <c r="N1973" s="18"/>
      <c r="O1973" s="122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</row>
    <row r="1974" spans="1:27">
      <c r="A1974" s="18"/>
      <c r="B1974" s="7"/>
      <c r="C1974" s="7"/>
      <c r="D1974" s="18"/>
      <c r="E1974" s="111"/>
      <c r="F1974" s="7"/>
      <c r="G1974" s="7"/>
      <c r="H1974" s="7"/>
      <c r="I1974" s="7"/>
      <c r="J1974" s="7"/>
      <c r="K1974" s="7"/>
      <c r="L1974" s="124"/>
      <c r="M1974" s="7"/>
      <c r="N1974" s="18"/>
      <c r="O1974" s="122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</row>
    <row r="1975" spans="1:27">
      <c r="A1975" s="18"/>
      <c r="B1975" s="7"/>
      <c r="C1975" s="7"/>
      <c r="D1975" s="18"/>
      <c r="E1975" s="111"/>
      <c r="F1975" s="7"/>
      <c r="G1975" s="7"/>
      <c r="H1975" s="7"/>
      <c r="I1975" s="7"/>
      <c r="J1975" s="7"/>
      <c r="K1975" s="7"/>
      <c r="L1975" s="124"/>
      <c r="M1975" s="7"/>
      <c r="N1975" s="18"/>
      <c r="O1975" s="122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</row>
    <row r="1976" spans="1:27">
      <c r="A1976" s="18"/>
      <c r="B1976" s="7"/>
      <c r="C1976" s="7"/>
      <c r="D1976" s="18"/>
      <c r="E1976" s="111"/>
      <c r="F1976" s="7"/>
      <c r="G1976" s="7"/>
      <c r="H1976" s="7"/>
      <c r="I1976" s="7"/>
      <c r="J1976" s="7"/>
      <c r="K1976" s="7"/>
      <c r="L1976" s="124"/>
      <c r="M1976" s="7"/>
      <c r="N1976" s="18"/>
      <c r="O1976" s="122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</row>
    <row r="1977" spans="1:27">
      <c r="A1977" s="18"/>
      <c r="B1977" s="7"/>
      <c r="C1977" s="7"/>
      <c r="D1977" s="18"/>
      <c r="E1977" s="111"/>
      <c r="F1977" s="7"/>
      <c r="G1977" s="7"/>
      <c r="H1977" s="7"/>
      <c r="I1977" s="7"/>
      <c r="J1977" s="7"/>
      <c r="K1977" s="7"/>
      <c r="L1977" s="124"/>
      <c r="M1977" s="7"/>
      <c r="N1977" s="18"/>
      <c r="O1977" s="122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</row>
    <row r="1978" spans="1:27">
      <c r="A1978" s="18"/>
      <c r="B1978" s="7"/>
      <c r="C1978" s="7"/>
      <c r="D1978" s="18"/>
      <c r="E1978" s="111"/>
      <c r="F1978" s="7"/>
      <c r="G1978" s="7"/>
      <c r="H1978" s="7"/>
      <c r="I1978" s="7"/>
      <c r="J1978" s="7"/>
      <c r="K1978" s="7"/>
      <c r="L1978" s="124"/>
      <c r="M1978" s="7"/>
      <c r="N1978" s="18"/>
      <c r="O1978" s="122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</row>
    <row r="1979" spans="1:27">
      <c r="A1979" s="18"/>
      <c r="B1979" s="7"/>
      <c r="C1979" s="7"/>
      <c r="D1979" s="18"/>
      <c r="E1979" s="111"/>
      <c r="F1979" s="7"/>
      <c r="G1979" s="7"/>
      <c r="H1979" s="7"/>
      <c r="I1979" s="7"/>
      <c r="J1979" s="7"/>
      <c r="K1979" s="7"/>
      <c r="L1979" s="124"/>
      <c r="M1979" s="7"/>
      <c r="N1979" s="18"/>
      <c r="O1979" s="122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</row>
    <row r="1980" spans="1:27">
      <c r="A1980" s="18"/>
      <c r="B1980" s="7"/>
      <c r="C1980" s="7"/>
      <c r="D1980" s="18"/>
      <c r="E1980" s="111"/>
      <c r="F1980" s="7"/>
      <c r="G1980" s="7"/>
      <c r="H1980" s="7"/>
      <c r="I1980" s="7"/>
      <c r="J1980" s="7"/>
      <c r="K1980" s="7"/>
      <c r="L1980" s="124"/>
      <c r="M1980" s="7"/>
      <c r="N1980" s="18"/>
      <c r="O1980" s="122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</row>
    <row r="1981" spans="1:27">
      <c r="A1981" s="18"/>
      <c r="B1981" s="7"/>
      <c r="C1981" s="7"/>
      <c r="D1981" s="18"/>
      <c r="E1981" s="111"/>
      <c r="F1981" s="7"/>
      <c r="G1981" s="7"/>
      <c r="H1981" s="7"/>
      <c r="I1981" s="7"/>
      <c r="J1981" s="7"/>
      <c r="K1981" s="7"/>
      <c r="L1981" s="124"/>
      <c r="M1981" s="7"/>
      <c r="N1981" s="18"/>
      <c r="O1981" s="122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</row>
    <row r="1982" spans="1:27">
      <c r="A1982" s="18"/>
      <c r="B1982" s="7"/>
      <c r="C1982" s="7"/>
      <c r="D1982" s="18"/>
      <c r="E1982" s="111"/>
      <c r="F1982" s="7"/>
      <c r="G1982" s="7"/>
      <c r="H1982" s="7"/>
      <c r="I1982" s="7"/>
      <c r="J1982" s="7"/>
      <c r="K1982" s="7"/>
      <c r="L1982" s="124"/>
      <c r="M1982" s="7"/>
      <c r="N1982" s="18"/>
      <c r="O1982" s="122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</row>
    <row r="1983" spans="1:27">
      <c r="A1983" s="18"/>
      <c r="B1983" s="7"/>
      <c r="C1983" s="7"/>
      <c r="D1983" s="18"/>
      <c r="E1983" s="111"/>
      <c r="F1983" s="7"/>
      <c r="G1983" s="7"/>
      <c r="H1983" s="7"/>
      <c r="I1983" s="7"/>
      <c r="J1983" s="7"/>
      <c r="K1983" s="7"/>
      <c r="L1983" s="124"/>
      <c r="M1983" s="7"/>
      <c r="N1983" s="18"/>
      <c r="O1983" s="122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</row>
    <row r="1984" spans="1:27">
      <c r="A1984" s="18"/>
      <c r="B1984" s="7"/>
      <c r="C1984" s="7"/>
      <c r="D1984" s="18"/>
      <c r="E1984" s="111"/>
      <c r="F1984" s="7"/>
      <c r="G1984" s="7"/>
      <c r="H1984" s="7"/>
      <c r="I1984" s="7"/>
      <c r="J1984" s="7"/>
      <c r="K1984" s="7"/>
      <c r="L1984" s="124"/>
      <c r="M1984" s="7"/>
      <c r="N1984" s="18"/>
      <c r="O1984" s="122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</row>
    <row r="1985" spans="1:27">
      <c r="A1985" s="18"/>
      <c r="B1985" s="7"/>
      <c r="C1985" s="7"/>
      <c r="D1985" s="18"/>
      <c r="E1985" s="111"/>
      <c r="F1985" s="7"/>
      <c r="G1985" s="7"/>
      <c r="H1985" s="7"/>
      <c r="I1985" s="7"/>
      <c r="J1985" s="7"/>
      <c r="K1985" s="7"/>
      <c r="L1985" s="124"/>
      <c r="M1985" s="7"/>
      <c r="N1985" s="18"/>
      <c r="O1985" s="122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</row>
    <row r="1986" spans="1:27">
      <c r="A1986" s="18"/>
      <c r="B1986" s="7"/>
      <c r="C1986" s="7"/>
      <c r="D1986" s="18"/>
      <c r="E1986" s="111"/>
      <c r="F1986" s="7"/>
      <c r="G1986" s="7"/>
      <c r="H1986" s="7"/>
      <c r="I1986" s="7"/>
      <c r="J1986" s="7"/>
      <c r="K1986" s="7"/>
      <c r="L1986" s="124"/>
      <c r="M1986" s="7"/>
      <c r="N1986" s="18"/>
      <c r="O1986" s="122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</row>
    <row r="1987" spans="1:27">
      <c r="A1987" s="18"/>
      <c r="B1987" s="7"/>
      <c r="C1987" s="7"/>
      <c r="D1987" s="18"/>
      <c r="E1987" s="111"/>
      <c r="F1987" s="7"/>
      <c r="G1987" s="7"/>
      <c r="H1987" s="7"/>
      <c r="I1987" s="7"/>
      <c r="J1987" s="7"/>
      <c r="K1987" s="7"/>
      <c r="L1987" s="124"/>
      <c r="M1987" s="7"/>
      <c r="N1987" s="18"/>
      <c r="O1987" s="122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</row>
    <row r="1988" spans="1:27">
      <c r="A1988" s="18"/>
      <c r="B1988" s="7"/>
      <c r="C1988" s="7"/>
      <c r="D1988" s="18"/>
      <c r="E1988" s="111"/>
      <c r="F1988" s="7"/>
      <c r="G1988" s="7"/>
      <c r="H1988" s="7"/>
      <c r="I1988" s="7"/>
      <c r="J1988" s="7"/>
      <c r="K1988" s="7"/>
      <c r="L1988" s="124"/>
      <c r="M1988" s="7"/>
      <c r="N1988" s="18"/>
      <c r="O1988" s="122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</row>
    <row r="1989" spans="1:27">
      <c r="A1989" s="18"/>
      <c r="B1989" s="7"/>
      <c r="C1989" s="7"/>
      <c r="D1989" s="18"/>
      <c r="E1989" s="111"/>
      <c r="F1989" s="7"/>
      <c r="G1989" s="7"/>
      <c r="H1989" s="7"/>
      <c r="I1989" s="7"/>
      <c r="J1989" s="7"/>
      <c r="K1989" s="7"/>
      <c r="L1989" s="124"/>
      <c r="M1989" s="7"/>
      <c r="N1989" s="18"/>
      <c r="O1989" s="122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</row>
    <row r="1990" spans="1:27">
      <c r="A1990" s="18"/>
      <c r="B1990" s="7"/>
      <c r="C1990" s="7"/>
      <c r="D1990" s="18"/>
      <c r="E1990" s="111"/>
      <c r="F1990" s="7"/>
      <c r="G1990" s="7"/>
      <c r="H1990" s="7"/>
      <c r="I1990" s="7"/>
      <c r="J1990" s="7"/>
      <c r="K1990" s="7"/>
      <c r="L1990" s="124"/>
      <c r="M1990" s="7"/>
      <c r="N1990" s="18"/>
      <c r="O1990" s="122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</row>
    <row r="1991" spans="1:27">
      <c r="A1991" s="18"/>
      <c r="B1991" s="7"/>
      <c r="C1991" s="7"/>
      <c r="D1991" s="18"/>
      <c r="E1991" s="111"/>
      <c r="F1991" s="7"/>
      <c r="G1991" s="7"/>
      <c r="H1991" s="7"/>
      <c r="I1991" s="7"/>
      <c r="J1991" s="7"/>
      <c r="K1991" s="7"/>
      <c r="L1991" s="124"/>
      <c r="M1991" s="7"/>
      <c r="N1991" s="18"/>
      <c r="O1991" s="122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</row>
    <row r="1992" spans="1:27">
      <c r="A1992" s="18"/>
      <c r="B1992" s="7"/>
      <c r="C1992" s="7"/>
      <c r="D1992" s="18"/>
      <c r="E1992" s="111"/>
      <c r="F1992" s="7"/>
      <c r="G1992" s="7"/>
      <c r="H1992" s="7"/>
      <c r="I1992" s="7"/>
      <c r="J1992" s="7"/>
      <c r="K1992" s="7"/>
      <c r="L1992" s="124"/>
      <c r="M1992" s="7"/>
      <c r="N1992" s="18"/>
      <c r="O1992" s="122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</row>
    <row r="1993" spans="1:27">
      <c r="A1993" s="18"/>
      <c r="B1993" s="7"/>
      <c r="C1993" s="7"/>
      <c r="D1993" s="18"/>
      <c r="E1993" s="111"/>
      <c r="F1993" s="7"/>
      <c r="G1993" s="7"/>
      <c r="H1993" s="7"/>
      <c r="I1993" s="7"/>
      <c r="J1993" s="7"/>
      <c r="K1993" s="7"/>
      <c r="L1993" s="124"/>
      <c r="M1993" s="7"/>
      <c r="N1993" s="18"/>
      <c r="O1993" s="122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</row>
    <row r="1994" spans="1:27">
      <c r="A1994" s="18"/>
      <c r="B1994" s="7"/>
      <c r="C1994" s="7"/>
      <c r="D1994" s="18"/>
      <c r="E1994" s="111"/>
      <c r="F1994" s="7"/>
      <c r="G1994" s="7"/>
      <c r="H1994" s="7"/>
      <c r="I1994" s="7"/>
      <c r="J1994" s="7"/>
      <c r="K1994" s="7"/>
      <c r="L1994" s="124"/>
      <c r="M1994" s="7"/>
      <c r="N1994" s="18"/>
      <c r="O1994" s="122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</row>
    <row r="1995" spans="1:27">
      <c r="A1995" s="18"/>
      <c r="B1995" s="7"/>
      <c r="C1995" s="7"/>
      <c r="D1995" s="18"/>
      <c r="E1995" s="111"/>
      <c r="F1995" s="7"/>
      <c r="G1995" s="7"/>
      <c r="H1995" s="7"/>
      <c r="I1995" s="7"/>
      <c r="J1995" s="7"/>
      <c r="K1995" s="7"/>
      <c r="L1995" s="124"/>
      <c r="M1995" s="7"/>
      <c r="N1995" s="18"/>
      <c r="O1995" s="122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</row>
    <row r="1996" spans="1:27">
      <c r="A1996" s="18"/>
      <c r="B1996" s="7"/>
      <c r="C1996" s="7"/>
      <c r="D1996" s="18"/>
      <c r="E1996" s="111"/>
      <c r="F1996" s="7"/>
      <c r="G1996" s="7"/>
      <c r="H1996" s="7"/>
      <c r="I1996" s="7"/>
      <c r="J1996" s="7"/>
      <c r="K1996" s="7"/>
      <c r="L1996" s="124"/>
      <c r="M1996" s="7"/>
      <c r="N1996" s="18"/>
      <c r="O1996" s="122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</row>
    <row r="1997" spans="1:27">
      <c r="A1997" s="18"/>
      <c r="B1997" s="7"/>
      <c r="C1997" s="7"/>
      <c r="D1997" s="18"/>
      <c r="E1997" s="111"/>
      <c r="F1997" s="7"/>
      <c r="G1997" s="7"/>
      <c r="H1997" s="7"/>
      <c r="I1997" s="7"/>
      <c r="J1997" s="7"/>
      <c r="K1997" s="7"/>
      <c r="L1997" s="124"/>
      <c r="M1997" s="7"/>
      <c r="N1997" s="18"/>
      <c r="O1997" s="122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</row>
    <row r="1998" spans="1:27">
      <c r="A1998" s="18"/>
      <c r="B1998" s="7"/>
      <c r="C1998" s="7"/>
      <c r="D1998" s="18"/>
      <c r="E1998" s="111"/>
      <c r="F1998" s="7"/>
      <c r="G1998" s="7"/>
      <c r="H1998" s="7"/>
      <c r="I1998" s="7"/>
      <c r="J1998" s="7"/>
      <c r="K1998" s="7"/>
      <c r="L1998" s="124"/>
      <c r="M1998" s="7"/>
      <c r="N1998" s="18"/>
      <c r="O1998" s="122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</row>
    <row r="1999" spans="1:27">
      <c r="A1999" s="18"/>
      <c r="B1999" s="7"/>
      <c r="C1999" s="7"/>
      <c r="D1999" s="18"/>
      <c r="E1999" s="111"/>
      <c r="F1999" s="7"/>
      <c r="G1999" s="7"/>
      <c r="H1999" s="7"/>
      <c r="I1999" s="7"/>
      <c r="J1999" s="7"/>
      <c r="K1999" s="7"/>
      <c r="L1999" s="124"/>
      <c r="M1999" s="7"/>
      <c r="N1999" s="18"/>
      <c r="O1999" s="122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</row>
    <row r="2000" spans="1:27">
      <c r="A2000" s="18"/>
      <c r="B2000" s="7"/>
      <c r="C2000" s="7"/>
      <c r="D2000" s="18"/>
      <c r="E2000" s="111"/>
      <c r="F2000" s="7"/>
      <c r="G2000" s="7"/>
      <c r="H2000" s="7"/>
      <c r="I2000" s="7"/>
      <c r="J2000" s="7"/>
      <c r="K2000" s="7"/>
      <c r="L2000" s="124"/>
      <c r="M2000" s="7"/>
      <c r="N2000" s="18"/>
      <c r="O2000" s="122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</row>
    <row r="2001" spans="1:27">
      <c r="A2001" s="18"/>
      <c r="B2001" s="7"/>
      <c r="C2001" s="7"/>
      <c r="D2001" s="18"/>
      <c r="E2001" s="111"/>
      <c r="F2001" s="7"/>
      <c r="G2001" s="7"/>
      <c r="H2001" s="7"/>
      <c r="I2001" s="7"/>
      <c r="J2001" s="7"/>
      <c r="K2001" s="7"/>
      <c r="L2001" s="124"/>
      <c r="M2001" s="7"/>
      <c r="N2001" s="18"/>
      <c r="O2001" s="122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</row>
    <row r="2002" spans="1:27">
      <c r="A2002" s="18"/>
      <c r="B2002" s="7"/>
      <c r="C2002" s="7"/>
      <c r="D2002" s="18"/>
      <c r="E2002" s="111"/>
      <c r="F2002" s="7"/>
      <c r="G2002" s="7"/>
      <c r="H2002" s="7"/>
      <c r="I2002" s="7"/>
      <c r="J2002" s="7"/>
      <c r="K2002" s="7"/>
      <c r="L2002" s="124"/>
      <c r="M2002" s="7"/>
      <c r="N2002" s="18"/>
      <c r="O2002" s="122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</row>
    <row r="2003" spans="1:27">
      <c r="A2003" s="18"/>
      <c r="B2003" s="7"/>
      <c r="C2003" s="7"/>
      <c r="D2003" s="18"/>
      <c r="E2003" s="111"/>
      <c r="F2003" s="7"/>
      <c r="G2003" s="7"/>
      <c r="H2003" s="7"/>
      <c r="I2003" s="7"/>
      <c r="J2003" s="7"/>
      <c r="K2003" s="7"/>
      <c r="L2003" s="124"/>
      <c r="M2003" s="7"/>
      <c r="N2003" s="18"/>
      <c r="O2003" s="122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</row>
    <row r="2004" spans="1:27">
      <c r="A2004" s="18"/>
      <c r="B2004" s="7"/>
      <c r="C2004" s="7"/>
      <c r="D2004" s="18"/>
      <c r="E2004" s="111"/>
      <c r="F2004" s="7"/>
      <c r="G2004" s="7"/>
      <c r="H2004" s="7"/>
      <c r="I2004" s="7"/>
      <c r="J2004" s="7"/>
      <c r="K2004" s="7"/>
      <c r="L2004" s="124"/>
      <c r="M2004" s="7"/>
      <c r="N2004" s="18"/>
      <c r="O2004" s="122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</row>
    <row r="2005" spans="1:27">
      <c r="A2005" s="18"/>
      <c r="B2005" s="7"/>
      <c r="C2005" s="7"/>
      <c r="D2005" s="18"/>
      <c r="E2005" s="111"/>
      <c r="F2005" s="7"/>
      <c r="G2005" s="7"/>
      <c r="H2005" s="7"/>
      <c r="I2005" s="7"/>
      <c r="J2005" s="7"/>
      <c r="K2005" s="7"/>
      <c r="L2005" s="124"/>
      <c r="M2005" s="7"/>
      <c r="N2005" s="18"/>
      <c r="O2005" s="122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</row>
    <row r="2006" spans="1:27">
      <c r="A2006" s="18"/>
      <c r="B2006" s="7"/>
      <c r="C2006" s="7"/>
      <c r="D2006" s="18"/>
      <c r="E2006" s="111"/>
      <c r="F2006" s="7"/>
      <c r="G2006" s="7"/>
      <c r="H2006" s="7"/>
      <c r="I2006" s="7"/>
      <c r="J2006" s="7"/>
      <c r="K2006" s="7"/>
      <c r="L2006" s="124"/>
      <c r="M2006" s="7"/>
      <c r="N2006" s="18"/>
      <c r="O2006" s="122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</row>
    <row r="2007" spans="1:27">
      <c r="A2007" s="18"/>
      <c r="B2007" s="7"/>
      <c r="C2007" s="7"/>
      <c r="D2007" s="18"/>
      <c r="E2007" s="111"/>
      <c r="F2007" s="7"/>
      <c r="G2007" s="7"/>
      <c r="H2007" s="7"/>
      <c r="I2007" s="7"/>
      <c r="J2007" s="7"/>
      <c r="K2007" s="7"/>
      <c r="L2007" s="124"/>
      <c r="M2007" s="7"/>
      <c r="N2007" s="18"/>
      <c r="O2007" s="122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</row>
    <row r="2008" spans="1:27">
      <c r="A2008" s="18"/>
      <c r="B2008" s="7"/>
      <c r="C2008" s="7"/>
      <c r="D2008" s="18"/>
      <c r="E2008" s="111"/>
      <c r="F2008" s="7"/>
      <c r="G2008" s="7"/>
      <c r="H2008" s="7"/>
      <c r="I2008" s="7"/>
      <c r="J2008" s="7"/>
      <c r="K2008" s="7"/>
      <c r="L2008" s="124"/>
      <c r="M2008" s="7"/>
      <c r="N2008" s="18"/>
      <c r="O2008" s="122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</row>
    <row r="2009" spans="1:27">
      <c r="A2009" s="18"/>
      <c r="B2009" s="7"/>
      <c r="C2009" s="7"/>
      <c r="D2009" s="18"/>
      <c r="E2009" s="111"/>
      <c r="F2009" s="7"/>
      <c r="G2009" s="7"/>
      <c r="H2009" s="7"/>
      <c r="I2009" s="7"/>
      <c r="J2009" s="7"/>
      <c r="K2009" s="7"/>
      <c r="L2009" s="124"/>
      <c r="M2009" s="7"/>
      <c r="N2009" s="18"/>
      <c r="O2009" s="122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</row>
    <row r="2010" spans="1:27">
      <c r="A2010" s="18"/>
      <c r="B2010" s="7"/>
      <c r="C2010" s="7"/>
      <c r="D2010" s="18"/>
      <c r="E2010" s="111"/>
      <c r="F2010" s="7"/>
      <c r="G2010" s="7"/>
      <c r="H2010" s="7"/>
      <c r="I2010" s="7"/>
      <c r="J2010" s="7"/>
      <c r="K2010" s="7"/>
      <c r="L2010" s="124"/>
      <c r="M2010" s="7"/>
      <c r="N2010" s="18"/>
      <c r="O2010" s="122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</row>
    <row r="2011" spans="1:27">
      <c r="A2011" s="18"/>
      <c r="B2011" s="7"/>
      <c r="C2011" s="7"/>
      <c r="D2011" s="18"/>
      <c r="E2011" s="111"/>
      <c r="F2011" s="7"/>
      <c r="G2011" s="7"/>
      <c r="H2011" s="7"/>
      <c r="I2011" s="7"/>
      <c r="J2011" s="7"/>
      <c r="K2011" s="7"/>
      <c r="L2011" s="124"/>
      <c r="M2011" s="7"/>
      <c r="N2011" s="18"/>
      <c r="O2011" s="122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</row>
    <row r="2012" spans="1:27">
      <c r="A2012" s="18"/>
      <c r="B2012" s="7"/>
      <c r="C2012" s="7"/>
      <c r="D2012" s="18"/>
      <c r="E2012" s="111"/>
      <c r="F2012" s="7"/>
      <c r="G2012" s="7"/>
      <c r="H2012" s="7"/>
      <c r="I2012" s="7"/>
      <c r="J2012" s="7"/>
      <c r="K2012" s="7"/>
      <c r="L2012" s="124"/>
      <c r="M2012" s="7"/>
      <c r="N2012" s="18"/>
      <c r="O2012" s="122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</row>
    <row r="2013" spans="1:27">
      <c r="A2013" s="18"/>
      <c r="B2013" s="7"/>
      <c r="C2013" s="7"/>
      <c r="D2013" s="18"/>
      <c r="E2013" s="111"/>
      <c r="F2013" s="7"/>
      <c r="G2013" s="7"/>
      <c r="H2013" s="7"/>
      <c r="I2013" s="7"/>
      <c r="J2013" s="7"/>
      <c r="K2013" s="7"/>
      <c r="L2013" s="124"/>
      <c r="M2013" s="7"/>
      <c r="N2013" s="18"/>
      <c r="O2013" s="122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</row>
    <row r="2014" spans="1:27">
      <c r="A2014" s="18"/>
      <c r="B2014" s="7"/>
      <c r="C2014" s="7"/>
      <c r="D2014" s="18"/>
      <c r="E2014" s="111"/>
      <c r="F2014" s="7"/>
      <c r="G2014" s="7"/>
      <c r="H2014" s="7"/>
      <c r="I2014" s="7"/>
      <c r="J2014" s="7"/>
      <c r="K2014" s="7"/>
      <c r="L2014" s="124"/>
      <c r="M2014" s="7"/>
      <c r="N2014" s="18"/>
      <c r="O2014" s="122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</row>
    <row r="2015" spans="1:27">
      <c r="A2015" s="18"/>
      <c r="B2015" s="7"/>
      <c r="C2015" s="7"/>
      <c r="D2015" s="18"/>
      <c r="E2015" s="111"/>
      <c r="F2015" s="7"/>
      <c r="G2015" s="7"/>
      <c r="H2015" s="7"/>
      <c r="I2015" s="7"/>
      <c r="J2015" s="7"/>
      <c r="K2015" s="7"/>
      <c r="L2015" s="124"/>
      <c r="M2015" s="7"/>
      <c r="N2015" s="18"/>
      <c r="O2015" s="122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</row>
    <row r="2016" spans="1:27">
      <c r="A2016" s="18"/>
      <c r="B2016" s="7"/>
      <c r="C2016" s="7"/>
      <c r="D2016" s="18"/>
      <c r="E2016" s="111"/>
      <c r="F2016" s="7"/>
      <c r="G2016" s="7"/>
      <c r="H2016" s="7"/>
      <c r="I2016" s="7"/>
      <c r="J2016" s="7"/>
      <c r="K2016" s="7"/>
      <c r="L2016" s="124"/>
      <c r="M2016" s="7"/>
      <c r="N2016" s="18"/>
      <c r="O2016" s="122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</row>
    <row r="2017" spans="1:27">
      <c r="A2017" s="18"/>
      <c r="B2017" s="7"/>
      <c r="C2017" s="7"/>
      <c r="D2017" s="18"/>
      <c r="E2017" s="111"/>
      <c r="F2017" s="7"/>
      <c r="G2017" s="7"/>
      <c r="H2017" s="7"/>
      <c r="I2017" s="7"/>
      <c r="J2017" s="7"/>
      <c r="K2017" s="7"/>
      <c r="L2017" s="124"/>
      <c r="M2017" s="7"/>
      <c r="N2017" s="18"/>
      <c r="O2017" s="122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</row>
    <row r="2018" spans="1:27">
      <c r="A2018" s="18"/>
      <c r="B2018" s="7"/>
      <c r="C2018" s="7"/>
      <c r="D2018" s="18"/>
      <c r="E2018" s="111"/>
      <c r="F2018" s="7"/>
      <c r="G2018" s="7"/>
      <c r="H2018" s="7"/>
      <c r="I2018" s="7"/>
      <c r="J2018" s="7"/>
      <c r="K2018" s="7"/>
      <c r="L2018" s="124"/>
      <c r="M2018" s="7"/>
      <c r="N2018" s="18"/>
      <c r="O2018" s="122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</row>
    <row r="2019" spans="1:27">
      <c r="A2019" s="18"/>
      <c r="B2019" s="7"/>
      <c r="C2019" s="7"/>
      <c r="D2019" s="18"/>
      <c r="E2019" s="111"/>
      <c r="F2019" s="7"/>
      <c r="G2019" s="7"/>
      <c r="H2019" s="7"/>
      <c r="I2019" s="7"/>
      <c r="J2019" s="7"/>
      <c r="K2019" s="7"/>
      <c r="L2019" s="124"/>
      <c r="M2019" s="7"/>
      <c r="N2019" s="18"/>
      <c r="O2019" s="122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</row>
    <row r="2020" spans="1:27">
      <c r="A2020" s="18"/>
      <c r="B2020" s="7"/>
      <c r="C2020" s="7"/>
      <c r="D2020" s="18"/>
      <c r="E2020" s="111"/>
      <c r="F2020" s="7"/>
      <c r="G2020" s="7"/>
      <c r="H2020" s="7"/>
      <c r="I2020" s="7"/>
      <c r="J2020" s="7"/>
      <c r="K2020" s="7"/>
      <c r="L2020" s="124"/>
      <c r="M2020" s="7"/>
      <c r="N2020" s="18"/>
      <c r="O2020" s="122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</row>
    <row r="2021" spans="1:27">
      <c r="A2021" s="18"/>
      <c r="B2021" s="7"/>
      <c r="C2021" s="7"/>
      <c r="D2021" s="18"/>
      <c r="E2021" s="111"/>
      <c r="F2021" s="7"/>
      <c r="G2021" s="7"/>
      <c r="H2021" s="7"/>
      <c r="I2021" s="7"/>
      <c r="J2021" s="7"/>
      <c r="K2021" s="7"/>
      <c r="L2021" s="124"/>
      <c r="M2021" s="7"/>
      <c r="N2021" s="18"/>
      <c r="O2021" s="122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</row>
    <row r="2022" spans="1:27">
      <c r="A2022" s="18"/>
      <c r="B2022" s="7"/>
      <c r="C2022" s="7"/>
      <c r="D2022" s="18"/>
      <c r="E2022" s="111"/>
      <c r="F2022" s="7"/>
      <c r="G2022" s="7"/>
      <c r="H2022" s="7"/>
      <c r="I2022" s="7"/>
      <c r="J2022" s="7"/>
      <c r="K2022" s="7"/>
      <c r="L2022" s="124"/>
      <c r="M2022" s="7"/>
      <c r="N2022" s="18"/>
      <c r="O2022" s="122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</row>
    <row r="2023" spans="1:27">
      <c r="A2023" s="18"/>
      <c r="B2023" s="7"/>
      <c r="C2023" s="7"/>
      <c r="D2023" s="18"/>
      <c r="E2023" s="111"/>
      <c r="F2023" s="7"/>
      <c r="G2023" s="7"/>
      <c r="H2023" s="7"/>
      <c r="I2023" s="7"/>
      <c r="J2023" s="7"/>
      <c r="K2023" s="7"/>
      <c r="L2023" s="124"/>
      <c r="M2023" s="7"/>
      <c r="N2023" s="18"/>
      <c r="O2023" s="122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</row>
    <row r="2024" spans="1:27">
      <c r="A2024" s="18"/>
      <c r="B2024" s="7"/>
      <c r="C2024" s="7"/>
      <c r="D2024" s="18"/>
      <c r="E2024" s="111"/>
      <c r="F2024" s="7"/>
      <c r="G2024" s="7"/>
      <c r="H2024" s="7"/>
      <c r="I2024" s="7"/>
      <c r="J2024" s="7"/>
      <c r="K2024" s="7"/>
      <c r="L2024" s="124"/>
      <c r="M2024" s="7"/>
      <c r="N2024" s="18"/>
      <c r="O2024" s="122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</row>
    <row r="2025" spans="1:27">
      <c r="A2025" s="18"/>
      <c r="B2025" s="7"/>
      <c r="C2025" s="7"/>
      <c r="D2025" s="18"/>
      <c r="E2025" s="111"/>
      <c r="F2025" s="7"/>
      <c r="G2025" s="7"/>
      <c r="H2025" s="7"/>
      <c r="I2025" s="7"/>
      <c r="J2025" s="7"/>
      <c r="K2025" s="7"/>
      <c r="L2025" s="124"/>
      <c r="M2025" s="7"/>
      <c r="N2025" s="18"/>
      <c r="O2025" s="122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</row>
    <row r="2026" spans="1:27">
      <c r="A2026" s="18"/>
      <c r="B2026" s="7"/>
      <c r="C2026" s="7"/>
      <c r="D2026" s="18"/>
      <c r="E2026" s="111"/>
      <c r="F2026" s="7"/>
      <c r="G2026" s="7"/>
      <c r="H2026" s="7"/>
      <c r="I2026" s="7"/>
      <c r="J2026" s="7"/>
      <c r="K2026" s="7"/>
      <c r="L2026" s="124"/>
      <c r="M2026" s="7"/>
      <c r="N2026" s="18"/>
      <c r="O2026" s="122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</row>
    <row r="2027" spans="1:27">
      <c r="A2027" s="18"/>
      <c r="B2027" s="7"/>
      <c r="C2027" s="7"/>
      <c r="D2027" s="18"/>
      <c r="E2027" s="111"/>
      <c r="F2027" s="7"/>
      <c r="G2027" s="7"/>
      <c r="H2027" s="7"/>
      <c r="I2027" s="7"/>
      <c r="J2027" s="7"/>
      <c r="K2027" s="7"/>
      <c r="L2027" s="124"/>
      <c r="M2027" s="7"/>
      <c r="N2027" s="18"/>
      <c r="O2027" s="122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</row>
    <row r="2028" spans="1:27">
      <c r="A2028" s="18"/>
      <c r="B2028" s="7"/>
      <c r="C2028" s="7"/>
      <c r="D2028" s="18"/>
      <c r="E2028" s="111"/>
      <c r="F2028" s="7"/>
      <c r="G2028" s="7"/>
      <c r="H2028" s="7"/>
      <c r="I2028" s="7"/>
      <c r="J2028" s="7"/>
      <c r="K2028" s="7"/>
      <c r="L2028" s="124"/>
      <c r="M2028" s="7"/>
      <c r="N2028" s="18"/>
      <c r="O2028" s="122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</row>
    <row r="2029" spans="1:27">
      <c r="A2029" s="18"/>
      <c r="B2029" s="7"/>
      <c r="C2029" s="7"/>
      <c r="D2029" s="18"/>
      <c r="E2029" s="111"/>
      <c r="F2029" s="7"/>
      <c r="G2029" s="7"/>
      <c r="H2029" s="7"/>
      <c r="I2029" s="7"/>
      <c r="J2029" s="7"/>
      <c r="K2029" s="7"/>
      <c r="L2029" s="124"/>
      <c r="M2029" s="7"/>
      <c r="N2029" s="18"/>
      <c r="O2029" s="122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</row>
    <row r="2030" spans="1:27">
      <c r="A2030" s="18"/>
      <c r="B2030" s="7"/>
      <c r="C2030" s="7"/>
      <c r="D2030" s="18"/>
      <c r="E2030" s="111"/>
      <c r="F2030" s="7"/>
      <c r="G2030" s="7"/>
      <c r="H2030" s="7"/>
      <c r="I2030" s="7"/>
      <c r="J2030" s="7"/>
      <c r="K2030" s="7"/>
      <c r="L2030" s="124"/>
      <c r="M2030" s="7"/>
      <c r="N2030" s="18"/>
      <c r="O2030" s="122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</row>
    <row r="2031" spans="1:27">
      <c r="A2031" s="18"/>
      <c r="B2031" s="7"/>
      <c r="C2031" s="7"/>
      <c r="D2031" s="18"/>
      <c r="E2031" s="111"/>
      <c r="F2031" s="7"/>
      <c r="G2031" s="7"/>
      <c r="H2031" s="7"/>
      <c r="I2031" s="7"/>
      <c r="J2031" s="7"/>
      <c r="K2031" s="7"/>
      <c r="L2031" s="124"/>
      <c r="M2031" s="7"/>
      <c r="N2031" s="18"/>
      <c r="O2031" s="122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</row>
    <row r="2032" spans="1:27">
      <c r="A2032" s="18"/>
      <c r="B2032" s="7"/>
      <c r="C2032" s="7"/>
      <c r="D2032" s="18"/>
      <c r="E2032" s="111"/>
      <c r="F2032" s="7"/>
      <c r="G2032" s="7"/>
      <c r="H2032" s="7"/>
      <c r="I2032" s="7"/>
      <c r="J2032" s="7"/>
      <c r="K2032" s="7"/>
      <c r="L2032" s="124"/>
      <c r="M2032" s="7"/>
      <c r="N2032" s="18"/>
      <c r="O2032" s="122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</row>
    <row r="2033" spans="1:27">
      <c r="A2033" s="18"/>
      <c r="B2033" s="7"/>
      <c r="C2033" s="7"/>
      <c r="D2033" s="18"/>
      <c r="E2033" s="111"/>
      <c r="F2033" s="7"/>
      <c r="G2033" s="7"/>
      <c r="H2033" s="7"/>
      <c r="I2033" s="7"/>
      <c r="J2033" s="7"/>
      <c r="K2033" s="7"/>
      <c r="L2033" s="124"/>
      <c r="M2033" s="7"/>
      <c r="N2033" s="18"/>
      <c r="O2033" s="122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</row>
    <row r="2034" spans="1:27">
      <c r="A2034" s="18"/>
      <c r="B2034" s="7"/>
      <c r="C2034" s="7"/>
      <c r="D2034" s="18"/>
      <c r="E2034" s="111"/>
      <c r="F2034" s="7"/>
      <c r="G2034" s="7"/>
      <c r="H2034" s="7"/>
      <c r="I2034" s="7"/>
      <c r="J2034" s="7"/>
      <c r="K2034" s="7"/>
      <c r="L2034" s="124"/>
      <c r="M2034" s="7"/>
      <c r="N2034" s="18"/>
      <c r="O2034" s="122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</row>
    <row r="2035" spans="1:27">
      <c r="A2035" s="18"/>
      <c r="B2035" s="7"/>
      <c r="C2035" s="7"/>
      <c r="D2035" s="18"/>
      <c r="E2035" s="111"/>
      <c r="F2035" s="7"/>
      <c r="G2035" s="7"/>
      <c r="H2035" s="7"/>
      <c r="I2035" s="7"/>
      <c r="J2035" s="7"/>
      <c r="K2035" s="7"/>
      <c r="L2035" s="124"/>
      <c r="M2035" s="7"/>
      <c r="N2035" s="18"/>
      <c r="O2035" s="122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</row>
    <row r="2036" spans="1:27">
      <c r="A2036" s="18"/>
      <c r="B2036" s="7"/>
      <c r="C2036" s="7"/>
      <c r="D2036" s="18"/>
      <c r="E2036" s="111"/>
      <c r="F2036" s="7"/>
      <c r="G2036" s="7"/>
      <c r="H2036" s="7"/>
      <c r="I2036" s="7"/>
      <c r="J2036" s="7"/>
      <c r="K2036" s="7"/>
      <c r="L2036" s="124"/>
      <c r="M2036" s="7"/>
      <c r="N2036" s="18"/>
      <c r="O2036" s="122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</row>
    <row r="2037" spans="1:27">
      <c r="A2037" s="18"/>
      <c r="B2037" s="7"/>
      <c r="C2037" s="7"/>
      <c r="D2037" s="18"/>
      <c r="E2037" s="111"/>
      <c r="F2037" s="7"/>
      <c r="G2037" s="7"/>
      <c r="H2037" s="7"/>
      <c r="I2037" s="7"/>
      <c r="J2037" s="7"/>
      <c r="K2037" s="7"/>
      <c r="L2037" s="124"/>
      <c r="M2037" s="7"/>
      <c r="N2037" s="18"/>
      <c r="O2037" s="122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</row>
    <row r="2038" spans="1:27">
      <c r="A2038" s="18"/>
      <c r="B2038" s="7"/>
      <c r="C2038" s="7"/>
      <c r="D2038" s="18"/>
      <c r="E2038" s="111"/>
      <c r="F2038" s="7"/>
      <c r="G2038" s="7"/>
      <c r="H2038" s="7"/>
      <c r="I2038" s="7"/>
      <c r="J2038" s="7"/>
      <c r="K2038" s="7"/>
      <c r="L2038" s="124"/>
      <c r="M2038" s="7"/>
      <c r="N2038" s="18"/>
      <c r="O2038" s="122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</row>
    <row r="2039" spans="1:27">
      <c r="A2039" s="18"/>
      <c r="B2039" s="7"/>
      <c r="C2039" s="7"/>
      <c r="D2039" s="18"/>
      <c r="E2039" s="111"/>
      <c r="F2039" s="7"/>
      <c r="G2039" s="7"/>
      <c r="H2039" s="7"/>
      <c r="I2039" s="7"/>
      <c r="J2039" s="7"/>
      <c r="K2039" s="7"/>
      <c r="L2039" s="124"/>
      <c r="M2039" s="7"/>
      <c r="N2039" s="18"/>
      <c r="O2039" s="122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</row>
    <row r="2040" spans="1:27">
      <c r="A2040" s="18"/>
      <c r="B2040" s="7"/>
      <c r="C2040" s="7"/>
      <c r="D2040" s="18"/>
      <c r="E2040" s="111"/>
      <c r="F2040" s="7"/>
      <c r="G2040" s="7"/>
      <c r="H2040" s="7"/>
      <c r="I2040" s="7"/>
      <c r="J2040" s="7"/>
      <c r="K2040" s="7"/>
      <c r="L2040" s="124"/>
      <c r="M2040" s="7"/>
      <c r="N2040" s="18"/>
      <c r="O2040" s="122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</row>
    <row r="2041" spans="1:27">
      <c r="A2041" s="18"/>
      <c r="B2041" s="7"/>
      <c r="C2041" s="7"/>
      <c r="D2041" s="18"/>
      <c r="E2041" s="111"/>
      <c r="F2041" s="7"/>
      <c r="G2041" s="7"/>
      <c r="H2041" s="7"/>
      <c r="I2041" s="7"/>
      <c r="J2041" s="7"/>
      <c r="K2041" s="7"/>
      <c r="L2041" s="124"/>
      <c r="M2041" s="7"/>
      <c r="N2041" s="18"/>
      <c r="O2041" s="122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</row>
    <row r="2042" spans="1:27">
      <c r="A2042" s="18"/>
      <c r="B2042" s="7"/>
      <c r="C2042" s="7"/>
      <c r="D2042" s="18"/>
      <c r="E2042" s="111"/>
      <c r="F2042" s="7"/>
      <c r="G2042" s="7"/>
      <c r="H2042" s="7"/>
      <c r="I2042" s="7"/>
      <c r="J2042" s="7"/>
      <c r="K2042" s="7"/>
      <c r="L2042" s="124"/>
      <c r="M2042" s="7"/>
      <c r="N2042" s="18"/>
      <c r="O2042" s="122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</row>
    <row r="2043" spans="1:27">
      <c r="A2043" s="18"/>
      <c r="B2043" s="7"/>
      <c r="C2043" s="7"/>
      <c r="D2043" s="18"/>
      <c r="E2043" s="111"/>
      <c r="F2043" s="7"/>
      <c r="G2043" s="7"/>
      <c r="H2043" s="7"/>
      <c r="I2043" s="7"/>
      <c r="J2043" s="7"/>
      <c r="K2043" s="7"/>
      <c r="L2043" s="124"/>
      <c r="M2043" s="7"/>
      <c r="N2043" s="18"/>
      <c r="O2043" s="122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</row>
    <row r="2044" spans="1:27">
      <c r="A2044" s="18"/>
      <c r="B2044" s="7"/>
      <c r="C2044" s="7"/>
      <c r="D2044" s="18"/>
      <c r="E2044" s="111"/>
      <c r="F2044" s="7"/>
      <c r="G2044" s="7"/>
      <c r="H2044" s="7"/>
      <c r="I2044" s="7"/>
      <c r="J2044" s="7"/>
      <c r="K2044" s="7"/>
      <c r="L2044" s="124"/>
      <c r="M2044" s="7"/>
      <c r="N2044" s="18"/>
      <c r="O2044" s="122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</row>
    <row r="2045" spans="1:27">
      <c r="A2045" s="18"/>
      <c r="B2045" s="7"/>
      <c r="C2045" s="7"/>
      <c r="D2045" s="18"/>
      <c r="E2045" s="111"/>
      <c r="F2045" s="7"/>
      <c r="G2045" s="7"/>
      <c r="H2045" s="7"/>
      <c r="I2045" s="7"/>
      <c r="J2045" s="7"/>
      <c r="K2045" s="7"/>
      <c r="L2045" s="124"/>
      <c r="M2045" s="7"/>
      <c r="N2045" s="18"/>
      <c r="O2045" s="122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</row>
    <row r="2046" spans="1:27">
      <c r="A2046" s="18"/>
      <c r="B2046" s="7"/>
      <c r="C2046" s="7"/>
      <c r="D2046" s="18"/>
      <c r="E2046" s="111"/>
      <c r="F2046" s="7"/>
      <c r="G2046" s="7"/>
      <c r="H2046" s="7"/>
      <c r="I2046" s="7"/>
      <c r="J2046" s="7"/>
      <c r="K2046" s="7"/>
      <c r="L2046" s="124"/>
      <c r="M2046" s="7"/>
      <c r="N2046" s="18"/>
      <c r="O2046" s="122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</row>
    <row r="2047" spans="1:27">
      <c r="A2047" s="18"/>
      <c r="B2047" s="7"/>
      <c r="C2047" s="7"/>
      <c r="D2047" s="18"/>
      <c r="E2047" s="111"/>
      <c r="F2047" s="7"/>
      <c r="G2047" s="7"/>
      <c r="H2047" s="7"/>
      <c r="I2047" s="7"/>
      <c r="J2047" s="7"/>
      <c r="K2047" s="7"/>
      <c r="L2047" s="124"/>
      <c r="M2047" s="7"/>
      <c r="N2047" s="18"/>
      <c r="O2047" s="122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</row>
    <row r="2048" spans="1:27">
      <c r="A2048" s="18"/>
      <c r="B2048" s="7"/>
      <c r="C2048" s="7"/>
      <c r="D2048" s="18"/>
      <c r="E2048" s="111"/>
      <c r="F2048" s="7"/>
      <c r="G2048" s="7"/>
      <c r="H2048" s="7"/>
      <c r="I2048" s="7"/>
      <c r="J2048" s="7"/>
      <c r="K2048" s="7"/>
      <c r="L2048" s="124"/>
      <c r="M2048" s="7"/>
      <c r="N2048" s="18"/>
      <c r="O2048" s="122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</row>
    <row r="2049" spans="1:27">
      <c r="A2049" s="18"/>
      <c r="B2049" s="7"/>
      <c r="C2049" s="7"/>
      <c r="D2049" s="18"/>
      <c r="E2049" s="111"/>
      <c r="F2049" s="7"/>
      <c r="G2049" s="7"/>
      <c r="H2049" s="7"/>
      <c r="I2049" s="7"/>
      <c r="J2049" s="7"/>
      <c r="K2049" s="7"/>
      <c r="L2049" s="124"/>
      <c r="M2049" s="7"/>
      <c r="N2049" s="18"/>
      <c r="O2049" s="122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</row>
    <row r="2050" spans="1:27">
      <c r="A2050" s="18"/>
      <c r="B2050" s="7"/>
      <c r="C2050" s="7"/>
      <c r="D2050" s="18"/>
      <c r="E2050" s="111"/>
      <c r="F2050" s="7"/>
      <c r="G2050" s="7"/>
      <c r="H2050" s="7"/>
      <c r="I2050" s="7"/>
      <c r="J2050" s="7"/>
      <c r="K2050" s="7"/>
      <c r="L2050" s="124"/>
      <c r="M2050" s="7"/>
      <c r="N2050" s="18"/>
      <c r="O2050" s="122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</row>
    <row r="2051" spans="1:27">
      <c r="A2051" s="18"/>
      <c r="B2051" s="7"/>
      <c r="C2051" s="7"/>
      <c r="D2051" s="18"/>
      <c r="E2051" s="111"/>
      <c r="F2051" s="7"/>
      <c r="G2051" s="7"/>
      <c r="H2051" s="7"/>
      <c r="I2051" s="7"/>
      <c r="J2051" s="7"/>
      <c r="K2051" s="7"/>
      <c r="L2051" s="124"/>
      <c r="M2051" s="7"/>
      <c r="N2051" s="18"/>
      <c r="O2051" s="122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</row>
    <row r="2052" spans="1:27">
      <c r="A2052" s="18"/>
      <c r="B2052" s="7"/>
      <c r="C2052" s="7"/>
      <c r="D2052" s="18"/>
      <c r="E2052" s="111"/>
      <c r="F2052" s="7"/>
      <c r="G2052" s="7"/>
      <c r="H2052" s="7"/>
      <c r="I2052" s="7"/>
      <c r="J2052" s="7"/>
      <c r="K2052" s="7"/>
      <c r="L2052" s="124"/>
      <c r="M2052" s="7"/>
      <c r="N2052" s="18"/>
      <c r="O2052" s="122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</row>
    <row r="2053" spans="1:27">
      <c r="A2053" s="18"/>
      <c r="B2053" s="7"/>
      <c r="C2053" s="7"/>
      <c r="D2053" s="18"/>
      <c r="E2053" s="111"/>
      <c r="F2053" s="7"/>
      <c r="G2053" s="7"/>
      <c r="H2053" s="7"/>
      <c r="I2053" s="7"/>
      <c r="J2053" s="7"/>
      <c r="K2053" s="7"/>
      <c r="L2053" s="124"/>
      <c r="M2053" s="7"/>
      <c r="N2053" s="18"/>
      <c r="O2053" s="122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</row>
    <row r="2054" spans="1:27">
      <c r="A2054" s="18"/>
      <c r="B2054" s="7"/>
      <c r="C2054" s="7"/>
      <c r="D2054" s="18"/>
      <c r="E2054" s="111"/>
      <c r="F2054" s="7"/>
      <c r="G2054" s="7"/>
      <c r="H2054" s="7"/>
      <c r="I2054" s="7"/>
      <c r="J2054" s="7"/>
      <c r="K2054" s="7"/>
      <c r="L2054" s="124"/>
      <c r="M2054" s="7"/>
      <c r="N2054" s="18"/>
      <c r="O2054" s="122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</row>
    <row r="2055" spans="1:27">
      <c r="A2055" s="18"/>
      <c r="B2055" s="7"/>
      <c r="C2055" s="7"/>
      <c r="D2055" s="18"/>
      <c r="E2055" s="111"/>
      <c r="F2055" s="7"/>
      <c r="G2055" s="7"/>
      <c r="H2055" s="7"/>
      <c r="I2055" s="7"/>
      <c r="J2055" s="7"/>
      <c r="K2055" s="7"/>
      <c r="L2055" s="124"/>
      <c r="M2055" s="7"/>
      <c r="N2055" s="18"/>
      <c r="O2055" s="122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</row>
    <row r="2056" spans="1:27">
      <c r="A2056" s="18"/>
      <c r="B2056" s="7"/>
      <c r="C2056" s="7"/>
      <c r="D2056" s="18"/>
      <c r="E2056" s="111"/>
      <c r="F2056" s="7"/>
      <c r="G2056" s="7"/>
      <c r="H2056" s="7"/>
      <c r="I2056" s="7"/>
      <c r="J2056" s="7"/>
      <c r="K2056" s="7"/>
      <c r="L2056" s="124"/>
      <c r="M2056" s="7"/>
      <c r="N2056" s="18"/>
      <c r="O2056" s="122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</row>
    <row r="2057" spans="1:27">
      <c r="A2057" s="18"/>
      <c r="B2057" s="7"/>
      <c r="C2057" s="7"/>
      <c r="D2057" s="18"/>
      <c r="E2057" s="111"/>
      <c r="F2057" s="7"/>
      <c r="G2057" s="7"/>
      <c r="H2057" s="7"/>
      <c r="I2057" s="7"/>
      <c r="J2057" s="7"/>
      <c r="K2057" s="7"/>
      <c r="L2057" s="124"/>
      <c r="M2057" s="7"/>
      <c r="N2057" s="18"/>
      <c r="O2057" s="122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</row>
    <row r="2058" spans="1:27">
      <c r="A2058" s="18"/>
      <c r="B2058" s="7"/>
      <c r="C2058" s="7"/>
      <c r="D2058" s="18"/>
      <c r="E2058" s="111"/>
      <c r="F2058" s="7"/>
      <c r="G2058" s="7"/>
      <c r="H2058" s="7"/>
      <c r="I2058" s="7"/>
      <c r="J2058" s="7"/>
      <c r="K2058" s="7"/>
      <c r="L2058" s="124"/>
      <c r="M2058" s="7"/>
      <c r="N2058" s="18"/>
      <c r="O2058" s="122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</row>
    <row r="2059" spans="1:27">
      <c r="A2059" s="18"/>
      <c r="B2059" s="7"/>
      <c r="C2059" s="7"/>
      <c r="D2059" s="18"/>
      <c r="E2059" s="111"/>
      <c r="F2059" s="7"/>
      <c r="G2059" s="7"/>
      <c r="H2059" s="7"/>
      <c r="I2059" s="7"/>
      <c r="J2059" s="7"/>
      <c r="K2059" s="7"/>
      <c r="L2059" s="124"/>
      <c r="M2059" s="7"/>
      <c r="N2059" s="18"/>
      <c r="O2059" s="122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</row>
    <row r="2060" spans="1:27">
      <c r="A2060" s="18"/>
      <c r="B2060" s="7"/>
      <c r="C2060" s="7"/>
      <c r="D2060" s="18"/>
      <c r="E2060" s="111"/>
      <c r="F2060" s="7"/>
      <c r="G2060" s="7"/>
      <c r="H2060" s="7"/>
      <c r="I2060" s="7"/>
      <c r="J2060" s="7"/>
      <c r="K2060" s="7"/>
      <c r="L2060" s="124"/>
      <c r="M2060" s="7"/>
      <c r="N2060" s="18"/>
      <c r="O2060" s="122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</row>
    <row r="2061" spans="1:27">
      <c r="A2061" s="18"/>
      <c r="B2061" s="7"/>
      <c r="C2061" s="7"/>
      <c r="D2061" s="18"/>
      <c r="E2061" s="111"/>
      <c r="F2061" s="7"/>
      <c r="G2061" s="7"/>
      <c r="H2061" s="7"/>
      <c r="I2061" s="7"/>
      <c r="J2061" s="7"/>
      <c r="K2061" s="7"/>
      <c r="L2061" s="124"/>
      <c r="M2061" s="7"/>
      <c r="N2061" s="18"/>
      <c r="O2061" s="122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</row>
    <row r="2062" spans="1:27">
      <c r="A2062" s="18"/>
      <c r="B2062" s="7"/>
      <c r="C2062" s="7"/>
      <c r="D2062" s="18"/>
      <c r="E2062" s="111"/>
      <c r="F2062" s="7"/>
      <c r="G2062" s="7"/>
      <c r="H2062" s="7"/>
      <c r="I2062" s="7"/>
      <c r="J2062" s="7"/>
      <c r="K2062" s="7"/>
      <c r="L2062" s="124"/>
      <c r="M2062" s="7"/>
      <c r="N2062" s="18"/>
      <c r="O2062" s="122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</row>
    <row r="2063" spans="1:27">
      <c r="A2063" s="18"/>
      <c r="B2063" s="7"/>
      <c r="C2063" s="7"/>
      <c r="D2063" s="18"/>
      <c r="E2063" s="111"/>
      <c r="F2063" s="7"/>
      <c r="G2063" s="7"/>
      <c r="H2063" s="7"/>
      <c r="I2063" s="7"/>
      <c r="J2063" s="7"/>
      <c r="K2063" s="7"/>
      <c r="L2063" s="124"/>
      <c r="M2063" s="7"/>
      <c r="N2063" s="18"/>
      <c r="O2063" s="122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</row>
    <row r="2064" spans="1:27">
      <c r="A2064" s="18"/>
      <c r="B2064" s="7"/>
      <c r="C2064" s="7"/>
      <c r="D2064" s="18"/>
      <c r="E2064" s="111"/>
      <c r="F2064" s="7"/>
      <c r="G2064" s="7"/>
      <c r="H2064" s="7"/>
      <c r="I2064" s="7"/>
      <c r="J2064" s="7"/>
      <c r="K2064" s="7"/>
      <c r="L2064" s="124"/>
      <c r="M2064" s="7"/>
      <c r="N2064" s="18"/>
      <c r="O2064" s="122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</row>
    <row r="2065" spans="1:27">
      <c r="A2065" s="18"/>
      <c r="B2065" s="7"/>
      <c r="C2065" s="7"/>
      <c r="D2065" s="18"/>
      <c r="E2065" s="111"/>
      <c r="F2065" s="7"/>
      <c r="G2065" s="7"/>
      <c r="H2065" s="7"/>
      <c r="I2065" s="7"/>
      <c r="J2065" s="7"/>
      <c r="K2065" s="7"/>
      <c r="L2065" s="124"/>
      <c r="M2065" s="7"/>
      <c r="N2065" s="18"/>
      <c r="O2065" s="122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</row>
    <row r="2066" spans="1:27">
      <c r="A2066" s="18"/>
      <c r="B2066" s="7"/>
      <c r="C2066" s="7"/>
      <c r="D2066" s="18"/>
      <c r="E2066" s="111"/>
      <c r="F2066" s="7"/>
      <c r="G2066" s="7"/>
      <c r="H2066" s="7"/>
      <c r="I2066" s="7"/>
      <c r="J2066" s="7"/>
      <c r="K2066" s="7"/>
      <c r="L2066" s="124"/>
      <c r="M2066" s="7"/>
      <c r="N2066" s="18"/>
      <c r="O2066" s="122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</row>
    <row r="2067" spans="1:27">
      <c r="A2067" s="18"/>
      <c r="B2067" s="7"/>
      <c r="C2067" s="7"/>
      <c r="D2067" s="18"/>
      <c r="E2067" s="111"/>
      <c r="F2067" s="7"/>
      <c r="G2067" s="7"/>
      <c r="H2067" s="7"/>
      <c r="I2067" s="7"/>
      <c r="J2067" s="7"/>
      <c r="K2067" s="7"/>
      <c r="L2067" s="124"/>
      <c r="M2067" s="7"/>
      <c r="N2067" s="18"/>
      <c r="O2067" s="122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</row>
    <row r="2068" spans="1:27">
      <c r="A2068" s="18"/>
      <c r="B2068" s="7"/>
      <c r="C2068" s="7"/>
      <c r="D2068" s="18"/>
      <c r="E2068" s="111"/>
      <c r="F2068" s="7"/>
      <c r="G2068" s="7"/>
      <c r="H2068" s="7"/>
      <c r="I2068" s="7"/>
      <c r="J2068" s="7"/>
      <c r="K2068" s="7"/>
      <c r="L2068" s="124"/>
      <c r="M2068" s="7"/>
      <c r="N2068" s="18"/>
      <c r="O2068" s="122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</row>
    <row r="2069" spans="1:27">
      <c r="A2069" s="18"/>
      <c r="B2069" s="7"/>
      <c r="C2069" s="7"/>
      <c r="D2069" s="18"/>
      <c r="E2069" s="111"/>
      <c r="F2069" s="7"/>
      <c r="G2069" s="7"/>
      <c r="H2069" s="7"/>
      <c r="I2069" s="7"/>
      <c r="J2069" s="7"/>
      <c r="K2069" s="7"/>
      <c r="L2069" s="124"/>
      <c r="M2069" s="7"/>
      <c r="N2069" s="18"/>
      <c r="O2069" s="122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</row>
    <row r="2070" spans="1:27">
      <c r="A2070" s="18"/>
      <c r="B2070" s="7"/>
      <c r="C2070" s="7"/>
      <c r="D2070" s="18"/>
      <c r="E2070" s="111"/>
      <c r="F2070" s="7"/>
      <c r="G2070" s="7"/>
      <c r="H2070" s="7"/>
      <c r="I2070" s="7"/>
      <c r="J2070" s="7"/>
      <c r="K2070" s="7"/>
      <c r="L2070" s="124"/>
      <c r="M2070" s="7"/>
      <c r="N2070" s="18"/>
      <c r="O2070" s="122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</row>
    <row r="2071" spans="1:27">
      <c r="A2071" s="18"/>
      <c r="B2071" s="7"/>
      <c r="C2071" s="7"/>
      <c r="D2071" s="18"/>
      <c r="E2071" s="111"/>
      <c r="F2071" s="7"/>
      <c r="G2071" s="7"/>
      <c r="H2071" s="7"/>
      <c r="I2071" s="7"/>
      <c r="J2071" s="7"/>
      <c r="K2071" s="7"/>
      <c r="L2071" s="124"/>
      <c r="M2071" s="7"/>
      <c r="N2071" s="18"/>
      <c r="O2071" s="122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</row>
    <row r="2072" spans="1:27">
      <c r="A2072" s="18"/>
      <c r="B2072" s="7"/>
      <c r="C2072" s="7"/>
      <c r="D2072" s="18"/>
      <c r="E2072" s="111"/>
      <c r="F2072" s="7"/>
      <c r="G2072" s="7"/>
      <c r="H2072" s="7"/>
      <c r="I2072" s="7"/>
      <c r="J2072" s="7"/>
      <c r="K2072" s="7"/>
      <c r="L2072" s="124"/>
      <c r="M2072" s="7"/>
      <c r="N2072" s="18"/>
      <c r="O2072" s="122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</row>
    <row r="2073" spans="1:27">
      <c r="A2073" s="18"/>
      <c r="B2073" s="7"/>
      <c r="C2073" s="7"/>
      <c r="D2073" s="18"/>
      <c r="E2073" s="111"/>
      <c r="F2073" s="7"/>
      <c r="G2073" s="7"/>
      <c r="H2073" s="7"/>
      <c r="I2073" s="7"/>
      <c r="J2073" s="7"/>
      <c r="K2073" s="7"/>
      <c r="L2073" s="124"/>
      <c r="M2073" s="7"/>
      <c r="N2073" s="18"/>
      <c r="O2073" s="122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</row>
    <row r="2074" spans="1:27">
      <c r="A2074" s="18"/>
      <c r="B2074" s="7"/>
      <c r="C2074" s="7"/>
      <c r="D2074" s="18"/>
      <c r="E2074" s="111"/>
      <c r="F2074" s="7"/>
      <c r="G2074" s="7"/>
      <c r="H2074" s="7"/>
      <c r="I2074" s="7"/>
      <c r="J2074" s="7"/>
      <c r="K2074" s="7"/>
      <c r="L2074" s="124"/>
      <c r="M2074" s="7"/>
      <c r="N2074" s="18"/>
      <c r="O2074" s="122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</row>
    <row r="2075" spans="1:27">
      <c r="A2075" s="18"/>
      <c r="B2075" s="7"/>
      <c r="C2075" s="7"/>
      <c r="D2075" s="18"/>
      <c r="E2075" s="111"/>
      <c r="F2075" s="7"/>
      <c r="G2075" s="7"/>
      <c r="H2075" s="7"/>
      <c r="I2075" s="7"/>
      <c r="J2075" s="7"/>
      <c r="K2075" s="7"/>
      <c r="L2075" s="124"/>
      <c r="M2075" s="7"/>
      <c r="N2075" s="18"/>
      <c r="O2075" s="122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</row>
    <row r="2076" spans="1:27">
      <c r="A2076" s="18"/>
      <c r="B2076" s="7"/>
      <c r="C2076" s="7"/>
      <c r="D2076" s="18"/>
      <c r="E2076" s="111"/>
      <c r="F2076" s="7"/>
      <c r="G2076" s="7"/>
      <c r="H2076" s="7"/>
      <c r="I2076" s="7"/>
      <c r="J2076" s="7"/>
      <c r="K2076" s="7"/>
      <c r="L2076" s="124"/>
      <c r="M2076" s="7"/>
      <c r="N2076" s="18"/>
      <c r="O2076" s="122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</row>
    <row r="2077" spans="1:27">
      <c r="A2077" s="18"/>
      <c r="B2077" s="7"/>
      <c r="C2077" s="7"/>
      <c r="D2077" s="18"/>
      <c r="E2077" s="111"/>
      <c r="F2077" s="7"/>
      <c r="G2077" s="7"/>
      <c r="H2077" s="7"/>
      <c r="I2077" s="7"/>
      <c r="J2077" s="7"/>
      <c r="K2077" s="7"/>
      <c r="L2077" s="124"/>
      <c r="M2077" s="7"/>
      <c r="N2077" s="18"/>
      <c r="O2077" s="122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</row>
    <row r="2078" spans="1:27">
      <c r="A2078" s="18"/>
      <c r="B2078" s="7"/>
      <c r="C2078" s="7"/>
      <c r="D2078" s="18"/>
      <c r="E2078" s="111"/>
      <c r="F2078" s="7"/>
      <c r="G2078" s="7"/>
      <c r="H2078" s="7"/>
      <c r="I2078" s="7"/>
      <c r="J2078" s="7"/>
      <c r="K2078" s="7"/>
      <c r="L2078" s="124"/>
      <c r="M2078" s="7"/>
      <c r="N2078" s="18"/>
      <c r="O2078" s="122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</row>
    <row r="2079" spans="1:27">
      <c r="A2079" s="18"/>
      <c r="B2079" s="7"/>
      <c r="C2079" s="7"/>
      <c r="D2079" s="18"/>
      <c r="E2079" s="111"/>
      <c r="F2079" s="7"/>
      <c r="G2079" s="7"/>
      <c r="H2079" s="7"/>
      <c r="I2079" s="7"/>
      <c r="J2079" s="7"/>
      <c r="K2079" s="7"/>
      <c r="L2079" s="124"/>
      <c r="M2079" s="7"/>
      <c r="N2079" s="18"/>
      <c r="O2079" s="122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</row>
    <row r="2080" spans="1:27">
      <c r="A2080" s="18"/>
      <c r="B2080" s="7"/>
      <c r="C2080" s="7"/>
      <c r="D2080" s="18"/>
      <c r="E2080" s="111"/>
      <c r="F2080" s="7"/>
      <c r="G2080" s="7"/>
      <c r="H2080" s="7"/>
      <c r="I2080" s="7"/>
      <c r="J2080" s="7"/>
      <c r="K2080" s="7"/>
      <c r="L2080" s="124"/>
      <c r="M2080" s="7"/>
      <c r="N2080" s="18"/>
      <c r="O2080" s="122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</row>
    <row r="2081" spans="1:27">
      <c r="A2081" s="18"/>
      <c r="B2081" s="7"/>
      <c r="C2081" s="7"/>
      <c r="D2081" s="18"/>
      <c r="E2081" s="111"/>
      <c r="F2081" s="7"/>
      <c r="G2081" s="7"/>
      <c r="H2081" s="7"/>
      <c r="I2081" s="7"/>
      <c r="J2081" s="7"/>
      <c r="K2081" s="7"/>
      <c r="L2081" s="124"/>
      <c r="M2081" s="7"/>
      <c r="N2081" s="18"/>
      <c r="O2081" s="122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</row>
    <row r="2082" spans="1:27">
      <c r="A2082" s="18"/>
      <c r="B2082" s="7"/>
      <c r="C2082" s="7"/>
      <c r="D2082" s="18"/>
      <c r="E2082" s="111"/>
      <c r="F2082" s="7"/>
      <c r="G2082" s="7"/>
      <c r="H2082" s="7"/>
      <c r="I2082" s="7"/>
      <c r="J2082" s="7"/>
      <c r="K2082" s="7"/>
      <c r="L2082" s="124"/>
      <c r="M2082" s="7"/>
      <c r="N2082" s="18"/>
      <c r="O2082" s="122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</row>
    <row r="2083" spans="1:27">
      <c r="A2083" s="18"/>
      <c r="B2083" s="7"/>
      <c r="C2083" s="7"/>
      <c r="D2083" s="18"/>
      <c r="E2083" s="111"/>
      <c r="F2083" s="7"/>
      <c r="G2083" s="7"/>
      <c r="H2083" s="7"/>
      <c r="I2083" s="7"/>
      <c r="J2083" s="7"/>
      <c r="K2083" s="7"/>
      <c r="L2083" s="124"/>
      <c r="M2083" s="7"/>
      <c r="N2083" s="18"/>
      <c r="O2083" s="122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</row>
    <row r="2084" spans="1:27">
      <c r="A2084" s="18"/>
      <c r="B2084" s="7"/>
      <c r="C2084" s="7"/>
      <c r="D2084" s="18"/>
      <c r="E2084" s="111"/>
      <c r="F2084" s="7"/>
      <c r="G2084" s="7"/>
      <c r="H2084" s="7"/>
      <c r="I2084" s="7"/>
      <c r="J2084" s="7"/>
      <c r="K2084" s="7"/>
      <c r="L2084" s="124"/>
      <c r="M2084" s="7"/>
      <c r="N2084" s="18"/>
      <c r="O2084" s="122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</row>
    <row r="2085" spans="1:27">
      <c r="A2085" s="18"/>
      <c r="B2085" s="7"/>
      <c r="C2085" s="7"/>
      <c r="D2085" s="18"/>
      <c r="E2085" s="111"/>
      <c r="F2085" s="7"/>
      <c r="G2085" s="7"/>
      <c r="H2085" s="7"/>
      <c r="I2085" s="7"/>
      <c r="J2085" s="7"/>
      <c r="K2085" s="7"/>
      <c r="L2085" s="124"/>
      <c r="M2085" s="7"/>
      <c r="N2085" s="18"/>
      <c r="O2085" s="122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</row>
    <row r="2086" spans="1:27">
      <c r="A2086" s="18"/>
      <c r="B2086" s="7"/>
      <c r="C2086" s="7"/>
      <c r="D2086" s="18"/>
      <c r="E2086" s="111"/>
      <c r="F2086" s="7"/>
      <c r="G2086" s="7"/>
      <c r="H2086" s="7"/>
      <c r="I2086" s="7"/>
      <c r="J2086" s="7"/>
      <c r="K2086" s="7"/>
      <c r="L2086" s="124"/>
      <c r="M2086" s="7"/>
      <c r="N2086" s="18"/>
      <c r="O2086" s="122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</row>
    <row r="2087" spans="1:27">
      <c r="A2087" s="18"/>
      <c r="B2087" s="7"/>
      <c r="C2087" s="7"/>
      <c r="D2087" s="18"/>
      <c r="E2087" s="111"/>
      <c r="F2087" s="7"/>
      <c r="G2087" s="7"/>
      <c r="H2087" s="7"/>
      <c r="I2087" s="7"/>
      <c r="J2087" s="7"/>
      <c r="K2087" s="7"/>
      <c r="L2087" s="124"/>
      <c r="M2087" s="7"/>
      <c r="N2087" s="18"/>
      <c r="O2087" s="122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</row>
    <row r="2088" spans="1:27">
      <c r="A2088" s="18"/>
      <c r="B2088" s="7"/>
      <c r="C2088" s="7"/>
      <c r="D2088" s="18"/>
      <c r="E2088" s="111"/>
      <c r="F2088" s="7"/>
      <c r="G2088" s="7"/>
      <c r="H2088" s="7"/>
      <c r="I2088" s="7"/>
      <c r="J2088" s="7"/>
      <c r="K2088" s="7"/>
      <c r="L2088" s="124"/>
      <c r="M2088" s="7"/>
      <c r="N2088" s="18"/>
      <c r="O2088" s="122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</row>
    <row r="2089" spans="1:27">
      <c r="A2089" s="18"/>
      <c r="B2089" s="7"/>
      <c r="C2089" s="7"/>
      <c r="D2089" s="18"/>
      <c r="E2089" s="111"/>
      <c r="F2089" s="7"/>
      <c r="G2089" s="7"/>
      <c r="H2089" s="7"/>
      <c r="I2089" s="7"/>
      <c r="J2089" s="7"/>
      <c r="K2089" s="7"/>
      <c r="L2089" s="124"/>
      <c r="M2089" s="7"/>
      <c r="N2089" s="18"/>
      <c r="O2089" s="122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</row>
    <row r="2090" spans="1:27">
      <c r="A2090" s="18"/>
      <c r="B2090" s="7"/>
      <c r="C2090" s="7"/>
      <c r="D2090" s="18"/>
      <c r="E2090" s="111"/>
      <c r="F2090" s="7"/>
      <c r="G2090" s="7"/>
      <c r="H2090" s="7"/>
      <c r="I2090" s="7"/>
      <c r="J2090" s="7"/>
      <c r="K2090" s="7"/>
      <c r="L2090" s="124"/>
      <c r="M2090" s="7"/>
      <c r="N2090" s="18"/>
      <c r="O2090" s="122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</row>
    <row r="2091" spans="1:27">
      <c r="A2091" s="18"/>
      <c r="B2091" s="7"/>
      <c r="C2091" s="7"/>
      <c r="D2091" s="18"/>
      <c r="E2091" s="111"/>
      <c r="F2091" s="7"/>
      <c r="G2091" s="7"/>
      <c r="H2091" s="7"/>
      <c r="I2091" s="7"/>
      <c r="J2091" s="7"/>
      <c r="K2091" s="7"/>
      <c r="L2091" s="124"/>
      <c r="M2091" s="7"/>
      <c r="N2091" s="18"/>
      <c r="O2091" s="122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</row>
    <row r="2092" spans="1:27">
      <c r="A2092" s="18"/>
      <c r="B2092" s="7"/>
      <c r="C2092" s="7"/>
      <c r="D2092" s="18"/>
      <c r="E2092" s="111"/>
      <c r="F2092" s="7"/>
      <c r="G2092" s="7"/>
      <c r="H2092" s="7"/>
      <c r="I2092" s="7"/>
      <c r="J2092" s="7"/>
      <c r="K2092" s="7"/>
      <c r="L2092" s="124"/>
      <c r="M2092" s="7"/>
      <c r="N2092" s="18"/>
      <c r="O2092" s="122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</row>
    <row r="2093" spans="1:27">
      <c r="A2093" s="18"/>
      <c r="B2093" s="7"/>
      <c r="C2093" s="7"/>
      <c r="D2093" s="18"/>
      <c r="E2093" s="111"/>
      <c r="F2093" s="7"/>
      <c r="G2093" s="7"/>
      <c r="H2093" s="7"/>
      <c r="I2093" s="7"/>
      <c r="J2093" s="7"/>
      <c r="K2093" s="7"/>
      <c r="L2093" s="124"/>
      <c r="M2093" s="7"/>
      <c r="N2093" s="18"/>
      <c r="O2093" s="122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</row>
    <row r="2094" spans="1:27">
      <c r="A2094" s="18"/>
      <c r="B2094" s="7"/>
      <c r="C2094" s="7"/>
      <c r="D2094" s="18"/>
      <c r="E2094" s="111"/>
      <c r="F2094" s="7"/>
      <c r="G2094" s="7"/>
      <c r="H2094" s="7"/>
      <c r="I2094" s="7"/>
      <c r="J2094" s="7"/>
      <c r="K2094" s="7"/>
      <c r="L2094" s="124"/>
      <c r="M2094" s="7"/>
      <c r="N2094" s="18"/>
      <c r="O2094" s="122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</row>
    <row r="2095" spans="1:27">
      <c r="A2095" s="18"/>
      <c r="B2095" s="7"/>
      <c r="C2095" s="7"/>
      <c r="D2095" s="18"/>
      <c r="E2095" s="111"/>
      <c r="F2095" s="7"/>
      <c r="G2095" s="7"/>
      <c r="H2095" s="7"/>
      <c r="I2095" s="7"/>
      <c r="J2095" s="7"/>
      <c r="K2095" s="7"/>
      <c r="L2095" s="124"/>
      <c r="M2095" s="7"/>
      <c r="N2095" s="18"/>
      <c r="O2095" s="122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</row>
    <row r="2096" spans="1:27">
      <c r="A2096" s="18"/>
      <c r="B2096" s="7"/>
      <c r="C2096" s="7"/>
      <c r="D2096" s="18"/>
      <c r="E2096" s="111"/>
      <c r="F2096" s="7"/>
      <c r="G2096" s="7"/>
      <c r="H2096" s="7"/>
      <c r="I2096" s="7"/>
      <c r="J2096" s="7"/>
      <c r="K2096" s="7"/>
      <c r="L2096" s="124"/>
      <c r="M2096" s="7"/>
      <c r="N2096" s="18"/>
      <c r="O2096" s="122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</row>
    <row r="2097" spans="1:27">
      <c r="A2097" s="18"/>
      <c r="B2097" s="7"/>
      <c r="C2097" s="7"/>
      <c r="D2097" s="18"/>
      <c r="E2097" s="111"/>
      <c r="F2097" s="7"/>
      <c r="G2097" s="7"/>
      <c r="H2097" s="7"/>
      <c r="I2097" s="7"/>
      <c r="J2097" s="7"/>
      <c r="K2097" s="7"/>
      <c r="L2097" s="124"/>
      <c r="M2097" s="7"/>
      <c r="N2097" s="18"/>
      <c r="O2097" s="122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</row>
    <row r="2098" spans="1:27">
      <c r="A2098" s="18"/>
      <c r="B2098" s="7"/>
      <c r="C2098" s="7"/>
      <c r="D2098" s="18"/>
      <c r="E2098" s="111"/>
      <c r="F2098" s="7"/>
      <c r="G2098" s="7"/>
      <c r="H2098" s="7"/>
      <c r="I2098" s="7"/>
      <c r="J2098" s="7"/>
      <c r="K2098" s="7"/>
      <c r="L2098" s="124"/>
      <c r="M2098" s="7"/>
      <c r="N2098" s="18"/>
      <c r="O2098" s="122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</row>
    <row r="2099" spans="1:27">
      <c r="A2099" s="18"/>
      <c r="B2099" s="7"/>
      <c r="C2099" s="7"/>
      <c r="D2099" s="18"/>
      <c r="E2099" s="111"/>
      <c r="F2099" s="7"/>
      <c r="G2099" s="7"/>
      <c r="H2099" s="7"/>
      <c r="I2099" s="7"/>
      <c r="J2099" s="7"/>
      <c r="K2099" s="7"/>
      <c r="L2099" s="124"/>
      <c r="M2099" s="7"/>
      <c r="N2099" s="18"/>
      <c r="O2099" s="122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</row>
    <row r="2100" spans="1:27">
      <c r="A2100" s="18"/>
      <c r="B2100" s="7"/>
      <c r="C2100" s="7"/>
      <c r="D2100" s="18"/>
      <c r="E2100" s="111"/>
      <c r="F2100" s="7"/>
      <c r="G2100" s="7"/>
      <c r="H2100" s="7"/>
      <c r="I2100" s="7"/>
      <c r="J2100" s="7"/>
      <c r="K2100" s="7"/>
      <c r="L2100" s="124"/>
      <c r="M2100" s="7"/>
      <c r="N2100" s="18"/>
      <c r="O2100" s="122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</row>
    <row r="2101" spans="1:27">
      <c r="A2101" s="18"/>
      <c r="B2101" s="7"/>
      <c r="C2101" s="7"/>
      <c r="D2101" s="18"/>
      <c r="E2101" s="111"/>
      <c r="F2101" s="7"/>
      <c r="G2101" s="7"/>
      <c r="H2101" s="7"/>
      <c r="I2101" s="7"/>
      <c r="J2101" s="7"/>
      <c r="K2101" s="7"/>
      <c r="L2101" s="124"/>
      <c r="M2101" s="7"/>
      <c r="N2101" s="18"/>
      <c r="O2101" s="122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</row>
    <row r="2102" spans="1:27">
      <c r="A2102" s="18"/>
      <c r="B2102" s="7"/>
      <c r="C2102" s="7"/>
      <c r="D2102" s="18"/>
      <c r="E2102" s="111"/>
      <c r="F2102" s="7"/>
      <c r="G2102" s="7"/>
      <c r="H2102" s="7"/>
      <c r="I2102" s="7"/>
      <c r="J2102" s="7"/>
      <c r="K2102" s="7"/>
      <c r="L2102" s="124"/>
      <c r="M2102" s="7"/>
      <c r="N2102" s="18"/>
      <c r="O2102" s="122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</row>
    <row r="2103" spans="1:27">
      <c r="A2103" s="18"/>
      <c r="B2103" s="7"/>
      <c r="C2103" s="7"/>
      <c r="D2103" s="18"/>
      <c r="E2103" s="111"/>
      <c r="F2103" s="7"/>
      <c r="G2103" s="7"/>
      <c r="H2103" s="7"/>
      <c r="I2103" s="7"/>
      <c r="J2103" s="7"/>
      <c r="K2103" s="7"/>
      <c r="L2103" s="124"/>
      <c r="M2103" s="7"/>
      <c r="N2103" s="18"/>
      <c r="O2103" s="122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</row>
    <row r="2104" spans="1:27">
      <c r="A2104" s="18"/>
      <c r="B2104" s="7"/>
      <c r="C2104" s="7"/>
      <c r="D2104" s="18"/>
      <c r="E2104" s="111"/>
      <c r="F2104" s="7"/>
      <c r="G2104" s="7"/>
      <c r="H2104" s="7"/>
      <c r="I2104" s="7"/>
      <c r="J2104" s="7"/>
      <c r="K2104" s="7"/>
      <c r="L2104" s="124"/>
      <c r="M2104" s="7"/>
      <c r="N2104" s="18"/>
      <c r="O2104" s="122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</row>
    <row r="2105" spans="1:27">
      <c r="A2105" s="18"/>
      <c r="B2105" s="7"/>
      <c r="C2105" s="7"/>
      <c r="D2105" s="18"/>
      <c r="E2105" s="111"/>
      <c r="F2105" s="7"/>
      <c r="G2105" s="7"/>
      <c r="H2105" s="7"/>
      <c r="I2105" s="7"/>
      <c r="J2105" s="7"/>
      <c r="K2105" s="7"/>
      <c r="L2105" s="124"/>
      <c r="M2105" s="7"/>
      <c r="N2105" s="18"/>
      <c r="O2105" s="122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</row>
    <row r="2106" spans="1:27">
      <c r="A2106" s="18"/>
      <c r="B2106" s="7"/>
      <c r="C2106" s="7"/>
      <c r="D2106" s="18"/>
      <c r="E2106" s="111"/>
      <c r="F2106" s="7"/>
      <c r="G2106" s="7"/>
      <c r="H2106" s="7"/>
      <c r="I2106" s="7"/>
      <c r="J2106" s="7"/>
      <c r="K2106" s="7"/>
      <c r="L2106" s="124"/>
      <c r="M2106" s="7"/>
      <c r="N2106" s="18"/>
      <c r="O2106" s="122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</row>
    <row r="2107" spans="1:27">
      <c r="A2107" s="18"/>
      <c r="B2107" s="7"/>
      <c r="C2107" s="7"/>
      <c r="D2107" s="18"/>
      <c r="E2107" s="111"/>
      <c r="F2107" s="7"/>
      <c r="G2107" s="7"/>
      <c r="H2107" s="7"/>
      <c r="I2107" s="7"/>
      <c r="J2107" s="7"/>
      <c r="K2107" s="7"/>
      <c r="L2107" s="124"/>
      <c r="M2107" s="7"/>
      <c r="N2107" s="18"/>
      <c r="O2107" s="122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</row>
    <row r="2108" spans="1:27">
      <c r="A2108" s="18"/>
      <c r="B2108" s="7"/>
      <c r="C2108" s="7"/>
      <c r="D2108" s="18"/>
      <c r="E2108" s="111"/>
      <c r="F2108" s="7"/>
      <c r="G2108" s="7"/>
      <c r="H2108" s="7"/>
      <c r="I2108" s="7"/>
      <c r="J2108" s="7"/>
      <c r="K2108" s="7"/>
      <c r="L2108" s="124"/>
      <c r="M2108" s="7"/>
      <c r="N2108" s="18"/>
      <c r="O2108" s="122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</row>
    <row r="2109" spans="1:27">
      <c r="A2109" s="18"/>
      <c r="B2109" s="7"/>
      <c r="C2109" s="7"/>
      <c r="D2109" s="18"/>
      <c r="E2109" s="111"/>
      <c r="F2109" s="7"/>
      <c r="G2109" s="7"/>
      <c r="H2109" s="7"/>
      <c r="I2109" s="7"/>
      <c r="J2109" s="7"/>
      <c r="K2109" s="7"/>
      <c r="L2109" s="124"/>
      <c r="M2109" s="7"/>
      <c r="N2109" s="18"/>
      <c r="O2109" s="122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</row>
    <row r="2110" spans="1:27">
      <c r="A2110" s="18"/>
      <c r="B2110" s="7"/>
      <c r="C2110" s="7"/>
      <c r="D2110" s="18"/>
      <c r="E2110" s="111"/>
      <c r="F2110" s="7"/>
      <c r="G2110" s="7"/>
      <c r="H2110" s="7"/>
      <c r="I2110" s="7"/>
      <c r="J2110" s="7"/>
      <c r="K2110" s="7"/>
      <c r="L2110" s="124"/>
      <c r="M2110" s="7"/>
      <c r="N2110" s="18"/>
      <c r="O2110" s="122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</row>
    <row r="2111" spans="1:27">
      <c r="A2111" s="18"/>
      <c r="B2111" s="7"/>
      <c r="C2111" s="7"/>
      <c r="D2111" s="18"/>
      <c r="E2111" s="111"/>
      <c r="F2111" s="7"/>
      <c r="G2111" s="7"/>
      <c r="H2111" s="7"/>
      <c r="I2111" s="7"/>
      <c r="J2111" s="7"/>
      <c r="K2111" s="7"/>
      <c r="L2111" s="124"/>
      <c r="M2111" s="7"/>
      <c r="N2111" s="18"/>
      <c r="O2111" s="122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</row>
    <row r="2112" spans="1:27">
      <c r="A2112" s="18"/>
      <c r="B2112" s="7"/>
      <c r="C2112" s="7"/>
      <c r="D2112" s="18"/>
      <c r="E2112" s="111"/>
      <c r="F2112" s="7"/>
      <c r="G2112" s="7"/>
      <c r="H2112" s="7"/>
      <c r="I2112" s="7"/>
      <c r="J2112" s="7"/>
      <c r="K2112" s="7"/>
      <c r="L2112" s="124"/>
      <c r="M2112" s="7"/>
      <c r="N2112" s="18"/>
      <c r="O2112" s="122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</row>
    <row r="2113" spans="1:27">
      <c r="A2113" s="18"/>
      <c r="B2113" s="7"/>
      <c r="C2113" s="7"/>
      <c r="D2113" s="18"/>
      <c r="E2113" s="111"/>
      <c r="F2113" s="7"/>
      <c r="G2113" s="7"/>
      <c r="H2113" s="7"/>
      <c r="I2113" s="7"/>
      <c r="J2113" s="7"/>
      <c r="K2113" s="7"/>
      <c r="L2113" s="124"/>
      <c r="M2113" s="7"/>
      <c r="N2113" s="18"/>
      <c r="O2113" s="122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</row>
    <row r="2114" spans="1:27">
      <c r="A2114" s="18"/>
      <c r="B2114" s="7"/>
      <c r="C2114" s="7"/>
      <c r="D2114" s="18"/>
      <c r="E2114" s="111"/>
      <c r="F2114" s="7"/>
      <c r="G2114" s="7"/>
      <c r="H2114" s="7"/>
      <c r="I2114" s="7"/>
      <c r="J2114" s="7"/>
      <c r="K2114" s="7"/>
      <c r="L2114" s="124"/>
      <c r="M2114" s="7"/>
      <c r="N2114" s="18"/>
      <c r="O2114" s="122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</row>
    <row r="2115" spans="1:27">
      <c r="A2115" s="18"/>
      <c r="B2115" s="7"/>
      <c r="C2115" s="7"/>
      <c r="D2115" s="18"/>
      <c r="E2115" s="111"/>
      <c r="F2115" s="7"/>
      <c r="G2115" s="7"/>
      <c r="H2115" s="7"/>
      <c r="I2115" s="7"/>
      <c r="J2115" s="7"/>
      <c r="K2115" s="7"/>
      <c r="L2115" s="124"/>
      <c r="M2115" s="7"/>
      <c r="N2115" s="18"/>
      <c r="O2115" s="122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</row>
    <row r="2116" spans="1:27">
      <c r="A2116" s="18"/>
      <c r="B2116" s="7"/>
      <c r="C2116" s="7"/>
      <c r="D2116" s="18"/>
      <c r="E2116" s="111"/>
      <c r="F2116" s="7"/>
      <c r="G2116" s="7"/>
      <c r="H2116" s="7"/>
      <c r="I2116" s="7"/>
      <c r="J2116" s="7"/>
      <c r="K2116" s="7"/>
      <c r="L2116" s="124"/>
      <c r="M2116" s="7"/>
      <c r="N2116" s="18"/>
      <c r="O2116" s="122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</row>
    <row r="2117" spans="1:27">
      <c r="A2117" s="18"/>
      <c r="B2117" s="7"/>
      <c r="C2117" s="7"/>
      <c r="D2117" s="18"/>
      <c r="E2117" s="111"/>
      <c r="F2117" s="7"/>
      <c r="G2117" s="7"/>
      <c r="H2117" s="7"/>
      <c r="I2117" s="7"/>
      <c r="J2117" s="7"/>
      <c r="K2117" s="7"/>
      <c r="L2117" s="124"/>
      <c r="M2117" s="7"/>
      <c r="N2117" s="18"/>
      <c r="O2117" s="122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</row>
    <row r="2118" spans="1:27">
      <c r="A2118" s="18"/>
      <c r="B2118" s="7"/>
      <c r="C2118" s="7"/>
      <c r="D2118" s="18"/>
      <c r="E2118" s="111"/>
      <c r="F2118" s="7"/>
      <c r="G2118" s="7"/>
      <c r="H2118" s="7"/>
      <c r="I2118" s="7"/>
      <c r="J2118" s="7"/>
      <c r="K2118" s="7"/>
      <c r="L2118" s="124"/>
      <c r="M2118" s="7"/>
      <c r="N2118" s="18"/>
      <c r="O2118" s="122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</row>
    <row r="2119" spans="1:27">
      <c r="A2119" s="18"/>
      <c r="B2119" s="7"/>
      <c r="C2119" s="7"/>
      <c r="D2119" s="18"/>
      <c r="E2119" s="111"/>
      <c r="F2119" s="7"/>
      <c r="G2119" s="7"/>
      <c r="H2119" s="7"/>
      <c r="I2119" s="7"/>
      <c r="J2119" s="7"/>
      <c r="K2119" s="7"/>
      <c r="L2119" s="124"/>
      <c r="M2119" s="7"/>
      <c r="N2119" s="18"/>
      <c r="O2119" s="122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</row>
    <row r="2120" spans="1:27">
      <c r="A2120" s="18"/>
      <c r="B2120" s="7"/>
      <c r="C2120" s="7"/>
      <c r="D2120" s="18"/>
      <c r="E2120" s="111"/>
      <c r="F2120" s="7"/>
      <c r="G2120" s="7"/>
      <c r="H2120" s="7"/>
      <c r="I2120" s="7"/>
      <c r="J2120" s="7"/>
      <c r="K2120" s="7"/>
      <c r="L2120" s="124"/>
      <c r="M2120" s="7"/>
      <c r="N2120" s="18"/>
      <c r="O2120" s="122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</row>
    <row r="2121" spans="1:27">
      <c r="A2121" s="18"/>
      <c r="B2121" s="7"/>
      <c r="C2121" s="7"/>
      <c r="D2121" s="18"/>
      <c r="E2121" s="111"/>
      <c r="F2121" s="7"/>
      <c r="G2121" s="7"/>
      <c r="H2121" s="7"/>
      <c r="I2121" s="7"/>
      <c r="J2121" s="7"/>
      <c r="K2121" s="7"/>
      <c r="L2121" s="124"/>
      <c r="M2121" s="7"/>
      <c r="N2121" s="18"/>
      <c r="O2121" s="122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</row>
    <row r="2122" spans="1:27">
      <c r="A2122" s="18"/>
      <c r="B2122" s="7"/>
      <c r="C2122" s="7"/>
      <c r="D2122" s="18"/>
      <c r="E2122" s="111"/>
      <c r="F2122" s="7"/>
      <c r="G2122" s="7"/>
      <c r="H2122" s="7"/>
      <c r="I2122" s="7"/>
      <c r="J2122" s="7"/>
      <c r="K2122" s="7"/>
      <c r="L2122" s="124"/>
      <c r="M2122" s="7"/>
      <c r="N2122" s="18"/>
      <c r="O2122" s="122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</row>
    <row r="2123" spans="1:27">
      <c r="A2123" s="18"/>
      <c r="B2123" s="7"/>
      <c r="C2123" s="7"/>
      <c r="D2123" s="18"/>
      <c r="E2123" s="111"/>
      <c r="F2123" s="7"/>
      <c r="G2123" s="7"/>
      <c r="H2123" s="7"/>
      <c r="I2123" s="7"/>
      <c r="J2123" s="7"/>
      <c r="K2123" s="7"/>
      <c r="L2123" s="124"/>
      <c r="M2123" s="7"/>
      <c r="N2123" s="18"/>
      <c r="O2123" s="122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</row>
    <row r="2124" spans="1:27">
      <c r="A2124" s="18"/>
      <c r="B2124" s="7"/>
      <c r="C2124" s="7"/>
      <c r="D2124" s="18"/>
      <c r="E2124" s="111"/>
      <c r="F2124" s="7"/>
      <c r="G2124" s="7"/>
      <c r="H2124" s="7"/>
      <c r="I2124" s="7"/>
      <c r="J2124" s="7"/>
      <c r="K2124" s="7"/>
      <c r="L2124" s="124"/>
      <c r="M2124" s="7"/>
      <c r="N2124" s="18"/>
      <c r="O2124" s="122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</row>
    <row r="2125" spans="1:27">
      <c r="A2125" s="18"/>
      <c r="B2125" s="7"/>
      <c r="C2125" s="7"/>
      <c r="D2125" s="18"/>
      <c r="E2125" s="111"/>
      <c r="F2125" s="7"/>
      <c r="G2125" s="7"/>
      <c r="H2125" s="7"/>
      <c r="I2125" s="7"/>
      <c r="J2125" s="7"/>
      <c r="K2125" s="7"/>
      <c r="L2125" s="124"/>
      <c r="M2125" s="7"/>
      <c r="N2125" s="18"/>
      <c r="O2125" s="122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</row>
    <row r="2126" spans="1:27">
      <c r="A2126" s="18"/>
      <c r="B2126" s="7"/>
      <c r="C2126" s="7"/>
      <c r="D2126" s="18"/>
      <c r="E2126" s="111"/>
      <c r="F2126" s="7"/>
      <c r="G2126" s="7"/>
      <c r="H2126" s="7"/>
      <c r="I2126" s="7"/>
      <c r="J2126" s="7"/>
      <c r="K2126" s="7"/>
      <c r="L2126" s="124"/>
      <c r="M2126" s="7"/>
      <c r="N2126" s="18"/>
      <c r="O2126" s="122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</row>
    <row r="2127" spans="1:27">
      <c r="A2127" s="18"/>
      <c r="B2127" s="7"/>
      <c r="C2127" s="7"/>
      <c r="D2127" s="18"/>
      <c r="E2127" s="111"/>
      <c r="F2127" s="7"/>
      <c r="G2127" s="7"/>
      <c r="H2127" s="7"/>
      <c r="I2127" s="7"/>
      <c r="J2127" s="7"/>
      <c r="K2127" s="7"/>
      <c r="L2127" s="124"/>
      <c r="M2127" s="7"/>
      <c r="N2127" s="18"/>
      <c r="O2127" s="122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</row>
    <row r="2128" spans="1:27">
      <c r="A2128" s="18"/>
      <c r="B2128" s="7"/>
      <c r="C2128" s="7"/>
      <c r="D2128" s="18"/>
      <c r="E2128" s="111"/>
      <c r="F2128" s="7"/>
      <c r="G2128" s="7"/>
      <c r="H2128" s="7"/>
      <c r="I2128" s="7"/>
      <c r="J2128" s="7"/>
      <c r="K2128" s="7"/>
      <c r="L2128" s="124"/>
      <c r="M2128" s="7"/>
      <c r="N2128" s="18"/>
      <c r="O2128" s="122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</row>
    <row r="2129" spans="1:27">
      <c r="A2129" s="18"/>
      <c r="B2129" s="7"/>
      <c r="C2129" s="7"/>
      <c r="D2129" s="18"/>
      <c r="E2129" s="111"/>
      <c r="F2129" s="7"/>
      <c r="G2129" s="7"/>
      <c r="H2129" s="7"/>
      <c r="I2129" s="7"/>
      <c r="J2129" s="7"/>
      <c r="K2129" s="7"/>
      <c r="L2129" s="124"/>
      <c r="M2129" s="7"/>
      <c r="N2129" s="18"/>
      <c r="O2129" s="122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</row>
    <row r="2130" spans="1:27">
      <c r="A2130" s="18"/>
      <c r="B2130" s="7"/>
      <c r="C2130" s="7"/>
      <c r="D2130" s="18"/>
      <c r="E2130" s="111"/>
      <c r="F2130" s="7"/>
      <c r="G2130" s="7"/>
      <c r="H2130" s="7"/>
      <c r="I2130" s="7"/>
      <c r="J2130" s="7"/>
      <c r="K2130" s="7"/>
      <c r="L2130" s="124"/>
      <c r="M2130" s="7"/>
      <c r="N2130" s="18"/>
      <c r="O2130" s="122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</row>
    <row r="2131" spans="1:27">
      <c r="A2131" s="18"/>
      <c r="B2131" s="7"/>
      <c r="C2131" s="7"/>
      <c r="D2131" s="18"/>
      <c r="E2131" s="111"/>
      <c r="F2131" s="7"/>
      <c r="G2131" s="7"/>
      <c r="H2131" s="7"/>
      <c r="I2131" s="7"/>
      <c r="J2131" s="7"/>
      <c r="K2131" s="7"/>
      <c r="L2131" s="124"/>
      <c r="M2131" s="7"/>
      <c r="N2131" s="18"/>
      <c r="O2131" s="122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</row>
    <row r="2132" spans="1:27">
      <c r="A2132" s="18"/>
      <c r="B2132" s="7"/>
      <c r="C2132" s="7"/>
      <c r="D2132" s="18"/>
      <c r="E2132" s="111"/>
      <c r="F2132" s="7"/>
      <c r="G2132" s="7"/>
      <c r="H2132" s="7"/>
      <c r="I2132" s="7"/>
      <c r="J2132" s="7"/>
      <c r="K2132" s="7"/>
      <c r="L2132" s="124"/>
      <c r="M2132" s="7"/>
      <c r="N2132" s="18"/>
      <c r="O2132" s="122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</row>
    <row r="2133" spans="1:27">
      <c r="A2133" s="18"/>
      <c r="B2133" s="7"/>
      <c r="C2133" s="7"/>
      <c r="D2133" s="18"/>
      <c r="E2133" s="111"/>
      <c r="F2133" s="7"/>
      <c r="G2133" s="7"/>
      <c r="H2133" s="7"/>
      <c r="I2133" s="7"/>
      <c r="J2133" s="7"/>
      <c r="K2133" s="7"/>
      <c r="L2133" s="124"/>
      <c r="M2133" s="7"/>
      <c r="N2133" s="18"/>
      <c r="O2133" s="122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</row>
    <row r="2134" spans="1:27">
      <c r="A2134" s="18"/>
      <c r="B2134" s="7"/>
      <c r="C2134" s="7"/>
      <c r="D2134" s="18"/>
      <c r="E2134" s="111"/>
      <c r="F2134" s="7"/>
      <c r="G2134" s="7"/>
      <c r="H2134" s="7"/>
      <c r="I2134" s="7"/>
      <c r="J2134" s="7"/>
      <c r="K2134" s="7"/>
      <c r="L2134" s="124"/>
      <c r="M2134" s="7"/>
      <c r="N2134" s="18"/>
      <c r="O2134" s="122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</row>
    <row r="2135" spans="1:27">
      <c r="A2135" s="18"/>
      <c r="B2135" s="7"/>
      <c r="C2135" s="7"/>
      <c r="D2135" s="18"/>
      <c r="E2135" s="111"/>
      <c r="F2135" s="7"/>
      <c r="G2135" s="7"/>
      <c r="H2135" s="7"/>
      <c r="I2135" s="7"/>
      <c r="J2135" s="7"/>
      <c r="K2135" s="7"/>
      <c r="L2135" s="124"/>
      <c r="M2135" s="7"/>
      <c r="N2135" s="18"/>
      <c r="O2135" s="122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</row>
    <row r="2136" spans="1:27">
      <c r="A2136" s="18"/>
      <c r="B2136" s="7"/>
      <c r="C2136" s="7"/>
      <c r="D2136" s="18"/>
      <c r="E2136" s="111"/>
      <c r="F2136" s="7"/>
      <c r="G2136" s="7"/>
      <c r="H2136" s="7"/>
      <c r="I2136" s="7"/>
      <c r="J2136" s="7"/>
      <c r="K2136" s="7"/>
      <c r="L2136" s="124"/>
      <c r="M2136" s="7"/>
      <c r="N2136" s="18"/>
      <c r="O2136" s="122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</row>
    <row r="2137" spans="1:27">
      <c r="A2137" s="18"/>
      <c r="B2137" s="7"/>
      <c r="C2137" s="7"/>
      <c r="D2137" s="18"/>
      <c r="E2137" s="111"/>
      <c r="F2137" s="7"/>
      <c r="G2137" s="7"/>
      <c r="H2137" s="7"/>
      <c r="I2137" s="7"/>
      <c r="J2137" s="7"/>
      <c r="K2137" s="7"/>
      <c r="L2137" s="124"/>
      <c r="M2137" s="7"/>
      <c r="N2137" s="18"/>
      <c r="O2137" s="122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</row>
    <row r="2138" spans="1:27">
      <c r="A2138" s="18"/>
      <c r="B2138" s="7"/>
      <c r="C2138" s="7"/>
      <c r="D2138" s="18"/>
      <c r="E2138" s="111"/>
      <c r="F2138" s="7"/>
      <c r="G2138" s="7"/>
      <c r="H2138" s="7"/>
      <c r="I2138" s="7"/>
      <c r="J2138" s="7"/>
      <c r="K2138" s="7"/>
      <c r="L2138" s="124"/>
      <c r="M2138" s="7"/>
      <c r="N2138" s="18"/>
      <c r="O2138" s="122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</row>
    <row r="2139" spans="1:27">
      <c r="A2139" s="18"/>
      <c r="B2139" s="7"/>
      <c r="C2139" s="7"/>
      <c r="D2139" s="18"/>
      <c r="E2139" s="111"/>
      <c r="F2139" s="7"/>
      <c r="G2139" s="7"/>
      <c r="H2139" s="7"/>
      <c r="I2139" s="7"/>
      <c r="J2139" s="7"/>
      <c r="K2139" s="7"/>
      <c r="L2139" s="124"/>
      <c r="M2139" s="7"/>
      <c r="N2139" s="18"/>
      <c r="O2139" s="122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</row>
    <row r="2140" spans="1:27">
      <c r="A2140" s="18"/>
      <c r="B2140" s="7"/>
      <c r="C2140" s="7"/>
      <c r="D2140" s="18"/>
      <c r="E2140" s="111"/>
      <c r="F2140" s="7"/>
      <c r="G2140" s="7"/>
      <c r="H2140" s="7"/>
      <c r="I2140" s="7"/>
      <c r="J2140" s="7"/>
      <c r="K2140" s="7"/>
      <c r="L2140" s="124"/>
      <c r="M2140" s="7"/>
      <c r="N2140" s="18"/>
      <c r="O2140" s="122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</row>
    <row r="2141" spans="1:27">
      <c r="A2141" s="18"/>
      <c r="B2141" s="7"/>
      <c r="C2141" s="7"/>
      <c r="D2141" s="18"/>
      <c r="E2141" s="111"/>
      <c r="F2141" s="7"/>
      <c r="G2141" s="7"/>
      <c r="H2141" s="7"/>
      <c r="I2141" s="7"/>
      <c r="J2141" s="7"/>
      <c r="K2141" s="7"/>
      <c r="L2141" s="124"/>
      <c r="M2141" s="7"/>
      <c r="N2141" s="18"/>
      <c r="O2141" s="122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</row>
    <row r="2142" spans="1:27">
      <c r="A2142" s="18"/>
      <c r="B2142" s="7"/>
      <c r="C2142" s="7"/>
      <c r="D2142" s="18"/>
      <c r="E2142" s="111"/>
      <c r="F2142" s="7"/>
      <c r="G2142" s="7"/>
      <c r="H2142" s="7"/>
      <c r="I2142" s="7"/>
      <c r="J2142" s="7"/>
      <c r="K2142" s="7"/>
      <c r="L2142" s="124"/>
      <c r="M2142" s="7"/>
      <c r="N2142" s="18"/>
      <c r="O2142" s="122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</row>
    <row r="2143" spans="1:27">
      <c r="A2143" s="18"/>
      <c r="B2143" s="7"/>
      <c r="C2143" s="7"/>
      <c r="D2143" s="18"/>
      <c r="E2143" s="111"/>
      <c r="F2143" s="7"/>
      <c r="G2143" s="7"/>
      <c r="H2143" s="7"/>
      <c r="I2143" s="7"/>
      <c r="J2143" s="7"/>
      <c r="K2143" s="7"/>
      <c r="L2143" s="124"/>
      <c r="M2143" s="7"/>
      <c r="N2143" s="18"/>
      <c r="O2143" s="122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</row>
    <row r="2144" spans="1:27">
      <c r="A2144" s="18"/>
      <c r="B2144" s="7"/>
      <c r="C2144" s="7"/>
      <c r="D2144" s="18"/>
      <c r="E2144" s="111"/>
      <c r="F2144" s="7"/>
      <c r="G2144" s="7"/>
      <c r="H2144" s="7"/>
      <c r="I2144" s="7"/>
      <c r="J2144" s="7"/>
      <c r="K2144" s="7"/>
      <c r="L2144" s="124"/>
      <c r="M2144" s="7"/>
      <c r="N2144" s="18"/>
      <c r="O2144" s="122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</row>
    <row r="2145" spans="1:27">
      <c r="A2145" s="18"/>
      <c r="B2145" s="7"/>
      <c r="C2145" s="7"/>
      <c r="D2145" s="18"/>
      <c r="E2145" s="111"/>
      <c r="F2145" s="7"/>
      <c r="G2145" s="7"/>
      <c r="H2145" s="7"/>
      <c r="I2145" s="7"/>
      <c r="J2145" s="7"/>
      <c r="K2145" s="7"/>
      <c r="L2145" s="124"/>
      <c r="M2145" s="7"/>
      <c r="N2145" s="18"/>
      <c r="O2145" s="122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</row>
    <row r="2146" spans="1:27">
      <c r="A2146" s="18"/>
      <c r="B2146" s="7"/>
      <c r="C2146" s="7"/>
      <c r="D2146" s="18"/>
      <c r="E2146" s="111"/>
      <c r="F2146" s="7"/>
      <c r="G2146" s="7"/>
      <c r="H2146" s="7"/>
      <c r="I2146" s="7"/>
      <c r="J2146" s="7"/>
      <c r="K2146" s="7"/>
      <c r="L2146" s="124"/>
      <c r="M2146" s="7"/>
      <c r="N2146" s="18"/>
      <c r="O2146" s="122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</row>
    <row r="2147" spans="1:27">
      <c r="A2147" s="18"/>
      <c r="B2147" s="7"/>
      <c r="C2147" s="7"/>
      <c r="D2147" s="18"/>
      <c r="E2147" s="111"/>
      <c r="F2147" s="7"/>
      <c r="G2147" s="7"/>
      <c r="H2147" s="7"/>
      <c r="I2147" s="7"/>
      <c r="J2147" s="7"/>
      <c r="K2147" s="7"/>
      <c r="L2147" s="124"/>
      <c r="M2147" s="7"/>
      <c r="N2147" s="18"/>
      <c r="O2147" s="122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</row>
    <row r="2148" spans="1:27">
      <c r="A2148" s="18"/>
      <c r="B2148" s="7"/>
      <c r="C2148" s="7"/>
      <c r="D2148" s="18"/>
      <c r="E2148" s="111"/>
      <c r="F2148" s="7"/>
      <c r="G2148" s="7"/>
      <c r="H2148" s="7"/>
      <c r="I2148" s="7"/>
      <c r="J2148" s="7"/>
      <c r="K2148" s="7"/>
      <c r="L2148" s="124"/>
      <c r="M2148" s="7"/>
      <c r="N2148" s="18"/>
      <c r="O2148" s="122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</row>
    <row r="2149" spans="1:27">
      <c r="A2149" s="18"/>
      <c r="B2149" s="7"/>
      <c r="C2149" s="7"/>
      <c r="D2149" s="18"/>
      <c r="E2149" s="111"/>
      <c r="F2149" s="7"/>
      <c r="G2149" s="7"/>
      <c r="H2149" s="7"/>
      <c r="I2149" s="7"/>
      <c r="J2149" s="7"/>
      <c r="K2149" s="7"/>
      <c r="L2149" s="124"/>
      <c r="M2149" s="7"/>
      <c r="N2149" s="18"/>
      <c r="O2149" s="122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</row>
    <row r="2150" spans="1:27">
      <c r="A2150" s="18"/>
      <c r="B2150" s="7"/>
      <c r="C2150" s="7"/>
      <c r="D2150" s="18"/>
      <c r="E2150" s="111"/>
      <c r="F2150" s="7"/>
      <c r="G2150" s="7"/>
      <c r="H2150" s="7"/>
      <c r="I2150" s="7"/>
      <c r="J2150" s="7"/>
      <c r="K2150" s="7"/>
      <c r="L2150" s="124"/>
      <c r="M2150" s="7"/>
      <c r="N2150" s="18"/>
      <c r="O2150" s="122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</row>
    <row r="2151" spans="1:27">
      <c r="A2151" s="18"/>
      <c r="B2151" s="7"/>
      <c r="C2151" s="7"/>
      <c r="D2151" s="18"/>
      <c r="E2151" s="111"/>
      <c r="F2151" s="7"/>
      <c r="G2151" s="7"/>
      <c r="H2151" s="7"/>
      <c r="I2151" s="7"/>
      <c r="J2151" s="7"/>
      <c r="K2151" s="7"/>
      <c r="L2151" s="124"/>
      <c r="M2151" s="7"/>
      <c r="N2151" s="18"/>
      <c r="O2151" s="122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</row>
    <row r="2152" spans="1:27">
      <c r="A2152" s="18"/>
      <c r="B2152" s="7"/>
      <c r="C2152" s="7"/>
      <c r="D2152" s="18"/>
      <c r="E2152" s="111"/>
      <c r="F2152" s="7"/>
      <c r="G2152" s="7"/>
      <c r="H2152" s="7"/>
      <c r="I2152" s="7"/>
      <c r="J2152" s="7"/>
      <c r="K2152" s="7"/>
      <c r="L2152" s="124"/>
      <c r="M2152" s="7"/>
      <c r="N2152" s="18"/>
      <c r="O2152" s="122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</row>
    <row r="2153" spans="1:27">
      <c r="A2153" s="18"/>
      <c r="B2153" s="7"/>
      <c r="C2153" s="7"/>
      <c r="D2153" s="18"/>
      <c r="E2153" s="111"/>
      <c r="F2153" s="7"/>
      <c r="G2153" s="7"/>
      <c r="H2153" s="7"/>
      <c r="I2153" s="7"/>
      <c r="J2153" s="7"/>
      <c r="K2153" s="7"/>
      <c r="L2153" s="124"/>
      <c r="M2153" s="7"/>
      <c r="N2153" s="18"/>
      <c r="O2153" s="122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</row>
    <row r="2154" spans="1:27">
      <c r="A2154" s="18"/>
      <c r="B2154" s="7"/>
      <c r="C2154" s="7"/>
      <c r="D2154" s="18"/>
      <c r="E2154" s="111"/>
      <c r="F2154" s="7"/>
      <c r="G2154" s="7"/>
      <c r="H2154" s="7"/>
      <c r="I2154" s="7"/>
      <c r="J2154" s="7"/>
      <c r="K2154" s="7"/>
      <c r="L2154" s="124"/>
      <c r="M2154" s="7"/>
      <c r="N2154" s="18"/>
      <c r="O2154" s="122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</row>
    <row r="2155" spans="1:27">
      <c r="A2155" s="18"/>
      <c r="B2155" s="7"/>
      <c r="C2155" s="7"/>
      <c r="D2155" s="18"/>
      <c r="E2155" s="111"/>
      <c r="F2155" s="7"/>
      <c r="G2155" s="7"/>
      <c r="H2155" s="7"/>
      <c r="I2155" s="7"/>
      <c r="J2155" s="7"/>
      <c r="K2155" s="7"/>
      <c r="L2155" s="124"/>
      <c r="M2155" s="7"/>
      <c r="N2155" s="18"/>
      <c r="O2155" s="122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</row>
    <row r="2156" spans="1:27">
      <c r="A2156" s="18"/>
      <c r="B2156" s="7"/>
      <c r="C2156" s="7"/>
      <c r="D2156" s="18"/>
      <c r="E2156" s="111"/>
      <c r="F2156" s="7"/>
      <c r="G2156" s="7"/>
      <c r="H2156" s="7"/>
      <c r="I2156" s="7"/>
      <c r="J2156" s="7"/>
      <c r="K2156" s="7"/>
      <c r="L2156" s="124"/>
      <c r="M2156" s="7"/>
      <c r="N2156" s="18"/>
      <c r="O2156" s="122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</row>
    <row r="2157" spans="1:27">
      <c r="A2157" s="18"/>
      <c r="B2157" s="7"/>
      <c r="C2157" s="7"/>
      <c r="D2157" s="18"/>
      <c r="E2157" s="111"/>
      <c r="F2157" s="7"/>
      <c r="G2157" s="7"/>
      <c r="H2157" s="7"/>
      <c r="I2157" s="7"/>
      <c r="J2157" s="7"/>
      <c r="K2157" s="7"/>
      <c r="L2157" s="124"/>
      <c r="M2157" s="7"/>
      <c r="N2157" s="18"/>
      <c r="O2157" s="122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</row>
    <row r="2158" spans="1:27">
      <c r="A2158" s="18"/>
      <c r="B2158" s="7"/>
      <c r="C2158" s="7"/>
      <c r="D2158" s="18"/>
      <c r="E2158" s="111"/>
      <c r="F2158" s="7"/>
      <c r="G2158" s="7"/>
      <c r="H2158" s="7"/>
      <c r="I2158" s="7"/>
      <c r="J2158" s="7"/>
      <c r="K2158" s="7"/>
      <c r="L2158" s="124"/>
      <c r="M2158" s="7"/>
      <c r="N2158" s="18"/>
      <c r="O2158" s="122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</row>
    <row r="2159" spans="1:27">
      <c r="A2159" s="18"/>
      <c r="B2159" s="7"/>
      <c r="C2159" s="7"/>
      <c r="D2159" s="18"/>
      <c r="E2159" s="111"/>
      <c r="F2159" s="7"/>
      <c r="G2159" s="7"/>
      <c r="H2159" s="7"/>
      <c r="I2159" s="7"/>
      <c r="J2159" s="7"/>
      <c r="K2159" s="7"/>
      <c r="L2159" s="124"/>
      <c r="M2159" s="7"/>
      <c r="N2159" s="18"/>
      <c r="O2159" s="122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</row>
    <row r="2160" spans="1:27">
      <c r="A2160" s="18"/>
      <c r="B2160" s="7"/>
      <c r="C2160" s="7"/>
      <c r="D2160" s="18"/>
      <c r="E2160" s="111"/>
      <c r="F2160" s="7"/>
      <c r="G2160" s="7"/>
      <c r="H2160" s="7"/>
      <c r="I2160" s="7"/>
      <c r="J2160" s="7"/>
      <c r="K2160" s="7"/>
      <c r="L2160" s="124"/>
      <c r="M2160" s="7"/>
      <c r="N2160" s="18"/>
      <c r="O2160" s="122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</row>
    <row r="2161" spans="1:27">
      <c r="A2161" s="18"/>
      <c r="B2161" s="7"/>
      <c r="C2161" s="7"/>
      <c r="D2161" s="18"/>
      <c r="E2161" s="111"/>
      <c r="F2161" s="7"/>
      <c r="G2161" s="7"/>
      <c r="H2161" s="7"/>
      <c r="I2161" s="7"/>
      <c r="J2161" s="7"/>
      <c r="K2161" s="7"/>
      <c r="L2161" s="124"/>
      <c r="M2161" s="7"/>
      <c r="N2161" s="18"/>
      <c r="O2161" s="122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</row>
    <row r="2162" spans="1:27">
      <c r="A2162" s="18"/>
      <c r="B2162" s="7"/>
      <c r="C2162" s="7"/>
      <c r="D2162" s="18"/>
      <c r="E2162" s="111"/>
      <c r="F2162" s="7"/>
      <c r="G2162" s="7"/>
      <c r="H2162" s="7"/>
      <c r="I2162" s="7"/>
      <c r="J2162" s="7"/>
      <c r="K2162" s="7"/>
      <c r="L2162" s="124"/>
      <c r="M2162" s="7"/>
      <c r="N2162" s="18"/>
      <c r="O2162" s="122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</row>
    <row r="2163" spans="1:27">
      <c r="A2163" s="18"/>
      <c r="B2163" s="7"/>
      <c r="C2163" s="7"/>
      <c r="D2163" s="18"/>
      <c r="E2163" s="111"/>
      <c r="F2163" s="7"/>
      <c r="G2163" s="7"/>
      <c r="H2163" s="7"/>
      <c r="I2163" s="7"/>
      <c r="J2163" s="7"/>
      <c r="K2163" s="7"/>
      <c r="L2163" s="124"/>
      <c r="M2163" s="7"/>
      <c r="N2163" s="18"/>
      <c r="O2163" s="122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</row>
    <row r="2164" spans="1:27">
      <c r="A2164" s="18"/>
      <c r="B2164" s="7"/>
      <c r="C2164" s="7"/>
      <c r="D2164" s="18"/>
      <c r="E2164" s="111"/>
      <c r="F2164" s="7"/>
      <c r="G2164" s="7"/>
      <c r="H2164" s="7"/>
      <c r="I2164" s="7"/>
      <c r="J2164" s="7"/>
      <c r="K2164" s="7"/>
      <c r="L2164" s="124"/>
      <c r="M2164" s="7"/>
      <c r="N2164" s="18"/>
      <c r="O2164" s="122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</row>
    <row r="2165" spans="1:27">
      <c r="A2165" s="18"/>
      <c r="B2165" s="7"/>
      <c r="C2165" s="7"/>
      <c r="D2165" s="18"/>
      <c r="E2165" s="111"/>
      <c r="F2165" s="7"/>
      <c r="G2165" s="7"/>
      <c r="H2165" s="7"/>
      <c r="I2165" s="7"/>
      <c r="J2165" s="7"/>
      <c r="K2165" s="7"/>
      <c r="L2165" s="124"/>
      <c r="M2165" s="7"/>
      <c r="N2165" s="18"/>
      <c r="O2165" s="122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</row>
    <row r="2166" spans="1:27">
      <c r="A2166" s="18"/>
      <c r="B2166" s="7"/>
      <c r="C2166" s="7"/>
      <c r="D2166" s="18"/>
      <c r="E2166" s="111"/>
      <c r="F2166" s="7"/>
      <c r="G2166" s="7"/>
      <c r="H2166" s="7"/>
      <c r="I2166" s="7"/>
      <c r="J2166" s="7"/>
      <c r="K2166" s="7"/>
      <c r="L2166" s="124"/>
      <c r="M2166" s="7"/>
      <c r="N2166" s="18"/>
      <c r="O2166" s="122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</row>
    <row r="2167" spans="1:27">
      <c r="A2167" s="18"/>
      <c r="B2167" s="7"/>
      <c r="C2167" s="7"/>
      <c r="D2167" s="18"/>
      <c r="E2167" s="111"/>
      <c r="F2167" s="7"/>
      <c r="G2167" s="7"/>
      <c r="H2167" s="7"/>
      <c r="I2167" s="7"/>
      <c r="J2167" s="7"/>
      <c r="K2167" s="7"/>
      <c r="L2167" s="124"/>
      <c r="M2167" s="7"/>
      <c r="N2167" s="18"/>
      <c r="O2167" s="122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</row>
    <row r="2168" spans="1:27">
      <c r="A2168" s="18"/>
      <c r="B2168" s="7"/>
      <c r="C2168" s="7"/>
      <c r="D2168" s="18"/>
      <c r="E2168" s="111"/>
      <c r="F2168" s="7"/>
      <c r="G2168" s="7"/>
      <c r="H2168" s="7"/>
      <c r="I2168" s="7"/>
      <c r="J2168" s="7"/>
      <c r="K2168" s="7"/>
      <c r="L2168" s="124"/>
      <c r="M2168" s="7"/>
      <c r="N2168" s="18"/>
      <c r="O2168" s="122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</row>
    <row r="2169" spans="1:27">
      <c r="A2169" s="18"/>
      <c r="B2169" s="7"/>
      <c r="C2169" s="7"/>
      <c r="D2169" s="18"/>
      <c r="E2169" s="111"/>
      <c r="F2169" s="7"/>
      <c r="G2169" s="7"/>
      <c r="H2169" s="7"/>
      <c r="I2169" s="7"/>
      <c r="J2169" s="7"/>
      <c r="K2169" s="7"/>
      <c r="L2169" s="124"/>
      <c r="M2169" s="7"/>
      <c r="N2169" s="18"/>
      <c r="O2169" s="122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</row>
    <row r="2170" spans="1:27">
      <c r="A2170" s="18"/>
      <c r="B2170" s="7"/>
      <c r="C2170" s="7"/>
      <c r="D2170" s="18"/>
      <c r="E2170" s="111"/>
      <c r="F2170" s="7"/>
      <c r="G2170" s="7"/>
      <c r="H2170" s="7"/>
      <c r="I2170" s="7"/>
      <c r="J2170" s="7"/>
      <c r="K2170" s="7"/>
      <c r="L2170" s="124"/>
      <c r="M2170" s="7"/>
      <c r="N2170" s="18"/>
      <c r="O2170" s="122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</row>
    <row r="2171" spans="1:27">
      <c r="A2171" s="18"/>
      <c r="B2171" s="7"/>
      <c r="C2171" s="7"/>
      <c r="D2171" s="18"/>
      <c r="E2171" s="111"/>
      <c r="F2171" s="7"/>
      <c r="G2171" s="7"/>
      <c r="H2171" s="7"/>
      <c r="I2171" s="7"/>
      <c r="J2171" s="7"/>
      <c r="K2171" s="7"/>
      <c r="L2171" s="124"/>
      <c r="M2171" s="7"/>
      <c r="N2171" s="18"/>
      <c r="O2171" s="122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</row>
    <row r="2172" spans="1:27">
      <c r="A2172" s="18"/>
      <c r="B2172" s="7"/>
      <c r="C2172" s="7"/>
      <c r="D2172" s="18"/>
      <c r="E2172" s="111"/>
      <c r="F2172" s="7"/>
      <c r="G2172" s="7"/>
      <c r="H2172" s="7"/>
      <c r="I2172" s="7"/>
      <c r="J2172" s="7"/>
      <c r="K2172" s="7"/>
      <c r="L2172" s="124"/>
      <c r="M2172" s="7"/>
      <c r="N2172" s="18"/>
      <c r="O2172" s="122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</row>
    <row r="2173" spans="1:27">
      <c r="A2173" s="18"/>
      <c r="B2173" s="7"/>
      <c r="C2173" s="7"/>
      <c r="D2173" s="18"/>
      <c r="E2173" s="111"/>
      <c r="F2173" s="7"/>
      <c r="G2173" s="7"/>
      <c r="H2173" s="7"/>
      <c r="I2173" s="7"/>
      <c r="J2173" s="7"/>
      <c r="K2173" s="7"/>
      <c r="L2173" s="124"/>
      <c r="M2173" s="7"/>
      <c r="N2173" s="18"/>
      <c r="O2173" s="122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</row>
    <row r="2174" spans="1:27">
      <c r="A2174" s="18"/>
      <c r="B2174" s="7"/>
      <c r="C2174" s="7"/>
      <c r="D2174" s="18"/>
      <c r="E2174" s="111"/>
      <c r="F2174" s="7"/>
      <c r="G2174" s="7"/>
      <c r="H2174" s="7"/>
      <c r="I2174" s="7"/>
      <c r="J2174" s="7"/>
      <c r="K2174" s="7"/>
      <c r="L2174" s="124"/>
      <c r="M2174" s="7"/>
      <c r="N2174" s="18"/>
      <c r="O2174" s="122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</row>
    <row r="2175" spans="1:27">
      <c r="A2175" s="18"/>
      <c r="B2175" s="7"/>
      <c r="C2175" s="7"/>
      <c r="D2175" s="18"/>
      <c r="E2175" s="111"/>
      <c r="F2175" s="7"/>
      <c r="G2175" s="7"/>
      <c r="H2175" s="7"/>
      <c r="I2175" s="7"/>
      <c r="J2175" s="7"/>
      <c r="K2175" s="7"/>
      <c r="L2175" s="124"/>
      <c r="M2175" s="7"/>
      <c r="N2175" s="18"/>
      <c r="O2175" s="122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</row>
    <row r="2176" spans="1:27">
      <c r="A2176" s="18"/>
      <c r="B2176" s="7"/>
      <c r="C2176" s="7"/>
      <c r="D2176" s="18"/>
      <c r="E2176" s="111"/>
      <c r="F2176" s="7"/>
      <c r="G2176" s="7"/>
      <c r="H2176" s="7"/>
      <c r="I2176" s="7"/>
      <c r="J2176" s="7"/>
      <c r="K2176" s="7"/>
      <c r="L2176" s="124"/>
      <c r="M2176" s="7"/>
      <c r="N2176" s="18"/>
      <c r="O2176" s="122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</row>
    <row r="2177" spans="1:27">
      <c r="A2177" s="18"/>
      <c r="B2177" s="7"/>
      <c r="C2177" s="7"/>
      <c r="D2177" s="18"/>
      <c r="E2177" s="111"/>
      <c r="F2177" s="7"/>
      <c r="G2177" s="7"/>
      <c r="H2177" s="7"/>
      <c r="I2177" s="7"/>
      <c r="J2177" s="7"/>
      <c r="K2177" s="7"/>
      <c r="L2177" s="124"/>
      <c r="M2177" s="7"/>
      <c r="N2177" s="18"/>
      <c r="O2177" s="122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</row>
    <row r="2178" spans="1:27">
      <c r="A2178" s="18"/>
      <c r="B2178" s="7"/>
      <c r="C2178" s="7"/>
      <c r="D2178" s="18"/>
      <c r="E2178" s="111"/>
      <c r="F2178" s="7"/>
      <c r="G2178" s="7"/>
      <c r="H2178" s="7"/>
      <c r="I2178" s="7"/>
      <c r="J2178" s="7"/>
      <c r="K2178" s="7"/>
      <c r="L2178" s="124"/>
      <c r="M2178" s="7"/>
      <c r="N2178" s="18"/>
      <c r="O2178" s="122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</row>
    <row r="2179" spans="1:27">
      <c r="A2179" s="18"/>
      <c r="B2179" s="7"/>
      <c r="C2179" s="7"/>
      <c r="D2179" s="18"/>
      <c r="E2179" s="111"/>
      <c r="F2179" s="7"/>
      <c r="G2179" s="7"/>
      <c r="H2179" s="7"/>
      <c r="I2179" s="7"/>
      <c r="J2179" s="7"/>
      <c r="K2179" s="7"/>
      <c r="L2179" s="124"/>
      <c r="M2179" s="7"/>
      <c r="N2179" s="18"/>
      <c r="O2179" s="122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</row>
    <row r="2180" spans="1:27">
      <c r="A2180" s="18"/>
      <c r="B2180" s="7"/>
      <c r="C2180" s="7"/>
      <c r="D2180" s="18"/>
      <c r="E2180" s="111"/>
      <c r="F2180" s="7"/>
      <c r="G2180" s="7"/>
      <c r="H2180" s="7"/>
      <c r="I2180" s="7"/>
      <c r="J2180" s="7"/>
      <c r="K2180" s="7"/>
      <c r="L2180" s="124"/>
      <c r="M2180" s="7"/>
      <c r="N2180" s="18"/>
      <c r="O2180" s="122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</row>
    <row r="2181" spans="1:27">
      <c r="A2181" s="18"/>
      <c r="B2181" s="7"/>
      <c r="C2181" s="7"/>
      <c r="D2181" s="18"/>
      <c r="E2181" s="111"/>
      <c r="F2181" s="7"/>
      <c r="G2181" s="7"/>
      <c r="H2181" s="7"/>
      <c r="I2181" s="7"/>
      <c r="J2181" s="7"/>
      <c r="K2181" s="7"/>
      <c r="L2181" s="124"/>
      <c r="M2181" s="7"/>
      <c r="N2181" s="18"/>
      <c r="O2181" s="122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</row>
    <row r="2182" spans="1:27">
      <c r="A2182" s="18"/>
      <c r="B2182" s="7"/>
      <c r="C2182" s="7"/>
      <c r="D2182" s="18"/>
      <c r="E2182" s="111"/>
      <c r="F2182" s="7"/>
      <c r="G2182" s="7"/>
      <c r="H2182" s="7"/>
      <c r="I2182" s="7"/>
      <c r="J2182" s="7"/>
      <c r="K2182" s="7"/>
      <c r="L2182" s="124"/>
      <c r="M2182" s="7"/>
      <c r="N2182" s="18"/>
      <c r="O2182" s="122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</row>
    <row r="2183" spans="1:27">
      <c r="A2183" s="18"/>
      <c r="B2183" s="7"/>
      <c r="C2183" s="7"/>
      <c r="D2183" s="18"/>
      <c r="E2183" s="111"/>
      <c r="F2183" s="7"/>
      <c r="G2183" s="7"/>
      <c r="H2183" s="7"/>
      <c r="I2183" s="7"/>
      <c r="J2183" s="7"/>
      <c r="K2183" s="7"/>
      <c r="L2183" s="124"/>
      <c r="M2183" s="7"/>
      <c r="N2183" s="18"/>
      <c r="O2183" s="122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</row>
    <row r="2184" spans="1:27">
      <c r="A2184" s="18"/>
      <c r="B2184" s="7"/>
      <c r="C2184" s="7"/>
      <c r="D2184" s="18"/>
      <c r="E2184" s="111"/>
      <c r="F2184" s="7"/>
      <c r="G2184" s="7"/>
      <c r="H2184" s="7"/>
      <c r="I2184" s="7"/>
      <c r="J2184" s="7"/>
      <c r="K2184" s="7"/>
      <c r="L2184" s="124"/>
      <c r="M2184" s="7"/>
      <c r="N2184" s="18"/>
      <c r="O2184" s="122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</row>
    <row r="2185" spans="1:27">
      <c r="A2185" s="18"/>
      <c r="B2185" s="7"/>
      <c r="C2185" s="7"/>
      <c r="D2185" s="18"/>
      <c r="E2185" s="111"/>
      <c r="F2185" s="7"/>
      <c r="G2185" s="7"/>
      <c r="H2185" s="7"/>
      <c r="I2185" s="7"/>
      <c r="J2185" s="7"/>
      <c r="K2185" s="7"/>
      <c r="L2185" s="124"/>
      <c r="M2185" s="7"/>
      <c r="N2185" s="18"/>
      <c r="O2185" s="122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</row>
    <row r="2186" spans="1:27">
      <c r="A2186" s="18"/>
      <c r="B2186" s="7"/>
      <c r="C2186" s="7"/>
      <c r="D2186" s="18"/>
      <c r="E2186" s="111"/>
      <c r="F2186" s="7"/>
      <c r="G2186" s="7"/>
      <c r="H2186" s="7"/>
      <c r="I2186" s="7"/>
      <c r="J2186" s="7"/>
      <c r="K2186" s="7"/>
      <c r="L2186" s="124"/>
      <c r="M2186" s="7"/>
      <c r="N2186" s="18"/>
      <c r="O2186" s="122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</row>
    <row r="2187" spans="1:27">
      <c r="A2187" s="18"/>
      <c r="B2187" s="7"/>
      <c r="C2187" s="7"/>
      <c r="D2187" s="18"/>
      <c r="E2187" s="111"/>
      <c r="F2187" s="7"/>
      <c r="G2187" s="7"/>
      <c r="H2187" s="7"/>
      <c r="I2187" s="7"/>
      <c r="J2187" s="7"/>
      <c r="K2187" s="7"/>
      <c r="L2187" s="124"/>
      <c r="M2187" s="7"/>
      <c r="N2187" s="18"/>
      <c r="O2187" s="122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</row>
    <row r="2188" spans="1:27">
      <c r="A2188" s="18"/>
      <c r="B2188" s="7"/>
      <c r="C2188" s="7"/>
      <c r="D2188" s="18"/>
      <c r="E2188" s="111"/>
      <c r="F2188" s="7"/>
      <c r="G2188" s="7"/>
      <c r="H2188" s="7"/>
      <c r="I2188" s="7"/>
      <c r="J2188" s="7"/>
      <c r="K2188" s="7"/>
      <c r="L2188" s="124"/>
      <c r="M2188" s="7"/>
      <c r="N2188" s="18"/>
      <c r="O2188" s="122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</row>
    <row r="2189" spans="1:27">
      <c r="A2189" s="18"/>
      <c r="B2189" s="7"/>
      <c r="C2189" s="7"/>
      <c r="D2189" s="18"/>
      <c r="E2189" s="111"/>
      <c r="F2189" s="7"/>
      <c r="G2189" s="7"/>
      <c r="H2189" s="7"/>
      <c r="I2189" s="7"/>
      <c r="J2189" s="7"/>
      <c r="K2189" s="7"/>
      <c r="L2189" s="124"/>
      <c r="M2189" s="7"/>
      <c r="N2189" s="18"/>
      <c r="O2189" s="122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</row>
    <row r="2190" spans="1:27">
      <c r="A2190" s="18"/>
      <c r="B2190" s="7"/>
      <c r="C2190" s="7"/>
      <c r="D2190" s="18"/>
      <c r="E2190" s="111"/>
      <c r="F2190" s="7"/>
      <c r="G2190" s="7"/>
      <c r="H2190" s="7"/>
      <c r="I2190" s="7"/>
      <c r="J2190" s="7"/>
      <c r="K2190" s="7"/>
      <c r="L2190" s="124"/>
      <c r="M2190" s="7"/>
      <c r="N2190" s="18"/>
      <c r="O2190" s="122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</row>
    <row r="2191" spans="1:27">
      <c r="A2191" s="18"/>
      <c r="B2191" s="7"/>
      <c r="C2191" s="7"/>
      <c r="D2191" s="18"/>
      <c r="E2191" s="111"/>
      <c r="F2191" s="7"/>
      <c r="G2191" s="7"/>
      <c r="H2191" s="7"/>
      <c r="I2191" s="7"/>
      <c r="J2191" s="7"/>
      <c r="K2191" s="7"/>
      <c r="L2191" s="124"/>
      <c r="M2191" s="7"/>
      <c r="N2191" s="18"/>
      <c r="O2191" s="122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</row>
    <row r="2192" spans="1:27">
      <c r="A2192" s="18"/>
      <c r="B2192" s="7"/>
      <c r="C2192" s="7"/>
      <c r="D2192" s="18"/>
      <c r="E2192" s="111"/>
      <c r="F2192" s="7"/>
      <c r="G2192" s="7"/>
      <c r="H2192" s="7"/>
      <c r="I2192" s="7"/>
      <c r="J2192" s="7"/>
      <c r="K2192" s="7"/>
      <c r="L2192" s="124"/>
      <c r="M2192" s="7"/>
      <c r="N2192" s="18"/>
      <c r="O2192" s="122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</row>
    <row r="2193" spans="1:27">
      <c r="A2193" s="18"/>
      <c r="B2193" s="7"/>
      <c r="C2193" s="7"/>
      <c r="D2193" s="18"/>
      <c r="E2193" s="111"/>
      <c r="F2193" s="7"/>
      <c r="G2193" s="7"/>
      <c r="H2193" s="7"/>
      <c r="I2193" s="7"/>
      <c r="J2193" s="7"/>
      <c r="K2193" s="7"/>
      <c r="L2193" s="124"/>
      <c r="M2193" s="7"/>
      <c r="N2193" s="18"/>
      <c r="O2193" s="122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</row>
    <row r="2194" spans="1:27">
      <c r="A2194" s="18"/>
      <c r="B2194" s="7"/>
      <c r="C2194" s="7"/>
      <c r="D2194" s="18"/>
      <c r="E2194" s="111"/>
      <c r="F2194" s="7"/>
      <c r="G2194" s="7"/>
      <c r="H2194" s="7"/>
      <c r="I2194" s="7"/>
      <c r="J2194" s="7"/>
      <c r="K2194" s="7"/>
      <c r="L2194" s="124"/>
      <c r="M2194" s="7"/>
      <c r="N2194" s="18"/>
      <c r="O2194" s="122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</row>
    <row r="2195" spans="1:27">
      <c r="A2195" s="18"/>
      <c r="B2195" s="7"/>
      <c r="C2195" s="7"/>
      <c r="D2195" s="18"/>
      <c r="E2195" s="111"/>
      <c r="F2195" s="7"/>
      <c r="G2195" s="7"/>
      <c r="H2195" s="7"/>
      <c r="I2195" s="7"/>
      <c r="J2195" s="7"/>
      <c r="K2195" s="7"/>
      <c r="L2195" s="124"/>
      <c r="M2195" s="7"/>
      <c r="N2195" s="18"/>
      <c r="O2195" s="122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</row>
    <row r="2196" spans="1:27">
      <c r="A2196" s="18"/>
      <c r="B2196" s="7"/>
      <c r="C2196" s="7"/>
      <c r="D2196" s="18"/>
      <c r="E2196" s="111"/>
      <c r="F2196" s="7"/>
      <c r="G2196" s="7"/>
      <c r="H2196" s="7"/>
      <c r="I2196" s="7"/>
      <c r="J2196" s="7"/>
      <c r="K2196" s="7"/>
      <c r="L2196" s="124"/>
      <c r="M2196" s="7"/>
      <c r="N2196" s="18"/>
      <c r="O2196" s="122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</row>
    <row r="2197" spans="1:27">
      <c r="A2197" s="18"/>
      <c r="B2197" s="7"/>
      <c r="C2197" s="7"/>
      <c r="D2197" s="18"/>
      <c r="E2197" s="111"/>
      <c r="F2197" s="7"/>
      <c r="G2197" s="7"/>
      <c r="H2197" s="7"/>
      <c r="I2197" s="7"/>
      <c r="J2197" s="7"/>
      <c r="K2197" s="7"/>
      <c r="L2197" s="124"/>
      <c r="M2197" s="7"/>
      <c r="N2197" s="18"/>
      <c r="O2197" s="122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</row>
    <row r="2198" spans="1:27">
      <c r="A2198" s="18"/>
      <c r="B2198" s="7"/>
      <c r="C2198" s="7"/>
      <c r="D2198" s="18"/>
      <c r="E2198" s="111"/>
      <c r="F2198" s="7"/>
      <c r="G2198" s="7"/>
      <c r="H2198" s="7"/>
      <c r="I2198" s="7"/>
      <c r="J2198" s="7"/>
      <c r="K2198" s="7"/>
      <c r="L2198" s="124"/>
      <c r="M2198" s="7"/>
      <c r="N2198" s="18"/>
      <c r="O2198" s="122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</row>
    <row r="2199" spans="1:27">
      <c r="A2199" s="18"/>
      <c r="B2199" s="7"/>
      <c r="C2199" s="7"/>
      <c r="D2199" s="18"/>
      <c r="E2199" s="111"/>
      <c r="F2199" s="7"/>
      <c r="G2199" s="7"/>
      <c r="H2199" s="7"/>
      <c r="I2199" s="7"/>
      <c r="J2199" s="7"/>
      <c r="K2199" s="7"/>
      <c r="L2199" s="124"/>
      <c r="M2199" s="7"/>
      <c r="N2199" s="18"/>
      <c r="O2199" s="122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</row>
    <row r="2200" spans="1:27">
      <c r="A2200" s="18"/>
      <c r="B2200" s="7"/>
      <c r="C2200" s="7"/>
      <c r="D2200" s="18"/>
      <c r="E2200" s="111"/>
      <c r="F2200" s="7"/>
      <c r="G2200" s="7"/>
      <c r="H2200" s="7"/>
      <c r="I2200" s="7"/>
      <c r="J2200" s="7"/>
      <c r="K2200" s="7"/>
      <c r="L2200" s="124"/>
      <c r="M2200" s="7"/>
      <c r="N2200" s="18"/>
      <c r="O2200" s="122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</row>
    <row r="2201" spans="1:27">
      <c r="A2201" s="18"/>
      <c r="B2201" s="7"/>
      <c r="C2201" s="7"/>
      <c r="D2201" s="18"/>
      <c r="E2201" s="111"/>
      <c r="F2201" s="7"/>
      <c r="G2201" s="7"/>
      <c r="H2201" s="7"/>
      <c r="I2201" s="7"/>
      <c r="J2201" s="7"/>
      <c r="K2201" s="7"/>
      <c r="L2201" s="124"/>
      <c r="M2201" s="7"/>
      <c r="N2201" s="18"/>
      <c r="O2201" s="122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</row>
    <row r="2202" spans="1:27">
      <c r="A2202" s="18"/>
      <c r="B2202" s="7"/>
      <c r="C2202" s="7"/>
      <c r="D2202" s="18"/>
      <c r="E2202" s="111"/>
      <c r="F2202" s="7"/>
      <c r="G2202" s="7"/>
      <c r="H2202" s="7"/>
      <c r="I2202" s="7"/>
      <c r="J2202" s="7"/>
      <c r="K2202" s="7"/>
      <c r="L2202" s="124"/>
      <c r="M2202" s="7"/>
      <c r="N2202" s="18"/>
      <c r="O2202" s="122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</row>
    <row r="2203" spans="1:27">
      <c r="A2203" s="18"/>
      <c r="B2203" s="7"/>
      <c r="C2203" s="7"/>
      <c r="D2203" s="18"/>
      <c r="E2203" s="111"/>
      <c r="F2203" s="7"/>
      <c r="G2203" s="7"/>
      <c r="H2203" s="7"/>
      <c r="I2203" s="7"/>
      <c r="J2203" s="7"/>
      <c r="K2203" s="7"/>
      <c r="L2203" s="124"/>
      <c r="M2203" s="7"/>
      <c r="N2203" s="18"/>
      <c r="O2203" s="122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</row>
    <row r="2204" spans="1:27">
      <c r="A2204" s="18"/>
      <c r="B2204" s="7"/>
      <c r="C2204" s="7"/>
      <c r="D2204" s="18"/>
      <c r="E2204" s="111"/>
      <c r="F2204" s="7"/>
      <c r="G2204" s="7"/>
      <c r="H2204" s="7"/>
      <c r="I2204" s="7"/>
      <c r="J2204" s="7"/>
      <c r="K2204" s="7"/>
      <c r="L2204" s="124"/>
      <c r="M2204" s="7"/>
      <c r="N2204" s="18"/>
      <c r="O2204" s="122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</row>
    <row r="2205" spans="1:27">
      <c r="A2205" s="18"/>
      <c r="B2205" s="7"/>
      <c r="C2205" s="7"/>
      <c r="D2205" s="18"/>
      <c r="E2205" s="111"/>
      <c r="F2205" s="7"/>
      <c r="G2205" s="7"/>
      <c r="H2205" s="7"/>
      <c r="I2205" s="7"/>
      <c r="J2205" s="7"/>
      <c r="K2205" s="7"/>
      <c r="L2205" s="124"/>
      <c r="M2205" s="7"/>
      <c r="N2205" s="18"/>
      <c r="O2205" s="122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</row>
    <row r="2206" spans="1:27">
      <c r="A2206" s="18"/>
      <c r="B2206" s="7"/>
      <c r="C2206" s="7"/>
      <c r="D2206" s="18"/>
      <c r="E2206" s="111"/>
      <c r="F2206" s="7"/>
      <c r="G2206" s="7"/>
      <c r="H2206" s="7"/>
      <c r="I2206" s="7"/>
      <c r="J2206" s="7"/>
      <c r="K2206" s="7"/>
      <c r="L2206" s="124"/>
      <c r="M2206" s="7"/>
      <c r="N2206" s="18"/>
      <c r="O2206" s="122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</row>
    <row r="2207" spans="1:27">
      <c r="A2207" s="18"/>
      <c r="B2207" s="7"/>
      <c r="C2207" s="7"/>
      <c r="D2207" s="18"/>
      <c r="E2207" s="111"/>
      <c r="F2207" s="7"/>
      <c r="G2207" s="7"/>
      <c r="H2207" s="7"/>
      <c r="I2207" s="7"/>
      <c r="J2207" s="7"/>
      <c r="K2207" s="7"/>
      <c r="L2207" s="124"/>
      <c r="M2207" s="7"/>
      <c r="N2207" s="18"/>
      <c r="O2207" s="122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</row>
    <row r="2208" spans="1:27">
      <c r="A2208" s="18"/>
      <c r="B2208" s="7"/>
      <c r="C2208" s="7"/>
      <c r="D2208" s="18"/>
      <c r="E2208" s="111"/>
      <c r="F2208" s="7"/>
      <c r="G2208" s="7"/>
      <c r="H2208" s="7"/>
      <c r="I2208" s="7"/>
      <c r="J2208" s="7"/>
      <c r="K2208" s="7"/>
      <c r="L2208" s="124"/>
      <c r="M2208" s="7"/>
      <c r="N2208" s="18"/>
      <c r="O2208" s="122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</row>
    <row r="2209" spans="1:27">
      <c r="A2209" s="18"/>
      <c r="B2209" s="7"/>
      <c r="C2209" s="7"/>
      <c r="D2209" s="18"/>
      <c r="E2209" s="111"/>
      <c r="F2209" s="7"/>
      <c r="G2209" s="7"/>
      <c r="H2209" s="7"/>
      <c r="I2209" s="7"/>
      <c r="J2209" s="7"/>
      <c r="K2209" s="7"/>
      <c r="L2209" s="124"/>
      <c r="M2209" s="7"/>
      <c r="N2209" s="18"/>
      <c r="O2209" s="122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</row>
    <row r="2210" spans="1:27">
      <c r="A2210" s="18"/>
      <c r="B2210" s="7"/>
      <c r="C2210" s="7"/>
      <c r="D2210" s="18"/>
      <c r="E2210" s="111"/>
      <c r="F2210" s="7"/>
      <c r="G2210" s="7"/>
      <c r="H2210" s="7"/>
      <c r="I2210" s="7"/>
      <c r="J2210" s="7"/>
      <c r="K2210" s="7"/>
      <c r="L2210" s="124"/>
      <c r="M2210" s="7"/>
      <c r="N2210" s="18"/>
      <c r="O2210" s="122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</row>
    <row r="2211" spans="1:27">
      <c r="A2211" s="18"/>
      <c r="B2211" s="7"/>
      <c r="C2211" s="7"/>
      <c r="D2211" s="18"/>
      <c r="E2211" s="111"/>
      <c r="F2211" s="7"/>
      <c r="G2211" s="7"/>
      <c r="H2211" s="7"/>
      <c r="I2211" s="7"/>
      <c r="J2211" s="7"/>
      <c r="K2211" s="7"/>
      <c r="L2211" s="124"/>
      <c r="M2211" s="7"/>
      <c r="N2211" s="18"/>
      <c r="O2211" s="122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</row>
    <row r="2212" spans="1:27">
      <c r="A2212" s="18"/>
      <c r="B2212" s="7"/>
      <c r="C2212" s="7"/>
      <c r="D2212" s="18"/>
      <c r="E2212" s="111"/>
      <c r="F2212" s="7"/>
      <c r="G2212" s="7"/>
      <c r="H2212" s="7"/>
      <c r="I2212" s="7"/>
      <c r="J2212" s="7"/>
      <c r="K2212" s="7"/>
      <c r="L2212" s="124"/>
      <c r="M2212" s="7"/>
      <c r="N2212" s="18"/>
      <c r="O2212" s="122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</row>
    <row r="2213" spans="1:27">
      <c r="A2213" s="18"/>
      <c r="B2213" s="7"/>
      <c r="C2213" s="7"/>
      <c r="D2213" s="18"/>
      <c r="E2213" s="111"/>
      <c r="F2213" s="7"/>
      <c r="G2213" s="7"/>
      <c r="H2213" s="7"/>
      <c r="I2213" s="7"/>
      <c r="J2213" s="7"/>
      <c r="K2213" s="7"/>
      <c r="L2213" s="124"/>
      <c r="M2213" s="7"/>
      <c r="N2213" s="18"/>
      <c r="O2213" s="122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</row>
    <row r="2214" spans="1:27">
      <c r="A2214" s="18"/>
      <c r="B2214" s="7"/>
      <c r="C2214" s="7"/>
      <c r="D2214" s="18"/>
      <c r="E2214" s="111"/>
      <c r="F2214" s="7"/>
      <c r="G2214" s="7"/>
      <c r="H2214" s="7"/>
      <c r="I2214" s="7"/>
      <c r="J2214" s="7"/>
      <c r="K2214" s="7"/>
      <c r="L2214" s="124"/>
      <c r="M2214" s="7"/>
      <c r="N2214" s="18"/>
      <c r="O2214" s="122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</row>
    <row r="2215" spans="1:27">
      <c r="A2215" s="18"/>
      <c r="B2215" s="7"/>
      <c r="C2215" s="7"/>
      <c r="D2215" s="18"/>
      <c r="E2215" s="111"/>
      <c r="F2215" s="7"/>
      <c r="G2215" s="7"/>
      <c r="H2215" s="7"/>
      <c r="I2215" s="7"/>
      <c r="J2215" s="7"/>
      <c r="K2215" s="7"/>
      <c r="L2215" s="124"/>
      <c r="M2215" s="7"/>
      <c r="N2215" s="18"/>
      <c r="O2215" s="122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</row>
    <row r="2216" spans="1:27">
      <c r="A2216" s="18"/>
      <c r="B2216" s="7"/>
      <c r="C2216" s="7"/>
      <c r="D2216" s="18"/>
      <c r="E2216" s="111"/>
      <c r="F2216" s="7"/>
      <c r="G2216" s="7"/>
      <c r="H2216" s="7"/>
      <c r="I2216" s="7"/>
      <c r="J2216" s="7"/>
      <c r="K2216" s="7"/>
      <c r="L2216" s="124"/>
      <c r="M2216" s="7"/>
      <c r="N2216" s="18"/>
      <c r="O2216" s="122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</row>
    <row r="2217" spans="1:27">
      <c r="A2217" s="18"/>
      <c r="B2217" s="7"/>
      <c r="C2217" s="7"/>
      <c r="D2217" s="18"/>
      <c r="E2217" s="111"/>
      <c r="F2217" s="7"/>
      <c r="G2217" s="7"/>
      <c r="H2217" s="7"/>
      <c r="I2217" s="7"/>
      <c r="J2217" s="7"/>
      <c r="K2217" s="7"/>
      <c r="L2217" s="124"/>
      <c r="M2217" s="7"/>
      <c r="N2217" s="18"/>
      <c r="O2217" s="122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</row>
    <row r="2218" spans="1:27">
      <c r="A2218" s="18"/>
      <c r="B2218" s="7"/>
      <c r="C2218" s="7"/>
      <c r="D2218" s="18"/>
      <c r="E2218" s="111"/>
      <c r="F2218" s="7"/>
      <c r="G2218" s="7"/>
      <c r="H2218" s="7"/>
      <c r="I2218" s="7"/>
      <c r="J2218" s="7"/>
      <c r="K2218" s="7"/>
      <c r="L2218" s="124"/>
      <c r="M2218" s="7"/>
      <c r="N2218" s="18"/>
      <c r="O2218" s="122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</row>
    <row r="2219" spans="1:27">
      <c r="A2219" s="18"/>
      <c r="B2219" s="7"/>
      <c r="C2219" s="7"/>
      <c r="D2219" s="18"/>
      <c r="E2219" s="111"/>
      <c r="F2219" s="7"/>
      <c r="G2219" s="7"/>
      <c r="H2219" s="7"/>
      <c r="I2219" s="7"/>
      <c r="J2219" s="7"/>
      <c r="K2219" s="7"/>
      <c r="L2219" s="124"/>
      <c r="M2219" s="7"/>
      <c r="N2219" s="18"/>
      <c r="O2219" s="122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</row>
    <row r="2220" spans="1:27">
      <c r="A2220" s="18"/>
      <c r="B2220" s="7"/>
      <c r="C2220" s="7"/>
      <c r="D2220" s="18"/>
      <c r="E2220" s="111"/>
      <c r="F2220" s="7"/>
      <c r="G2220" s="7"/>
      <c r="H2220" s="7"/>
      <c r="I2220" s="7"/>
      <c r="J2220" s="7"/>
      <c r="K2220" s="7"/>
      <c r="L2220" s="124"/>
      <c r="M2220" s="7"/>
      <c r="N2220" s="18"/>
      <c r="O2220" s="122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</row>
    <row r="2221" spans="1:27">
      <c r="A2221" s="18"/>
      <c r="B2221" s="7"/>
      <c r="C2221" s="7"/>
      <c r="D2221" s="18"/>
      <c r="E2221" s="111"/>
      <c r="F2221" s="7"/>
      <c r="G2221" s="7"/>
      <c r="H2221" s="7"/>
      <c r="I2221" s="7"/>
      <c r="J2221" s="7"/>
      <c r="K2221" s="7"/>
      <c r="L2221" s="124"/>
      <c r="M2221" s="7"/>
      <c r="N2221" s="18"/>
      <c r="O2221" s="122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</row>
    <row r="2222" spans="1:27">
      <c r="A2222" s="18"/>
      <c r="B2222" s="7"/>
      <c r="C2222" s="7"/>
      <c r="D2222" s="18"/>
      <c r="E2222" s="111"/>
      <c r="F2222" s="7"/>
      <c r="G2222" s="7"/>
      <c r="H2222" s="7"/>
      <c r="I2222" s="7"/>
      <c r="J2222" s="7"/>
      <c r="K2222" s="7"/>
      <c r="L2222" s="124"/>
      <c r="M2222" s="7"/>
      <c r="N2222" s="18"/>
      <c r="O2222" s="122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</row>
    <row r="2223" spans="1:27">
      <c r="A2223" s="18"/>
      <c r="B2223" s="7"/>
      <c r="C2223" s="7"/>
      <c r="D2223" s="18"/>
      <c r="E2223" s="111"/>
      <c r="F2223" s="7"/>
      <c r="G2223" s="7"/>
      <c r="H2223" s="7"/>
      <c r="I2223" s="7"/>
      <c r="J2223" s="7"/>
      <c r="K2223" s="7"/>
      <c r="L2223" s="124"/>
      <c r="M2223" s="7"/>
      <c r="N2223" s="18"/>
      <c r="O2223" s="122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</row>
    <row r="2224" spans="1:27">
      <c r="A2224" s="18"/>
      <c r="B2224" s="7"/>
      <c r="C2224" s="7"/>
      <c r="D2224" s="18"/>
      <c r="E2224" s="111"/>
      <c r="F2224" s="7"/>
      <c r="G2224" s="7"/>
      <c r="H2224" s="7"/>
      <c r="I2224" s="7"/>
      <c r="J2224" s="7"/>
      <c r="K2224" s="7"/>
      <c r="L2224" s="124"/>
      <c r="M2224" s="7"/>
      <c r="N2224" s="18"/>
      <c r="O2224" s="122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</row>
    <row r="2225" spans="1:27">
      <c r="A2225" s="18"/>
      <c r="B2225" s="7"/>
      <c r="C2225" s="7"/>
      <c r="D2225" s="18"/>
      <c r="E2225" s="111"/>
      <c r="F2225" s="7"/>
      <c r="G2225" s="7"/>
      <c r="H2225" s="7"/>
      <c r="I2225" s="7"/>
      <c r="J2225" s="7"/>
      <c r="K2225" s="7"/>
      <c r="L2225" s="124"/>
      <c r="M2225" s="7"/>
      <c r="N2225" s="18"/>
      <c r="O2225" s="122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</row>
    <row r="2226" spans="1:27">
      <c r="A2226" s="18"/>
      <c r="B2226" s="7"/>
      <c r="C2226" s="7"/>
      <c r="D2226" s="18"/>
      <c r="E2226" s="111"/>
      <c r="F2226" s="7"/>
      <c r="G2226" s="7"/>
      <c r="H2226" s="7"/>
      <c r="I2226" s="7"/>
      <c r="J2226" s="7"/>
      <c r="K2226" s="7"/>
      <c r="L2226" s="124"/>
      <c r="M2226" s="7"/>
      <c r="N2226" s="18"/>
      <c r="O2226" s="122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</row>
    <row r="2227" spans="1:27">
      <c r="A2227" s="18"/>
      <c r="B2227" s="7"/>
      <c r="C2227" s="7"/>
      <c r="D2227" s="18"/>
      <c r="E2227" s="111"/>
      <c r="F2227" s="7"/>
      <c r="G2227" s="7"/>
      <c r="H2227" s="7"/>
      <c r="I2227" s="7"/>
      <c r="J2227" s="7"/>
      <c r="K2227" s="7"/>
      <c r="L2227" s="124"/>
      <c r="M2227" s="7"/>
      <c r="N2227" s="18"/>
      <c r="O2227" s="122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</row>
    <row r="2228" spans="1:27">
      <c r="A2228" s="18"/>
      <c r="B2228" s="7"/>
      <c r="C2228" s="7"/>
      <c r="D2228" s="18"/>
      <c r="E2228" s="111"/>
      <c r="F2228" s="7"/>
      <c r="G2228" s="7"/>
      <c r="H2228" s="7"/>
      <c r="I2228" s="7"/>
      <c r="J2228" s="7"/>
      <c r="K2228" s="7"/>
      <c r="L2228" s="124"/>
      <c r="M2228" s="7"/>
      <c r="N2228" s="18"/>
      <c r="O2228" s="122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</row>
    <row r="2229" spans="1:27">
      <c r="A2229" s="18"/>
      <c r="B2229" s="7"/>
      <c r="C2229" s="7"/>
      <c r="D2229" s="18"/>
      <c r="E2229" s="111"/>
      <c r="F2229" s="7"/>
      <c r="G2229" s="7"/>
      <c r="H2229" s="7"/>
      <c r="I2229" s="7"/>
      <c r="J2229" s="7"/>
      <c r="K2229" s="7"/>
      <c r="L2229" s="124"/>
      <c r="M2229" s="7"/>
      <c r="N2229" s="18"/>
      <c r="O2229" s="122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</row>
    <row r="2230" spans="1:27">
      <c r="A2230" s="18"/>
      <c r="B2230" s="7"/>
      <c r="C2230" s="7"/>
      <c r="D2230" s="18"/>
      <c r="E2230" s="111"/>
      <c r="F2230" s="7"/>
      <c r="G2230" s="7"/>
      <c r="H2230" s="7"/>
      <c r="I2230" s="7"/>
      <c r="J2230" s="7"/>
      <c r="K2230" s="7"/>
      <c r="L2230" s="124"/>
      <c r="M2230" s="7"/>
      <c r="N2230" s="18"/>
      <c r="O2230" s="122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</row>
    <row r="2231" spans="1:27">
      <c r="A2231" s="18"/>
      <c r="B2231" s="7"/>
      <c r="C2231" s="7"/>
      <c r="D2231" s="18"/>
      <c r="E2231" s="111"/>
      <c r="F2231" s="7"/>
      <c r="G2231" s="7"/>
      <c r="H2231" s="7"/>
      <c r="I2231" s="7"/>
      <c r="J2231" s="7"/>
      <c r="K2231" s="7"/>
      <c r="L2231" s="124"/>
      <c r="M2231" s="7"/>
      <c r="N2231" s="18"/>
      <c r="O2231" s="122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</row>
    <row r="2232" spans="1:27">
      <c r="A2232" s="18"/>
      <c r="B2232" s="7"/>
      <c r="C2232" s="7"/>
      <c r="D2232" s="18"/>
      <c r="E2232" s="111"/>
      <c r="F2232" s="7"/>
      <c r="G2232" s="7"/>
      <c r="H2232" s="7"/>
      <c r="I2232" s="7"/>
      <c r="J2232" s="7"/>
      <c r="K2232" s="7"/>
      <c r="L2232" s="124"/>
      <c r="M2232" s="7"/>
      <c r="N2232" s="18"/>
      <c r="O2232" s="122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</row>
    <row r="2233" spans="1:27">
      <c r="A2233" s="18"/>
      <c r="B2233" s="7"/>
      <c r="C2233" s="7"/>
      <c r="D2233" s="18"/>
      <c r="E2233" s="111"/>
      <c r="F2233" s="7"/>
      <c r="G2233" s="7"/>
      <c r="H2233" s="7"/>
      <c r="I2233" s="7"/>
      <c r="J2233" s="7"/>
      <c r="K2233" s="7"/>
      <c r="L2233" s="124"/>
      <c r="M2233" s="7"/>
      <c r="N2233" s="18"/>
      <c r="O2233" s="122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</row>
    <row r="2234" spans="1:27">
      <c r="A2234" s="18"/>
      <c r="B2234" s="7"/>
      <c r="C2234" s="7"/>
      <c r="D2234" s="18"/>
      <c r="E2234" s="111"/>
      <c r="F2234" s="7"/>
      <c r="G2234" s="7"/>
      <c r="H2234" s="7"/>
      <c r="I2234" s="7"/>
      <c r="J2234" s="7"/>
      <c r="K2234" s="7"/>
      <c r="L2234" s="124"/>
      <c r="M2234" s="7"/>
      <c r="N2234" s="18"/>
      <c r="O2234" s="122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</row>
    <row r="2235" spans="1:27">
      <c r="A2235" s="18"/>
      <c r="B2235" s="7"/>
      <c r="C2235" s="7"/>
      <c r="D2235" s="18"/>
      <c r="E2235" s="111"/>
      <c r="F2235" s="7"/>
      <c r="G2235" s="7"/>
      <c r="H2235" s="7"/>
      <c r="I2235" s="7"/>
      <c r="J2235" s="7"/>
      <c r="K2235" s="7"/>
      <c r="L2235" s="124"/>
      <c r="M2235" s="7"/>
      <c r="N2235" s="18"/>
      <c r="O2235" s="122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</row>
    <row r="2236" spans="1:27">
      <c r="A2236" s="18"/>
      <c r="B2236" s="7"/>
      <c r="C2236" s="7"/>
      <c r="D2236" s="18"/>
      <c r="E2236" s="111"/>
      <c r="F2236" s="7"/>
      <c r="G2236" s="7"/>
      <c r="H2236" s="7"/>
      <c r="I2236" s="7"/>
      <c r="J2236" s="7"/>
      <c r="K2236" s="7"/>
      <c r="L2236" s="124"/>
      <c r="M2236" s="7"/>
      <c r="N2236" s="18"/>
      <c r="O2236" s="122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</row>
    <row r="2237" spans="1:27">
      <c r="A2237" s="18"/>
      <c r="B2237" s="7"/>
      <c r="C2237" s="7"/>
      <c r="D2237" s="18"/>
      <c r="E2237" s="111"/>
      <c r="F2237" s="7"/>
      <c r="G2237" s="7"/>
      <c r="H2237" s="7"/>
      <c r="I2237" s="7"/>
      <c r="J2237" s="7"/>
      <c r="K2237" s="7"/>
      <c r="L2237" s="124"/>
      <c r="M2237" s="7"/>
      <c r="N2237" s="18"/>
      <c r="O2237" s="122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</row>
    <row r="2238" spans="1:27">
      <c r="A2238" s="18"/>
      <c r="B2238" s="7"/>
      <c r="C2238" s="7"/>
      <c r="D2238" s="18"/>
      <c r="E2238" s="111"/>
      <c r="F2238" s="7"/>
      <c r="G2238" s="7"/>
      <c r="H2238" s="7"/>
      <c r="I2238" s="7"/>
      <c r="J2238" s="7"/>
      <c r="K2238" s="7"/>
      <c r="L2238" s="124"/>
      <c r="M2238" s="7"/>
      <c r="N2238" s="18"/>
      <c r="O2238" s="122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</row>
    <row r="2239" spans="1:27">
      <c r="A2239" s="18"/>
      <c r="B2239" s="7"/>
      <c r="C2239" s="7"/>
      <c r="D2239" s="18"/>
      <c r="E2239" s="111"/>
      <c r="F2239" s="7"/>
      <c r="G2239" s="7"/>
      <c r="H2239" s="7"/>
      <c r="I2239" s="7"/>
      <c r="J2239" s="7"/>
      <c r="K2239" s="7"/>
      <c r="L2239" s="124"/>
      <c r="M2239" s="7"/>
      <c r="N2239" s="18"/>
      <c r="O2239" s="122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</row>
    <row r="2240" spans="1:27">
      <c r="A2240" s="18"/>
      <c r="B2240" s="7"/>
      <c r="C2240" s="7"/>
      <c r="D2240" s="18"/>
      <c r="E2240" s="111"/>
      <c r="F2240" s="7"/>
      <c r="G2240" s="7"/>
      <c r="H2240" s="7"/>
      <c r="I2240" s="7"/>
      <c r="J2240" s="7"/>
      <c r="K2240" s="7"/>
      <c r="L2240" s="124"/>
      <c r="M2240" s="7"/>
      <c r="N2240" s="18"/>
      <c r="O2240" s="122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</row>
    <row r="2241" spans="1:27">
      <c r="A2241" s="18"/>
      <c r="B2241" s="7"/>
      <c r="C2241" s="7"/>
      <c r="D2241" s="18"/>
      <c r="E2241" s="111"/>
      <c r="F2241" s="7"/>
      <c r="G2241" s="7"/>
      <c r="H2241" s="7"/>
      <c r="I2241" s="7"/>
      <c r="J2241" s="7"/>
      <c r="K2241" s="7"/>
      <c r="L2241" s="124"/>
      <c r="M2241" s="7"/>
      <c r="N2241" s="18"/>
      <c r="O2241" s="122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</row>
    <row r="2242" spans="1:27">
      <c r="A2242" s="18"/>
      <c r="B2242" s="7"/>
      <c r="C2242" s="7"/>
      <c r="D2242" s="18"/>
      <c r="E2242" s="111"/>
      <c r="F2242" s="7"/>
      <c r="G2242" s="7"/>
      <c r="H2242" s="7"/>
      <c r="I2242" s="7"/>
      <c r="J2242" s="7"/>
      <c r="K2242" s="7"/>
      <c r="L2242" s="124"/>
      <c r="M2242" s="7"/>
      <c r="N2242" s="18"/>
      <c r="O2242" s="122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</row>
    <row r="2243" spans="1:27">
      <c r="A2243" s="18"/>
      <c r="B2243" s="7"/>
      <c r="C2243" s="7"/>
      <c r="D2243" s="18"/>
      <c r="E2243" s="111"/>
      <c r="F2243" s="7"/>
      <c r="G2243" s="7"/>
      <c r="H2243" s="7"/>
      <c r="I2243" s="7"/>
      <c r="J2243" s="7"/>
      <c r="K2243" s="7"/>
      <c r="L2243" s="124"/>
      <c r="M2243" s="7"/>
      <c r="N2243" s="18"/>
      <c r="O2243" s="122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</row>
    <row r="2244" spans="1:27">
      <c r="A2244" s="18"/>
      <c r="B2244" s="7"/>
      <c r="C2244" s="7"/>
      <c r="D2244" s="18"/>
      <c r="E2244" s="111"/>
      <c r="F2244" s="7"/>
      <c r="G2244" s="7"/>
      <c r="H2244" s="7"/>
      <c r="I2244" s="7"/>
      <c r="J2244" s="7"/>
      <c r="K2244" s="7"/>
      <c r="L2244" s="124"/>
      <c r="M2244" s="7"/>
      <c r="N2244" s="18"/>
      <c r="O2244" s="122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</row>
    <row r="2245" spans="1:27">
      <c r="A2245" s="18"/>
      <c r="B2245" s="7"/>
      <c r="C2245" s="7"/>
      <c r="D2245" s="18"/>
      <c r="E2245" s="111"/>
      <c r="F2245" s="7"/>
      <c r="G2245" s="7"/>
      <c r="H2245" s="7"/>
      <c r="I2245" s="7"/>
      <c r="J2245" s="7"/>
      <c r="K2245" s="7"/>
      <c r="L2245" s="124"/>
      <c r="M2245" s="7"/>
      <c r="N2245" s="18"/>
      <c r="O2245" s="122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</row>
    <row r="2246" spans="1:27">
      <c r="A2246" s="18"/>
      <c r="B2246" s="7"/>
      <c r="C2246" s="7"/>
      <c r="D2246" s="18"/>
      <c r="E2246" s="111"/>
      <c r="F2246" s="7"/>
      <c r="G2246" s="7"/>
      <c r="H2246" s="7"/>
      <c r="I2246" s="7"/>
      <c r="J2246" s="7"/>
      <c r="K2246" s="7"/>
      <c r="L2246" s="124"/>
      <c r="M2246" s="7"/>
      <c r="N2246" s="18"/>
      <c r="O2246" s="122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</row>
    <row r="2247" spans="1:27">
      <c r="A2247" s="18"/>
      <c r="B2247" s="7"/>
      <c r="C2247" s="7"/>
      <c r="D2247" s="18"/>
      <c r="E2247" s="111"/>
      <c r="F2247" s="7"/>
      <c r="G2247" s="7"/>
      <c r="H2247" s="7"/>
      <c r="I2247" s="7"/>
      <c r="J2247" s="7"/>
      <c r="K2247" s="7"/>
      <c r="L2247" s="124"/>
      <c r="M2247" s="7"/>
      <c r="N2247" s="18"/>
      <c r="O2247" s="122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</row>
    <row r="2248" spans="1:27">
      <c r="A2248" s="18"/>
      <c r="B2248" s="7"/>
      <c r="C2248" s="7"/>
      <c r="D2248" s="18"/>
      <c r="E2248" s="111"/>
      <c r="F2248" s="7"/>
      <c r="G2248" s="7"/>
      <c r="H2248" s="7"/>
      <c r="I2248" s="7"/>
      <c r="J2248" s="7"/>
      <c r="K2248" s="7"/>
      <c r="L2248" s="124"/>
      <c r="M2248" s="7"/>
      <c r="N2248" s="18"/>
      <c r="O2248" s="122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</row>
    <row r="2249" spans="1:27">
      <c r="A2249" s="18"/>
      <c r="B2249" s="7"/>
      <c r="C2249" s="7"/>
      <c r="D2249" s="18"/>
      <c r="E2249" s="111"/>
      <c r="F2249" s="7"/>
      <c r="G2249" s="7"/>
      <c r="H2249" s="7"/>
      <c r="I2249" s="7"/>
      <c r="J2249" s="7"/>
      <c r="K2249" s="7"/>
      <c r="L2249" s="124"/>
      <c r="M2249" s="7"/>
      <c r="N2249" s="18"/>
      <c r="O2249" s="122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</row>
    <row r="2250" spans="1:27">
      <c r="A2250" s="18"/>
      <c r="B2250" s="7"/>
      <c r="C2250" s="7"/>
      <c r="D2250" s="18"/>
      <c r="E2250" s="111"/>
      <c r="F2250" s="7"/>
      <c r="G2250" s="7"/>
      <c r="H2250" s="7"/>
      <c r="I2250" s="7"/>
      <c r="J2250" s="7"/>
      <c r="K2250" s="7"/>
      <c r="L2250" s="124"/>
      <c r="M2250" s="7"/>
      <c r="N2250" s="18"/>
      <c r="O2250" s="122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</row>
    <row r="2251" spans="1:27">
      <c r="A2251" s="18"/>
      <c r="B2251" s="7"/>
      <c r="C2251" s="7"/>
      <c r="D2251" s="18"/>
      <c r="E2251" s="111"/>
      <c r="F2251" s="7"/>
      <c r="G2251" s="7"/>
      <c r="H2251" s="7"/>
      <c r="I2251" s="7"/>
      <c r="J2251" s="7"/>
      <c r="K2251" s="7"/>
      <c r="L2251" s="124"/>
      <c r="M2251" s="7"/>
      <c r="N2251" s="18"/>
      <c r="O2251" s="122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</row>
    <row r="2252" spans="1:27">
      <c r="A2252" s="18"/>
      <c r="B2252" s="7"/>
      <c r="C2252" s="7"/>
      <c r="D2252" s="18"/>
      <c r="E2252" s="111"/>
      <c r="F2252" s="7"/>
      <c r="G2252" s="7"/>
      <c r="H2252" s="7"/>
      <c r="I2252" s="7"/>
      <c r="J2252" s="7"/>
      <c r="K2252" s="7"/>
      <c r="L2252" s="124"/>
      <c r="M2252" s="7"/>
      <c r="N2252" s="18"/>
      <c r="O2252" s="122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</row>
    <row r="2253" spans="1:27">
      <c r="A2253" s="18"/>
      <c r="B2253" s="7"/>
      <c r="C2253" s="7"/>
      <c r="D2253" s="18"/>
      <c r="E2253" s="111"/>
      <c r="F2253" s="7"/>
      <c r="G2253" s="7"/>
      <c r="H2253" s="7"/>
      <c r="I2253" s="7"/>
      <c r="J2253" s="7"/>
      <c r="K2253" s="7"/>
      <c r="L2253" s="124"/>
      <c r="M2253" s="7"/>
      <c r="N2253" s="18"/>
      <c r="O2253" s="122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</row>
    <row r="2254" spans="1:27">
      <c r="A2254" s="18"/>
      <c r="B2254" s="7"/>
      <c r="C2254" s="7"/>
      <c r="D2254" s="18"/>
      <c r="E2254" s="111"/>
      <c r="F2254" s="7"/>
      <c r="G2254" s="7"/>
      <c r="H2254" s="7"/>
      <c r="I2254" s="7"/>
      <c r="J2254" s="7"/>
      <c r="K2254" s="7"/>
      <c r="L2254" s="124"/>
      <c r="M2254" s="7"/>
      <c r="N2254" s="18"/>
      <c r="O2254" s="122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</row>
    <row r="2255" spans="1:27">
      <c r="A2255" s="18"/>
      <c r="B2255" s="7"/>
      <c r="C2255" s="7"/>
      <c r="D2255" s="18"/>
      <c r="E2255" s="111"/>
      <c r="F2255" s="7"/>
      <c r="G2255" s="7"/>
      <c r="H2255" s="7"/>
      <c r="I2255" s="7"/>
      <c r="J2255" s="7"/>
      <c r="K2255" s="7"/>
      <c r="L2255" s="124"/>
      <c r="M2255" s="7"/>
      <c r="N2255" s="18"/>
      <c r="O2255" s="122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</row>
    <row r="2256" spans="1:27">
      <c r="A2256" s="18"/>
      <c r="B2256" s="7"/>
      <c r="C2256" s="7"/>
      <c r="D2256" s="18"/>
      <c r="E2256" s="111"/>
      <c r="F2256" s="7"/>
      <c r="G2256" s="7"/>
      <c r="H2256" s="7"/>
      <c r="I2256" s="7"/>
      <c r="J2256" s="7"/>
      <c r="K2256" s="7"/>
      <c r="L2256" s="124"/>
      <c r="M2256" s="7"/>
      <c r="N2256" s="18"/>
      <c r="O2256" s="122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</row>
    <row r="2257" spans="1:27">
      <c r="A2257" s="18"/>
      <c r="B2257" s="7"/>
      <c r="C2257" s="7"/>
      <c r="D2257" s="18"/>
      <c r="E2257" s="111"/>
      <c r="F2257" s="7"/>
      <c r="G2257" s="7"/>
      <c r="H2257" s="7"/>
      <c r="I2257" s="7"/>
      <c r="J2257" s="7"/>
      <c r="K2257" s="7"/>
      <c r="L2257" s="124"/>
      <c r="M2257" s="7"/>
      <c r="N2257" s="18"/>
      <c r="O2257" s="122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</row>
    <row r="2258" spans="1:27">
      <c r="A2258" s="18"/>
      <c r="B2258" s="7"/>
      <c r="C2258" s="7"/>
      <c r="D2258" s="18"/>
      <c r="E2258" s="111"/>
      <c r="F2258" s="7"/>
      <c r="G2258" s="7"/>
      <c r="H2258" s="7"/>
      <c r="I2258" s="7"/>
      <c r="J2258" s="7"/>
      <c r="K2258" s="7"/>
      <c r="L2258" s="124"/>
      <c r="M2258" s="7"/>
      <c r="N2258" s="18"/>
      <c r="O2258" s="122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</row>
    <row r="2259" spans="1:27">
      <c r="A2259" s="18"/>
      <c r="B2259" s="7"/>
      <c r="C2259" s="7"/>
      <c r="D2259" s="18"/>
      <c r="E2259" s="111"/>
      <c r="F2259" s="7"/>
      <c r="G2259" s="7"/>
      <c r="H2259" s="7"/>
      <c r="I2259" s="7"/>
      <c r="J2259" s="7"/>
      <c r="K2259" s="7"/>
      <c r="L2259" s="124"/>
      <c r="M2259" s="7"/>
      <c r="N2259" s="18"/>
      <c r="O2259" s="122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</row>
    <row r="2260" spans="1:27">
      <c r="A2260" s="18"/>
      <c r="B2260" s="7"/>
      <c r="C2260" s="7"/>
      <c r="D2260" s="18"/>
      <c r="E2260" s="111"/>
      <c r="F2260" s="7"/>
      <c r="G2260" s="7"/>
      <c r="H2260" s="7"/>
      <c r="I2260" s="7"/>
      <c r="J2260" s="7"/>
      <c r="K2260" s="7"/>
      <c r="L2260" s="124"/>
      <c r="M2260" s="7"/>
      <c r="N2260" s="18"/>
      <c r="O2260" s="122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</row>
    <row r="2261" spans="1:27">
      <c r="A2261" s="18"/>
      <c r="B2261" s="7"/>
      <c r="C2261" s="7"/>
      <c r="D2261" s="18"/>
      <c r="E2261" s="111"/>
      <c r="F2261" s="7"/>
      <c r="G2261" s="7"/>
      <c r="H2261" s="7"/>
      <c r="I2261" s="7"/>
      <c r="J2261" s="7"/>
      <c r="K2261" s="7"/>
      <c r="L2261" s="124"/>
      <c r="M2261" s="7"/>
      <c r="N2261" s="18"/>
      <c r="O2261" s="122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</row>
    <row r="2262" spans="1:27">
      <c r="A2262" s="18"/>
      <c r="B2262" s="7"/>
      <c r="C2262" s="7"/>
      <c r="D2262" s="18"/>
      <c r="E2262" s="111"/>
      <c r="F2262" s="7"/>
      <c r="G2262" s="7"/>
      <c r="H2262" s="7"/>
      <c r="I2262" s="7"/>
      <c r="J2262" s="7"/>
      <c r="K2262" s="7"/>
      <c r="L2262" s="124"/>
      <c r="M2262" s="7"/>
      <c r="N2262" s="18"/>
      <c r="O2262" s="122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</row>
    <row r="2263" spans="1:27">
      <c r="A2263" s="18"/>
      <c r="B2263" s="7"/>
      <c r="C2263" s="7"/>
      <c r="D2263" s="18"/>
      <c r="E2263" s="111"/>
      <c r="F2263" s="7"/>
      <c r="G2263" s="7"/>
      <c r="H2263" s="7"/>
      <c r="I2263" s="7"/>
      <c r="J2263" s="7"/>
      <c r="K2263" s="7"/>
      <c r="L2263" s="124"/>
      <c r="M2263" s="7"/>
      <c r="N2263" s="18"/>
      <c r="O2263" s="122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</row>
    <row r="2264" spans="1:27">
      <c r="A2264" s="18"/>
      <c r="B2264" s="7"/>
      <c r="C2264" s="7"/>
      <c r="D2264" s="18"/>
      <c r="E2264" s="111"/>
      <c r="F2264" s="7"/>
      <c r="G2264" s="7"/>
      <c r="H2264" s="7"/>
      <c r="I2264" s="7"/>
      <c r="J2264" s="7"/>
      <c r="K2264" s="7"/>
      <c r="L2264" s="124"/>
      <c r="M2264" s="7"/>
      <c r="N2264" s="18"/>
      <c r="O2264" s="122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</row>
    <row r="2265" spans="1:27">
      <c r="A2265" s="18"/>
      <c r="B2265" s="7"/>
      <c r="C2265" s="7"/>
      <c r="D2265" s="18"/>
      <c r="E2265" s="111"/>
      <c r="F2265" s="7"/>
      <c r="G2265" s="7"/>
      <c r="H2265" s="7"/>
      <c r="I2265" s="7"/>
      <c r="J2265" s="7"/>
      <c r="K2265" s="7"/>
      <c r="L2265" s="124"/>
      <c r="M2265" s="7"/>
      <c r="N2265" s="18"/>
      <c r="O2265" s="122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</row>
    <row r="2266" spans="1:27">
      <c r="A2266" s="18"/>
      <c r="B2266" s="7"/>
      <c r="C2266" s="7"/>
      <c r="D2266" s="18"/>
      <c r="E2266" s="111"/>
      <c r="F2266" s="7"/>
      <c r="G2266" s="7"/>
      <c r="H2266" s="7"/>
      <c r="I2266" s="7"/>
      <c r="J2266" s="7"/>
      <c r="K2266" s="7"/>
      <c r="L2266" s="124"/>
      <c r="M2266" s="7"/>
      <c r="N2266" s="18"/>
      <c r="O2266" s="122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</row>
    <row r="2267" spans="1:27">
      <c r="A2267" s="18"/>
      <c r="B2267" s="7"/>
      <c r="C2267" s="7"/>
      <c r="D2267" s="18"/>
      <c r="E2267" s="111"/>
      <c r="F2267" s="7"/>
      <c r="G2267" s="7"/>
      <c r="H2267" s="7"/>
      <c r="I2267" s="7"/>
      <c r="J2267" s="7"/>
      <c r="K2267" s="7"/>
      <c r="L2267" s="124"/>
      <c r="M2267" s="7"/>
      <c r="N2267" s="18"/>
      <c r="O2267" s="122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</row>
    <row r="2268" spans="1:27">
      <c r="A2268" s="18"/>
      <c r="B2268" s="7"/>
      <c r="C2268" s="7"/>
      <c r="D2268" s="18"/>
      <c r="E2268" s="111"/>
      <c r="F2268" s="7"/>
      <c r="G2268" s="7"/>
      <c r="H2268" s="7"/>
      <c r="I2268" s="7"/>
      <c r="J2268" s="7"/>
      <c r="K2268" s="7"/>
      <c r="L2268" s="124"/>
      <c r="M2268" s="7"/>
      <c r="N2268" s="18"/>
      <c r="O2268" s="122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</row>
    <row r="2269" spans="1:27">
      <c r="A2269" s="18"/>
      <c r="B2269" s="7"/>
      <c r="C2269" s="7"/>
      <c r="D2269" s="18"/>
      <c r="E2269" s="111"/>
      <c r="F2269" s="7"/>
      <c r="G2269" s="7"/>
      <c r="H2269" s="7"/>
      <c r="I2269" s="7"/>
      <c r="J2269" s="7"/>
      <c r="K2269" s="7"/>
      <c r="L2269" s="124"/>
      <c r="M2269" s="7"/>
      <c r="N2269" s="18"/>
      <c r="O2269" s="122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</row>
    <row r="2270" spans="1:27">
      <c r="A2270" s="18"/>
      <c r="B2270" s="7"/>
      <c r="C2270" s="7"/>
      <c r="D2270" s="18"/>
      <c r="E2270" s="111"/>
      <c r="F2270" s="7"/>
      <c r="G2270" s="7"/>
      <c r="H2270" s="7"/>
      <c r="I2270" s="7"/>
      <c r="J2270" s="7"/>
      <c r="K2270" s="7"/>
      <c r="L2270" s="124"/>
      <c r="M2270" s="7"/>
      <c r="N2270" s="18"/>
      <c r="O2270" s="122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</row>
    <row r="2271" spans="1:27">
      <c r="A2271" s="18"/>
      <c r="B2271" s="7"/>
      <c r="C2271" s="7"/>
      <c r="D2271" s="18"/>
      <c r="E2271" s="111"/>
      <c r="F2271" s="7"/>
      <c r="G2271" s="7"/>
      <c r="H2271" s="7"/>
      <c r="I2271" s="7"/>
      <c r="J2271" s="7"/>
      <c r="K2271" s="7"/>
      <c r="L2271" s="124"/>
      <c r="M2271" s="7"/>
      <c r="N2271" s="18"/>
      <c r="O2271" s="122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</row>
    <row r="2272" spans="1:27">
      <c r="A2272" s="18"/>
      <c r="B2272" s="7"/>
      <c r="C2272" s="7"/>
      <c r="D2272" s="18"/>
      <c r="E2272" s="111"/>
      <c r="F2272" s="7"/>
      <c r="G2272" s="7"/>
      <c r="H2272" s="7"/>
      <c r="I2272" s="7"/>
      <c r="J2272" s="7"/>
      <c r="K2272" s="7"/>
      <c r="L2272" s="124"/>
      <c r="M2272" s="7"/>
      <c r="N2272" s="18"/>
      <c r="O2272" s="122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</row>
    <row r="2273" spans="1:27">
      <c r="A2273" s="18"/>
      <c r="B2273" s="7"/>
      <c r="C2273" s="7"/>
      <c r="D2273" s="18"/>
      <c r="E2273" s="111"/>
      <c r="F2273" s="7"/>
      <c r="G2273" s="7"/>
      <c r="H2273" s="7"/>
      <c r="I2273" s="7"/>
      <c r="J2273" s="7"/>
      <c r="K2273" s="7"/>
      <c r="L2273" s="124"/>
      <c r="M2273" s="7"/>
      <c r="N2273" s="18"/>
      <c r="O2273" s="122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</row>
    <row r="2274" spans="1:27">
      <c r="A2274" s="18"/>
      <c r="B2274" s="7"/>
      <c r="C2274" s="7"/>
      <c r="D2274" s="18"/>
      <c r="E2274" s="111"/>
      <c r="F2274" s="7"/>
      <c r="G2274" s="7"/>
      <c r="H2274" s="7"/>
      <c r="I2274" s="7"/>
      <c r="J2274" s="7"/>
      <c r="K2274" s="7"/>
      <c r="L2274" s="124"/>
      <c r="M2274" s="7"/>
      <c r="N2274" s="18"/>
      <c r="O2274" s="122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</row>
    <row r="2275" spans="1:27">
      <c r="A2275" s="18"/>
      <c r="B2275" s="7"/>
      <c r="C2275" s="7"/>
      <c r="D2275" s="18"/>
      <c r="E2275" s="111"/>
      <c r="F2275" s="7"/>
      <c r="G2275" s="7"/>
      <c r="H2275" s="7"/>
      <c r="I2275" s="7"/>
      <c r="J2275" s="7"/>
      <c r="K2275" s="7"/>
      <c r="L2275" s="124"/>
      <c r="M2275" s="7"/>
      <c r="N2275" s="18"/>
      <c r="O2275" s="122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</row>
    <row r="2276" spans="1:27">
      <c r="A2276" s="18"/>
      <c r="B2276" s="7"/>
      <c r="C2276" s="7"/>
      <c r="D2276" s="18"/>
      <c r="E2276" s="111"/>
      <c r="F2276" s="7"/>
      <c r="G2276" s="7"/>
      <c r="H2276" s="7"/>
      <c r="I2276" s="7"/>
      <c r="J2276" s="7"/>
      <c r="K2276" s="7"/>
      <c r="L2276" s="124"/>
      <c r="M2276" s="7"/>
      <c r="N2276" s="18"/>
      <c r="O2276" s="122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</row>
    <row r="2277" spans="1:27">
      <c r="A2277" s="18"/>
      <c r="B2277" s="7"/>
      <c r="C2277" s="7"/>
      <c r="D2277" s="18"/>
      <c r="E2277" s="111"/>
      <c r="F2277" s="7"/>
      <c r="G2277" s="7"/>
      <c r="H2277" s="7"/>
      <c r="I2277" s="7"/>
      <c r="J2277" s="7"/>
      <c r="K2277" s="7"/>
      <c r="L2277" s="124"/>
      <c r="M2277" s="7"/>
      <c r="N2277" s="18"/>
      <c r="O2277" s="122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</row>
    <row r="2278" spans="1:27">
      <c r="A2278" s="18"/>
      <c r="B2278" s="7"/>
      <c r="C2278" s="7"/>
      <c r="D2278" s="18"/>
      <c r="E2278" s="111"/>
      <c r="F2278" s="7"/>
      <c r="G2278" s="7"/>
      <c r="H2278" s="7"/>
      <c r="I2278" s="7"/>
      <c r="J2278" s="7"/>
      <c r="K2278" s="7"/>
      <c r="L2278" s="124"/>
      <c r="M2278" s="7"/>
      <c r="N2278" s="18"/>
      <c r="O2278" s="122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</row>
    <row r="2279" spans="1:27">
      <c r="A2279" s="18"/>
      <c r="B2279" s="7"/>
      <c r="C2279" s="7"/>
      <c r="D2279" s="18"/>
      <c r="E2279" s="111"/>
      <c r="F2279" s="7"/>
      <c r="G2279" s="7"/>
      <c r="H2279" s="7"/>
      <c r="I2279" s="7"/>
      <c r="J2279" s="7"/>
      <c r="K2279" s="7"/>
      <c r="L2279" s="124"/>
      <c r="M2279" s="7"/>
      <c r="N2279" s="18"/>
      <c r="O2279" s="122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</row>
    <row r="2280" spans="1:27">
      <c r="A2280" s="18"/>
      <c r="B2280" s="7"/>
      <c r="C2280" s="7"/>
      <c r="D2280" s="18"/>
      <c r="E2280" s="111"/>
      <c r="F2280" s="7"/>
      <c r="G2280" s="7"/>
      <c r="H2280" s="7"/>
      <c r="I2280" s="7"/>
      <c r="J2280" s="7"/>
      <c r="K2280" s="7"/>
      <c r="L2280" s="124"/>
      <c r="M2280" s="7"/>
      <c r="N2280" s="18"/>
      <c r="O2280" s="122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</row>
    <row r="2281" spans="1:27">
      <c r="A2281" s="18"/>
      <c r="B2281" s="7"/>
      <c r="C2281" s="7"/>
      <c r="D2281" s="18"/>
      <c r="E2281" s="111"/>
      <c r="F2281" s="7"/>
      <c r="G2281" s="7"/>
      <c r="H2281" s="7"/>
      <c r="I2281" s="7"/>
      <c r="J2281" s="7"/>
      <c r="K2281" s="7"/>
      <c r="L2281" s="124"/>
      <c r="M2281" s="7"/>
      <c r="N2281" s="18"/>
      <c r="O2281" s="122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</row>
    <row r="2282" spans="1:27">
      <c r="A2282" s="18"/>
      <c r="B2282" s="7"/>
      <c r="C2282" s="7"/>
      <c r="D2282" s="18"/>
      <c r="E2282" s="111"/>
      <c r="F2282" s="7"/>
      <c r="G2282" s="7"/>
      <c r="H2282" s="7"/>
      <c r="I2282" s="7"/>
      <c r="J2282" s="7"/>
      <c r="K2282" s="7"/>
      <c r="L2282" s="124"/>
      <c r="M2282" s="7"/>
      <c r="N2282" s="18"/>
      <c r="O2282" s="122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</row>
    <row r="2283" spans="1:27">
      <c r="A2283" s="18"/>
      <c r="B2283" s="7"/>
      <c r="C2283" s="7"/>
      <c r="D2283" s="18"/>
      <c r="E2283" s="111"/>
      <c r="F2283" s="7"/>
      <c r="G2283" s="7"/>
      <c r="H2283" s="7"/>
      <c r="I2283" s="7"/>
      <c r="J2283" s="7"/>
      <c r="K2283" s="7"/>
      <c r="L2283" s="124"/>
      <c r="M2283" s="7"/>
      <c r="N2283" s="18"/>
      <c r="O2283" s="122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</row>
    <row r="2284" spans="1:27">
      <c r="A2284" s="18"/>
      <c r="B2284" s="7"/>
      <c r="C2284" s="7"/>
      <c r="D2284" s="18"/>
      <c r="E2284" s="111"/>
      <c r="F2284" s="7"/>
      <c r="G2284" s="7"/>
      <c r="H2284" s="7"/>
      <c r="I2284" s="7"/>
      <c r="J2284" s="7"/>
      <c r="K2284" s="7"/>
      <c r="L2284" s="124"/>
      <c r="M2284" s="7"/>
      <c r="N2284" s="18"/>
      <c r="O2284" s="122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</row>
    <row r="2285" spans="1:27">
      <c r="A2285" s="18"/>
      <c r="B2285" s="7"/>
      <c r="C2285" s="7"/>
      <c r="D2285" s="18"/>
      <c r="E2285" s="111"/>
      <c r="F2285" s="7"/>
      <c r="G2285" s="7"/>
      <c r="H2285" s="7"/>
      <c r="I2285" s="7"/>
      <c r="J2285" s="7"/>
      <c r="K2285" s="7"/>
      <c r="L2285" s="124"/>
      <c r="M2285" s="7"/>
      <c r="N2285" s="18"/>
      <c r="O2285" s="122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</row>
    <row r="2286" spans="1:27">
      <c r="A2286" s="18"/>
      <c r="B2286" s="7"/>
      <c r="C2286" s="7"/>
      <c r="D2286" s="18"/>
      <c r="E2286" s="111"/>
      <c r="F2286" s="7"/>
      <c r="G2286" s="7"/>
      <c r="H2286" s="7"/>
      <c r="I2286" s="7"/>
      <c r="J2286" s="7"/>
      <c r="K2286" s="7"/>
      <c r="L2286" s="124"/>
      <c r="M2286" s="7"/>
      <c r="N2286" s="18"/>
      <c r="O2286" s="122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</row>
    <row r="2287" spans="1:27">
      <c r="A2287" s="18"/>
      <c r="B2287" s="7"/>
      <c r="C2287" s="7"/>
      <c r="D2287" s="18"/>
      <c r="E2287" s="111"/>
      <c r="F2287" s="7"/>
      <c r="G2287" s="7"/>
      <c r="H2287" s="7"/>
      <c r="I2287" s="7"/>
      <c r="J2287" s="7"/>
      <c r="K2287" s="7"/>
      <c r="L2287" s="124"/>
      <c r="M2287" s="7"/>
      <c r="N2287" s="18"/>
      <c r="O2287" s="122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</row>
    <row r="2288" spans="1:27">
      <c r="A2288" s="18"/>
      <c r="B2288" s="7"/>
      <c r="C2288" s="7"/>
      <c r="D2288" s="18"/>
      <c r="E2288" s="111"/>
      <c r="F2288" s="7"/>
      <c r="G2288" s="7"/>
      <c r="H2288" s="7"/>
      <c r="I2288" s="7"/>
      <c r="J2288" s="7"/>
      <c r="K2288" s="7"/>
      <c r="L2288" s="124"/>
      <c r="M2288" s="7"/>
      <c r="N2288" s="18"/>
      <c r="O2288" s="122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</row>
    <row r="2289" spans="1:27">
      <c r="A2289" s="18"/>
      <c r="B2289" s="7"/>
      <c r="C2289" s="7"/>
      <c r="D2289" s="18"/>
      <c r="E2289" s="111"/>
      <c r="F2289" s="7"/>
      <c r="G2289" s="7"/>
      <c r="H2289" s="7"/>
      <c r="I2289" s="7"/>
      <c r="J2289" s="7"/>
      <c r="K2289" s="7"/>
      <c r="L2289" s="124"/>
      <c r="M2289" s="7"/>
      <c r="N2289" s="18"/>
      <c r="O2289" s="122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</row>
    <row r="2290" spans="1:27">
      <c r="A2290" s="18"/>
      <c r="B2290" s="7"/>
      <c r="C2290" s="7"/>
      <c r="D2290" s="18"/>
      <c r="E2290" s="111"/>
      <c r="F2290" s="7"/>
      <c r="G2290" s="7"/>
      <c r="H2290" s="7"/>
      <c r="I2290" s="7"/>
      <c r="J2290" s="7"/>
      <c r="K2290" s="7"/>
      <c r="L2290" s="124"/>
      <c r="M2290" s="7"/>
      <c r="N2290" s="18"/>
      <c r="O2290" s="122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</row>
    <row r="2291" spans="1:27">
      <c r="A2291" s="18"/>
      <c r="B2291" s="7"/>
      <c r="C2291" s="7"/>
      <c r="D2291" s="18"/>
      <c r="E2291" s="111"/>
      <c r="F2291" s="7"/>
      <c r="G2291" s="7"/>
      <c r="H2291" s="7"/>
      <c r="I2291" s="7"/>
      <c r="J2291" s="7"/>
      <c r="K2291" s="7"/>
      <c r="L2291" s="124"/>
      <c r="M2291" s="7"/>
      <c r="N2291" s="18"/>
      <c r="O2291" s="122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</row>
    <row r="2292" spans="1:27">
      <c r="A2292" s="18"/>
      <c r="B2292" s="7"/>
      <c r="C2292" s="7"/>
      <c r="D2292" s="18"/>
      <c r="E2292" s="111"/>
      <c r="F2292" s="7"/>
      <c r="G2292" s="7"/>
      <c r="H2292" s="7"/>
      <c r="I2292" s="7"/>
      <c r="J2292" s="7"/>
      <c r="K2292" s="7"/>
      <c r="L2292" s="124"/>
      <c r="M2292" s="7"/>
      <c r="N2292" s="18"/>
      <c r="O2292" s="122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</row>
    <row r="2293" spans="1:27">
      <c r="A2293" s="18"/>
      <c r="B2293" s="7"/>
      <c r="C2293" s="7"/>
      <c r="D2293" s="18"/>
      <c r="E2293" s="111"/>
      <c r="F2293" s="7"/>
      <c r="G2293" s="7"/>
      <c r="H2293" s="7"/>
      <c r="I2293" s="7"/>
      <c r="J2293" s="7"/>
      <c r="K2293" s="7"/>
      <c r="L2293" s="124"/>
      <c r="M2293" s="7"/>
      <c r="N2293" s="18"/>
      <c r="O2293" s="122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</row>
    <row r="2294" spans="1:27">
      <c r="A2294" s="18"/>
      <c r="B2294" s="7"/>
      <c r="C2294" s="7"/>
      <c r="D2294" s="18"/>
      <c r="E2294" s="111"/>
      <c r="F2294" s="7"/>
      <c r="G2294" s="7"/>
      <c r="H2294" s="7"/>
      <c r="I2294" s="7"/>
      <c r="J2294" s="7"/>
      <c r="K2294" s="7"/>
      <c r="L2294" s="124"/>
      <c r="M2294" s="7"/>
      <c r="N2294" s="18"/>
      <c r="O2294" s="122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</row>
    <row r="2295" spans="1:27">
      <c r="A2295" s="18"/>
      <c r="B2295" s="7"/>
      <c r="C2295" s="7"/>
      <c r="D2295" s="18"/>
      <c r="E2295" s="111"/>
      <c r="F2295" s="7"/>
      <c r="G2295" s="7"/>
      <c r="H2295" s="7"/>
      <c r="I2295" s="7"/>
      <c r="J2295" s="7"/>
      <c r="K2295" s="7"/>
      <c r="L2295" s="124"/>
      <c r="M2295" s="7"/>
      <c r="N2295" s="18"/>
      <c r="O2295" s="122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</row>
    <row r="2296" spans="1:27">
      <c r="A2296" s="18"/>
      <c r="B2296" s="7"/>
      <c r="C2296" s="7"/>
      <c r="D2296" s="18"/>
      <c r="E2296" s="111"/>
      <c r="F2296" s="7"/>
      <c r="G2296" s="7"/>
      <c r="H2296" s="7"/>
      <c r="I2296" s="7"/>
      <c r="J2296" s="7"/>
      <c r="K2296" s="7"/>
      <c r="L2296" s="124"/>
      <c r="M2296" s="7"/>
      <c r="N2296" s="18"/>
      <c r="O2296" s="122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</row>
    <row r="2297" spans="1:27">
      <c r="A2297" s="18"/>
      <c r="B2297" s="7"/>
      <c r="C2297" s="7"/>
      <c r="D2297" s="18"/>
      <c r="E2297" s="111"/>
      <c r="F2297" s="7"/>
      <c r="G2297" s="7"/>
      <c r="H2297" s="7"/>
      <c r="I2297" s="7"/>
      <c r="J2297" s="7"/>
      <c r="K2297" s="7"/>
      <c r="L2297" s="124"/>
      <c r="M2297" s="7"/>
      <c r="N2297" s="18"/>
      <c r="O2297" s="122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</row>
    <row r="2298" spans="1:27">
      <c r="A2298" s="18"/>
      <c r="B2298" s="7"/>
      <c r="C2298" s="7"/>
      <c r="D2298" s="18"/>
      <c r="E2298" s="111"/>
      <c r="F2298" s="7"/>
      <c r="G2298" s="7"/>
      <c r="H2298" s="7"/>
      <c r="I2298" s="7"/>
      <c r="J2298" s="7"/>
      <c r="K2298" s="7"/>
      <c r="L2298" s="124"/>
      <c r="M2298" s="7"/>
      <c r="N2298" s="18"/>
      <c r="O2298" s="122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</row>
    <row r="2299" spans="1:27">
      <c r="A2299" s="18"/>
      <c r="B2299" s="7"/>
      <c r="C2299" s="7"/>
      <c r="D2299" s="18"/>
      <c r="E2299" s="111"/>
      <c r="F2299" s="7"/>
      <c r="G2299" s="7"/>
      <c r="H2299" s="7"/>
      <c r="I2299" s="7"/>
      <c r="J2299" s="7"/>
      <c r="K2299" s="7"/>
      <c r="L2299" s="124"/>
      <c r="M2299" s="7"/>
      <c r="N2299" s="18"/>
      <c r="O2299" s="122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</row>
    <row r="2300" spans="1:27">
      <c r="A2300" s="18"/>
      <c r="B2300" s="7"/>
      <c r="C2300" s="7"/>
      <c r="D2300" s="18"/>
      <c r="E2300" s="111"/>
      <c r="F2300" s="7"/>
      <c r="G2300" s="7"/>
      <c r="H2300" s="7"/>
      <c r="I2300" s="7"/>
      <c r="J2300" s="7"/>
      <c r="K2300" s="7"/>
      <c r="L2300" s="124"/>
      <c r="M2300" s="7"/>
      <c r="N2300" s="18"/>
      <c r="O2300" s="122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</row>
    <row r="2301" spans="1:27">
      <c r="A2301" s="18"/>
      <c r="B2301" s="7"/>
      <c r="C2301" s="7"/>
      <c r="D2301" s="18"/>
      <c r="E2301" s="111"/>
      <c r="F2301" s="7"/>
      <c r="G2301" s="7"/>
      <c r="H2301" s="7"/>
      <c r="I2301" s="7"/>
      <c r="J2301" s="7"/>
      <c r="K2301" s="7"/>
      <c r="L2301" s="124"/>
      <c r="M2301" s="7"/>
      <c r="N2301" s="18"/>
      <c r="O2301" s="122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</row>
    <row r="2302" spans="1:27">
      <c r="A2302" s="18"/>
      <c r="B2302" s="7"/>
      <c r="C2302" s="7"/>
      <c r="D2302" s="18"/>
      <c r="E2302" s="111"/>
      <c r="F2302" s="7"/>
      <c r="G2302" s="7"/>
      <c r="H2302" s="7"/>
      <c r="I2302" s="7"/>
      <c r="J2302" s="7"/>
      <c r="K2302" s="7"/>
      <c r="L2302" s="124"/>
      <c r="M2302" s="7"/>
      <c r="N2302" s="18"/>
      <c r="O2302" s="122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</row>
    <row r="2303" spans="1:27">
      <c r="A2303" s="18"/>
      <c r="B2303" s="7"/>
      <c r="C2303" s="7"/>
      <c r="D2303" s="18"/>
      <c r="E2303" s="111"/>
      <c r="F2303" s="7"/>
      <c r="G2303" s="7"/>
      <c r="H2303" s="7"/>
      <c r="I2303" s="7"/>
      <c r="J2303" s="7"/>
      <c r="K2303" s="7"/>
      <c r="L2303" s="124"/>
      <c r="M2303" s="7"/>
      <c r="N2303" s="18"/>
      <c r="O2303" s="122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</row>
    <row r="2304" spans="1:27">
      <c r="A2304" s="18"/>
      <c r="B2304" s="7"/>
      <c r="C2304" s="7"/>
      <c r="D2304" s="18"/>
      <c r="E2304" s="111"/>
      <c r="F2304" s="7"/>
      <c r="G2304" s="7"/>
      <c r="H2304" s="7"/>
      <c r="I2304" s="7"/>
      <c r="J2304" s="7"/>
      <c r="K2304" s="7"/>
      <c r="L2304" s="124"/>
      <c r="M2304" s="7"/>
      <c r="N2304" s="18"/>
      <c r="O2304" s="122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</row>
    <row r="2305" spans="1:27">
      <c r="A2305" s="18"/>
      <c r="B2305" s="7"/>
      <c r="C2305" s="7"/>
      <c r="D2305" s="18"/>
      <c r="E2305" s="111"/>
      <c r="F2305" s="7"/>
      <c r="G2305" s="7"/>
      <c r="H2305" s="7"/>
      <c r="I2305" s="7"/>
      <c r="J2305" s="7"/>
      <c r="K2305" s="7"/>
      <c r="L2305" s="124"/>
      <c r="M2305" s="7"/>
      <c r="N2305" s="18"/>
      <c r="O2305" s="122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</row>
    <row r="2306" spans="1:27">
      <c r="A2306" s="18"/>
      <c r="B2306" s="7"/>
      <c r="C2306" s="7"/>
      <c r="D2306" s="18"/>
      <c r="E2306" s="111"/>
      <c r="F2306" s="7"/>
      <c r="G2306" s="7"/>
      <c r="H2306" s="7"/>
      <c r="I2306" s="7"/>
      <c r="J2306" s="7"/>
      <c r="K2306" s="7"/>
      <c r="L2306" s="124"/>
      <c r="M2306" s="7"/>
      <c r="N2306" s="18"/>
      <c r="O2306" s="122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</row>
    <row r="2307" spans="1:27">
      <c r="A2307" s="18"/>
      <c r="B2307" s="7"/>
      <c r="C2307" s="7"/>
      <c r="D2307" s="18"/>
      <c r="E2307" s="111"/>
      <c r="F2307" s="7"/>
      <c r="G2307" s="7"/>
      <c r="H2307" s="7"/>
      <c r="I2307" s="7"/>
      <c r="J2307" s="7"/>
      <c r="K2307" s="7"/>
      <c r="L2307" s="124"/>
      <c r="M2307" s="7"/>
      <c r="N2307" s="18"/>
      <c r="O2307" s="122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</row>
    <row r="2308" spans="1:27">
      <c r="A2308" s="18"/>
      <c r="B2308" s="7"/>
      <c r="C2308" s="7"/>
      <c r="D2308" s="18"/>
      <c r="E2308" s="111"/>
      <c r="F2308" s="7"/>
      <c r="G2308" s="7"/>
      <c r="H2308" s="7"/>
      <c r="I2308" s="7"/>
      <c r="J2308" s="7"/>
      <c r="K2308" s="7"/>
      <c r="L2308" s="124"/>
      <c r="M2308" s="7"/>
      <c r="N2308" s="18"/>
      <c r="O2308" s="122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</row>
    <row r="2309" spans="1:27">
      <c r="A2309" s="18"/>
      <c r="B2309" s="7"/>
      <c r="C2309" s="7"/>
      <c r="D2309" s="18"/>
      <c r="E2309" s="111"/>
      <c r="F2309" s="7"/>
      <c r="G2309" s="7"/>
      <c r="H2309" s="7"/>
      <c r="I2309" s="7"/>
      <c r="J2309" s="7"/>
      <c r="K2309" s="7"/>
      <c r="L2309" s="124"/>
      <c r="M2309" s="7"/>
      <c r="N2309" s="18"/>
      <c r="O2309" s="122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</row>
    <row r="2310" spans="1:27">
      <c r="A2310" s="18"/>
      <c r="B2310" s="7"/>
      <c r="C2310" s="7"/>
      <c r="D2310" s="18"/>
      <c r="E2310" s="111"/>
      <c r="F2310" s="7"/>
      <c r="G2310" s="7"/>
      <c r="H2310" s="7"/>
      <c r="I2310" s="7"/>
      <c r="J2310" s="7"/>
      <c r="K2310" s="7"/>
      <c r="L2310" s="124"/>
      <c r="M2310" s="7"/>
      <c r="N2310" s="18"/>
      <c r="O2310" s="122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</row>
    <row r="2311" spans="1:27">
      <c r="A2311" s="18"/>
      <c r="B2311" s="7"/>
      <c r="C2311" s="7"/>
      <c r="D2311" s="18"/>
      <c r="E2311" s="111"/>
      <c r="F2311" s="7"/>
      <c r="G2311" s="7"/>
      <c r="H2311" s="7"/>
      <c r="I2311" s="7"/>
      <c r="J2311" s="7"/>
      <c r="K2311" s="7"/>
      <c r="L2311" s="124"/>
      <c r="M2311" s="7"/>
      <c r="N2311" s="18"/>
      <c r="O2311" s="122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</row>
    <row r="2312" spans="1:27">
      <c r="A2312" s="18"/>
      <c r="B2312" s="7"/>
      <c r="C2312" s="7"/>
      <c r="D2312" s="18"/>
      <c r="E2312" s="111"/>
      <c r="F2312" s="7"/>
      <c r="G2312" s="7"/>
      <c r="H2312" s="7"/>
      <c r="I2312" s="7"/>
      <c r="J2312" s="7"/>
      <c r="K2312" s="7"/>
      <c r="L2312" s="124"/>
      <c r="M2312" s="7"/>
      <c r="N2312" s="18"/>
      <c r="O2312" s="122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</row>
    <row r="2313" spans="1:27">
      <c r="A2313" s="18"/>
      <c r="B2313" s="7"/>
      <c r="C2313" s="7"/>
      <c r="D2313" s="18"/>
      <c r="E2313" s="111"/>
      <c r="F2313" s="7"/>
      <c r="G2313" s="7"/>
      <c r="H2313" s="7"/>
      <c r="I2313" s="7"/>
      <c r="J2313" s="7"/>
      <c r="K2313" s="7"/>
      <c r="L2313" s="124"/>
      <c r="M2313" s="7"/>
      <c r="N2313" s="18"/>
      <c r="O2313" s="122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</row>
    <row r="2314" spans="1:27">
      <c r="A2314" s="18"/>
      <c r="B2314" s="7"/>
      <c r="C2314" s="7"/>
      <c r="D2314" s="18"/>
      <c r="E2314" s="111"/>
      <c r="F2314" s="7"/>
      <c r="G2314" s="7"/>
      <c r="H2314" s="7"/>
      <c r="I2314" s="7"/>
      <c r="J2314" s="7"/>
      <c r="K2314" s="7"/>
      <c r="L2314" s="124"/>
      <c r="M2314" s="7"/>
      <c r="N2314" s="18"/>
      <c r="O2314" s="122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</row>
    <row r="2315" spans="1:27">
      <c r="A2315" s="18"/>
      <c r="B2315" s="7"/>
      <c r="C2315" s="7"/>
      <c r="D2315" s="18"/>
      <c r="E2315" s="111"/>
      <c r="F2315" s="7"/>
      <c r="G2315" s="7"/>
      <c r="H2315" s="7"/>
      <c r="I2315" s="7"/>
      <c r="J2315" s="7"/>
      <c r="K2315" s="7"/>
      <c r="L2315" s="124"/>
      <c r="M2315" s="7"/>
      <c r="N2315" s="18"/>
      <c r="O2315" s="122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</row>
    <row r="2316" spans="1:27">
      <c r="A2316" s="18"/>
      <c r="B2316" s="7"/>
      <c r="C2316" s="7"/>
      <c r="D2316" s="18"/>
      <c r="E2316" s="111"/>
      <c r="F2316" s="7"/>
      <c r="G2316" s="7"/>
      <c r="H2316" s="7"/>
      <c r="I2316" s="7"/>
      <c r="J2316" s="7"/>
      <c r="K2316" s="7"/>
      <c r="L2316" s="124"/>
      <c r="M2316" s="7"/>
      <c r="N2316" s="18"/>
      <c r="O2316" s="122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</row>
    <row r="2317" spans="1:27">
      <c r="A2317" s="18"/>
      <c r="B2317" s="7"/>
      <c r="C2317" s="7"/>
      <c r="D2317" s="18"/>
      <c r="E2317" s="111"/>
      <c r="F2317" s="7"/>
      <c r="G2317" s="7"/>
      <c r="H2317" s="7"/>
      <c r="I2317" s="7"/>
      <c r="J2317" s="7"/>
      <c r="K2317" s="7"/>
      <c r="L2317" s="124"/>
      <c r="M2317" s="7"/>
      <c r="N2317" s="18"/>
      <c r="O2317" s="122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</row>
    <row r="2318" spans="1:27">
      <c r="A2318" s="18"/>
      <c r="B2318" s="7"/>
      <c r="C2318" s="7"/>
      <c r="D2318" s="18"/>
      <c r="E2318" s="111"/>
      <c r="F2318" s="7"/>
      <c r="G2318" s="7"/>
      <c r="H2318" s="7"/>
      <c r="I2318" s="7"/>
      <c r="J2318" s="7"/>
      <c r="K2318" s="7"/>
      <c r="L2318" s="124"/>
      <c r="M2318" s="7"/>
      <c r="N2318" s="18"/>
      <c r="O2318" s="122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</row>
    <row r="2319" spans="1:27">
      <c r="A2319" s="18"/>
      <c r="B2319" s="7"/>
      <c r="C2319" s="7"/>
      <c r="D2319" s="18"/>
      <c r="E2319" s="111"/>
      <c r="F2319" s="7"/>
      <c r="G2319" s="7"/>
      <c r="H2319" s="7"/>
      <c r="I2319" s="7"/>
      <c r="J2319" s="7"/>
      <c r="K2319" s="7"/>
      <c r="L2319" s="124"/>
      <c r="M2319" s="7"/>
      <c r="N2319" s="18"/>
      <c r="O2319" s="122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</row>
    <row r="2320" spans="1:27">
      <c r="A2320" s="18"/>
      <c r="B2320" s="7"/>
      <c r="C2320" s="7"/>
      <c r="D2320" s="18"/>
      <c r="E2320" s="111"/>
      <c r="F2320" s="7"/>
      <c r="G2320" s="7"/>
      <c r="H2320" s="7"/>
      <c r="I2320" s="7"/>
      <c r="J2320" s="7"/>
      <c r="K2320" s="7"/>
      <c r="L2320" s="124"/>
      <c r="M2320" s="7"/>
      <c r="N2320" s="18"/>
      <c r="O2320" s="122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</row>
    <row r="2321" spans="1:27">
      <c r="A2321" s="18"/>
      <c r="B2321" s="7"/>
      <c r="C2321" s="7"/>
      <c r="D2321" s="18"/>
      <c r="E2321" s="111"/>
      <c r="F2321" s="7"/>
      <c r="G2321" s="7"/>
      <c r="H2321" s="7"/>
      <c r="I2321" s="7"/>
      <c r="J2321" s="7"/>
      <c r="K2321" s="7"/>
      <c r="L2321" s="124"/>
      <c r="M2321" s="7"/>
      <c r="N2321" s="18"/>
      <c r="O2321" s="122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</row>
    <row r="2322" spans="1:27">
      <c r="A2322" s="18"/>
      <c r="B2322" s="7"/>
      <c r="C2322" s="7"/>
      <c r="D2322" s="18"/>
      <c r="E2322" s="111"/>
      <c r="F2322" s="7"/>
      <c r="G2322" s="7"/>
      <c r="H2322" s="7"/>
      <c r="I2322" s="7"/>
      <c r="J2322" s="7"/>
      <c r="K2322" s="7"/>
      <c r="L2322" s="124"/>
      <c r="M2322" s="7"/>
      <c r="N2322" s="18"/>
      <c r="O2322" s="122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</row>
    <row r="2323" spans="1:27">
      <c r="A2323" s="18"/>
      <c r="B2323" s="7"/>
      <c r="C2323" s="7"/>
      <c r="D2323" s="18"/>
      <c r="E2323" s="111"/>
      <c r="F2323" s="7"/>
      <c r="G2323" s="7"/>
      <c r="H2323" s="7"/>
      <c r="I2323" s="7"/>
      <c r="J2323" s="7"/>
      <c r="K2323" s="7"/>
      <c r="L2323" s="124"/>
      <c r="M2323" s="7"/>
      <c r="N2323" s="18"/>
      <c r="O2323" s="122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</row>
    <row r="2324" spans="1:27">
      <c r="A2324" s="18"/>
      <c r="B2324" s="7"/>
      <c r="C2324" s="7"/>
      <c r="D2324" s="18"/>
      <c r="E2324" s="111"/>
      <c r="F2324" s="7"/>
      <c r="G2324" s="7"/>
      <c r="H2324" s="7"/>
      <c r="I2324" s="7"/>
      <c r="J2324" s="7"/>
      <c r="K2324" s="7"/>
      <c r="L2324" s="124"/>
      <c r="M2324" s="7"/>
      <c r="N2324" s="18"/>
      <c r="O2324" s="122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</row>
    <row r="2325" spans="1:27">
      <c r="A2325" s="18"/>
      <c r="B2325" s="7"/>
      <c r="C2325" s="7"/>
      <c r="D2325" s="18"/>
      <c r="E2325" s="111"/>
      <c r="F2325" s="7"/>
      <c r="G2325" s="7"/>
      <c r="H2325" s="7"/>
      <c r="I2325" s="7"/>
      <c r="J2325" s="7"/>
      <c r="K2325" s="7"/>
      <c r="L2325" s="124"/>
      <c r="M2325" s="7"/>
      <c r="N2325" s="18"/>
      <c r="O2325" s="122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</row>
    <row r="2326" spans="1:27">
      <c r="A2326" s="18"/>
      <c r="B2326" s="7"/>
      <c r="C2326" s="7"/>
      <c r="D2326" s="18"/>
      <c r="E2326" s="111"/>
      <c r="F2326" s="7"/>
      <c r="G2326" s="7"/>
      <c r="H2326" s="7"/>
      <c r="I2326" s="7"/>
      <c r="J2326" s="7"/>
      <c r="K2326" s="7"/>
      <c r="L2326" s="124"/>
      <c r="M2326" s="7"/>
      <c r="N2326" s="18"/>
      <c r="O2326" s="122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</row>
    <row r="2327" spans="1:27">
      <c r="A2327" s="18"/>
      <c r="B2327" s="7"/>
      <c r="C2327" s="7"/>
      <c r="D2327" s="18"/>
      <c r="E2327" s="111"/>
      <c r="F2327" s="7"/>
      <c r="G2327" s="7"/>
      <c r="H2327" s="7"/>
      <c r="I2327" s="7"/>
      <c r="J2327" s="7"/>
      <c r="K2327" s="7"/>
      <c r="L2327" s="124"/>
      <c r="M2327" s="7"/>
      <c r="N2327" s="18"/>
      <c r="O2327" s="122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</row>
    <row r="2328" spans="1:27">
      <c r="A2328" s="18"/>
      <c r="B2328" s="7"/>
      <c r="C2328" s="7"/>
      <c r="D2328" s="18"/>
      <c r="E2328" s="111"/>
      <c r="F2328" s="7"/>
      <c r="G2328" s="7"/>
      <c r="H2328" s="7"/>
      <c r="I2328" s="7"/>
      <c r="J2328" s="7"/>
      <c r="K2328" s="7"/>
      <c r="L2328" s="124"/>
      <c r="M2328" s="7"/>
      <c r="N2328" s="18"/>
      <c r="O2328" s="122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</row>
    <row r="2329" spans="1:27">
      <c r="A2329" s="18"/>
      <c r="B2329" s="7"/>
      <c r="C2329" s="7"/>
      <c r="D2329" s="18"/>
      <c r="E2329" s="111"/>
      <c r="F2329" s="7"/>
      <c r="G2329" s="7"/>
      <c r="H2329" s="7"/>
      <c r="I2329" s="7"/>
      <c r="J2329" s="7"/>
      <c r="K2329" s="7"/>
      <c r="L2329" s="124"/>
      <c r="M2329" s="7"/>
      <c r="N2329" s="18"/>
      <c r="O2329" s="122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</row>
    <row r="2330" spans="1:27">
      <c r="A2330" s="18"/>
      <c r="B2330" s="7"/>
      <c r="C2330" s="7"/>
      <c r="D2330" s="18"/>
      <c r="E2330" s="111"/>
      <c r="F2330" s="7"/>
      <c r="G2330" s="7"/>
      <c r="H2330" s="7"/>
      <c r="I2330" s="7"/>
      <c r="J2330" s="7"/>
      <c r="K2330" s="7"/>
      <c r="L2330" s="124"/>
      <c r="M2330" s="7"/>
      <c r="N2330" s="18"/>
      <c r="O2330" s="122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</row>
    <row r="2331" spans="1:27">
      <c r="A2331" s="18"/>
      <c r="B2331" s="7"/>
      <c r="C2331" s="7"/>
      <c r="D2331" s="18"/>
      <c r="E2331" s="111"/>
      <c r="F2331" s="7"/>
      <c r="G2331" s="7"/>
      <c r="H2331" s="7"/>
      <c r="I2331" s="7"/>
      <c r="J2331" s="7"/>
      <c r="K2331" s="7"/>
      <c r="L2331" s="124"/>
      <c r="M2331" s="7"/>
      <c r="N2331" s="18"/>
      <c r="O2331" s="122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</row>
    <row r="2332" spans="1:27">
      <c r="A2332" s="18"/>
      <c r="B2332" s="7"/>
      <c r="C2332" s="7"/>
      <c r="D2332" s="18"/>
      <c r="E2332" s="111"/>
      <c r="F2332" s="7"/>
      <c r="G2332" s="7"/>
      <c r="H2332" s="7"/>
      <c r="I2332" s="7"/>
      <c r="J2332" s="7"/>
      <c r="K2332" s="7"/>
      <c r="L2332" s="124"/>
      <c r="M2332" s="7"/>
      <c r="N2332" s="18"/>
      <c r="O2332" s="122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</row>
    <row r="2333" spans="1:27">
      <c r="A2333" s="18"/>
      <c r="B2333" s="7"/>
      <c r="C2333" s="7"/>
      <c r="D2333" s="18"/>
      <c r="E2333" s="111"/>
      <c r="F2333" s="7"/>
      <c r="G2333" s="7"/>
      <c r="H2333" s="7"/>
      <c r="I2333" s="7"/>
      <c r="J2333" s="7"/>
      <c r="K2333" s="7"/>
      <c r="L2333" s="124"/>
      <c r="M2333" s="7"/>
      <c r="N2333" s="18"/>
      <c r="O2333" s="122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</row>
    <row r="2334" spans="1:27">
      <c r="A2334" s="18"/>
      <c r="B2334" s="7"/>
      <c r="C2334" s="7"/>
      <c r="D2334" s="18"/>
      <c r="E2334" s="111"/>
      <c r="F2334" s="7"/>
      <c r="G2334" s="7"/>
      <c r="H2334" s="7"/>
      <c r="I2334" s="7"/>
      <c r="J2334" s="7"/>
      <c r="K2334" s="7"/>
      <c r="L2334" s="124"/>
      <c r="M2334" s="7"/>
      <c r="N2334" s="18"/>
      <c r="O2334" s="122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</row>
    <row r="2335" spans="1:27">
      <c r="A2335" s="18"/>
      <c r="B2335" s="7"/>
      <c r="C2335" s="7"/>
      <c r="D2335" s="18"/>
      <c r="E2335" s="111"/>
      <c r="F2335" s="7"/>
      <c r="G2335" s="7"/>
      <c r="H2335" s="7"/>
      <c r="I2335" s="7"/>
      <c r="J2335" s="7"/>
      <c r="K2335" s="7"/>
      <c r="L2335" s="124"/>
      <c r="M2335" s="7"/>
      <c r="N2335" s="18"/>
      <c r="O2335" s="122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</row>
    <row r="2336" spans="1:27">
      <c r="A2336" s="18"/>
      <c r="B2336" s="7"/>
      <c r="C2336" s="7"/>
      <c r="D2336" s="18"/>
      <c r="E2336" s="111"/>
      <c r="F2336" s="7"/>
      <c r="G2336" s="7"/>
      <c r="H2336" s="7"/>
      <c r="I2336" s="7"/>
      <c r="J2336" s="7"/>
      <c r="K2336" s="7"/>
      <c r="L2336" s="124"/>
      <c r="M2336" s="7"/>
      <c r="N2336" s="18"/>
      <c r="O2336" s="122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</row>
    <row r="2337" spans="1:27">
      <c r="A2337" s="18"/>
      <c r="B2337" s="7"/>
      <c r="C2337" s="7"/>
      <c r="D2337" s="18"/>
      <c r="E2337" s="111"/>
      <c r="F2337" s="7"/>
      <c r="G2337" s="7"/>
      <c r="H2337" s="7"/>
      <c r="I2337" s="7"/>
      <c r="J2337" s="7"/>
      <c r="K2337" s="7"/>
      <c r="L2337" s="124"/>
      <c r="M2337" s="7"/>
      <c r="N2337" s="18"/>
      <c r="O2337" s="122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</row>
    <row r="2338" spans="1:27">
      <c r="A2338" s="18"/>
      <c r="B2338" s="7"/>
      <c r="C2338" s="7"/>
      <c r="D2338" s="18"/>
      <c r="E2338" s="111"/>
      <c r="F2338" s="7"/>
      <c r="G2338" s="7"/>
      <c r="H2338" s="7"/>
      <c r="I2338" s="7"/>
      <c r="J2338" s="7"/>
      <c r="K2338" s="7"/>
      <c r="L2338" s="124"/>
      <c r="M2338" s="7"/>
      <c r="N2338" s="18"/>
      <c r="O2338" s="122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</row>
    <row r="2339" spans="1:27">
      <c r="A2339" s="18"/>
      <c r="B2339" s="7"/>
      <c r="C2339" s="7"/>
      <c r="D2339" s="18"/>
      <c r="E2339" s="111"/>
      <c r="F2339" s="7"/>
      <c r="G2339" s="7"/>
      <c r="H2339" s="7"/>
      <c r="I2339" s="7"/>
      <c r="J2339" s="7"/>
      <c r="K2339" s="7"/>
      <c r="L2339" s="124"/>
      <c r="M2339" s="7"/>
      <c r="N2339" s="18"/>
      <c r="O2339" s="122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</row>
    <row r="2340" spans="1:27">
      <c r="A2340" s="18"/>
      <c r="B2340" s="7"/>
      <c r="C2340" s="7"/>
      <c r="D2340" s="18"/>
      <c r="E2340" s="111"/>
      <c r="F2340" s="7"/>
      <c r="G2340" s="7"/>
      <c r="H2340" s="7"/>
      <c r="I2340" s="7"/>
      <c r="J2340" s="7"/>
      <c r="K2340" s="7"/>
      <c r="L2340" s="124"/>
      <c r="M2340" s="7"/>
      <c r="N2340" s="18"/>
      <c r="O2340" s="122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</row>
    <row r="2341" spans="1:27">
      <c r="A2341" s="18"/>
      <c r="B2341" s="7"/>
      <c r="C2341" s="7"/>
      <c r="D2341" s="18"/>
      <c r="E2341" s="111"/>
      <c r="F2341" s="7"/>
      <c r="G2341" s="7"/>
      <c r="H2341" s="7"/>
      <c r="I2341" s="7"/>
      <c r="J2341" s="7"/>
      <c r="K2341" s="7"/>
      <c r="L2341" s="124"/>
      <c r="M2341" s="7"/>
      <c r="N2341" s="18"/>
      <c r="O2341" s="122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</row>
    <row r="2342" spans="1:27">
      <c r="A2342" s="18"/>
      <c r="B2342" s="7"/>
      <c r="C2342" s="7"/>
      <c r="D2342" s="18"/>
      <c r="E2342" s="111"/>
      <c r="F2342" s="7"/>
      <c r="G2342" s="7"/>
      <c r="H2342" s="7"/>
      <c r="I2342" s="7"/>
      <c r="J2342" s="7"/>
      <c r="K2342" s="7"/>
      <c r="L2342" s="124"/>
      <c r="M2342" s="7"/>
      <c r="N2342" s="18"/>
      <c r="O2342" s="122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</row>
    <row r="2343" spans="1:27">
      <c r="A2343" s="18"/>
      <c r="B2343" s="7"/>
      <c r="C2343" s="7"/>
      <c r="D2343" s="18"/>
      <c r="E2343" s="111"/>
      <c r="F2343" s="7"/>
      <c r="G2343" s="7"/>
      <c r="H2343" s="7"/>
      <c r="I2343" s="7"/>
      <c r="J2343" s="7"/>
      <c r="K2343" s="7"/>
      <c r="L2343" s="124"/>
      <c r="M2343" s="7"/>
      <c r="N2343" s="18"/>
      <c r="O2343" s="122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</row>
    <row r="2344" spans="1:27">
      <c r="A2344" s="18"/>
      <c r="B2344" s="7"/>
      <c r="C2344" s="7"/>
      <c r="D2344" s="18"/>
      <c r="E2344" s="111"/>
      <c r="F2344" s="7"/>
      <c r="G2344" s="7"/>
      <c r="H2344" s="7"/>
      <c r="I2344" s="7"/>
      <c r="J2344" s="7"/>
      <c r="K2344" s="7"/>
      <c r="L2344" s="124"/>
      <c r="M2344" s="7"/>
      <c r="N2344" s="18"/>
      <c r="O2344" s="122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</row>
    <row r="2345" spans="1:27">
      <c r="A2345" s="18"/>
      <c r="B2345" s="7"/>
      <c r="C2345" s="7"/>
      <c r="D2345" s="18"/>
      <c r="E2345" s="111"/>
      <c r="F2345" s="7"/>
      <c r="G2345" s="7"/>
      <c r="H2345" s="7"/>
      <c r="I2345" s="7"/>
      <c r="J2345" s="7"/>
      <c r="K2345" s="7"/>
      <c r="L2345" s="124"/>
      <c r="M2345" s="7"/>
      <c r="N2345" s="18"/>
      <c r="O2345" s="122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</row>
    <row r="2346" spans="1:27">
      <c r="A2346" s="18"/>
      <c r="B2346" s="7"/>
      <c r="C2346" s="7"/>
      <c r="D2346" s="18"/>
      <c r="E2346" s="111"/>
      <c r="F2346" s="7"/>
      <c r="G2346" s="7"/>
      <c r="H2346" s="7"/>
      <c r="I2346" s="7"/>
      <c r="J2346" s="7"/>
      <c r="K2346" s="7"/>
      <c r="L2346" s="124"/>
      <c r="M2346" s="7"/>
      <c r="N2346" s="18"/>
      <c r="O2346" s="122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</row>
    <row r="2347" spans="1:27">
      <c r="A2347" s="18"/>
      <c r="B2347" s="7"/>
      <c r="C2347" s="7"/>
      <c r="D2347" s="18"/>
      <c r="E2347" s="111"/>
      <c r="F2347" s="7"/>
      <c r="G2347" s="7"/>
      <c r="H2347" s="7"/>
      <c r="I2347" s="7"/>
      <c r="J2347" s="7"/>
      <c r="K2347" s="7"/>
      <c r="L2347" s="124"/>
      <c r="M2347" s="7"/>
      <c r="N2347" s="18"/>
      <c r="O2347" s="122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</row>
    <row r="2348" spans="1:27">
      <c r="A2348" s="18"/>
      <c r="B2348" s="7"/>
      <c r="C2348" s="7"/>
      <c r="D2348" s="18"/>
      <c r="E2348" s="111"/>
      <c r="F2348" s="7"/>
      <c r="G2348" s="7"/>
      <c r="H2348" s="7"/>
      <c r="I2348" s="7"/>
      <c r="J2348" s="7"/>
      <c r="K2348" s="7"/>
      <c r="L2348" s="124"/>
      <c r="M2348" s="7"/>
      <c r="N2348" s="18"/>
      <c r="O2348" s="122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</row>
    <row r="2349" spans="1:27">
      <c r="A2349" s="18"/>
      <c r="B2349" s="7"/>
      <c r="C2349" s="7"/>
      <c r="D2349" s="18"/>
      <c r="E2349" s="111"/>
      <c r="F2349" s="7"/>
      <c r="G2349" s="7"/>
      <c r="H2349" s="7"/>
      <c r="I2349" s="7"/>
      <c r="J2349" s="7"/>
      <c r="K2349" s="7"/>
      <c r="L2349" s="124"/>
      <c r="M2349" s="7"/>
      <c r="N2349" s="18"/>
      <c r="O2349" s="122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</row>
    <row r="2350" spans="1:27">
      <c r="A2350" s="18"/>
      <c r="B2350" s="7"/>
      <c r="C2350" s="7"/>
      <c r="D2350" s="18"/>
      <c r="E2350" s="111"/>
      <c r="F2350" s="7"/>
      <c r="G2350" s="7"/>
      <c r="H2350" s="7"/>
      <c r="I2350" s="7"/>
      <c r="J2350" s="7"/>
      <c r="K2350" s="7"/>
      <c r="L2350" s="124"/>
      <c r="M2350" s="7"/>
      <c r="N2350" s="18"/>
      <c r="O2350" s="122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</row>
    <row r="2351" spans="1:27">
      <c r="A2351" s="18"/>
      <c r="B2351" s="7"/>
      <c r="C2351" s="7"/>
      <c r="D2351" s="18"/>
      <c r="E2351" s="111"/>
      <c r="F2351" s="7"/>
      <c r="G2351" s="7"/>
      <c r="H2351" s="7"/>
      <c r="I2351" s="7"/>
      <c r="J2351" s="7"/>
      <c r="K2351" s="7"/>
      <c r="L2351" s="124"/>
      <c r="M2351" s="7"/>
      <c r="N2351" s="18"/>
      <c r="O2351" s="122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</row>
    <row r="2352" spans="1:27">
      <c r="A2352" s="18"/>
      <c r="B2352" s="7"/>
      <c r="C2352" s="7"/>
      <c r="D2352" s="18"/>
      <c r="E2352" s="111"/>
      <c r="F2352" s="7"/>
      <c r="G2352" s="7"/>
      <c r="H2352" s="7"/>
      <c r="I2352" s="7"/>
      <c r="J2352" s="7"/>
      <c r="K2352" s="7"/>
      <c r="L2352" s="124"/>
      <c r="M2352" s="7"/>
      <c r="N2352" s="18"/>
      <c r="O2352" s="122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</row>
    <row r="2353" spans="1:27">
      <c r="A2353" s="18"/>
      <c r="B2353" s="7"/>
      <c r="C2353" s="7"/>
      <c r="D2353" s="18"/>
      <c r="E2353" s="111"/>
      <c r="F2353" s="7"/>
      <c r="G2353" s="7"/>
      <c r="H2353" s="7"/>
      <c r="I2353" s="7"/>
      <c r="J2353" s="7"/>
      <c r="K2353" s="7"/>
      <c r="L2353" s="124"/>
      <c r="M2353" s="7"/>
      <c r="N2353" s="18"/>
      <c r="O2353" s="122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</row>
    <row r="2354" spans="1:27">
      <c r="A2354" s="18"/>
      <c r="B2354" s="7"/>
      <c r="C2354" s="7"/>
      <c r="D2354" s="18"/>
      <c r="E2354" s="111"/>
      <c r="F2354" s="7"/>
      <c r="G2354" s="7"/>
      <c r="H2354" s="7"/>
      <c r="I2354" s="7"/>
      <c r="J2354" s="7"/>
      <c r="K2354" s="7"/>
      <c r="L2354" s="124"/>
      <c r="M2354" s="7"/>
      <c r="N2354" s="18"/>
      <c r="O2354" s="122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</row>
    <row r="2355" spans="1:27">
      <c r="A2355" s="18"/>
      <c r="B2355" s="7"/>
      <c r="C2355" s="7"/>
      <c r="D2355" s="18"/>
      <c r="E2355" s="111"/>
      <c r="F2355" s="7"/>
      <c r="G2355" s="7"/>
      <c r="H2355" s="7"/>
      <c r="I2355" s="7"/>
      <c r="J2355" s="7"/>
      <c r="K2355" s="7"/>
      <c r="L2355" s="124"/>
      <c r="M2355" s="7"/>
      <c r="N2355" s="18"/>
      <c r="O2355" s="122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</row>
    <row r="2356" spans="1:27">
      <c r="A2356" s="18"/>
      <c r="B2356" s="7"/>
      <c r="C2356" s="7"/>
      <c r="D2356" s="18"/>
      <c r="E2356" s="111"/>
      <c r="F2356" s="7"/>
      <c r="G2356" s="7"/>
      <c r="H2356" s="7"/>
      <c r="I2356" s="7"/>
      <c r="J2356" s="7"/>
      <c r="K2356" s="7"/>
      <c r="L2356" s="124"/>
      <c r="M2356" s="7"/>
      <c r="N2356" s="18"/>
      <c r="O2356" s="122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</row>
    <row r="2357" spans="1:27">
      <c r="A2357" s="18"/>
      <c r="B2357" s="7"/>
      <c r="C2357" s="7"/>
      <c r="D2357" s="18"/>
      <c r="E2357" s="111"/>
      <c r="F2357" s="7"/>
      <c r="G2357" s="7"/>
      <c r="H2357" s="7"/>
      <c r="I2357" s="7"/>
      <c r="J2357" s="7"/>
      <c r="K2357" s="7"/>
      <c r="L2357" s="124"/>
      <c r="M2357" s="7"/>
      <c r="N2357" s="18"/>
      <c r="O2357" s="122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</row>
    <row r="2358" spans="1:27">
      <c r="A2358" s="18"/>
      <c r="B2358" s="7"/>
      <c r="C2358" s="7"/>
      <c r="D2358" s="18"/>
      <c r="E2358" s="111"/>
      <c r="F2358" s="7"/>
      <c r="G2358" s="7"/>
      <c r="H2358" s="7"/>
      <c r="I2358" s="7"/>
      <c r="J2358" s="7"/>
      <c r="K2358" s="7"/>
      <c r="L2358" s="124"/>
      <c r="M2358" s="7"/>
      <c r="N2358" s="18"/>
      <c r="O2358" s="122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</row>
    <row r="2359" spans="1:27">
      <c r="A2359" s="18"/>
      <c r="B2359" s="7"/>
      <c r="C2359" s="7"/>
      <c r="D2359" s="18"/>
      <c r="E2359" s="111"/>
      <c r="F2359" s="7"/>
      <c r="G2359" s="7"/>
      <c r="H2359" s="7"/>
      <c r="I2359" s="7"/>
      <c r="J2359" s="7"/>
      <c r="K2359" s="7"/>
      <c r="L2359" s="124"/>
      <c r="M2359" s="7"/>
      <c r="N2359" s="18"/>
      <c r="O2359" s="122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</row>
    <row r="2360" spans="1:27">
      <c r="A2360" s="18"/>
      <c r="B2360" s="7"/>
      <c r="C2360" s="7"/>
      <c r="D2360" s="18"/>
      <c r="E2360" s="111"/>
      <c r="F2360" s="7"/>
      <c r="G2360" s="7"/>
      <c r="H2360" s="7"/>
      <c r="I2360" s="7"/>
      <c r="J2360" s="7"/>
      <c r="K2360" s="7"/>
      <c r="L2360" s="124"/>
      <c r="M2360" s="7"/>
      <c r="N2360" s="18"/>
      <c r="O2360" s="122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</row>
    <row r="2361" spans="1:27">
      <c r="A2361" s="18"/>
      <c r="B2361" s="7"/>
      <c r="C2361" s="7"/>
      <c r="D2361" s="18"/>
      <c r="E2361" s="111"/>
      <c r="F2361" s="7"/>
      <c r="G2361" s="7"/>
      <c r="H2361" s="7"/>
      <c r="I2361" s="7"/>
      <c r="J2361" s="7"/>
      <c r="K2361" s="7"/>
      <c r="L2361" s="124"/>
      <c r="M2361" s="7"/>
      <c r="N2361" s="18"/>
      <c r="O2361" s="122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</row>
    <row r="2362" spans="1:27">
      <c r="A2362" s="18"/>
      <c r="B2362" s="7"/>
      <c r="C2362" s="7"/>
      <c r="D2362" s="18"/>
      <c r="E2362" s="111"/>
      <c r="F2362" s="7"/>
      <c r="G2362" s="7"/>
      <c r="H2362" s="7"/>
      <c r="I2362" s="7"/>
      <c r="J2362" s="7"/>
      <c r="K2362" s="7"/>
      <c r="L2362" s="124"/>
      <c r="M2362" s="7"/>
      <c r="N2362" s="18"/>
      <c r="O2362" s="122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</row>
    <row r="2363" spans="1:27">
      <c r="A2363" s="18"/>
      <c r="B2363" s="7"/>
      <c r="C2363" s="7"/>
      <c r="D2363" s="18"/>
      <c r="E2363" s="111"/>
      <c r="F2363" s="7"/>
      <c r="G2363" s="7"/>
      <c r="H2363" s="7"/>
      <c r="I2363" s="7"/>
      <c r="J2363" s="7"/>
      <c r="K2363" s="7"/>
      <c r="L2363" s="124"/>
      <c r="M2363" s="7"/>
      <c r="N2363" s="18"/>
      <c r="O2363" s="122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</row>
    <row r="2364" spans="1:27">
      <c r="A2364" s="18"/>
      <c r="B2364" s="7"/>
      <c r="C2364" s="7"/>
      <c r="D2364" s="18"/>
      <c r="E2364" s="111"/>
      <c r="F2364" s="7"/>
      <c r="G2364" s="7"/>
      <c r="H2364" s="7"/>
      <c r="I2364" s="7"/>
      <c r="J2364" s="7"/>
      <c r="K2364" s="7"/>
      <c r="L2364" s="124"/>
      <c r="M2364" s="7"/>
      <c r="N2364" s="18"/>
      <c r="O2364" s="122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</row>
    <row r="2365" spans="1:27">
      <c r="A2365" s="18"/>
      <c r="B2365" s="7"/>
      <c r="C2365" s="7"/>
      <c r="D2365" s="18"/>
      <c r="E2365" s="111"/>
      <c r="F2365" s="7"/>
      <c r="G2365" s="7"/>
      <c r="H2365" s="7"/>
      <c r="I2365" s="7"/>
      <c r="J2365" s="7"/>
      <c r="K2365" s="7"/>
      <c r="L2365" s="124"/>
      <c r="M2365" s="7"/>
      <c r="N2365" s="18"/>
      <c r="O2365" s="122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</row>
    <row r="2366" spans="1:27">
      <c r="A2366" s="18"/>
      <c r="B2366" s="7"/>
      <c r="C2366" s="7"/>
      <c r="D2366" s="18"/>
      <c r="E2366" s="111"/>
      <c r="F2366" s="7"/>
      <c r="G2366" s="7"/>
      <c r="H2366" s="7"/>
      <c r="I2366" s="7"/>
      <c r="J2366" s="7"/>
      <c r="K2366" s="7"/>
      <c r="L2366" s="124"/>
      <c r="M2366" s="7"/>
      <c r="N2366" s="18"/>
      <c r="O2366" s="122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</row>
    <row r="2367" spans="1:27">
      <c r="A2367" s="18"/>
      <c r="B2367" s="7"/>
      <c r="C2367" s="7"/>
      <c r="D2367" s="18"/>
      <c r="E2367" s="111"/>
      <c r="F2367" s="7"/>
      <c r="G2367" s="7"/>
      <c r="H2367" s="7"/>
      <c r="I2367" s="7"/>
      <c r="J2367" s="7"/>
      <c r="K2367" s="7"/>
      <c r="L2367" s="124"/>
      <c r="M2367" s="7"/>
      <c r="N2367" s="18"/>
      <c r="O2367" s="122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</row>
    <row r="2368" spans="1:27">
      <c r="A2368" s="18"/>
      <c r="B2368" s="7"/>
      <c r="C2368" s="7"/>
      <c r="D2368" s="18"/>
      <c r="E2368" s="111"/>
      <c r="F2368" s="7"/>
      <c r="G2368" s="7"/>
      <c r="H2368" s="7"/>
      <c r="I2368" s="7"/>
      <c r="J2368" s="7"/>
      <c r="K2368" s="7"/>
      <c r="L2368" s="124"/>
      <c r="M2368" s="7"/>
      <c r="N2368" s="18"/>
      <c r="O2368" s="122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</row>
    <row r="2369" spans="1:27">
      <c r="A2369" s="18"/>
      <c r="B2369" s="7"/>
      <c r="C2369" s="7"/>
      <c r="D2369" s="18"/>
      <c r="E2369" s="111"/>
      <c r="F2369" s="7"/>
      <c r="G2369" s="7"/>
      <c r="H2369" s="7"/>
      <c r="I2369" s="7"/>
      <c r="J2369" s="7"/>
      <c r="K2369" s="7"/>
      <c r="L2369" s="124"/>
      <c r="M2369" s="7"/>
      <c r="N2369" s="18"/>
      <c r="O2369" s="122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</row>
    <row r="2370" spans="1:27">
      <c r="A2370" s="18"/>
      <c r="B2370" s="7"/>
      <c r="C2370" s="7"/>
      <c r="D2370" s="18"/>
      <c r="E2370" s="111"/>
      <c r="F2370" s="7"/>
      <c r="G2370" s="7"/>
      <c r="H2370" s="7"/>
      <c r="I2370" s="7"/>
      <c r="J2370" s="7"/>
      <c r="K2370" s="7"/>
      <c r="L2370" s="124"/>
      <c r="M2370" s="7"/>
      <c r="N2370" s="18"/>
      <c r="O2370" s="122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</row>
    <row r="2371" spans="1:27">
      <c r="A2371" s="18"/>
      <c r="B2371" s="7"/>
      <c r="C2371" s="7"/>
      <c r="D2371" s="18"/>
      <c r="E2371" s="111"/>
      <c r="F2371" s="7"/>
      <c r="G2371" s="7"/>
      <c r="H2371" s="7"/>
      <c r="I2371" s="7"/>
      <c r="J2371" s="7"/>
      <c r="K2371" s="7"/>
      <c r="L2371" s="124"/>
      <c r="M2371" s="7"/>
      <c r="N2371" s="18"/>
      <c r="O2371" s="122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</row>
    <row r="2372" spans="1:27">
      <c r="A2372" s="18"/>
      <c r="B2372" s="7"/>
      <c r="C2372" s="7"/>
      <c r="D2372" s="18"/>
      <c r="E2372" s="111"/>
      <c r="F2372" s="7"/>
      <c r="G2372" s="7"/>
      <c r="H2372" s="7"/>
      <c r="I2372" s="7"/>
      <c r="J2372" s="7"/>
      <c r="K2372" s="7"/>
      <c r="L2372" s="124"/>
      <c r="M2372" s="7"/>
      <c r="N2372" s="18"/>
      <c r="O2372" s="122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</row>
    <row r="2373" spans="1:27">
      <c r="A2373" s="18"/>
      <c r="B2373" s="7"/>
      <c r="C2373" s="7"/>
      <c r="D2373" s="18"/>
      <c r="E2373" s="111"/>
      <c r="F2373" s="7"/>
      <c r="G2373" s="7"/>
      <c r="H2373" s="7"/>
      <c r="I2373" s="7"/>
      <c r="J2373" s="7"/>
      <c r="K2373" s="7"/>
      <c r="L2373" s="124"/>
      <c r="M2373" s="7"/>
      <c r="N2373" s="18"/>
      <c r="O2373" s="122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</row>
    <row r="2374" spans="1:27">
      <c r="A2374" s="18"/>
      <c r="B2374" s="7"/>
      <c r="C2374" s="7"/>
      <c r="D2374" s="18"/>
      <c r="E2374" s="111"/>
      <c r="F2374" s="7"/>
      <c r="G2374" s="7"/>
      <c r="H2374" s="7"/>
      <c r="I2374" s="7"/>
      <c r="J2374" s="7"/>
      <c r="K2374" s="7"/>
      <c r="L2374" s="124"/>
      <c r="M2374" s="7"/>
      <c r="N2374" s="18"/>
      <c r="O2374" s="122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</row>
    <row r="2375" spans="1:27">
      <c r="A2375" s="18"/>
      <c r="B2375" s="7"/>
      <c r="C2375" s="7"/>
      <c r="D2375" s="18"/>
      <c r="E2375" s="111"/>
      <c r="F2375" s="7"/>
      <c r="G2375" s="7"/>
      <c r="H2375" s="7"/>
      <c r="I2375" s="7"/>
      <c r="J2375" s="7"/>
      <c r="K2375" s="7"/>
      <c r="L2375" s="124"/>
      <c r="M2375" s="7"/>
      <c r="N2375" s="18"/>
      <c r="O2375" s="122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</row>
    <row r="2376" spans="1:27">
      <c r="A2376" s="18"/>
      <c r="B2376" s="7"/>
      <c r="C2376" s="7"/>
      <c r="D2376" s="18"/>
      <c r="E2376" s="111"/>
      <c r="F2376" s="7"/>
      <c r="G2376" s="7"/>
      <c r="H2376" s="7"/>
      <c r="I2376" s="7"/>
      <c r="J2376" s="7"/>
      <c r="K2376" s="7"/>
      <c r="L2376" s="124"/>
      <c r="M2376" s="7"/>
      <c r="N2376" s="18"/>
      <c r="O2376" s="122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</row>
    <row r="2377" spans="1:27">
      <c r="A2377" s="18"/>
      <c r="B2377" s="7"/>
      <c r="C2377" s="7"/>
      <c r="D2377" s="18"/>
      <c r="E2377" s="111"/>
      <c r="F2377" s="7"/>
      <c r="G2377" s="7"/>
      <c r="H2377" s="7"/>
      <c r="I2377" s="7"/>
      <c r="J2377" s="7"/>
      <c r="K2377" s="7"/>
      <c r="L2377" s="124"/>
      <c r="M2377" s="7"/>
      <c r="N2377" s="18"/>
      <c r="O2377" s="122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</row>
    <row r="2378" spans="1:27">
      <c r="A2378" s="18"/>
      <c r="B2378" s="7"/>
      <c r="C2378" s="7"/>
      <c r="D2378" s="18"/>
      <c r="E2378" s="111"/>
      <c r="F2378" s="7"/>
      <c r="G2378" s="7"/>
      <c r="H2378" s="7"/>
      <c r="I2378" s="7"/>
      <c r="J2378" s="7"/>
      <c r="K2378" s="7"/>
      <c r="L2378" s="124"/>
      <c r="M2378" s="7"/>
      <c r="N2378" s="18"/>
      <c r="O2378" s="122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</row>
    <row r="2379" spans="1:27">
      <c r="A2379" s="18"/>
      <c r="B2379" s="7"/>
      <c r="C2379" s="7"/>
      <c r="D2379" s="18"/>
      <c r="E2379" s="111"/>
      <c r="F2379" s="7"/>
      <c r="G2379" s="7"/>
      <c r="H2379" s="7"/>
      <c r="I2379" s="7"/>
      <c r="J2379" s="7"/>
      <c r="K2379" s="7"/>
      <c r="L2379" s="124"/>
      <c r="M2379" s="7"/>
      <c r="N2379" s="18"/>
      <c r="O2379" s="122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</row>
    <row r="2380" spans="1:27">
      <c r="A2380" s="18"/>
      <c r="B2380" s="7"/>
      <c r="C2380" s="7"/>
      <c r="D2380" s="18"/>
      <c r="E2380" s="111"/>
      <c r="F2380" s="7"/>
      <c r="G2380" s="7"/>
      <c r="H2380" s="7"/>
      <c r="I2380" s="7"/>
      <c r="J2380" s="7"/>
      <c r="K2380" s="7"/>
      <c r="L2380" s="124"/>
      <c r="M2380" s="7"/>
      <c r="N2380" s="18"/>
      <c r="O2380" s="122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</row>
    <row r="2381" spans="1:27">
      <c r="A2381" s="18"/>
      <c r="B2381" s="7"/>
      <c r="C2381" s="7"/>
      <c r="D2381" s="18"/>
      <c r="E2381" s="111"/>
      <c r="F2381" s="7"/>
      <c r="G2381" s="7"/>
      <c r="H2381" s="7"/>
      <c r="I2381" s="7"/>
      <c r="J2381" s="7"/>
      <c r="K2381" s="7"/>
      <c r="L2381" s="124"/>
      <c r="M2381" s="7"/>
      <c r="N2381" s="18"/>
      <c r="O2381" s="122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</row>
    <row r="2382" spans="1:27">
      <c r="A2382" s="18"/>
      <c r="B2382" s="7"/>
      <c r="C2382" s="7"/>
      <c r="D2382" s="18"/>
      <c r="E2382" s="111"/>
      <c r="F2382" s="7"/>
      <c r="G2382" s="7"/>
      <c r="H2382" s="7"/>
      <c r="I2382" s="7"/>
      <c r="J2382" s="7"/>
      <c r="K2382" s="7"/>
      <c r="L2382" s="124"/>
      <c r="M2382" s="7"/>
      <c r="N2382" s="18"/>
      <c r="O2382" s="122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</row>
    <row r="2383" spans="1:27">
      <c r="A2383" s="18"/>
      <c r="B2383" s="7"/>
      <c r="C2383" s="7"/>
      <c r="D2383" s="18"/>
      <c r="E2383" s="111"/>
      <c r="F2383" s="7"/>
      <c r="G2383" s="7"/>
      <c r="H2383" s="7"/>
      <c r="I2383" s="7"/>
      <c r="J2383" s="7"/>
      <c r="K2383" s="7"/>
      <c r="L2383" s="124"/>
      <c r="M2383" s="7"/>
      <c r="N2383" s="18"/>
      <c r="O2383" s="122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</row>
    <row r="2384" spans="1:27">
      <c r="A2384" s="18"/>
      <c r="B2384" s="7"/>
      <c r="C2384" s="7"/>
      <c r="D2384" s="18"/>
      <c r="E2384" s="111"/>
      <c r="F2384" s="7"/>
      <c r="G2384" s="7"/>
      <c r="H2384" s="7"/>
      <c r="I2384" s="7"/>
      <c r="J2384" s="7"/>
      <c r="K2384" s="7"/>
      <c r="L2384" s="124"/>
      <c r="M2384" s="7"/>
      <c r="N2384" s="18"/>
      <c r="O2384" s="122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</row>
    <row r="2385" spans="1:27">
      <c r="A2385" s="18"/>
      <c r="B2385" s="7"/>
      <c r="C2385" s="7"/>
      <c r="D2385" s="18"/>
      <c r="E2385" s="111"/>
      <c r="F2385" s="7"/>
      <c r="G2385" s="7"/>
      <c r="H2385" s="7"/>
      <c r="I2385" s="7"/>
      <c r="J2385" s="7"/>
      <c r="K2385" s="7"/>
      <c r="L2385" s="124"/>
      <c r="M2385" s="7"/>
      <c r="N2385" s="18"/>
      <c r="O2385" s="122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</row>
    <row r="2386" spans="1:27">
      <c r="A2386" s="18"/>
      <c r="B2386" s="7"/>
      <c r="C2386" s="7"/>
      <c r="D2386" s="18"/>
      <c r="E2386" s="111"/>
      <c r="F2386" s="7"/>
      <c r="G2386" s="7"/>
      <c r="H2386" s="7"/>
      <c r="I2386" s="7"/>
      <c r="J2386" s="7"/>
      <c r="K2386" s="7"/>
      <c r="L2386" s="124"/>
      <c r="M2386" s="7"/>
      <c r="N2386" s="18"/>
      <c r="O2386" s="122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</row>
    <row r="2387" spans="1:27">
      <c r="A2387" s="18"/>
      <c r="B2387" s="7"/>
      <c r="C2387" s="7"/>
      <c r="D2387" s="18"/>
      <c r="E2387" s="111"/>
      <c r="F2387" s="7"/>
      <c r="G2387" s="7"/>
      <c r="H2387" s="7"/>
      <c r="I2387" s="7"/>
      <c r="J2387" s="7"/>
      <c r="K2387" s="7"/>
      <c r="L2387" s="124"/>
      <c r="M2387" s="7"/>
      <c r="N2387" s="18"/>
      <c r="O2387" s="122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</row>
    <row r="2388" spans="1:27">
      <c r="A2388" s="18"/>
      <c r="B2388" s="7"/>
      <c r="C2388" s="7"/>
      <c r="D2388" s="18"/>
      <c r="E2388" s="111"/>
      <c r="F2388" s="7"/>
      <c r="G2388" s="7"/>
      <c r="H2388" s="7"/>
      <c r="I2388" s="7"/>
      <c r="J2388" s="7"/>
      <c r="K2388" s="7"/>
      <c r="L2388" s="124"/>
      <c r="M2388" s="7"/>
      <c r="N2388" s="18"/>
      <c r="O2388" s="122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</row>
    <row r="2389" spans="1:27">
      <c r="A2389" s="18"/>
      <c r="B2389" s="7"/>
      <c r="C2389" s="7"/>
      <c r="D2389" s="18"/>
      <c r="E2389" s="111"/>
      <c r="F2389" s="7"/>
      <c r="G2389" s="7"/>
      <c r="H2389" s="7"/>
      <c r="I2389" s="7"/>
      <c r="J2389" s="7"/>
      <c r="K2389" s="7"/>
      <c r="L2389" s="124"/>
      <c r="M2389" s="7"/>
      <c r="N2389" s="18"/>
      <c r="O2389" s="122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</row>
    <row r="2390" spans="1:27">
      <c r="A2390" s="18"/>
      <c r="B2390" s="7"/>
      <c r="C2390" s="7"/>
      <c r="D2390" s="18"/>
      <c r="E2390" s="111"/>
      <c r="F2390" s="7"/>
      <c r="G2390" s="7"/>
      <c r="H2390" s="7"/>
      <c r="I2390" s="7"/>
      <c r="J2390" s="7"/>
      <c r="K2390" s="7"/>
      <c r="L2390" s="124"/>
      <c r="M2390" s="7"/>
      <c r="N2390" s="18"/>
      <c r="O2390" s="122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</row>
    <row r="2391" spans="1:27">
      <c r="A2391" s="18"/>
      <c r="B2391" s="7"/>
      <c r="C2391" s="7"/>
      <c r="D2391" s="18"/>
      <c r="E2391" s="111"/>
      <c r="F2391" s="7"/>
      <c r="G2391" s="7"/>
      <c r="H2391" s="7"/>
      <c r="I2391" s="7"/>
      <c r="J2391" s="7"/>
      <c r="K2391" s="7"/>
      <c r="L2391" s="124"/>
      <c r="M2391" s="7"/>
      <c r="N2391" s="18"/>
      <c r="O2391" s="122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</row>
    <row r="2392" spans="1:27">
      <c r="A2392" s="18"/>
      <c r="B2392" s="7"/>
      <c r="C2392" s="7"/>
      <c r="D2392" s="18"/>
      <c r="E2392" s="111"/>
      <c r="F2392" s="7"/>
      <c r="G2392" s="7"/>
      <c r="H2392" s="7"/>
      <c r="I2392" s="7"/>
      <c r="J2392" s="7"/>
      <c r="K2392" s="7"/>
      <c r="L2392" s="124"/>
      <c r="M2392" s="7"/>
      <c r="N2392" s="18"/>
      <c r="O2392" s="122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</row>
    <row r="2393" spans="1:27">
      <c r="A2393" s="18"/>
      <c r="B2393" s="7"/>
      <c r="C2393" s="7"/>
      <c r="D2393" s="18"/>
      <c r="E2393" s="111"/>
      <c r="F2393" s="7"/>
      <c r="G2393" s="7"/>
      <c r="H2393" s="7"/>
      <c r="I2393" s="7"/>
      <c r="J2393" s="7"/>
      <c r="K2393" s="7"/>
      <c r="L2393" s="124"/>
      <c r="M2393" s="7"/>
      <c r="N2393" s="18"/>
      <c r="O2393" s="122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</row>
    <row r="2394" spans="1:27">
      <c r="A2394" s="18"/>
      <c r="B2394" s="7"/>
      <c r="C2394" s="7"/>
      <c r="D2394" s="18"/>
      <c r="E2394" s="111"/>
      <c r="F2394" s="7"/>
      <c r="G2394" s="7"/>
      <c r="H2394" s="7"/>
      <c r="I2394" s="7"/>
      <c r="J2394" s="7"/>
      <c r="K2394" s="7"/>
      <c r="L2394" s="124"/>
      <c r="M2394" s="7"/>
      <c r="N2394" s="18"/>
      <c r="O2394" s="122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</row>
    <row r="2395" spans="1:27">
      <c r="A2395" s="18"/>
      <c r="B2395" s="7"/>
      <c r="C2395" s="7"/>
      <c r="D2395" s="18"/>
      <c r="E2395" s="111"/>
      <c r="F2395" s="7"/>
      <c r="G2395" s="7"/>
      <c r="H2395" s="7"/>
      <c r="I2395" s="7"/>
      <c r="J2395" s="7"/>
      <c r="K2395" s="7"/>
      <c r="L2395" s="124"/>
      <c r="M2395" s="7"/>
      <c r="N2395" s="18"/>
      <c r="O2395" s="122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</row>
    <row r="2396" spans="1:27">
      <c r="A2396" s="18"/>
      <c r="B2396" s="7"/>
      <c r="C2396" s="7"/>
      <c r="D2396" s="18"/>
      <c r="E2396" s="111"/>
      <c r="F2396" s="7"/>
      <c r="G2396" s="7"/>
      <c r="H2396" s="7"/>
      <c r="I2396" s="7"/>
      <c r="J2396" s="7"/>
      <c r="K2396" s="7"/>
      <c r="L2396" s="124"/>
      <c r="M2396" s="7"/>
      <c r="N2396" s="18"/>
      <c r="O2396" s="122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</row>
    <row r="2397" spans="1:27">
      <c r="A2397" s="18"/>
      <c r="B2397" s="7"/>
      <c r="C2397" s="7"/>
      <c r="D2397" s="18"/>
      <c r="E2397" s="111"/>
      <c r="F2397" s="7"/>
      <c r="G2397" s="7"/>
      <c r="H2397" s="7"/>
      <c r="I2397" s="7"/>
      <c r="J2397" s="7"/>
      <c r="K2397" s="7"/>
      <c r="L2397" s="124"/>
      <c r="M2397" s="7"/>
      <c r="N2397" s="18"/>
      <c r="O2397" s="122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</row>
    <row r="2398" spans="1:27">
      <c r="A2398" s="18"/>
      <c r="B2398" s="7"/>
      <c r="C2398" s="7"/>
      <c r="D2398" s="18"/>
      <c r="E2398" s="111"/>
      <c r="F2398" s="7"/>
      <c r="G2398" s="7"/>
      <c r="H2398" s="7"/>
      <c r="I2398" s="7"/>
      <c r="J2398" s="7"/>
      <c r="K2398" s="7"/>
      <c r="L2398" s="124"/>
      <c r="M2398" s="7"/>
      <c r="N2398" s="18"/>
      <c r="O2398" s="122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</row>
    <row r="2399" spans="1:27">
      <c r="A2399" s="18"/>
      <c r="B2399" s="7"/>
      <c r="C2399" s="7"/>
      <c r="D2399" s="18"/>
      <c r="E2399" s="111"/>
      <c r="F2399" s="7"/>
      <c r="G2399" s="7"/>
      <c r="H2399" s="7"/>
      <c r="I2399" s="7"/>
      <c r="J2399" s="7"/>
      <c r="K2399" s="7"/>
      <c r="L2399" s="124"/>
      <c r="M2399" s="7"/>
      <c r="N2399" s="18"/>
      <c r="O2399" s="122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</row>
    <row r="2400" spans="1:27">
      <c r="A2400" s="18"/>
      <c r="B2400" s="7"/>
      <c r="C2400" s="7"/>
      <c r="D2400" s="18"/>
      <c r="E2400" s="111"/>
      <c r="F2400" s="7"/>
      <c r="G2400" s="7"/>
      <c r="H2400" s="7"/>
      <c r="I2400" s="7"/>
      <c r="J2400" s="7"/>
      <c r="K2400" s="7"/>
      <c r="L2400" s="124"/>
      <c r="M2400" s="7"/>
      <c r="N2400" s="18"/>
      <c r="O2400" s="122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</row>
    <row r="2401" spans="1:27">
      <c r="A2401" s="18"/>
      <c r="B2401" s="7"/>
      <c r="C2401" s="7"/>
      <c r="D2401" s="18"/>
      <c r="E2401" s="111"/>
      <c r="F2401" s="7"/>
      <c r="G2401" s="7"/>
      <c r="H2401" s="7"/>
      <c r="I2401" s="7"/>
      <c r="J2401" s="7"/>
      <c r="K2401" s="7"/>
      <c r="L2401" s="124"/>
      <c r="M2401" s="7"/>
      <c r="N2401" s="18"/>
      <c r="O2401" s="122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</row>
    <row r="2402" spans="1:27">
      <c r="A2402" s="18"/>
      <c r="B2402" s="7"/>
      <c r="C2402" s="7"/>
      <c r="D2402" s="18"/>
      <c r="E2402" s="111"/>
      <c r="F2402" s="7"/>
      <c r="G2402" s="7"/>
      <c r="H2402" s="7"/>
      <c r="I2402" s="7"/>
      <c r="J2402" s="7"/>
      <c r="K2402" s="7"/>
      <c r="L2402" s="124"/>
      <c r="M2402" s="7"/>
      <c r="N2402" s="18"/>
      <c r="O2402" s="122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</row>
    <row r="2403" spans="1:27">
      <c r="A2403" s="18"/>
      <c r="B2403" s="7"/>
      <c r="C2403" s="7"/>
      <c r="D2403" s="18"/>
      <c r="E2403" s="111"/>
      <c r="F2403" s="7"/>
      <c r="G2403" s="7"/>
      <c r="H2403" s="7"/>
      <c r="I2403" s="7"/>
      <c r="J2403" s="7"/>
      <c r="K2403" s="7"/>
      <c r="L2403" s="124"/>
      <c r="M2403" s="7"/>
      <c r="N2403" s="18"/>
      <c r="O2403" s="122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</row>
    <row r="2404" spans="1:27">
      <c r="A2404" s="18"/>
      <c r="B2404" s="7"/>
      <c r="C2404" s="7"/>
      <c r="D2404" s="18"/>
      <c r="E2404" s="111"/>
      <c r="F2404" s="7"/>
      <c r="G2404" s="7"/>
      <c r="H2404" s="7"/>
      <c r="I2404" s="7"/>
      <c r="J2404" s="7"/>
      <c r="K2404" s="7"/>
      <c r="L2404" s="124"/>
      <c r="M2404" s="7"/>
      <c r="N2404" s="18"/>
      <c r="O2404" s="122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</row>
    <row r="2405" spans="1:27">
      <c r="A2405" s="18"/>
      <c r="B2405" s="7"/>
      <c r="C2405" s="7"/>
      <c r="D2405" s="18"/>
      <c r="E2405" s="111"/>
      <c r="F2405" s="7"/>
      <c r="G2405" s="7"/>
      <c r="H2405" s="7"/>
      <c r="I2405" s="7"/>
      <c r="J2405" s="7"/>
      <c r="K2405" s="7"/>
      <c r="L2405" s="124"/>
      <c r="M2405" s="7"/>
      <c r="N2405" s="18"/>
      <c r="O2405" s="122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</row>
    <row r="2406" spans="1:27">
      <c r="A2406" s="18"/>
      <c r="B2406" s="7"/>
      <c r="C2406" s="7"/>
      <c r="D2406" s="18"/>
      <c r="E2406" s="111"/>
      <c r="F2406" s="7"/>
      <c r="G2406" s="7"/>
      <c r="H2406" s="7"/>
      <c r="I2406" s="7"/>
      <c r="J2406" s="7"/>
      <c r="K2406" s="7"/>
      <c r="L2406" s="124"/>
      <c r="M2406" s="7"/>
      <c r="N2406" s="18"/>
      <c r="O2406" s="122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</row>
    <row r="2407" spans="1:27">
      <c r="A2407" s="18"/>
      <c r="B2407" s="7"/>
      <c r="C2407" s="7"/>
      <c r="D2407" s="18"/>
      <c r="E2407" s="111"/>
      <c r="F2407" s="7"/>
      <c r="G2407" s="7"/>
      <c r="H2407" s="7"/>
      <c r="I2407" s="7"/>
      <c r="J2407" s="7"/>
      <c r="K2407" s="7"/>
      <c r="L2407" s="124"/>
      <c r="M2407" s="7"/>
      <c r="N2407" s="18"/>
      <c r="O2407" s="122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</row>
    <row r="2408" spans="1:27">
      <c r="A2408" s="18"/>
      <c r="B2408" s="7"/>
      <c r="C2408" s="7"/>
      <c r="D2408" s="18"/>
      <c r="E2408" s="111"/>
      <c r="F2408" s="7"/>
      <c r="G2408" s="7"/>
      <c r="H2408" s="7"/>
      <c r="I2408" s="7"/>
      <c r="J2408" s="7"/>
      <c r="K2408" s="7"/>
      <c r="L2408" s="124"/>
      <c r="M2408" s="7"/>
      <c r="N2408" s="18"/>
      <c r="O2408" s="122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</row>
    <row r="2409" spans="1:27">
      <c r="A2409" s="18"/>
      <c r="B2409" s="7"/>
      <c r="C2409" s="7"/>
      <c r="D2409" s="18"/>
      <c r="E2409" s="111"/>
      <c r="F2409" s="7"/>
      <c r="G2409" s="7"/>
      <c r="H2409" s="7"/>
      <c r="I2409" s="7"/>
      <c r="J2409" s="7"/>
      <c r="K2409" s="7"/>
      <c r="L2409" s="124"/>
      <c r="M2409" s="7"/>
      <c r="N2409" s="18"/>
      <c r="O2409" s="122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</row>
    <row r="2410" spans="1:27">
      <c r="A2410" s="18"/>
      <c r="B2410" s="7"/>
      <c r="C2410" s="7"/>
      <c r="D2410" s="18"/>
      <c r="E2410" s="111"/>
      <c r="F2410" s="7"/>
      <c r="G2410" s="7"/>
      <c r="H2410" s="7"/>
      <c r="I2410" s="7"/>
      <c r="J2410" s="7"/>
      <c r="K2410" s="7"/>
      <c r="L2410" s="124"/>
      <c r="M2410" s="7"/>
      <c r="N2410" s="18"/>
      <c r="O2410" s="122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</row>
    <row r="2411" spans="1:27">
      <c r="A2411" s="18"/>
      <c r="B2411" s="7"/>
      <c r="C2411" s="7"/>
      <c r="D2411" s="18"/>
      <c r="E2411" s="111"/>
      <c r="F2411" s="7"/>
      <c r="G2411" s="7"/>
      <c r="H2411" s="7"/>
      <c r="I2411" s="7"/>
      <c r="J2411" s="7"/>
      <c r="K2411" s="7"/>
      <c r="L2411" s="124"/>
      <c r="M2411" s="7"/>
      <c r="N2411" s="18"/>
      <c r="O2411" s="122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</row>
    <row r="2412" spans="1:27">
      <c r="A2412" s="18"/>
      <c r="B2412" s="7"/>
      <c r="C2412" s="7"/>
      <c r="D2412" s="18"/>
      <c r="E2412" s="111"/>
      <c r="F2412" s="7"/>
      <c r="G2412" s="7"/>
      <c r="H2412" s="7"/>
      <c r="I2412" s="7"/>
      <c r="J2412" s="7"/>
      <c r="K2412" s="7"/>
      <c r="L2412" s="124"/>
      <c r="M2412" s="7"/>
      <c r="N2412" s="18"/>
      <c r="O2412" s="122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</row>
    <row r="2413" spans="1:27">
      <c r="A2413" s="18"/>
      <c r="B2413" s="7"/>
      <c r="C2413" s="7"/>
      <c r="D2413" s="18"/>
      <c r="E2413" s="111"/>
      <c r="F2413" s="7"/>
      <c r="G2413" s="7"/>
      <c r="H2413" s="7"/>
      <c r="I2413" s="7"/>
      <c r="J2413" s="7"/>
      <c r="K2413" s="7"/>
      <c r="L2413" s="124"/>
      <c r="M2413" s="7"/>
      <c r="N2413" s="18"/>
      <c r="O2413" s="122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</row>
    <row r="2414" spans="1:27">
      <c r="A2414" s="18"/>
      <c r="B2414" s="7"/>
      <c r="C2414" s="7"/>
      <c r="D2414" s="18"/>
      <c r="E2414" s="111"/>
      <c r="F2414" s="7"/>
      <c r="G2414" s="7"/>
      <c r="H2414" s="7"/>
      <c r="I2414" s="7"/>
      <c r="J2414" s="7"/>
      <c r="K2414" s="7"/>
      <c r="L2414" s="124"/>
      <c r="M2414" s="7"/>
      <c r="N2414" s="18"/>
      <c r="O2414" s="122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</row>
    <row r="2415" spans="1:27">
      <c r="A2415" s="18"/>
      <c r="B2415" s="7"/>
      <c r="C2415" s="7"/>
      <c r="D2415" s="18"/>
      <c r="E2415" s="111"/>
      <c r="F2415" s="7"/>
      <c r="G2415" s="7"/>
      <c r="H2415" s="7"/>
      <c r="I2415" s="7"/>
      <c r="J2415" s="7"/>
      <c r="K2415" s="7"/>
      <c r="L2415" s="124"/>
      <c r="M2415" s="7"/>
      <c r="N2415" s="18"/>
      <c r="O2415" s="122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</row>
    <row r="2416" spans="1:27">
      <c r="A2416" s="18"/>
      <c r="B2416" s="7"/>
      <c r="C2416" s="7"/>
      <c r="D2416" s="18"/>
      <c r="E2416" s="111"/>
      <c r="F2416" s="7"/>
      <c r="G2416" s="7"/>
      <c r="H2416" s="7"/>
      <c r="I2416" s="7"/>
      <c r="J2416" s="7"/>
      <c r="K2416" s="7"/>
      <c r="L2416" s="124"/>
      <c r="M2416" s="7"/>
      <c r="N2416" s="18"/>
      <c r="O2416" s="122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</row>
    <row r="2417" spans="1:27">
      <c r="A2417" s="18"/>
      <c r="B2417" s="7"/>
      <c r="C2417" s="7"/>
      <c r="D2417" s="18"/>
      <c r="E2417" s="111"/>
      <c r="F2417" s="7"/>
      <c r="G2417" s="7"/>
      <c r="H2417" s="7"/>
      <c r="I2417" s="7"/>
      <c r="J2417" s="7"/>
      <c r="K2417" s="7"/>
      <c r="L2417" s="124"/>
      <c r="M2417" s="7"/>
      <c r="N2417" s="18"/>
      <c r="O2417" s="122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</row>
    <row r="2418" spans="1:27">
      <c r="A2418" s="18"/>
      <c r="B2418" s="7"/>
      <c r="C2418" s="7"/>
      <c r="D2418" s="18"/>
      <c r="E2418" s="111"/>
      <c r="F2418" s="7"/>
      <c r="G2418" s="7"/>
      <c r="H2418" s="7"/>
      <c r="I2418" s="7"/>
      <c r="J2418" s="7"/>
      <c r="K2418" s="7"/>
      <c r="L2418" s="124"/>
      <c r="M2418" s="7"/>
      <c r="N2418" s="18"/>
      <c r="O2418" s="122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</row>
    <row r="2419" spans="1:27">
      <c r="A2419" s="18"/>
      <c r="B2419" s="7"/>
      <c r="C2419" s="7"/>
      <c r="D2419" s="18"/>
      <c r="E2419" s="111"/>
      <c r="F2419" s="7"/>
      <c r="G2419" s="7"/>
      <c r="H2419" s="7"/>
      <c r="I2419" s="7"/>
      <c r="J2419" s="7"/>
      <c r="K2419" s="7"/>
      <c r="L2419" s="124"/>
      <c r="M2419" s="7"/>
      <c r="N2419" s="18"/>
      <c r="O2419" s="122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</row>
    <row r="2420" spans="1:27">
      <c r="A2420" s="18"/>
      <c r="B2420" s="7"/>
      <c r="C2420" s="7"/>
      <c r="D2420" s="18"/>
      <c r="E2420" s="111"/>
      <c r="F2420" s="7"/>
      <c r="G2420" s="7"/>
      <c r="H2420" s="7"/>
      <c r="I2420" s="7"/>
      <c r="J2420" s="7"/>
      <c r="K2420" s="7"/>
      <c r="L2420" s="124"/>
      <c r="M2420" s="7"/>
      <c r="N2420" s="18"/>
      <c r="O2420" s="122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</row>
    <row r="2421" spans="1:27">
      <c r="A2421" s="18"/>
      <c r="B2421" s="7"/>
      <c r="C2421" s="7"/>
      <c r="D2421" s="18"/>
      <c r="E2421" s="111"/>
      <c r="F2421" s="7"/>
      <c r="G2421" s="7"/>
      <c r="H2421" s="7"/>
      <c r="I2421" s="7"/>
      <c r="J2421" s="7"/>
      <c r="K2421" s="7"/>
      <c r="L2421" s="124"/>
      <c r="M2421" s="7"/>
      <c r="N2421" s="18"/>
      <c r="O2421" s="122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</row>
    <row r="2422" spans="1:27">
      <c r="A2422" s="18"/>
      <c r="B2422" s="7"/>
      <c r="C2422" s="7"/>
      <c r="D2422" s="18"/>
      <c r="E2422" s="111"/>
      <c r="F2422" s="7"/>
      <c r="G2422" s="7"/>
      <c r="H2422" s="7"/>
      <c r="I2422" s="7"/>
      <c r="J2422" s="7"/>
      <c r="K2422" s="7"/>
      <c r="L2422" s="124"/>
      <c r="M2422" s="7"/>
      <c r="N2422" s="18"/>
      <c r="O2422" s="122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</row>
    <row r="2423" spans="1:27">
      <c r="A2423" s="18"/>
      <c r="B2423" s="7"/>
      <c r="C2423" s="7"/>
      <c r="D2423" s="18"/>
      <c r="E2423" s="111"/>
      <c r="F2423" s="7"/>
      <c r="G2423" s="7"/>
      <c r="H2423" s="7"/>
      <c r="I2423" s="7"/>
      <c r="J2423" s="7"/>
      <c r="K2423" s="7"/>
      <c r="L2423" s="124"/>
      <c r="M2423" s="7"/>
      <c r="N2423" s="18"/>
      <c r="O2423" s="122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</row>
    <row r="2424" spans="1:27">
      <c r="A2424" s="18"/>
      <c r="B2424" s="7"/>
      <c r="C2424" s="7"/>
      <c r="D2424" s="18"/>
      <c r="E2424" s="111"/>
      <c r="F2424" s="7"/>
      <c r="G2424" s="7"/>
      <c r="H2424" s="7"/>
      <c r="I2424" s="7"/>
      <c r="J2424" s="7"/>
      <c r="K2424" s="7"/>
      <c r="L2424" s="124"/>
      <c r="M2424" s="7"/>
      <c r="N2424" s="18"/>
      <c r="O2424" s="122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</row>
    <row r="2425" spans="1:27">
      <c r="A2425" s="18"/>
      <c r="B2425" s="7"/>
      <c r="C2425" s="7"/>
      <c r="D2425" s="18"/>
      <c r="E2425" s="111"/>
      <c r="F2425" s="7"/>
      <c r="G2425" s="7"/>
      <c r="H2425" s="7"/>
      <c r="I2425" s="7"/>
      <c r="J2425" s="7"/>
      <c r="K2425" s="7"/>
      <c r="L2425" s="124"/>
      <c r="M2425" s="7"/>
      <c r="N2425" s="18"/>
      <c r="O2425" s="122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</row>
    <row r="2426" spans="1:27">
      <c r="A2426" s="18"/>
      <c r="B2426" s="7"/>
      <c r="C2426" s="7"/>
      <c r="D2426" s="18"/>
      <c r="E2426" s="111"/>
      <c r="F2426" s="7"/>
      <c r="G2426" s="7"/>
      <c r="H2426" s="7"/>
      <c r="I2426" s="7"/>
      <c r="J2426" s="7"/>
      <c r="K2426" s="7"/>
      <c r="L2426" s="124"/>
      <c r="M2426" s="7"/>
      <c r="N2426" s="18"/>
      <c r="O2426" s="122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</row>
    <row r="2427" spans="1:27">
      <c r="A2427" s="18"/>
      <c r="B2427" s="7"/>
      <c r="C2427" s="7"/>
      <c r="D2427" s="18"/>
      <c r="E2427" s="111"/>
      <c r="F2427" s="7"/>
      <c r="G2427" s="7"/>
      <c r="H2427" s="7"/>
      <c r="I2427" s="7"/>
      <c r="J2427" s="7"/>
      <c r="K2427" s="7"/>
      <c r="L2427" s="124"/>
      <c r="M2427" s="7"/>
      <c r="N2427" s="18"/>
      <c r="O2427" s="122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</row>
    <row r="2428" spans="1:27">
      <c r="A2428" s="18"/>
      <c r="B2428" s="7"/>
      <c r="C2428" s="7"/>
      <c r="D2428" s="18"/>
      <c r="E2428" s="111"/>
      <c r="F2428" s="7"/>
      <c r="G2428" s="7"/>
      <c r="H2428" s="7"/>
      <c r="I2428" s="7"/>
      <c r="J2428" s="7"/>
      <c r="K2428" s="7"/>
      <c r="L2428" s="124"/>
      <c r="M2428" s="7"/>
      <c r="N2428" s="18"/>
      <c r="O2428" s="122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</row>
    <row r="2429" spans="1:27">
      <c r="A2429" s="18"/>
      <c r="B2429" s="7"/>
      <c r="C2429" s="7"/>
      <c r="D2429" s="18"/>
      <c r="E2429" s="111"/>
      <c r="F2429" s="7"/>
      <c r="G2429" s="7"/>
      <c r="H2429" s="7"/>
      <c r="I2429" s="7"/>
      <c r="J2429" s="7"/>
      <c r="K2429" s="7"/>
      <c r="L2429" s="124"/>
      <c r="M2429" s="7"/>
      <c r="N2429" s="18"/>
      <c r="O2429" s="122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</row>
    <row r="2430" spans="1:27">
      <c r="A2430" s="18"/>
      <c r="B2430" s="7"/>
      <c r="C2430" s="7"/>
      <c r="D2430" s="18"/>
      <c r="E2430" s="111"/>
      <c r="F2430" s="7"/>
      <c r="G2430" s="7"/>
      <c r="H2430" s="7"/>
      <c r="I2430" s="7"/>
      <c r="J2430" s="7"/>
      <c r="K2430" s="7"/>
      <c r="L2430" s="124"/>
      <c r="M2430" s="7"/>
      <c r="N2430" s="18"/>
      <c r="O2430" s="122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</row>
    <row r="2431" spans="1:27">
      <c r="A2431" s="18"/>
      <c r="B2431" s="7"/>
      <c r="C2431" s="7"/>
      <c r="D2431" s="18"/>
      <c r="E2431" s="111"/>
      <c r="F2431" s="7"/>
      <c r="G2431" s="7"/>
      <c r="H2431" s="7"/>
      <c r="I2431" s="7"/>
      <c r="J2431" s="7"/>
      <c r="K2431" s="7"/>
      <c r="L2431" s="124"/>
      <c r="M2431" s="7"/>
      <c r="N2431" s="18"/>
      <c r="O2431" s="122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</row>
    <row r="2432" spans="1:27">
      <c r="A2432" s="18"/>
      <c r="B2432" s="7"/>
      <c r="C2432" s="7"/>
      <c r="D2432" s="18"/>
      <c r="E2432" s="111"/>
      <c r="F2432" s="7"/>
      <c r="G2432" s="7"/>
      <c r="H2432" s="7"/>
      <c r="I2432" s="7"/>
      <c r="J2432" s="7"/>
      <c r="K2432" s="7"/>
      <c r="L2432" s="124"/>
      <c r="M2432" s="7"/>
      <c r="N2432" s="18"/>
      <c r="O2432" s="122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</row>
    <row r="2433" spans="1:27">
      <c r="A2433" s="18"/>
      <c r="B2433" s="7"/>
      <c r="C2433" s="7"/>
      <c r="D2433" s="18"/>
      <c r="E2433" s="111"/>
      <c r="F2433" s="7"/>
      <c r="G2433" s="7"/>
      <c r="H2433" s="7"/>
      <c r="I2433" s="7"/>
      <c r="J2433" s="7"/>
      <c r="K2433" s="7"/>
      <c r="L2433" s="124"/>
      <c r="M2433" s="7"/>
      <c r="N2433" s="18"/>
      <c r="O2433" s="122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</row>
    <row r="2434" spans="1:27">
      <c r="A2434" s="18"/>
      <c r="B2434" s="7"/>
      <c r="C2434" s="7"/>
      <c r="D2434" s="18"/>
      <c r="E2434" s="111"/>
      <c r="F2434" s="7"/>
      <c r="G2434" s="7"/>
      <c r="H2434" s="7"/>
      <c r="I2434" s="7"/>
      <c r="J2434" s="7"/>
      <c r="K2434" s="7"/>
      <c r="L2434" s="124"/>
      <c r="M2434" s="7"/>
      <c r="N2434" s="18"/>
      <c r="O2434" s="122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</row>
    <row r="2435" spans="1:27">
      <c r="A2435" s="18"/>
      <c r="B2435" s="7"/>
      <c r="C2435" s="7"/>
      <c r="D2435" s="18"/>
      <c r="E2435" s="111"/>
      <c r="F2435" s="7"/>
      <c r="G2435" s="7"/>
      <c r="H2435" s="7"/>
      <c r="I2435" s="7"/>
      <c r="J2435" s="7"/>
      <c r="K2435" s="7"/>
      <c r="L2435" s="124"/>
      <c r="M2435" s="7"/>
      <c r="N2435" s="18"/>
      <c r="O2435" s="122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</row>
    <row r="2436" spans="1:27">
      <c r="A2436" s="18"/>
      <c r="B2436" s="7"/>
      <c r="C2436" s="7"/>
      <c r="D2436" s="18"/>
      <c r="E2436" s="111"/>
      <c r="F2436" s="7"/>
      <c r="G2436" s="7"/>
      <c r="H2436" s="7"/>
      <c r="I2436" s="7"/>
      <c r="J2436" s="7"/>
      <c r="K2436" s="7"/>
      <c r="L2436" s="124"/>
      <c r="M2436" s="7"/>
      <c r="N2436" s="18"/>
      <c r="O2436" s="122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</row>
    <row r="2437" spans="1:27">
      <c r="A2437" s="18"/>
      <c r="B2437" s="7"/>
      <c r="C2437" s="7"/>
      <c r="D2437" s="18"/>
      <c r="E2437" s="111"/>
      <c r="F2437" s="7"/>
      <c r="G2437" s="7"/>
      <c r="H2437" s="7"/>
      <c r="I2437" s="7"/>
      <c r="J2437" s="7"/>
      <c r="K2437" s="7"/>
      <c r="L2437" s="124"/>
      <c r="M2437" s="7"/>
      <c r="N2437" s="18"/>
      <c r="O2437" s="122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</row>
    <row r="2438" spans="1:27">
      <c r="A2438" s="18"/>
      <c r="B2438" s="7"/>
      <c r="C2438" s="7"/>
      <c r="D2438" s="18"/>
      <c r="E2438" s="111"/>
      <c r="F2438" s="7"/>
      <c r="G2438" s="7"/>
      <c r="H2438" s="7"/>
      <c r="I2438" s="7"/>
      <c r="J2438" s="7"/>
      <c r="K2438" s="7"/>
      <c r="L2438" s="124"/>
      <c r="M2438" s="7"/>
      <c r="N2438" s="18"/>
      <c r="O2438" s="122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</row>
    <row r="2439" spans="1:27">
      <c r="A2439" s="18"/>
      <c r="B2439" s="7"/>
      <c r="C2439" s="7"/>
      <c r="D2439" s="18"/>
      <c r="E2439" s="111"/>
      <c r="F2439" s="7"/>
      <c r="G2439" s="7"/>
      <c r="H2439" s="7"/>
      <c r="I2439" s="7"/>
      <c r="J2439" s="7"/>
      <c r="K2439" s="7"/>
      <c r="L2439" s="124"/>
      <c r="M2439" s="7"/>
      <c r="N2439" s="18"/>
      <c r="O2439" s="122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</row>
    <row r="2440" spans="1:27">
      <c r="A2440" s="18"/>
      <c r="B2440" s="7"/>
      <c r="C2440" s="7"/>
      <c r="D2440" s="18"/>
      <c r="E2440" s="111"/>
      <c r="F2440" s="7"/>
      <c r="G2440" s="7"/>
      <c r="H2440" s="7"/>
      <c r="I2440" s="7"/>
      <c r="J2440" s="7"/>
      <c r="K2440" s="7"/>
      <c r="L2440" s="124"/>
      <c r="M2440" s="7"/>
      <c r="N2440" s="18"/>
      <c r="O2440" s="122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</row>
    <row r="2441" spans="1:27">
      <c r="A2441" s="18"/>
      <c r="B2441" s="7"/>
      <c r="C2441" s="7"/>
      <c r="D2441" s="18"/>
      <c r="E2441" s="111"/>
      <c r="F2441" s="7"/>
      <c r="G2441" s="7"/>
      <c r="H2441" s="7"/>
      <c r="I2441" s="7"/>
      <c r="J2441" s="7"/>
      <c r="K2441" s="7"/>
      <c r="L2441" s="124"/>
      <c r="M2441" s="7"/>
      <c r="N2441" s="18"/>
      <c r="O2441" s="122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</row>
    <row r="2442" spans="1:27">
      <c r="A2442" s="18"/>
      <c r="B2442" s="7"/>
      <c r="C2442" s="7"/>
      <c r="D2442" s="18"/>
      <c r="E2442" s="111"/>
      <c r="F2442" s="7"/>
      <c r="G2442" s="7"/>
      <c r="H2442" s="7"/>
      <c r="I2442" s="7"/>
      <c r="J2442" s="7"/>
      <c r="K2442" s="7"/>
      <c r="L2442" s="124"/>
      <c r="M2442" s="7"/>
      <c r="N2442" s="18"/>
      <c r="O2442" s="122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</row>
    <row r="2443" spans="1:27">
      <c r="A2443" s="18"/>
      <c r="B2443" s="7"/>
      <c r="C2443" s="7"/>
      <c r="D2443" s="18"/>
      <c r="E2443" s="111"/>
      <c r="F2443" s="7"/>
      <c r="G2443" s="7"/>
      <c r="H2443" s="7"/>
      <c r="I2443" s="7"/>
      <c r="J2443" s="7"/>
      <c r="K2443" s="7"/>
      <c r="L2443" s="124"/>
      <c r="M2443" s="7"/>
      <c r="N2443" s="18"/>
      <c r="O2443" s="122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</row>
    <row r="2444" spans="1:27">
      <c r="A2444" s="18"/>
      <c r="B2444" s="7"/>
      <c r="C2444" s="7"/>
      <c r="D2444" s="18"/>
      <c r="E2444" s="111"/>
      <c r="F2444" s="7"/>
      <c r="G2444" s="7"/>
      <c r="H2444" s="7"/>
      <c r="I2444" s="7"/>
      <c r="J2444" s="7"/>
      <c r="K2444" s="7"/>
      <c r="L2444" s="124"/>
      <c r="M2444" s="7"/>
      <c r="N2444" s="18"/>
      <c r="O2444" s="122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</row>
    <row r="2445" spans="1:27">
      <c r="A2445" s="18"/>
      <c r="B2445" s="7"/>
      <c r="C2445" s="7"/>
      <c r="D2445" s="18"/>
      <c r="E2445" s="111"/>
      <c r="F2445" s="7"/>
      <c r="G2445" s="7"/>
      <c r="H2445" s="7"/>
      <c r="I2445" s="7"/>
      <c r="J2445" s="7"/>
      <c r="K2445" s="7"/>
      <c r="L2445" s="124"/>
      <c r="M2445" s="7"/>
      <c r="N2445" s="18"/>
      <c r="O2445" s="122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</row>
    <row r="2446" spans="1:27">
      <c r="A2446" s="18"/>
      <c r="B2446" s="7"/>
      <c r="C2446" s="7"/>
      <c r="D2446" s="18"/>
      <c r="E2446" s="111"/>
      <c r="F2446" s="7"/>
      <c r="G2446" s="7"/>
      <c r="H2446" s="7"/>
      <c r="I2446" s="7"/>
      <c r="J2446" s="7"/>
      <c r="K2446" s="7"/>
      <c r="L2446" s="124"/>
      <c r="M2446" s="7"/>
      <c r="N2446" s="18"/>
      <c r="O2446" s="122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</row>
    <row r="2447" spans="1:27">
      <c r="A2447" s="18"/>
      <c r="B2447" s="7"/>
      <c r="C2447" s="7"/>
      <c r="D2447" s="18"/>
      <c r="E2447" s="111"/>
      <c r="F2447" s="7"/>
      <c r="G2447" s="7"/>
      <c r="H2447" s="7"/>
      <c r="I2447" s="7"/>
      <c r="J2447" s="7"/>
      <c r="K2447" s="7"/>
      <c r="L2447" s="124"/>
      <c r="M2447" s="7"/>
      <c r="N2447" s="18"/>
      <c r="O2447" s="122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</row>
    <row r="2448" spans="1:27">
      <c r="A2448" s="18"/>
      <c r="B2448" s="7"/>
      <c r="C2448" s="7"/>
      <c r="D2448" s="18"/>
      <c r="E2448" s="111"/>
      <c r="F2448" s="7"/>
      <c r="G2448" s="7"/>
      <c r="H2448" s="7"/>
      <c r="I2448" s="7"/>
      <c r="J2448" s="7"/>
      <c r="K2448" s="7"/>
      <c r="L2448" s="124"/>
      <c r="M2448" s="7"/>
      <c r="N2448" s="18"/>
      <c r="O2448" s="122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</row>
    <row r="2449" spans="1:27">
      <c r="A2449" s="18"/>
      <c r="B2449" s="7"/>
      <c r="C2449" s="7"/>
      <c r="D2449" s="18"/>
      <c r="E2449" s="111"/>
      <c r="F2449" s="7"/>
      <c r="G2449" s="7"/>
      <c r="H2449" s="7"/>
      <c r="I2449" s="7"/>
      <c r="J2449" s="7"/>
      <c r="K2449" s="7"/>
      <c r="L2449" s="124"/>
      <c r="M2449" s="7"/>
      <c r="N2449" s="18"/>
      <c r="O2449" s="122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</row>
    <row r="2450" spans="1:27">
      <c r="A2450" s="18"/>
      <c r="B2450" s="7"/>
      <c r="C2450" s="7"/>
      <c r="D2450" s="18"/>
      <c r="E2450" s="111"/>
      <c r="F2450" s="7"/>
      <c r="G2450" s="7"/>
      <c r="H2450" s="7"/>
      <c r="I2450" s="7"/>
      <c r="J2450" s="7"/>
      <c r="K2450" s="7"/>
      <c r="L2450" s="124"/>
      <c r="M2450" s="7"/>
      <c r="N2450" s="18"/>
      <c r="O2450" s="122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</row>
    <row r="2451" spans="1:27">
      <c r="A2451" s="18"/>
      <c r="B2451" s="7"/>
      <c r="C2451" s="7"/>
      <c r="D2451" s="18"/>
      <c r="E2451" s="111"/>
      <c r="F2451" s="7"/>
      <c r="G2451" s="7"/>
      <c r="H2451" s="7"/>
      <c r="I2451" s="7"/>
      <c r="J2451" s="7"/>
      <c r="K2451" s="7"/>
      <c r="L2451" s="124"/>
      <c r="M2451" s="7"/>
      <c r="N2451" s="18"/>
      <c r="O2451" s="122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</row>
    <row r="2452" spans="1:27">
      <c r="A2452" s="18"/>
      <c r="B2452" s="7"/>
      <c r="C2452" s="7"/>
      <c r="D2452" s="18"/>
      <c r="E2452" s="111"/>
      <c r="F2452" s="7"/>
      <c r="G2452" s="7"/>
      <c r="H2452" s="7"/>
      <c r="I2452" s="7"/>
      <c r="J2452" s="7"/>
      <c r="K2452" s="7"/>
      <c r="L2452" s="124"/>
      <c r="M2452" s="7"/>
      <c r="N2452" s="18"/>
      <c r="O2452" s="122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</row>
    <row r="2453" spans="1:27">
      <c r="A2453" s="18"/>
      <c r="B2453" s="7"/>
      <c r="C2453" s="7"/>
      <c r="D2453" s="18"/>
      <c r="E2453" s="111"/>
      <c r="F2453" s="7"/>
      <c r="G2453" s="7"/>
      <c r="H2453" s="7"/>
      <c r="I2453" s="7"/>
      <c r="J2453" s="7"/>
      <c r="K2453" s="7"/>
      <c r="L2453" s="124"/>
      <c r="M2453" s="7"/>
      <c r="N2453" s="18"/>
      <c r="O2453" s="122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</row>
    <row r="2454" spans="1:27">
      <c r="A2454" s="18"/>
      <c r="B2454" s="7"/>
      <c r="C2454" s="7"/>
      <c r="D2454" s="18"/>
      <c r="E2454" s="111"/>
      <c r="F2454" s="7"/>
      <c r="G2454" s="7"/>
      <c r="H2454" s="7"/>
      <c r="I2454" s="7"/>
      <c r="J2454" s="7"/>
      <c r="K2454" s="7"/>
      <c r="L2454" s="124"/>
      <c r="M2454" s="7"/>
      <c r="N2454" s="18"/>
      <c r="O2454" s="122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</row>
    <row r="2455" spans="1:27">
      <c r="A2455" s="18"/>
      <c r="B2455" s="7"/>
      <c r="C2455" s="7"/>
      <c r="D2455" s="18"/>
      <c r="E2455" s="111"/>
      <c r="F2455" s="7"/>
      <c r="G2455" s="7"/>
      <c r="H2455" s="7"/>
      <c r="I2455" s="7"/>
      <c r="J2455" s="7"/>
      <c r="K2455" s="7"/>
      <c r="L2455" s="124"/>
      <c r="M2455" s="7"/>
      <c r="N2455" s="18"/>
      <c r="O2455" s="122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</row>
    <row r="2456" spans="1:27">
      <c r="A2456" s="18"/>
      <c r="B2456" s="7"/>
      <c r="C2456" s="7"/>
      <c r="D2456" s="18"/>
      <c r="E2456" s="111"/>
      <c r="F2456" s="7"/>
      <c r="G2456" s="7"/>
      <c r="H2456" s="7"/>
      <c r="I2456" s="7"/>
      <c r="J2456" s="7"/>
      <c r="K2456" s="7"/>
      <c r="L2456" s="124"/>
      <c r="M2456" s="7"/>
      <c r="N2456" s="18"/>
      <c r="O2456" s="122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</row>
    <row r="2457" spans="1:27">
      <c r="A2457" s="18"/>
      <c r="B2457" s="7"/>
      <c r="C2457" s="7"/>
      <c r="D2457" s="18"/>
      <c r="E2457" s="111"/>
      <c r="F2457" s="7"/>
      <c r="G2457" s="7"/>
      <c r="H2457" s="7"/>
      <c r="I2457" s="7"/>
      <c r="J2457" s="7"/>
      <c r="K2457" s="7"/>
      <c r="L2457" s="124"/>
      <c r="M2457" s="7"/>
      <c r="N2457" s="18"/>
      <c r="O2457" s="122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</row>
    <row r="2458" spans="1:27">
      <c r="A2458" s="18"/>
      <c r="B2458" s="7"/>
      <c r="C2458" s="7"/>
      <c r="D2458" s="18"/>
      <c r="E2458" s="111"/>
      <c r="F2458" s="7"/>
      <c r="G2458" s="7"/>
      <c r="H2458" s="7"/>
      <c r="I2458" s="7"/>
      <c r="J2458" s="7"/>
      <c r="K2458" s="7"/>
      <c r="L2458" s="124"/>
      <c r="M2458" s="7"/>
      <c r="N2458" s="18"/>
      <c r="O2458" s="122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</row>
    <row r="2459" spans="1:27">
      <c r="A2459" s="18"/>
      <c r="B2459" s="7"/>
      <c r="C2459" s="7"/>
      <c r="D2459" s="18"/>
      <c r="E2459" s="111"/>
      <c r="F2459" s="7"/>
      <c r="G2459" s="7"/>
      <c r="H2459" s="7"/>
      <c r="I2459" s="7"/>
      <c r="J2459" s="7"/>
      <c r="K2459" s="7"/>
      <c r="L2459" s="124"/>
      <c r="M2459" s="7"/>
      <c r="N2459" s="18"/>
      <c r="O2459" s="122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</row>
    <row r="2460" spans="1:27">
      <c r="A2460" s="18"/>
      <c r="B2460" s="7"/>
      <c r="C2460" s="7"/>
      <c r="D2460" s="18"/>
      <c r="E2460" s="111"/>
      <c r="F2460" s="7"/>
      <c r="G2460" s="7"/>
      <c r="H2460" s="7"/>
      <c r="I2460" s="7"/>
      <c r="J2460" s="7"/>
      <c r="K2460" s="7"/>
      <c r="L2460" s="124"/>
      <c r="M2460" s="7"/>
      <c r="N2460" s="18"/>
      <c r="O2460" s="122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</row>
    <row r="2461" spans="1:27">
      <c r="A2461" s="18"/>
      <c r="B2461" s="7"/>
      <c r="C2461" s="7"/>
      <c r="D2461" s="18"/>
      <c r="E2461" s="111"/>
      <c r="F2461" s="7"/>
      <c r="G2461" s="7"/>
      <c r="H2461" s="7"/>
      <c r="I2461" s="7"/>
      <c r="J2461" s="7"/>
      <c r="K2461" s="7"/>
      <c r="L2461" s="124"/>
      <c r="M2461" s="7"/>
      <c r="N2461" s="18"/>
      <c r="O2461" s="122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</row>
    <row r="2462" spans="1:27">
      <c r="A2462" s="18"/>
      <c r="B2462" s="7"/>
      <c r="C2462" s="7"/>
      <c r="D2462" s="18"/>
      <c r="E2462" s="111"/>
      <c r="F2462" s="7"/>
      <c r="G2462" s="7"/>
      <c r="H2462" s="7"/>
      <c r="I2462" s="7"/>
      <c r="J2462" s="7"/>
      <c r="K2462" s="7"/>
      <c r="L2462" s="124"/>
      <c r="M2462" s="7"/>
      <c r="N2462" s="18"/>
      <c r="O2462" s="122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</row>
    <row r="2463" spans="1:27">
      <c r="A2463" s="18"/>
      <c r="B2463" s="7"/>
      <c r="C2463" s="7"/>
      <c r="D2463" s="18"/>
      <c r="E2463" s="111"/>
      <c r="F2463" s="7"/>
      <c r="G2463" s="7"/>
      <c r="H2463" s="7"/>
      <c r="I2463" s="7"/>
      <c r="J2463" s="7"/>
      <c r="K2463" s="7"/>
      <c r="L2463" s="124"/>
      <c r="M2463" s="7"/>
      <c r="N2463" s="18"/>
      <c r="O2463" s="122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</row>
    <row r="2464" spans="1:27">
      <c r="A2464" s="18"/>
      <c r="B2464" s="7"/>
      <c r="C2464" s="7"/>
      <c r="D2464" s="18"/>
      <c r="E2464" s="111"/>
      <c r="F2464" s="7"/>
      <c r="G2464" s="7"/>
      <c r="H2464" s="7"/>
      <c r="I2464" s="7"/>
      <c r="J2464" s="7"/>
      <c r="K2464" s="7"/>
      <c r="L2464" s="124"/>
      <c r="M2464" s="7"/>
      <c r="N2464" s="18"/>
      <c r="O2464" s="122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</row>
    <row r="2465" spans="1:27">
      <c r="A2465" s="18"/>
      <c r="B2465" s="7"/>
      <c r="C2465" s="7"/>
      <c r="D2465" s="18"/>
      <c r="E2465" s="111"/>
      <c r="F2465" s="7"/>
      <c r="G2465" s="7"/>
      <c r="H2465" s="7"/>
      <c r="I2465" s="7"/>
      <c r="J2465" s="7"/>
      <c r="K2465" s="7"/>
      <c r="L2465" s="124"/>
      <c r="M2465" s="7"/>
      <c r="N2465" s="18"/>
      <c r="O2465" s="122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</row>
    <row r="2466" spans="1:27">
      <c r="A2466" s="18"/>
      <c r="B2466" s="7"/>
      <c r="C2466" s="7"/>
      <c r="D2466" s="18"/>
      <c r="E2466" s="111"/>
      <c r="F2466" s="7"/>
      <c r="G2466" s="7"/>
      <c r="H2466" s="7"/>
      <c r="I2466" s="7"/>
      <c r="J2466" s="7"/>
      <c r="K2466" s="7"/>
      <c r="L2466" s="124"/>
      <c r="M2466" s="7"/>
      <c r="N2466" s="18"/>
      <c r="O2466" s="122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</row>
    <row r="2467" spans="1:27">
      <c r="A2467" s="18"/>
      <c r="B2467" s="7"/>
      <c r="C2467" s="7"/>
      <c r="D2467" s="18"/>
      <c r="E2467" s="111"/>
      <c r="F2467" s="7"/>
      <c r="G2467" s="7"/>
      <c r="H2467" s="7"/>
      <c r="I2467" s="7"/>
      <c r="J2467" s="7"/>
      <c r="K2467" s="7"/>
      <c r="L2467" s="124"/>
      <c r="M2467" s="7"/>
      <c r="N2467" s="18"/>
      <c r="O2467" s="122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</row>
    <row r="2468" spans="1:27">
      <c r="A2468" s="18"/>
      <c r="B2468" s="7"/>
      <c r="C2468" s="7"/>
      <c r="D2468" s="18"/>
      <c r="E2468" s="111"/>
      <c r="F2468" s="7"/>
      <c r="G2468" s="7"/>
      <c r="H2468" s="7"/>
      <c r="I2468" s="7"/>
      <c r="J2468" s="7"/>
      <c r="K2468" s="7"/>
      <c r="L2468" s="124"/>
      <c r="M2468" s="7"/>
      <c r="N2468" s="18"/>
      <c r="O2468" s="122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</row>
    <row r="2469" spans="1:27">
      <c r="A2469" s="18"/>
      <c r="B2469" s="7"/>
      <c r="C2469" s="7"/>
      <c r="D2469" s="18"/>
      <c r="E2469" s="111"/>
      <c r="F2469" s="7"/>
      <c r="G2469" s="7"/>
      <c r="H2469" s="7"/>
      <c r="I2469" s="7"/>
      <c r="J2469" s="7"/>
      <c r="K2469" s="7"/>
      <c r="L2469" s="124"/>
      <c r="M2469" s="7"/>
      <c r="N2469" s="18"/>
      <c r="O2469" s="122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</row>
    <row r="2470" spans="1:27">
      <c r="A2470" s="18"/>
      <c r="B2470" s="7"/>
      <c r="C2470" s="7"/>
      <c r="D2470" s="18"/>
      <c r="E2470" s="111"/>
      <c r="F2470" s="7"/>
      <c r="G2470" s="7"/>
      <c r="H2470" s="7"/>
      <c r="I2470" s="7"/>
      <c r="J2470" s="7"/>
      <c r="K2470" s="7"/>
      <c r="L2470" s="124"/>
      <c r="M2470" s="7"/>
      <c r="N2470" s="18"/>
      <c r="O2470" s="122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</row>
    <row r="2471" spans="1:27">
      <c r="A2471" s="18"/>
      <c r="B2471" s="7"/>
      <c r="C2471" s="7"/>
      <c r="D2471" s="18"/>
      <c r="E2471" s="111"/>
      <c r="F2471" s="7"/>
      <c r="G2471" s="7"/>
      <c r="H2471" s="7"/>
      <c r="I2471" s="7"/>
      <c r="J2471" s="7"/>
      <c r="K2471" s="7"/>
      <c r="L2471" s="124"/>
      <c r="M2471" s="7"/>
      <c r="N2471" s="18"/>
      <c r="O2471" s="122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</row>
    <row r="2472" spans="1:27">
      <c r="A2472" s="18"/>
      <c r="B2472" s="7"/>
      <c r="C2472" s="7"/>
      <c r="D2472" s="18"/>
      <c r="E2472" s="111"/>
      <c r="F2472" s="7"/>
      <c r="G2472" s="7"/>
      <c r="H2472" s="7"/>
      <c r="I2472" s="7"/>
      <c r="J2472" s="7"/>
      <c r="K2472" s="7"/>
      <c r="L2472" s="124"/>
      <c r="M2472" s="7"/>
      <c r="N2472" s="18"/>
      <c r="O2472" s="122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</row>
    <row r="2473" spans="1:27">
      <c r="A2473" s="18"/>
      <c r="B2473" s="7"/>
      <c r="C2473" s="7"/>
      <c r="D2473" s="18"/>
      <c r="E2473" s="111"/>
      <c r="F2473" s="7"/>
      <c r="G2473" s="7"/>
      <c r="H2473" s="7"/>
      <c r="I2473" s="7"/>
      <c r="J2473" s="7"/>
      <c r="K2473" s="7"/>
      <c r="L2473" s="124"/>
      <c r="M2473" s="7"/>
      <c r="N2473" s="18"/>
      <c r="O2473" s="122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</row>
    <row r="2474" spans="1:27">
      <c r="A2474" s="18"/>
      <c r="B2474" s="7"/>
      <c r="C2474" s="7"/>
      <c r="D2474" s="18"/>
      <c r="E2474" s="111"/>
      <c r="F2474" s="7"/>
      <c r="G2474" s="7"/>
      <c r="H2474" s="7"/>
      <c r="I2474" s="7"/>
      <c r="J2474" s="7"/>
      <c r="K2474" s="7"/>
      <c r="L2474" s="124"/>
      <c r="M2474" s="7"/>
      <c r="N2474" s="18"/>
      <c r="O2474" s="122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</row>
    <row r="2475" spans="1:27">
      <c r="A2475" s="18"/>
      <c r="B2475" s="7"/>
      <c r="C2475" s="7"/>
      <c r="D2475" s="18"/>
      <c r="E2475" s="111"/>
      <c r="F2475" s="7"/>
      <c r="G2475" s="7"/>
      <c r="H2475" s="7"/>
      <c r="I2475" s="7"/>
      <c r="J2475" s="7"/>
      <c r="K2475" s="7"/>
      <c r="L2475" s="124"/>
      <c r="M2475" s="7"/>
      <c r="N2475" s="18"/>
      <c r="O2475" s="122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</row>
    <row r="2476" spans="1:27">
      <c r="A2476" s="18"/>
      <c r="B2476" s="7"/>
      <c r="C2476" s="7"/>
      <c r="D2476" s="18"/>
      <c r="E2476" s="111"/>
      <c r="F2476" s="7"/>
      <c r="G2476" s="7"/>
      <c r="H2476" s="7"/>
      <c r="I2476" s="7"/>
      <c r="J2476" s="7"/>
      <c r="K2476" s="7"/>
      <c r="L2476" s="124"/>
      <c r="M2476" s="7"/>
      <c r="N2476" s="18"/>
      <c r="O2476" s="122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</row>
    <row r="2477" spans="1:27">
      <c r="A2477" s="18"/>
      <c r="B2477" s="7"/>
      <c r="C2477" s="7"/>
      <c r="D2477" s="18"/>
      <c r="E2477" s="111"/>
      <c r="F2477" s="7"/>
      <c r="G2477" s="7"/>
      <c r="H2477" s="7"/>
      <c r="I2477" s="7"/>
      <c r="J2477" s="7"/>
      <c r="K2477" s="7"/>
      <c r="L2477" s="124"/>
      <c r="M2477" s="7"/>
      <c r="N2477" s="18"/>
      <c r="O2477" s="122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</row>
    <row r="2478" spans="1:27">
      <c r="A2478" s="18"/>
      <c r="B2478" s="7"/>
      <c r="C2478" s="7"/>
      <c r="D2478" s="18"/>
      <c r="E2478" s="111"/>
      <c r="F2478" s="7"/>
      <c r="G2478" s="7"/>
      <c r="H2478" s="7"/>
      <c r="I2478" s="7"/>
      <c r="J2478" s="7"/>
      <c r="K2478" s="7"/>
      <c r="L2478" s="124"/>
      <c r="M2478" s="7"/>
      <c r="N2478" s="18"/>
      <c r="O2478" s="122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</row>
    <row r="2479" spans="1:27">
      <c r="A2479" s="18"/>
      <c r="B2479" s="7"/>
      <c r="C2479" s="7"/>
      <c r="D2479" s="18"/>
      <c r="E2479" s="111"/>
      <c r="F2479" s="7"/>
      <c r="G2479" s="7"/>
      <c r="H2479" s="7"/>
      <c r="I2479" s="7"/>
      <c r="J2479" s="7"/>
      <c r="K2479" s="7"/>
      <c r="L2479" s="124"/>
      <c r="M2479" s="7"/>
      <c r="N2479" s="18"/>
      <c r="O2479" s="122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</row>
    <row r="2480" spans="1:27">
      <c r="A2480" s="18"/>
      <c r="B2480" s="7"/>
      <c r="C2480" s="7"/>
      <c r="D2480" s="18"/>
      <c r="E2480" s="111"/>
      <c r="F2480" s="7"/>
      <c r="G2480" s="7"/>
      <c r="H2480" s="7"/>
      <c r="I2480" s="7"/>
      <c r="J2480" s="7"/>
      <c r="K2480" s="7"/>
      <c r="L2480" s="124"/>
      <c r="M2480" s="7"/>
      <c r="N2480" s="18"/>
      <c r="O2480" s="122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</row>
    <row r="2481" spans="1:27">
      <c r="A2481" s="18"/>
      <c r="B2481" s="7"/>
      <c r="C2481" s="7"/>
      <c r="D2481" s="18"/>
      <c r="E2481" s="111"/>
      <c r="F2481" s="7"/>
      <c r="G2481" s="7"/>
      <c r="H2481" s="7"/>
      <c r="I2481" s="7"/>
      <c r="J2481" s="7"/>
      <c r="K2481" s="7"/>
      <c r="L2481" s="124"/>
      <c r="M2481" s="7"/>
      <c r="N2481" s="18"/>
      <c r="O2481" s="122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</row>
    <row r="2482" spans="1:27">
      <c r="A2482" s="18"/>
      <c r="B2482" s="7"/>
      <c r="C2482" s="7"/>
      <c r="D2482" s="18"/>
      <c r="E2482" s="111"/>
      <c r="F2482" s="7"/>
      <c r="G2482" s="7"/>
      <c r="H2482" s="7"/>
      <c r="I2482" s="7"/>
      <c r="J2482" s="7"/>
      <c r="K2482" s="7"/>
      <c r="L2482" s="124"/>
      <c r="M2482" s="7"/>
      <c r="N2482" s="18"/>
      <c r="O2482" s="122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</row>
    <row r="2483" spans="1:27">
      <c r="A2483" s="18"/>
      <c r="B2483" s="7"/>
      <c r="C2483" s="7"/>
      <c r="D2483" s="18"/>
      <c r="E2483" s="111"/>
      <c r="F2483" s="7"/>
      <c r="G2483" s="7"/>
      <c r="H2483" s="7"/>
      <c r="I2483" s="7"/>
      <c r="J2483" s="7"/>
      <c r="K2483" s="7"/>
      <c r="L2483" s="124"/>
      <c r="M2483" s="7"/>
      <c r="N2483" s="18"/>
      <c r="O2483" s="122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</row>
    <row r="2484" spans="1:27">
      <c r="A2484" s="18"/>
      <c r="B2484" s="7"/>
      <c r="C2484" s="7"/>
      <c r="D2484" s="18"/>
      <c r="E2484" s="111"/>
      <c r="F2484" s="7"/>
      <c r="G2484" s="7"/>
      <c r="H2484" s="7"/>
      <c r="I2484" s="7"/>
      <c r="J2484" s="7"/>
      <c r="K2484" s="7"/>
      <c r="L2484" s="124"/>
      <c r="M2484" s="7"/>
      <c r="N2484" s="18"/>
      <c r="O2484" s="122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</row>
    <row r="2485" spans="1:27">
      <c r="A2485" s="18"/>
      <c r="B2485" s="7"/>
      <c r="C2485" s="7"/>
      <c r="D2485" s="18"/>
      <c r="E2485" s="111"/>
      <c r="F2485" s="7"/>
      <c r="G2485" s="7"/>
      <c r="H2485" s="7"/>
      <c r="I2485" s="7"/>
      <c r="J2485" s="7"/>
      <c r="K2485" s="7"/>
      <c r="L2485" s="124"/>
      <c r="M2485" s="7"/>
      <c r="N2485" s="18"/>
      <c r="O2485" s="122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</row>
    <row r="2486" spans="1:27">
      <c r="A2486" s="18"/>
      <c r="B2486" s="7"/>
      <c r="C2486" s="7"/>
      <c r="D2486" s="18"/>
      <c r="E2486" s="111"/>
      <c r="F2486" s="7"/>
      <c r="G2486" s="7"/>
      <c r="H2486" s="7"/>
      <c r="I2486" s="7"/>
      <c r="J2486" s="7"/>
      <c r="K2486" s="7"/>
      <c r="L2486" s="124"/>
      <c r="M2486" s="7"/>
      <c r="N2486" s="18"/>
      <c r="O2486" s="122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</row>
    <row r="2487" spans="1:27">
      <c r="A2487" s="18"/>
      <c r="B2487" s="7"/>
      <c r="C2487" s="7"/>
      <c r="D2487" s="18"/>
      <c r="E2487" s="111"/>
      <c r="F2487" s="7"/>
      <c r="G2487" s="7"/>
      <c r="H2487" s="7"/>
      <c r="I2487" s="7"/>
      <c r="J2487" s="7"/>
      <c r="K2487" s="7"/>
      <c r="L2487" s="124"/>
      <c r="M2487" s="7"/>
      <c r="N2487" s="18"/>
      <c r="O2487" s="122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</row>
    <row r="2488" spans="1:27">
      <c r="A2488" s="18"/>
      <c r="B2488" s="7"/>
      <c r="C2488" s="7"/>
      <c r="D2488" s="18"/>
      <c r="E2488" s="111"/>
      <c r="F2488" s="7"/>
      <c r="G2488" s="7"/>
      <c r="H2488" s="7"/>
      <c r="I2488" s="7"/>
      <c r="J2488" s="7"/>
      <c r="K2488" s="7"/>
      <c r="L2488" s="124"/>
      <c r="M2488" s="7"/>
      <c r="N2488" s="18"/>
      <c r="O2488" s="122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</row>
    <row r="2489" spans="1:27">
      <c r="A2489" s="18"/>
      <c r="B2489" s="7"/>
      <c r="C2489" s="7"/>
      <c r="D2489" s="18"/>
      <c r="E2489" s="111"/>
      <c r="F2489" s="7"/>
      <c r="G2489" s="7"/>
      <c r="H2489" s="7"/>
      <c r="I2489" s="7"/>
      <c r="J2489" s="7"/>
      <c r="K2489" s="7"/>
      <c r="L2489" s="124"/>
      <c r="M2489" s="7"/>
      <c r="N2489" s="18"/>
      <c r="O2489" s="122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</row>
    <row r="2490" spans="1:27">
      <c r="A2490" s="18"/>
      <c r="B2490" s="7"/>
      <c r="C2490" s="7"/>
      <c r="D2490" s="18"/>
      <c r="E2490" s="111"/>
      <c r="F2490" s="7"/>
      <c r="G2490" s="7"/>
      <c r="H2490" s="7"/>
      <c r="I2490" s="7"/>
      <c r="J2490" s="7"/>
      <c r="K2490" s="7"/>
      <c r="L2490" s="124"/>
      <c r="M2490" s="7"/>
      <c r="N2490" s="18"/>
      <c r="O2490" s="122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</row>
    <row r="2491" spans="1:27">
      <c r="A2491" s="18"/>
      <c r="B2491" s="7"/>
      <c r="C2491" s="7"/>
      <c r="D2491" s="18"/>
      <c r="E2491" s="111"/>
      <c r="F2491" s="7"/>
      <c r="G2491" s="7"/>
      <c r="H2491" s="7"/>
      <c r="I2491" s="7"/>
      <c r="J2491" s="7"/>
      <c r="K2491" s="7"/>
      <c r="L2491" s="124"/>
      <c r="M2491" s="7"/>
      <c r="N2491" s="18"/>
      <c r="O2491" s="122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</row>
    <row r="2492" spans="1:27">
      <c r="A2492" s="18"/>
      <c r="B2492" s="7"/>
      <c r="C2492" s="7"/>
      <c r="D2492" s="18"/>
      <c r="E2492" s="111"/>
      <c r="F2492" s="7"/>
      <c r="G2492" s="7"/>
      <c r="H2492" s="7"/>
      <c r="I2492" s="7"/>
      <c r="J2492" s="7"/>
      <c r="K2492" s="7"/>
      <c r="L2492" s="124"/>
      <c r="M2492" s="7"/>
      <c r="N2492" s="18"/>
      <c r="O2492" s="122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</row>
    <row r="2493" spans="1:27">
      <c r="A2493" s="18"/>
      <c r="B2493" s="7"/>
      <c r="C2493" s="7"/>
      <c r="D2493" s="18"/>
      <c r="E2493" s="111"/>
      <c r="F2493" s="7"/>
      <c r="G2493" s="7"/>
      <c r="H2493" s="7"/>
      <c r="I2493" s="7"/>
      <c r="J2493" s="7"/>
      <c r="K2493" s="7"/>
      <c r="L2493" s="124"/>
      <c r="M2493" s="7"/>
      <c r="N2493" s="18"/>
      <c r="O2493" s="122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</row>
    <row r="2494" spans="1:27">
      <c r="A2494" s="18"/>
      <c r="B2494" s="7"/>
      <c r="C2494" s="7"/>
      <c r="D2494" s="18"/>
      <c r="E2494" s="111"/>
      <c r="F2494" s="7"/>
      <c r="G2494" s="7"/>
      <c r="H2494" s="7"/>
      <c r="I2494" s="7"/>
      <c r="J2494" s="7"/>
      <c r="K2494" s="7"/>
      <c r="L2494" s="124"/>
      <c r="M2494" s="7"/>
      <c r="N2494" s="18"/>
      <c r="O2494" s="122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</row>
    <row r="2495" spans="1:27">
      <c r="A2495" s="18"/>
      <c r="B2495" s="7"/>
      <c r="C2495" s="7"/>
      <c r="D2495" s="18"/>
      <c r="E2495" s="111"/>
      <c r="F2495" s="7"/>
      <c r="G2495" s="7"/>
      <c r="H2495" s="7"/>
      <c r="I2495" s="7"/>
      <c r="J2495" s="7"/>
      <c r="K2495" s="7"/>
      <c r="L2495" s="124"/>
      <c r="M2495" s="7"/>
      <c r="N2495" s="18"/>
      <c r="O2495" s="122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</row>
    <row r="2496" spans="1:27">
      <c r="A2496" s="18"/>
      <c r="B2496" s="7"/>
      <c r="C2496" s="7"/>
      <c r="D2496" s="18"/>
      <c r="E2496" s="111"/>
      <c r="F2496" s="7"/>
      <c r="G2496" s="7"/>
      <c r="H2496" s="7"/>
      <c r="I2496" s="7"/>
      <c r="J2496" s="7"/>
      <c r="K2496" s="7"/>
      <c r="L2496" s="124"/>
      <c r="M2496" s="7"/>
      <c r="N2496" s="18"/>
      <c r="O2496" s="122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</row>
    <row r="2497" spans="1:27">
      <c r="A2497" s="18"/>
      <c r="B2497" s="7"/>
      <c r="C2497" s="7"/>
      <c r="D2497" s="18"/>
      <c r="E2497" s="111"/>
      <c r="F2497" s="7"/>
      <c r="G2497" s="7"/>
      <c r="H2497" s="7"/>
      <c r="I2497" s="7"/>
      <c r="J2497" s="7"/>
      <c r="K2497" s="7"/>
      <c r="L2497" s="124"/>
      <c r="M2497" s="7"/>
      <c r="N2497" s="18"/>
      <c r="O2497" s="122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</row>
    <row r="2498" spans="1:27">
      <c r="A2498" s="18"/>
      <c r="B2498" s="7"/>
      <c r="C2498" s="7"/>
      <c r="D2498" s="18"/>
      <c r="E2498" s="111"/>
      <c r="F2498" s="7"/>
      <c r="G2498" s="7"/>
      <c r="H2498" s="7"/>
      <c r="I2498" s="7"/>
      <c r="J2498" s="7"/>
      <c r="K2498" s="7"/>
      <c r="L2498" s="124"/>
      <c r="M2498" s="7"/>
      <c r="N2498" s="18"/>
      <c r="O2498" s="122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</row>
    <row r="2499" spans="1:27">
      <c r="A2499" s="18"/>
      <c r="B2499" s="7"/>
      <c r="C2499" s="7"/>
      <c r="D2499" s="18"/>
      <c r="E2499" s="111"/>
      <c r="F2499" s="7"/>
      <c r="G2499" s="7"/>
      <c r="H2499" s="7"/>
      <c r="I2499" s="7"/>
      <c r="J2499" s="7"/>
      <c r="K2499" s="7"/>
      <c r="L2499" s="124"/>
      <c r="M2499" s="7"/>
      <c r="N2499" s="18"/>
      <c r="O2499" s="122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</row>
    <row r="2500" spans="1:27">
      <c r="A2500" s="18"/>
      <c r="B2500" s="7"/>
      <c r="C2500" s="7"/>
      <c r="D2500" s="18"/>
      <c r="E2500" s="111"/>
      <c r="F2500" s="7"/>
      <c r="G2500" s="7"/>
      <c r="H2500" s="7"/>
      <c r="I2500" s="7"/>
      <c r="J2500" s="7"/>
      <c r="K2500" s="7"/>
      <c r="L2500" s="124"/>
      <c r="M2500" s="7"/>
      <c r="N2500" s="18"/>
      <c r="O2500" s="122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</row>
    <row r="2501" spans="1:27">
      <c r="A2501" s="18"/>
      <c r="B2501" s="7"/>
      <c r="C2501" s="7"/>
      <c r="D2501" s="18"/>
      <c r="E2501" s="111"/>
      <c r="F2501" s="7"/>
      <c r="G2501" s="7"/>
      <c r="H2501" s="7"/>
      <c r="I2501" s="7"/>
      <c r="J2501" s="7"/>
      <c r="K2501" s="7"/>
      <c r="L2501" s="124"/>
      <c r="M2501" s="7"/>
      <c r="N2501" s="18"/>
      <c r="O2501" s="122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</row>
    <row r="2502" spans="1:27">
      <c r="A2502" s="18"/>
      <c r="B2502" s="7"/>
      <c r="C2502" s="7"/>
      <c r="D2502" s="18"/>
      <c r="E2502" s="111"/>
      <c r="F2502" s="7"/>
      <c r="G2502" s="7"/>
      <c r="H2502" s="7"/>
      <c r="I2502" s="7"/>
      <c r="J2502" s="7"/>
      <c r="K2502" s="7"/>
      <c r="L2502" s="124"/>
      <c r="M2502" s="7"/>
      <c r="N2502" s="18"/>
      <c r="O2502" s="122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</row>
    <row r="2503" spans="1:27">
      <c r="A2503" s="18"/>
      <c r="B2503" s="7"/>
      <c r="C2503" s="7"/>
      <c r="D2503" s="18"/>
      <c r="E2503" s="111"/>
      <c r="F2503" s="7"/>
      <c r="G2503" s="7"/>
      <c r="H2503" s="7"/>
      <c r="I2503" s="7"/>
      <c r="J2503" s="7"/>
      <c r="K2503" s="7"/>
      <c r="L2503" s="124"/>
      <c r="M2503" s="7"/>
      <c r="N2503" s="18"/>
      <c r="O2503" s="122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</row>
    <row r="2504" spans="1:27">
      <c r="A2504" s="18"/>
      <c r="B2504" s="7"/>
      <c r="C2504" s="7"/>
      <c r="D2504" s="18"/>
      <c r="E2504" s="111"/>
      <c r="F2504" s="7"/>
      <c r="G2504" s="7"/>
      <c r="H2504" s="7"/>
      <c r="I2504" s="7"/>
      <c r="J2504" s="7"/>
      <c r="K2504" s="7"/>
      <c r="L2504" s="124"/>
      <c r="M2504" s="7"/>
      <c r="N2504" s="18"/>
      <c r="O2504" s="122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</row>
    <row r="2505" spans="1:27">
      <c r="A2505" s="18"/>
      <c r="B2505" s="7"/>
      <c r="C2505" s="7"/>
      <c r="D2505" s="18"/>
      <c r="E2505" s="111"/>
      <c r="F2505" s="7"/>
      <c r="G2505" s="7"/>
      <c r="H2505" s="7"/>
      <c r="I2505" s="7"/>
      <c r="J2505" s="7"/>
      <c r="K2505" s="7"/>
      <c r="L2505" s="124"/>
      <c r="M2505" s="7"/>
      <c r="N2505" s="18"/>
      <c r="O2505" s="122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</row>
    <row r="2506" spans="1:27">
      <c r="A2506" s="18"/>
      <c r="B2506" s="7"/>
      <c r="C2506" s="7"/>
      <c r="D2506" s="18"/>
      <c r="E2506" s="111"/>
      <c r="F2506" s="7"/>
      <c r="G2506" s="7"/>
      <c r="H2506" s="7"/>
      <c r="I2506" s="7"/>
      <c r="J2506" s="7"/>
      <c r="K2506" s="7"/>
      <c r="L2506" s="124"/>
      <c r="M2506" s="7"/>
      <c r="N2506" s="18"/>
      <c r="O2506" s="122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</row>
    <row r="2507" spans="1:27">
      <c r="A2507" s="18"/>
      <c r="B2507" s="7"/>
      <c r="C2507" s="7"/>
      <c r="D2507" s="18"/>
      <c r="E2507" s="111"/>
      <c r="F2507" s="7"/>
      <c r="G2507" s="7"/>
      <c r="H2507" s="7"/>
      <c r="I2507" s="7"/>
      <c r="J2507" s="7"/>
      <c r="K2507" s="7"/>
      <c r="L2507" s="124"/>
      <c r="M2507" s="7"/>
      <c r="N2507" s="18"/>
      <c r="O2507" s="122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</row>
    <row r="2508" spans="1:27">
      <c r="A2508" s="18"/>
      <c r="B2508" s="7"/>
      <c r="C2508" s="7"/>
      <c r="D2508" s="18"/>
      <c r="E2508" s="111"/>
      <c r="F2508" s="7"/>
      <c r="G2508" s="7"/>
      <c r="H2508" s="7"/>
      <c r="I2508" s="7"/>
      <c r="J2508" s="7"/>
      <c r="K2508" s="7"/>
      <c r="L2508" s="124"/>
      <c r="M2508" s="7"/>
      <c r="N2508" s="18"/>
      <c r="O2508" s="122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</row>
    <row r="2509" spans="1:27">
      <c r="A2509" s="18"/>
      <c r="B2509" s="7"/>
      <c r="C2509" s="7"/>
      <c r="D2509" s="18"/>
      <c r="E2509" s="111"/>
      <c r="F2509" s="7"/>
      <c r="G2509" s="7"/>
      <c r="H2509" s="7"/>
      <c r="I2509" s="7"/>
      <c r="J2509" s="7"/>
      <c r="K2509" s="7"/>
      <c r="L2509" s="124"/>
      <c r="M2509" s="7"/>
      <c r="N2509" s="18"/>
      <c r="O2509" s="122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</row>
    <row r="2510" spans="1:27">
      <c r="A2510" s="18"/>
      <c r="B2510" s="7"/>
      <c r="C2510" s="7"/>
      <c r="D2510" s="18"/>
      <c r="E2510" s="111"/>
      <c r="F2510" s="7"/>
      <c r="G2510" s="7"/>
      <c r="H2510" s="7"/>
      <c r="I2510" s="7"/>
      <c r="J2510" s="7"/>
      <c r="K2510" s="7"/>
      <c r="L2510" s="124"/>
      <c r="M2510" s="7"/>
      <c r="N2510" s="18"/>
      <c r="O2510" s="122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</row>
    <row r="2511" spans="1:27">
      <c r="A2511" s="18"/>
      <c r="B2511" s="7"/>
      <c r="C2511" s="7"/>
      <c r="D2511" s="18"/>
      <c r="E2511" s="111"/>
      <c r="F2511" s="7"/>
      <c r="G2511" s="7"/>
      <c r="H2511" s="7"/>
      <c r="I2511" s="7"/>
      <c r="J2511" s="7"/>
      <c r="K2511" s="7"/>
      <c r="L2511" s="124"/>
      <c r="M2511" s="7"/>
      <c r="N2511" s="18"/>
      <c r="O2511" s="122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</row>
    <row r="2512" spans="1:27">
      <c r="A2512" s="18"/>
      <c r="B2512" s="7"/>
      <c r="C2512" s="7"/>
      <c r="D2512" s="18"/>
      <c r="E2512" s="111"/>
      <c r="F2512" s="7"/>
      <c r="G2512" s="7"/>
      <c r="H2512" s="7"/>
      <c r="I2512" s="7"/>
      <c r="J2512" s="7"/>
      <c r="K2512" s="7"/>
      <c r="L2512" s="124"/>
      <c r="M2512" s="7"/>
      <c r="N2512" s="18"/>
      <c r="O2512" s="122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</row>
    <row r="2513" spans="1:27">
      <c r="A2513" s="18"/>
      <c r="B2513" s="7"/>
      <c r="C2513" s="7"/>
      <c r="D2513" s="18"/>
      <c r="E2513" s="111"/>
      <c r="F2513" s="7"/>
      <c r="G2513" s="7"/>
      <c r="H2513" s="7"/>
      <c r="I2513" s="7"/>
      <c r="J2513" s="7"/>
      <c r="K2513" s="7"/>
      <c r="L2513" s="124"/>
      <c r="M2513" s="7"/>
      <c r="N2513" s="18"/>
      <c r="O2513" s="122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</row>
    <row r="2514" spans="1:27">
      <c r="A2514" s="18"/>
      <c r="B2514" s="7"/>
      <c r="C2514" s="7"/>
      <c r="D2514" s="18"/>
      <c r="E2514" s="111"/>
      <c r="F2514" s="7"/>
      <c r="G2514" s="7"/>
      <c r="H2514" s="7"/>
      <c r="I2514" s="7"/>
      <c r="J2514" s="7"/>
      <c r="K2514" s="7"/>
      <c r="L2514" s="124"/>
      <c r="M2514" s="7"/>
      <c r="N2514" s="18"/>
      <c r="O2514" s="122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</row>
    <row r="2515" spans="1:27">
      <c r="A2515" s="18"/>
      <c r="B2515" s="7"/>
      <c r="C2515" s="7"/>
      <c r="D2515" s="18"/>
      <c r="E2515" s="111"/>
      <c r="F2515" s="7"/>
      <c r="G2515" s="7"/>
      <c r="H2515" s="7"/>
      <c r="I2515" s="7"/>
      <c r="J2515" s="7"/>
      <c r="K2515" s="7"/>
      <c r="L2515" s="124"/>
      <c r="M2515" s="7"/>
      <c r="N2515" s="18"/>
      <c r="O2515" s="122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</row>
    <row r="2516" spans="1:27">
      <c r="A2516" s="18"/>
      <c r="B2516" s="7"/>
      <c r="C2516" s="7"/>
      <c r="D2516" s="18"/>
      <c r="E2516" s="111"/>
      <c r="F2516" s="7"/>
      <c r="G2516" s="7"/>
      <c r="H2516" s="7"/>
      <c r="I2516" s="7"/>
      <c r="J2516" s="7"/>
      <c r="K2516" s="7"/>
      <c r="L2516" s="124"/>
      <c r="M2516" s="7"/>
      <c r="N2516" s="18"/>
      <c r="O2516" s="122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</row>
    <row r="2517" spans="1:27">
      <c r="A2517" s="18"/>
      <c r="B2517" s="7"/>
      <c r="C2517" s="7"/>
      <c r="D2517" s="18"/>
      <c r="E2517" s="111"/>
      <c r="F2517" s="7"/>
      <c r="G2517" s="7"/>
      <c r="H2517" s="7"/>
      <c r="I2517" s="7"/>
      <c r="J2517" s="7"/>
      <c r="K2517" s="7"/>
      <c r="L2517" s="124"/>
      <c r="M2517" s="7"/>
      <c r="N2517" s="18"/>
      <c r="O2517" s="122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</row>
    <row r="2518" spans="1:27">
      <c r="A2518" s="18"/>
      <c r="B2518" s="7"/>
      <c r="C2518" s="7"/>
      <c r="D2518" s="18"/>
      <c r="E2518" s="111"/>
      <c r="F2518" s="7"/>
      <c r="G2518" s="7"/>
      <c r="H2518" s="7"/>
      <c r="I2518" s="7"/>
      <c r="J2518" s="7"/>
      <c r="K2518" s="7"/>
      <c r="L2518" s="124"/>
      <c r="M2518" s="7"/>
      <c r="N2518" s="18"/>
      <c r="O2518" s="122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</row>
    <row r="2519" spans="1:27">
      <c r="A2519" s="18"/>
      <c r="B2519" s="7"/>
      <c r="C2519" s="7"/>
      <c r="D2519" s="18"/>
      <c r="E2519" s="111"/>
      <c r="F2519" s="7"/>
      <c r="G2519" s="7"/>
      <c r="H2519" s="7"/>
      <c r="I2519" s="7"/>
      <c r="J2519" s="7"/>
      <c r="K2519" s="7"/>
      <c r="L2519" s="124"/>
      <c r="M2519" s="7"/>
      <c r="N2519" s="18"/>
      <c r="O2519" s="122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</row>
    <row r="2520" spans="1:27">
      <c r="A2520" s="18"/>
      <c r="B2520" s="7"/>
      <c r="C2520" s="7"/>
      <c r="D2520" s="18"/>
      <c r="E2520" s="111"/>
      <c r="F2520" s="7"/>
      <c r="G2520" s="7"/>
      <c r="H2520" s="7"/>
      <c r="I2520" s="7"/>
      <c r="J2520" s="7"/>
      <c r="K2520" s="7"/>
      <c r="L2520" s="124"/>
      <c r="M2520" s="7"/>
      <c r="N2520" s="18"/>
      <c r="O2520" s="122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</row>
    <row r="2521" spans="1:27">
      <c r="A2521" s="18"/>
      <c r="B2521" s="7"/>
      <c r="C2521" s="7"/>
      <c r="D2521" s="18"/>
      <c r="E2521" s="111"/>
      <c r="F2521" s="7"/>
      <c r="G2521" s="7"/>
      <c r="H2521" s="7"/>
      <c r="I2521" s="7"/>
      <c r="J2521" s="7"/>
      <c r="K2521" s="7"/>
      <c r="L2521" s="124"/>
      <c r="M2521" s="7"/>
      <c r="N2521" s="18"/>
      <c r="O2521" s="122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</row>
    <row r="2522" spans="1:27">
      <c r="A2522" s="18"/>
      <c r="B2522" s="7"/>
      <c r="C2522" s="7"/>
      <c r="D2522" s="18"/>
      <c r="E2522" s="111"/>
      <c r="F2522" s="7"/>
      <c r="G2522" s="7"/>
      <c r="H2522" s="7"/>
      <c r="I2522" s="7"/>
      <c r="J2522" s="7"/>
      <c r="K2522" s="7"/>
      <c r="L2522" s="124"/>
      <c r="M2522" s="7"/>
      <c r="N2522" s="18"/>
      <c r="O2522" s="122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</row>
    <row r="2523" spans="1:27">
      <c r="A2523" s="18"/>
      <c r="B2523" s="7"/>
      <c r="C2523" s="7"/>
      <c r="D2523" s="18"/>
      <c r="E2523" s="111"/>
      <c r="F2523" s="7"/>
      <c r="G2523" s="7"/>
      <c r="H2523" s="7"/>
      <c r="I2523" s="7"/>
      <c r="J2523" s="7"/>
      <c r="K2523" s="7"/>
      <c r="L2523" s="124"/>
      <c r="M2523" s="7"/>
      <c r="N2523" s="18"/>
      <c r="O2523" s="122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</row>
    <row r="2524" spans="1:27">
      <c r="A2524" s="18"/>
      <c r="B2524" s="7"/>
      <c r="C2524" s="7"/>
      <c r="D2524" s="18"/>
      <c r="E2524" s="111"/>
      <c r="F2524" s="7"/>
      <c r="G2524" s="7"/>
      <c r="H2524" s="7"/>
      <c r="I2524" s="7"/>
      <c r="J2524" s="7"/>
      <c r="K2524" s="7"/>
      <c r="L2524" s="124"/>
      <c r="M2524" s="7"/>
      <c r="N2524" s="18"/>
      <c r="O2524" s="122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</row>
    <row r="2525" spans="1:27">
      <c r="A2525" s="18"/>
      <c r="B2525" s="7"/>
      <c r="C2525" s="7"/>
      <c r="D2525" s="18"/>
      <c r="E2525" s="111"/>
      <c r="F2525" s="7"/>
      <c r="G2525" s="7"/>
      <c r="H2525" s="7"/>
      <c r="I2525" s="7"/>
      <c r="J2525" s="7"/>
      <c r="K2525" s="7"/>
      <c r="L2525" s="124"/>
      <c r="M2525" s="7"/>
      <c r="N2525" s="18"/>
      <c r="O2525" s="122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</row>
    <row r="2526" spans="1:27">
      <c r="A2526" s="18"/>
      <c r="B2526" s="7"/>
      <c r="C2526" s="7"/>
      <c r="D2526" s="18"/>
      <c r="E2526" s="111"/>
      <c r="F2526" s="7"/>
      <c r="G2526" s="7"/>
      <c r="H2526" s="7"/>
      <c r="I2526" s="7"/>
      <c r="J2526" s="7"/>
      <c r="K2526" s="7"/>
      <c r="L2526" s="124"/>
      <c r="M2526" s="7"/>
      <c r="N2526" s="18"/>
      <c r="O2526" s="122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</row>
    <row r="2527" spans="1:27">
      <c r="A2527" s="18"/>
      <c r="B2527" s="7"/>
      <c r="C2527" s="7"/>
      <c r="D2527" s="18"/>
      <c r="E2527" s="111"/>
      <c r="F2527" s="7"/>
      <c r="G2527" s="7"/>
      <c r="H2527" s="7"/>
      <c r="I2527" s="7"/>
      <c r="J2527" s="7"/>
      <c r="K2527" s="7"/>
      <c r="L2527" s="124"/>
      <c r="M2527" s="7"/>
      <c r="N2527" s="18"/>
      <c r="O2527" s="122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</row>
    <row r="2528" spans="1:27">
      <c r="A2528" s="18"/>
      <c r="B2528" s="7"/>
      <c r="C2528" s="7"/>
      <c r="D2528" s="18"/>
      <c r="E2528" s="111"/>
      <c r="F2528" s="7"/>
      <c r="G2528" s="7"/>
      <c r="H2528" s="7"/>
      <c r="I2528" s="7"/>
      <c r="J2528" s="7"/>
      <c r="K2528" s="7"/>
      <c r="L2528" s="124"/>
      <c r="M2528" s="7"/>
      <c r="N2528" s="18"/>
      <c r="O2528" s="122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</row>
    <row r="2529" spans="1:27">
      <c r="A2529" s="18"/>
      <c r="B2529" s="7"/>
      <c r="C2529" s="7"/>
      <c r="D2529" s="18"/>
      <c r="E2529" s="111"/>
      <c r="F2529" s="7"/>
      <c r="G2529" s="7"/>
      <c r="H2529" s="7"/>
      <c r="I2529" s="7"/>
      <c r="J2529" s="7"/>
      <c r="K2529" s="7"/>
      <c r="L2529" s="124"/>
      <c r="M2529" s="7"/>
      <c r="N2529" s="18"/>
      <c r="O2529" s="122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</row>
    <row r="2530" spans="1:27">
      <c r="A2530" s="18"/>
      <c r="B2530" s="7"/>
      <c r="C2530" s="7"/>
      <c r="D2530" s="18"/>
      <c r="E2530" s="111"/>
      <c r="F2530" s="7"/>
      <c r="G2530" s="7"/>
      <c r="H2530" s="7"/>
      <c r="I2530" s="7"/>
      <c r="J2530" s="7"/>
      <c r="K2530" s="7"/>
      <c r="L2530" s="124"/>
      <c r="M2530" s="7"/>
      <c r="N2530" s="18"/>
      <c r="O2530" s="122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</row>
    <row r="2531" spans="1:27">
      <c r="A2531" s="18"/>
      <c r="B2531" s="7"/>
      <c r="C2531" s="7"/>
      <c r="D2531" s="18"/>
      <c r="E2531" s="111"/>
      <c r="F2531" s="7"/>
      <c r="G2531" s="7"/>
      <c r="H2531" s="7"/>
      <c r="I2531" s="7"/>
      <c r="J2531" s="7"/>
      <c r="K2531" s="7"/>
      <c r="L2531" s="124"/>
      <c r="M2531" s="7"/>
      <c r="N2531" s="18"/>
      <c r="O2531" s="122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</row>
    <row r="2532" spans="1:27">
      <c r="A2532" s="18"/>
      <c r="B2532" s="7"/>
      <c r="C2532" s="7"/>
      <c r="D2532" s="18"/>
      <c r="E2532" s="111"/>
      <c r="F2532" s="7"/>
      <c r="G2532" s="7"/>
      <c r="H2532" s="7"/>
      <c r="I2532" s="7"/>
      <c r="J2532" s="7"/>
      <c r="K2532" s="7"/>
      <c r="L2532" s="124"/>
      <c r="M2532" s="7"/>
      <c r="N2532" s="18"/>
      <c r="O2532" s="122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</row>
    <row r="2533" spans="1:27">
      <c r="A2533" s="18"/>
      <c r="B2533" s="7"/>
      <c r="C2533" s="7"/>
      <c r="D2533" s="18"/>
      <c r="E2533" s="111"/>
      <c r="F2533" s="7"/>
      <c r="G2533" s="7"/>
      <c r="H2533" s="7"/>
      <c r="I2533" s="7"/>
      <c r="J2533" s="7"/>
      <c r="K2533" s="7"/>
      <c r="L2533" s="124"/>
      <c r="M2533" s="7"/>
      <c r="N2533" s="18"/>
      <c r="O2533" s="122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</row>
    <row r="2534" spans="1:27">
      <c r="A2534" s="18"/>
      <c r="B2534" s="7"/>
      <c r="C2534" s="7"/>
      <c r="D2534" s="18"/>
      <c r="E2534" s="111"/>
      <c r="F2534" s="7"/>
      <c r="G2534" s="7"/>
      <c r="H2534" s="7"/>
      <c r="I2534" s="7"/>
      <c r="J2534" s="7"/>
      <c r="K2534" s="7"/>
      <c r="L2534" s="124"/>
      <c r="M2534" s="7"/>
      <c r="N2534" s="18"/>
      <c r="O2534" s="122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</row>
    <row r="2535" spans="1:27">
      <c r="A2535" s="18"/>
      <c r="B2535" s="7"/>
      <c r="C2535" s="7"/>
      <c r="D2535" s="18"/>
      <c r="E2535" s="111"/>
      <c r="F2535" s="7"/>
      <c r="G2535" s="7"/>
      <c r="H2535" s="7"/>
      <c r="I2535" s="7"/>
      <c r="J2535" s="7"/>
      <c r="K2535" s="7"/>
      <c r="L2535" s="124"/>
      <c r="M2535" s="7"/>
      <c r="N2535" s="18"/>
      <c r="O2535" s="122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</row>
    <row r="2536" spans="1:27">
      <c r="A2536" s="18"/>
      <c r="B2536" s="7"/>
      <c r="C2536" s="7"/>
      <c r="D2536" s="18"/>
      <c r="E2536" s="111"/>
      <c r="F2536" s="7"/>
      <c r="G2536" s="7"/>
      <c r="H2536" s="7"/>
      <c r="I2536" s="7"/>
      <c r="J2536" s="7"/>
      <c r="K2536" s="7"/>
      <c r="L2536" s="124"/>
      <c r="M2536" s="7"/>
      <c r="N2536" s="18"/>
      <c r="O2536" s="122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</row>
    <row r="2537" spans="1:27">
      <c r="A2537" s="18"/>
      <c r="B2537" s="7"/>
      <c r="C2537" s="7"/>
      <c r="D2537" s="18"/>
      <c r="E2537" s="111"/>
      <c r="F2537" s="7"/>
      <c r="G2537" s="7"/>
      <c r="H2537" s="7"/>
      <c r="I2537" s="7"/>
      <c r="J2537" s="7"/>
      <c r="K2537" s="7"/>
      <c r="L2537" s="124"/>
      <c r="M2537" s="7"/>
      <c r="N2537" s="18"/>
      <c r="O2537" s="122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</row>
    <row r="2538" spans="1:27">
      <c r="A2538" s="18"/>
      <c r="B2538" s="7"/>
      <c r="C2538" s="7"/>
      <c r="D2538" s="18"/>
      <c r="E2538" s="111"/>
      <c r="F2538" s="7"/>
      <c r="G2538" s="7"/>
      <c r="H2538" s="7"/>
      <c r="I2538" s="7"/>
      <c r="J2538" s="7"/>
      <c r="K2538" s="7"/>
      <c r="L2538" s="124"/>
      <c r="M2538" s="7"/>
      <c r="N2538" s="18"/>
      <c r="O2538" s="122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</row>
    <row r="2539" spans="1:27">
      <c r="A2539" s="18"/>
      <c r="B2539" s="7"/>
      <c r="C2539" s="7"/>
      <c r="D2539" s="18"/>
      <c r="E2539" s="111"/>
      <c r="F2539" s="7"/>
      <c r="G2539" s="7"/>
      <c r="H2539" s="7"/>
      <c r="I2539" s="7"/>
      <c r="J2539" s="7"/>
      <c r="K2539" s="7"/>
      <c r="L2539" s="124"/>
      <c r="M2539" s="7"/>
      <c r="N2539" s="18"/>
      <c r="O2539" s="122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</row>
    <row r="2540" spans="1:27">
      <c r="A2540" s="18"/>
      <c r="B2540" s="7"/>
      <c r="C2540" s="7"/>
      <c r="D2540" s="18"/>
      <c r="E2540" s="111"/>
      <c r="F2540" s="7"/>
      <c r="G2540" s="7"/>
      <c r="H2540" s="7"/>
      <c r="I2540" s="7"/>
      <c r="J2540" s="7"/>
      <c r="K2540" s="7"/>
      <c r="L2540" s="124"/>
      <c r="M2540" s="7"/>
      <c r="N2540" s="18"/>
      <c r="O2540" s="122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</row>
    <row r="2541" spans="1:27">
      <c r="A2541" s="18"/>
      <c r="B2541" s="7"/>
      <c r="C2541" s="7"/>
      <c r="D2541" s="18"/>
      <c r="E2541" s="111"/>
      <c r="F2541" s="7"/>
      <c r="G2541" s="7"/>
      <c r="H2541" s="7"/>
      <c r="I2541" s="7"/>
      <c r="J2541" s="7"/>
      <c r="K2541" s="7"/>
      <c r="L2541" s="124"/>
      <c r="M2541" s="7"/>
      <c r="N2541" s="18"/>
      <c r="O2541" s="122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</row>
    <row r="2542" spans="1:27">
      <c r="A2542" s="18"/>
      <c r="B2542" s="7"/>
      <c r="C2542" s="7"/>
      <c r="D2542" s="18"/>
      <c r="E2542" s="111"/>
      <c r="F2542" s="7"/>
      <c r="G2542" s="7"/>
      <c r="H2542" s="7"/>
      <c r="I2542" s="7"/>
      <c r="J2542" s="7"/>
      <c r="K2542" s="7"/>
      <c r="L2542" s="124"/>
      <c r="M2542" s="7"/>
      <c r="N2542" s="18"/>
      <c r="O2542" s="122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</row>
    <row r="2543" spans="1:27">
      <c r="A2543" s="18"/>
      <c r="B2543" s="7"/>
      <c r="C2543" s="7"/>
      <c r="D2543" s="18"/>
      <c r="E2543" s="111"/>
      <c r="F2543" s="7"/>
      <c r="G2543" s="7"/>
      <c r="H2543" s="7"/>
      <c r="I2543" s="7"/>
      <c r="J2543" s="7"/>
      <c r="K2543" s="7"/>
      <c r="L2543" s="124"/>
      <c r="M2543" s="7"/>
      <c r="N2543" s="18"/>
      <c r="O2543" s="122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</row>
    <row r="2544" spans="1:27">
      <c r="A2544" s="18"/>
      <c r="B2544" s="7"/>
      <c r="C2544" s="7"/>
      <c r="D2544" s="18"/>
      <c r="E2544" s="111"/>
      <c r="F2544" s="7"/>
      <c r="G2544" s="7"/>
      <c r="H2544" s="7"/>
      <c r="I2544" s="7"/>
      <c r="J2544" s="7"/>
      <c r="K2544" s="7"/>
      <c r="L2544" s="124"/>
      <c r="M2544" s="7"/>
      <c r="N2544" s="18"/>
      <c r="O2544" s="122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</row>
    <row r="2545" spans="1:27">
      <c r="A2545" s="18"/>
      <c r="B2545" s="7"/>
      <c r="C2545" s="7"/>
      <c r="D2545" s="18"/>
      <c r="E2545" s="111"/>
      <c r="F2545" s="7"/>
      <c r="G2545" s="7"/>
      <c r="H2545" s="7"/>
      <c r="I2545" s="7"/>
      <c r="J2545" s="7"/>
      <c r="K2545" s="7"/>
      <c r="L2545" s="124"/>
      <c r="M2545" s="7"/>
      <c r="N2545" s="18"/>
      <c r="O2545" s="122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</row>
    <row r="2546" spans="1:27">
      <c r="A2546" s="18"/>
      <c r="B2546" s="7"/>
      <c r="C2546" s="7"/>
      <c r="D2546" s="18"/>
      <c r="E2546" s="111"/>
      <c r="F2546" s="7"/>
      <c r="G2546" s="7"/>
      <c r="H2546" s="7"/>
      <c r="I2546" s="7"/>
      <c r="J2546" s="7"/>
      <c r="K2546" s="7"/>
      <c r="L2546" s="124"/>
      <c r="M2546" s="7"/>
      <c r="N2546" s="18"/>
      <c r="O2546" s="122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</row>
    <row r="2547" spans="1:27">
      <c r="A2547" s="18"/>
      <c r="B2547" s="7"/>
      <c r="C2547" s="7"/>
      <c r="D2547" s="18"/>
      <c r="E2547" s="111"/>
      <c r="F2547" s="7"/>
      <c r="G2547" s="7"/>
      <c r="H2547" s="7"/>
      <c r="I2547" s="7"/>
      <c r="J2547" s="7"/>
      <c r="K2547" s="7"/>
      <c r="L2547" s="124"/>
      <c r="M2547" s="7"/>
      <c r="N2547" s="18"/>
      <c r="O2547" s="122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</row>
    <row r="2548" spans="1:27">
      <c r="A2548" s="18"/>
      <c r="B2548" s="7"/>
      <c r="C2548" s="7"/>
      <c r="D2548" s="18"/>
      <c r="E2548" s="111"/>
      <c r="F2548" s="7"/>
      <c r="G2548" s="7"/>
      <c r="H2548" s="7"/>
      <c r="I2548" s="7"/>
      <c r="J2548" s="7"/>
      <c r="K2548" s="7"/>
      <c r="L2548" s="124"/>
      <c r="M2548" s="7"/>
      <c r="N2548" s="18"/>
      <c r="O2548" s="122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</row>
    <row r="2549" spans="1:27">
      <c r="A2549" s="18"/>
      <c r="B2549" s="7"/>
      <c r="C2549" s="7"/>
      <c r="D2549" s="18"/>
      <c r="E2549" s="111"/>
      <c r="F2549" s="7"/>
      <c r="G2549" s="7"/>
      <c r="H2549" s="7"/>
      <c r="I2549" s="7"/>
      <c r="J2549" s="7"/>
      <c r="K2549" s="7"/>
      <c r="L2549" s="124"/>
      <c r="M2549" s="7"/>
      <c r="N2549" s="18"/>
      <c r="O2549" s="122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</row>
    <row r="2550" spans="1:27">
      <c r="A2550" s="18"/>
      <c r="B2550" s="7"/>
      <c r="C2550" s="7"/>
      <c r="D2550" s="18"/>
      <c r="E2550" s="111"/>
      <c r="F2550" s="7"/>
      <c r="G2550" s="7"/>
      <c r="H2550" s="7"/>
      <c r="I2550" s="7"/>
      <c r="J2550" s="7"/>
      <c r="K2550" s="7"/>
      <c r="L2550" s="124"/>
      <c r="M2550" s="7"/>
      <c r="N2550" s="18"/>
      <c r="O2550" s="122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</row>
    <row r="2551" spans="1:27">
      <c r="A2551" s="18"/>
      <c r="B2551" s="7"/>
      <c r="C2551" s="7"/>
      <c r="D2551" s="18"/>
      <c r="E2551" s="111"/>
      <c r="F2551" s="7"/>
      <c r="G2551" s="7"/>
      <c r="H2551" s="7"/>
      <c r="I2551" s="7"/>
      <c r="J2551" s="7"/>
      <c r="K2551" s="7"/>
      <c r="L2551" s="124"/>
      <c r="M2551" s="7"/>
      <c r="N2551" s="18"/>
      <c r="O2551" s="122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</row>
    <row r="2552" spans="1:27">
      <c r="A2552" s="18"/>
      <c r="B2552" s="7"/>
      <c r="C2552" s="7"/>
      <c r="D2552" s="18"/>
      <c r="E2552" s="111"/>
      <c r="F2552" s="7"/>
      <c r="G2552" s="7"/>
      <c r="H2552" s="7"/>
      <c r="I2552" s="7"/>
      <c r="J2552" s="7"/>
      <c r="K2552" s="7"/>
      <c r="L2552" s="124"/>
      <c r="M2552" s="7"/>
      <c r="N2552" s="18"/>
      <c r="O2552" s="122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</row>
    <row r="2553" spans="1:27">
      <c r="A2553" s="18"/>
      <c r="B2553" s="7"/>
      <c r="C2553" s="7"/>
      <c r="D2553" s="18"/>
      <c r="E2553" s="111"/>
      <c r="F2553" s="7"/>
      <c r="G2553" s="7"/>
      <c r="H2553" s="7"/>
      <c r="I2553" s="7"/>
      <c r="J2553" s="7"/>
      <c r="K2553" s="7"/>
      <c r="L2553" s="124"/>
      <c r="M2553" s="7"/>
      <c r="N2553" s="18"/>
      <c r="O2553" s="122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</row>
    <row r="2554" spans="1:27">
      <c r="A2554" s="18"/>
      <c r="B2554" s="7"/>
      <c r="C2554" s="7"/>
      <c r="D2554" s="18"/>
      <c r="E2554" s="111"/>
      <c r="F2554" s="7"/>
      <c r="G2554" s="7"/>
      <c r="H2554" s="7"/>
      <c r="I2554" s="7"/>
      <c r="J2554" s="7"/>
      <c r="K2554" s="7"/>
      <c r="L2554" s="124"/>
      <c r="M2554" s="7"/>
      <c r="N2554" s="18"/>
      <c r="O2554" s="122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</row>
    <row r="2555" spans="1:27">
      <c r="A2555" s="18"/>
      <c r="B2555" s="7"/>
      <c r="C2555" s="7"/>
      <c r="D2555" s="18"/>
      <c r="E2555" s="111"/>
      <c r="F2555" s="7"/>
      <c r="G2555" s="7"/>
      <c r="H2555" s="7"/>
      <c r="I2555" s="7"/>
      <c r="J2555" s="7"/>
      <c r="K2555" s="7"/>
      <c r="L2555" s="124"/>
      <c r="M2555" s="7"/>
      <c r="N2555" s="18"/>
      <c r="O2555" s="122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</row>
    <row r="2556" spans="1:27">
      <c r="A2556" s="18"/>
      <c r="B2556" s="7"/>
      <c r="C2556" s="7"/>
      <c r="D2556" s="18"/>
      <c r="E2556" s="111"/>
      <c r="F2556" s="7"/>
      <c r="G2556" s="7"/>
      <c r="H2556" s="7"/>
      <c r="I2556" s="7"/>
      <c r="J2556" s="7"/>
      <c r="K2556" s="7"/>
      <c r="L2556" s="124"/>
      <c r="M2556" s="7"/>
      <c r="N2556" s="18"/>
      <c r="O2556" s="122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</row>
    <row r="2557" spans="1:27">
      <c r="A2557" s="18"/>
      <c r="B2557" s="7"/>
      <c r="C2557" s="7"/>
      <c r="D2557" s="18"/>
      <c r="E2557" s="111"/>
      <c r="F2557" s="7"/>
      <c r="G2557" s="7"/>
      <c r="H2557" s="7"/>
      <c r="I2557" s="7"/>
      <c r="J2557" s="7"/>
      <c r="K2557" s="7"/>
      <c r="L2557" s="124"/>
      <c r="M2557" s="7"/>
      <c r="N2557" s="18"/>
      <c r="O2557" s="122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</row>
    <row r="2558" spans="1:27">
      <c r="A2558" s="18"/>
      <c r="B2558" s="7"/>
      <c r="C2558" s="7"/>
      <c r="D2558" s="18"/>
      <c r="E2558" s="111"/>
      <c r="F2558" s="7"/>
      <c r="G2558" s="7"/>
      <c r="H2558" s="7"/>
      <c r="I2558" s="7"/>
      <c r="J2558" s="7"/>
      <c r="K2558" s="7"/>
      <c r="L2558" s="124"/>
      <c r="M2558" s="7"/>
      <c r="N2558" s="18"/>
      <c r="O2558" s="122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</row>
    <row r="2559" spans="1:27">
      <c r="A2559" s="18"/>
      <c r="B2559" s="7"/>
      <c r="C2559" s="7"/>
      <c r="D2559" s="18"/>
      <c r="E2559" s="111"/>
      <c r="F2559" s="7"/>
      <c r="G2559" s="7"/>
      <c r="H2559" s="7"/>
      <c r="I2559" s="7"/>
      <c r="J2559" s="7"/>
      <c r="K2559" s="7"/>
      <c r="L2559" s="124"/>
      <c r="M2559" s="7"/>
      <c r="N2559" s="18"/>
      <c r="O2559" s="122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</row>
    <row r="2560" spans="1:27">
      <c r="A2560" s="18"/>
      <c r="B2560" s="7"/>
      <c r="C2560" s="7"/>
      <c r="D2560" s="18"/>
      <c r="E2560" s="111"/>
      <c r="F2560" s="7"/>
      <c r="G2560" s="7"/>
      <c r="H2560" s="7"/>
      <c r="I2560" s="7"/>
      <c r="J2560" s="7"/>
      <c r="K2560" s="7"/>
      <c r="L2560" s="124"/>
      <c r="M2560" s="7"/>
      <c r="N2560" s="18"/>
      <c r="O2560" s="122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</row>
    <row r="2561" spans="1:27">
      <c r="A2561" s="18"/>
      <c r="B2561" s="7"/>
      <c r="C2561" s="7"/>
      <c r="D2561" s="18"/>
      <c r="E2561" s="111"/>
      <c r="F2561" s="7"/>
      <c r="G2561" s="7"/>
      <c r="H2561" s="7"/>
      <c r="I2561" s="7"/>
      <c r="J2561" s="7"/>
      <c r="K2561" s="7"/>
      <c r="L2561" s="124"/>
      <c r="M2561" s="7"/>
      <c r="N2561" s="18"/>
      <c r="O2561" s="122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</row>
    <row r="2562" spans="1:27">
      <c r="A2562" s="18"/>
      <c r="B2562" s="7"/>
      <c r="C2562" s="7"/>
      <c r="D2562" s="18"/>
      <c r="E2562" s="111"/>
      <c r="F2562" s="7"/>
      <c r="G2562" s="7"/>
      <c r="H2562" s="7"/>
      <c r="I2562" s="7"/>
      <c r="J2562" s="7"/>
      <c r="K2562" s="7"/>
      <c r="L2562" s="124"/>
      <c r="M2562" s="7"/>
      <c r="N2562" s="18"/>
      <c r="O2562" s="122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</row>
    <row r="2563" spans="1:27">
      <c r="A2563" s="18"/>
      <c r="B2563" s="7"/>
      <c r="C2563" s="7"/>
      <c r="D2563" s="18"/>
      <c r="E2563" s="111"/>
      <c r="F2563" s="7"/>
      <c r="G2563" s="7"/>
      <c r="H2563" s="7"/>
      <c r="I2563" s="7"/>
      <c r="J2563" s="7"/>
      <c r="K2563" s="7"/>
      <c r="L2563" s="124"/>
      <c r="M2563" s="7"/>
      <c r="N2563" s="18"/>
      <c r="O2563" s="122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</row>
    <row r="2564" spans="1:27">
      <c r="A2564" s="18"/>
      <c r="B2564" s="7"/>
      <c r="C2564" s="7"/>
      <c r="D2564" s="18"/>
      <c r="E2564" s="111"/>
      <c r="F2564" s="7"/>
      <c r="G2564" s="7"/>
      <c r="H2564" s="7"/>
      <c r="I2564" s="7"/>
      <c r="J2564" s="7"/>
      <c r="K2564" s="7"/>
      <c r="L2564" s="124"/>
      <c r="M2564" s="7"/>
      <c r="N2564" s="18"/>
      <c r="O2564" s="122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</row>
    <row r="2565" spans="1:27">
      <c r="A2565" s="18"/>
      <c r="B2565" s="7"/>
      <c r="C2565" s="7"/>
      <c r="D2565" s="18"/>
      <c r="E2565" s="111"/>
      <c r="F2565" s="7"/>
      <c r="G2565" s="7"/>
      <c r="H2565" s="7"/>
      <c r="I2565" s="7"/>
      <c r="J2565" s="7"/>
      <c r="K2565" s="7"/>
      <c r="L2565" s="124"/>
      <c r="M2565" s="7"/>
      <c r="N2565" s="18"/>
      <c r="O2565" s="122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</row>
    <row r="2566" spans="1:27">
      <c r="A2566" s="18"/>
      <c r="B2566" s="7"/>
      <c r="C2566" s="7"/>
      <c r="D2566" s="18"/>
      <c r="E2566" s="111"/>
      <c r="F2566" s="7"/>
      <c r="G2566" s="7"/>
      <c r="H2566" s="7"/>
      <c r="I2566" s="7"/>
      <c r="J2566" s="7"/>
      <c r="K2566" s="7"/>
      <c r="L2566" s="124"/>
      <c r="M2566" s="7"/>
      <c r="N2566" s="18"/>
      <c r="O2566" s="122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</row>
    <row r="2567" spans="1:27">
      <c r="A2567" s="18"/>
      <c r="B2567" s="7"/>
      <c r="C2567" s="7"/>
      <c r="D2567" s="18"/>
      <c r="E2567" s="111"/>
      <c r="F2567" s="7"/>
      <c r="G2567" s="7"/>
      <c r="H2567" s="7"/>
      <c r="I2567" s="7"/>
      <c r="J2567" s="7"/>
      <c r="K2567" s="7"/>
      <c r="L2567" s="124"/>
      <c r="M2567" s="7"/>
      <c r="N2567" s="18"/>
      <c r="O2567" s="122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</row>
    <row r="2568" spans="1:27">
      <c r="A2568" s="18"/>
      <c r="B2568" s="7"/>
      <c r="C2568" s="7"/>
      <c r="D2568" s="18"/>
      <c r="E2568" s="111"/>
      <c r="F2568" s="7"/>
      <c r="G2568" s="7"/>
      <c r="H2568" s="7"/>
      <c r="I2568" s="7"/>
      <c r="J2568" s="7"/>
      <c r="K2568" s="7"/>
      <c r="L2568" s="124"/>
      <c r="M2568" s="7"/>
      <c r="N2568" s="18"/>
      <c r="O2568" s="122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</row>
    <row r="2569" spans="1:27">
      <c r="A2569" s="18"/>
      <c r="B2569" s="7"/>
      <c r="C2569" s="7"/>
      <c r="D2569" s="18"/>
      <c r="E2569" s="111"/>
      <c r="F2569" s="7"/>
      <c r="G2569" s="7"/>
      <c r="H2569" s="7"/>
      <c r="I2569" s="7"/>
      <c r="J2569" s="7"/>
      <c r="K2569" s="7"/>
      <c r="L2569" s="124"/>
      <c r="M2569" s="7"/>
      <c r="N2569" s="18"/>
      <c r="O2569" s="122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</row>
    <row r="2570" spans="1:27">
      <c r="A2570" s="18"/>
      <c r="B2570" s="7"/>
      <c r="C2570" s="7"/>
      <c r="D2570" s="18"/>
      <c r="E2570" s="111"/>
      <c r="F2570" s="7"/>
      <c r="G2570" s="7"/>
      <c r="H2570" s="7"/>
      <c r="I2570" s="7"/>
      <c r="J2570" s="7"/>
      <c r="K2570" s="7"/>
      <c r="L2570" s="124"/>
      <c r="M2570" s="7"/>
      <c r="N2570" s="18"/>
      <c r="O2570" s="122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</row>
    <row r="2571" spans="1:27">
      <c r="A2571" s="18"/>
      <c r="B2571" s="7"/>
      <c r="C2571" s="7"/>
      <c r="D2571" s="18"/>
      <c r="E2571" s="111"/>
      <c r="F2571" s="7"/>
      <c r="G2571" s="7"/>
      <c r="H2571" s="7"/>
      <c r="I2571" s="7"/>
      <c r="J2571" s="7"/>
      <c r="K2571" s="7"/>
      <c r="L2571" s="124"/>
      <c r="M2571" s="7"/>
      <c r="N2571" s="18"/>
      <c r="O2571" s="122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</row>
    <row r="2572" spans="1:27">
      <c r="A2572" s="18"/>
      <c r="B2572" s="7"/>
      <c r="C2572" s="7"/>
      <c r="D2572" s="18"/>
      <c r="E2572" s="111"/>
      <c r="F2572" s="7"/>
      <c r="G2572" s="7"/>
      <c r="H2572" s="7"/>
      <c r="I2572" s="7"/>
      <c r="J2572" s="7"/>
      <c r="K2572" s="7"/>
      <c r="L2572" s="124"/>
      <c r="M2572" s="7"/>
      <c r="N2572" s="18"/>
      <c r="O2572" s="122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</row>
    <row r="2573" spans="1:27">
      <c r="A2573" s="18"/>
      <c r="B2573" s="7"/>
      <c r="C2573" s="7"/>
      <c r="D2573" s="18"/>
      <c r="E2573" s="111"/>
      <c r="F2573" s="7"/>
      <c r="G2573" s="7"/>
      <c r="H2573" s="7"/>
      <c r="I2573" s="7"/>
      <c r="J2573" s="7"/>
      <c r="K2573" s="7"/>
      <c r="L2573" s="124"/>
      <c r="M2573" s="7"/>
      <c r="N2573" s="18"/>
      <c r="O2573" s="122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</row>
    <row r="2574" spans="1:27">
      <c r="A2574" s="18"/>
      <c r="B2574" s="7"/>
      <c r="C2574" s="7"/>
      <c r="D2574" s="18"/>
      <c r="E2574" s="111"/>
      <c r="F2574" s="7"/>
      <c r="G2574" s="7"/>
      <c r="H2574" s="7"/>
      <c r="I2574" s="7"/>
      <c r="J2574" s="7"/>
      <c r="K2574" s="7"/>
      <c r="L2574" s="124"/>
      <c r="M2574" s="7"/>
      <c r="N2574" s="18"/>
      <c r="O2574" s="122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</row>
    <row r="2575" spans="1:27">
      <c r="A2575" s="18"/>
      <c r="B2575" s="7"/>
      <c r="C2575" s="7"/>
      <c r="D2575" s="18"/>
      <c r="E2575" s="111"/>
      <c r="F2575" s="7"/>
      <c r="G2575" s="7"/>
      <c r="H2575" s="7"/>
      <c r="I2575" s="7"/>
      <c r="J2575" s="7"/>
      <c r="K2575" s="7"/>
      <c r="L2575" s="124"/>
      <c r="M2575" s="7"/>
      <c r="N2575" s="18"/>
      <c r="O2575" s="122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</row>
    <row r="2576" spans="1:27">
      <c r="A2576" s="18"/>
      <c r="B2576" s="7"/>
      <c r="C2576" s="7"/>
      <c r="D2576" s="18"/>
      <c r="E2576" s="111"/>
      <c r="F2576" s="7"/>
      <c r="G2576" s="7"/>
      <c r="H2576" s="7"/>
      <c r="I2576" s="7"/>
      <c r="J2576" s="7"/>
      <c r="K2576" s="7"/>
      <c r="L2576" s="124"/>
      <c r="M2576" s="7"/>
      <c r="N2576" s="18"/>
      <c r="O2576" s="122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</row>
    <row r="2577" spans="1:27">
      <c r="A2577" s="18"/>
      <c r="B2577" s="7"/>
      <c r="C2577" s="7"/>
      <c r="D2577" s="18"/>
      <c r="E2577" s="111"/>
      <c r="F2577" s="7"/>
      <c r="G2577" s="7"/>
      <c r="H2577" s="7"/>
      <c r="I2577" s="7"/>
      <c r="J2577" s="7"/>
      <c r="K2577" s="7"/>
      <c r="L2577" s="124"/>
      <c r="M2577" s="7"/>
      <c r="N2577" s="18"/>
      <c r="O2577" s="122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</row>
    <row r="2578" spans="1:27">
      <c r="A2578" s="18"/>
      <c r="B2578" s="7"/>
      <c r="C2578" s="7"/>
      <c r="D2578" s="18"/>
      <c r="E2578" s="111"/>
      <c r="F2578" s="7"/>
      <c r="G2578" s="7"/>
      <c r="H2578" s="7"/>
      <c r="I2578" s="7"/>
      <c r="J2578" s="7"/>
      <c r="K2578" s="7"/>
      <c r="L2578" s="124"/>
      <c r="M2578" s="7"/>
      <c r="N2578" s="18"/>
      <c r="O2578" s="122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</row>
    <row r="2579" spans="1:27">
      <c r="A2579" s="18"/>
      <c r="B2579" s="7"/>
      <c r="C2579" s="7"/>
      <c r="D2579" s="18"/>
      <c r="E2579" s="111"/>
      <c r="F2579" s="7"/>
      <c r="G2579" s="7"/>
      <c r="H2579" s="7"/>
      <c r="I2579" s="7"/>
      <c r="J2579" s="7"/>
      <c r="K2579" s="7"/>
      <c r="L2579" s="124"/>
      <c r="M2579" s="7"/>
      <c r="N2579" s="18"/>
      <c r="O2579" s="122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</row>
    <row r="2580" spans="1:27">
      <c r="A2580" s="18"/>
      <c r="B2580" s="7"/>
      <c r="C2580" s="7"/>
      <c r="D2580" s="18"/>
      <c r="E2580" s="111"/>
      <c r="F2580" s="7"/>
      <c r="G2580" s="7"/>
      <c r="H2580" s="7"/>
      <c r="I2580" s="7"/>
      <c r="J2580" s="7"/>
      <c r="K2580" s="7"/>
      <c r="L2580" s="124"/>
      <c r="M2580" s="7"/>
      <c r="N2580" s="18"/>
      <c r="O2580" s="122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</row>
    <row r="2581" spans="1:27">
      <c r="A2581" s="18"/>
      <c r="B2581" s="7"/>
      <c r="C2581" s="7"/>
      <c r="D2581" s="18"/>
      <c r="E2581" s="111"/>
      <c r="F2581" s="7"/>
      <c r="G2581" s="7"/>
      <c r="H2581" s="7"/>
      <c r="I2581" s="7"/>
      <c r="J2581" s="7"/>
      <c r="K2581" s="7"/>
      <c r="L2581" s="124"/>
      <c r="M2581" s="7"/>
      <c r="N2581" s="18"/>
      <c r="O2581" s="122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</row>
    <row r="2582" spans="1:27">
      <c r="A2582" s="18"/>
      <c r="B2582" s="7"/>
      <c r="C2582" s="7"/>
      <c r="D2582" s="18"/>
      <c r="E2582" s="111"/>
      <c r="F2582" s="7"/>
      <c r="G2582" s="7"/>
      <c r="H2582" s="7"/>
      <c r="I2582" s="7"/>
      <c r="J2582" s="7"/>
      <c r="K2582" s="7"/>
      <c r="L2582" s="124"/>
      <c r="M2582" s="7"/>
      <c r="N2582" s="18"/>
      <c r="O2582" s="122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</row>
    <row r="2583" spans="1:27">
      <c r="A2583" s="18"/>
      <c r="B2583" s="7"/>
      <c r="C2583" s="7"/>
      <c r="D2583" s="18"/>
      <c r="E2583" s="111"/>
      <c r="F2583" s="7"/>
      <c r="G2583" s="7"/>
      <c r="H2583" s="7"/>
      <c r="I2583" s="7"/>
      <c r="J2583" s="7"/>
      <c r="K2583" s="7"/>
      <c r="L2583" s="124"/>
      <c r="M2583" s="7"/>
      <c r="N2583" s="18"/>
      <c r="O2583" s="122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</row>
    <row r="2584" spans="1:27">
      <c r="A2584" s="18"/>
      <c r="B2584" s="7"/>
      <c r="C2584" s="7"/>
      <c r="D2584" s="18"/>
      <c r="E2584" s="111"/>
      <c r="F2584" s="7"/>
      <c r="G2584" s="7"/>
      <c r="H2584" s="7"/>
      <c r="I2584" s="7"/>
      <c r="J2584" s="7"/>
      <c r="K2584" s="7"/>
      <c r="L2584" s="124"/>
      <c r="M2584" s="7"/>
      <c r="N2584" s="18"/>
      <c r="O2584" s="122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</row>
    <row r="2585" spans="1:27">
      <c r="A2585" s="18"/>
      <c r="B2585" s="7"/>
      <c r="C2585" s="7"/>
      <c r="D2585" s="18"/>
      <c r="E2585" s="111"/>
      <c r="F2585" s="7"/>
      <c r="G2585" s="7"/>
      <c r="H2585" s="7"/>
      <c r="I2585" s="7"/>
      <c r="J2585" s="7"/>
      <c r="K2585" s="7"/>
      <c r="L2585" s="124"/>
      <c r="M2585" s="7"/>
      <c r="N2585" s="18"/>
      <c r="O2585" s="122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</row>
    <row r="2586" spans="1:27">
      <c r="A2586" s="18"/>
      <c r="B2586" s="7"/>
      <c r="C2586" s="7"/>
      <c r="D2586" s="18"/>
      <c r="E2586" s="111"/>
      <c r="F2586" s="7"/>
      <c r="G2586" s="7"/>
      <c r="H2586" s="7"/>
      <c r="I2586" s="7"/>
      <c r="J2586" s="7"/>
      <c r="K2586" s="7"/>
      <c r="L2586" s="124"/>
      <c r="M2586" s="7"/>
      <c r="N2586" s="18"/>
      <c r="O2586" s="122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</row>
    <row r="2587" spans="1:27">
      <c r="A2587" s="18"/>
      <c r="B2587" s="7"/>
      <c r="C2587" s="7"/>
      <c r="D2587" s="18"/>
      <c r="E2587" s="111"/>
      <c r="F2587" s="7"/>
      <c r="G2587" s="7"/>
      <c r="H2587" s="7"/>
      <c r="I2587" s="7"/>
      <c r="J2587" s="7"/>
      <c r="K2587" s="7"/>
      <c r="L2587" s="124"/>
      <c r="M2587" s="7"/>
      <c r="N2587" s="18"/>
      <c r="O2587" s="122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</row>
    <row r="2588" spans="1:27">
      <c r="A2588" s="18"/>
      <c r="B2588" s="7"/>
      <c r="C2588" s="7"/>
      <c r="D2588" s="18"/>
      <c r="E2588" s="111"/>
      <c r="F2588" s="7"/>
      <c r="G2588" s="7"/>
      <c r="H2588" s="7"/>
      <c r="I2588" s="7"/>
      <c r="J2588" s="7"/>
      <c r="K2588" s="7"/>
      <c r="L2588" s="124"/>
      <c r="M2588" s="7"/>
      <c r="N2588" s="18"/>
      <c r="O2588" s="122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</row>
    <row r="2589" spans="1:27">
      <c r="A2589" s="18"/>
      <c r="B2589" s="7"/>
      <c r="C2589" s="7"/>
      <c r="D2589" s="18"/>
      <c r="E2589" s="111"/>
      <c r="F2589" s="7"/>
      <c r="G2589" s="7"/>
      <c r="H2589" s="7"/>
      <c r="I2589" s="7"/>
      <c r="J2589" s="7"/>
      <c r="K2589" s="7"/>
      <c r="L2589" s="124"/>
      <c r="M2589" s="7"/>
      <c r="N2589" s="18"/>
      <c r="O2589" s="122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</row>
    <row r="2590" spans="1:27">
      <c r="A2590" s="18"/>
      <c r="B2590" s="7"/>
      <c r="C2590" s="7"/>
      <c r="D2590" s="18"/>
      <c r="E2590" s="111"/>
      <c r="F2590" s="7"/>
      <c r="G2590" s="7"/>
      <c r="H2590" s="7"/>
      <c r="I2590" s="7"/>
      <c r="J2590" s="7"/>
      <c r="K2590" s="7"/>
      <c r="L2590" s="124"/>
      <c r="M2590" s="7"/>
      <c r="N2590" s="18"/>
      <c r="O2590" s="122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</row>
    <row r="2591" spans="1:27">
      <c r="A2591" s="18"/>
      <c r="B2591" s="7"/>
      <c r="C2591" s="7"/>
      <c r="D2591" s="18"/>
      <c r="E2591" s="111"/>
      <c r="F2591" s="7"/>
      <c r="G2591" s="7"/>
      <c r="H2591" s="7"/>
      <c r="I2591" s="7"/>
      <c r="J2591" s="7"/>
      <c r="K2591" s="7"/>
      <c r="L2591" s="124"/>
      <c r="M2591" s="7"/>
      <c r="N2591" s="18"/>
      <c r="O2591" s="122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</row>
    <row r="2592" spans="1:27">
      <c r="A2592" s="18"/>
      <c r="B2592" s="7"/>
      <c r="C2592" s="7"/>
      <c r="D2592" s="18"/>
      <c r="E2592" s="111"/>
      <c r="F2592" s="7"/>
      <c r="G2592" s="7"/>
      <c r="H2592" s="7"/>
      <c r="I2592" s="7"/>
      <c r="J2592" s="7"/>
      <c r="K2592" s="7"/>
      <c r="L2592" s="124"/>
      <c r="M2592" s="7"/>
      <c r="N2592" s="18"/>
      <c r="O2592" s="122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</row>
    <row r="2593" spans="1:27">
      <c r="A2593" s="18"/>
      <c r="B2593" s="7"/>
      <c r="C2593" s="7"/>
      <c r="D2593" s="18"/>
      <c r="E2593" s="111"/>
      <c r="F2593" s="7"/>
      <c r="G2593" s="7"/>
      <c r="H2593" s="7"/>
      <c r="I2593" s="7"/>
      <c r="J2593" s="7"/>
      <c r="K2593" s="7"/>
      <c r="L2593" s="124"/>
      <c r="M2593" s="7"/>
      <c r="N2593" s="18"/>
      <c r="O2593" s="122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</row>
    <row r="2594" spans="1:27">
      <c r="A2594" s="18"/>
      <c r="B2594" s="7"/>
      <c r="C2594" s="7"/>
      <c r="D2594" s="18"/>
      <c r="E2594" s="111"/>
      <c r="F2594" s="7"/>
      <c r="G2594" s="7"/>
      <c r="H2594" s="7"/>
      <c r="I2594" s="7"/>
      <c r="J2594" s="7"/>
      <c r="K2594" s="7"/>
      <c r="L2594" s="124"/>
      <c r="M2594" s="7"/>
      <c r="N2594" s="18"/>
      <c r="O2594" s="122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</row>
    <row r="2595" spans="1:27">
      <c r="A2595" s="18"/>
      <c r="B2595" s="7"/>
      <c r="C2595" s="7"/>
      <c r="D2595" s="18"/>
      <c r="E2595" s="111"/>
      <c r="F2595" s="7"/>
      <c r="G2595" s="7"/>
      <c r="H2595" s="7"/>
      <c r="I2595" s="7"/>
      <c r="J2595" s="7"/>
      <c r="K2595" s="7"/>
      <c r="L2595" s="124"/>
      <c r="M2595" s="7"/>
      <c r="N2595" s="18"/>
      <c r="O2595" s="122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</row>
    <row r="2596" spans="1:27">
      <c r="A2596" s="18"/>
      <c r="B2596" s="7"/>
      <c r="C2596" s="7"/>
      <c r="D2596" s="18"/>
      <c r="E2596" s="111"/>
      <c r="F2596" s="7"/>
      <c r="G2596" s="7"/>
      <c r="H2596" s="7"/>
      <c r="I2596" s="7"/>
      <c r="J2596" s="7"/>
      <c r="K2596" s="7"/>
      <c r="L2596" s="124"/>
      <c r="M2596" s="7"/>
      <c r="N2596" s="18"/>
      <c r="O2596" s="122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</row>
    <row r="2597" spans="1:27">
      <c r="A2597" s="18"/>
      <c r="B2597" s="7"/>
      <c r="C2597" s="7"/>
      <c r="D2597" s="18"/>
      <c r="E2597" s="111"/>
      <c r="F2597" s="7"/>
      <c r="G2597" s="7"/>
      <c r="H2597" s="7"/>
      <c r="I2597" s="7"/>
      <c r="J2597" s="7"/>
      <c r="K2597" s="7"/>
      <c r="L2597" s="124"/>
      <c r="M2597" s="7"/>
      <c r="N2597" s="18"/>
      <c r="O2597" s="122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</row>
    <row r="2598" spans="1:27">
      <c r="A2598" s="18"/>
      <c r="B2598" s="7"/>
      <c r="C2598" s="7"/>
      <c r="D2598" s="18"/>
      <c r="E2598" s="111"/>
      <c r="F2598" s="7"/>
      <c r="G2598" s="7"/>
      <c r="H2598" s="7"/>
      <c r="I2598" s="7"/>
      <c r="J2598" s="7"/>
      <c r="K2598" s="7"/>
      <c r="L2598" s="124"/>
      <c r="M2598" s="7"/>
      <c r="N2598" s="18"/>
      <c r="O2598" s="122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</row>
    <row r="2599" spans="1:27">
      <c r="A2599" s="18"/>
      <c r="B2599" s="7"/>
      <c r="C2599" s="7"/>
      <c r="D2599" s="18"/>
      <c r="E2599" s="111"/>
      <c r="F2599" s="7"/>
      <c r="G2599" s="7"/>
      <c r="H2599" s="7"/>
      <c r="I2599" s="7"/>
      <c r="J2599" s="7"/>
      <c r="K2599" s="7"/>
      <c r="L2599" s="124"/>
      <c r="M2599" s="7"/>
      <c r="N2599" s="18"/>
      <c r="O2599" s="122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</row>
    <row r="2600" spans="1:27">
      <c r="A2600" s="18"/>
      <c r="B2600" s="7"/>
      <c r="C2600" s="7"/>
      <c r="D2600" s="18"/>
      <c r="E2600" s="111"/>
      <c r="F2600" s="7"/>
      <c r="G2600" s="7"/>
      <c r="H2600" s="7"/>
      <c r="I2600" s="7"/>
      <c r="J2600" s="7"/>
      <c r="K2600" s="7"/>
      <c r="L2600" s="124"/>
      <c r="M2600" s="7"/>
      <c r="N2600" s="18"/>
      <c r="O2600" s="122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</row>
    <row r="2601" spans="1:27">
      <c r="A2601" s="18"/>
      <c r="B2601" s="7"/>
      <c r="C2601" s="7"/>
      <c r="D2601" s="18"/>
      <c r="E2601" s="111"/>
      <c r="F2601" s="7"/>
      <c r="G2601" s="7"/>
      <c r="H2601" s="7"/>
      <c r="I2601" s="7"/>
      <c r="J2601" s="7"/>
      <c r="K2601" s="7"/>
      <c r="L2601" s="124"/>
      <c r="M2601" s="7"/>
      <c r="N2601" s="18"/>
      <c r="O2601" s="122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</row>
    <row r="2602" spans="1:27">
      <c r="A2602" s="18"/>
      <c r="B2602" s="7"/>
      <c r="C2602" s="7"/>
      <c r="D2602" s="18"/>
      <c r="E2602" s="111"/>
      <c r="F2602" s="7"/>
      <c r="G2602" s="7"/>
      <c r="H2602" s="7"/>
      <c r="I2602" s="7"/>
      <c r="J2602" s="7"/>
      <c r="K2602" s="7"/>
      <c r="L2602" s="124"/>
      <c r="M2602" s="7"/>
      <c r="N2602" s="18"/>
      <c r="O2602" s="122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</row>
    <row r="2603" spans="1:27">
      <c r="A2603" s="18"/>
      <c r="B2603" s="7"/>
      <c r="C2603" s="7"/>
      <c r="D2603" s="18"/>
      <c r="E2603" s="111"/>
      <c r="F2603" s="7"/>
      <c r="G2603" s="7"/>
      <c r="H2603" s="7"/>
      <c r="I2603" s="7"/>
      <c r="J2603" s="7"/>
      <c r="K2603" s="7"/>
      <c r="L2603" s="124"/>
      <c r="M2603" s="7"/>
      <c r="N2603" s="18"/>
      <c r="O2603" s="122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</row>
    <row r="2604" spans="1:27">
      <c r="A2604" s="18"/>
      <c r="B2604" s="7"/>
      <c r="C2604" s="7"/>
      <c r="D2604" s="18"/>
      <c r="E2604" s="111"/>
      <c r="F2604" s="7"/>
      <c r="G2604" s="7"/>
      <c r="H2604" s="7"/>
      <c r="I2604" s="7"/>
      <c r="J2604" s="7"/>
      <c r="K2604" s="7"/>
      <c r="L2604" s="124"/>
      <c r="M2604" s="7"/>
      <c r="N2604" s="18"/>
      <c r="O2604" s="122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</row>
    <row r="2605" spans="1:27">
      <c r="A2605" s="18"/>
      <c r="B2605" s="7"/>
      <c r="C2605" s="7"/>
      <c r="D2605" s="18"/>
      <c r="E2605" s="111"/>
      <c r="F2605" s="7"/>
      <c r="G2605" s="7"/>
      <c r="H2605" s="7"/>
      <c r="I2605" s="7"/>
      <c r="J2605" s="7"/>
      <c r="K2605" s="7"/>
      <c r="L2605" s="124"/>
      <c r="M2605" s="7"/>
      <c r="N2605" s="18"/>
      <c r="O2605" s="122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</row>
    <row r="2606" spans="1:27">
      <c r="A2606" s="18"/>
      <c r="B2606" s="7"/>
      <c r="C2606" s="7"/>
      <c r="D2606" s="18"/>
      <c r="E2606" s="111"/>
      <c r="F2606" s="7"/>
      <c r="G2606" s="7"/>
      <c r="H2606" s="7"/>
      <c r="I2606" s="7"/>
      <c r="J2606" s="7"/>
      <c r="K2606" s="7"/>
      <c r="L2606" s="124"/>
      <c r="M2606" s="7"/>
      <c r="N2606" s="18"/>
      <c r="O2606" s="122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</row>
    <row r="2607" spans="1:27">
      <c r="A2607" s="18"/>
      <c r="B2607" s="7"/>
      <c r="C2607" s="7"/>
      <c r="D2607" s="18"/>
      <c r="E2607" s="111"/>
      <c r="F2607" s="7"/>
      <c r="G2607" s="7"/>
      <c r="H2607" s="7"/>
      <c r="I2607" s="7"/>
      <c r="J2607" s="7"/>
      <c r="K2607" s="7"/>
      <c r="L2607" s="124"/>
      <c r="M2607" s="7"/>
      <c r="N2607" s="18"/>
      <c r="O2607" s="122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</row>
    <row r="2608" spans="1:27">
      <c r="A2608" s="18"/>
      <c r="B2608" s="7"/>
      <c r="C2608" s="7"/>
      <c r="D2608" s="18"/>
      <c r="E2608" s="111"/>
      <c r="F2608" s="7"/>
      <c r="G2608" s="7"/>
      <c r="H2608" s="7"/>
      <c r="I2608" s="7"/>
      <c r="J2608" s="7"/>
      <c r="K2608" s="7"/>
      <c r="L2608" s="124"/>
      <c r="M2608" s="7"/>
      <c r="N2608" s="18"/>
      <c r="O2608" s="122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</row>
    <row r="2609" spans="1:27">
      <c r="A2609" s="18"/>
      <c r="B2609" s="7"/>
      <c r="C2609" s="7"/>
      <c r="D2609" s="18"/>
      <c r="E2609" s="111"/>
      <c r="F2609" s="7"/>
      <c r="G2609" s="7"/>
      <c r="H2609" s="7"/>
      <c r="I2609" s="7"/>
      <c r="J2609" s="7"/>
      <c r="K2609" s="7"/>
      <c r="L2609" s="124"/>
      <c r="M2609" s="7"/>
      <c r="N2609" s="18"/>
      <c r="O2609" s="122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</row>
    <row r="2610" spans="1:27">
      <c r="A2610" s="18"/>
      <c r="B2610" s="7"/>
      <c r="C2610" s="7"/>
      <c r="D2610" s="18"/>
      <c r="E2610" s="111"/>
      <c r="F2610" s="7"/>
      <c r="G2610" s="7"/>
      <c r="H2610" s="7"/>
      <c r="I2610" s="7"/>
      <c r="J2610" s="7"/>
      <c r="K2610" s="7"/>
      <c r="L2610" s="124"/>
      <c r="M2610" s="7"/>
      <c r="N2610" s="18"/>
      <c r="O2610" s="122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</row>
    <row r="2611" spans="1:27">
      <c r="A2611" s="18"/>
      <c r="B2611" s="7"/>
      <c r="C2611" s="7"/>
      <c r="D2611" s="18"/>
      <c r="E2611" s="111"/>
      <c r="F2611" s="7"/>
      <c r="G2611" s="7"/>
      <c r="H2611" s="7"/>
      <c r="I2611" s="7"/>
      <c r="J2611" s="7"/>
      <c r="K2611" s="7"/>
      <c r="L2611" s="124"/>
      <c r="M2611" s="7"/>
      <c r="N2611" s="18"/>
      <c r="O2611" s="122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</row>
    <row r="2612" spans="1:27">
      <c r="A2612" s="18"/>
      <c r="B2612" s="7"/>
      <c r="C2612" s="7"/>
      <c r="D2612" s="18"/>
      <c r="E2612" s="111"/>
      <c r="F2612" s="7"/>
      <c r="G2612" s="7"/>
      <c r="H2612" s="7"/>
      <c r="I2612" s="7"/>
      <c r="J2612" s="7"/>
      <c r="K2612" s="7"/>
      <c r="L2612" s="124"/>
      <c r="M2612" s="7"/>
      <c r="N2612" s="18"/>
      <c r="O2612" s="122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</row>
    <row r="2613" spans="1:27">
      <c r="A2613" s="18"/>
      <c r="B2613" s="7"/>
      <c r="C2613" s="7"/>
      <c r="D2613" s="18"/>
      <c r="E2613" s="111"/>
      <c r="F2613" s="7"/>
      <c r="G2613" s="7"/>
      <c r="H2613" s="7"/>
      <c r="I2613" s="7"/>
      <c r="J2613" s="7"/>
      <c r="K2613" s="7"/>
      <c r="L2613" s="124"/>
      <c r="M2613" s="7"/>
      <c r="N2613" s="18"/>
      <c r="O2613" s="122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</row>
    <row r="2614" spans="1:27">
      <c r="A2614" s="18"/>
      <c r="B2614" s="7"/>
      <c r="C2614" s="7"/>
      <c r="D2614" s="18"/>
      <c r="E2614" s="111"/>
      <c r="F2614" s="7"/>
      <c r="G2614" s="7"/>
      <c r="H2614" s="7"/>
      <c r="I2614" s="7"/>
      <c r="J2614" s="7"/>
      <c r="K2614" s="7"/>
      <c r="L2614" s="124"/>
      <c r="M2614" s="7"/>
      <c r="N2614" s="18"/>
      <c r="O2614" s="122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</row>
    <row r="2615" spans="1:27">
      <c r="A2615" s="18"/>
      <c r="B2615" s="7"/>
      <c r="C2615" s="7"/>
      <c r="D2615" s="18"/>
      <c r="E2615" s="111"/>
      <c r="F2615" s="7"/>
      <c r="G2615" s="7"/>
      <c r="H2615" s="7"/>
      <c r="I2615" s="7"/>
      <c r="J2615" s="7"/>
      <c r="K2615" s="7"/>
      <c r="L2615" s="124"/>
      <c r="M2615" s="7"/>
      <c r="N2615" s="18"/>
      <c r="O2615" s="122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</row>
    <row r="2616" spans="1:27">
      <c r="A2616" s="18"/>
      <c r="B2616" s="7"/>
      <c r="C2616" s="7"/>
      <c r="D2616" s="18"/>
      <c r="E2616" s="111"/>
      <c r="F2616" s="7"/>
      <c r="G2616" s="7"/>
      <c r="H2616" s="7"/>
      <c r="I2616" s="7"/>
      <c r="J2616" s="7"/>
      <c r="K2616" s="7"/>
      <c r="L2616" s="124"/>
      <c r="M2616" s="7"/>
      <c r="N2616" s="18"/>
      <c r="O2616" s="122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</row>
    <row r="2617" spans="1:27">
      <c r="A2617" s="18"/>
      <c r="B2617" s="7"/>
      <c r="C2617" s="7"/>
      <c r="D2617" s="18"/>
      <c r="E2617" s="111"/>
      <c r="F2617" s="7"/>
      <c r="G2617" s="7"/>
      <c r="H2617" s="7"/>
      <c r="I2617" s="7"/>
      <c r="J2617" s="7"/>
      <c r="K2617" s="7"/>
      <c r="L2617" s="124"/>
      <c r="M2617" s="7"/>
      <c r="N2617" s="18"/>
      <c r="O2617" s="122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</row>
    <row r="2618" spans="1:27">
      <c r="A2618" s="18"/>
      <c r="B2618" s="7"/>
      <c r="C2618" s="7"/>
      <c r="D2618" s="18"/>
      <c r="E2618" s="111"/>
      <c r="F2618" s="7"/>
      <c r="G2618" s="7"/>
      <c r="H2618" s="7"/>
      <c r="I2618" s="7"/>
      <c r="J2618" s="7"/>
      <c r="K2618" s="7"/>
      <c r="L2618" s="124"/>
      <c r="M2618" s="7"/>
      <c r="N2618" s="18"/>
      <c r="O2618" s="122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</row>
    <row r="2619" spans="1:27">
      <c r="A2619" s="18"/>
      <c r="B2619" s="7"/>
      <c r="C2619" s="7"/>
      <c r="D2619" s="18"/>
      <c r="E2619" s="111"/>
      <c r="F2619" s="7"/>
      <c r="G2619" s="7"/>
      <c r="H2619" s="7"/>
      <c r="I2619" s="7"/>
      <c r="J2619" s="7"/>
      <c r="K2619" s="7"/>
      <c r="L2619" s="124"/>
      <c r="M2619" s="7"/>
      <c r="N2619" s="18"/>
      <c r="O2619" s="122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</row>
    <row r="2620" spans="1:27">
      <c r="A2620" s="18"/>
      <c r="B2620" s="7"/>
      <c r="C2620" s="7"/>
      <c r="D2620" s="18"/>
      <c r="E2620" s="111"/>
      <c r="F2620" s="7"/>
      <c r="G2620" s="7"/>
      <c r="H2620" s="7"/>
      <c r="I2620" s="7"/>
      <c r="J2620" s="7"/>
      <c r="K2620" s="7"/>
      <c r="L2620" s="124"/>
      <c r="M2620" s="7"/>
      <c r="N2620" s="18"/>
      <c r="O2620" s="122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</row>
    <row r="2621" spans="1:27">
      <c r="A2621" s="18"/>
      <c r="B2621" s="7"/>
      <c r="C2621" s="7"/>
      <c r="D2621" s="18"/>
      <c r="E2621" s="111"/>
      <c r="F2621" s="7"/>
      <c r="G2621" s="7"/>
      <c r="H2621" s="7"/>
      <c r="I2621" s="7"/>
      <c r="J2621" s="7"/>
      <c r="K2621" s="7"/>
      <c r="L2621" s="124"/>
      <c r="M2621" s="7"/>
      <c r="N2621" s="18"/>
      <c r="O2621" s="122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</row>
    <row r="2622" spans="1:27">
      <c r="A2622" s="18"/>
      <c r="B2622" s="7"/>
      <c r="C2622" s="7"/>
      <c r="D2622" s="18"/>
      <c r="E2622" s="111"/>
      <c r="F2622" s="7"/>
      <c r="G2622" s="7"/>
      <c r="H2622" s="7"/>
      <c r="I2622" s="7"/>
      <c r="J2622" s="7"/>
      <c r="K2622" s="7"/>
      <c r="L2622" s="124"/>
      <c r="M2622" s="7"/>
      <c r="N2622" s="18"/>
      <c r="O2622" s="122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</row>
    <row r="2623" spans="1:27">
      <c r="A2623" s="18"/>
      <c r="B2623" s="7"/>
      <c r="C2623" s="7"/>
      <c r="D2623" s="18"/>
      <c r="E2623" s="111"/>
      <c r="F2623" s="7"/>
      <c r="G2623" s="7"/>
      <c r="H2623" s="7"/>
      <c r="I2623" s="7"/>
      <c r="J2623" s="7"/>
      <c r="K2623" s="7"/>
      <c r="L2623" s="124"/>
      <c r="M2623" s="7"/>
      <c r="N2623" s="18"/>
      <c r="O2623" s="122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</row>
    <row r="2624" spans="1:27">
      <c r="A2624" s="18"/>
      <c r="B2624" s="7"/>
      <c r="C2624" s="7"/>
      <c r="D2624" s="18"/>
      <c r="E2624" s="111"/>
      <c r="F2624" s="7"/>
      <c r="G2624" s="7"/>
      <c r="H2624" s="7"/>
      <c r="I2624" s="7"/>
      <c r="J2624" s="7"/>
      <c r="K2624" s="7"/>
      <c r="L2624" s="124"/>
      <c r="M2624" s="7"/>
      <c r="N2624" s="18"/>
      <c r="O2624" s="122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</row>
    <row r="2625" spans="1:27">
      <c r="A2625" s="18"/>
      <c r="B2625" s="7"/>
      <c r="C2625" s="7"/>
      <c r="D2625" s="18"/>
      <c r="E2625" s="111"/>
      <c r="F2625" s="7"/>
      <c r="G2625" s="7"/>
      <c r="H2625" s="7"/>
      <c r="I2625" s="7"/>
      <c r="J2625" s="7"/>
      <c r="K2625" s="7"/>
      <c r="L2625" s="124"/>
      <c r="M2625" s="7"/>
      <c r="N2625" s="18"/>
      <c r="O2625" s="122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</row>
    <row r="2626" spans="1:27">
      <c r="A2626" s="18"/>
      <c r="B2626" s="7"/>
      <c r="C2626" s="7"/>
      <c r="D2626" s="18"/>
      <c r="E2626" s="111"/>
      <c r="F2626" s="7"/>
      <c r="G2626" s="7"/>
      <c r="H2626" s="7"/>
      <c r="I2626" s="7"/>
      <c r="J2626" s="7"/>
      <c r="K2626" s="7"/>
      <c r="L2626" s="124"/>
      <c r="M2626" s="7"/>
      <c r="N2626" s="18"/>
      <c r="O2626" s="122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</row>
    <row r="2627" spans="1:27">
      <c r="A2627" s="18"/>
      <c r="B2627" s="7"/>
      <c r="C2627" s="7"/>
      <c r="D2627" s="18"/>
      <c r="E2627" s="111"/>
      <c r="F2627" s="7"/>
      <c r="G2627" s="7"/>
      <c r="H2627" s="7"/>
      <c r="I2627" s="7"/>
      <c r="J2627" s="7"/>
      <c r="K2627" s="7"/>
      <c r="L2627" s="124"/>
      <c r="M2627" s="7"/>
      <c r="N2627" s="18"/>
      <c r="O2627" s="122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</row>
    <row r="2628" spans="1:27">
      <c r="A2628" s="18"/>
      <c r="B2628" s="7"/>
      <c r="C2628" s="7"/>
      <c r="D2628" s="18"/>
      <c r="E2628" s="111"/>
      <c r="F2628" s="7"/>
      <c r="G2628" s="7"/>
      <c r="H2628" s="7"/>
      <c r="I2628" s="7"/>
      <c r="J2628" s="7"/>
      <c r="K2628" s="7"/>
      <c r="L2628" s="124"/>
      <c r="M2628" s="7"/>
      <c r="N2628" s="18"/>
      <c r="O2628" s="122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</row>
    <row r="2629" spans="1:27">
      <c r="A2629" s="18"/>
      <c r="B2629" s="7"/>
      <c r="C2629" s="7"/>
      <c r="D2629" s="18"/>
      <c r="E2629" s="111"/>
      <c r="F2629" s="7"/>
      <c r="G2629" s="7"/>
      <c r="H2629" s="7"/>
      <c r="I2629" s="7"/>
      <c r="J2629" s="7"/>
      <c r="K2629" s="7"/>
      <c r="L2629" s="124"/>
      <c r="M2629" s="7"/>
      <c r="N2629" s="18"/>
      <c r="O2629" s="122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</row>
    <row r="2630" spans="1:27">
      <c r="A2630" s="18"/>
      <c r="B2630" s="7"/>
      <c r="C2630" s="7"/>
      <c r="D2630" s="18"/>
      <c r="E2630" s="111"/>
      <c r="F2630" s="7"/>
      <c r="G2630" s="7"/>
      <c r="H2630" s="7"/>
      <c r="I2630" s="7"/>
      <c r="J2630" s="7"/>
      <c r="K2630" s="7"/>
      <c r="L2630" s="124"/>
      <c r="M2630" s="7"/>
      <c r="N2630" s="18"/>
      <c r="O2630" s="122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</row>
    <row r="2631" spans="1:27">
      <c r="A2631" s="18"/>
      <c r="B2631" s="7"/>
      <c r="C2631" s="7"/>
      <c r="D2631" s="18"/>
      <c r="E2631" s="111"/>
      <c r="F2631" s="7"/>
      <c r="G2631" s="7"/>
      <c r="H2631" s="7"/>
      <c r="I2631" s="7"/>
      <c r="J2631" s="7"/>
      <c r="K2631" s="7"/>
      <c r="L2631" s="124"/>
      <c r="M2631" s="7"/>
      <c r="N2631" s="18"/>
      <c r="O2631" s="122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</row>
    <row r="2632" spans="1:27">
      <c r="A2632" s="18"/>
      <c r="B2632" s="7"/>
      <c r="C2632" s="7"/>
      <c r="D2632" s="18"/>
      <c r="E2632" s="111"/>
      <c r="F2632" s="7"/>
      <c r="G2632" s="7"/>
      <c r="H2632" s="7"/>
      <c r="I2632" s="7"/>
      <c r="J2632" s="7"/>
      <c r="K2632" s="7"/>
      <c r="L2632" s="124"/>
      <c r="M2632" s="7"/>
      <c r="N2632" s="18"/>
      <c r="O2632" s="122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</row>
    <row r="2633" spans="1:27">
      <c r="A2633" s="18"/>
      <c r="B2633" s="7"/>
      <c r="C2633" s="7"/>
      <c r="D2633" s="18"/>
      <c r="E2633" s="111"/>
      <c r="F2633" s="7"/>
      <c r="G2633" s="7"/>
      <c r="H2633" s="7"/>
      <c r="I2633" s="7"/>
      <c r="J2633" s="7"/>
      <c r="K2633" s="7"/>
      <c r="L2633" s="124"/>
      <c r="M2633" s="7"/>
      <c r="N2633" s="18"/>
      <c r="O2633" s="122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</row>
    <row r="2634" spans="1:27">
      <c r="A2634" s="18"/>
      <c r="B2634" s="7"/>
      <c r="C2634" s="7"/>
      <c r="D2634" s="18"/>
      <c r="E2634" s="111"/>
      <c r="F2634" s="7"/>
      <c r="G2634" s="7"/>
      <c r="H2634" s="7"/>
      <c r="I2634" s="7"/>
      <c r="J2634" s="7"/>
      <c r="K2634" s="7"/>
      <c r="L2634" s="124"/>
      <c r="M2634" s="7"/>
      <c r="N2634" s="18"/>
      <c r="O2634" s="122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</row>
    <row r="2635" spans="1:27">
      <c r="A2635" s="18"/>
      <c r="B2635" s="7"/>
      <c r="C2635" s="7"/>
      <c r="D2635" s="18"/>
      <c r="E2635" s="111"/>
      <c r="F2635" s="7"/>
      <c r="G2635" s="7"/>
      <c r="H2635" s="7"/>
      <c r="I2635" s="7"/>
      <c r="J2635" s="7"/>
      <c r="K2635" s="7"/>
      <c r="L2635" s="124"/>
      <c r="M2635" s="7"/>
      <c r="N2635" s="18"/>
      <c r="O2635" s="122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</row>
    <row r="2636" spans="1:27">
      <c r="A2636" s="18"/>
      <c r="B2636" s="7"/>
      <c r="C2636" s="7"/>
      <c r="D2636" s="18"/>
      <c r="E2636" s="111"/>
      <c r="F2636" s="7"/>
      <c r="G2636" s="7"/>
      <c r="H2636" s="7"/>
      <c r="I2636" s="7"/>
      <c r="J2636" s="7"/>
      <c r="K2636" s="7"/>
      <c r="L2636" s="124"/>
      <c r="M2636" s="7"/>
      <c r="N2636" s="18"/>
      <c r="O2636" s="122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</row>
    <row r="2637" spans="1:27">
      <c r="A2637" s="18"/>
      <c r="B2637" s="7"/>
      <c r="C2637" s="7"/>
      <c r="D2637" s="18"/>
      <c r="E2637" s="111"/>
      <c r="F2637" s="7"/>
      <c r="G2637" s="7"/>
      <c r="H2637" s="7"/>
      <c r="I2637" s="7"/>
      <c r="J2637" s="7"/>
      <c r="K2637" s="7"/>
      <c r="L2637" s="124"/>
      <c r="M2637" s="7"/>
      <c r="N2637" s="18"/>
      <c r="O2637" s="122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</row>
    <row r="2638" spans="1:27">
      <c r="A2638" s="18"/>
      <c r="B2638" s="7"/>
      <c r="C2638" s="7"/>
      <c r="D2638" s="18"/>
      <c r="E2638" s="111"/>
      <c r="F2638" s="7"/>
      <c r="G2638" s="7"/>
      <c r="H2638" s="7"/>
      <c r="I2638" s="7"/>
      <c r="J2638" s="7"/>
      <c r="K2638" s="7"/>
      <c r="L2638" s="124"/>
      <c r="M2638" s="7"/>
      <c r="N2638" s="18"/>
      <c r="O2638" s="122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</row>
    <row r="2639" spans="1:27">
      <c r="A2639" s="18"/>
      <c r="B2639" s="7"/>
      <c r="C2639" s="7"/>
      <c r="D2639" s="18"/>
      <c r="E2639" s="111"/>
      <c r="F2639" s="7"/>
      <c r="G2639" s="7"/>
      <c r="H2639" s="7"/>
      <c r="I2639" s="7"/>
      <c r="J2639" s="7"/>
      <c r="K2639" s="7"/>
      <c r="L2639" s="124"/>
      <c r="M2639" s="7"/>
      <c r="N2639" s="18"/>
      <c r="O2639" s="122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</row>
    <row r="2640" spans="1:27">
      <c r="A2640" s="18"/>
      <c r="B2640" s="7"/>
      <c r="C2640" s="7"/>
      <c r="D2640" s="18"/>
      <c r="E2640" s="111"/>
      <c r="F2640" s="7"/>
      <c r="G2640" s="7"/>
      <c r="H2640" s="7"/>
      <c r="I2640" s="7"/>
      <c r="J2640" s="7"/>
      <c r="K2640" s="7"/>
      <c r="L2640" s="124"/>
      <c r="M2640" s="7"/>
      <c r="N2640" s="18"/>
      <c r="O2640" s="122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</row>
    <row r="2641" spans="1:27">
      <c r="A2641" s="18"/>
      <c r="B2641" s="7"/>
      <c r="C2641" s="7"/>
      <c r="D2641" s="18"/>
      <c r="E2641" s="111"/>
      <c r="F2641" s="7"/>
      <c r="G2641" s="7"/>
      <c r="H2641" s="7"/>
      <c r="I2641" s="7"/>
      <c r="J2641" s="7"/>
      <c r="K2641" s="7"/>
      <c r="L2641" s="124"/>
      <c r="M2641" s="7"/>
      <c r="N2641" s="18"/>
      <c r="O2641" s="122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</row>
    <row r="2642" spans="1:27">
      <c r="A2642" s="18"/>
      <c r="B2642" s="7"/>
      <c r="C2642" s="7"/>
      <c r="D2642" s="18"/>
      <c r="E2642" s="111"/>
      <c r="F2642" s="7"/>
      <c r="G2642" s="7"/>
      <c r="H2642" s="7"/>
      <c r="I2642" s="7"/>
      <c r="J2642" s="7"/>
      <c r="K2642" s="7"/>
      <c r="L2642" s="124"/>
      <c r="M2642" s="7"/>
      <c r="N2642" s="18"/>
      <c r="O2642" s="122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</row>
    <row r="2643" spans="1:27">
      <c r="A2643" s="18"/>
      <c r="B2643" s="7"/>
      <c r="C2643" s="7"/>
      <c r="D2643" s="18"/>
      <c r="E2643" s="111"/>
      <c r="F2643" s="7"/>
      <c r="G2643" s="7"/>
      <c r="H2643" s="7"/>
      <c r="I2643" s="7"/>
      <c r="J2643" s="7"/>
      <c r="K2643" s="7"/>
      <c r="L2643" s="124"/>
      <c r="M2643" s="7"/>
      <c r="N2643" s="18"/>
      <c r="O2643" s="122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</row>
    <row r="2644" spans="1:27">
      <c r="A2644" s="18"/>
      <c r="B2644" s="7"/>
      <c r="C2644" s="7"/>
      <c r="D2644" s="18"/>
      <c r="E2644" s="111"/>
      <c r="F2644" s="7"/>
      <c r="G2644" s="7"/>
      <c r="H2644" s="7"/>
      <c r="I2644" s="7"/>
      <c r="J2644" s="7"/>
      <c r="K2644" s="7"/>
      <c r="L2644" s="124"/>
      <c r="M2644" s="7"/>
      <c r="N2644" s="18"/>
      <c r="O2644" s="122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</row>
    <row r="2645" spans="1:27">
      <c r="A2645" s="18"/>
      <c r="B2645" s="7"/>
      <c r="C2645" s="7"/>
      <c r="D2645" s="18"/>
      <c r="E2645" s="111"/>
      <c r="F2645" s="7"/>
      <c r="G2645" s="7"/>
      <c r="H2645" s="7"/>
      <c r="I2645" s="7"/>
      <c r="J2645" s="7"/>
      <c r="K2645" s="7"/>
      <c r="L2645" s="124"/>
      <c r="M2645" s="7"/>
      <c r="N2645" s="18"/>
      <c r="O2645" s="122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</row>
    <row r="2646" spans="1:27">
      <c r="A2646" s="18"/>
      <c r="B2646" s="7"/>
      <c r="C2646" s="7"/>
      <c r="D2646" s="18"/>
      <c r="E2646" s="111"/>
      <c r="F2646" s="7"/>
      <c r="G2646" s="7"/>
      <c r="H2646" s="7"/>
      <c r="I2646" s="7"/>
      <c r="J2646" s="7"/>
      <c r="K2646" s="7"/>
      <c r="L2646" s="124"/>
      <c r="M2646" s="7"/>
      <c r="N2646" s="18"/>
      <c r="O2646" s="122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</row>
    <row r="2647" spans="1:27">
      <c r="A2647" s="18"/>
      <c r="B2647" s="7"/>
      <c r="C2647" s="7"/>
      <c r="D2647" s="18"/>
      <c r="E2647" s="111"/>
      <c r="F2647" s="7"/>
      <c r="G2647" s="7"/>
      <c r="H2647" s="7"/>
      <c r="I2647" s="7"/>
      <c r="J2647" s="7"/>
      <c r="K2647" s="7"/>
      <c r="L2647" s="124"/>
      <c r="M2647" s="7"/>
      <c r="N2647" s="18"/>
      <c r="O2647" s="122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</row>
    <row r="2648" spans="1:27">
      <c r="A2648" s="18"/>
      <c r="B2648" s="7"/>
      <c r="C2648" s="7"/>
      <c r="D2648" s="18"/>
      <c r="E2648" s="111"/>
      <c r="F2648" s="7"/>
      <c r="G2648" s="7"/>
      <c r="H2648" s="7"/>
      <c r="I2648" s="7"/>
      <c r="J2648" s="7"/>
      <c r="K2648" s="7"/>
      <c r="L2648" s="124"/>
      <c r="M2648" s="7"/>
      <c r="N2648" s="18"/>
      <c r="O2648" s="122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</row>
    <row r="2649" spans="1:27">
      <c r="A2649" s="18"/>
      <c r="B2649" s="7"/>
      <c r="C2649" s="7"/>
      <c r="D2649" s="18"/>
      <c r="E2649" s="111"/>
      <c r="F2649" s="7"/>
      <c r="G2649" s="7"/>
      <c r="H2649" s="7"/>
      <c r="I2649" s="7"/>
      <c r="J2649" s="7"/>
      <c r="K2649" s="7"/>
      <c r="L2649" s="124"/>
      <c r="M2649" s="7"/>
      <c r="N2649" s="18"/>
      <c r="O2649" s="122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</row>
    <row r="2650" spans="1:27">
      <c r="A2650" s="18"/>
      <c r="B2650" s="7"/>
      <c r="C2650" s="7"/>
      <c r="D2650" s="18"/>
      <c r="E2650" s="111"/>
      <c r="F2650" s="7"/>
      <c r="G2650" s="7"/>
      <c r="H2650" s="7"/>
      <c r="I2650" s="7"/>
      <c r="J2650" s="7"/>
      <c r="K2650" s="7"/>
      <c r="L2650" s="124"/>
      <c r="M2650" s="7"/>
      <c r="N2650" s="18"/>
      <c r="O2650" s="122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</row>
    <row r="2651" spans="1:27">
      <c r="A2651" s="18"/>
      <c r="B2651" s="7"/>
      <c r="C2651" s="7"/>
      <c r="D2651" s="18"/>
      <c r="E2651" s="111"/>
      <c r="F2651" s="7"/>
      <c r="G2651" s="7"/>
      <c r="H2651" s="7"/>
      <c r="I2651" s="7"/>
      <c r="J2651" s="7"/>
      <c r="K2651" s="7"/>
      <c r="L2651" s="124"/>
      <c r="M2651" s="7"/>
      <c r="N2651" s="18"/>
      <c r="O2651" s="122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</row>
    <row r="2652" spans="1:27">
      <c r="A2652" s="18"/>
      <c r="B2652" s="7"/>
      <c r="C2652" s="7"/>
      <c r="D2652" s="18"/>
      <c r="E2652" s="111"/>
      <c r="F2652" s="7"/>
      <c r="G2652" s="7"/>
      <c r="H2652" s="7"/>
      <c r="I2652" s="7"/>
      <c r="J2652" s="7"/>
      <c r="K2652" s="7"/>
      <c r="L2652" s="124"/>
      <c r="M2652" s="7"/>
      <c r="N2652" s="18"/>
      <c r="O2652" s="122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</row>
    <row r="2653" spans="1:27">
      <c r="A2653" s="18"/>
      <c r="B2653" s="7"/>
      <c r="C2653" s="7"/>
      <c r="D2653" s="18"/>
      <c r="E2653" s="111"/>
      <c r="F2653" s="7"/>
      <c r="G2653" s="7"/>
      <c r="H2653" s="7"/>
      <c r="I2653" s="7"/>
      <c r="J2653" s="7"/>
      <c r="K2653" s="7"/>
      <c r="L2653" s="124"/>
      <c r="M2653" s="7"/>
      <c r="N2653" s="18"/>
      <c r="O2653" s="122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</row>
    <row r="2654" spans="1:27">
      <c r="A2654" s="18"/>
      <c r="B2654" s="7"/>
      <c r="C2654" s="7"/>
      <c r="D2654" s="18"/>
      <c r="E2654" s="111"/>
      <c r="F2654" s="7"/>
      <c r="G2654" s="7"/>
      <c r="H2654" s="7"/>
      <c r="I2654" s="7"/>
      <c r="J2654" s="7"/>
      <c r="K2654" s="7"/>
      <c r="L2654" s="124"/>
      <c r="M2654" s="7"/>
      <c r="N2654" s="18"/>
      <c r="O2654" s="122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</row>
    <row r="2655" spans="1:27">
      <c r="A2655" s="18"/>
      <c r="B2655" s="7"/>
      <c r="C2655" s="7"/>
      <c r="D2655" s="18"/>
      <c r="E2655" s="111"/>
      <c r="F2655" s="7"/>
      <c r="G2655" s="7"/>
      <c r="H2655" s="7"/>
      <c r="I2655" s="7"/>
      <c r="J2655" s="7"/>
      <c r="K2655" s="7"/>
      <c r="L2655" s="124"/>
      <c r="M2655" s="7"/>
      <c r="N2655" s="18"/>
      <c r="O2655" s="122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</row>
    <row r="2656" spans="1:27">
      <c r="A2656" s="18"/>
      <c r="B2656" s="7"/>
      <c r="C2656" s="7"/>
      <c r="D2656" s="18"/>
      <c r="E2656" s="111"/>
      <c r="F2656" s="7"/>
      <c r="G2656" s="7"/>
      <c r="H2656" s="7"/>
      <c r="I2656" s="7"/>
      <c r="J2656" s="7"/>
      <c r="K2656" s="7"/>
      <c r="L2656" s="124"/>
      <c r="M2656" s="7"/>
      <c r="N2656" s="18"/>
      <c r="O2656" s="122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</row>
    <row r="2657" spans="1:27">
      <c r="A2657" s="18"/>
      <c r="B2657" s="7"/>
      <c r="C2657" s="7"/>
      <c r="D2657" s="18"/>
      <c r="E2657" s="111"/>
      <c r="F2657" s="7"/>
      <c r="G2657" s="7"/>
      <c r="H2657" s="7"/>
      <c r="I2657" s="7"/>
      <c r="J2657" s="7"/>
      <c r="K2657" s="7"/>
      <c r="L2657" s="124"/>
      <c r="M2657" s="7"/>
      <c r="N2657" s="18"/>
      <c r="O2657" s="122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</row>
    <row r="2658" spans="1:27">
      <c r="A2658" s="18"/>
      <c r="B2658" s="7"/>
      <c r="C2658" s="7"/>
      <c r="D2658" s="18"/>
      <c r="E2658" s="111"/>
      <c r="F2658" s="7"/>
      <c r="G2658" s="7"/>
      <c r="H2658" s="7"/>
      <c r="I2658" s="7"/>
      <c r="J2658" s="7"/>
      <c r="K2658" s="7"/>
      <c r="L2658" s="124"/>
      <c r="M2658" s="7"/>
      <c r="N2658" s="18"/>
      <c r="O2658" s="122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</row>
    <row r="2659" spans="1:27">
      <c r="A2659" s="18"/>
      <c r="B2659" s="7"/>
      <c r="C2659" s="7"/>
      <c r="D2659" s="18"/>
      <c r="E2659" s="111"/>
      <c r="F2659" s="7"/>
      <c r="G2659" s="7"/>
      <c r="H2659" s="7"/>
      <c r="I2659" s="7"/>
      <c r="J2659" s="7"/>
      <c r="K2659" s="7"/>
      <c r="L2659" s="124"/>
      <c r="M2659" s="7"/>
      <c r="N2659" s="18"/>
      <c r="O2659" s="122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</row>
    <row r="2660" spans="1:27">
      <c r="A2660" s="18"/>
      <c r="B2660" s="7"/>
      <c r="C2660" s="7"/>
      <c r="D2660" s="18"/>
      <c r="E2660" s="111"/>
      <c r="F2660" s="7"/>
      <c r="G2660" s="7"/>
      <c r="H2660" s="7"/>
      <c r="I2660" s="7"/>
      <c r="J2660" s="7"/>
      <c r="K2660" s="7"/>
      <c r="L2660" s="124"/>
      <c r="M2660" s="7"/>
      <c r="N2660" s="18"/>
      <c r="O2660" s="122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</row>
    <row r="2661" spans="1:27">
      <c r="A2661" s="18"/>
      <c r="B2661" s="7"/>
      <c r="C2661" s="7"/>
      <c r="D2661" s="18"/>
      <c r="E2661" s="111"/>
      <c r="F2661" s="7"/>
      <c r="G2661" s="7"/>
      <c r="H2661" s="7"/>
      <c r="I2661" s="7"/>
      <c r="J2661" s="7"/>
      <c r="K2661" s="7"/>
      <c r="L2661" s="124"/>
      <c r="M2661" s="7"/>
      <c r="N2661" s="18"/>
      <c r="O2661" s="122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</row>
    <row r="2662" spans="1:27">
      <c r="A2662" s="18"/>
      <c r="B2662" s="7"/>
      <c r="C2662" s="7"/>
      <c r="D2662" s="18"/>
      <c r="E2662" s="111"/>
      <c r="F2662" s="7"/>
      <c r="G2662" s="7"/>
      <c r="H2662" s="7"/>
      <c r="I2662" s="7"/>
      <c r="J2662" s="7"/>
      <c r="K2662" s="7"/>
      <c r="L2662" s="124"/>
      <c r="M2662" s="7"/>
      <c r="N2662" s="18"/>
      <c r="O2662" s="122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</row>
    <row r="2663" spans="1:27">
      <c r="A2663" s="18"/>
      <c r="B2663" s="7"/>
      <c r="C2663" s="7"/>
      <c r="D2663" s="18"/>
      <c r="E2663" s="111"/>
      <c r="F2663" s="7"/>
      <c r="G2663" s="7"/>
      <c r="H2663" s="7"/>
      <c r="I2663" s="7"/>
      <c r="J2663" s="7"/>
      <c r="K2663" s="7"/>
      <c r="L2663" s="124"/>
      <c r="M2663" s="7"/>
      <c r="N2663" s="18"/>
      <c r="O2663" s="122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</row>
    <row r="2664" spans="1:27">
      <c r="A2664" s="18"/>
      <c r="B2664" s="7"/>
      <c r="C2664" s="7"/>
      <c r="D2664" s="18"/>
      <c r="E2664" s="111"/>
      <c r="F2664" s="7"/>
      <c r="G2664" s="7"/>
      <c r="H2664" s="7"/>
      <c r="I2664" s="7"/>
      <c r="J2664" s="7"/>
      <c r="K2664" s="7"/>
      <c r="L2664" s="124"/>
      <c r="M2664" s="7"/>
      <c r="N2664" s="18"/>
      <c r="O2664" s="122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</row>
    <row r="2665" spans="1:27">
      <c r="A2665" s="18"/>
      <c r="B2665" s="7"/>
      <c r="C2665" s="7"/>
      <c r="D2665" s="18"/>
      <c r="E2665" s="111"/>
      <c r="F2665" s="7"/>
      <c r="G2665" s="7"/>
      <c r="H2665" s="7"/>
      <c r="I2665" s="7"/>
      <c r="J2665" s="7"/>
      <c r="K2665" s="7"/>
      <c r="L2665" s="124"/>
      <c r="M2665" s="7"/>
      <c r="N2665" s="18"/>
      <c r="O2665" s="122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</row>
    <row r="2666" spans="1:27">
      <c r="A2666" s="18"/>
      <c r="B2666" s="7"/>
      <c r="C2666" s="7"/>
      <c r="D2666" s="18"/>
      <c r="E2666" s="111"/>
      <c r="F2666" s="7"/>
      <c r="G2666" s="7"/>
      <c r="H2666" s="7"/>
      <c r="I2666" s="7"/>
      <c r="J2666" s="7"/>
      <c r="K2666" s="7"/>
      <c r="L2666" s="124"/>
      <c r="M2666" s="7"/>
      <c r="N2666" s="18"/>
      <c r="O2666" s="122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</row>
    <row r="2667" spans="1:27">
      <c r="A2667" s="18"/>
      <c r="B2667" s="7"/>
      <c r="C2667" s="7"/>
      <c r="D2667" s="18"/>
      <c r="E2667" s="111"/>
      <c r="F2667" s="7"/>
      <c r="G2667" s="7"/>
      <c r="H2667" s="7"/>
      <c r="I2667" s="7"/>
      <c r="J2667" s="7"/>
      <c r="K2667" s="7"/>
      <c r="L2667" s="124"/>
      <c r="M2667" s="7"/>
      <c r="N2667" s="18"/>
      <c r="O2667" s="122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</row>
    <row r="2668" spans="1:27">
      <c r="A2668" s="18"/>
      <c r="B2668" s="7"/>
      <c r="C2668" s="7"/>
      <c r="D2668" s="18"/>
      <c r="E2668" s="111"/>
      <c r="F2668" s="7"/>
      <c r="G2668" s="7"/>
      <c r="H2668" s="7"/>
      <c r="I2668" s="7"/>
      <c r="J2668" s="7"/>
      <c r="K2668" s="7"/>
      <c r="L2668" s="124"/>
      <c r="M2668" s="7"/>
      <c r="N2668" s="18"/>
      <c r="O2668" s="122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</row>
    <row r="2669" spans="1:27">
      <c r="A2669" s="18"/>
      <c r="B2669" s="7"/>
      <c r="C2669" s="7"/>
      <c r="D2669" s="18"/>
      <c r="E2669" s="111"/>
      <c r="F2669" s="7"/>
      <c r="G2669" s="7"/>
      <c r="H2669" s="7"/>
      <c r="I2669" s="7"/>
      <c r="J2669" s="7"/>
      <c r="K2669" s="7"/>
      <c r="L2669" s="124"/>
      <c r="M2669" s="7"/>
      <c r="N2669" s="18"/>
      <c r="O2669" s="122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</row>
    <row r="2670" spans="1:27">
      <c r="A2670" s="18"/>
      <c r="B2670" s="7"/>
      <c r="C2670" s="7"/>
      <c r="D2670" s="18"/>
      <c r="E2670" s="111"/>
      <c r="F2670" s="7"/>
      <c r="G2670" s="7"/>
      <c r="H2670" s="7"/>
      <c r="I2670" s="7"/>
      <c r="J2670" s="7"/>
      <c r="K2670" s="7"/>
      <c r="L2670" s="124"/>
      <c r="M2670" s="7"/>
      <c r="N2670" s="18"/>
      <c r="O2670" s="122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</row>
    <row r="2671" spans="1:27">
      <c r="A2671" s="18"/>
      <c r="B2671" s="7"/>
      <c r="C2671" s="7"/>
      <c r="D2671" s="18"/>
      <c r="E2671" s="111"/>
      <c r="F2671" s="7"/>
      <c r="G2671" s="7"/>
      <c r="H2671" s="7"/>
      <c r="I2671" s="7"/>
      <c r="J2671" s="7"/>
      <c r="K2671" s="7"/>
      <c r="L2671" s="124"/>
      <c r="M2671" s="7"/>
      <c r="N2671" s="18"/>
      <c r="O2671" s="122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</row>
    <row r="2672" spans="1:27">
      <c r="A2672" s="18"/>
      <c r="B2672" s="7"/>
      <c r="C2672" s="7"/>
      <c r="D2672" s="18"/>
      <c r="E2672" s="111"/>
      <c r="F2672" s="7"/>
      <c r="G2672" s="7"/>
      <c r="H2672" s="7"/>
      <c r="I2672" s="7"/>
      <c r="J2672" s="7"/>
      <c r="K2672" s="7"/>
      <c r="L2672" s="124"/>
      <c r="M2672" s="7"/>
      <c r="N2672" s="18"/>
      <c r="O2672" s="122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</row>
    <row r="2673" spans="1:27">
      <c r="A2673" s="18"/>
      <c r="B2673" s="7"/>
      <c r="C2673" s="7"/>
      <c r="D2673" s="18"/>
      <c r="E2673" s="111"/>
      <c r="F2673" s="7"/>
      <c r="G2673" s="7"/>
      <c r="H2673" s="7"/>
      <c r="I2673" s="7"/>
      <c r="J2673" s="7"/>
      <c r="K2673" s="7"/>
      <c r="L2673" s="124"/>
      <c r="M2673" s="7"/>
      <c r="N2673" s="18"/>
      <c r="O2673" s="122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</row>
    <row r="2674" spans="1:27">
      <c r="A2674" s="18"/>
      <c r="B2674" s="7"/>
      <c r="C2674" s="7"/>
      <c r="D2674" s="18"/>
      <c r="E2674" s="111"/>
      <c r="F2674" s="7"/>
      <c r="G2674" s="7"/>
      <c r="H2674" s="7"/>
      <c r="I2674" s="7"/>
      <c r="J2674" s="7"/>
      <c r="K2674" s="7"/>
      <c r="L2674" s="124"/>
      <c r="M2674" s="7"/>
      <c r="N2674" s="18"/>
      <c r="O2674" s="122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</row>
    <row r="2675" spans="1:27">
      <c r="A2675" s="18"/>
      <c r="B2675" s="7"/>
      <c r="C2675" s="7"/>
      <c r="D2675" s="18"/>
      <c r="E2675" s="111"/>
      <c r="F2675" s="7"/>
      <c r="G2675" s="7"/>
      <c r="H2675" s="7"/>
      <c r="I2675" s="7"/>
      <c r="J2675" s="7"/>
      <c r="K2675" s="7"/>
      <c r="L2675" s="124"/>
      <c r="M2675" s="7"/>
      <c r="N2675" s="18"/>
      <c r="O2675" s="122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</row>
    <row r="2676" spans="1:27">
      <c r="A2676" s="18"/>
      <c r="B2676" s="7"/>
      <c r="C2676" s="7"/>
      <c r="D2676" s="18"/>
      <c r="E2676" s="111"/>
      <c r="F2676" s="7"/>
      <c r="G2676" s="7"/>
      <c r="H2676" s="7"/>
      <c r="I2676" s="7"/>
      <c r="J2676" s="7"/>
      <c r="K2676" s="7"/>
      <c r="L2676" s="124"/>
      <c r="M2676" s="7"/>
      <c r="N2676" s="18"/>
      <c r="O2676" s="122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</row>
    <row r="2677" spans="1:27">
      <c r="A2677" s="18"/>
      <c r="B2677" s="7"/>
      <c r="C2677" s="7"/>
      <c r="D2677" s="18"/>
      <c r="E2677" s="111"/>
      <c r="F2677" s="7"/>
      <c r="G2677" s="7"/>
      <c r="H2677" s="7"/>
      <c r="I2677" s="7"/>
      <c r="J2677" s="7"/>
      <c r="K2677" s="7"/>
      <c r="L2677" s="124"/>
      <c r="M2677" s="7"/>
      <c r="N2677" s="18"/>
      <c r="O2677" s="122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</row>
    <row r="2678" spans="1:27">
      <c r="A2678" s="18"/>
      <c r="B2678" s="7"/>
      <c r="C2678" s="7"/>
      <c r="D2678" s="18"/>
      <c r="E2678" s="111"/>
      <c r="F2678" s="7"/>
      <c r="G2678" s="7"/>
      <c r="H2678" s="7"/>
      <c r="I2678" s="7"/>
      <c r="J2678" s="7"/>
      <c r="K2678" s="7"/>
      <c r="L2678" s="124"/>
      <c r="M2678" s="7"/>
      <c r="N2678" s="18"/>
      <c r="O2678" s="122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</row>
    <row r="2679" spans="1:27">
      <c r="A2679" s="18"/>
      <c r="B2679" s="7"/>
      <c r="C2679" s="7"/>
      <c r="D2679" s="18"/>
      <c r="E2679" s="111"/>
      <c r="F2679" s="7"/>
      <c r="G2679" s="7"/>
      <c r="H2679" s="7"/>
      <c r="I2679" s="7"/>
      <c r="J2679" s="7"/>
      <c r="K2679" s="7"/>
      <c r="L2679" s="124"/>
      <c r="M2679" s="7"/>
      <c r="N2679" s="18"/>
      <c r="O2679" s="122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</row>
    <row r="2680" spans="1:27">
      <c r="A2680" s="18"/>
      <c r="B2680" s="7"/>
      <c r="C2680" s="7"/>
      <c r="D2680" s="18"/>
      <c r="E2680" s="111"/>
      <c r="F2680" s="7"/>
      <c r="G2680" s="7"/>
      <c r="H2680" s="7"/>
      <c r="I2680" s="7"/>
      <c r="J2680" s="7"/>
      <c r="K2680" s="7"/>
      <c r="L2680" s="124"/>
      <c r="M2680" s="7"/>
      <c r="N2680" s="18"/>
      <c r="O2680" s="122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</row>
    <row r="2681" spans="1:27">
      <c r="A2681" s="18"/>
      <c r="B2681" s="7"/>
      <c r="C2681" s="7"/>
      <c r="D2681" s="18"/>
      <c r="E2681" s="111"/>
      <c r="F2681" s="7"/>
      <c r="G2681" s="7"/>
      <c r="H2681" s="7"/>
      <c r="I2681" s="7"/>
      <c r="J2681" s="7"/>
      <c r="K2681" s="7"/>
      <c r="L2681" s="124"/>
      <c r="M2681" s="7"/>
      <c r="N2681" s="18"/>
      <c r="O2681" s="122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</row>
    <row r="2682" spans="1:27">
      <c r="A2682" s="18"/>
      <c r="B2682" s="7"/>
      <c r="C2682" s="7"/>
      <c r="D2682" s="18"/>
      <c r="E2682" s="111"/>
      <c r="F2682" s="7"/>
      <c r="G2682" s="7"/>
      <c r="H2682" s="7"/>
      <c r="I2682" s="7"/>
      <c r="J2682" s="7"/>
      <c r="K2682" s="7"/>
      <c r="L2682" s="124"/>
      <c r="M2682" s="7"/>
      <c r="N2682" s="18"/>
      <c r="O2682" s="122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</row>
    <row r="2683" spans="1:27">
      <c r="A2683" s="18"/>
      <c r="B2683" s="7"/>
      <c r="C2683" s="7"/>
      <c r="D2683" s="18"/>
      <c r="E2683" s="111"/>
      <c r="F2683" s="7"/>
      <c r="G2683" s="7"/>
      <c r="H2683" s="7"/>
      <c r="I2683" s="7"/>
      <c r="J2683" s="7"/>
      <c r="K2683" s="7"/>
      <c r="L2683" s="124"/>
      <c r="M2683" s="7"/>
      <c r="N2683" s="18"/>
      <c r="O2683" s="122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</row>
    <row r="2684" spans="1:27">
      <c r="A2684" s="18"/>
      <c r="B2684" s="7"/>
      <c r="C2684" s="7"/>
      <c r="D2684" s="18"/>
      <c r="E2684" s="111"/>
      <c r="F2684" s="7"/>
      <c r="G2684" s="7"/>
      <c r="H2684" s="7"/>
      <c r="I2684" s="7"/>
      <c r="J2684" s="7"/>
      <c r="K2684" s="7"/>
      <c r="L2684" s="124"/>
      <c r="M2684" s="7"/>
      <c r="N2684" s="18"/>
      <c r="O2684" s="122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</row>
    <row r="2685" spans="1:27">
      <c r="A2685" s="18"/>
      <c r="B2685" s="7"/>
      <c r="C2685" s="7"/>
      <c r="D2685" s="18"/>
      <c r="E2685" s="111"/>
      <c r="F2685" s="7"/>
      <c r="G2685" s="7"/>
      <c r="H2685" s="7"/>
      <c r="I2685" s="7"/>
      <c r="J2685" s="7"/>
      <c r="K2685" s="7"/>
      <c r="L2685" s="124"/>
      <c r="M2685" s="7"/>
      <c r="N2685" s="18"/>
      <c r="O2685" s="122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</row>
    <row r="2686" spans="1:27">
      <c r="A2686" s="18"/>
      <c r="B2686" s="7"/>
      <c r="C2686" s="7"/>
      <c r="D2686" s="18"/>
      <c r="E2686" s="111"/>
      <c r="F2686" s="7"/>
      <c r="G2686" s="7"/>
      <c r="H2686" s="7"/>
      <c r="I2686" s="7"/>
      <c r="J2686" s="7"/>
      <c r="K2686" s="7"/>
      <c r="L2686" s="124"/>
      <c r="M2686" s="7"/>
      <c r="N2686" s="18"/>
      <c r="O2686" s="122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</row>
    <row r="2687" spans="1:27">
      <c r="A2687" s="18"/>
      <c r="B2687" s="7"/>
      <c r="C2687" s="7"/>
      <c r="D2687" s="18"/>
      <c r="E2687" s="111"/>
      <c r="F2687" s="7"/>
      <c r="G2687" s="7"/>
      <c r="H2687" s="7"/>
      <c r="I2687" s="7"/>
      <c r="J2687" s="7"/>
      <c r="K2687" s="7"/>
      <c r="L2687" s="124"/>
      <c r="M2687" s="7"/>
      <c r="N2687" s="18"/>
      <c r="O2687" s="122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</row>
    <row r="2688" spans="1:27">
      <c r="A2688" s="18"/>
      <c r="B2688" s="7"/>
      <c r="C2688" s="7"/>
      <c r="D2688" s="18"/>
      <c r="E2688" s="111"/>
      <c r="F2688" s="7"/>
      <c r="G2688" s="7"/>
      <c r="H2688" s="7"/>
      <c r="I2688" s="7"/>
      <c r="J2688" s="7"/>
      <c r="K2688" s="7"/>
      <c r="L2688" s="124"/>
      <c r="M2688" s="7"/>
      <c r="N2688" s="18"/>
      <c r="O2688" s="122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</row>
    <row r="2689" spans="1:27">
      <c r="A2689" s="18"/>
      <c r="B2689" s="7"/>
      <c r="C2689" s="7"/>
      <c r="D2689" s="18"/>
      <c r="E2689" s="111"/>
      <c r="F2689" s="7"/>
      <c r="G2689" s="7"/>
      <c r="H2689" s="7"/>
      <c r="I2689" s="7"/>
      <c r="J2689" s="7"/>
      <c r="K2689" s="7"/>
      <c r="L2689" s="124"/>
      <c r="M2689" s="7"/>
      <c r="N2689" s="18"/>
      <c r="O2689" s="122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</row>
    <row r="2690" spans="1:27">
      <c r="A2690" s="18"/>
      <c r="B2690" s="7"/>
      <c r="C2690" s="7"/>
      <c r="D2690" s="18"/>
      <c r="E2690" s="111"/>
      <c r="F2690" s="7"/>
      <c r="G2690" s="7"/>
      <c r="H2690" s="7"/>
      <c r="I2690" s="7"/>
      <c r="J2690" s="7"/>
      <c r="K2690" s="7"/>
      <c r="L2690" s="124"/>
      <c r="M2690" s="7"/>
      <c r="N2690" s="18"/>
      <c r="O2690" s="122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</row>
    <row r="2691" spans="1:27">
      <c r="A2691" s="18"/>
      <c r="B2691" s="7"/>
      <c r="C2691" s="7"/>
      <c r="D2691" s="18"/>
      <c r="E2691" s="111"/>
      <c r="F2691" s="7"/>
      <c r="G2691" s="7"/>
      <c r="H2691" s="7"/>
      <c r="I2691" s="7"/>
      <c r="J2691" s="7"/>
      <c r="K2691" s="7"/>
      <c r="L2691" s="124"/>
      <c r="M2691" s="7"/>
      <c r="N2691" s="18"/>
      <c r="O2691" s="122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</row>
    <row r="2692" spans="1:27">
      <c r="A2692" s="18"/>
      <c r="B2692" s="7"/>
      <c r="C2692" s="7"/>
      <c r="D2692" s="18"/>
      <c r="E2692" s="111"/>
      <c r="F2692" s="7"/>
      <c r="G2692" s="7"/>
      <c r="H2692" s="7"/>
      <c r="I2692" s="7"/>
      <c r="J2692" s="7"/>
      <c r="K2692" s="7"/>
      <c r="L2692" s="124"/>
      <c r="M2692" s="7"/>
      <c r="N2692" s="18"/>
      <c r="O2692" s="122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</row>
    <row r="2693" spans="1:27">
      <c r="A2693" s="18"/>
      <c r="B2693" s="7"/>
      <c r="C2693" s="7"/>
      <c r="D2693" s="18"/>
      <c r="E2693" s="111"/>
      <c r="F2693" s="7"/>
      <c r="G2693" s="7"/>
      <c r="H2693" s="7"/>
      <c r="I2693" s="7"/>
      <c r="J2693" s="7"/>
      <c r="K2693" s="7"/>
      <c r="L2693" s="124"/>
      <c r="M2693" s="7"/>
      <c r="N2693" s="18"/>
      <c r="O2693" s="122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</row>
    <row r="2694" spans="1:27">
      <c r="A2694" s="18"/>
      <c r="B2694" s="7"/>
      <c r="C2694" s="7"/>
      <c r="D2694" s="18"/>
      <c r="E2694" s="111"/>
      <c r="F2694" s="7"/>
      <c r="G2694" s="7"/>
      <c r="H2694" s="7"/>
      <c r="I2694" s="7"/>
      <c r="J2694" s="7"/>
      <c r="K2694" s="7"/>
      <c r="L2694" s="124"/>
      <c r="M2694" s="7"/>
      <c r="N2694" s="18"/>
      <c r="O2694" s="122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</row>
    <row r="2695" spans="1:27">
      <c r="A2695" s="18"/>
      <c r="B2695" s="7"/>
      <c r="C2695" s="7"/>
      <c r="D2695" s="18"/>
      <c r="E2695" s="111"/>
      <c r="F2695" s="7"/>
      <c r="G2695" s="7"/>
      <c r="H2695" s="7"/>
      <c r="I2695" s="7"/>
      <c r="J2695" s="7"/>
      <c r="K2695" s="7"/>
      <c r="L2695" s="124"/>
      <c r="M2695" s="7"/>
      <c r="N2695" s="18"/>
      <c r="O2695" s="122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</row>
    <row r="2696" spans="1:27">
      <c r="A2696" s="18"/>
      <c r="B2696" s="7"/>
      <c r="C2696" s="7"/>
      <c r="D2696" s="18"/>
      <c r="E2696" s="111"/>
      <c r="F2696" s="7"/>
      <c r="G2696" s="7"/>
      <c r="H2696" s="7"/>
      <c r="I2696" s="7"/>
      <c r="J2696" s="7"/>
      <c r="K2696" s="7"/>
      <c r="L2696" s="124"/>
      <c r="M2696" s="7"/>
      <c r="N2696" s="18"/>
      <c r="O2696" s="122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</row>
    <row r="2697" spans="1:27">
      <c r="A2697" s="18"/>
      <c r="B2697" s="7"/>
      <c r="C2697" s="7"/>
      <c r="D2697" s="18"/>
      <c r="E2697" s="111"/>
      <c r="F2697" s="7"/>
      <c r="G2697" s="7"/>
      <c r="H2697" s="7"/>
      <c r="I2697" s="7"/>
      <c r="J2697" s="7"/>
      <c r="K2697" s="7"/>
      <c r="L2697" s="124"/>
      <c r="M2697" s="7"/>
      <c r="N2697" s="18"/>
      <c r="O2697" s="122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</row>
    <row r="2698" spans="1:27">
      <c r="A2698" s="18"/>
      <c r="B2698" s="7"/>
      <c r="C2698" s="7"/>
      <c r="D2698" s="18"/>
      <c r="E2698" s="111"/>
      <c r="F2698" s="7"/>
      <c r="G2698" s="7"/>
      <c r="H2698" s="7"/>
      <c r="I2698" s="7"/>
      <c r="J2698" s="7"/>
      <c r="K2698" s="7"/>
      <c r="L2698" s="124"/>
      <c r="M2698" s="7"/>
      <c r="N2698" s="18"/>
      <c r="O2698" s="122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</row>
    <row r="2699" spans="1:27">
      <c r="A2699" s="18"/>
      <c r="B2699" s="7"/>
      <c r="C2699" s="7"/>
      <c r="D2699" s="18"/>
      <c r="E2699" s="111"/>
      <c r="F2699" s="7"/>
      <c r="G2699" s="7"/>
      <c r="H2699" s="7"/>
      <c r="I2699" s="7"/>
      <c r="J2699" s="7"/>
      <c r="K2699" s="7"/>
      <c r="L2699" s="124"/>
      <c r="M2699" s="7"/>
      <c r="N2699" s="18"/>
      <c r="O2699" s="122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</row>
    <row r="2700" spans="1:27">
      <c r="A2700" s="18"/>
      <c r="B2700" s="7"/>
      <c r="C2700" s="7"/>
      <c r="D2700" s="18"/>
      <c r="E2700" s="111"/>
      <c r="F2700" s="7"/>
      <c r="G2700" s="7"/>
      <c r="H2700" s="7"/>
      <c r="I2700" s="7"/>
      <c r="J2700" s="7"/>
      <c r="K2700" s="7"/>
      <c r="L2700" s="124"/>
      <c r="M2700" s="7"/>
      <c r="N2700" s="18"/>
      <c r="O2700" s="122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</row>
    <row r="2701" spans="1:27">
      <c r="A2701" s="18"/>
      <c r="B2701" s="7"/>
      <c r="C2701" s="7"/>
      <c r="D2701" s="18"/>
      <c r="E2701" s="111"/>
      <c r="F2701" s="7"/>
      <c r="G2701" s="7"/>
      <c r="H2701" s="7"/>
      <c r="I2701" s="7"/>
      <c r="J2701" s="7"/>
      <c r="K2701" s="7"/>
      <c r="L2701" s="124"/>
      <c r="M2701" s="7"/>
      <c r="N2701" s="18"/>
      <c r="O2701" s="122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</row>
    <row r="2702" spans="1:27">
      <c r="A2702" s="18"/>
      <c r="B2702" s="7"/>
      <c r="C2702" s="7"/>
      <c r="D2702" s="18"/>
      <c r="E2702" s="111"/>
      <c r="F2702" s="7"/>
      <c r="G2702" s="7"/>
      <c r="H2702" s="7"/>
      <c r="I2702" s="7"/>
      <c r="J2702" s="7"/>
      <c r="K2702" s="7"/>
      <c r="L2702" s="124"/>
      <c r="M2702" s="7"/>
      <c r="N2702" s="18"/>
      <c r="O2702" s="122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</row>
    <row r="2703" spans="1:27">
      <c r="A2703" s="18"/>
      <c r="B2703" s="7"/>
      <c r="C2703" s="7"/>
      <c r="D2703" s="18"/>
      <c r="E2703" s="111"/>
      <c r="F2703" s="7"/>
      <c r="G2703" s="7"/>
      <c r="H2703" s="7"/>
      <c r="I2703" s="7"/>
      <c r="J2703" s="7"/>
      <c r="K2703" s="7"/>
      <c r="L2703" s="124"/>
      <c r="M2703" s="7"/>
      <c r="N2703" s="18"/>
      <c r="O2703" s="122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</row>
    <row r="2704" spans="1:27">
      <c r="A2704" s="18"/>
      <c r="B2704" s="7"/>
      <c r="C2704" s="7"/>
      <c r="D2704" s="18"/>
      <c r="E2704" s="111"/>
      <c r="F2704" s="7"/>
      <c r="G2704" s="7"/>
      <c r="H2704" s="7"/>
      <c r="I2704" s="7"/>
      <c r="J2704" s="7"/>
      <c r="K2704" s="7"/>
      <c r="L2704" s="124"/>
      <c r="M2704" s="7"/>
      <c r="N2704" s="18"/>
      <c r="O2704" s="122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</row>
    <row r="2705" spans="1:27">
      <c r="A2705" s="18"/>
      <c r="B2705" s="7"/>
      <c r="C2705" s="7"/>
      <c r="D2705" s="18"/>
      <c r="E2705" s="111"/>
      <c r="F2705" s="7"/>
      <c r="G2705" s="7"/>
      <c r="H2705" s="7"/>
      <c r="I2705" s="7"/>
      <c r="J2705" s="7"/>
      <c r="K2705" s="7"/>
      <c r="L2705" s="124"/>
      <c r="M2705" s="7"/>
      <c r="N2705" s="18"/>
      <c r="O2705" s="122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</row>
    <row r="2706" spans="1:27">
      <c r="A2706" s="18"/>
      <c r="B2706" s="7"/>
      <c r="C2706" s="7"/>
      <c r="D2706" s="18"/>
      <c r="E2706" s="111"/>
      <c r="F2706" s="7"/>
      <c r="G2706" s="7"/>
      <c r="H2706" s="7"/>
      <c r="I2706" s="7"/>
      <c r="J2706" s="7"/>
      <c r="K2706" s="7"/>
      <c r="L2706" s="124"/>
      <c r="M2706" s="7"/>
      <c r="N2706" s="18"/>
      <c r="O2706" s="122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</row>
    <row r="2707" spans="1:27">
      <c r="A2707" s="18"/>
      <c r="B2707" s="7"/>
      <c r="C2707" s="7"/>
      <c r="D2707" s="18"/>
      <c r="E2707" s="111"/>
      <c r="F2707" s="7"/>
      <c r="G2707" s="7"/>
      <c r="H2707" s="7"/>
      <c r="I2707" s="7"/>
      <c r="J2707" s="7"/>
      <c r="K2707" s="7"/>
      <c r="L2707" s="124"/>
      <c r="M2707" s="7"/>
      <c r="N2707" s="18"/>
      <c r="O2707" s="122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</row>
    <row r="2708" spans="1:27">
      <c r="A2708" s="18"/>
      <c r="B2708" s="7"/>
      <c r="C2708" s="7"/>
      <c r="D2708" s="18"/>
      <c r="E2708" s="111"/>
      <c r="F2708" s="7"/>
      <c r="G2708" s="7"/>
      <c r="H2708" s="7"/>
      <c r="I2708" s="7"/>
      <c r="J2708" s="7"/>
      <c r="K2708" s="7"/>
      <c r="L2708" s="124"/>
      <c r="M2708" s="7"/>
      <c r="N2708" s="18"/>
      <c r="O2708" s="122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</row>
    <row r="2709" spans="1:27">
      <c r="A2709" s="18"/>
      <c r="B2709" s="7"/>
      <c r="C2709" s="7"/>
      <c r="D2709" s="18"/>
      <c r="E2709" s="111"/>
      <c r="F2709" s="7"/>
      <c r="G2709" s="7"/>
      <c r="H2709" s="7"/>
      <c r="I2709" s="7"/>
      <c r="J2709" s="7"/>
      <c r="K2709" s="7"/>
      <c r="L2709" s="124"/>
      <c r="M2709" s="7"/>
      <c r="N2709" s="18"/>
      <c r="O2709" s="122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</row>
    <row r="2710" spans="1:27">
      <c r="A2710" s="18"/>
      <c r="B2710" s="7"/>
      <c r="C2710" s="7"/>
      <c r="D2710" s="18"/>
      <c r="E2710" s="111"/>
      <c r="F2710" s="7"/>
      <c r="G2710" s="7"/>
      <c r="H2710" s="7"/>
      <c r="I2710" s="7"/>
      <c r="J2710" s="7"/>
      <c r="K2710" s="7"/>
      <c r="L2710" s="124"/>
      <c r="M2710" s="7"/>
      <c r="N2710" s="18"/>
      <c r="O2710" s="122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</row>
    <row r="2711" spans="1:27">
      <c r="A2711" s="18"/>
      <c r="B2711" s="7"/>
      <c r="C2711" s="7"/>
      <c r="D2711" s="18"/>
      <c r="E2711" s="111"/>
      <c r="F2711" s="7"/>
      <c r="G2711" s="7"/>
      <c r="H2711" s="7"/>
      <c r="I2711" s="7"/>
      <c r="J2711" s="7"/>
      <c r="K2711" s="7"/>
      <c r="L2711" s="124"/>
      <c r="M2711" s="7"/>
      <c r="N2711" s="18"/>
      <c r="O2711" s="122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</row>
    <row r="2712" spans="1:27">
      <c r="A2712" s="18"/>
      <c r="B2712" s="7"/>
      <c r="C2712" s="7"/>
      <c r="D2712" s="18"/>
      <c r="E2712" s="111"/>
      <c r="F2712" s="7"/>
      <c r="G2712" s="7"/>
      <c r="H2712" s="7"/>
      <c r="I2712" s="7"/>
      <c r="J2712" s="7"/>
      <c r="K2712" s="7"/>
      <c r="L2712" s="124"/>
      <c r="M2712" s="7"/>
      <c r="N2712" s="18"/>
      <c r="O2712" s="122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</row>
    <row r="2713" spans="1:27">
      <c r="A2713" s="18"/>
      <c r="B2713" s="7"/>
      <c r="C2713" s="7"/>
      <c r="D2713" s="18"/>
      <c r="E2713" s="111"/>
      <c r="F2713" s="7"/>
      <c r="G2713" s="7"/>
      <c r="H2713" s="7"/>
      <c r="I2713" s="7"/>
      <c r="J2713" s="7"/>
      <c r="K2713" s="7"/>
      <c r="L2713" s="124"/>
      <c r="M2713" s="7"/>
      <c r="N2713" s="18"/>
      <c r="O2713" s="122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</row>
    <row r="2714" spans="1:27">
      <c r="A2714" s="18"/>
      <c r="B2714" s="7"/>
      <c r="C2714" s="7"/>
      <c r="D2714" s="18"/>
      <c r="E2714" s="111"/>
      <c r="F2714" s="7"/>
      <c r="G2714" s="7"/>
      <c r="H2714" s="7"/>
      <c r="I2714" s="7"/>
      <c r="J2714" s="7"/>
      <c r="K2714" s="7"/>
      <c r="L2714" s="124"/>
      <c r="M2714" s="7"/>
      <c r="N2714" s="18"/>
      <c r="O2714" s="122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</row>
    <row r="2715" spans="1:27">
      <c r="A2715" s="18"/>
      <c r="B2715" s="7"/>
      <c r="C2715" s="7"/>
      <c r="D2715" s="18"/>
      <c r="E2715" s="111"/>
      <c r="F2715" s="7"/>
      <c r="G2715" s="7"/>
      <c r="H2715" s="7"/>
      <c r="I2715" s="7"/>
      <c r="J2715" s="7"/>
      <c r="K2715" s="7"/>
      <c r="L2715" s="124"/>
      <c r="M2715" s="7"/>
      <c r="N2715" s="18"/>
      <c r="O2715" s="122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</row>
    <row r="2716" spans="1:27">
      <c r="A2716" s="18"/>
      <c r="B2716" s="7"/>
      <c r="C2716" s="7"/>
      <c r="D2716" s="18"/>
      <c r="E2716" s="111"/>
      <c r="F2716" s="7"/>
      <c r="G2716" s="7"/>
      <c r="H2716" s="7"/>
      <c r="I2716" s="7"/>
      <c r="J2716" s="7"/>
      <c r="K2716" s="7"/>
      <c r="L2716" s="124"/>
      <c r="M2716" s="7"/>
      <c r="N2716" s="18"/>
      <c r="O2716" s="122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</row>
    <row r="2717" spans="1:27">
      <c r="A2717" s="18"/>
      <c r="B2717" s="7"/>
      <c r="C2717" s="7"/>
      <c r="D2717" s="18"/>
      <c r="E2717" s="111"/>
      <c r="F2717" s="7"/>
      <c r="G2717" s="7"/>
      <c r="H2717" s="7"/>
      <c r="I2717" s="7"/>
      <c r="J2717" s="7"/>
      <c r="K2717" s="7"/>
      <c r="L2717" s="124"/>
      <c r="M2717" s="7"/>
      <c r="N2717" s="18"/>
      <c r="O2717" s="122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</row>
    <row r="2718" spans="1:27">
      <c r="A2718" s="18"/>
      <c r="B2718" s="7"/>
      <c r="C2718" s="7"/>
      <c r="D2718" s="18"/>
      <c r="E2718" s="111"/>
      <c r="F2718" s="7"/>
      <c r="G2718" s="7"/>
      <c r="H2718" s="7"/>
      <c r="I2718" s="7"/>
      <c r="J2718" s="7"/>
      <c r="K2718" s="7"/>
      <c r="L2718" s="124"/>
      <c r="M2718" s="7"/>
      <c r="N2718" s="18"/>
      <c r="O2718" s="122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</row>
    <row r="2719" spans="1:27">
      <c r="A2719" s="18"/>
      <c r="B2719" s="7"/>
      <c r="C2719" s="7"/>
      <c r="D2719" s="18"/>
      <c r="E2719" s="111"/>
      <c r="F2719" s="7"/>
      <c r="G2719" s="7"/>
      <c r="H2719" s="7"/>
      <c r="I2719" s="7"/>
      <c r="J2719" s="7"/>
      <c r="K2719" s="7"/>
      <c r="L2719" s="124"/>
      <c r="M2719" s="7"/>
      <c r="N2719" s="18"/>
      <c r="O2719" s="122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</row>
    <row r="2720" spans="1:27">
      <c r="A2720" s="18"/>
      <c r="B2720" s="7"/>
      <c r="C2720" s="7"/>
      <c r="D2720" s="18"/>
      <c r="E2720" s="111"/>
      <c r="F2720" s="7"/>
      <c r="G2720" s="7"/>
      <c r="H2720" s="7"/>
      <c r="I2720" s="7"/>
      <c r="J2720" s="7"/>
      <c r="K2720" s="7"/>
      <c r="L2720" s="124"/>
      <c r="M2720" s="7"/>
      <c r="N2720" s="18"/>
      <c r="O2720" s="122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</row>
    <row r="2721" spans="1:27">
      <c r="A2721" s="18"/>
      <c r="B2721" s="7"/>
      <c r="C2721" s="7"/>
      <c r="D2721" s="18"/>
      <c r="E2721" s="111"/>
      <c r="F2721" s="7"/>
      <c r="G2721" s="7"/>
      <c r="H2721" s="7"/>
      <c r="I2721" s="7"/>
      <c r="J2721" s="7"/>
      <c r="K2721" s="7"/>
      <c r="L2721" s="124"/>
      <c r="M2721" s="7"/>
      <c r="N2721" s="18"/>
      <c r="O2721" s="122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</row>
    <row r="2722" spans="1:27">
      <c r="A2722" s="18"/>
      <c r="B2722" s="7"/>
      <c r="C2722" s="7"/>
      <c r="D2722" s="18"/>
      <c r="E2722" s="111"/>
      <c r="F2722" s="7"/>
      <c r="G2722" s="7"/>
      <c r="H2722" s="7"/>
      <c r="I2722" s="7"/>
      <c r="J2722" s="7"/>
      <c r="K2722" s="7"/>
      <c r="L2722" s="124"/>
      <c r="M2722" s="7"/>
      <c r="N2722" s="18"/>
      <c r="O2722" s="122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</row>
    <row r="2723" spans="1:27">
      <c r="A2723" s="18"/>
      <c r="B2723" s="7"/>
      <c r="C2723" s="7"/>
      <c r="D2723" s="18"/>
      <c r="E2723" s="111"/>
      <c r="F2723" s="7"/>
      <c r="G2723" s="7"/>
      <c r="H2723" s="7"/>
      <c r="I2723" s="7"/>
      <c r="J2723" s="7"/>
      <c r="K2723" s="7"/>
      <c r="L2723" s="124"/>
      <c r="M2723" s="7"/>
      <c r="N2723" s="18"/>
      <c r="O2723" s="122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</row>
    <row r="2724" spans="1:27">
      <c r="A2724" s="18"/>
      <c r="B2724" s="7"/>
      <c r="C2724" s="7"/>
      <c r="D2724" s="18"/>
      <c r="E2724" s="111"/>
      <c r="F2724" s="7"/>
      <c r="G2724" s="7"/>
      <c r="H2724" s="7"/>
      <c r="I2724" s="7"/>
      <c r="J2724" s="7"/>
      <c r="K2724" s="7"/>
      <c r="L2724" s="124"/>
      <c r="M2724" s="7"/>
      <c r="N2724" s="18"/>
      <c r="O2724" s="122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</row>
    <row r="2725" spans="1:27">
      <c r="A2725" s="18"/>
      <c r="B2725" s="7"/>
      <c r="C2725" s="7"/>
      <c r="D2725" s="18"/>
      <c r="E2725" s="111"/>
      <c r="F2725" s="7"/>
      <c r="G2725" s="7"/>
      <c r="H2725" s="7"/>
      <c r="I2725" s="7"/>
      <c r="J2725" s="7"/>
      <c r="K2725" s="7"/>
      <c r="L2725" s="124"/>
      <c r="M2725" s="7"/>
      <c r="N2725" s="18"/>
      <c r="O2725" s="122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</row>
    <row r="2726" spans="1:27">
      <c r="A2726" s="18"/>
      <c r="B2726" s="7"/>
      <c r="C2726" s="7"/>
      <c r="D2726" s="18"/>
      <c r="E2726" s="111"/>
      <c r="F2726" s="7"/>
      <c r="G2726" s="7"/>
      <c r="H2726" s="7"/>
      <c r="I2726" s="7"/>
      <c r="J2726" s="7"/>
      <c r="K2726" s="7"/>
      <c r="L2726" s="124"/>
      <c r="M2726" s="7"/>
      <c r="N2726" s="18"/>
      <c r="O2726" s="122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</row>
    <row r="2727" spans="1:27">
      <c r="A2727" s="18"/>
      <c r="B2727" s="7"/>
      <c r="C2727" s="7"/>
      <c r="D2727" s="18"/>
      <c r="E2727" s="111"/>
      <c r="F2727" s="7"/>
      <c r="G2727" s="7"/>
      <c r="H2727" s="7"/>
      <c r="I2727" s="7"/>
      <c r="J2727" s="7"/>
      <c r="K2727" s="7"/>
      <c r="L2727" s="124"/>
      <c r="M2727" s="7"/>
      <c r="N2727" s="18"/>
      <c r="O2727" s="122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</row>
    <row r="2728" spans="1:27">
      <c r="A2728" s="18"/>
      <c r="B2728" s="7"/>
      <c r="C2728" s="7"/>
      <c r="D2728" s="18"/>
      <c r="E2728" s="111"/>
      <c r="F2728" s="7"/>
      <c r="G2728" s="7"/>
      <c r="H2728" s="7"/>
      <c r="I2728" s="7"/>
      <c r="J2728" s="7"/>
      <c r="K2728" s="7"/>
      <c r="L2728" s="124"/>
      <c r="M2728" s="7"/>
      <c r="N2728" s="18"/>
      <c r="O2728" s="122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</row>
    <row r="2729" spans="1:27">
      <c r="A2729" s="18"/>
      <c r="B2729" s="7"/>
      <c r="C2729" s="7"/>
      <c r="D2729" s="18"/>
      <c r="E2729" s="111"/>
      <c r="F2729" s="7"/>
      <c r="G2729" s="7"/>
      <c r="H2729" s="7"/>
      <c r="I2729" s="7"/>
      <c r="J2729" s="7"/>
      <c r="K2729" s="7"/>
      <c r="L2729" s="124"/>
      <c r="M2729" s="7"/>
      <c r="N2729" s="18"/>
      <c r="O2729" s="122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</row>
    <row r="2730" spans="1:27">
      <c r="A2730" s="18"/>
      <c r="B2730" s="7"/>
      <c r="C2730" s="7"/>
      <c r="D2730" s="18"/>
      <c r="E2730" s="111"/>
      <c r="F2730" s="7"/>
      <c r="G2730" s="7"/>
      <c r="H2730" s="7"/>
      <c r="I2730" s="7"/>
      <c r="J2730" s="7"/>
      <c r="K2730" s="7"/>
      <c r="L2730" s="124"/>
      <c r="M2730" s="7"/>
      <c r="N2730" s="18"/>
      <c r="O2730" s="122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</row>
    <row r="2731" spans="1:27">
      <c r="A2731" s="18"/>
      <c r="B2731" s="7"/>
      <c r="C2731" s="7"/>
      <c r="D2731" s="18"/>
      <c r="E2731" s="111"/>
      <c r="F2731" s="7"/>
      <c r="G2731" s="7"/>
      <c r="H2731" s="7"/>
      <c r="I2731" s="7"/>
      <c r="J2731" s="7"/>
      <c r="K2731" s="7"/>
      <c r="L2731" s="124"/>
      <c r="M2731" s="7"/>
      <c r="N2731" s="18"/>
      <c r="O2731" s="122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</row>
    <row r="2732" spans="1:27">
      <c r="A2732" s="18"/>
      <c r="B2732" s="7"/>
      <c r="C2732" s="7"/>
      <c r="D2732" s="18"/>
      <c r="E2732" s="111"/>
      <c r="F2732" s="7"/>
      <c r="G2732" s="7"/>
      <c r="H2732" s="7"/>
      <c r="I2732" s="7"/>
      <c r="J2732" s="7"/>
      <c r="K2732" s="7"/>
      <c r="L2732" s="124"/>
      <c r="M2732" s="7"/>
      <c r="N2732" s="18"/>
      <c r="O2732" s="122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</row>
    <row r="2733" spans="1:27">
      <c r="A2733" s="18"/>
      <c r="B2733" s="7"/>
      <c r="C2733" s="7"/>
      <c r="D2733" s="18"/>
      <c r="E2733" s="111"/>
      <c r="F2733" s="7"/>
      <c r="G2733" s="7"/>
      <c r="H2733" s="7"/>
      <c r="I2733" s="7"/>
      <c r="J2733" s="7"/>
      <c r="K2733" s="7"/>
      <c r="L2733" s="124"/>
      <c r="M2733" s="7"/>
      <c r="N2733" s="18"/>
      <c r="O2733" s="122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</row>
    <row r="2734" spans="1:27">
      <c r="A2734" s="18"/>
      <c r="B2734" s="7"/>
      <c r="C2734" s="7"/>
      <c r="D2734" s="18"/>
      <c r="E2734" s="111"/>
      <c r="F2734" s="7"/>
      <c r="G2734" s="7"/>
      <c r="H2734" s="7"/>
      <c r="I2734" s="7"/>
      <c r="J2734" s="7"/>
      <c r="K2734" s="7"/>
      <c r="L2734" s="124"/>
      <c r="M2734" s="7"/>
      <c r="N2734" s="18"/>
      <c r="O2734" s="122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</row>
    <row r="2735" spans="1:27">
      <c r="A2735" s="18"/>
      <c r="B2735" s="7"/>
      <c r="C2735" s="7"/>
      <c r="D2735" s="18"/>
      <c r="E2735" s="111"/>
      <c r="F2735" s="7"/>
      <c r="G2735" s="7"/>
      <c r="H2735" s="7"/>
      <c r="I2735" s="7"/>
      <c r="J2735" s="7"/>
      <c r="K2735" s="7"/>
      <c r="L2735" s="124"/>
      <c r="M2735" s="7"/>
      <c r="N2735" s="18"/>
      <c r="O2735" s="122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</row>
    <row r="2736" spans="1:27">
      <c r="A2736" s="18"/>
      <c r="B2736" s="7"/>
      <c r="C2736" s="7"/>
      <c r="D2736" s="18"/>
      <c r="E2736" s="111"/>
      <c r="F2736" s="7"/>
      <c r="G2736" s="7"/>
      <c r="H2736" s="7"/>
      <c r="I2736" s="7"/>
      <c r="J2736" s="7"/>
      <c r="K2736" s="7"/>
      <c r="L2736" s="124"/>
      <c r="M2736" s="7"/>
      <c r="N2736" s="18"/>
      <c r="O2736" s="122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</row>
    <row r="2737" spans="1:27">
      <c r="A2737" s="18"/>
      <c r="B2737" s="7"/>
      <c r="C2737" s="7"/>
      <c r="D2737" s="18"/>
      <c r="E2737" s="111"/>
      <c r="F2737" s="7"/>
      <c r="G2737" s="7"/>
      <c r="H2737" s="7"/>
      <c r="I2737" s="7"/>
      <c r="J2737" s="7"/>
      <c r="K2737" s="7"/>
      <c r="L2737" s="124"/>
      <c r="M2737" s="7"/>
      <c r="N2737" s="18"/>
      <c r="O2737" s="122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</row>
    <row r="2738" spans="1:27">
      <c r="A2738" s="18"/>
      <c r="B2738" s="7"/>
      <c r="C2738" s="7"/>
      <c r="D2738" s="18"/>
      <c r="E2738" s="111"/>
      <c r="F2738" s="7"/>
      <c r="G2738" s="7"/>
      <c r="H2738" s="7"/>
      <c r="I2738" s="7"/>
      <c r="J2738" s="7"/>
      <c r="K2738" s="7"/>
      <c r="L2738" s="124"/>
      <c r="M2738" s="7"/>
      <c r="N2738" s="18"/>
      <c r="O2738" s="122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</row>
    <row r="2739" spans="1:27">
      <c r="A2739" s="18"/>
      <c r="B2739" s="7"/>
      <c r="C2739" s="7"/>
      <c r="D2739" s="18"/>
      <c r="E2739" s="111"/>
      <c r="F2739" s="7"/>
      <c r="G2739" s="7"/>
      <c r="H2739" s="7"/>
      <c r="I2739" s="7"/>
      <c r="J2739" s="7"/>
      <c r="K2739" s="7"/>
      <c r="L2739" s="124"/>
      <c r="M2739" s="7"/>
      <c r="N2739" s="18"/>
      <c r="O2739" s="122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</row>
    <row r="2740" spans="1:27">
      <c r="A2740" s="18"/>
      <c r="B2740" s="7"/>
      <c r="C2740" s="7"/>
      <c r="D2740" s="18"/>
      <c r="E2740" s="111"/>
      <c r="F2740" s="7"/>
      <c r="G2740" s="7"/>
      <c r="H2740" s="7"/>
      <c r="I2740" s="7"/>
      <c r="J2740" s="7"/>
      <c r="K2740" s="7"/>
      <c r="L2740" s="124"/>
      <c r="M2740" s="7"/>
      <c r="N2740" s="18"/>
      <c r="O2740" s="122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</row>
    <row r="2741" spans="1:27">
      <c r="A2741" s="18"/>
      <c r="B2741" s="7"/>
      <c r="C2741" s="7"/>
      <c r="D2741" s="18"/>
      <c r="E2741" s="111"/>
      <c r="F2741" s="7"/>
      <c r="G2741" s="7"/>
      <c r="H2741" s="7"/>
      <c r="I2741" s="7"/>
      <c r="J2741" s="7"/>
      <c r="K2741" s="7"/>
      <c r="L2741" s="124"/>
      <c r="M2741" s="7"/>
      <c r="N2741" s="18"/>
      <c r="O2741" s="122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</row>
    <row r="2742" spans="1:27">
      <c r="A2742" s="18"/>
      <c r="B2742" s="7"/>
      <c r="C2742" s="7"/>
      <c r="D2742" s="18"/>
      <c r="E2742" s="111"/>
      <c r="F2742" s="7"/>
      <c r="G2742" s="7"/>
      <c r="H2742" s="7"/>
      <c r="I2742" s="7"/>
      <c r="J2742" s="7"/>
      <c r="K2742" s="7"/>
      <c r="L2742" s="124"/>
      <c r="M2742" s="7"/>
      <c r="N2742" s="18"/>
      <c r="O2742" s="122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</row>
    <row r="2743" spans="1:27">
      <c r="A2743" s="18"/>
      <c r="B2743" s="7"/>
      <c r="C2743" s="7"/>
      <c r="D2743" s="18"/>
      <c r="E2743" s="111"/>
      <c r="F2743" s="7"/>
      <c r="G2743" s="7"/>
      <c r="H2743" s="7"/>
      <c r="I2743" s="7"/>
      <c r="J2743" s="7"/>
      <c r="K2743" s="7"/>
      <c r="L2743" s="124"/>
      <c r="M2743" s="7"/>
      <c r="N2743" s="18"/>
      <c r="O2743" s="122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</row>
    <row r="2744" spans="1:27">
      <c r="A2744" s="18"/>
      <c r="B2744" s="7"/>
      <c r="C2744" s="7"/>
      <c r="D2744" s="18"/>
      <c r="E2744" s="111"/>
      <c r="F2744" s="7"/>
      <c r="G2744" s="7"/>
      <c r="H2744" s="7"/>
      <c r="I2744" s="7"/>
      <c r="J2744" s="7"/>
      <c r="K2744" s="7"/>
      <c r="L2744" s="124"/>
      <c r="M2744" s="7"/>
      <c r="N2744" s="18"/>
      <c r="O2744" s="122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</row>
    <row r="2745" spans="1:27">
      <c r="A2745" s="18"/>
      <c r="B2745" s="7"/>
      <c r="C2745" s="7"/>
      <c r="D2745" s="18"/>
      <c r="E2745" s="111"/>
      <c r="F2745" s="7"/>
      <c r="G2745" s="7"/>
      <c r="H2745" s="7"/>
      <c r="I2745" s="7"/>
      <c r="J2745" s="7"/>
      <c r="K2745" s="7"/>
      <c r="L2745" s="124"/>
      <c r="M2745" s="7"/>
      <c r="N2745" s="18"/>
      <c r="O2745" s="122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</row>
    <row r="2746" spans="1:27">
      <c r="A2746" s="18"/>
      <c r="B2746" s="7"/>
      <c r="C2746" s="7"/>
      <c r="D2746" s="18"/>
      <c r="E2746" s="111"/>
      <c r="F2746" s="7"/>
      <c r="G2746" s="7"/>
      <c r="H2746" s="7"/>
      <c r="I2746" s="7"/>
      <c r="J2746" s="7"/>
      <c r="K2746" s="7"/>
      <c r="L2746" s="124"/>
      <c r="M2746" s="7"/>
      <c r="N2746" s="18"/>
      <c r="O2746" s="122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</row>
    <row r="2747" spans="1:27">
      <c r="A2747" s="18"/>
      <c r="B2747" s="7"/>
      <c r="C2747" s="7"/>
      <c r="D2747" s="18"/>
      <c r="E2747" s="111"/>
      <c r="F2747" s="7"/>
      <c r="G2747" s="7"/>
      <c r="H2747" s="7"/>
      <c r="I2747" s="7"/>
      <c r="J2747" s="7"/>
      <c r="K2747" s="7"/>
      <c r="L2747" s="124"/>
      <c r="M2747" s="7"/>
      <c r="N2747" s="18"/>
      <c r="O2747" s="122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</row>
    <row r="2748" spans="1:27">
      <c r="A2748" s="18"/>
      <c r="B2748" s="7"/>
      <c r="C2748" s="7"/>
      <c r="D2748" s="18"/>
      <c r="E2748" s="111"/>
      <c r="F2748" s="7"/>
      <c r="G2748" s="7"/>
      <c r="H2748" s="7"/>
      <c r="I2748" s="7"/>
      <c r="J2748" s="7"/>
      <c r="K2748" s="7"/>
      <c r="L2748" s="124"/>
      <c r="M2748" s="7"/>
      <c r="N2748" s="18"/>
      <c r="O2748" s="122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</row>
    <row r="2749" spans="1:27">
      <c r="A2749" s="18"/>
      <c r="B2749" s="7"/>
      <c r="C2749" s="7"/>
      <c r="D2749" s="18"/>
      <c r="E2749" s="111"/>
      <c r="F2749" s="7"/>
      <c r="G2749" s="7"/>
      <c r="H2749" s="7"/>
      <c r="I2749" s="7"/>
      <c r="J2749" s="7"/>
      <c r="K2749" s="7"/>
      <c r="L2749" s="124"/>
      <c r="M2749" s="7"/>
      <c r="N2749" s="18"/>
      <c r="O2749" s="122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</row>
    <row r="2750" spans="1:27">
      <c r="A2750" s="18"/>
      <c r="B2750" s="7"/>
      <c r="C2750" s="7"/>
      <c r="D2750" s="18"/>
      <c r="E2750" s="111"/>
      <c r="F2750" s="7"/>
      <c r="G2750" s="7"/>
      <c r="H2750" s="7"/>
      <c r="I2750" s="7"/>
      <c r="J2750" s="7"/>
      <c r="K2750" s="7"/>
      <c r="L2750" s="124"/>
      <c r="M2750" s="7"/>
      <c r="N2750" s="18"/>
      <c r="O2750" s="122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</row>
    <row r="2751" spans="1:27">
      <c r="A2751" s="18"/>
      <c r="B2751" s="7"/>
      <c r="C2751" s="7"/>
      <c r="D2751" s="18"/>
      <c r="E2751" s="111"/>
      <c r="F2751" s="7"/>
      <c r="G2751" s="7"/>
      <c r="H2751" s="7"/>
      <c r="I2751" s="7"/>
      <c r="J2751" s="7"/>
      <c r="K2751" s="7"/>
      <c r="L2751" s="124"/>
      <c r="M2751" s="7"/>
      <c r="N2751" s="18"/>
      <c r="O2751" s="122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</row>
    <row r="2752" spans="1:27">
      <c r="A2752" s="18"/>
      <c r="B2752" s="7"/>
      <c r="C2752" s="7"/>
      <c r="D2752" s="18"/>
      <c r="E2752" s="111"/>
      <c r="F2752" s="7"/>
      <c r="G2752" s="7"/>
      <c r="H2752" s="7"/>
      <c r="I2752" s="7"/>
      <c r="J2752" s="7"/>
      <c r="K2752" s="7"/>
      <c r="L2752" s="124"/>
      <c r="M2752" s="7"/>
      <c r="N2752" s="18"/>
      <c r="O2752" s="122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</row>
    <row r="2753" spans="1:27">
      <c r="A2753" s="18"/>
      <c r="B2753" s="7"/>
      <c r="C2753" s="7"/>
      <c r="D2753" s="18"/>
      <c r="E2753" s="111"/>
      <c r="F2753" s="7"/>
      <c r="G2753" s="7"/>
      <c r="H2753" s="7"/>
      <c r="I2753" s="7"/>
      <c r="J2753" s="7"/>
      <c r="K2753" s="7"/>
      <c r="L2753" s="124"/>
      <c r="M2753" s="7"/>
      <c r="N2753" s="18"/>
      <c r="O2753" s="122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</row>
    <row r="2754" spans="1:27">
      <c r="A2754" s="18"/>
      <c r="B2754" s="7"/>
      <c r="C2754" s="7"/>
      <c r="D2754" s="18"/>
      <c r="E2754" s="111"/>
      <c r="F2754" s="7"/>
      <c r="G2754" s="7"/>
      <c r="H2754" s="7"/>
      <c r="I2754" s="7"/>
      <c r="J2754" s="7"/>
      <c r="K2754" s="7"/>
      <c r="L2754" s="124"/>
      <c r="M2754" s="7"/>
      <c r="N2754" s="18"/>
      <c r="O2754" s="122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</row>
    <row r="2755" spans="1:27">
      <c r="A2755" s="18"/>
      <c r="B2755" s="7"/>
      <c r="C2755" s="7"/>
      <c r="D2755" s="18"/>
      <c r="E2755" s="111"/>
      <c r="F2755" s="7"/>
      <c r="G2755" s="7"/>
      <c r="H2755" s="7"/>
      <c r="I2755" s="7"/>
      <c r="J2755" s="7"/>
      <c r="K2755" s="7"/>
      <c r="L2755" s="124"/>
      <c r="M2755" s="7"/>
      <c r="N2755" s="18"/>
      <c r="O2755" s="122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</row>
    <row r="2756" spans="1:27">
      <c r="A2756" s="18"/>
      <c r="B2756" s="7"/>
      <c r="C2756" s="7"/>
      <c r="D2756" s="18"/>
      <c r="E2756" s="111"/>
      <c r="F2756" s="7"/>
      <c r="G2756" s="7"/>
      <c r="H2756" s="7"/>
      <c r="I2756" s="7"/>
      <c r="J2756" s="7"/>
      <c r="K2756" s="7"/>
      <c r="L2756" s="124"/>
      <c r="M2756" s="7"/>
      <c r="N2756" s="18"/>
      <c r="O2756" s="122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</row>
    <row r="2757" spans="1:27">
      <c r="A2757" s="18"/>
      <c r="B2757" s="7"/>
      <c r="C2757" s="7"/>
      <c r="D2757" s="18"/>
      <c r="E2757" s="111"/>
      <c r="F2757" s="7"/>
      <c r="G2757" s="7"/>
      <c r="H2757" s="7"/>
      <c r="I2757" s="7"/>
      <c r="J2757" s="7"/>
      <c r="K2757" s="7"/>
      <c r="L2757" s="124"/>
      <c r="M2757" s="7"/>
      <c r="N2757" s="18"/>
      <c r="O2757" s="122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</row>
    <row r="2758" spans="1:27">
      <c r="A2758" s="18"/>
      <c r="B2758" s="7"/>
      <c r="C2758" s="7"/>
      <c r="D2758" s="18"/>
      <c r="E2758" s="111"/>
      <c r="F2758" s="7"/>
      <c r="G2758" s="7"/>
      <c r="H2758" s="7"/>
      <c r="I2758" s="7"/>
      <c r="J2758" s="7"/>
      <c r="K2758" s="7"/>
      <c r="L2758" s="124"/>
      <c r="M2758" s="7"/>
      <c r="N2758" s="18"/>
      <c r="O2758" s="122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</row>
    <row r="2759" spans="1:27">
      <c r="A2759" s="18"/>
      <c r="B2759" s="7"/>
      <c r="C2759" s="7"/>
      <c r="D2759" s="18"/>
      <c r="E2759" s="111"/>
      <c r="F2759" s="7"/>
      <c r="G2759" s="7"/>
      <c r="H2759" s="7"/>
      <c r="I2759" s="7"/>
      <c r="J2759" s="7"/>
      <c r="K2759" s="7"/>
      <c r="L2759" s="124"/>
      <c r="M2759" s="7"/>
      <c r="N2759" s="18"/>
      <c r="O2759" s="122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</row>
    <row r="2760" spans="1:27">
      <c r="A2760" s="18"/>
      <c r="B2760" s="7"/>
      <c r="C2760" s="7"/>
      <c r="D2760" s="18"/>
      <c r="E2760" s="111"/>
      <c r="F2760" s="7"/>
      <c r="G2760" s="7"/>
      <c r="H2760" s="7"/>
      <c r="I2760" s="7"/>
      <c r="J2760" s="7"/>
      <c r="K2760" s="7"/>
      <c r="L2760" s="124"/>
      <c r="M2760" s="7"/>
      <c r="N2760" s="18"/>
      <c r="O2760" s="122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</row>
    <row r="2761" spans="1:27">
      <c r="A2761" s="18"/>
      <c r="B2761" s="7"/>
      <c r="C2761" s="7"/>
      <c r="D2761" s="18"/>
      <c r="E2761" s="111"/>
      <c r="F2761" s="7"/>
      <c r="G2761" s="7"/>
      <c r="H2761" s="7"/>
      <c r="I2761" s="7"/>
      <c r="J2761" s="7"/>
      <c r="K2761" s="7"/>
      <c r="L2761" s="124"/>
      <c r="M2761" s="7"/>
      <c r="N2761" s="18"/>
      <c r="O2761" s="122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</row>
    <row r="2762" spans="1:27">
      <c r="A2762" s="18"/>
      <c r="B2762" s="7"/>
      <c r="C2762" s="7"/>
      <c r="D2762" s="18"/>
      <c r="E2762" s="111"/>
      <c r="F2762" s="7"/>
      <c r="G2762" s="7"/>
      <c r="H2762" s="7"/>
      <c r="I2762" s="7"/>
      <c r="J2762" s="7"/>
      <c r="K2762" s="7"/>
      <c r="L2762" s="124"/>
      <c r="M2762" s="7"/>
      <c r="N2762" s="18"/>
      <c r="O2762" s="122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</row>
    <row r="2763" spans="1:27">
      <c r="A2763" s="18"/>
      <c r="B2763" s="7"/>
      <c r="C2763" s="7"/>
      <c r="D2763" s="18"/>
      <c r="E2763" s="111"/>
      <c r="F2763" s="7"/>
      <c r="G2763" s="7"/>
      <c r="H2763" s="7"/>
      <c r="I2763" s="7"/>
      <c r="J2763" s="7"/>
      <c r="K2763" s="7"/>
      <c r="L2763" s="124"/>
      <c r="M2763" s="7"/>
      <c r="N2763" s="18"/>
      <c r="O2763" s="122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</row>
    <row r="2764" spans="1:27">
      <c r="A2764" s="18"/>
      <c r="B2764" s="7"/>
      <c r="C2764" s="7"/>
      <c r="D2764" s="18"/>
      <c r="E2764" s="111"/>
      <c r="F2764" s="7"/>
      <c r="G2764" s="7"/>
      <c r="H2764" s="7"/>
      <c r="I2764" s="7"/>
      <c r="J2764" s="7"/>
      <c r="K2764" s="7"/>
      <c r="L2764" s="124"/>
      <c r="M2764" s="7"/>
      <c r="N2764" s="18"/>
      <c r="O2764" s="122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</row>
    <row r="2765" spans="1:27">
      <c r="A2765" s="18"/>
      <c r="B2765" s="7"/>
      <c r="C2765" s="7"/>
      <c r="D2765" s="18"/>
      <c r="E2765" s="111"/>
      <c r="F2765" s="7"/>
      <c r="G2765" s="7"/>
      <c r="H2765" s="7"/>
      <c r="I2765" s="7"/>
      <c r="J2765" s="7"/>
      <c r="K2765" s="7"/>
      <c r="L2765" s="124"/>
      <c r="M2765" s="7"/>
      <c r="N2765" s="18"/>
      <c r="O2765" s="122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</row>
    <row r="2766" spans="1:27">
      <c r="A2766" s="18"/>
      <c r="B2766" s="7"/>
      <c r="C2766" s="7"/>
      <c r="D2766" s="18"/>
      <c r="E2766" s="111"/>
      <c r="F2766" s="7"/>
      <c r="G2766" s="7"/>
      <c r="H2766" s="7"/>
      <c r="I2766" s="7"/>
      <c r="J2766" s="7"/>
      <c r="K2766" s="7"/>
      <c r="L2766" s="124"/>
      <c r="M2766" s="7"/>
      <c r="N2766" s="18"/>
      <c r="O2766" s="122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</row>
    <row r="2767" spans="1:27">
      <c r="A2767" s="18"/>
      <c r="B2767" s="7"/>
      <c r="C2767" s="7"/>
      <c r="D2767" s="18"/>
      <c r="E2767" s="111"/>
      <c r="F2767" s="7"/>
      <c r="G2767" s="7"/>
      <c r="H2767" s="7"/>
      <c r="I2767" s="7"/>
      <c r="J2767" s="7"/>
      <c r="K2767" s="7"/>
      <c r="L2767" s="124"/>
      <c r="M2767" s="7"/>
      <c r="N2767" s="18"/>
      <c r="O2767" s="122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</row>
    <row r="2768" spans="1:27">
      <c r="A2768" s="18"/>
      <c r="B2768" s="7"/>
      <c r="C2768" s="7"/>
      <c r="D2768" s="18"/>
      <c r="E2768" s="111"/>
      <c r="F2768" s="7"/>
      <c r="G2768" s="7"/>
      <c r="H2768" s="7"/>
      <c r="I2768" s="7"/>
      <c r="J2768" s="7"/>
      <c r="K2768" s="7"/>
      <c r="L2768" s="124"/>
      <c r="M2768" s="7"/>
      <c r="N2768" s="18"/>
      <c r="O2768" s="122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</row>
    <row r="2769" spans="1:27">
      <c r="A2769" s="18"/>
      <c r="B2769" s="7"/>
      <c r="C2769" s="7"/>
      <c r="D2769" s="18"/>
      <c r="E2769" s="111"/>
      <c r="F2769" s="7"/>
      <c r="G2769" s="7"/>
      <c r="H2769" s="7"/>
      <c r="I2769" s="7"/>
      <c r="J2769" s="7"/>
      <c r="K2769" s="7"/>
      <c r="L2769" s="124"/>
      <c r="M2769" s="7"/>
      <c r="N2769" s="18"/>
      <c r="O2769" s="122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</row>
    <row r="2770" spans="1:27">
      <c r="A2770" s="18"/>
      <c r="B2770" s="7"/>
      <c r="C2770" s="7"/>
      <c r="D2770" s="18"/>
      <c r="E2770" s="111"/>
      <c r="F2770" s="7"/>
      <c r="G2770" s="7"/>
      <c r="H2770" s="7"/>
      <c r="I2770" s="7"/>
      <c r="J2770" s="7"/>
      <c r="K2770" s="7"/>
      <c r="L2770" s="124"/>
      <c r="M2770" s="7"/>
      <c r="N2770" s="18"/>
      <c r="O2770" s="122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</row>
    <row r="2771" spans="1:27">
      <c r="A2771" s="18"/>
      <c r="B2771" s="7"/>
      <c r="C2771" s="7"/>
      <c r="D2771" s="18"/>
      <c r="E2771" s="111"/>
      <c r="F2771" s="7"/>
      <c r="G2771" s="7"/>
      <c r="H2771" s="7"/>
      <c r="I2771" s="7"/>
      <c r="J2771" s="7"/>
      <c r="K2771" s="7"/>
      <c r="L2771" s="124"/>
      <c r="M2771" s="7"/>
      <c r="N2771" s="18"/>
      <c r="O2771" s="122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</row>
    <row r="2772" spans="1:27">
      <c r="A2772" s="18"/>
      <c r="B2772" s="7"/>
      <c r="C2772" s="7"/>
      <c r="D2772" s="18"/>
      <c r="E2772" s="111"/>
      <c r="F2772" s="7"/>
      <c r="G2772" s="7"/>
      <c r="H2772" s="7"/>
      <c r="I2772" s="7"/>
      <c r="J2772" s="7"/>
      <c r="K2772" s="7"/>
      <c r="L2772" s="124"/>
      <c r="M2772" s="7"/>
      <c r="N2772" s="18"/>
      <c r="O2772" s="122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</row>
    <row r="2773" spans="1:27">
      <c r="A2773" s="18"/>
      <c r="B2773" s="7"/>
      <c r="C2773" s="7"/>
      <c r="D2773" s="18"/>
      <c r="E2773" s="111"/>
      <c r="F2773" s="7"/>
      <c r="G2773" s="7"/>
      <c r="H2773" s="7"/>
      <c r="I2773" s="7"/>
      <c r="J2773" s="7"/>
      <c r="K2773" s="7"/>
      <c r="L2773" s="124"/>
      <c r="M2773" s="7"/>
      <c r="N2773" s="18"/>
      <c r="O2773" s="122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</row>
    <row r="2774" spans="1:27">
      <c r="A2774" s="18"/>
      <c r="B2774" s="7"/>
      <c r="C2774" s="7"/>
      <c r="D2774" s="18"/>
      <c r="E2774" s="111"/>
      <c r="F2774" s="7"/>
      <c r="G2774" s="7"/>
      <c r="H2774" s="7"/>
      <c r="I2774" s="7"/>
      <c r="J2774" s="7"/>
      <c r="K2774" s="7"/>
      <c r="L2774" s="124"/>
      <c r="M2774" s="7"/>
      <c r="N2774" s="18"/>
      <c r="O2774" s="122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</row>
    <row r="2775" spans="1:27">
      <c r="A2775" s="18"/>
      <c r="B2775" s="7"/>
      <c r="C2775" s="7"/>
      <c r="D2775" s="18"/>
      <c r="E2775" s="111"/>
      <c r="F2775" s="7"/>
      <c r="G2775" s="7"/>
      <c r="H2775" s="7"/>
      <c r="I2775" s="7"/>
      <c r="J2775" s="7"/>
      <c r="K2775" s="7"/>
      <c r="L2775" s="124"/>
      <c r="M2775" s="7"/>
      <c r="N2775" s="18"/>
      <c r="O2775" s="122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</row>
    <row r="2776" spans="1:27">
      <c r="A2776" s="18"/>
      <c r="B2776" s="7"/>
      <c r="C2776" s="7"/>
      <c r="D2776" s="18"/>
      <c r="E2776" s="111"/>
      <c r="F2776" s="7"/>
      <c r="G2776" s="7"/>
      <c r="H2776" s="7"/>
      <c r="I2776" s="7"/>
      <c r="J2776" s="7"/>
      <c r="K2776" s="7"/>
      <c r="L2776" s="124"/>
      <c r="M2776" s="7"/>
      <c r="N2776" s="18"/>
      <c r="O2776" s="122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</row>
    <row r="2777" spans="1:27">
      <c r="A2777" s="18"/>
      <c r="B2777" s="7"/>
      <c r="C2777" s="7"/>
      <c r="D2777" s="18"/>
      <c r="E2777" s="111"/>
      <c r="F2777" s="7"/>
      <c r="G2777" s="7"/>
      <c r="H2777" s="7"/>
      <c r="I2777" s="7"/>
      <c r="J2777" s="7"/>
      <c r="K2777" s="7"/>
      <c r="L2777" s="124"/>
      <c r="M2777" s="7"/>
      <c r="N2777" s="18"/>
      <c r="O2777" s="122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</row>
    <row r="2778" spans="1:27">
      <c r="A2778" s="18"/>
      <c r="B2778" s="7"/>
      <c r="C2778" s="7"/>
      <c r="D2778" s="18"/>
      <c r="E2778" s="111"/>
      <c r="F2778" s="7"/>
      <c r="G2778" s="7"/>
      <c r="H2778" s="7"/>
      <c r="I2778" s="7"/>
      <c r="J2778" s="7"/>
      <c r="K2778" s="7"/>
      <c r="L2778" s="124"/>
      <c r="M2778" s="7"/>
      <c r="N2778" s="18"/>
      <c r="O2778" s="122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</row>
    <row r="2779" spans="1:27">
      <c r="A2779" s="18"/>
      <c r="B2779" s="7"/>
      <c r="C2779" s="7"/>
      <c r="D2779" s="18"/>
      <c r="E2779" s="111"/>
      <c r="F2779" s="7"/>
      <c r="G2779" s="7"/>
      <c r="H2779" s="7"/>
      <c r="I2779" s="7"/>
      <c r="J2779" s="7"/>
      <c r="K2779" s="7"/>
      <c r="L2779" s="124"/>
      <c r="M2779" s="7"/>
      <c r="N2779" s="18"/>
      <c r="O2779" s="122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</row>
    <row r="2780" spans="1:27">
      <c r="A2780" s="18"/>
      <c r="B2780" s="7"/>
      <c r="C2780" s="7"/>
      <c r="D2780" s="18"/>
      <c r="E2780" s="111"/>
      <c r="F2780" s="7"/>
      <c r="G2780" s="7"/>
      <c r="H2780" s="7"/>
      <c r="I2780" s="7"/>
      <c r="J2780" s="7"/>
      <c r="K2780" s="7"/>
      <c r="L2780" s="124"/>
      <c r="M2780" s="7"/>
      <c r="N2780" s="18"/>
      <c r="O2780" s="122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</row>
    <row r="2781" spans="1:27">
      <c r="A2781" s="18"/>
      <c r="B2781" s="7"/>
      <c r="C2781" s="7"/>
      <c r="D2781" s="18"/>
      <c r="E2781" s="111"/>
      <c r="F2781" s="7"/>
      <c r="G2781" s="7"/>
      <c r="H2781" s="7"/>
      <c r="I2781" s="7"/>
      <c r="J2781" s="7"/>
      <c r="K2781" s="7"/>
      <c r="L2781" s="124"/>
      <c r="M2781" s="7"/>
      <c r="N2781" s="18"/>
      <c r="O2781" s="122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</row>
    <row r="2782" spans="1:27">
      <c r="A2782" s="18"/>
      <c r="B2782" s="7"/>
      <c r="C2782" s="7"/>
      <c r="D2782" s="18"/>
      <c r="E2782" s="111"/>
      <c r="F2782" s="7"/>
      <c r="G2782" s="7"/>
      <c r="H2782" s="7"/>
      <c r="I2782" s="7"/>
      <c r="J2782" s="7"/>
      <c r="K2782" s="7"/>
      <c r="L2782" s="124"/>
      <c r="M2782" s="7"/>
      <c r="N2782" s="18"/>
      <c r="O2782" s="122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</row>
    <row r="2783" spans="1:27">
      <c r="A2783" s="18"/>
      <c r="B2783" s="7"/>
      <c r="C2783" s="7"/>
      <c r="D2783" s="18"/>
      <c r="E2783" s="111"/>
      <c r="F2783" s="7"/>
      <c r="G2783" s="7"/>
      <c r="H2783" s="7"/>
      <c r="I2783" s="7"/>
      <c r="J2783" s="7"/>
      <c r="K2783" s="7"/>
      <c r="L2783" s="124"/>
      <c r="M2783" s="7"/>
      <c r="N2783" s="18"/>
      <c r="O2783" s="122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</row>
    <row r="2784" spans="1:27">
      <c r="A2784" s="18"/>
      <c r="B2784" s="7"/>
      <c r="C2784" s="7"/>
      <c r="D2784" s="18"/>
      <c r="E2784" s="111"/>
      <c r="F2784" s="7"/>
      <c r="G2784" s="7"/>
      <c r="H2784" s="7"/>
      <c r="I2784" s="7"/>
      <c r="J2784" s="7"/>
      <c r="K2784" s="7"/>
      <c r="L2784" s="124"/>
      <c r="M2784" s="7"/>
      <c r="N2784" s="18"/>
      <c r="O2784" s="122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</row>
    <row r="2785" spans="1:27">
      <c r="A2785" s="18"/>
      <c r="B2785" s="7"/>
      <c r="C2785" s="7"/>
      <c r="D2785" s="18"/>
      <c r="E2785" s="111"/>
      <c r="F2785" s="7"/>
      <c r="G2785" s="7"/>
      <c r="H2785" s="7"/>
      <c r="I2785" s="7"/>
      <c r="J2785" s="7"/>
      <c r="K2785" s="7"/>
      <c r="L2785" s="124"/>
      <c r="M2785" s="7"/>
      <c r="N2785" s="18"/>
      <c r="O2785" s="122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</row>
    <row r="2786" spans="1:27">
      <c r="A2786" s="18"/>
      <c r="B2786" s="7"/>
      <c r="C2786" s="7"/>
      <c r="D2786" s="18"/>
      <c r="E2786" s="111"/>
      <c r="F2786" s="7"/>
      <c r="G2786" s="7"/>
      <c r="H2786" s="7"/>
      <c r="I2786" s="7"/>
      <c r="J2786" s="7"/>
      <c r="K2786" s="7"/>
      <c r="L2786" s="124"/>
      <c r="M2786" s="7"/>
      <c r="N2786" s="18"/>
      <c r="O2786" s="122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</row>
    <row r="2787" spans="1:27">
      <c r="A2787" s="18"/>
      <c r="B2787" s="7"/>
      <c r="C2787" s="7"/>
      <c r="D2787" s="18"/>
      <c r="E2787" s="111"/>
      <c r="F2787" s="7"/>
      <c r="G2787" s="7"/>
      <c r="H2787" s="7"/>
      <c r="I2787" s="7"/>
      <c r="J2787" s="7"/>
      <c r="K2787" s="7"/>
      <c r="L2787" s="124"/>
      <c r="M2787" s="7"/>
      <c r="N2787" s="18"/>
      <c r="O2787" s="122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</row>
    <row r="2788" spans="1:27">
      <c r="A2788" s="18"/>
      <c r="B2788" s="7"/>
      <c r="C2788" s="7"/>
      <c r="D2788" s="18"/>
      <c r="E2788" s="111"/>
      <c r="F2788" s="7"/>
      <c r="G2788" s="7"/>
      <c r="H2788" s="7"/>
      <c r="I2788" s="7"/>
      <c r="J2788" s="7"/>
      <c r="K2788" s="7"/>
      <c r="L2788" s="124"/>
      <c r="M2788" s="7"/>
      <c r="N2788" s="18"/>
      <c r="O2788" s="122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</row>
    <row r="2789" spans="1:27">
      <c r="A2789" s="18"/>
      <c r="B2789" s="7"/>
      <c r="C2789" s="7"/>
      <c r="D2789" s="18"/>
      <c r="E2789" s="111"/>
      <c r="F2789" s="7"/>
      <c r="G2789" s="7"/>
      <c r="H2789" s="7"/>
      <c r="I2789" s="7"/>
      <c r="J2789" s="7"/>
      <c r="K2789" s="7"/>
      <c r="L2789" s="124"/>
      <c r="M2789" s="7"/>
      <c r="N2789" s="18"/>
      <c r="O2789" s="122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</row>
    <row r="2790" spans="1:27">
      <c r="A2790" s="18"/>
      <c r="B2790" s="7"/>
      <c r="C2790" s="7"/>
      <c r="D2790" s="18"/>
      <c r="E2790" s="111"/>
      <c r="F2790" s="7"/>
      <c r="G2790" s="7"/>
      <c r="H2790" s="7"/>
      <c r="I2790" s="7"/>
      <c r="J2790" s="7"/>
      <c r="K2790" s="7"/>
      <c r="L2790" s="124"/>
      <c r="M2790" s="7"/>
      <c r="N2790" s="18"/>
      <c r="O2790" s="122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</row>
    <row r="2791" spans="1:27">
      <c r="A2791" s="18"/>
      <c r="B2791" s="7"/>
      <c r="C2791" s="7"/>
      <c r="D2791" s="18"/>
      <c r="E2791" s="111"/>
      <c r="F2791" s="7"/>
      <c r="G2791" s="7"/>
      <c r="H2791" s="7"/>
      <c r="I2791" s="7"/>
      <c r="J2791" s="7"/>
      <c r="K2791" s="7"/>
      <c r="L2791" s="124"/>
      <c r="M2791" s="7"/>
      <c r="N2791" s="18"/>
      <c r="O2791" s="122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</row>
    <row r="2792" spans="1:27">
      <c r="A2792" s="18"/>
      <c r="B2792" s="7"/>
      <c r="C2792" s="7"/>
      <c r="D2792" s="18"/>
      <c r="E2792" s="111"/>
      <c r="F2792" s="7"/>
      <c r="G2792" s="7"/>
      <c r="H2792" s="7"/>
      <c r="I2792" s="7"/>
      <c r="J2792" s="7"/>
      <c r="K2792" s="7"/>
      <c r="L2792" s="124"/>
      <c r="M2792" s="7"/>
      <c r="N2792" s="18"/>
      <c r="O2792" s="122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</row>
    <row r="2793" spans="1:27">
      <c r="A2793" s="18"/>
      <c r="B2793" s="7"/>
      <c r="C2793" s="7"/>
      <c r="D2793" s="18"/>
      <c r="E2793" s="111"/>
      <c r="F2793" s="7"/>
      <c r="G2793" s="7"/>
      <c r="H2793" s="7"/>
      <c r="I2793" s="7"/>
      <c r="J2793" s="7"/>
      <c r="K2793" s="7"/>
      <c r="L2793" s="124"/>
      <c r="M2793" s="7"/>
      <c r="N2793" s="18"/>
      <c r="O2793" s="122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</row>
    <row r="2794" spans="1:27">
      <c r="A2794" s="18"/>
      <c r="B2794" s="7"/>
      <c r="C2794" s="7"/>
      <c r="D2794" s="18"/>
      <c r="E2794" s="111"/>
      <c r="F2794" s="7"/>
      <c r="G2794" s="7"/>
      <c r="H2794" s="7"/>
      <c r="I2794" s="7"/>
      <c r="J2794" s="7"/>
      <c r="K2794" s="7"/>
      <c r="L2794" s="124"/>
      <c r="M2794" s="7"/>
      <c r="N2794" s="18"/>
      <c r="O2794" s="122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</row>
    <row r="2795" spans="1:27">
      <c r="A2795" s="18"/>
      <c r="B2795" s="7"/>
      <c r="C2795" s="7"/>
      <c r="D2795" s="18"/>
      <c r="E2795" s="111"/>
      <c r="F2795" s="7"/>
      <c r="G2795" s="7"/>
      <c r="H2795" s="7"/>
      <c r="I2795" s="7"/>
      <c r="J2795" s="7"/>
      <c r="K2795" s="7"/>
      <c r="L2795" s="124"/>
      <c r="M2795" s="7"/>
      <c r="N2795" s="18"/>
      <c r="O2795" s="122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</row>
    <row r="2796" spans="1:27">
      <c r="A2796" s="18"/>
      <c r="B2796" s="7"/>
      <c r="C2796" s="7"/>
      <c r="D2796" s="18"/>
      <c r="E2796" s="111"/>
      <c r="F2796" s="7"/>
      <c r="G2796" s="7"/>
      <c r="H2796" s="7"/>
      <c r="I2796" s="7"/>
      <c r="J2796" s="7"/>
      <c r="K2796" s="7"/>
      <c r="L2796" s="124"/>
      <c r="M2796" s="7"/>
      <c r="N2796" s="18"/>
      <c r="O2796" s="122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</row>
    <row r="2797" spans="1:27">
      <c r="A2797" s="18"/>
      <c r="B2797" s="7"/>
      <c r="C2797" s="7"/>
      <c r="D2797" s="18"/>
      <c r="E2797" s="111"/>
      <c r="F2797" s="7"/>
      <c r="G2797" s="7"/>
      <c r="H2797" s="7"/>
      <c r="I2797" s="7"/>
      <c r="J2797" s="7"/>
      <c r="K2797" s="7"/>
      <c r="L2797" s="124"/>
      <c r="M2797" s="7"/>
      <c r="N2797" s="18"/>
      <c r="O2797" s="122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</row>
    <row r="2798" spans="1:27">
      <c r="A2798" s="18"/>
      <c r="B2798" s="7"/>
      <c r="C2798" s="7"/>
      <c r="D2798" s="18"/>
      <c r="E2798" s="111"/>
      <c r="F2798" s="7"/>
      <c r="G2798" s="7"/>
      <c r="H2798" s="7"/>
      <c r="I2798" s="7"/>
      <c r="J2798" s="7"/>
      <c r="K2798" s="7"/>
      <c r="L2798" s="124"/>
      <c r="M2798" s="7"/>
      <c r="N2798" s="18"/>
      <c r="O2798" s="122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</row>
    <row r="2799" spans="1:27">
      <c r="A2799" s="18"/>
      <c r="B2799" s="7"/>
      <c r="C2799" s="7"/>
      <c r="D2799" s="18"/>
      <c r="E2799" s="111"/>
      <c r="F2799" s="7"/>
      <c r="G2799" s="7"/>
      <c r="H2799" s="7"/>
      <c r="I2799" s="7"/>
      <c r="J2799" s="7"/>
      <c r="K2799" s="7"/>
      <c r="L2799" s="124"/>
      <c r="M2799" s="7"/>
      <c r="N2799" s="18"/>
      <c r="O2799" s="122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</row>
    <row r="2800" spans="1:27">
      <c r="A2800" s="18"/>
      <c r="B2800" s="7"/>
      <c r="C2800" s="7"/>
      <c r="D2800" s="18"/>
      <c r="E2800" s="111"/>
      <c r="F2800" s="7"/>
      <c r="G2800" s="7"/>
      <c r="H2800" s="7"/>
      <c r="I2800" s="7"/>
      <c r="J2800" s="7"/>
      <c r="K2800" s="7"/>
      <c r="L2800" s="124"/>
      <c r="M2800" s="7"/>
      <c r="N2800" s="18"/>
      <c r="O2800" s="122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</row>
    <row r="2801" spans="1:27">
      <c r="A2801" s="18"/>
      <c r="B2801" s="7"/>
      <c r="C2801" s="7"/>
      <c r="D2801" s="18"/>
      <c r="E2801" s="111"/>
      <c r="F2801" s="7"/>
      <c r="G2801" s="7"/>
      <c r="H2801" s="7"/>
      <c r="I2801" s="7"/>
      <c r="J2801" s="7"/>
      <c r="K2801" s="7"/>
      <c r="L2801" s="124"/>
      <c r="M2801" s="7"/>
      <c r="N2801" s="18"/>
      <c r="O2801" s="122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</row>
    <row r="2802" spans="1:27">
      <c r="A2802" s="18"/>
      <c r="B2802" s="7"/>
      <c r="C2802" s="7"/>
      <c r="D2802" s="18"/>
      <c r="E2802" s="111"/>
      <c r="F2802" s="7"/>
      <c r="G2802" s="7"/>
      <c r="H2802" s="7"/>
      <c r="I2802" s="7"/>
      <c r="J2802" s="7"/>
      <c r="K2802" s="7"/>
      <c r="L2802" s="124"/>
      <c r="M2802" s="7"/>
      <c r="N2802" s="18"/>
      <c r="O2802" s="122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</row>
    <row r="2803" spans="1:27">
      <c r="A2803" s="18"/>
      <c r="B2803" s="7"/>
      <c r="C2803" s="7"/>
      <c r="D2803" s="18"/>
      <c r="E2803" s="111"/>
      <c r="F2803" s="7"/>
      <c r="G2803" s="7"/>
      <c r="H2803" s="7"/>
      <c r="I2803" s="7"/>
      <c r="J2803" s="7"/>
      <c r="K2803" s="7"/>
      <c r="L2803" s="124"/>
      <c r="M2803" s="7"/>
      <c r="N2803" s="18"/>
      <c r="O2803" s="122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</row>
    <row r="2804" spans="1:27">
      <c r="A2804" s="18"/>
      <c r="B2804" s="7"/>
      <c r="C2804" s="7"/>
      <c r="D2804" s="18"/>
      <c r="E2804" s="111"/>
      <c r="F2804" s="7"/>
      <c r="G2804" s="7"/>
      <c r="H2804" s="7"/>
      <c r="I2804" s="7"/>
      <c r="J2804" s="7"/>
      <c r="K2804" s="7"/>
      <c r="L2804" s="124"/>
      <c r="M2804" s="7"/>
      <c r="N2804" s="18"/>
      <c r="O2804" s="122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</row>
    <row r="2805" spans="1:27">
      <c r="A2805" s="18"/>
      <c r="B2805" s="7"/>
      <c r="C2805" s="7"/>
      <c r="D2805" s="18"/>
      <c r="E2805" s="111"/>
      <c r="F2805" s="7"/>
      <c r="G2805" s="7"/>
      <c r="H2805" s="7"/>
      <c r="I2805" s="7"/>
      <c r="J2805" s="7"/>
      <c r="K2805" s="7"/>
      <c r="L2805" s="124"/>
      <c r="M2805" s="7"/>
      <c r="N2805" s="18"/>
      <c r="O2805" s="122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</row>
    <row r="2806" spans="1:27">
      <c r="A2806" s="18"/>
      <c r="B2806" s="7"/>
      <c r="C2806" s="7"/>
      <c r="D2806" s="18"/>
      <c r="E2806" s="111"/>
      <c r="F2806" s="7"/>
      <c r="G2806" s="7"/>
      <c r="H2806" s="7"/>
      <c r="I2806" s="7"/>
      <c r="J2806" s="7"/>
      <c r="K2806" s="7"/>
      <c r="L2806" s="124"/>
      <c r="M2806" s="7"/>
      <c r="N2806" s="18"/>
      <c r="O2806" s="122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</row>
    <row r="2807" spans="1:27">
      <c r="A2807" s="18"/>
      <c r="B2807" s="7"/>
      <c r="C2807" s="7"/>
      <c r="D2807" s="18"/>
      <c r="E2807" s="111"/>
      <c r="F2807" s="7"/>
      <c r="G2807" s="7"/>
      <c r="H2807" s="7"/>
      <c r="I2807" s="7"/>
      <c r="J2807" s="7"/>
      <c r="K2807" s="7"/>
      <c r="L2807" s="124"/>
      <c r="M2807" s="7"/>
      <c r="N2807" s="18"/>
      <c r="O2807" s="122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</row>
    <row r="2808" spans="1:27">
      <c r="A2808" s="18"/>
      <c r="B2808" s="7"/>
      <c r="C2808" s="7"/>
      <c r="D2808" s="18"/>
      <c r="E2808" s="111"/>
      <c r="F2808" s="7"/>
      <c r="G2808" s="7"/>
      <c r="H2808" s="7"/>
      <c r="I2808" s="7"/>
      <c r="J2808" s="7"/>
      <c r="K2808" s="7"/>
      <c r="L2808" s="124"/>
      <c r="M2808" s="7"/>
      <c r="N2808" s="18"/>
      <c r="O2808" s="122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</row>
    <row r="2809" spans="1:27">
      <c r="A2809" s="18"/>
      <c r="B2809" s="7"/>
      <c r="C2809" s="7"/>
      <c r="D2809" s="18"/>
      <c r="E2809" s="111"/>
      <c r="F2809" s="7"/>
      <c r="G2809" s="7"/>
      <c r="H2809" s="7"/>
      <c r="I2809" s="7"/>
      <c r="J2809" s="7"/>
      <c r="K2809" s="7"/>
      <c r="L2809" s="124"/>
      <c r="M2809" s="7"/>
      <c r="N2809" s="18"/>
      <c r="O2809" s="122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</row>
    <row r="2810" spans="1:27">
      <c r="A2810" s="18"/>
      <c r="B2810" s="7"/>
      <c r="C2810" s="7"/>
      <c r="D2810" s="18"/>
      <c r="E2810" s="111"/>
      <c r="F2810" s="7"/>
      <c r="G2810" s="7"/>
      <c r="H2810" s="7"/>
      <c r="I2810" s="7"/>
      <c r="J2810" s="7"/>
      <c r="K2810" s="7"/>
      <c r="L2810" s="124"/>
      <c r="M2810" s="7"/>
      <c r="N2810" s="18"/>
      <c r="O2810" s="122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</row>
    <row r="2811" spans="1:27">
      <c r="A2811" s="18"/>
      <c r="B2811" s="7"/>
      <c r="C2811" s="7"/>
      <c r="D2811" s="18"/>
      <c r="E2811" s="111"/>
      <c r="F2811" s="7"/>
      <c r="G2811" s="7"/>
      <c r="H2811" s="7"/>
      <c r="I2811" s="7"/>
      <c r="J2811" s="7"/>
      <c r="K2811" s="7"/>
      <c r="L2811" s="124"/>
      <c r="M2811" s="7"/>
      <c r="N2811" s="18"/>
      <c r="O2811" s="122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</row>
    <row r="2812" spans="1:27">
      <c r="A2812" s="18"/>
      <c r="B2812" s="7"/>
      <c r="C2812" s="7"/>
      <c r="D2812" s="18"/>
      <c r="E2812" s="111"/>
      <c r="F2812" s="7"/>
      <c r="G2812" s="7"/>
      <c r="H2812" s="7"/>
      <c r="I2812" s="7"/>
      <c r="J2812" s="7"/>
      <c r="K2812" s="7"/>
      <c r="L2812" s="124"/>
      <c r="M2812" s="7"/>
      <c r="N2812" s="18"/>
      <c r="O2812" s="122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</row>
    <row r="2813" spans="1:27">
      <c r="A2813" s="18"/>
      <c r="B2813" s="7"/>
      <c r="C2813" s="7"/>
      <c r="D2813" s="18"/>
      <c r="E2813" s="111"/>
      <c r="F2813" s="7"/>
      <c r="G2813" s="7"/>
      <c r="H2813" s="7"/>
      <c r="I2813" s="7"/>
      <c r="J2813" s="7"/>
      <c r="K2813" s="7"/>
      <c r="L2813" s="124"/>
      <c r="M2813" s="7"/>
      <c r="N2813" s="18"/>
      <c r="O2813" s="122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</row>
    <row r="2814" spans="1:27">
      <c r="A2814" s="18"/>
      <c r="B2814" s="7"/>
      <c r="C2814" s="7"/>
      <c r="D2814" s="18"/>
      <c r="E2814" s="111"/>
      <c r="F2814" s="7"/>
      <c r="G2814" s="7"/>
      <c r="H2814" s="7"/>
      <c r="I2814" s="7"/>
      <c r="J2814" s="7"/>
      <c r="K2814" s="7"/>
      <c r="L2814" s="124"/>
      <c r="M2814" s="7"/>
      <c r="N2814" s="18"/>
      <c r="O2814" s="122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</row>
    <row r="2815" spans="1:27">
      <c r="A2815" s="18"/>
      <c r="B2815" s="7"/>
      <c r="C2815" s="7"/>
      <c r="D2815" s="18"/>
      <c r="E2815" s="111"/>
      <c r="F2815" s="7"/>
      <c r="G2815" s="7"/>
      <c r="H2815" s="7"/>
      <c r="I2815" s="7"/>
      <c r="J2815" s="7"/>
      <c r="K2815" s="7"/>
      <c r="L2815" s="124"/>
      <c r="M2815" s="7"/>
      <c r="N2815" s="18"/>
      <c r="O2815" s="122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</row>
    <row r="2816" spans="1:27">
      <c r="A2816" s="18"/>
      <c r="B2816" s="7"/>
      <c r="C2816" s="7"/>
      <c r="D2816" s="18"/>
      <c r="E2816" s="111"/>
      <c r="F2816" s="7"/>
      <c r="G2816" s="7"/>
      <c r="H2816" s="7"/>
      <c r="I2816" s="7"/>
      <c r="J2816" s="7"/>
      <c r="K2816" s="7"/>
      <c r="L2816" s="124"/>
      <c r="M2816" s="7"/>
      <c r="N2816" s="18"/>
      <c r="O2816" s="122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</row>
    <row r="2817" spans="1:27">
      <c r="A2817" s="18"/>
      <c r="B2817" s="7"/>
      <c r="C2817" s="7"/>
      <c r="D2817" s="18"/>
      <c r="E2817" s="111"/>
      <c r="F2817" s="7"/>
      <c r="G2817" s="7"/>
      <c r="H2817" s="7"/>
      <c r="I2817" s="7"/>
      <c r="J2817" s="7"/>
      <c r="K2817" s="7"/>
      <c r="L2817" s="124"/>
      <c r="M2817" s="7"/>
      <c r="N2817" s="18"/>
      <c r="O2817" s="122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</row>
    <row r="2818" spans="1:27">
      <c r="A2818" s="18"/>
      <c r="B2818" s="7"/>
      <c r="C2818" s="7"/>
      <c r="D2818" s="18"/>
      <c r="E2818" s="111"/>
      <c r="F2818" s="7"/>
      <c r="G2818" s="7"/>
      <c r="H2818" s="7"/>
      <c r="I2818" s="7"/>
      <c r="J2818" s="7"/>
      <c r="K2818" s="7"/>
      <c r="L2818" s="124"/>
      <c r="M2818" s="7"/>
      <c r="N2818" s="18"/>
      <c r="O2818" s="122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</row>
    <row r="2819" spans="1:27">
      <c r="A2819" s="18"/>
      <c r="B2819" s="7"/>
      <c r="C2819" s="7"/>
      <c r="D2819" s="18"/>
      <c r="E2819" s="111"/>
      <c r="F2819" s="7"/>
      <c r="G2819" s="7"/>
      <c r="H2819" s="7"/>
      <c r="I2819" s="7"/>
      <c r="J2819" s="7"/>
      <c r="K2819" s="7"/>
      <c r="L2819" s="124"/>
      <c r="M2819" s="7"/>
      <c r="N2819" s="18"/>
      <c r="O2819" s="122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</row>
    <row r="2820" spans="1:27">
      <c r="A2820" s="18"/>
      <c r="B2820" s="7"/>
      <c r="C2820" s="7"/>
      <c r="D2820" s="18"/>
      <c r="E2820" s="111"/>
      <c r="F2820" s="7"/>
      <c r="G2820" s="7"/>
      <c r="H2820" s="7"/>
      <c r="I2820" s="7"/>
      <c r="J2820" s="7"/>
      <c r="K2820" s="7"/>
      <c r="L2820" s="124"/>
      <c r="M2820" s="7"/>
      <c r="N2820" s="18"/>
      <c r="O2820" s="122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</row>
    <row r="2821" spans="1:27">
      <c r="A2821" s="18"/>
      <c r="B2821" s="7"/>
      <c r="C2821" s="7"/>
      <c r="D2821" s="18"/>
      <c r="E2821" s="111"/>
      <c r="F2821" s="7"/>
      <c r="G2821" s="7"/>
      <c r="H2821" s="7"/>
      <c r="I2821" s="7"/>
      <c r="J2821" s="7"/>
      <c r="K2821" s="7"/>
      <c r="L2821" s="124"/>
      <c r="M2821" s="7"/>
      <c r="N2821" s="18"/>
      <c r="O2821" s="122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</row>
    <row r="2822" spans="1:27">
      <c r="A2822" s="18"/>
      <c r="B2822" s="7"/>
      <c r="C2822" s="7"/>
      <c r="D2822" s="18"/>
      <c r="E2822" s="111"/>
      <c r="F2822" s="7"/>
      <c r="G2822" s="7"/>
      <c r="H2822" s="7"/>
      <c r="I2822" s="7"/>
      <c r="J2822" s="7"/>
      <c r="K2822" s="7"/>
      <c r="L2822" s="124"/>
      <c r="M2822" s="7"/>
      <c r="N2822" s="18"/>
      <c r="O2822" s="122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</row>
    <row r="2823" spans="1:27">
      <c r="A2823" s="18"/>
      <c r="B2823" s="7"/>
      <c r="C2823" s="7"/>
      <c r="D2823" s="18"/>
      <c r="E2823" s="111"/>
      <c r="F2823" s="7"/>
      <c r="G2823" s="7"/>
      <c r="H2823" s="7"/>
      <c r="I2823" s="7"/>
      <c r="J2823" s="7"/>
      <c r="K2823" s="7"/>
      <c r="L2823" s="124"/>
      <c r="M2823" s="7"/>
      <c r="N2823" s="18"/>
      <c r="O2823" s="122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</row>
    <row r="2824" spans="1:27">
      <c r="A2824" s="18"/>
      <c r="B2824" s="7"/>
      <c r="C2824" s="7"/>
      <c r="D2824" s="18"/>
      <c r="E2824" s="111"/>
      <c r="F2824" s="7"/>
      <c r="G2824" s="7"/>
      <c r="H2824" s="7"/>
      <c r="I2824" s="7"/>
      <c r="J2824" s="7"/>
      <c r="K2824" s="7"/>
      <c r="L2824" s="124"/>
      <c r="M2824" s="7"/>
      <c r="N2824" s="18"/>
      <c r="O2824" s="122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</row>
    <row r="2825" spans="1:27">
      <c r="A2825" s="18"/>
      <c r="B2825" s="7"/>
      <c r="C2825" s="7"/>
      <c r="D2825" s="18"/>
      <c r="E2825" s="111"/>
      <c r="F2825" s="7"/>
      <c r="G2825" s="7"/>
      <c r="H2825" s="7"/>
      <c r="I2825" s="7"/>
      <c r="J2825" s="7"/>
      <c r="K2825" s="7"/>
      <c r="L2825" s="124"/>
      <c r="M2825" s="7"/>
      <c r="N2825" s="18"/>
      <c r="O2825" s="122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</row>
    <row r="2826" spans="1:27">
      <c r="A2826" s="18"/>
      <c r="B2826" s="7"/>
      <c r="C2826" s="7"/>
      <c r="D2826" s="18"/>
      <c r="E2826" s="111"/>
      <c r="F2826" s="7"/>
      <c r="G2826" s="7"/>
      <c r="H2826" s="7"/>
      <c r="I2826" s="7"/>
      <c r="J2826" s="7"/>
      <c r="K2826" s="7"/>
      <c r="L2826" s="124"/>
      <c r="M2826" s="7"/>
      <c r="N2826" s="18"/>
      <c r="O2826" s="122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</row>
    <row r="2827" spans="1:27">
      <c r="A2827" s="18"/>
      <c r="B2827" s="7"/>
      <c r="C2827" s="7"/>
      <c r="D2827" s="18"/>
      <c r="E2827" s="111"/>
      <c r="F2827" s="7"/>
      <c r="G2827" s="7"/>
      <c r="H2827" s="7"/>
      <c r="I2827" s="7"/>
      <c r="J2827" s="7"/>
      <c r="K2827" s="7"/>
      <c r="L2827" s="124"/>
      <c r="M2827" s="7"/>
      <c r="N2827" s="18"/>
      <c r="O2827" s="122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</row>
    <row r="2828" spans="1:27">
      <c r="A2828" s="18"/>
      <c r="B2828" s="7"/>
      <c r="C2828" s="7"/>
      <c r="D2828" s="18"/>
      <c r="E2828" s="111"/>
      <c r="F2828" s="7"/>
      <c r="G2828" s="7"/>
      <c r="H2828" s="7"/>
      <c r="I2828" s="7"/>
      <c r="J2828" s="7"/>
      <c r="K2828" s="7"/>
      <c r="L2828" s="124"/>
      <c r="M2828" s="7"/>
      <c r="N2828" s="18"/>
      <c r="O2828" s="122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</row>
    <row r="2829" spans="1:27">
      <c r="A2829" s="18"/>
      <c r="B2829" s="7"/>
      <c r="C2829" s="7"/>
      <c r="D2829" s="18"/>
      <c r="E2829" s="111"/>
      <c r="F2829" s="7"/>
      <c r="G2829" s="7"/>
      <c r="H2829" s="7"/>
      <c r="I2829" s="7"/>
      <c r="J2829" s="7"/>
      <c r="K2829" s="7"/>
      <c r="L2829" s="124"/>
      <c r="M2829" s="7"/>
      <c r="N2829" s="18"/>
      <c r="O2829" s="122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</row>
    <row r="2830" spans="1:27">
      <c r="A2830" s="18"/>
      <c r="B2830" s="7"/>
      <c r="C2830" s="7"/>
      <c r="D2830" s="18"/>
      <c r="E2830" s="111"/>
      <c r="F2830" s="7"/>
      <c r="G2830" s="7"/>
      <c r="H2830" s="7"/>
      <c r="I2830" s="7"/>
      <c r="J2830" s="7"/>
      <c r="K2830" s="7"/>
      <c r="L2830" s="124"/>
      <c r="M2830" s="7"/>
      <c r="N2830" s="18"/>
      <c r="O2830" s="122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</row>
    <row r="2831" spans="1:27">
      <c r="A2831" s="18"/>
      <c r="B2831" s="7"/>
      <c r="C2831" s="7"/>
      <c r="D2831" s="18"/>
      <c r="E2831" s="111"/>
      <c r="F2831" s="7"/>
      <c r="G2831" s="7"/>
      <c r="H2831" s="7"/>
      <c r="I2831" s="7"/>
      <c r="J2831" s="7"/>
      <c r="K2831" s="7"/>
      <c r="L2831" s="124"/>
      <c r="M2831" s="7"/>
      <c r="N2831" s="18"/>
      <c r="O2831" s="122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</row>
    <row r="2832" spans="1:27">
      <c r="A2832" s="18"/>
      <c r="B2832" s="7"/>
      <c r="C2832" s="7"/>
      <c r="D2832" s="18"/>
      <c r="E2832" s="111"/>
      <c r="F2832" s="7"/>
      <c r="G2832" s="7"/>
      <c r="H2832" s="7"/>
      <c r="I2832" s="7"/>
      <c r="J2832" s="7"/>
      <c r="K2832" s="7"/>
      <c r="L2832" s="124"/>
      <c r="M2832" s="7"/>
      <c r="N2832" s="18"/>
      <c r="O2832" s="122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</row>
    <row r="2833" spans="1:27">
      <c r="A2833" s="18"/>
      <c r="B2833" s="7"/>
      <c r="C2833" s="7"/>
      <c r="D2833" s="18"/>
      <c r="E2833" s="111"/>
      <c r="F2833" s="7"/>
      <c r="G2833" s="7"/>
      <c r="H2833" s="7"/>
      <c r="I2833" s="7"/>
      <c r="J2833" s="7"/>
      <c r="K2833" s="7"/>
      <c r="L2833" s="124"/>
      <c r="M2833" s="7"/>
      <c r="N2833" s="18"/>
      <c r="O2833" s="122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</row>
    <row r="2834" spans="1:27">
      <c r="A2834" s="18"/>
      <c r="B2834" s="7"/>
      <c r="C2834" s="7"/>
      <c r="D2834" s="18"/>
      <c r="E2834" s="111"/>
      <c r="F2834" s="7"/>
      <c r="G2834" s="7"/>
      <c r="H2834" s="7"/>
      <c r="I2834" s="7"/>
      <c r="J2834" s="7"/>
      <c r="K2834" s="7"/>
      <c r="L2834" s="124"/>
      <c r="M2834" s="7"/>
      <c r="N2834" s="18"/>
      <c r="O2834" s="122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</row>
    <row r="2835" spans="1:27">
      <c r="A2835" s="18"/>
      <c r="B2835" s="7"/>
      <c r="C2835" s="7"/>
      <c r="D2835" s="18"/>
      <c r="E2835" s="111"/>
      <c r="F2835" s="7"/>
      <c r="G2835" s="7"/>
      <c r="H2835" s="7"/>
      <c r="I2835" s="7"/>
      <c r="J2835" s="7"/>
      <c r="K2835" s="7"/>
      <c r="L2835" s="124"/>
      <c r="M2835" s="7"/>
      <c r="N2835" s="18"/>
      <c r="O2835" s="122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</row>
    <row r="2836" spans="1:27">
      <c r="A2836" s="18"/>
      <c r="B2836" s="7"/>
      <c r="C2836" s="7"/>
      <c r="D2836" s="18"/>
      <c r="E2836" s="111"/>
      <c r="F2836" s="7"/>
      <c r="G2836" s="7"/>
      <c r="H2836" s="7"/>
      <c r="I2836" s="7"/>
      <c r="J2836" s="7"/>
      <c r="K2836" s="7"/>
      <c r="L2836" s="124"/>
      <c r="M2836" s="7"/>
      <c r="N2836" s="18"/>
      <c r="O2836" s="122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</row>
    <row r="2837" spans="1:27">
      <c r="A2837" s="18"/>
      <c r="B2837" s="7"/>
      <c r="C2837" s="7"/>
      <c r="D2837" s="18"/>
      <c r="E2837" s="111"/>
      <c r="F2837" s="7"/>
      <c r="G2837" s="7"/>
      <c r="H2837" s="7"/>
      <c r="I2837" s="7"/>
      <c r="J2837" s="7"/>
      <c r="K2837" s="7"/>
      <c r="L2837" s="124"/>
      <c r="M2837" s="7"/>
      <c r="N2837" s="18"/>
      <c r="O2837" s="122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</row>
    <row r="2838" spans="1:27">
      <c r="A2838" s="18"/>
      <c r="B2838" s="7"/>
      <c r="C2838" s="7"/>
      <c r="D2838" s="18"/>
      <c r="E2838" s="111"/>
      <c r="F2838" s="7"/>
      <c r="G2838" s="7"/>
      <c r="H2838" s="7"/>
      <c r="I2838" s="7"/>
      <c r="J2838" s="7"/>
      <c r="K2838" s="7"/>
      <c r="L2838" s="124"/>
      <c r="M2838" s="7"/>
      <c r="N2838" s="18"/>
      <c r="O2838" s="122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</row>
    <row r="2839" spans="1:27">
      <c r="A2839" s="18"/>
      <c r="B2839" s="7"/>
      <c r="C2839" s="7"/>
      <c r="D2839" s="18"/>
      <c r="E2839" s="111"/>
      <c r="F2839" s="7"/>
      <c r="G2839" s="7"/>
      <c r="H2839" s="7"/>
      <c r="I2839" s="7"/>
      <c r="J2839" s="7"/>
      <c r="K2839" s="7"/>
      <c r="L2839" s="124"/>
      <c r="M2839" s="7"/>
      <c r="N2839" s="18"/>
      <c r="O2839" s="122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</row>
    <row r="2840" spans="1:27">
      <c r="A2840" s="18"/>
      <c r="B2840" s="7"/>
      <c r="C2840" s="7"/>
      <c r="D2840" s="18"/>
      <c r="E2840" s="111"/>
      <c r="F2840" s="7"/>
      <c r="G2840" s="7"/>
      <c r="H2840" s="7"/>
      <c r="I2840" s="7"/>
      <c r="J2840" s="7"/>
      <c r="K2840" s="7"/>
      <c r="L2840" s="124"/>
      <c r="M2840" s="7"/>
      <c r="N2840" s="18"/>
      <c r="O2840" s="122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</row>
    <row r="2841" spans="1:27">
      <c r="A2841" s="18"/>
      <c r="B2841" s="7"/>
      <c r="C2841" s="7"/>
      <c r="D2841" s="18"/>
      <c r="E2841" s="111"/>
      <c r="F2841" s="7"/>
      <c r="G2841" s="7"/>
      <c r="H2841" s="7"/>
      <c r="I2841" s="7"/>
      <c r="J2841" s="7"/>
      <c r="K2841" s="7"/>
      <c r="L2841" s="124"/>
      <c r="M2841" s="7"/>
      <c r="N2841" s="18"/>
      <c r="O2841" s="122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</row>
    <row r="2842" spans="1:27">
      <c r="A2842" s="18"/>
      <c r="B2842" s="7"/>
      <c r="C2842" s="7"/>
      <c r="D2842" s="18"/>
      <c r="E2842" s="111"/>
      <c r="F2842" s="7"/>
      <c r="G2842" s="7"/>
      <c r="H2842" s="7"/>
      <c r="I2842" s="7"/>
      <c r="J2842" s="7"/>
      <c r="K2842" s="7"/>
      <c r="L2842" s="124"/>
      <c r="M2842" s="7"/>
      <c r="N2842" s="18"/>
      <c r="O2842" s="122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</row>
    <row r="2843" spans="1:27">
      <c r="A2843" s="18"/>
      <c r="B2843" s="7"/>
      <c r="C2843" s="7"/>
      <c r="D2843" s="18"/>
      <c r="E2843" s="111"/>
      <c r="F2843" s="7"/>
      <c r="G2843" s="7"/>
      <c r="H2843" s="7"/>
      <c r="I2843" s="7"/>
      <c r="J2843" s="7"/>
      <c r="K2843" s="7"/>
      <c r="L2843" s="124"/>
      <c r="M2843" s="7"/>
      <c r="N2843" s="18"/>
      <c r="O2843" s="122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</row>
    <row r="2844" spans="1:27">
      <c r="A2844" s="18"/>
      <c r="B2844" s="7"/>
      <c r="C2844" s="7"/>
      <c r="D2844" s="18"/>
      <c r="E2844" s="111"/>
      <c r="F2844" s="7"/>
      <c r="G2844" s="7"/>
      <c r="H2844" s="7"/>
      <c r="I2844" s="7"/>
      <c r="J2844" s="7"/>
      <c r="K2844" s="7"/>
      <c r="L2844" s="124"/>
      <c r="M2844" s="7"/>
      <c r="N2844" s="18"/>
      <c r="O2844" s="122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</row>
    <row r="2845" spans="1:27">
      <c r="A2845" s="18"/>
      <c r="B2845" s="7"/>
      <c r="C2845" s="7"/>
      <c r="D2845" s="18"/>
      <c r="E2845" s="111"/>
      <c r="F2845" s="7"/>
      <c r="G2845" s="7"/>
      <c r="H2845" s="7"/>
      <c r="I2845" s="7"/>
      <c r="J2845" s="7"/>
      <c r="K2845" s="7"/>
      <c r="L2845" s="124"/>
      <c r="M2845" s="7"/>
      <c r="N2845" s="18"/>
      <c r="O2845" s="122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</row>
    <row r="2846" spans="1:27">
      <c r="A2846" s="18"/>
      <c r="B2846" s="7"/>
      <c r="C2846" s="7"/>
      <c r="D2846" s="18"/>
      <c r="E2846" s="111"/>
      <c r="F2846" s="7"/>
      <c r="G2846" s="7"/>
      <c r="H2846" s="7"/>
      <c r="I2846" s="7"/>
      <c r="J2846" s="7"/>
      <c r="K2846" s="7"/>
      <c r="L2846" s="124"/>
      <c r="M2846" s="7"/>
      <c r="N2846" s="18"/>
      <c r="O2846" s="122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</row>
    <row r="2847" spans="1:27">
      <c r="A2847" s="18"/>
      <c r="B2847" s="7"/>
      <c r="C2847" s="7"/>
      <c r="D2847" s="18"/>
      <c r="E2847" s="111"/>
      <c r="F2847" s="7"/>
      <c r="G2847" s="7"/>
      <c r="H2847" s="7"/>
      <c r="I2847" s="7"/>
      <c r="J2847" s="7"/>
      <c r="K2847" s="7"/>
      <c r="L2847" s="124"/>
      <c r="M2847" s="7"/>
      <c r="N2847" s="18"/>
      <c r="O2847" s="122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</row>
    <row r="2848" spans="1:27">
      <c r="A2848" s="18"/>
      <c r="B2848" s="7"/>
      <c r="C2848" s="7"/>
      <c r="D2848" s="18"/>
      <c r="E2848" s="111"/>
      <c r="F2848" s="7"/>
      <c r="G2848" s="7"/>
      <c r="H2848" s="7"/>
      <c r="I2848" s="7"/>
      <c r="J2848" s="7"/>
      <c r="K2848" s="7"/>
      <c r="L2848" s="124"/>
      <c r="M2848" s="7"/>
      <c r="N2848" s="18"/>
      <c r="O2848" s="122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</row>
    <row r="2849" spans="1:27">
      <c r="A2849" s="18"/>
      <c r="B2849" s="7"/>
      <c r="C2849" s="7"/>
      <c r="D2849" s="18"/>
      <c r="E2849" s="111"/>
      <c r="F2849" s="7"/>
      <c r="G2849" s="7"/>
      <c r="H2849" s="7"/>
      <c r="I2849" s="7"/>
      <c r="J2849" s="7"/>
      <c r="K2849" s="7"/>
      <c r="L2849" s="124"/>
      <c r="M2849" s="7"/>
      <c r="N2849" s="18"/>
      <c r="O2849" s="122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</row>
    <row r="2850" spans="1:27">
      <c r="A2850" s="18"/>
      <c r="B2850" s="7"/>
      <c r="C2850" s="7"/>
      <c r="D2850" s="18"/>
      <c r="E2850" s="111"/>
      <c r="F2850" s="7"/>
      <c r="G2850" s="7"/>
      <c r="H2850" s="7"/>
      <c r="I2850" s="7"/>
      <c r="J2850" s="7"/>
      <c r="K2850" s="7"/>
      <c r="L2850" s="124"/>
      <c r="M2850" s="7"/>
      <c r="N2850" s="18"/>
      <c r="O2850" s="122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</row>
    <row r="2851" spans="1:27">
      <c r="A2851" s="18"/>
      <c r="B2851" s="7"/>
      <c r="C2851" s="7"/>
      <c r="D2851" s="18"/>
      <c r="E2851" s="111"/>
      <c r="F2851" s="7"/>
      <c r="G2851" s="7"/>
      <c r="H2851" s="7"/>
      <c r="I2851" s="7"/>
      <c r="J2851" s="7"/>
      <c r="K2851" s="7"/>
      <c r="L2851" s="124"/>
      <c r="M2851" s="7"/>
      <c r="N2851" s="18"/>
      <c r="O2851" s="122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</row>
    <row r="2852" spans="1:27">
      <c r="A2852" s="18"/>
      <c r="B2852" s="7"/>
      <c r="C2852" s="7"/>
      <c r="D2852" s="18"/>
      <c r="E2852" s="111"/>
      <c r="F2852" s="7"/>
      <c r="G2852" s="7"/>
      <c r="H2852" s="7"/>
      <c r="I2852" s="7"/>
      <c r="J2852" s="7"/>
      <c r="K2852" s="7"/>
      <c r="L2852" s="124"/>
      <c r="M2852" s="7"/>
      <c r="N2852" s="18"/>
      <c r="O2852" s="122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</row>
    <row r="2853" spans="1:27">
      <c r="A2853" s="18"/>
      <c r="B2853" s="7"/>
      <c r="C2853" s="7"/>
      <c r="D2853" s="18"/>
      <c r="E2853" s="111"/>
      <c r="F2853" s="7"/>
      <c r="G2853" s="7"/>
      <c r="H2853" s="7"/>
      <c r="I2853" s="7"/>
      <c r="J2853" s="7"/>
      <c r="K2853" s="7"/>
      <c r="L2853" s="124"/>
      <c r="M2853" s="7"/>
      <c r="N2853" s="18"/>
      <c r="O2853" s="122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</row>
    <row r="2854" spans="1:27">
      <c r="A2854" s="18"/>
      <c r="B2854" s="7"/>
      <c r="C2854" s="7"/>
      <c r="D2854" s="18"/>
      <c r="E2854" s="111"/>
      <c r="F2854" s="7"/>
      <c r="G2854" s="7"/>
      <c r="H2854" s="7"/>
      <c r="I2854" s="7"/>
      <c r="J2854" s="7"/>
      <c r="K2854" s="7"/>
      <c r="L2854" s="124"/>
      <c r="M2854" s="7"/>
      <c r="N2854" s="18"/>
      <c r="O2854" s="122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</row>
    <row r="2855" spans="1:27">
      <c r="A2855" s="18"/>
      <c r="B2855" s="7"/>
      <c r="C2855" s="7"/>
      <c r="D2855" s="18"/>
      <c r="E2855" s="111"/>
      <c r="F2855" s="7"/>
      <c r="G2855" s="7"/>
      <c r="H2855" s="7"/>
      <c r="I2855" s="7"/>
      <c r="J2855" s="7"/>
      <c r="K2855" s="7"/>
      <c r="L2855" s="124"/>
      <c r="M2855" s="7"/>
      <c r="N2855" s="18"/>
      <c r="O2855" s="122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</row>
    <row r="2856" spans="1:27">
      <c r="A2856" s="18"/>
      <c r="B2856" s="7"/>
      <c r="C2856" s="7"/>
      <c r="D2856" s="18"/>
      <c r="E2856" s="111"/>
      <c r="F2856" s="7"/>
      <c r="G2856" s="7"/>
      <c r="H2856" s="7"/>
      <c r="I2856" s="7"/>
      <c r="J2856" s="7"/>
      <c r="K2856" s="7"/>
      <c r="L2856" s="124"/>
      <c r="M2856" s="7"/>
      <c r="N2856" s="18"/>
      <c r="O2856" s="122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</row>
    <row r="2857" spans="1:27">
      <c r="A2857" s="18"/>
      <c r="B2857" s="7"/>
      <c r="C2857" s="7"/>
      <c r="D2857" s="18"/>
      <c r="E2857" s="111"/>
      <c r="F2857" s="7"/>
      <c r="G2857" s="7"/>
      <c r="H2857" s="7"/>
      <c r="I2857" s="7"/>
      <c r="J2857" s="7"/>
      <c r="K2857" s="7"/>
      <c r="L2857" s="124"/>
      <c r="M2857" s="7"/>
      <c r="N2857" s="18"/>
      <c r="O2857" s="122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</row>
    <row r="2858" spans="1:27">
      <c r="A2858" s="18"/>
      <c r="B2858" s="7"/>
      <c r="C2858" s="7"/>
      <c r="D2858" s="18"/>
      <c r="E2858" s="111"/>
      <c r="F2858" s="7"/>
      <c r="G2858" s="7"/>
      <c r="H2858" s="7"/>
      <c r="I2858" s="7"/>
      <c r="J2858" s="7"/>
      <c r="K2858" s="7"/>
      <c r="L2858" s="124"/>
      <c r="M2858" s="7"/>
      <c r="N2858" s="18"/>
      <c r="O2858" s="122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</row>
    <row r="2859" spans="1:27">
      <c r="A2859" s="18"/>
      <c r="B2859" s="7"/>
      <c r="C2859" s="7"/>
      <c r="D2859" s="18"/>
      <c r="E2859" s="111"/>
      <c r="F2859" s="7"/>
      <c r="G2859" s="7"/>
      <c r="H2859" s="7"/>
      <c r="I2859" s="7"/>
      <c r="J2859" s="7"/>
      <c r="K2859" s="7"/>
      <c r="L2859" s="124"/>
      <c r="M2859" s="7"/>
      <c r="N2859" s="18"/>
      <c r="O2859" s="122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</row>
    <row r="2860" spans="1:27">
      <c r="A2860" s="18"/>
      <c r="B2860" s="7"/>
      <c r="C2860" s="7"/>
      <c r="D2860" s="18"/>
      <c r="E2860" s="111"/>
      <c r="F2860" s="7"/>
      <c r="G2860" s="7"/>
      <c r="H2860" s="7"/>
      <c r="I2860" s="7"/>
      <c r="J2860" s="7"/>
      <c r="K2860" s="7"/>
      <c r="L2860" s="124"/>
      <c r="M2860" s="7"/>
      <c r="N2860" s="18"/>
      <c r="O2860" s="122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</row>
    <row r="2861" spans="1:27">
      <c r="A2861" s="18"/>
      <c r="B2861" s="7"/>
      <c r="C2861" s="7"/>
      <c r="D2861" s="18"/>
      <c r="E2861" s="111"/>
      <c r="F2861" s="7"/>
      <c r="G2861" s="7"/>
      <c r="H2861" s="7"/>
      <c r="I2861" s="7"/>
      <c r="J2861" s="7"/>
      <c r="K2861" s="7"/>
      <c r="L2861" s="124"/>
      <c r="M2861" s="7"/>
      <c r="N2861" s="18"/>
      <c r="O2861" s="122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</row>
    <row r="2862" spans="1:27">
      <c r="A2862" s="18"/>
      <c r="B2862" s="7"/>
      <c r="C2862" s="7"/>
      <c r="D2862" s="18"/>
      <c r="E2862" s="111"/>
      <c r="F2862" s="7"/>
      <c r="G2862" s="7"/>
      <c r="H2862" s="7"/>
      <c r="I2862" s="7"/>
      <c r="J2862" s="7"/>
      <c r="K2862" s="7"/>
      <c r="L2862" s="124"/>
      <c r="M2862" s="7"/>
      <c r="N2862" s="18"/>
      <c r="O2862" s="122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</row>
    <row r="2863" spans="1:27">
      <c r="A2863" s="18"/>
      <c r="B2863" s="7"/>
      <c r="C2863" s="7"/>
      <c r="D2863" s="18"/>
      <c r="E2863" s="111"/>
      <c r="F2863" s="7"/>
      <c r="G2863" s="7"/>
      <c r="H2863" s="7"/>
      <c r="I2863" s="7"/>
      <c r="J2863" s="7"/>
      <c r="K2863" s="7"/>
      <c r="L2863" s="124"/>
      <c r="M2863" s="7"/>
      <c r="N2863" s="18"/>
      <c r="O2863" s="122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</row>
    <row r="2864" spans="1:27">
      <c r="A2864" s="18"/>
      <c r="B2864" s="7"/>
      <c r="C2864" s="7"/>
      <c r="D2864" s="18"/>
      <c r="E2864" s="111"/>
      <c r="F2864" s="7"/>
      <c r="G2864" s="7"/>
      <c r="H2864" s="7"/>
      <c r="I2864" s="7"/>
      <c r="J2864" s="7"/>
      <c r="K2864" s="7"/>
      <c r="L2864" s="124"/>
      <c r="M2864" s="7"/>
      <c r="N2864" s="18"/>
      <c r="O2864" s="122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</row>
    <row r="2865" spans="1:27">
      <c r="A2865" s="18"/>
      <c r="B2865" s="7"/>
      <c r="C2865" s="7"/>
      <c r="D2865" s="18"/>
      <c r="E2865" s="111"/>
      <c r="F2865" s="7"/>
      <c r="G2865" s="7"/>
      <c r="H2865" s="7"/>
      <c r="I2865" s="7"/>
      <c r="J2865" s="7"/>
      <c r="K2865" s="7"/>
      <c r="L2865" s="124"/>
      <c r="M2865" s="7"/>
      <c r="N2865" s="18"/>
      <c r="O2865" s="122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</row>
    <row r="2866" spans="1:27">
      <c r="A2866" s="18"/>
      <c r="B2866" s="7"/>
      <c r="C2866" s="7"/>
      <c r="D2866" s="18"/>
      <c r="E2866" s="111"/>
      <c r="F2866" s="7"/>
      <c r="G2866" s="7"/>
      <c r="H2866" s="7"/>
      <c r="I2866" s="7"/>
      <c r="J2866" s="7"/>
      <c r="K2866" s="7"/>
      <c r="L2866" s="124"/>
      <c r="M2866" s="7"/>
      <c r="N2866" s="18"/>
      <c r="O2866" s="122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</row>
    <row r="2867" spans="1:27">
      <c r="A2867" s="18"/>
      <c r="B2867" s="7"/>
      <c r="C2867" s="7"/>
      <c r="D2867" s="18"/>
      <c r="E2867" s="111"/>
      <c r="F2867" s="7"/>
      <c r="G2867" s="7"/>
      <c r="H2867" s="7"/>
      <c r="I2867" s="7"/>
      <c r="J2867" s="7"/>
      <c r="K2867" s="7"/>
      <c r="L2867" s="124"/>
      <c r="M2867" s="7"/>
      <c r="N2867" s="18"/>
      <c r="O2867" s="122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</row>
    <row r="2868" spans="1:27">
      <c r="A2868" s="18"/>
      <c r="B2868" s="7"/>
      <c r="C2868" s="7"/>
      <c r="D2868" s="18"/>
      <c r="E2868" s="111"/>
      <c r="F2868" s="7"/>
      <c r="G2868" s="7"/>
      <c r="H2868" s="7"/>
      <c r="I2868" s="7"/>
      <c r="J2868" s="7"/>
      <c r="K2868" s="7"/>
      <c r="L2868" s="124"/>
      <c r="M2868" s="7"/>
      <c r="N2868" s="18"/>
      <c r="O2868" s="122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</row>
    <row r="2869" spans="1:27">
      <c r="A2869" s="18"/>
      <c r="B2869" s="7"/>
      <c r="C2869" s="7"/>
      <c r="D2869" s="18"/>
      <c r="E2869" s="111"/>
      <c r="F2869" s="7"/>
      <c r="G2869" s="7"/>
      <c r="H2869" s="7"/>
      <c r="I2869" s="7"/>
      <c r="J2869" s="7"/>
      <c r="K2869" s="7"/>
      <c r="L2869" s="124"/>
      <c r="M2869" s="7"/>
      <c r="N2869" s="18"/>
      <c r="O2869" s="122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</row>
    <row r="2870" spans="1:27">
      <c r="A2870" s="18"/>
      <c r="B2870" s="7"/>
      <c r="C2870" s="7"/>
      <c r="D2870" s="18"/>
      <c r="E2870" s="111"/>
      <c r="F2870" s="7"/>
      <c r="G2870" s="7"/>
      <c r="H2870" s="7"/>
      <c r="I2870" s="7"/>
      <c r="J2870" s="7"/>
      <c r="K2870" s="7"/>
      <c r="L2870" s="124"/>
      <c r="M2870" s="7"/>
      <c r="N2870" s="18"/>
      <c r="O2870" s="122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</row>
    <row r="2871" spans="1:27">
      <c r="A2871" s="18"/>
      <c r="B2871" s="7"/>
      <c r="C2871" s="7"/>
      <c r="D2871" s="18"/>
      <c r="E2871" s="111"/>
      <c r="F2871" s="7"/>
      <c r="G2871" s="7"/>
      <c r="H2871" s="7"/>
      <c r="I2871" s="7"/>
      <c r="J2871" s="7"/>
      <c r="K2871" s="7"/>
      <c r="L2871" s="124"/>
      <c r="M2871" s="7"/>
      <c r="N2871" s="18"/>
      <c r="O2871" s="122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</row>
    <row r="2872" spans="1:27">
      <c r="A2872" s="18"/>
      <c r="B2872" s="7"/>
      <c r="C2872" s="7"/>
      <c r="D2872" s="18"/>
      <c r="E2872" s="111"/>
      <c r="F2872" s="7"/>
      <c r="G2872" s="7"/>
      <c r="H2872" s="7"/>
      <c r="I2872" s="7"/>
      <c r="J2872" s="7"/>
      <c r="K2872" s="7"/>
      <c r="L2872" s="124"/>
      <c r="M2872" s="7"/>
      <c r="N2872" s="18"/>
      <c r="O2872" s="122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</row>
    <row r="2873" spans="1:27">
      <c r="A2873" s="18"/>
      <c r="B2873" s="7"/>
      <c r="C2873" s="7"/>
      <c r="D2873" s="18"/>
      <c r="E2873" s="111"/>
      <c r="F2873" s="7"/>
      <c r="G2873" s="7"/>
      <c r="H2873" s="7"/>
      <c r="I2873" s="7"/>
      <c r="J2873" s="7"/>
      <c r="K2873" s="7"/>
      <c r="L2873" s="124"/>
      <c r="M2873" s="7"/>
      <c r="N2873" s="18"/>
      <c r="O2873" s="122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</row>
    <row r="2874" spans="1:27">
      <c r="A2874" s="18"/>
      <c r="B2874" s="7"/>
      <c r="C2874" s="7"/>
      <c r="D2874" s="18"/>
      <c r="E2874" s="111"/>
      <c r="F2874" s="7"/>
      <c r="G2874" s="7"/>
      <c r="H2874" s="7"/>
      <c r="I2874" s="7"/>
      <c r="J2874" s="7"/>
      <c r="K2874" s="7"/>
      <c r="L2874" s="124"/>
      <c r="M2874" s="7"/>
      <c r="N2874" s="18"/>
      <c r="O2874" s="122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</row>
    <row r="2875" spans="1:27">
      <c r="A2875" s="18"/>
      <c r="B2875" s="7"/>
      <c r="C2875" s="7"/>
      <c r="D2875" s="18"/>
      <c r="E2875" s="111"/>
      <c r="F2875" s="7"/>
      <c r="G2875" s="7"/>
      <c r="H2875" s="7"/>
      <c r="I2875" s="7"/>
      <c r="J2875" s="7"/>
      <c r="K2875" s="7"/>
      <c r="L2875" s="124"/>
      <c r="M2875" s="7"/>
      <c r="N2875" s="18"/>
      <c r="O2875" s="122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</row>
    <row r="2876" spans="1:27">
      <c r="A2876" s="18"/>
      <c r="B2876" s="7"/>
      <c r="C2876" s="7"/>
      <c r="D2876" s="18"/>
      <c r="E2876" s="111"/>
      <c r="F2876" s="7"/>
      <c r="G2876" s="7"/>
      <c r="H2876" s="7"/>
      <c r="I2876" s="7"/>
      <c r="J2876" s="7"/>
      <c r="K2876" s="7"/>
      <c r="L2876" s="124"/>
      <c r="M2876" s="7"/>
      <c r="N2876" s="18"/>
      <c r="O2876" s="122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</row>
    <row r="2877" spans="1:27">
      <c r="A2877" s="18"/>
      <c r="B2877" s="7"/>
      <c r="C2877" s="7"/>
      <c r="D2877" s="18"/>
      <c r="E2877" s="111"/>
      <c r="F2877" s="7"/>
      <c r="G2877" s="7"/>
      <c r="H2877" s="7"/>
      <c r="I2877" s="7"/>
      <c r="J2877" s="7"/>
      <c r="K2877" s="7"/>
      <c r="L2877" s="124"/>
      <c r="M2877" s="7"/>
      <c r="N2877" s="18"/>
      <c r="O2877" s="122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</row>
    <row r="2878" spans="1:27">
      <c r="A2878" s="18"/>
      <c r="B2878" s="7"/>
      <c r="C2878" s="7"/>
      <c r="D2878" s="18"/>
      <c r="E2878" s="111"/>
      <c r="F2878" s="7"/>
      <c r="G2878" s="7"/>
      <c r="H2878" s="7"/>
      <c r="I2878" s="7"/>
      <c r="J2878" s="7"/>
      <c r="K2878" s="7"/>
      <c r="L2878" s="124"/>
      <c r="M2878" s="7"/>
      <c r="N2878" s="18"/>
      <c r="O2878" s="122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</row>
    <row r="2879" spans="1:27">
      <c r="A2879" s="18"/>
      <c r="B2879" s="7"/>
      <c r="C2879" s="7"/>
      <c r="D2879" s="18"/>
      <c r="E2879" s="111"/>
      <c r="F2879" s="7"/>
      <c r="G2879" s="7"/>
      <c r="H2879" s="7"/>
      <c r="I2879" s="7"/>
      <c r="J2879" s="7"/>
      <c r="K2879" s="7"/>
      <c r="L2879" s="124"/>
      <c r="M2879" s="7"/>
      <c r="N2879" s="18"/>
      <c r="O2879" s="122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</row>
    <row r="2880" spans="1:27">
      <c r="A2880" s="18"/>
      <c r="B2880" s="7"/>
      <c r="C2880" s="7"/>
      <c r="D2880" s="18"/>
      <c r="E2880" s="111"/>
      <c r="F2880" s="7"/>
      <c r="G2880" s="7"/>
      <c r="H2880" s="7"/>
      <c r="I2880" s="7"/>
      <c r="J2880" s="7"/>
      <c r="K2880" s="7"/>
      <c r="L2880" s="124"/>
      <c r="M2880" s="7"/>
      <c r="N2880" s="18"/>
      <c r="O2880" s="122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</row>
    <row r="2881" spans="1:27">
      <c r="A2881" s="18"/>
      <c r="B2881" s="7"/>
      <c r="C2881" s="7"/>
      <c r="D2881" s="18"/>
      <c r="E2881" s="111"/>
      <c r="F2881" s="7"/>
      <c r="G2881" s="7"/>
      <c r="H2881" s="7"/>
      <c r="I2881" s="7"/>
      <c r="J2881" s="7"/>
      <c r="K2881" s="7"/>
      <c r="L2881" s="124"/>
      <c r="M2881" s="7"/>
      <c r="N2881" s="18"/>
      <c r="O2881" s="122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</row>
    <row r="2882" spans="1:27">
      <c r="A2882" s="18"/>
      <c r="B2882" s="7"/>
      <c r="C2882" s="7"/>
      <c r="D2882" s="18"/>
      <c r="E2882" s="111"/>
      <c r="F2882" s="7"/>
      <c r="G2882" s="7"/>
      <c r="H2882" s="7"/>
      <c r="I2882" s="7"/>
      <c r="J2882" s="7"/>
      <c r="K2882" s="7"/>
      <c r="L2882" s="124"/>
      <c r="M2882" s="7"/>
      <c r="N2882" s="18"/>
      <c r="O2882" s="122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</row>
    <row r="2883" spans="1:27">
      <c r="A2883" s="18"/>
      <c r="B2883" s="7"/>
      <c r="C2883" s="7"/>
      <c r="D2883" s="18"/>
      <c r="E2883" s="111"/>
      <c r="F2883" s="7"/>
      <c r="G2883" s="7"/>
      <c r="H2883" s="7"/>
      <c r="I2883" s="7"/>
      <c r="J2883" s="7"/>
      <c r="K2883" s="7"/>
      <c r="L2883" s="124"/>
      <c r="M2883" s="7"/>
      <c r="N2883" s="18"/>
      <c r="O2883" s="122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</row>
    <row r="2884" spans="1:27">
      <c r="A2884" s="18"/>
      <c r="B2884" s="7"/>
      <c r="C2884" s="7"/>
      <c r="D2884" s="18"/>
      <c r="E2884" s="111"/>
      <c r="F2884" s="7"/>
      <c r="G2884" s="7"/>
      <c r="H2884" s="7"/>
      <c r="I2884" s="7"/>
      <c r="J2884" s="7"/>
      <c r="K2884" s="7"/>
      <c r="L2884" s="124"/>
      <c r="M2884" s="7"/>
      <c r="N2884" s="18"/>
      <c r="O2884" s="122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</row>
    <row r="2885" spans="1:27">
      <c r="A2885" s="18"/>
      <c r="B2885" s="7"/>
      <c r="C2885" s="7"/>
      <c r="D2885" s="18"/>
      <c r="E2885" s="111"/>
      <c r="F2885" s="7"/>
      <c r="G2885" s="7"/>
      <c r="H2885" s="7"/>
      <c r="I2885" s="7"/>
      <c r="J2885" s="7"/>
      <c r="K2885" s="7"/>
      <c r="L2885" s="124"/>
      <c r="M2885" s="7"/>
      <c r="N2885" s="18"/>
      <c r="O2885" s="122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</row>
    <row r="2886" spans="1:27">
      <c r="A2886" s="18"/>
      <c r="B2886" s="7"/>
      <c r="C2886" s="7"/>
      <c r="D2886" s="18"/>
      <c r="E2886" s="111"/>
      <c r="F2886" s="7"/>
      <c r="G2886" s="7"/>
      <c r="H2886" s="7"/>
      <c r="I2886" s="7"/>
      <c r="J2886" s="7"/>
      <c r="K2886" s="7"/>
      <c r="L2886" s="124"/>
      <c r="M2886" s="7"/>
      <c r="N2886" s="18"/>
      <c r="O2886" s="122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</row>
    <row r="2887" spans="1:27">
      <c r="A2887" s="18"/>
      <c r="B2887" s="7"/>
      <c r="C2887" s="7"/>
      <c r="D2887" s="18"/>
      <c r="E2887" s="111"/>
      <c r="F2887" s="7"/>
      <c r="G2887" s="7"/>
      <c r="H2887" s="7"/>
      <c r="I2887" s="7"/>
      <c r="J2887" s="7"/>
      <c r="K2887" s="7"/>
      <c r="L2887" s="124"/>
      <c r="M2887" s="7"/>
      <c r="N2887" s="18"/>
      <c r="O2887" s="122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</row>
    <row r="2888" spans="1:27">
      <c r="A2888" s="18"/>
      <c r="B2888" s="7"/>
      <c r="C2888" s="7"/>
      <c r="D2888" s="18"/>
      <c r="E2888" s="111"/>
      <c r="F2888" s="7"/>
      <c r="G2888" s="7"/>
      <c r="H2888" s="7"/>
      <c r="I2888" s="7"/>
      <c r="J2888" s="7"/>
      <c r="K2888" s="7"/>
      <c r="L2888" s="124"/>
      <c r="M2888" s="7"/>
      <c r="N2888" s="18"/>
      <c r="O2888" s="122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</row>
    <row r="2889" spans="1:27">
      <c r="A2889" s="18"/>
      <c r="B2889" s="7"/>
      <c r="C2889" s="7"/>
      <c r="D2889" s="18"/>
      <c r="E2889" s="111"/>
      <c r="F2889" s="7"/>
      <c r="G2889" s="7"/>
      <c r="H2889" s="7"/>
      <c r="I2889" s="7"/>
      <c r="J2889" s="7"/>
      <c r="K2889" s="7"/>
      <c r="L2889" s="124"/>
      <c r="M2889" s="7"/>
      <c r="N2889" s="18"/>
      <c r="O2889" s="122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</row>
    <row r="2890" spans="1:27">
      <c r="A2890" s="18"/>
      <c r="B2890" s="7"/>
      <c r="C2890" s="7"/>
      <c r="D2890" s="18"/>
      <c r="E2890" s="111"/>
      <c r="F2890" s="7"/>
      <c r="G2890" s="7"/>
      <c r="H2890" s="7"/>
      <c r="I2890" s="7"/>
      <c r="J2890" s="7"/>
      <c r="K2890" s="7"/>
      <c r="L2890" s="124"/>
      <c r="M2890" s="7"/>
      <c r="N2890" s="18"/>
      <c r="O2890" s="122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</row>
    <row r="2891" spans="1:27">
      <c r="A2891" s="18"/>
      <c r="B2891" s="7"/>
      <c r="C2891" s="7"/>
      <c r="D2891" s="18"/>
      <c r="E2891" s="111"/>
      <c r="F2891" s="7"/>
      <c r="G2891" s="7"/>
      <c r="H2891" s="7"/>
      <c r="I2891" s="7"/>
      <c r="J2891" s="7"/>
      <c r="K2891" s="7"/>
      <c r="L2891" s="124"/>
      <c r="M2891" s="7"/>
      <c r="N2891" s="18"/>
      <c r="O2891" s="122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</row>
    <row r="2892" spans="1:27">
      <c r="A2892" s="18"/>
      <c r="B2892" s="7"/>
      <c r="C2892" s="7"/>
      <c r="D2892" s="18"/>
      <c r="E2892" s="111"/>
      <c r="F2892" s="7"/>
      <c r="G2892" s="7"/>
      <c r="H2892" s="7"/>
      <c r="I2892" s="7"/>
      <c r="J2892" s="7"/>
      <c r="K2892" s="7"/>
      <c r="L2892" s="124"/>
      <c r="M2892" s="7"/>
      <c r="N2892" s="18"/>
      <c r="O2892" s="122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</row>
    <row r="2893" spans="1:27">
      <c r="A2893" s="18"/>
      <c r="B2893" s="7"/>
      <c r="C2893" s="7"/>
      <c r="D2893" s="18"/>
      <c r="E2893" s="111"/>
      <c r="F2893" s="7"/>
      <c r="G2893" s="7"/>
      <c r="H2893" s="7"/>
      <c r="I2893" s="7"/>
      <c r="J2893" s="7"/>
      <c r="K2893" s="7"/>
      <c r="L2893" s="124"/>
      <c r="M2893" s="7"/>
      <c r="N2893" s="18"/>
      <c r="O2893" s="122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</row>
    <row r="2894" spans="1:27">
      <c r="A2894" s="18"/>
      <c r="B2894" s="7"/>
      <c r="C2894" s="7"/>
      <c r="D2894" s="18"/>
      <c r="E2894" s="111"/>
      <c r="F2894" s="7"/>
      <c r="G2894" s="7"/>
      <c r="H2894" s="7"/>
      <c r="I2894" s="7"/>
      <c r="J2894" s="7"/>
      <c r="K2894" s="7"/>
      <c r="L2894" s="124"/>
      <c r="M2894" s="7"/>
      <c r="N2894" s="18"/>
      <c r="O2894" s="122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</row>
    <row r="2895" spans="1:27">
      <c r="A2895" s="18"/>
      <c r="B2895" s="7"/>
      <c r="C2895" s="7"/>
      <c r="D2895" s="18"/>
      <c r="E2895" s="111"/>
      <c r="F2895" s="7"/>
      <c r="G2895" s="7"/>
      <c r="H2895" s="7"/>
      <c r="I2895" s="7"/>
      <c r="J2895" s="7"/>
      <c r="K2895" s="7"/>
      <c r="L2895" s="124"/>
      <c r="M2895" s="7"/>
      <c r="N2895" s="18"/>
      <c r="O2895" s="122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</row>
    <row r="2896" spans="1:27">
      <c r="A2896" s="18"/>
      <c r="B2896" s="7"/>
      <c r="C2896" s="7"/>
      <c r="D2896" s="18"/>
      <c r="E2896" s="111"/>
      <c r="F2896" s="7"/>
      <c r="G2896" s="7"/>
      <c r="H2896" s="7"/>
      <c r="I2896" s="7"/>
      <c r="J2896" s="7"/>
      <c r="K2896" s="7"/>
      <c r="L2896" s="124"/>
      <c r="M2896" s="7"/>
      <c r="N2896" s="18"/>
      <c r="O2896" s="122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</row>
    <row r="2897" spans="1:27">
      <c r="A2897" s="18"/>
      <c r="B2897" s="7"/>
      <c r="C2897" s="7"/>
      <c r="D2897" s="18"/>
      <c r="E2897" s="111"/>
      <c r="F2897" s="7"/>
      <c r="G2897" s="7"/>
      <c r="H2897" s="7"/>
      <c r="I2897" s="7"/>
      <c r="J2897" s="7"/>
      <c r="K2897" s="7"/>
      <c r="L2897" s="124"/>
      <c r="M2897" s="7"/>
      <c r="N2897" s="18"/>
      <c r="O2897" s="122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</row>
    <row r="2898" spans="1:27">
      <c r="A2898" s="18"/>
      <c r="B2898" s="7"/>
      <c r="C2898" s="7"/>
      <c r="D2898" s="18"/>
      <c r="E2898" s="111"/>
      <c r="F2898" s="7"/>
      <c r="G2898" s="7"/>
      <c r="H2898" s="7"/>
      <c r="I2898" s="7"/>
      <c r="J2898" s="7"/>
      <c r="K2898" s="7"/>
      <c r="L2898" s="124"/>
      <c r="M2898" s="7"/>
      <c r="N2898" s="18"/>
      <c r="O2898" s="122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</row>
    <row r="2899" spans="1:27">
      <c r="A2899" s="18"/>
      <c r="B2899" s="7"/>
      <c r="C2899" s="7"/>
      <c r="D2899" s="18"/>
      <c r="E2899" s="111"/>
      <c r="F2899" s="7"/>
      <c r="G2899" s="7"/>
      <c r="H2899" s="7"/>
      <c r="I2899" s="7"/>
      <c r="J2899" s="7"/>
      <c r="K2899" s="7"/>
      <c r="L2899" s="124"/>
      <c r="M2899" s="7"/>
      <c r="N2899" s="18"/>
      <c r="O2899" s="122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</row>
    <row r="2900" spans="1:27">
      <c r="A2900" s="18"/>
      <c r="B2900" s="7"/>
      <c r="C2900" s="7"/>
      <c r="D2900" s="18"/>
      <c r="E2900" s="111"/>
      <c r="F2900" s="7"/>
      <c r="G2900" s="7"/>
      <c r="H2900" s="7"/>
      <c r="I2900" s="7"/>
      <c r="J2900" s="7"/>
      <c r="K2900" s="7"/>
      <c r="L2900" s="124"/>
      <c r="M2900" s="7"/>
      <c r="N2900" s="18"/>
      <c r="O2900" s="122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</row>
    <row r="2901" spans="1:27">
      <c r="A2901" s="18"/>
      <c r="B2901" s="7"/>
      <c r="C2901" s="7"/>
      <c r="D2901" s="18"/>
      <c r="E2901" s="111"/>
      <c r="F2901" s="7"/>
      <c r="G2901" s="7"/>
      <c r="H2901" s="7"/>
      <c r="I2901" s="7"/>
      <c r="J2901" s="7"/>
      <c r="K2901" s="7"/>
      <c r="L2901" s="124"/>
      <c r="M2901" s="7"/>
      <c r="N2901" s="18"/>
      <c r="O2901" s="122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</row>
    <row r="2902" spans="1:27">
      <c r="A2902" s="18"/>
      <c r="B2902" s="7"/>
      <c r="C2902" s="7"/>
      <c r="D2902" s="18"/>
      <c r="E2902" s="111"/>
      <c r="F2902" s="7"/>
      <c r="G2902" s="7"/>
      <c r="H2902" s="7"/>
      <c r="I2902" s="7"/>
      <c r="J2902" s="7"/>
      <c r="K2902" s="7"/>
      <c r="L2902" s="124"/>
      <c r="M2902" s="7"/>
      <c r="N2902" s="18"/>
      <c r="O2902" s="122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</row>
    <row r="2903" spans="1:27">
      <c r="A2903" s="18"/>
      <c r="B2903" s="7"/>
      <c r="C2903" s="7"/>
      <c r="D2903" s="18"/>
      <c r="E2903" s="111"/>
      <c r="F2903" s="7"/>
      <c r="G2903" s="7"/>
      <c r="H2903" s="7"/>
      <c r="I2903" s="7"/>
      <c r="J2903" s="7"/>
      <c r="K2903" s="7"/>
      <c r="L2903" s="124"/>
      <c r="M2903" s="7"/>
      <c r="N2903" s="18"/>
      <c r="O2903" s="122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</row>
    <row r="2904" spans="1:27">
      <c r="A2904" s="18"/>
      <c r="B2904" s="7"/>
      <c r="C2904" s="7"/>
      <c r="D2904" s="18"/>
      <c r="E2904" s="111"/>
      <c r="F2904" s="7"/>
      <c r="G2904" s="7"/>
      <c r="H2904" s="7"/>
      <c r="I2904" s="7"/>
      <c r="J2904" s="7"/>
      <c r="K2904" s="7"/>
      <c r="L2904" s="124"/>
      <c r="M2904" s="7"/>
      <c r="N2904" s="18"/>
      <c r="O2904" s="122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</row>
    <row r="2905" spans="1:27">
      <c r="A2905" s="18"/>
      <c r="B2905" s="7"/>
      <c r="C2905" s="7"/>
      <c r="D2905" s="18"/>
      <c r="E2905" s="111"/>
      <c r="F2905" s="7"/>
      <c r="G2905" s="7"/>
      <c r="H2905" s="7"/>
      <c r="I2905" s="7"/>
      <c r="J2905" s="7"/>
      <c r="K2905" s="7"/>
      <c r="L2905" s="124"/>
      <c r="M2905" s="7"/>
      <c r="N2905" s="18"/>
      <c r="O2905" s="122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</row>
    <row r="2906" spans="1:27">
      <c r="A2906" s="18"/>
      <c r="B2906" s="7"/>
      <c r="C2906" s="7"/>
      <c r="D2906" s="18"/>
      <c r="E2906" s="111"/>
      <c r="F2906" s="7"/>
      <c r="G2906" s="7"/>
      <c r="H2906" s="7"/>
      <c r="I2906" s="7"/>
      <c r="J2906" s="7"/>
      <c r="K2906" s="7"/>
      <c r="L2906" s="124"/>
      <c r="M2906" s="7"/>
      <c r="N2906" s="18"/>
      <c r="O2906" s="122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</row>
    <row r="2907" spans="1:27">
      <c r="A2907" s="18"/>
      <c r="B2907" s="7"/>
      <c r="C2907" s="7"/>
      <c r="D2907" s="18"/>
      <c r="E2907" s="111"/>
      <c r="F2907" s="7"/>
      <c r="G2907" s="7"/>
      <c r="H2907" s="7"/>
      <c r="I2907" s="7"/>
      <c r="J2907" s="7"/>
      <c r="K2907" s="7"/>
      <c r="L2907" s="124"/>
      <c r="M2907" s="7"/>
      <c r="N2907" s="18"/>
      <c r="O2907" s="122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</row>
    <row r="2908" spans="1:27">
      <c r="A2908" s="18"/>
      <c r="B2908" s="7"/>
      <c r="C2908" s="7"/>
      <c r="D2908" s="18"/>
      <c r="E2908" s="111"/>
      <c r="F2908" s="7"/>
      <c r="G2908" s="7"/>
      <c r="H2908" s="7"/>
      <c r="I2908" s="7"/>
      <c r="J2908" s="7"/>
      <c r="K2908" s="7"/>
      <c r="L2908" s="124"/>
      <c r="M2908" s="7"/>
      <c r="N2908" s="18"/>
      <c r="O2908" s="122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</row>
    <row r="2909" spans="1:27">
      <c r="A2909" s="18"/>
      <c r="B2909" s="7"/>
      <c r="C2909" s="7"/>
      <c r="D2909" s="18"/>
      <c r="E2909" s="111"/>
      <c r="F2909" s="7"/>
      <c r="G2909" s="7"/>
      <c r="H2909" s="7"/>
      <c r="I2909" s="7"/>
      <c r="J2909" s="7"/>
      <c r="K2909" s="7"/>
      <c r="L2909" s="124"/>
      <c r="M2909" s="7"/>
      <c r="N2909" s="18"/>
      <c r="O2909" s="122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</row>
    <row r="2910" spans="1:27">
      <c r="A2910" s="18"/>
      <c r="B2910" s="7"/>
      <c r="C2910" s="7"/>
      <c r="D2910" s="18"/>
      <c r="E2910" s="111"/>
      <c r="F2910" s="7"/>
      <c r="G2910" s="7"/>
      <c r="H2910" s="7"/>
      <c r="I2910" s="7"/>
      <c r="J2910" s="7"/>
      <c r="K2910" s="7"/>
      <c r="L2910" s="124"/>
      <c r="M2910" s="7"/>
      <c r="N2910" s="18"/>
      <c r="O2910" s="122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</row>
    <row r="2911" spans="1:27">
      <c r="A2911" s="18"/>
      <c r="B2911" s="7"/>
      <c r="C2911" s="7"/>
      <c r="D2911" s="18"/>
      <c r="E2911" s="111"/>
      <c r="F2911" s="7"/>
      <c r="G2911" s="7"/>
      <c r="H2911" s="7"/>
      <c r="I2911" s="7"/>
      <c r="J2911" s="7"/>
      <c r="K2911" s="7"/>
      <c r="L2911" s="124"/>
      <c r="M2911" s="7"/>
      <c r="N2911" s="18"/>
      <c r="O2911" s="122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</row>
    <row r="2912" spans="1:27">
      <c r="A2912" s="18"/>
      <c r="B2912" s="7"/>
      <c r="C2912" s="7"/>
      <c r="D2912" s="18"/>
      <c r="E2912" s="111"/>
      <c r="F2912" s="7"/>
      <c r="G2912" s="7"/>
      <c r="H2912" s="7"/>
      <c r="I2912" s="7"/>
      <c r="J2912" s="7"/>
      <c r="K2912" s="7"/>
      <c r="L2912" s="124"/>
      <c r="M2912" s="7"/>
      <c r="N2912" s="18"/>
      <c r="O2912" s="122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</row>
    <row r="2913" spans="1:27">
      <c r="A2913" s="18"/>
      <c r="B2913" s="7"/>
      <c r="C2913" s="7"/>
      <c r="D2913" s="18"/>
      <c r="E2913" s="111"/>
      <c r="F2913" s="7"/>
      <c r="G2913" s="7"/>
      <c r="H2913" s="7"/>
      <c r="I2913" s="7"/>
      <c r="J2913" s="7"/>
      <c r="K2913" s="7"/>
      <c r="L2913" s="124"/>
      <c r="M2913" s="7"/>
      <c r="N2913" s="18"/>
      <c r="O2913" s="122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</row>
    <row r="2914" spans="1:27">
      <c r="A2914" s="18"/>
      <c r="B2914" s="7"/>
      <c r="C2914" s="7"/>
      <c r="D2914" s="18"/>
      <c r="E2914" s="111"/>
      <c r="F2914" s="7"/>
      <c r="G2914" s="7"/>
      <c r="H2914" s="7"/>
      <c r="I2914" s="7"/>
      <c r="J2914" s="7"/>
      <c r="K2914" s="7"/>
      <c r="L2914" s="124"/>
      <c r="M2914" s="7"/>
      <c r="N2914" s="18"/>
      <c r="O2914" s="122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</row>
    <row r="2915" spans="1:27">
      <c r="A2915" s="18"/>
      <c r="B2915" s="7"/>
      <c r="C2915" s="7"/>
      <c r="D2915" s="18"/>
      <c r="E2915" s="111"/>
      <c r="F2915" s="7"/>
      <c r="G2915" s="7"/>
      <c r="H2915" s="7"/>
      <c r="I2915" s="7"/>
      <c r="J2915" s="7"/>
      <c r="K2915" s="7"/>
      <c r="L2915" s="124"/>
      <c r="M2915" s="7"/>
      <c r="N2915" s="18"/>
      <c r="O2915" s="122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</row>
    <row r="2916" spans="1:27">
      <c r="A2916" s="18"/>
      <c r="B2916" s="7"/>
      <c r="C2916" s="7"/>
      <c r="D2916" s="18"/>
      <c r="E2916" s="111"/>
      <c r="F2916" s="7"/>
      <c r="G2916" s="7"/>
      <c r="H2916" s="7"/>
      <c r="I2916" s="7"/>
      <c r="J2916" s="7"/>
      <c r="K2916" s="7"/>
      <c r="L2916" s="124"/>
      <c r="M2916" s="7"/>
      <c r="N2916" s="18"/>
      <c r="O2916" s="122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</row>
    <row r="2917" spans="1:27">
      <c r="A2917" s="18"/>
      <c r="B2917" s="7"/>
      <c r="C2917" s="7"/>
      <c r="D2917" s="18"/>
      <c r="E2917" s="111"/>
      <c r="F2917" s="7"/>
      <c r="G2917" s="7"/>
      <c r="H2917" s="7"/>
      <c r="I2917" s="7"/>
      <c r="J2917" s="7"/>
      <c r="K2917" s="7"/>
      <c r="L2917" s="124"/>
      <c r="M2917" s="7"/>
      <c r="N2917" s="18"/>
      <c r="O2917" s="122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</row>
    <row r="2918" spans="1:27">
      <c r="A2918" s="18"/>
      <c r="B2918" s="7"/>
      <c r="C2918" s="7"/>
      <c r="D2918" s="18"/>
      <c r="E2918" s="111"/>
      <c r="F2918" s="7"/>
      <c r="G2918" s="7"/>
      <c r="H2918" s="7"/>
      <c r="I2918" s="7"/>
      <c r="J2918" s="7"/>
      <c r="K2918" s="7"/>
      <c r="L2918" s="124"/>
      <c r="M2918" s="7"/>
      <c r="N2918" s="18"/>
      <c r="O2918" s="122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</row>
    <row r="2919" spans="1:27">
      <c r="A2919" s="18"/>
      <c r="B2919" s="7"/>
      <c r="C2919" s="7"/>
      <c r="D2919" s="18"/>
      <c r="E2919" s="111"/>
      <c r="F2919" s="7"/>
      <c r="G2919" s="7"/>
      <c r="H2919" s="7"/>
      <c r="I2919" s="7"/>
      <c r="J2919" s="7"/>
      <c r="K2919" s="7"/>
      <c r="L2919" s="124"/>
      <c r="M2919" s="7"/>
      <c r="N2919" s="18"/>
      <c r="O2919" s="122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</row>
    <row r="2920" spans="1:27">
      <c r="A2920" s="18"/>
      <c r="B2920" s="7"/>
      <c r="C2920" s="7"/>
      <c r="D2920" s="18"/>
      <c r="E2920" s="111"/>
      <c r="F2920" s="7"/>
      <c r="G2920" s="7"/>
      <c r="H2920" s="7"/>
      <c r="I2920" s="7"/>
      <c r="J2920" s="7"/>
      <c r="K2920" s="7"/>
      <c r="L2920" s="124"/>
      <c r="M2920" s="7"/>
      <c r="N2920" s="18"/>
      <c r="O2920" s="122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</row>
    <row r="2921" spans="1:27">
      <c r="A2921" s="18"/>
      <c r="B2921" s="7"/>
      <c r="C2921" s="7"/>
      <c r="D2921" s="18"/>
      <c r="E2921" s="111"/>
      <c r="F2921" s="7"/>
      <c r="G2921" s="7"/>
      <c r="H2921" s="7"/>
      <c r="I2921" s="7"/>
      <c r="J2921" s="7"/>
      <c r="K2921" s="7"/>
      <c r="L2921" s="124"/>
      <c r="M2921" s="7"/>
      <c r="N2921" s="18"/>
      <c r="O2921" s="122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</row>
    <row r="2922" spans="1:27">
      <c r="A2922" s="18"/>
      <c r="B2922" s="7"/>
      <c r="C2922" s="7"/>
      <c r="D2922" s="18"/>
      <c r="E2922" s="111"/>
      <c r="F2922" s="7"/>
      <c r="G2922" s="7"/>
      <c r="H2922" s="7"/>
      <c r="I2922" s="7"/>
      <c r="J2922" s="7"/>
      <c r="K2922" s="7"/>
      <c r="L2922" s="124"/>
      <c r="M2922" s="7"/>
      <c r="N2922" s="18"/>
      <c r="O2922" s="122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</row>
    <row r="2923" spans="1:27">
      <c r="A2923" s="18"/>
      <c r="B2923" s="7"/>
      <c r="C2923" s="7"/>
      <c r="D2923" s="18"/>
      <c r="E2923" s="111"/>
      <c r="F2923" s="7"/>
      <c r="G2923" s="7"/>
      <c r="H2923" s="7"/>
      <c r="I2923" s="7"/>
      <c r="J2923" s="7"/>
      <c r="K2923" s="7"/>
      <c r="L2923" s="124"/>
      <c r="M2923" s="7"/>
      <c r="N2923" s="18"/>
      <c r="O2923" s="122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</row>
    <row r="2924" spans="1:27">
      <c r="A2924" s="18"/>
      <c r="B2924" s="7"/>
      <c r="C2924" s="7"/>
      <c r="D2924" s="18"/>
      <c r="E2924" s="111"/>
      <c r="F2924" s="7"/>
      <c r="G2924" s="7"/>
      <c r="H2924" s="7"/>
      <c r="I2924" s="7"/>
      <c r="J2924" s="7"/>
      <c r="K2924" s="7"/>
      <c r="L2924" s="124"/>
      <c r="M2924" s="7"/>
      <c r="N2924" s="18"/>
      <c r="O2924" s="122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</row>
    <row r="2925" spans="1:27">
      <c r="A2925" s="18"/>
      <c r="B2925" s="7"/>
      <c r="C2925" s="7"/>
      <c r="D2925" s="18"/>
      <c r="E2925" s="111"/>
      <c r="F2925" s="7"/>
      <c r="G2925" s="7"/>
      <c r="H2925" s="7"/>
      <c r="I2925" s="7"/>
      <c r="J2925" s="7"/>
      <c r="K2925" s="7"/>
      <c r="L2925" s="124"/>
      <c r="M2925" s="7"/>
      <c r="N2925" s="18"/>
      <c r="O2925" s="122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</row>
    <row r="2926" spans="1:27">
      <c r="A2926" s="18"/>
      <c r="B2926" s="7"/>
      <c r="C2926" s="7"/>
      <c r="D2926" s="18"/>
      <c r="E2926" s="111"/>
      <c r="F2926" s="7"/>
      <c r="G2926" s="7"/>
      <c r="H2926" s="7"/>
      <c r="I2926" s="7"/>
      <c r="J2926" s="7"/>
      <c r="K2926" s="7"/>
      <c r="L2926" s="124"/>
      <c r="M2926" s="7"/>
      <c r="N2926" s="18"/>
      <c r="O2926" s="122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</row>
    <row r="2927" spans="1:27">
      <c r="A2927" s="18"/>
      <c r="B2927" s="7"/>
      <c r="C2927" s="7"/>
      <c r="D2927" s="18"/>
      <c r="E2927" s="111"/>
      <c r="F2927" s="7"/>
      <c r="G2927" s="7"/>
      <c r="H2927" s="7"/>
      <c r="I2927" s="7"/>
      <c r="J2927" s="7"/>
      <c r="K2927" s="7"/>
      <c r="L2927" s="124"/>
      <c r="M2927" s="7"/>
      <c r="N2927" s="18"/>
      <c r="O2927" s="122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</row>
    <row r="2928" spans="1:27">
      <c r="A2928" s="18"/>
      <c r="B2928" s="7"/>
      <c r="C2928" s="7"/>
      <c r="D2928" s="18"/>
      <c r="E2928" s="111"/>
      <c r="F2928" s="7"/>
      <c r="G2928" s="7"/>
      <c r="H2928" s="7"/>
      <c r="I2928" s="7"/>
      <c r="J2928" s="7"/>
      <c r="K2928" s="7"/>
      <c r="L2928" s="124"/>
      <c r="M2928" s="7"/>
      <c r="N2928" s="18"/>
      <c r="O2928" s="122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</row>
    <row r="2929" spans="1:27">
      <c r="A2929" s="18"/>
      <c r="B2929" s="7"/>
      <c r="C2929" s="7"/>
      <c r="D2929" s="18"/>
      <c r="E2929" s="111"/>
      <c r="F2929" s="7"/>
      <c r="G2929" s="7"/>
      <c r="H2929" s="7"/>
      <c r="I2929" s="7"/>
      <c r="J2929" s="7"/>
      <c r="K2929" s="7"/>
      <c r="L2929" s="124"/>
      <c r="M2929" s="7"/>
      <c r="N2929" s="18"/>
      <c r="O2929" s="122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</row>
    <row r="2930" spans="1:27">
      <c r="A2930" s="18"/>
      <c r="B2930" s="7"/>
      <c r="C2930" s="7"/>
      <c r="D2930" s="18"/>
      <c r="E2930" s="111"/>
      <c r="F2930" s="7"/>
      <c r="G2930" s="7"/>
      <c r="H2930" s="7"/>
      <c r="I2930" s="7"/>
      <c r="J2930" s="7"/>
      <c r="K2930" s="7"/>
      <c r="L2930" s="124"/>
      <c r="M2930" s="7"/>
      <c r="N2930" s="18"/>
      <c r="O2930" s="122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</row>
    <row r="2931" spans="1:27">
      <c r="A2931" s="18"/>
      <c r="B2931" s="7"/>
      <c r="C2931" s="7"/>
      <c r="D2931" s="18"/>
      <c r="E2931" s="111"/>
      <c r="F2931" s="7"/>
      <c r="G2931" s="7"/>
      <c r="H2931" s="7"/>
      <c r="I2931" s="7"/>
      <c r="J2931" s="7"/>
      <c r="K2931" s="7"/>
      <c r="L2931" s="124"/>
      <c r="M2931" s="7"/>
      <c r="N2931" s="18"/>
      <c r="O2931" s="122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</row>
    <row r="2932" spans="1:27">
      <c r="A2932" s="18"/>
      <c r="B2932" s="7"/>
      <c r="C2932" s="7"/>
      <c r="D2932" s="18"/>
      <c r="E2932" s="111"/>
      <c r="F2932" s="7"/>
      <c r="G2932" s="7"/>
      <c r="H2932" s="7"/>
      <c r="I2932" s="7"/>
      <c r="J2932" s="7"/>
      <c r="K2932" s="7"/>
      <c r="L2932" s="124"/>
      <c r="M2932" s="7"/>
      <c r="N2932" s="18"/>
      <c r="O2932" s="122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</row>
    <row r="2933" spans="1:27">
      <c r="A2933" s="18"/>
      <c r="B2933" s="7"/>
      <c r="C2933" s="7"/>
      <c r="D2933" s="18"/>
      <c r="E2933" s="111"/>
      <c r="F2933" s="7"/>
      <c r="G2933" s="7"/>
      <c r="H2933" s="7"/>
      <c r="I2933" s="7"/>
      <c r="J2933" s="7"/>
      <c r="K2933" s="7"/>
      <c r="L2933" s="124"/>
      <c r="M2933" s="7"/>
      <c r="N2933" s="18"/>
      <c r="O2933" s="122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</row>
    <row r="2934" spans="1:27">
      <c r="A2934" s="18"/>
      <c r="B2934" s="7"/>
      <c r="C2934" s="7"/>
      <c r="D2934" s="18"/>
      <c r="E2934" s="111"/>
      <c r="F2934" s="7"/>
      <c r="G2934" s="7"/>
      <c r="H2934" s="7"/>
      <c r="I2934" s="7"/>
      <c r="J2934" s="7"/>
      <c r="K2934" s="7"/>
      <c r="L2934" s="124"/>
      <c r="M2934" s="7"/>
      <c r="N2934" s="18"/>
      <c r="O2934" s="122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</row>
    <row r="2935" spans="1:27">
      <c r="A2935" s="18"/>
      <c r="B2935" s="7"/>
      <c r="C2935" s="7"/>
      <c r="D2935" s="18"/>
      <c r="E2935" s="111"/>
      <c r="F2935" s="7"/>
      <c r="G2935" s="7"/>
      <c r="H2935" s="7"/>
      <c r="I2935" s="7"/>
      <c r="J2935" s="7"/>
      <c r="K2935" s="7"/>
      <c r="L2935" s="124"/>
      <c r="M2935" s="7"/>
      <c r="N2935" s="18"/>
      <c r="O2935" s="122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</row>
    <row r="2936" spans="1:27">
      <c r="A2936" s="18"/>
      <c r="B2936" s="7"/>
      <c r="C2936" s="7"/>
      <c r="D2936" s="18"/>
      <c r="E2936" s="111"/>
      <c r="F2936" s="7"/>
      <c r="G2936" s="7"/>
      <c r="H2936" s="7"/>
      <c r="I2936" s="7"/>
      <c r="J2936" s="7"/>
      <c r="K2936" s="7"/>
      <c r="L2936" s="124"/>
      <c r="M2936" s="7"/>
      <c r="N2936" s="18"/>
      <c r="O2936" s="122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</row>
    <row r="2937" spans="1:27">
      <c r="A2937" s="18"/>
      <c r="B2937" s="7"/>
      <c r="C2937" s="7"/>
      <c r="D2937" s="18"/>
      <c r="E2937" s="111"/>
      <c r="F2937" s="7"/>
      <c r="G2937" s="7"/>
      <c r="H2937" s="7"/>
      <c r="I2937" s="7"/>
      <c r="J2937" s="7"/>
      <c r="K2937" s="7"/>
      <c r="L2937" s="124"/>
      <c r="M2937" s="7"/>
      <c r="N2937" s="18"/>
      <c r="O2937" s="122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</row>
    <row r="2938" spans="1:27">
      <c r="A2938" s="18"/>
      <c r="B2938" s="7"/>
      <c r="C2938" s="7"/>
      <c r="D2938" s="18"/>
      <c r="E2938" s="111"/>
      <c r="F2938" s="7"/>
      <c r="G2938" s="7"/>
      <c r="H2938" s="7"/>
      <c r="I2938" s="7"/>
      <c r="J2938" s="7"/>
      <c r="K2938" s="7"/>
      <c r="L2938" s="124"/>
      <c r="M2938" s="7"/>
      <c r="N2938" s="18"/>
      <c r="O2938" s="122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</row>
    <row r="2939" spans="1:27">
      <c r="A2939" s="18"/>
      <c r="B2939" s="7"/>
      <c r="C2939" s="7"/>
      <c r="D2939" s="18"/>
      <c r="E2939" s="111"/>
      <c r="F2939" s="7"/>
      <c r="G2939" s="7"/>
      <c r="H2939" s="7"/>
      <c r="I2939" s="7"/>
      <c r="J2939" s="7"/>
      <c r="K2939" s="7"/>
      <c r="L2939" s="124"/>
      <c r="M2939" s="7"/>
      <c r="N2939" s="18"/>
      <c r="O2939" s="122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</row>
    <row r="2940" spans="1:27">
      <c r="A2940" s="18"/>
      <c r="B2940" s="7"/>
      <c r="C2940" s="7"/>
      <c r="D2940" s="18"/>
      <c r="E2940" s="111"/>
      <c r="F2940" s="7"/>
      <c r="G2940" s="7"/>
      <c r="H2940" s="7"/>
      <c r="I2940" s="7"/>
      <c r="J2940" s="7"/>
      <c r="K2940" s="7"/>
      <c r="L2940" s="124"/>
      <c r="M2940" s="7"/>
      <c r="N2940" s="18"/>
      <c r="O2940" s="122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</row>
    <row r="2941" spans="1:27">
      <c r="A2941" s="18"/>
      <c r="B2941" s="7"/>
      <c r="C2941" s="7"/>
      <c r="D2941" s="18"/>
      <c r="E2941" s="111"/>
      <c r="F2941" s="7"/>
      <c r="G2941" s="7"/>
      <c r="H2941" s="7"/>
      <c r="I2941" s="7"/>
      <c r="J2941" s="7"/>
      <c r="K2941" s="7"/>
      <c r="L2941" s="124"/>
      <c r="M2941" s="7"/>
      <c r="N2941" s="18"/>
      <c r="O2941" s="122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</row>
    <row r="2942" spans="1:27">
      <c r="A2942" s="18"/>
      <c r="B2942" s="7"/>
      <c r="C2942" s="7"/>
      <c r="D2942" s="18"/>
      <c r="E2942" s="111"/>
      <c r="F2942" s="7"/>
      <c r="G2942" s="7"/>
      <c r="H2942" s="7"/>
      <c r="I2942" s="7"/>
      <c r="J2942" s="7"/>
      <c r="K2942" s="7"/>
      <c r="L2942" s="124"/>
      <c r="M2942" s="7"/>
      <c r="N2942" s="18"/>
      <c r="O2942" s="122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</row>
    <row r="2943" spans="1:27">
      <c r="A2943" s="18"/>
      <c r="B2943" s="7"/>
      <c r="C2943" s="7"/>
      <c r="D2943" s="18"/>
      <c r="E2943" s="111"/>
      <c r="F2943" s="7"/>
      <c r="G2943" s="7"/>
      <c r="H2943" s="7"/>
      <c r="I2943" s="7"/>
      <c r="J2943" s="7"/>
      <c r="K2943" s="7"/>
      <c r="L2943" s="124"/>
      <c r="M2943" s="7"/>
      <c r="N2943" s="18"/>
      <c r="O2943" s="122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</row>
    <row r="2944" spans="1:27">
      <c r="A2944" s="18"/>
      <c r="B2944" s="7"/>
      <c r="C2944" s="7"/>
      <c r="D2944" s="18"/>
      <c r="E2944" s="111"/>
      <c r="F2944" s="7"/>
      <c r="G2944" s="7"/>
      <c r="H2944" s="7"/>
      <c r="I2944" s="7"/>
      <c r="J2944" s="7"/>
      <c r="K2944" s="7"/>
      <c r="L2944" s="124"/>
      <c r="M2944" s="7"/>
      <c r="N2944" s="18"/>
      <c r="O2944" s="122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</row>
    <row r="2945" spans="1:27">
      <c r="A2945" s="18"/>
      <c r="B2945" s="7"/>
      <c r="C2945" s="7"/>
      <c r="D2945" s="18"/>
      <c r="E2945" s="111"/>
      <c r="F2945" s="7"/>
      <c r="G2945" s="7"/>
      <c r="H2945" s="7"/>
      <c r="I2945" s="7"/>
      <c r="J2945" s="7"/>
      <c r="K2945" s="7"/>
      <c r="L2945" s="124"/>
      <c r="M2945" s="7"/>
      <c r="N2945" s="18"/>
      <c r="O2945" s="122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</row>
    <row r="2946" spans="1:27">
      <c r="A2946" s="18"/>
      <c r="B2946" s="7"/>
      <c r="C2946" s="7"/>
      <c r="D2946" s="18"/>
      <c r="E2946" s="111"/>
      <c r="F2946" s="7"/>
      <c r="G2946" s="7"/>
      <c r="H2946" s="7"/>
      <c r="I2946" s="7"/>
      <c r="J2946" s="7"/>
      <c r="K2946" s="7"/>
      <c r="L2946" s="124"/>
      <c r="M2946" s="7"/>
      <c r="N2946" s="18"/>
      <c r="O2946" s="122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</row>
    <row r="2947" spans="1:27">
      <c r="A2947" s="18"/>
      <c r="B2947" s="7"/>
      <c r="C2947" s="7"/>
      <c r="D2947" s="18"/>
      <c r="E2947" s="111"/>
      <c r="F2947" s="7"/>
      <c r="G2947" s="7"/>
      <c r="H2947" s="7"/>
      <c r="I2947" s="7"/>
      <c r="J2947" s="7"/>
      <c r="K2947" s="7"/>
      <c r="L2947" s="124"/>
      <c r="M2947" s="7"/>
      <c r="N2947" s="18"/>
      <c r="O2947" s="122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</row>
    <row r="2948" spans="1:27">
      <c r="A2948" s="18"/>
      <c r="B2948" s="7"/>
      <c r="C2948" s="7"/>
      <c r="D2948" s="18"/>
      <c r="E2948" s="111"/>
      <c r="F2948" s="7"/>
      <c r="G2948" s="7"/>
      <c r="H2948" s="7"/>
      <c r="I2948" s="7"/>
      <c r="J2948" s="7"/>
      <c r="K2948" s="7"/>
      <c r="L2948" s="124"/>
      <c r="M2948" s="7"/>
      <c r="N2948" s="18"/>
      <c r="O2948" s="122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</row>
    <row r="2949" spans="1:27">
      <c r="A2949" s="18"/>
      <c r="B2949" s="7"/>
      <c r="C2949" s="7"/>
      <c r="D2949" s="18"/>
      <c r="E2949" s="111"/>
      <c r="F2949" s="7"/>
      <c r="G2949" s="7"/>
      <c r="H2949" s="7"/>
      <c r="I2949" s="7"/>
      <c r="J2949" s="7"/>
      <c r="K2949" s="7"/>
      <c r="L2949" s="124"/>
      <c r="M2949" s="7"/>
      <c r="N2949" s="18"/>
      <c r="O2949" s="122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</row>
    <row r="2950" spans="1:27">
      <c r="A2950" s="18"/>
      <c r="B2950" s="7"/>
      <c r="C2950" s="7"/>
      <c r="D2950" s="18"/>
      <c r="E2950" s="111"/>
      <c r="F2950" s="7"/>
      <c r="G2950" s="7"/>
      <c r="H2950" s="7"/>
      <c r="I2950" s="7"/>
      <c r="J2950" s="7"/>
      <c r="K2950" s="7"/>
      <c r="L2950" s="124"/>
      <c r="M2950" s="7"/>
      <c r="N2950" s="18"/>
      <c r="O2950" s="122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</row>
    <row r="2951" spans="1:27">
      <c r="A2951" s="18"/>
      <c r="B2951" s="7"/>
      <c r="C2951" s="7"/>
      <c r="D2951" s="18"/>
      <c r="E2951" s="111"/>
      <c r="F2951" s="7"/>
      <c r="G2951" s="7"/>
      <c r="H2951" s="7"/>
      <c r="I2951" s="7"/>
      <c r="J2951" s="7"/>
      <c r="K2951" s="7"/>
      <c r="L2951" s="124"/>
      <c r="M2951" s="7"/>
      <c r="N2951" s="18"/>
      <c r="O2951" s="122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</row>
    <row r="2952" spans="1:27">
      <c r="A2952" s="18"/>
      <c r="B2952" s="7"/>
      <c r="C2952" s="7"/>
      <c r="D2952" s="18"/>
      <c r="E2952" s="111"/>
      <c r="F2952" s="7"/>
      <c r="G2952" s="7"/>
      <c r="H2952" s="7"/>
      <c r="I2952" s="7"/>
      <c r="J2952" s="7"/>
      <c r="K2952" s="7"/>
      <c r="L2952" s="124"/>
      <c r="M2952" s="7"/>
      <c r="N2952" s="18"/>
      <c r="O2952" s="122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</row>
    <row r="2953" spans="1:27">
      <c r="A2953" s="18"/>
      <c r="B2953" s="7"/>
      <c r="C2953" s="7"/>
      <c r="D2953" s="18"/>
      <c r="E2953" s="111"/>
      <c r="F2953" s="7"/>
      <c r="G2953" s="7"/>
      <c r="H2953" s="7"/>
      <c r="I2953" s="7"/>
      <c r="J2953" s="7"/>
      <c r="K2953" s="7"/>
      <c r="L2953" s="124"/>
      <c r="M2953" s="7"/>
      <c r="N2953" s="18"/>
      <c r="O2953" s="122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</row>
    <row r="2954" spans="1:27">
      <c r="A2954" s="18"/>
      <c r="B2954" s="7"/>
      <c r="C2954" s="7"/>
      <c r="D2954" s="18"/>
      <c r="E2954" s="111"/>
      <c r="F2954" s="7"/>
      <c r="G2954" s="7"/>
      <c r="H2954" s="7"/>
      <c r="I2954" s="7"/>
      <c r="J2954" s="7"/>
      <c r="K2954" s="7"/>
      <c r="L2954" s="124"/>
      <c r="M2954" s="7"/>
      <c r="N2954" s="18"/>
      <c r="O2954" s="122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</row>
    <row r="2955" spans="1:27">
      <c r="A2955" s="18"/>
      <c r="B2955" s="7"/>
      <c r="C2955" s="7"/>
      <c r="D2955" s="18"/>
      <c r="E2955" s="111"/>
      <c r="F2955" s="7"/>
      <c r="G2955" s="7"/>
      <c r="H2955" s="7"/>
      <c r="I2955" s="7"/>
      <c r="J2955" s="7"/>
      <c r="K2955" s="7"/>
      <c r="L2955" s="124"/>
      <c r="M2955" s="7"/>
      <c r="N2955" s="18"/>
      <c r="O2955" s="122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</row>
    <row r="2956" spans="1:27">
      <c r="A2956" s="18"/>
      <c r="B2956" s="7"/>
      <c r="C2956" s="7"/>
      <c r="D2956" s="18"/>
      <c r="E2956" s="111"/>
      <c r="F2956" s="7"/>
      <c r="G2956" s="7"/>
      <c r="H2956" s="7"/>
      <c r="I2956" s="7"/>
      <c r="J2956" s="7"/>
      <c r="K2956" s="7"/>
      <c r="L2956" s="124"/>
      <c r="M2956" s="7"/>
      <c r="N2956" s="18"/>
      <c r="O2956" s="122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</row>
    <row r="2957" spans="1:27">
      <c r="A2957" s="18"/>
      <c r="B2957" s="7"/>
      <c r="C2957" s="7"/>
      <c r="D2957" s="18"/>
      <c r="E2957" s="111"/>
      <c r="F2957" s="7"/>
      <c r="G2957" s="7"/>
      <c r="H2957" s="7"/>
      <c r="I2957" s="7"/>
      <c r="J2957" s="7"/>
      <c r="K2957" s="7"/>
      <c r="L2957" s="124"/>
      <c r="M2957" s="7"/>
      <c r="N2957" s="18"/>
      <c r="O2957" s="122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</row>
    <row r="2958" spans="1:27">
      <c r="A2958" s="18"/>
      <c r="B2958" s="7"/>
      <c r="C2958" s="7"/>
      <c r="D2958" s="18"/>
      <c r="E2958" s="111"/>
      <c r="F2958" s="7"/>
      <c r="G2958" s="7"/>
      <c r="H2958" s="7"/>
      <c r="I2958" s="7"/>
      <c r="J2958" s="7"/>
      <c r="K2958" s="7"/>
      <c r="L2958" s="124"/>
      <c r="M2958" s="7"/>
      <c r="N2958" s="18"/>
      <c r="O2958" s="122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</row>
    <row r="2959" spans="1:27">
      <c r="A2959" s="18"/>
      <c r="B2959" s="7"/>
      <c r="C2959" s="7"/>
      <c r="D2959" s="18"/>
      <c r="E2959" s="111"/>
      <c r="F2959" s="7"/>
      <c r="G2959" s="7"/>
      <c r="H2959" s="7"/>
      <c r="I2959" s="7"/>
      <c r="J2959" s="7"/>
      <c r="K2959" s="7"/>
      <c r="L2959" s="124"/>
      <c r="M2959" s="7"/>
      <c r="N2959" s="18"/>
      <c r="O2959" s="122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</row>
    <row r="2960" spans="1:27">
      <c r="A2960" s="18"/>
      <c r="B2960" s="7"/>
      <c r="C2960" s="7"/>
      <c r="D2960" s="18"/>
      <c r="E2960" s="111"/>
      <c r="F2960" s="7"/>
      <c r="G2960" s="7"/>
      <c r="H2960" s="7"/>
      <c r="I2960" s="7"/>
      <c r="J2960" s="7"/>
      <c r="K2960" s="7"/>
      <c r="L2960" s="124"/>
      <c r="M2960" s="7"/>
      <c r="N2960" s="18"/>
      <c r="O2960" s="122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</row>
    <row r="2961" spans="1:27">
      <c r="A2961" s="18"/>
      <c r="B2961" s="7"/>
      <c r="C2961" s="7"/>
      <c r="D2961" s="18"/>
      <c r="E2961" s="111"/>
      <c r="F2961" s="7"/>
      <c r="G2961" s="7"/>
      <c r="H2961" s="7"/>
      <c r="I2961" s="7"/>
      <c r="J2961" s="7"/>
      <c r="K2961" s="7"/>
      <c r="L2961" s="124"/>
      <c r="M2961" s="7"/>
      <c r="N2961" s="18"/>
      <c r="O2961" s="122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</row>
    <row r="2962" spans="1:27">
      <c r="A2962" s="18"/>
      <c r="B2962" s="7"/>
      <c r="C2962" s="7"/>
      <c r="D2962" s="18"/>
      <c r="E2962" s="111"/>
      <c r="F2962" s="7"/>
      <c r="G2962" s="7"/>
      <c r="H2962" s="7"/>
      <c r="I2962" s="7"/>
      <c r="J2962" s="7"/>
      <c r="K2962" s="7"/>
      <c r="L2962" s="124"/>
      <c r="M2962" s="7"/>
      <c r="N2962" s="18"/>
      <c r="O2962" s="122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</row>
    <row r="2963" spans="1:27">
      <c r="A2963" s="18"/>
      <c r="B2963" s="7"/>
      <c r="C2963" s="7"/>
      <c r="D2963" s="18"/>
      <c r="E2963" s="111"/>
      <c r="F2963" s="7"/>
      <c r="G2963" s="7"/>
      <c r="H2963" s="7"/>
      <c r="I2963" s="7"/>
      <c r="J2963" s="7"/>
      <c r="K2963" s="7"/>
      <c r="L2963" s="124"/>
      <c r="M2963" s="7"/>
      <c r="N2963" s="18"/>
      <c r="O2963" s="122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</row>
    <row r="2964" spans="1:27">
      <c r="A2964" s="18"/>
      <c r="B2964" s="7"/>
      <c r="C2964" s="7"/>
      <c r="D2964" s="18"/>
      <c r="E2964" s="111"/>
      <c r="F2964" s="7"/>
      <c r="G2964" s="7"/>
      <c r="H2964" s="7"/>
      <c r="I2964" s="7"/>
      <c r="J2964" s="7"/>
      <c r="K2964" s="7"/>
      <c r="L2964" s="124"/>
      <c r="M2964" s="7"/>
      <c r="N2964" s="18"/>
      <c r="O2964" s="122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</row>
    <row r="2965" spans="1:27">
      <c r="A2965" s="18"/>
      <c r="B2965" s="7"/>
      <c r="C2965" s="7"/>
      <c r="D2965" s="18"/>
      <c r="E2965" s="111"/>
      <c r="F2965" s="7"/>
      <c r="G2965" s="7"/>
      <c r="H2965" s="7"/>
      <c r="I2965" s="7"/>
      <c r="J2965" s="7"/>
      <c r="K2965" s="7"/>
      <c r="L2965" s="124"/>
      <c r="M2965" s="7"/>
      <c r="N2965" s="18"/>
      <c r="O2965" s="122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</row>
    <row r="2966" spans="1:27">
      <c r="A2966" s="18"/>
      <c r="B2966" s="7"/>
      <c r="C2966" s="7"/>
      <c r="D2966" s="18"/>
      <c r="E2966" s="111"/>
      <c r="F2966" s="7"/>
      <c r="G2966" s="7"/>
      <c r="H2966" s="7"/>
      <c r="I2966" s="7"/>
      <c r="J2966" s="7"/>
      <c r="K2966" s="7"/>
      <c r="L2966" s="124"/>
      <c r="M2966" s="7"/>
      <c r="N2966" s="18"/>
      <c r="O2966" s="122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</row>
    <row r="2967" spans="1:27">
      <c r="A2967" s="18"/>
      <c r="B2967" s="7"/>
      <c r="C2967" s="7"/>
      <c r="D2967" s="18"/>
      <c r="E2967" s="111"/>
      <c r="F2967" s="7"/>
      <c r="G2967" s="7"/>
      <c r="H2967" s="7"/>
      <c r="I2967" s="7"/>
      <c r="J2967" s="7"/>
      <c r="K2967" s="7"/>
      <c r="L2967" s="124"/>
      <c r="M2967" s="7"/>
      <c r="N2967" s="18"/>
      <c r="O2967" s="122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</row>
    <row r="2968" spans="1:27">
      <c r="A2968" s="18"/>
      <c r="B2968" s="7"/>
      <c r="C2968" s="7"/>
      <c r="D2968" s="18"/>
      <c r="E2968" s="111"/>
      <c r="F2968" s="7"/>
      <c r="G2968" s="7"/>
      <c r="H2968" s="7"/>
      <c r="I2968" s="7"/>
      <c r="J2968" s="7"/>
      <c r="K2968" s="7"/>
      <c r="L2968" s="124"/>
      <c r="M2968" s="7"/>
      <c r="N2968" s="18"/>
      <c r="O2968" s="122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</row>
    <row r="2969" spans="1:27">
      <c r="A2969" s="18"/>
      <c r="B2969" s="7"/>
      <c r="C2969" s="7"/>
      <c r="D2969" s="18"/>
      <c r="E2969" s="111"/>
      <c r="F2969" s="7"/>
      <c r="G2969" s="7"/>
      <c r="H2969" s="7"/>
      <c r="I2969" s="7"/>
      <c r="J2969" s="7"/>
      <c r="K2969" s="7"/>
      <c r="L2969" s="124"/>
      <c r="M2969" s="7"/>
      <c r="N2969" s="18"/>
      <c r="O2969" s="122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</row>
    <row r="2970" spans="1:27">
      <c r="A2970" s="18"/>
      <c r="B2970" s="7"/>
      <c r="C2970" s="7"/>
      <c r="D2970" s="18"/>
      <c r="E2970" s="111"/>
      <c r="F2970" s="7"/>
      <c r="G2970" s="7"/>
      <c r="H2970" s="7"/>
      <c r="I2970" s="7"/>
      <c r="J2970" s="7"/>
      <c r="K2970" s="7"/>
      <c r="L2970" s="124"/>
      <c r="M2970" s="7"/>
      <c r="N2970" s="18"/>
      <c r="O2970" s="122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</row>
    <row r="2971" spans="1:27">
      <c r="A2971" s="18"/>
      <c r="B2971" s="7"/>
      <c r="C2971" s="7"/>
      <c r="D2971" s="18"/>
      <c r="E2971" s="111"/>
      <c r="F2971" s="7"/>
      <c r="G2971" s="7"/>
      <c r="H2971" s="7"/>
      <c r="I2971" s="7"/>
      <c r="J2971" s="7"/>
      <c r="K2971" s="7"/>
      <c r="L2971" s="124"/>
      <c r="M2971" s="7"/>
      <c r="N2971" s="18"/>
      <c r="O2971" s="122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</row>
    <row r="2972" spans="1:27">
      <c r="A2972" s="18"/>
      <c r="B2972" s="7"/>
      <c r="C2972" s="7"/>
      <c r="D2972" s="18"/>
      <c r="E2972" s="111"/>
      <c r="F2972" s="7"/>
      <c r="G2972" s="7"/>
      <c r="H2972" s="7"/>
      <c r="I2972" s="7"/>
      <c r="J2972" s="7"/>
      <c r="K2972" s="7"/>
      <c r="L2972" s="124"/>
      <c r="M2972" s="7"/>
      <c r="N2972" s="18"/>
      <c r="O2972" s="122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</row>
    <row r="2973" spans="1:27">
      <c r="A2973" s="18"/>
      <c r="B2973" s="7"/>
      <c r="C2973" s="7"/>
      <c r="D2973" s="18"/>
      <c r="E2973" s="111"/>
      <c r="F2973" s="7"/>
      <c r="G2973" s="7"/>
      <c r="H2973" s="7"/>
      <c r="I2973" s="7"/>
      <c r="J2973" s="7"/>
      <c r="K2973" s="7"/>
      <c r="L2973" s="124"/>
      <c r="M2973" s="7"/>
      <c r="N2973" s="18"/>
      <c r="O2973" s="122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</row>
    <row r="2974" spans="1:27">
      <c r="A2974" s="18"/>
      <c r="B2974" s="7"/>
      <c r="C2974" s="7"/>
      <c r="D2974" s="18"/>
      <c r="E2974" s="111"/>
      <c r="F2974" s="7"/>
      <c r="G2974" s="7"/>
      <c r="H2974" s="7"/>
      <c r="I2974" s="7"/>
      <c r="J2974" s="7"/>
      <c r="K2974" s="7"/>
      <c r="L2974" s="124"/>
      <c r="M2974" s="7"/>
      <c r="N2974" s="18"/>
      <c r="O2974" s="122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</row>
    <row r="2975" spans="1:27">
      <c r="A2975" s="18"/>
      <c r="B2975" s="7"/>
      <c r="C2975" s="7"/>
      <c r="D2975" s="18"/>
      <c r="E2975" s="111"/>
      <c r="F2975" s="7"/>
      <c r="G2975" s="7"/>
      <c r="H2975" s="7"/>
      <c r="I2975" s="7"/>
      <c r="J2975" s="7"/>
      <c r="K2975" s="7"/>
      <c r="L2975" s="124"/>
      <c r="M2975" s="7"/>
      <c r="N2975" s="18"/>
      <c r="O2975" s="122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</row>
    <row r="2976" spans="1:27">
      <c r="A2976" s="18"/>
      <c r="B2976" s="7"/>
      <c r="C2976" s="7"/>
      <c r="D2976" s="18"/>
      <c r="E2976" s="111"/>
      <c r="F2976" s="7"/>
      <c r="G2976" s="7"/>
      <c r="H2976" s="7"/>
      <c r="I2976" s="7"/>
      <c r="J2976" s="7"/>
      <c r="K2976" s="7"/>
      <c r="L2976" s="124"/>
      <c r="M2976" s="7"/>
      <c r="N2976" s="18"/>
      <c r="O2976" s="122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</row>
    <row r="2977" spans="1:27">
      <c r="A2977" s="18"/>
      <c r="B2977" s="7"/>
      <c r="C2977" s="7"/>
      <c r="D2977" s="18"/>
      <c r="E2977" s="111"/>
      <c r="F2977" s="7"/>
      <c r="G2977" s="7"/>
      <c r="H2977" s="7"/>
      <c r="I2977" s="7"/>
      <c r="J2977" s="7"/>
      <c r="K2977" s="7"/>
      <c r="L2977" s="124"/>
      <c r="M2977" s="7"/>
      <c r="N2977" s="18"/>
      <c r="O2977" s="122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</row>
    <row r="2978" spans="1:27">
      <c r="A2978" s="18"/>
      <c r="B2978" s="7"/>
      <c r="C2978" s="7"/>
      <c r="D2978" s="18"/>
      <c r="E2978" s="111"/>
      <c r="F2978" s="7"/>
      <c r="G2978" s="7"/>
      <c r="H2978" s="7"/>
      <c r="I2978" s="7"/>
      <c r="J2978" s="7"/>
      <c r="K2978" s="7"/>
      <c r="L2978" s="124"/>
      <c r="M2978" s="7"/>
      <c r="N2978" s="18"/>
      <c r="O2978" s="122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</row>
    <row r="2979" spans="1:27">
      <c r="A2979" s="18"/>
      <c r="B2979" s="7"/>
      <c r="C2979" s="7"/>
      <c r="D2979" s="18"/>
      <c r="E2979" s="111"/>
      <c r="F2979" s="7"/>
      <c r="G2979" s="7"/>
      <c r="H2979" s="7"/>
      <c r="I2979" s="7"/>
      <c r="J2979" s="7"/>
      <c r="K2979" s="7"/>
      <c r="L2979" s="124"/>
      <c r="M2979" s="7"/>
      <c r="N2979" s="18"/>
      <c r="O2979" s="122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</row>
    <row r="2980" spans="1:27">
      <c r="A2980" s="18"/>
      <c r="B2980" s="7"/>
      <c r="C2980" s="7"/>
      <c r="D2980" s="18"/>
      <c r="E2980" s="111"/>
      <c r="F2980" s="7"/>
      <c r="G2980" s="7"/>
      <c r="H2980" s="7"/>
      <c r="I2980" s="7"/>
      <c r="J2980" s="7"/>
      <c r="K2980" s="7"/>
      <c r="L2980" s="124"/>
      <c r="M2980" s="7"/>
      <c r="N2980" s="18"/>
      <c r="O2980" s="122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</row>
    <row r="2981" spans="1:27">
      <c r="A2981" s="18"/>
      <c r="B2981" s="7"/>
      <c r="C2981" s="7"/>
      <c r="D2981" s="18"/>
      <c r="E2981" s="111"/>
      <c r="F2981" s="7"/>
      <c r="G2981" s="7"/>
      <c r="H2981" s="7"/>
      <c r="I2981" s="7"/>
      <c r="J2981" s="7"/>
      <c r="K2981" s="7"/>
      <c r="L2981" s="124"/>
      <c r="M2981" s="7"/>
      <c r="N2981" s="18"/>
      <c r="O2981" s="122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</row>
    <row r="2982" spans="1:27">
      <c r="A2982" s="18"/>
      <c r="B2982" s="7"/>
      <c r="C2982" s="7"/>
      <c r="D2982" s="18"/>
      <c r="E2982" s="111"/>
      <c r="F2982" s="7"/>
      <c r="G2982" s="7"/>
      <c r="H2982" s="7"/>
      <c r="I2982" s="7"/>
      <c r="J2982" s="7"/>
      <c r="K2982" s="7"/>
      <c r="L2982" s="124"/>
      <c r="M2982" s="7"/>
      <c r="N2982" s="18"/>
      <c r="O2982" s="122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</row>
    <row r="2983" spans="1:27">
      <c r="A2983" s="18"/>
      <c r="B2983" s="7"/>
      <c r="C2983" s="7"/>
      <c r="D2983" s="18"/>
      <c r="E2983" s="111"/>
      <c r="F2983" s="7"/>
      <c r="G2983" s="7"/>
      <c r="H2983" s="7"/>
      <c r="I2983" s="7"/>
      <c r="J2983" s="7"/>
      <c r="K2983" s="7"/>
      <c r="L2983" s="124"/>
      <c r="M2983" s="7"/>
      <c r="N2983" s="18"/>
      <c r="O2983" s="122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</row>
    <row r="2984" spans="1:27">
      <c r="A2984" s="18"/>
      <c r="B2984" s="7"/>
      <c r="C2984" s="7"/>
      <c r="D2984" s="18"/>
      <c r="E2984" s="111"/>
      <c r="F2984" s="7"/>
      <c r="G2984" s="7"/>
      <c r="H2984" s="7"/>
      <c r="I2984" s="7"/>
      <c r="J2984" s="7"/>
      <c r="K2984" s="7"/>
      <c r="L2984" s="124"/>
      <c r="M2984" s="7"/>
      <c r="N2984" s="18"/>
      <c r="O2984" s="122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</row>
    <row r="2985" spans="1:27">
      <c r="A2985" s="18"/>
      <c r="B2985" s="7"/>
      <c r="C2985" s="7"/>
      <c r="D2985" s="18"/>
      <c r="E2985" s="111"/>
      <c r="F2985" s="7"/>
      <c r="G2985" s="7"/>
      <c r="H2985" s="7"/>
      <c r="I2985" s="7"/>
      <c r="J2985" s="7"/>
      <c r="K2985" s="7"/>
      <c r="L2985" s="124"/>
      <c r="M2985" s="7"/>
      <c r="N2985" s="18"/>
      <c r="O2985" s="122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</row>
  </sheetData>
  <autoFilter ref="A1:E207" xr:uid="{00000000-0009-0000-0000-000009000000}"/>
  <conditionalFormatting sqref="H2:H10">
    <cfRule type="expression" dxfId="552" priority="139">
      <formula>H2=#REF!</formula>
    </cfRule>
  </conditionalFormatting>
  <conditionalFormatting sqref="H2:H19">
    <cfRule type="expression" dxfId="551" priority="7">
      <formula>COUNTIF($B$2:$B$940, H2) &gt; 1</formula>
    </cfRule>
    <cfRule type="expression" dxfId="550" priority="6">
      <formula>COUNTIF($C$1:$C$959, H2) &gt; 1</formula>
    </cfRule>
    <cfRule type="expression" dxfId="549" priority="13">
      <formula>COUNTIF($B$2:$B$939, H2) &gt; 1</formula>
    </cfRule>
    <cfRule type="expression" dxfId="548" priority="8">
      <formula>COUNTIF($C$1:$C$960, H2) &gt; 1</formula>
    </cfRule>
    <cfRule type="expression" dxfId="547" priority="9">
      <formula>COUNTIF($B$2:$B$941, H2) &gt; 1</formula>
    </cfRule>
    <cfRule type="expression" dxfId="546" priority="10">
      <formula>COUNTIF($C$1:$C$957, H2) &gt; 1</formula>
    </cfRule>
    <cfRule type="expression" dxfId="545" priority="11">
      <formula>COUNTIF($B$2:$B$938, H2) &gt; 1</formula>
    </cfRule>
  </conditionalFormatting>
  <conditionalFormatting sqref="H2:H20">
    <cfRule type="expression" dxfId="544" priority="3">
      <formula>COUNTIF($C$1:$C$962, H2) &gt; 1</formula>
    </cfRule>
    <cfRule type="expression" dxfId="543" priority="12">
      <formula>COUNTIF($C$1:$C$958, H2) &gt; 1</formula>
    </cfRule>
  </conditionalFormatting>
  <conditionalFormatting sqref="H2:H21">
    <cfRule type="expression" dxfId="542" priority="16">
      <formula>COUNTIF($C$1:$C$963, H2) &gt; 1</formula>
    </cfRule>
    <cfRule type="expression" dxfId="541" priority="17">
      <formula>COUNTIF($B$2:$B$944, H2) &gt; 1</formula>
    </cfRule>
    <cfRule type="expression" dxfId="540" priority="18">
      <formula>COUNTIF($B$2:$B$945, H2) &gt; 1</formula>
    </cfRule>
  </conditionalFormatting>
  <conditionalFormatting sqref="H2:H22">
    <cfRule type="expression" dxfId="539" priority="14">
      <formula>COUNTIF($C$1:$C$965, H2) &gt; 1</formula>
    </cfRule>
    <cfRule type="expression" dxfId="538" priority="15">
      <formula>COUNTIF($B$2:$B$946, H2) &gt; 1</formula>
    </cfRule>
  </conditionalFormatting>
  <conditionalFormatting sqref="H2:H24">
    <cfRule type="expression" dxfId="537" priority="21">
      <formula>COUNTIF($B$2:$B$952, H2) &gt; 1</formula>
    </cfRule>
    <cfRule type="expression" dxfId="536" priority="22">
      <formula>COUNTIF($C$1:$C$964, H2) &gt; 1</formula>
    </cfRule>
  </conditionalFormatting>
  <conditionalFormatting sqref="H2:H25 H27:H44">
    <cfRule type="expression" dxfId="535" priority="113">
      <formula>COUNTIF($B$2:$B$991, H2) &gt; 1</formula>
    </cfRule>
  </conditionalFormatting>
  <conditionalFormatting sqref="H2:H25">
    <cfRule type="expression" dxfId="534" priority="67">
      <formula>COUNTIF($C$1:$C$970, H2) &gt; 1</formula>
    </cfRule>
    <cfRule type="expression" dxfId="533" priority="70">
      <formula>COUNTIF($B$2:$B$948, H2) &gt; 1</formula>
    </cfRule>
    <cfRule type="expression" dxfId="532" priority="65">
      <formula>COUNTIF($C$1:$C$969, H2) &gt; 1</formula>
    </cfRule>
    <cfRule type="expression" dxfId="531" priority="46">
      <formula>COUNTIF($C$1:$C$966, H2) &gt; 1</formula>
    </cfRule>
    <cfRule type="expression" dxfId="530" priority="47">
      <formula>COUNTIF($B$2:$B$947, H2) &gt; 1</formula>
    </cfRule>
    <cfRule type="expression" dxfId="529" priority="66">
      <formula>COUNTIF($B$2:$B$950, H2) &gt; 1</formula>
    </cfRule>
    <cfRule type="expression" dxfId="528" priority="72">
      <formula>COUNTIF($B$2:$B$949, H2) &gt; 1</formula>
    </cfRule>
    <cfRule type="expression" dxfId="527" priority="68">
      <formula>COUNTIF($B$2:$B$951, H2) &gt; 1</formula>
    </cfRule>
  </conditionalFormatting>
  <conditionalFormatting sqref="H2:H26">
    <cfRule type="expression" dxfId="526" priority="5">
      <formula>COUNTIF($B$1:$B$970, H2) &gt; 1</formula>
    </cfRule>
    <cfRule type="expression" dxfId="525" priority="71">
      <formula>COUNTIF($C$1:$C$968, H2) &gt; 1</formula>
    </cfRule>
    <cfRule type="expression" dxfId="524" priority="69">
      <formula>COUNTIF($C$1:$C$967, H2) &gt; 1</formula>
    </cfRule>
    <cfRule type="expression" dxfId="523" priority="41">
      <formula>COUNTIF($C$1:$C$971, H2) &gt; 1</formula>
    </cfRule>
    <cfRule type="expression" dxfId="522" priority="28">
      <formula>COUNTIF($B$2:$B$964, H2) &gt; 1</formula>
    </cfRule>
  </conditionalFormatting>
  <conditionalFormatting sqref="H2:H27">
    <cfRule type="expression" dxfId="521" priority="78">
      <formula>COUNTIF($B$2:$B$954, H2) &gt; 1</formula>
    </cfRule>
    <cfRule type="expression" dxfId="520" priority="48">
      <formula>COUNTIF($B$2:$B$953, H2) &gt; 1</formula>
    </cfRule>
    <cfRule type="expression" dxfId="519" priority="27">
      <formula>COUNTIF($B$2:$B$958, H2) &gt; 1</formula>
    </cfRule>
    <cfRule type="expression" dxfId="518" priority="57">
      <formula>COUNTIF($C$1:$C$972, H2) &gt; 1</formula>
    </cfRule>
  </conditionalFormatting>
  <conditionalFormatting sqref="H2:H28">
    <cfRule type="expression" dxfId="517" priority="2">
      <formula>COUNTIF($B$1:$B$958, H2) &gt; 1</formula>
    </cfRule>
    <cfRule type="expression" dxfId="516" priority="4">
      <formula>COUNTIF($B$1:$B$962, H2) &gt; 1</formula>
    </cfRule>
    <cfRule type="expression" dxfId="515" priority="76">
      <formula>COUNTIF($B$2:$B$957, H2) &gt; 1</formula>
    </cfRule>
    <cfRule type="expression" dxfId="514" priority="34">
      <formula>COUNTIF($B$2:$B$965, H2) &gt; 1</formula>
    </cfRule>
    <cfRule type="expression" dxfId="513" priority="35">
      <formula>COUNTIF($B$2:$B$966, H2) &gt; 1</formula>
    </cfRule>
    <cfRule type="expression" dxfId="512" priority="75">
      <formula>COUNTIF($C$1:$C$976, H2) &gt; 1</formula>
    </cfRule>
    <cfRule type="expression" dxfId="511" priority="74">
      <formula>COUNTIF($B$2:$B$956, H2) &gt; 1</formula>
    </cfRule>
    <cfRule type="expression" dxfId="510" priority="61">
      <formula>COUNTIF($C$1:$C$977, H2) &gt; 1</formula>
    </cfRule>
    <cfRule type="expression" dxfId="509" priority="73">
      <formula>COUNTIF($C$1:$C$975, H2) &gt; 1</formula>
    </cfRule>
    <cfRule type="expression" dxfId="508" priority="79">
      <formula>COUNTIF($B$2:$B$955, H2) &gt; 1</formula>
    </cfRule>
  </conditionalFormatting>
  <conditionalFormatting sqref="H2:H30">
    <cfRule type="expression" dxfId="507" priority="1">
      <formula>COUNTIF($K$2:$K$65, H2) &gt; 1</formula>
    </cfRule>
    <cfRule type="expression" dxfId="506" priority="20">
      <formula>COUNTIF($B$2:$B$66, H2) &gt; 1</formula>
    </cfRule>
    <cfRule type="expression" dxfId="505" priority="19">
      <formula>COUNTIF($J$2:$J$65, H2) &gt; 1</formula>
    </cfRule>
  </conditionalFormatting>
  <conditionalFormatting sqref="H2:H31">
    <cfRule type="expression" dxfId="504" priority="51">
      <formula>COUNTIF($C$1:$C$978, H2) &gt; 1</formula>
    </cfRule>
    <cfRule type="expression" dxfId="503" priority="52">
      <formula>COUNTIF($B$2:$B$959, H2) &gt; 1</formula>
    </cfRule>
    <cfRule type="expression" dxfId="502" priority="77">
      <formula>COUNTIF($C$1:$C$973, H2) &gt; 1</formula>
    </cfRule>
    <cfRule type="expression" dxfId="501" priority="92">
      <formula>COUNTIF($C$1:$C$974, H2) &gt; 1</formula>
    </cfRule>
    <cfRule type="expression" dxfId="500" priority="85">
      <formula>COUNTIF($C$1:$C$982, H2) &gt; 1</formula>
    </cfRule>
    <cfRule type="expression" dxfId="499" priority="86">
      <formula>COUNTIF($B$2:$B$963, H2) &gt; 1</formula>
    </cfRule>
    <cfRule type="expression" dxfId="498" priority="87">
      <formula>COUNTIF($C$1:$C$979, H2) &gt; 1</formula>
    </cfRule>
    <cfRule type="expression" dxfId="497" priority="88">
      <formula>COUNTIF($B$2:$B$960, H2) &gt; 1</formula>
    </cfRule>
    <cfRule type="expression" dxfId="496" priority="90">
      <formula>COUNTIF($B$2:$B$961, H2) &gt; 1</formula>
    </cfRule>
    <cfRule type="expression" dxfId="495" priority="84">
      <formula>COUNTIF($B$2:$B$962, H2) &gt; 1</formula>
    </cfRule>
  </conditionalFormatting>
  <conditionalFormatting sqref="H2:H32 H34:H53 H57">
    <cfRule type="expression" dxfId="494" priority="150">
      <formula>COUNTIF($C$1:$C$847, H2) &gt; 1</formula>
    </cfRule>
  </conditionalFormatting>
  <conditionalFormatting sqref="H2:H32">
    <cfRule type="expression" dxfId="493" priority="58">
      <formula>COUNTIF($C$1:$C$983, H2) &gt; 1</formula>
    </cfRule>
    <cfRule type="expression" dxfId="492" priority="91">
      <formula>COUNTIF($C$1:$C$981, H2) &gt; 1</formula>
    </cfRule>
    <cfRule type="expression" dxfId="491" priority="89">
      <formula>COUNTIF($C$1:$C$980, H2) &gt; 1</formula>
    </cfRule>
  </conditionalFormatting>
  <conditionalFormatting sqref="H2:H33 H35:H62">
    <cfRule type="expression" dxfId="490" priority="148">
      <formula>COUNTIF($C$1:$C$853, H2) &gt; 1</formula>
    </cfRule>
  </conditionalFormatting>
  <conditionalFormatting sqref="H2:H33">
    <cfRule type="expression" dxfId="489" priority="60">
      <formula>COUNTIF($C$1:$C$984, H2) &gt; 1</formula>
    </cfRule>
    <cfRule type="expression" dxfId="488" priority="37">
      <formula>COUNTIF($B$2:$B$972, H2) &gt; 1</formula>
    </cfRule>
    <cfRule type="expression" dxfId="487" priority="93">
      <formula>COUNTIF($C$1:$C$985, H2) &gt; 1</formula>
    </cfRule>
  </conditionalFormatting>
  <conditionalFormatting sqref="H2:H34 H36:H61">
    <cfRule type="expression" dxfId="486" priority="168">
      <formula>COUNTIF($C$1:$C$864, H2) &gt; 1</formula>
    </cfRule>
  </conditionalFormatting>
  <conditionalFormatting sqref="H2:H34">
    <cfRule type="expression" dxfId="485" priority="36">
      <formula>COUNTIF($B$2:$B$973, H2) &gt; 1</formula>
    </cfRule>
  </conditionalFormatting>
  <conditionalFormatting sqref="H2:H35">
    <cfRule type="expression" dxfId="484" priority="44">
      <formula>COUNTIF($B$1:$B$979, H2) &gt; 1</formula>
    </cfRule>
    <cfRule type="expression" dxfId="483" priority="63">
      <formula>COUNTIF($B$1:$B$980, H2) &gt; 1</formula>
    </cfRule>
    <cfRule type="expression" dxfId="482" priority="109">
      <formula>COUNTIF($B$2:$B$974, H2) &gt; 1</formula>
    </cfRule>
  </conditionalFormatting>
  <conditionalFormatting sqref="H2:H36">
    <cfRule type="expression" dxfId="481" priority="62">
      <formula>COUNTIF($B$1:$B$977, H2) &gt; 1</formula>
    </cfRule>
    <cfRule type="expression" dxfId="480" priority="53">
      <formula>COUNTIF($C$1:$C$986, H2) &gt; 1</formula>
    </cfRule>
    <cfRule type="expression" dxfId="479" priority="43">
      <formula>COUNTIF($B$1:$B$976, H2) &gt; 1</formula>
    </cfRule>
    <cfRule type="expression" dxfId="478" priority="54">
      <formula>COUNTIF($B$2:$B$967, H2) &gt; 1</formula>
    </cfRule>
    <cfRule type="expression" dxfId="477" priority="106">
      <formula>COUNTIF($B$2:$B$968, H2) &gt; 1</formula>
    </cfRule>
    <cfRule type="expression" dxfId="476" priority="105">
      <formula>COUNTIF($C$1:$C$987, H2) &gt; 1</formula>
    </cfRule>
  </conditionalFormatting>
  <conditionalFormatting sqref="H2:H37">
    <cfRule type="expression" dxfId="475" priority="64">
      <formula>COUNTIF($B$1:$B$990, H2) &gt; 1</formula>
    </cfRule>
    <cfRule type="expression" dxfId="474" priority="42">
      <formula>COUNTIF($B$1:$B$971, H2) &gt; 1</formula>
    </cfRule>
    <cfRule type="expression" dxfId="473" priority="40">
      <formula>COUNTIF($B$1:$B$967, H2) &gt; 1</formula>
    </cfRule>
    <cfRule type="expression" dxfId="472" priority="102">
      <formula>COUNTIF($B$2:$B$970, H2) &gt; 1</formula>
    </cfRule>
    <cfRule type="expression" dxfId="471" priority="101">
      <formula>COUNTIF($C$1:$C$989, H2) &gt; 1</formula>
    </cfRule>
    <cfRule type="expression" dxfId="470" priority="26">
      <formula>COUNTIF($B$1:$B$987, H2) &gt; 1</formula>
    </cfRule>
    <cfRule type="expression" dxfId="469" priority="127">
      <formula>COUNTIF($B$2:$B$976, H2) &gt; 1</formula>
    </cfRule>
    <cfRule type="expression" dxfId="468" priority="104">
      <formula>COUNTIF($B$2:$B$971, H2) &gt; 1</formula>
    </cfRule>
    <cfRule type="expression" dxfId="467" priority="56">
      <formula>COUNTIF($B$1:$B$968, H2) &gt; 1</formula>
    </cfRule>
    <cfRule type="expression" dxfId="466" priority="125">
      <formula>COUNTIF($B$2:$B$975, H2) &gt; 1</formula>
    </cfRule>
    <cfRule type="expression" dxfId="465" priority="123">
      <formula>COUNTIF($B$2:$B$978, H2) &gt; 1</formula>
    </cfRule>
    <cfRule type="expression" dxfId="464" priority="31">
      <formula>COUNTIF($B$2:$B$979, H2) &gt; 1</formula>
    </cfRule>
    <cfRule type="expression" dxfId="463" priority="122">
      <formula>COUNTIF($B$2:$B$977, H2) &gt; 1</formula>
    </cfRule>
    <cfRule type="expression" dxfId="462" priority="107">
      <formula>COUNTIF($B$2:$B$969, H2) &gt; 1</formula>
    </cfRule>
    <cfRule type="expression" dxfId="461" priority="59">
      <formula>COUNTIF($B$1:$B$972, H2) &gt; 1</formula>
    </cfRule>
  </conditionalFormatting>
  <conditionalFormatting sqref="H2:H38">
    <cfRule type="expression" dxfId="460" priority="82">
      <formula>COUNTIF($C$1:$C$991, H2) &gt; 1</formula>
    </cfRule>
    <cfRule type="expression" dxfId="459" priority="24">
      <formula>COUNTIF($B$1:$B$978, H2) &gt; 1</formula>
    </cfRule>
    <cfRule type="expression" dxfId="458" priority="103">
      <formula>COUNTIF($C$1:$C$990, H2) &gt; 1</formula>
    </cfRule>
  </conditionalFormatting>
  <conditionalFormatting sqref="H2:H39">
    <cfRule type="expression" dxfId="457" priority="83">
      <formula>COUNTIF($B$2:$B$76, H2) &gt; 1</formula>
    </cfRule>
    <cfRule type="expression" dxfId="456" priority="121">
      <formula>COUNTIF($C$1:$C$996, H2) &gt; 1</formula>
    </cfRule>
    <cfRule type="expression" dxfId="455" priority="49">
      <formula>COUNTIF($K$2:$K$74, H2) &gt; 1</formula>
    </cfRule>
    <cfRule type="expression" dxfId="454" priority="50">
      <formula>COUNTIF($B$2:$B$75, H2) &gt; 1</formula>
    </cfRule>
    <cfRule type="expression" dxfId="453" priority="80">
      <formula>COUNTIF($C$1:$C$998, H2) &gt; 1</formula>
    </cfRule>
    <cfRule type="expression" dxfId="452" priority="81">
      <formula>COUNTIF($K$2:$K$75, H2) &gt; 1</formula>
    </cfRule>
  </conditionalFormatting>
  <conditionalFormatting sqref="H2:H40">
    <cfRule type="expression" dxfId="451" priority="124">
      <formula>COUNTIF($C$1:$C$994, H2) &gt; 1</formula>
    </cfRule>
    <cfRule type="expression" dxfId="450" priority="25">
      <formula>COUNTIF($B$1:$B$982, H2) &gt; 1</formula>
    </cfRule>
    <cfRule type="expression" dxfId="449" priority="108">
      <formula>COUNTIF($C$1:$C$993, H2) &gt; 1</formula>
    </cfRule>
    <cfRule type="expression" dxfId="448" priority="96">
      <formula>COUNTIF($C$1:$C$992, H2) &gt; 1</formula>
    </cfRule>
    <cfRule type="expression" dxfId="447" priority="126">
      <formula>COUNTIF($C$1:$C$995, H2) &gt; 1</formula>
    </cfRule>
    <cfRule type="expression" dxfId="446" priority="112">
      <formula>COUNTIF($B$2:$B$980, H2) &gt; 1</formula>
    </cfRule>
    <cfRule type="expression" dxfId="445" priority="115">
      <formula>COUNTIF($C$1:$C$999, H2) &gt; 1</formula>
    </cfRule>
  </conditionalFormatting>
  <conditionalFormatting sqref="H2:H41 H43:H67">
    <cfRule type="expression" dxfId="444" priority="171">
      <formula>COUNTIF($C$1:$C$870, H2) &gt; 1</formula>
    </cfRule>
  </conditionalFormatting>
  <conditionalFormatting sqref="H2:H41">
    <cfRule type="expression" dxfId="443" priority="132">
      <formula>COUNTIF($B$2:$B$981, H2) &gt; 1</formula>
    </cfRule>
    <cfRule type="expression" dxfId="442" priority="131">
      <formula>COUNTIF($C$1:$C$1000, H2) &gt; 1</formula>
    </cfRule>
  </conditionalFormatting>
  <conditionalFormatting sqref="H2:H42">
    <cfRule type="expression" dxfId="441" priority="133">
      <formula>COUNTIF($C$1:$C$1001, H2) &gt; 1</formula>
    </cfRule>
    <cfRule type="expression" dxfId="440" priority="134">
      <formula>COUNTIF($B$2:$B$982, H2) &gt; 1</formula>
    </cfRule>
    <cfRule type="expression" dxfId="439" priority="30">
      <formula>COUNTIF($B$2:$B$86, H2) &gt; 1</formula>
    </cfRule>
    <cfRule type="expression" dxfId="438" priority="29">
      <formula>COUNTIF($J$2:$J$85, H2) &gt; 1</formula>
    </cfRule>
  </conditionalFormatting>
  <conditionalFormatting sqref="H2:H43">
    <cfRule type="expression" dxfId="437" priority="33">
      <formula>COUNTIF($B$1:$B$994, H2) &gt; 1</formula>
    </cfRule>
    <cfRule type="expression" dxfId="436" priority="128">
      <formula>COUNTIF($C$1:$C$1002, H2) &gt; 1</formula>
    </cfRule>
    <cfRule type="expression" dxfId="435" priority="129">
      <formula>COUNTIF($B$2:$B$983, H2) &gt; 1</formula>
    </cfRule>
    <cfRule type="expression" dxfId="434" priority="130">
      <formula>COUNTIF($B$2:$B$984, H2) &gt; 1</formula>
    </cfRule>
  </conditionalFormatting>
  <conditionalFormatting sqref="H2:H44">
    <cfRule type="expression" dxfId="433" priority="94">
      <formula>COUNTIF($B$1:$B$974, H2) &gt; 1</formula>
    </cfRule>
    <cfRule type="expression" dxfId="432" priority="55">
      <formula>COUNTIF($B$1:$B$973, H2) &gt; 1</formula>
    </cfRule>
    <cfRule type="expression" dxfId="431" priority="45">
      <formula>COUNTIF($B$1:$B$989, H2) &gt; 1</formula>
    </cfRule>
    <cfRule type="expression" dxfId="430" priority="39">
      <formula>COUNTIF($B$2:$B$93, H2) &gt; 1</formula>
    </cfRule>
    <cfRule type="expression" dxfId="429" priority="38">
      <formula>COUNTIF($H$2:$H$92, H2) &gt; 1</formula>
    </cfRule>
    <cfRule type="expression" dxfId="428" priority="110">
      <formula>COUNTIF($K$2:$K$95, H2) &gt; 1</formula>
    </cfRule>
    <cfRule type="expression" dxfId="427" priority="111">
      <formula>COUNTIF($B$2:$B$96, H2) &gt; 1</formula>
    </cfRule>
    <cfRule type="expression" dxfId="426" priority="114">
      <formula>COUNTIF($B$1:$B$995, H2) &gt; 1</formula>
    </cfRule>
    <cfRule type="expression" dxfId="425" priority="116">
      <formula>COUNTIF($B$1:$B$999, H2) &gt; 1</formula>
    </cfRule>
    <cfRule type="expression" dxfId="424" priority="117">
      <formula>COUNTIF($B$1:$B$1004, H2) &gt; 1</formula>
    </cfRule>
    <cfRule type="expression" dxfId="423" priority="118">
      <formula>COUNTIF($B$1:$B$1007, H2) &gt; 1</formula>
    </cfRule>
    <cfRule type="expression" dxfId="422" priority="100">
      <formula>COUNTIF($B$1:$B$1010, H2) &gt; 1</formula>
    </cfRule>
    <cfRule type="expression" dxfId="421" priority="120">
      <formula>COUNTIF($B$1:$B$1017, H2) &gt; 1</formula>
    </cfRule>
    <cfRule type="expression" dxfId="420" priority="97">
      <formula>COUNTIF($B$1:$B$992, H2) &gt; 1</formula>
    </cfRule>
    <cfRule type="expression" dxfId="419" priority="32">
      <formula>COUNTIF($B$1:$B$985, H2) &gt; 1</formula>
    </cfRule>
    <cfRule type="expression" dxfId="418" priority="95">
      <formula>COUNTIF($B$1:$B$988, H2) &gt; 1</formula>
    </cfRule>
    <cfRule type="expression" dxfId="417" priority="23">
      <formula>COUNTIF($B$1:$B$964, H2) &gt; 1</formula>
    </cfRule>
    <cfRule type="expression" dxfId="416" priority="135">
      <formula>COUNTIF($B$2:$B$989, H2) &gt; 1</formula>
    </cfRule>
    <cfRule type="expression" dxfId="415" priority="136">
      <formula>COUNTIF($B$2:$B$990, H2) &gt; 1</formula>
    </cfRule>
    <cfRule type="expression" dxfId="414" priority="137">
      <formula>COUNTIF($B$2:$B$987, H2) &gt; 1</formula>
    </cfRule>
    <cfRule type="expression" dxfId="413" priority="138">
      <formula>COUNTIF($B$2:$B$988, H2) &gt; 1</formula>
    </cfRule>
    <cfRule type="expression" dxfId="412" priority="98">
      <formula>COUNTIF($B$1:$B$997, H2) &gt; 1</formula>
    </cfRule>
    <cfRule type="expression" dxfId="411" priority="99">
      <formula>COUNTIF($B$1:$B$1000, H2) &gt; 1</formula>
    </cfRule>
  </conditionalFormatting>
  <conditionalFormatting sqref="H2:H57">
    <cfRule type="expression" dxfId="410" priority="185">
      <formula>COUNTIF($C$1:$C$1003, H2) &gt; 1</formula>
    </cfRule>
    <cfRule type="expression" dxfId="409" priority="164">
      <formula>COUNTIF($C$1:$C$1017, H2) &gt; 1</formula>
    </cfRule>
  </conditionalFormatting>
  <conditionalFormatting sqref="H2:H58">
    <cfRule type="expression" dxfId="408" priority="142">
      <formula>COUNTIF($C$1:$C$1004, H2) &gt; 1</formula>
    </cfRule>
    <cfRule type="expression" dxfId="407" priority="143">
      <formula>COUNTIF($C$1:$C$988, H2) &gt; 1</formula>
    </cfRule>
    <cfRule type="expression" dxfId="406" priority="152">
      <formula>COUNTIF($C$1:$C$849, H2) &gt; 1</formula>
    </cfRule>
    <cfRule type="expression" dxfId="405" priority="177">
      <formula>COUNTIF($C$1:$C$860, H2) &gt; 1</formula>
    </cfRule>
  </conditionalFormatting>
  <conditionalFormatting sqref="H2:H59">
    <cfRule type="expression" dxfId="404" priority="184">
      <formula>COUNTIF($C$1:$C$1009, H2) &gt; 1</formula>
    </cfRule>
    <cfRule type="expression" dxfId="403" priority="153">
      <formula>COUNTIF($I$2:$I$105, H2) &gt; 1</formula>
    </cfRule>
    <cfRule type="expression" dxfId="402" priority="163">
      <formula>COUNTIF($C$1:$C$1019, H2) &gt; 1</formula>
    </cfRule>
    <cfRule type="expression" dxfId="401" priority="175">
      <formula>COUNTIF($H$2:$H$103, H2) &gt; 1</formula>
    </cfRule>
    <cfRule type="expression" dxfId="400" priority="189">
      <formula>COUNTIF($C$1:$C$1005, H2) &gt; 1</formula>
    </cfRule>
  </conditionalFormatting>
  <conditionalFormatting sqref="H2:H60">
    <cfRule type="expression" dxfId="399" priority="183">
      <formula>COUNTIF($C$1:$C$1010, H2) &gt; 1</formula>
    </cfRule>
    <cfRule type="expression" dxfId="398" priority="181">
      <formula>COUNTIF($C$1:$C$1011, H2) &gt; 1</formula>
    </cfRule>
    <cfRule type="expression" dxfId="397" priority="159">
      <formula>COUNTIF($C$1:$C$1020, H2) &gt; 1</formula>
    </cfRule>
    <cfRule type="expression" dxfId="396" priority="176">
      <formula>COUNTIF($C$1:$C$861, H2) &gt; 1</formula>
    </cfRule>
  </conditionalFormatting>
  <conditionalFormatting sqref="H2:H61">
    <cfRule type="expression" dxfId="395" priority="140">
      <formula>COUNTIF($C$1:$C$1025, H2) &gt; 1</formula>
    </cfRule>
    <cfRule type="expression" dxfId="394" priority="154">
      <formula>COUNTIF($C$1:$C$850, H2) &gt; 1</formula>
    </cfRule>
    <cfRule type="expression" dxfId="393" priority="182">
      <formula>COUNTIF($C$1:$C$1012, H2) &gt; 1</formula>
    </cfRule>
    <cfRule type="expression" dxfId="392" priority="162">
      <formula>COUNTIF($C$1:$C$1021, H2) &gt; 1</formula>
    </cfRule>
    <cfRule type="expression" dxfId="391" priority="167">
      <formula>COUNTIF($C$1:$C$862, H2) &gt; 1</formula>
    </cfRule>
    <cfRule type="expression" dxfId="390" priority="191">
      <formula>COUNTIF($C$1:$C$1006, H2) &gt; 1</formula>
    </cfRule>
  </conditionalFormatting>
  <conditionalFormatting sqref="H2:H62">
    <cfRule type="expression" dxfId="389" priority="169">
      <formula>COUNTIF($C$1:$C$863, H2) &gt; 1</formula>
    </cfRule>
    <cfRule type="expression" dxfId="388" priority="147">
      <formula>COUNTIF($C$1:$C$851, H2) &gt; 1</formula>
    </cfRule>
    <cfRule type="expression" dxfId="387" priority="161">
      <formula>COUNTIF($C$1:$C$1022, H2) &gt; 1</formula>
    </cfRule>
    <cfRule type="expression" dxfId="386" priority="190">
      <formula>COUNTIF($C$1:$C$1007, H2) &gt; 1</formula>
    </cfRule>
  </conditionalFormatting>
  <conditionalFormatting sqref="H2:H63">
    <cfRule type="expression" dxfId="385" priority="141">
      <formula>COUNTIF($C$1:$C$1008, H2) &gt; 1</formula>
    </cfRule>
    <cfRule type="expression" dxfId="384" priority="149">
      <formula>COUNTIF($C$1:$C$852, H2) &gt; 1</formula>
    </cfRule>
  </conditionalFormatting>
  <conditionalFormatting sqref="H2:H64">
    <cfRule type="expression" dxfId="383" priority="165">
      <formula>COUNTIF($C$1:$C$865, H2) &gt; 1</formula>
    </cfRule>
    <cfRule type="expression" dxfId="382" priority="187">
      <formula>COUNTIF($C$1:$C$1014, H2) &gt; 1</formula>
    </cfRule>
    <cfRule type="expression" dxfId="381" priority="173">
      <formula>COUNTIF($C$1:$C$867, H2) &gt; 1</formula>
    </cfRule>
  </conditionalFormatting>
  <conditionalFormatting sqref="H2:H65">
    <cfRule type="expression" dxfId="380" priority="145">
      <formula>COUNTIF($C$1:$C$854, H2) &gt; 1</formula>
    </cfRule>
    <cfRule type="expression" dxfId="379" priority="166">
      <formula>COUNTIF($C$1:$C$866, H2) &gt; 1</formula>
    </cfRule>
    <cfRule type="expression" dxfId="378" priority="151">
      <formula>COUNTIF($C$1:$C$856, H2) &gt; 1</formula>
    </cfRule>
    <cfRule type="expression" dxfId="377" priority="172">
      <formula>COUNTIF($C$1:$C$868, H2) &gt; 1</formula>
    </cfRule>
  </conditionalFormatting>
  <conditionalFormatting sqref="H2:H66">
    <cfRule type="expression" dxfId="376" priority="186">
      <formula>COUNTIF($C$1:$C$1016, H2) &gt; 1</formula>
    </cfRule>
    <cfRule type="expression" dxfId="375" priority="170">
      <formula>COUNTIF($C$1:$C$857, H2) &gt; 1</formula>
    </cfRule>
    <cfRule type="expression" dxfId="374" priority="146">
      <formula>COUNTIF($C$1:$C$855, H2) &gt; 1</formula>
    </cfRule>
  </conditionalFormatting>
  <conditionalFormatting sqref="H2:H67">
    <cfRule type="expression" dxfId="373" priority="160">
      <formula>COUNTIF($C$1:$C$1027, H2) &gt; 1</formula>
    </cfRule>
  </conditionalFormatting>
  <conditionalFormatting sqref="H2:H68">
    <cfRule type="expression" dxfId="372" priority="174">
      <formula>COUNTIF($C$1:$C$859, H2) &gt; 1</formula>
    </cfRule>
    <cfRule type="expression" dxfId="371" priority="178">
      <formula>COUNTIF($K$2:$K$103, H2) &gt; 1</formula>
    </cfRule>
    <cfRule type="expression" dxfId="370" priority="179">
      <formula>COUNTIF($C$1:$C$1018, H2) &gt; 1</formula>
    </cfRule>
    <cfRule type="expression" dxfId="369" priority="188">
      <formula>COUNTIF($C$1:$C$1013, H2) &gt; 1</formula>
    </cfRule>
  </conditionalFormatting>
  <conditionalFormatting sqref="H2:H69">
    <cfRule type="expression" dxfId="368" priority="158">
      <formula>COUNTIF($C$1:$C$1030, H2) &gt; 1</formula>
    </cfRule>
    <cfRule type="expression" dxfId="367" priority="144">
      <formula>COUNTIF($C$1:$C$997, H2) &gt; 1</formula>
    </cfRule>
  </conditionalFormatting>
  <conditionalFormatting sqref="H2:H70">
    <cfRule type="expression" dxfId="366" priority="180">
      <formula>COUNTIF($C$1:$C$1015, H2) &gt; 1</formula>
    </cfRule>
    <cfRule type="expression" dxfId="365" priority="156">
      <formula>COUNTIF($L$2:$L$105, H2) &gt; 1</formula>
    </cfRule>
  </conditionalFormatting>
  <conditionalFormatting sqref="H2:H98">
    <cfRule type="expression" dxfId="364" priority="192">
      <formula>COUNTIF($H$2:$H$102, H2) &gt; 1</formula>
    </cfRule>
  </conditionalFormatting>
  <conditionalFormatting sqref="H21">
    <cfRule type="expression" dxfId="363" priority="119">
      <formula>COUNTIF($C$1:$C$1028, H21) &gt; 1</formula>
    </cfRule>
  </conditionalFormatting>
  <conditionalFormatting sqref="H31">
    <cfRule type="expression" dxfId="362" priority="157">
      <formula>COUNTIF($C$1:$C$1033, H31) &gt; 1</formula>
    </cfRule>
  </conditionalFormatting>
  <conditionalFormatting sqref="I2:J2985">
    <cfRule type="expression" dxfId="361" priority="193">
      <formula>I2&gt;0</formula>
    </cfRule>
  </conditionalFormatting>
  <dataValidations count="2">
    <dataValidation type="list" allowBlank="1" showErrorMessage="1" sqref="A2:A95 G2:G58" xr:uid="{00000000-0002-0000-0900-000000000000}">
      <formula1>"24H,Minh Châu,Nguyễn Chí Thanh,Rạch Bùng Binh,Nguyễn Thị Thập,Nguyễn Văn Quá,Đỗ Quang Đẩu,Hàng Bông,Đường Láng,Nam Hòa,Lê Bình"</formula1>
    </dataValidation>
    <dataValidation type="list" allowBlank="1" showErrorMessage="1" sqref="A96:A2985" xr:uid="{00000000-0002-0000-0900-000001000000}">
      <formula1>"Hàng Bông,Đường Láng,24H,Minh Châu,Nguyễn Chí Thanh,Rạch Bùng Binh,Nguyễn Thị Thập,Nguyễn Văn Quá,Đỗ Quang Đẩu,Nam Hòa"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rgb="FFFF0000"/>
    <outlinePr summaryBelow="0" summaryRight="0"/>
  </sheetPr>
  <dimension ref="A1:AD2677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24.7109375" customWidth="1"/>
    <col min="2" max="2" width="24.85546875" customWidth="1"/>
    <col min="3" max="3" width="15.28515625" customWidth="1"/>
    <col min="4" max="4" width="35.85546875" customWidth="1"/>
    <col min="5" max="5" width="18.7109375" customWidth="1"/>
    <col min="6" max="8" width="16.42578125" customWidth="1"/>
    <col min="9" max="9" width="16" customWidth="1"/>
    <col min="10" max="10" width="17.85546875" customWidth="1"/>
    <col min="11" max="11" width="25.85546875" customWidth="1"/>
    <col min="12" max="12" width="29.42578125" customWidth="1"/>
    <col min="13" max="13" width="20.7109375" customWidth="1"/>
    <col min="17" max="17" width="19.85546875" customWidth="1"/>
  </cols>
  <sheetData>
    <row r="1" spans="1:30" ht="33.75" customHeight="1">
      <c r="A1" s="5" t="s">
        <v>0</v>
      </c>
      <c r="B1" s="5" t="s">
        <v>479</v>
      </c>
      <c r="C1" s="5" t="s">
        <v>480</v>
      </c>
      <c r="D1" s="2" t="s">
        <v>191</v>
      </c>
      <c r="E1" s="5" t="s">
        <v>481</v>
      </c>
      <c r="F1" s="102" t="s">
        <v>482</v>
      </c>
      <c r="G1" s="71" t="s">
        <v>483</v>
      </c>
      <c r="H1" s="104" t="s">
        <v>484</v>
      </c>
      <c r="I1" s="14"/>
      <c r="J1" s="36"/>
      <c r="K1" s="56" t="s">
        <v>0</v>
      </c>
      <c r="L1" s="56" t="s">
        <v>173</v>
      </c>
      <c r="M1" s="56" t="s">
        <v>485</v>
      </c>
      <c r="N1" s="56" t="s">
        <v>486</v>
      </c>
      <c r="O1" s="108" t="s">
        <v>487</v>
      </c>
      <c r="P1" s="37"/>
      <c r="Q1" s="37"/>
      <c r="R1" s="77" t="s">
        <v>488</v>
      </c>
      <c r="S1" s="77" t="s">
        <v>489</v>
      </c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</row>
    <row r="2" spans="1:30" hidden="1">
      <c r="A2" s="18" t="s">
        <v>25</v>
      </c>
      <c r="B2" s="37" t="s">
        <v>134</v>
      </c>
      <c r="C2" s="110">
        <v>46205</v>
      </c>
      <c r="D2" s="109" t="s">
        <v>490</v>
      </c>
      <c r="E2" s="69" t="s">
        <v>491</v>
      </c>
      <c r="F2" s="112">
        <f>IF(ISNUMBER(SEARCH("h",E2)),
    LEFT(E2,SEARCH("h",E2)-1) + IFERROR(MID(E2,SEARCH("h",E2)+1,LEN(E2)-SEARCH("h",E2)-1)/60, 0),
    IF(ISNUMBER(SEARCH("p",E2)), LEFT(E2,SEARCH("p",E2)-1)/60, "")
)</f>
        <v>7.9666666666666668</v>
      </c>
      <c r="G2" s="113">
        <f t="shared" ref="G2:G65" si="0">IF(AND(ISNUMBER(F2), F2&lt;4), 1, 0)</f>
        <v>0</v>
      </c>
      <c r="H2" s="115">
        <f t="shared" ref="H2:H65" si="1">IF(AND(G2=1, COUNTIFS(A:A, A2, B:B, B2, C:C, C2) &gt; 1), 1, 0)</f>
        <v>0</v>
      </c>
      <c r="I2" s="18"/>
      <c r="J2" s="18"/>
      <c r="K2" s="18" t="s">
        <v>15</v>
      </c>
      <c r="L2" s="7" t="s">
        <v>71</v>
      </c>
      <c r="M2" s="18">
        <f ca="1">IFERROR(__xludf.DUMMYFUNCTION("COUNTUNIQUEIFS(C:C,A:A,K2,B:B,L2)-SUMIFS(G:G,A:A,K2,B:B,L2)+SUMIFS(H:H,A:A,K2,B:B,L2)"),18)</f>
        <v>18</v>
      </c>
      <c r="N2" s="121">
        <f>'Giờ công'!K2</f>
        <v>166.39999999999998</v>
      </c>
      <c r="O2" s="122">
        <f t="shared" ref="O2:O33" ca="1" si="2">IF(M2&gt;0,N2/M2,"")</f>
        <v>9.2444444444444436</v>
      </c>
      <c r="P2" s="7"/>
      <c r="Q2" s="7" t="e">
        <f t="array" aca="1" ref="Q2:Q13" ca="1">_xludf.UNIQUE(A2:A5668)</f>
        <v>#NAME?</v>
      </c>
      <c r="R2" s="124">
        <f t="shared" ref="R2:R12" ca="1" si="3">SUMIF(A:A,Q2,F:F)</f>
        <v>0</v>
      </c>
      <c r="S2" s="124">
        <f t="shared" ref="S2:S12" ca="1" si="4">SUMIF(K:K,Q2,N:N)</f>
        <v>0</v>
      </c>
      <c r="T2" s="124">
        <f t="shared" ref="T2:T12" ca="1" si="5">R2-S2</f>
        <v>0</v>
      </c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idden="1">
      <c r="A3" s="18" t="s">
        <v>25</v>
      </c>
      <c r="B3" s="37" t="s">
        <v>134</v>
      </c>
      <c r="C3" s="110">
        <v>46206</v>
      </c>
      <c r="D3" s="109" t="s">
        <v>490</v>
      </c>
      <c r="E3" s="69" t="s">
        <v>303</v>
      </c>
      <c r="F3" s="112">
        <f t="shared" ref="F3:F66" si="6">IF(ISNUMBER(SEARCH("h",E3)), LEFT(E3,SEARCH("h",E3)-1) + IFERROR(MID(E3,SEARCH("h",E3)+1,LEN(E3)-SEARCH("h",E3)-1)/60, 0), IF(ISNUMBER(SEARCH("p",E3)), LEFT(E3,SEARCH("p",E3)-1)/60, "")
)</f>
        <v>7.95</v>
      </c>
      <c r="G3" s="113">
        <f t="shared" si="0"/>
        <v>0</v>
      </c>
      <c r="H3" s="115">
        <f t="shared" si="1"/>
        <v>0</v>
      </c>
      <c r="I3" s="18"/>
      <c r="J3" s="18"/>
      <c r="K3" s="18" t="s">
        <v>15</v>
      </c>
      <c r="L3" s="7" t="s">
        <v>73</v>
      </c>
      <c r="M3" s="18">
        <f ca="1">IFERROR(__xludf.DUMMYFUNCTION("COUNTUNIQUEIFS(C:C,A:A,K3,B:B,L3)-SUMIFS(G:G,A:A,K3,B:B,L3)+SUMIFS(H:H,A:A,K3,B:B,L3)"),14)</f>
        <v>14</v>
      </c>
      <c r="N3" s="121">
        <f>'Giờ công'!K3</f>
        <v>111.43333333333332</v>
      </c>
      <c r="O3" s="122">
        <f t="shared" ca="1" si="2"/>
        <v>7.9595238095238088</v>
      </c>
      <c r="P3" s="7"/>
      <c r="Q3" s="7" t="e">
        <f ca="1"/>
        <v>#NAME?</v>
      </c>
      <c r="R3" s="124">
        <f t="shared" ca="1" si="3"/>
        <v>0</v>
      </c>
      <c r="S3" s="124">
        <f t="shared" ca="1" si="4"/>
        <v>0</v>
      </c>
      <c r="T3" s="124">
        <f t="shared" ca="1" si="5"/>
        <v>0</v>
      </c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idden="1">
      <c r="A4" s="18" t="s">
        <v>25</v>
      </c>
      <c r="B4" s="42" t="s">
        <v>134</v>
      </c>
      <c r="C4" s="110">
        <v>46207</v>
      </c>
      <c r="D4" s="109" t="s">
        <v>490</v>
      </c>
      <c r="E4" s="69" t="s">
        <v>492</v>
      </c>
      <c r="F4" s="112">
        <f t="shared" si="6"/>
        <v>7.8666666666666671</v>
      </c>
      <c r="G4" s="113">
        <f t="shared" si="0"/>
        <v>0</v>
      </c>
      <c r="H4" s="115">
        <f t="shared" si="1"/>
        <v>0</v>
      </c>
      <c r="I4" s="18"/>
      <c r="J4" s="50"/>
      <c r="K4" s="18" t="s">
        <v>15</v>
      </c>
      <c r="L4" s="7" t="s">
        <v>75</v>
      </c>
      <c r="M4" s="18">
        <f ca="1">IFERROR(__xludf.DUMMYFUNCTION("COUNTUNIQUEIFS(C:C,A:A,K4,B:B,L4)-SUMIFS(G:G,A:A,K4,B:B,L4)+SUMIFS(H:H,A:A,K4,B:B,L4)"),27)</f>
        <v>27</v>
      </c>
      <c r="N4" s="121">
        <f>'Giờ công'!K4</f>
        <v>216.3</v>
      </c>
      <c r="O4" s="122">
        <f t="shared" ca="1" si="2"/>
        <v>8.0111111111111111</v>
      </c>
      <c r="P4" s="7"/>
      <c r="Q4" s="7" t="e">
        <f ca="1"/>
        <v>#NAME?</v>
      </c>
      <c r="R4" s="124">
        <f t="shared" ca="1" si="3"/>
        <v>0</v>
      </c>
      <c r="S4" s="124">
        <f t="shared" ca="1" si="4"/>
        <v>0</v>
      </c>
      <c r="T4" s="124">
        <f t="shared" ca="1" si="5"/>
        <v>0</v>
      </c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idden="1">
      <c r="A5" s="18" t="s">
        <v>25</v>
      </c>
      <c r="B5" s="37" t="s">
        <v>134</v>
      </c>
      <c r="C5" s="110">
        <v>46208</v>
      </c>
      <c r="D5" s="109" t="s">
        <v>490</v>
      </c>
      <c r="E5" s="69" t="s">
        <v>493</v>
      </c>
      <c r="F5" s="112">
        <f t="shared" si="6"/>
        <v>7.8166666666666664</v>
      </c>
      <c r="G5" s="113">
        <f t="shared" si="0"/>
        <v>0</v>
      </c>
      <c r="H5" s="115">
        <f t="shared" si="1"/>
        <v>0</v>
      </c>
      <c r="I5" s="18"/>
      <c r="J5" s="18"/>
      <c r="K5" s="18" t="s">
        <v>15</v>
      </c>
      <c r="L5" s="7" t="s">
        <v>77</v>
      </c>
      <c r="M5" s="18">
        <f ca="1">IFERROR(__xludf.DUMMYFUNCTION("COUNTUNIQUEIFS(C:C,A:A,K5,B:B,L5)-SUMIFS(G:G,A:A,K5,B:B,L5)+SUMIFS(H:H,A:A,K5,B:B,L5)"),31)</f>
        <v>31</v>
      </c>
      <c r="N5" s="121">
        <f>'Giờ công'!K5</f>
        <v>265.89999999999998</v>
      </c>
      <c r="O5" s="122">
        <f t="shared" ca="1" si="2"/>
        <v>8.5774193548387085</v>
      </c>
      <c r="P5" s="7"/>
      <c r="Q5" s="7" t="e">
        <f ca="1"/>
        <v>#NAME?</v>
      </c>
      <c r="R5" s="124">
        <f t="shared" ca="1" si="3"/>
        <v>0</v>
      </c>
      <c r="S5" s="124">
        <f t="shared" ca="1" si="4"/>
        <v>0</v>
      </c>
      <c r="T5" s="124">
        <f t="shared" ca="1" si="5"/>
        <v>0</v>
      </c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idden="1">
      <c r="A6" s="18" t="s">
        <v>25</v>
      </c>
      <c r="B6" s="37" t="s">
        <v>134</v>
      </c>
      <c r="C6" s="110">
        <v>46209</v>
      </c>
      <c r="D6" s="109" t="s">
        <v>490</v>
      </c>
      <c r="E6" s="69" t="s">
        <v>494</v>
      </c>
      <c r="F6" s="112">
        <f t="shared" si="6"/>
        <v>7.8833333333333329</v>
      </c>
      <c r="G6" s="113">
        <f t="shared" si="0"/>
        <v>0</v>
      </c>
      <c r="H6" s="115">
        <f t="shared" si="1"/>
        <v>0</v>
      </c>
      <c r="I6" s="18"/>
      <c r="J6" s="18"/>
      <c r="K6" s="18" t="s">
        <v>15</v>
      </c>
      <c r="L6" s="7" t="s">
        <v>78</v>
      </c>
      <c r="M6" s="18">
        <f ca="1">IFERROR(__xludf.DUMMYFUNCTION("COUNTUNIQUEIFS(C:C,A:A,K6,B:B,L6)-SUMIFS(G:G,A:A,K6,B:B,L6)+SUMIFS(H:H,A:A,K6,B:B,L6)"),31)</f>
        <v>31</v>
      </c>
      <c r="N6" s="121">
        <f>'Giờ công'!K6</f>
        <v>258.36666666666667</v>
      </c>
      <c r="O6" s="122">
        <f t="shared" ca="1" si="2"/>
        <v>8.3344086021505372</v>
      </c>
      <c r="P6" s="7"/>
      <c r="Q6" s="7" t="e">
        <f ca="1"/>
        <v>#NAME?</v>
      </c>
      <c r="R6" s="124">
        <f t="shared" ca="1" si="3"/>
        <v>0</v>
      </c>
      <c r="S6" s="124">
        <f t="shared" ca="1" si="4"/>
        <v>0</v>
      </c>
      <c r="T6" s="124">
        <f t="shared" ca="1" si="5"/>
        <v>0</v>
      </c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idden="1">
      <c r="A7" s="18" t="s">
        <v>25</v>
      </c>
      <c r="B7" s="37" t="s">
        <v>134</v>
      </c>
      <c r="C7" s="110">
        <v>46210</v>
      </c>
      <c r="D7" s="109" t="s">
        <v>490</v>
      </c>
      <c r="E7" s="69" t="s">
        <v>444</v>
      </c>
      <c r="F7" s="112">
        <f t="shared" si="6"/>
        <v>8.0333333333333332</v>
      </c>
      <c r="G7" s="113">
        <f t="shared" si="0"/>
        <v>0</v>
      </c>
      <c r="H7" s="115">
        <f t="shared" si="1"/>
        <v>0</v>
      </c>
      <c r="I7" s="18"/>
      <c r="J7" s="18"/>
      <c r="K7" s="18" t="s">
        <v>15</v>
      </c>
      <c r="L7" s="7" t="s">
        <v>79</v>
      </c>
      <c r="M7" s="18">
        <f ca="1">IFERROR(__xludf.DUMMYFUNCTION("COUNTUNIQUEIFS(C:C,A:A,K7,B:B,L7)-SUMIFS(G:G,A:A,K7,B:B,L7)+SUMIFS(H:H,A:A,K7,B:B,L7)"),31)</f>
        <v>31</v>
      </c>
      <c r="N7" s="121">
        <f>'Giờ công'!K7</f>
        <v>283.61666666666667</v>
      </c>
      <c r="O7" s="122">
        <f t="shared" ca="1" si="2"/>
        <v>9.1489247311827953</v>
      </c>
      <c r="P7" s="7"/>
      <c r="Q7" s="7" t="e">
        <f ca="1"/>
        <v>#NAME?</v>
      </c>
      <c r="R7" s="124">
        <f t="shared" ca="1" si="3"/>
        <v>0</v>
      </c>
      <c r="S7" s="124">
        <f t="shared" ca="1" si="4"/>
        <v>0</v>
      </c>
      <c r="T7" s="124">
        <f t="shared" ca="1" si="5"/>
        <v>0</v>
      </c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idden="1">
      <c r="A8" s="18" t="s">
        <v>25</v>
      </c>
      <c r="B8" s="37" t="s">
        <v>134</v>
      </c>
      <c r="C8" s="110">
        <v>46213</v>
      </c>
      <c r="D8" s="109" t="s">
        <v>490</v>
      </c>
      <c r="E8" s="69" t="s">
        <v>303</v>
      </c>
      <c r="F8" s="112">
        <f t="shared" si="6"/>
        <v>7.95</v>
      </c>
      <c r="G8" s="113">
        <f t="shared" si="0"/>
        <v>0</v>
      </c>
      <c r="H8" s="115">
        <f t="shared" si="1"/>
        <v>0</v>
      </c>
      <c r="I8" s="18"/>
      <c r="J8" s="18"/>
      <c r="K8" s="18" t="s">
        <v>17</v>
      </c>
      <c r="L8" s="132" t="s">
        <v>80</v>
      </c>
      <c r="M8" s="18">
        <f ca="1">IFERROR(__xludf.DUMMYFUNCTION("COUNTUNIQUEIFS(C:C,A:A,K8,B:B,L8)-SUMIFS(G:G,A:A,K8,B:B,L8)+SUMIFS(H:H,A:A,K8,B:B,L8)"),7)</f>
        <v>7</v>
      </c>
      <c r="N8" s="121">
        <f>'Giờ công'!K8</f>
        <v>56.366666666666667</v>
      </c>
      <c r="O8" s="122">
        <f t="shared" ca="1" si="2"/>
        <v>8.0523809523809522</v>
      </c>
      <c r="P8" s="7"/>
      <c r="Q8" s="7" t="e">
        <f ca="1"/>
        <v>#NAME?</v>
      </c>
      <c r="R8" s="124">
        <f t="shared" ca="1" si="3"/>
        <v>0</v>
      </c>
      <c r="S8" s="124">
        <f t="shared" ca="1" si="4"/>
        <v>0</v>
      </c>
      <c r="T8" s="124">
        <f t="shared" ca="1" si="5"/>
        <v>0</v>
      </c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idden="1">
      <c r="A9" s="18" t="s">
        <v>25</v>
      </c>
      <c r="B9" s="37" t="s">
        <v>134</v>
      </c>
      <c r="C9" s="110">
        <v>46214</v>
      </c>
      <c r="D9" s="109" t="s">
        <v>490</v>
      </c>
      <c r="E9" s="69" t="s">
        <v>495</v>
      </c>
      <c r="F9" s="112">
        <f t="shared" si="6"/>
        <v>8.0166666666666675</v>
      </c>
      <c r="G9" s="113">
        <f t="shared" si="0"/>
        <v>0</v>
      </c>
      <c r="H9" s="115">
        <f t="shared" si="1"/>
        <v>0</v>
      </c>
      <c r="I9" s="18"/>
      <c r="J9" s="18"/>
      <c r="K9" s="18" t="s">
        <v>17</v>
      </c>
      <c r="L9" s="7" t="s">
        <v>81</v>
      </c>
      <c r="M9" s="18">
        <f ca="1">IFERROR(__xludf.DUMMYFUNCTION("COUNTUNIQUEIFS(C:C,A:A,K9,B:B,L9)-SUMIFS(G:G,A:A,K9,B:B,L9)+SUMIFS(H:H,A:A,K9,B:B,L9)"),3)</f>
        <v>3</v>
      </c>
      <c r="N9" s="121">
        <f>'Giờ công'!K9</f>
        <v>24.133333333333333</v>
      </c>
      <c r="O9" s="122">
        <f t="shared" ca="1" si="2"/>
        <v>8.0444444444444443</v>
      </c>
      <c r="P9" s="7"/>
      <c r="Q9" s="7" t="e">
        <f ca="1"/>
        <v>#NAME?</v>
      </c>
      <c r="R9" s="124">
        <f t="shared" ca="1" si="3"/>
        <v>0</v>
      </c>
      <c r="S9" s="124">
        <f t="shared" ca="1" si="4"/>
        <v>0</v>
      </c>
      <c r="T9" s="124">
        <f t="shared" ca="1" si="5"/>
        <v>0</v>
      </c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idden="1">
      <c r="A10" s="18" t="s">
        <v>25</v>
      </c>
      <c r="B10" s="37" t="s">
        <v>134</v>
      </c>
      <c r="C10" s="110">
        <v>46215</v>
      </c>
      <c r="D10" s="109" t="s">
        <v>490</v>
      </c>
      <c r="E10" s="69" t="s">
        <v>496</v>
      </c>
      <c r="F10" s="112">
        <f t="shared" si="6"/>
        <v>8.0666666666666664</v>
      </c>
      <c r="G10" s="113">
        <f t="shared" si="0"/>
        <v>0</v>
      </c>
      <c r="H10" s="115">
        <f t="shared" si="1"/>
        <v>0</v>
      </c>
      <c r="I10" s="18"/>
      <c r="J10" s="18"/>
      <c r="K10" s="18" t="s">
        <v>17</v>
      </c>
      <c r="L10" s="7" t="s">
        <v>82</v>
      </c>
      <c r="M10" s="18">
        <f ca="1">IFERROR(__xludf.DUMMYFUNCTION("COUNTUNIQUEIFS(C:C,A:A,K10,B:B,L10)-SUMIFS(G:G,A:A,K10,B:B,L10)+SUMIFS(H:H,A:A,K10,B:B,L10)"),30)</f>
        <v>30</v>
      </c>
      <c r="N10" s="121">
        <f>'Giờ công'!K10</f>
        <v>245.2</v>
      </c>
      <c r="O10" s="122">
        <f t="shared" ca="1" si="2"/>
        <v>8.1733333333333338</v>
      </c>
      <c r="P10" s="7"/>
      <c r="Q10" s="7" t="e">
        <f ca="1"/>
        <v>#NAME?</v>
      </c>
      <c r="R10" s="124">
        <f t="shared" ca="1" si="3"/>
        <v>0</v>
      </c>
      <c r="S10" s="124">
        <f t="shared" ca="1" si="4"/>
        <v>0</v>
      </c>
      <c r="T10" s="124">
        <f t="shared" ca="1" si="5"/>
        <v>0</v>
      </c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idden="1">
      <c r="A11" s="18" t="s">
        <v>25</v>
      </c>
      <c r="B11" s="37" t="s">
        <v>134</v>
      </c>
      <c r="C11" s="110">
        <v>46216</v>
      </c>
      <c r="D11" s="109" t="s">
        <v>490</v>
      </c>
      <c r="E11" s="69" t="s">
        <v>495</v>
      </c>
      <c r="F11" s="112">
        <f t="shared" si="6"/>
        <v>8.0166666666666675</v>
      </c>
      <c r="G11" s="113">
        <f t="shared" si="0"/>
        <v>0</v>
      </c>
      <c r="H11" s="115">
        <f t="shared" si="1"/>
        <v>0</v>
      </c>
      <c r="I11" s="18"/>
      <c r="J11" s="18"/>
      <c r="K11" s="18" t="s">
        <v>17</v>
      </c>
      <c r="L11" s="7" t="s">
        <v>83</v>
      </c>
      <c r="M11" s="18">
        <f ca="1">IFERROR(__xludf.DUMMYFUNCTION("COUNTUNIQUEIFS(C:C,A:A,K11,B:B,L11)-SUMIFS(G:G,A:A,K11,B:B,L11)+SUMIFS(H:H,A:A,K11,B:B,L11)"),30)</f>
        <v>30</v>
      </c>
      <c r="N11" s="121">
        <f>'Giờ công'!K11</f>
        <v>240.91666666666666</v>
      </c>
      <c r="O11" s="122">
        <f t="shared" ca="1" si="2"/>
        <v>8.030555555555555</v>
      </c>
      <c r="P11" s="7"/>
      <c r="Q11" s="7" t="e">
        <f ca="1"/>
        <v>#NAME?</v>
      </c>
      <c r="R11" s="124">
        <f t="shared" ca="1" si="3"/>
        <v>0</v>
      </c>
      <c r="S11" s="124">
        <f t="shared" ca="1" si="4"/>
        <v>0</v>
      </c>
      <c r="T11" s="124">
        <f t="shared" ca="1" si="5"/>
        <v>0</v>
      </c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idden="1">
      <c r="A12" s="18" t="s">
        <v>25</v>
      </c>
      <c r="B12" s="42" t="s">
        <v>134</v>
      </c>
      <c r="C12" s="110">
        <v>46217</v>
      </c>
      <c r="D12" s="109" t="s">
        <v>490</v>
      </c>
      <c r="E12" s="69" t="s">
        <v>497</v>
      </c>
      <c r="F12" s="112">
        <f t="shared" si="6"/>
        <v>7.1</v>
      </c>
      <c r="G12" s="113">
        <f t="shared" si="0"/>
        <v>0</v>
      </c>
      <c r="H12" s="115">
        <f t="shared" si="1"/>
        <v>0</v>
      </c>
      <c r="I12" s="18"/>
      <c r="J12" s="18"/>
      <c r="K12" s="18" t="s">
        <v>17</v>
      </c>
      <c r="L12" s="7" t="s">
        <v>84</v>
      </c>
      <c r="M12" s="18">
        <f ca="1">IFERROR(__xludf.DUMMYFUNCTION("COUNTUNIQUEIFS(C:C,A:A,K12,B:B,L12)-SUMIFS(G:G,A:A,K12,B:B,L12)+SUMIFS(H:H,A:A,K12,B:B,L12)"),7)</f>
        <v>7</v>
      </c>
      <c r="N12" s="121">
        <f>'Giờ công'!K12</f>
        <v>57</v>
      </c>
      <c r="O12" s="122">
        <f t="shared" ca="1" si="2"/>
        <v>8.1428571428571423</v>
      </c>
      <c r="P12" s="7"/>
      <c r="Q12" s="7" t="e">
        <f ca="1"/>
        <v>#NAME?</v>
      </c>
      <c r="R12" s="124">
        <f t="shared" ca="1" si="3"/>
        <v>0</v>
      </c>
      <c r="S12" s="124">
        <f t="shared" ca="1" si="4"/>
        <v>0</v>
      </c>
      <c r="T12" s="124">
        <f t="shared" ca="1" si="5"/>
        <v>0</v>
      </c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idden="1">
      <c r="A13" s="18" t="s">
        <v>25</v>
      </c>
      <c r="B13" s="42" t="s">
        <v>134</v>
      </c>
      <c r="C13" s="110">
        <v>46218</v>
      </c>
      <c r="D13" s="109" t="s">
        <v>490</v>
      </c>
      <c r="E13" s="69" t="s">
        <v>491</v>
      </c>
      <c r="F13" s="112">
        <f t="shared" si="6"/>
        <v>7.9666666666666668</v>
      </c>
      <c r="G13" s="113">
        <f t="shared" si="0"/>
        <v>0</v>
      </c>
      <c r="H13" s="115">
        <f t="shared" si="1"/>
        <v>0</v>
      </c>
      <c r="I13" s="18"/>
      <c r="J13" s="18"/>
      <c r="K13" s="18" t="s">
        <v>17</v>
      </c>
      <c r="L13" s="7" t="s">
        <v>85</v>
      </c>
      <c r="M13" s="18">
        <f ca="1">IFERROR(__xludf.DUMMYFUNCTION("COUNTUNIQUEIFS(C:C,A:A,K13,B:B,L13)-SUMIFS(G:G,A:A,K13,B:B,L13)+SUMIFS(H:H,A:A,K13,B:B,L13)"),8)</f>
        <v>8</v>
      </c>
      <c r="N13" s="121">
        <f>'Giờ công'!K13</f>
        <v>64.616666666666674</v>
      </c>
      <c r="O13" s="122">
        <f t="shared" ca="1" si="2"/>
        <v>8.0770833333333343</v>
      </c>
      <c r="P13" s="7"/>
      <c r="Q13" s="7" t="e">
        <f ca="1"/>
        <v>#NAME?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idden="1">
      <c r="A14" s="18" t="s">
        <v>25</v>
      </c>
      <c r="B14" s="42" t="s">
        <v>134</v>
      </c>
      <c r="C14" s="110">
        <v>46219</v>
      </c>
      <c r="D14" s="109" t="s">
        <v>490</v>
      </c>
      <c r="E14" s="69" t="s">
        <v>495</v>
      </c>
      <c r="F14" s="112">
        <f t="shared" si="6"/>
        <v>8.0166666666666675</v>
      </c>
      <c r="G14" s="113">
        <f t="shared" si="0"/>
        <v>0</v>
      </c>
      <c r="H14" s="115">
        <f t="shared" si="1"/>
        <v>0</v>
      </c>
      <c r="I14" s="18"/>
      <c r="J14" s="18"/>
      <c r="K14" s="18" t="s">
        <v>17</v>
      </c>
      <c r="L14" s="7" t="s">
        <v>86</v>
      </c>
      <c r="M14" s="18">
        <f ca="1">IFERROR(__xludf.DUMMYFUNCTION("COUNTUNIQUEIFS(C:C,A:A,K14,B:B,L14)-SUMIFS(G:G,A:A,K14,B:B,L14)+SUMIFS(H:H,A:A,K14,B:B,L14)"),25)</f>
        <v>25</v>
      </c>
      <c r="N14" s="121">
        <f>'Giờ công'!K14</f>
        <v>201.31666666666666</v>
      </c>
      <c r="O14" s="122">
        <f t="shared" ca="1" si="2"/>
        <v>8.0526666666666671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idden="1">
      <c r="A15" s="18" t="s">
        <v>25</v>
      </c>
      <c r="B15" s="42" t="s">
        <v>134</v>
      </c>
      <c r="C15" s="110">
        <v>46220</v>
      </c>
      <c r="D15" s="109" t="s">
        <v>490</v>
      </c>
      <c r="E15" s="69" t="s">
        <v>498</v>
      </c>
      <c r="F15" s="112">
        <f t="shared" si="6"/>
        <v>7.916666666666667</v>
      </c>
      <c r="G15" s="113">
        <f t="shared" si="0"/>
        <v>0</v>
      </c>
      <c r="H15" s="115">
        <f t="shared" si="1"/>
        <v>0</v>
      </c>
      <c r="I15" s="18"/>
      <c r="J15" s="18"/>
      <c r="K15" s="18" t="s">
        <v>17</v>
      </c>
      <c r="L15" s="7" t="s">
        <v>87</v>
      </c>
      <c r="M15" s="18">
        <f ca="1">IFERROR(__xludf.DUMMYFUNCTION("COUNTUNIQUEIFS(C:C,A:A,K15,B:B,L15)-SUMIFS(G:G,A:A,K15,B:B,L15)+SUMIFS(H:H,A:A,K15,B:B,L15)"),2)</f>
        <v>2</v>
      </c>
      <c r="N15" s="121">
        <f>'Giờ công'!K15</f>
        <v>16.466666666666665</v>
      </c>
      <c r="O15" s="122">
        <f t="shared" ca="1" si="2"/>
        <v>8.2333333333333325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idden="1">
      <c r="A16" s="18" t="s">
        <v>25</v>
      </c>
      <c r="B16" s="42" t="s">
        <v>134</v>
      </c>
      <c r="C16" s="110">
        <v>46221</v>
      </c>
      <c r="D16" s="109" t="s">
        <v>490</v>
      </c>
      <c r="E16" s="69" t="s">
        <v>316</v>
      </c>
      <c r="F16" s="112">
        <f t="shared" si="6"/>
        <v>7.9</v>
      </c>
      <c r="G16" s="113">
        <f t="shared" si="0"/>
        <v>0</v>
      </c>
      <c r="H16" s="115">
        <f t="shared" si="1"/>
        <v>0</v>
      </c>
      <c r="I16" s="18"/>
      <c r="J16" s="18"/>
      <c r="K16" s="18" t="s">
        <v>17</v>
      </c>
      <c r="L16" s="7" t="s">
        <v>88</v>
      </c>
      <c r="M16" s="18">
        <f ca="1">IFERROR(__xludf.DUMMYFUNCTION("COUNTUNIQUEIFS(C:C,A:A,K16,B:B,L16)-SUMIFS(G:G,A:A,K16,B:B,L16)+SUMIFS(H:H,A:A,K16,B:B,L16)"),30)</f>
        <v>30</v>
      </c>
      <c r="N16" s="121">
        <f>'Giờ công'!K16</f>
        <v>237.83333333333334</v>
      </c>
      <c r="O16" s="122">
        <f t="shared" ca="1" si="2"/>
        <v>7.927777777777778</v>
      </c>
      <c r="P16" s="12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idden="1">
      <c r="A17" s="18" t="s">
        <v>25</v>
      </c>
      <c r="B17" s="42" t="s">
        <v>134</v>
      </c>
      <c r="C17" s="110">
        <v>46222</v>
      </c>
      <c r="D17" s="109" t="s">
        <v>499</v>
      </c>
      <c r="E17" s="69" t="s">
        <v>199</v>
      </c>
      <c r="F17" s="112">
        <f t="shared" si="6"/>
        <v>2</v>
      </c>
      <c r="G17" s="113">
        <f t="shared" si="0"/>
        <v>1</v>
      </c>
      <c r="H17" s="115">
        <f t="shared" si="1"/>
        <v>1</v>
      </c>
      <c r="I17" s="18"/>
      <c r="J17" s="18"/>
      <c r="K17" s="18" t="s">
        <v>17</v>
      </c>
      <c r="L17" s="7" t="s">
        <v>90</v>
      </c>
      <c r="M17" s="18">
        <f ca="1">IFERROR(__xludf.DUMMYFUNCTION("COUNTUNIQUEIFS(C:C,A:A,K17,B:B,L17)-SUMIFS(G:G,A:A,K17,B:B,L17)+SUMIFS(H:H,A:A,K17,B:B,L17)"),30)</f>
        <v>30</v>
      </c>
      <c r="N17" s="121">
        <f>'Giờ công'!K17</f>
        <v>230.66666666666666</v>
      </c>
      <c r="O17" s="122">
        <f t="shared" ca="1" si="2"/>
        <v>7.6888888888888882</v>
      </c>
      <c r="P17" s="12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idden="1">
      <c r="A18" s="18" t="s">
        <v>25</v>
      </c>
      <c r="B18" s="37" t="s">
        <v>134</v>
      </c>
      <c r="C18" s="110">
        <v>46222</v>
      </c>
      <c r="D18" s="109" t="s">
        <v>490</v>
      </c>
      <c r="E18" s="69" t="s">
        <v>500</v>
      </c>
      <c r="F18" s="112">
        <f t="shared" si="6"/>
        <v>7.3</v>
      </c>
      <c r="G18" s="113">
        <f t="shared" si="0"/>
        <v>0</v>
      </c>
      <c r="H18" s="115">
        <f t="shared" si="1"/>
        <v>0</v>
      </c>
      <c r="I18" s="18"/>
      <c r="J18" s="18"/>
      <c r="K18" s="18" t="s">
        <v>17</v>
      </c>
      <c r="L18" s="7" t="s">
        <v>91</v>
      </c>
      <c r="M18" s="18">
        <f ca="1">IFERROR(__xludf.DUMMYFUNCTION("COUNTUNIQUEIFS(C:C,A:A,K18,B:B,L18)-SUMIFS(G:G,A:A,K18,B:B,L18)+SUMIFS(H:H,A:A,K18,B:B,L18)"),9)</f>
        <v>9</v>
      </c>
      <c r="N18" s="121">
        <f>'Giờ công'!K18</f>
        <v>73.066666666666663</v>
      </c>
      <c r="O18" s="122">
        <f t="shared" ca="1" si="2"/>
        <v>8.1185185185185187</v>
      </c>
      <c r="P18" s="12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idden="1">
      <c r="A19" s="18" t="s">
        <v>25</v>
      </c>
      <c r="B19" s="37" t="s">
        <v>134</v>
      </c>
      <c r="C19" s="110">
        <v>46223</v>
      </c>
      <c r="D19" s="109" t="s">
        <v>490</v>
      </c>
      <c r="E19" s="69" t="s">
        <v>316</v>
      </c>
      <c r="F19" s="112">
        <f t="shared" si="6"/>
        <v>7.9</v>
      </c>
      <c r="G19" s="113">
        <f t="shared" si="0"/>
        <v>0</v>
      </c>
      <c r="H19" s="115">
        <f t="shared" si="1"/>
        <v>0</v>
      </c>
      <c r="I19" s="18"/>
      <c r="J19" s="18"/>
      <c r="K19" s="18" t="s">
        <v>19</v>
      </c>
      <c r="L19" s="132" t="s">
        <v>80</v>
      </c>
      <c r="M19" s="18">
        <f ca="1">IFERROR(__xludf.DUMMYFUNCTION("COUNTUNIQUEIFS(C:C,A:A,K19,B:B,L19)-SUMIFS(G:G,A:A,K19,B:B,L19)+SUMIFS(H:H,A:A,K19,B:B,L19)"),22)</f>
        <v>22</v>
      </c>
      <c r="N19" s="121">
        <f>'Giờ công'!K19</f>
        <v>211.51666666666668</v>
      </c>
      <c r="O19" s="122">
        <f t="shared" ca="1" si="2"/>
        <v>9.6143939393939402</v>
      </c>
      <c r="P19" s="12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idden="1">
      <c r="A20" s="18" t="s">
        <v>25</v>
      </c>
      <c r="B20" s="37" t="s">
        <v>134</v>
      </c>
      <c r="C20" s="110">
        <v>46224</v>
      </c>
      <c r="D20" s="109" t="s">
        <v>490</v>
      </c>
      <c r="E20" s="69" t="s">
        <v>494</v>
      </c>
      <c r="F20" s="112">
        <f t="shared" si="6"/>
        <v>7.8833333333333329</v>
      </c>
      <c r="G20" s="113">
        <f t="shared" si="0"/>
        <v>0</v>
      </c>
      <c r="H20" s="115">
        <f t="shared" si="1"/>
        <v>0</v>
      </c>
      <c r="I20" s="18"/>
      <c r="J20" s="18"/>
      <c r="K20" s="18" t="s">
        <v>19</v>
      </c>
      <c r="L20" s="7" t="s">
        <v>92</v>
      </c>
      <c r="M20" s="18">
        <f ca="1">IFERROR(__xludf.DUMMYFUNCTION("COUNTUNIQUEIFS(C:C,A:A,K20,B:B,L20)-SUMIFS(G:G,A:A,K20,B:B,L20)+SUMIFS(H:H,A:A,K20,B:B,L20)"),5)</f>
        <v>5</v>
      </c>
      <c r="N20" s="121">
        <f>'Giờ công'!K20</f>
        <v>34</v>
      </c>
      <c r="O20" s="122">
        <f t="shared" ca="1" si="2"/>
        <v>6.8</v>
      </c>
      <c r="P20" s="12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idden="1">
      <c r="A21" s="18" t="s">
        <v>25</v>
      </c>
      <c r="B21" s="37" t="s">
        <v>134</v>
      </c>
      <c r="C21" s="110">
        <v>46225</v>
      </c>
      <c r="D21" s="109" t="s">
        <v>490</v>
      </c>
      <c r="E21" s="69" t="s">
        <v>501</v>
      </c>
      <c r="F21" s="112">
        <f t="shared" si="6"/>
        <v>7.166666666666667</v>
      </c>
      <c r="G21" s="113">
        <f t="shared" si="0"/>
        <v>0</v>
      </c>
      <c r="H21" s="115">
        <f t="shared" si="1"/>
        <v>0</v>
      </c>
      <c r="I21" s="18"/>
      <c r="J21" s="18"/>
      <c r="K21" s="18" t="s">
        <v>19</v>
      </c>
      <c r="L21" s="7" t="s">
        <v>93</v>
      </c>
      <c r="M21" s="18">
        <f ca="1">IFERROR(__xludf.DUMMYFUNCTION("COUNTUNIQUEIFS(C:C,A:A,K21,B:B,L21)-SUMIFS(G:G,A:A,K21,B:B,L21)+SUMIFS(H:H,A:A,K21,B:B,L21)"),6)</f>
        <v>6</v>
      </c>
      <c r="N21" s="121">
        <f>'Giờ công'!K21</f>
        <v>61.166666666666671</v>
      </c>
      <c r="O21" s="122">
        <f t="shared" ca="1" si="2"/>
        <v>10.194444444444445</v>
      </c>
      <c r="P21" s="12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idden="1">
      <c r="A22" s="18" t="s">
        <v>25</v>
      </c>
      <c r="B22" s="37" t="s">
        <v>134</v>
      </c>
      <c r="C22" s="110">
        <v>46226</v>
      </c>
      <c r="D22" s="109" t="s">
        <v>490</v>
      </c>
      <c r="E22" s="69" t="s">
        <v>243</v>
      </c>
      <c r="F22" s="112">
        <f t="shared" si="6"/>
        <v>8</v>
      </c>
      <c r="G22" s="113">
        <f t="shared" si="0"/>
        <v>0</v>
      </c>
      <c r="H22" s="115">
        <f t="shared" si="1"/>
        <v>0</v>
      </c>
      <c r="I22" s="18"/>
      <c r="J22" s="18"/>
      <c r="K22" s="18" t="s">
        <v>19</v>
      </c>
      <c r="L22" s="7" t="s">
        <v>94</v>
      </c>
      <c r="M22" s="18">
        <f ca="1">IFERROR(__xludf.DUMMYFUNCTION("COUNTUNIQUEIFS(C:C,A:A,K22,B:B,L22)-SUMIFS(G:G,A:A,K22,B:B,L22)+SUMIFS(H:H,A:A,K22,B:B,L22)"),12)</f>
        <v>12</v>
      </c>
      <c r="N22" s="121">
        <f>'Giờ công'!K22</f>
        <v>112</v>
      </c>
      <c r="O22" s="122">
        <f t="shared" ca="1" si="2"/>
        <v>9.3333333333333339</v>
      </c>
      <c r="P22" s="12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idden="1">
      <c r="A23" s="18" t="s">
        <v>25</v>
      </c>
      <c r="B23" s="37" t="s">
        <v>134</v>
      </c>
      <c r="C23" s="110">
        <v>46227</v>
      </c>
      <c r="D23" s="109" t="s">
        <v>490</v>
      </c>
      <c r="E23" s="69" t="s">
        <v>491</v>
      </c>
      <c r="F23" s="112">
        <f t="shared" si="6"/>
        <v>7.9666666666666668</v>
      </c>
      <c r="G23" s="113">
        <f t="shared" si="0"/>
        <v>0</v>
      </c>
      <c r="H23" s="115">
        <f t="shared" si="1"/>
        <v>0</v>
      </c>
      <c r="I23" s="18"/>
      <c r="J23" s="18"/>
      <c r="K23" s="18" t="s">
        <v>19</v>
      </c>
      <c r="L23" s="7" t="s">
        <v>84</v>
      </c>
      <c r="M23" s="18">
        <f ca="1">IFERROR(__xludf.DUMMYFUNCTION("COUNTUNIQUEIFS(C:C,A:A,K23,B:B,L23)-SUMIFS(G:G,A:A,K23,B:B,L23)+SUMIFS(H:H,A:A,K23,B:B,L23)"),22)</f>
        <v>22</v>
      </c>
      <c r="N23" s="121">
        <f>'Giờ công'!K23</f>
        <v>209.95</v>
      </c>
      <c r="O23" s="122">
        <f t="shared" ca="1" si="2"/>
        <v>9.543181818181818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idden="1">
      <c r="A24" s="18" t="s">
        <v>25</v>
      </c>
      <c r="B24" s="37" t="s">
        <v>134</v>
      </c>
      <c r="C24" s="110">
        <v>46229</v>
      </c>
      <c r="D24" s="109" t="s">
        <v>490</v>
      </c>
      <c r="E24" s="69" t="s">
        <v>491</v>
      </c>
      <c r="F24" s="112">
        <f t="shared" si="6"/>
        <v>7.9666666666666668</v>
      </c>
      <c r="G24" s="113">
        <f t="shared" si="0"/>
        <v>0</v>
      </c>
      <c r="H24" s="115">
        <f t="shared" si="1"/>
        <v>0</v>
      </c>
      <c r="I24" s="18"/>
      <c r="J24" s="18"/>
      <c r="K24" s="18" t="s">
        <v>19</v>
      </c>
      <c r="L24" s="7" t="s">
        <v>95</v>
      </c>
      <c r="M24" s="18">
        <f ca="1">IFERROR(__xludf.DUMMYFUNCTION("COUNTUNIQUEIFS(C:C,A:A,K24,B:B,L24)-SUMIFS(G:G,A:A,K24,B:B,L24)+SUMIFS(H:H,A:A,K24,B:B,L24)"),8)</f>
        <v>8</v>
      </c>
      <c r="N24" s="121">
        <f>'Giờ công'!K24</f>
        <v>71.983333333333334</v>
      </c>
      <c r="O24" s="122">
        <f t="shared" ca="1" si="2"/>
        <v>8.9979166666666668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idden="1">
      <c r="A25" s="18" t="s">
        <v>25</v>
      </c>
      <c r="B25" s="37" t="s">
        <v>134</v>
      </c>
      <c r="C25" s="110">
        <v>46230</v>
      </c>
      <c r="D25" s="109" t="s">
        <v>490</v>
      </c>
      <c r="E25" s="69" t="s">
        <v>243</v>
      </c>
      <c r="F25" s="112">
        <f t="shared" si="6"/>
        <v>8</v>
      </c>
      <c r="G25" s="113">
        <f t="shared" si="0"/>
        <v>0</v>
      </c>
      <c r="H25" s="115">
        <f t="shared" si="1"/>
        <v>0</v>
      </c>
      <c r="I25" s="18"/>
      <c r="J25" s="18"/>
      <c r="K25" s="18" t="s">
        <v>19</v>
      </c>
      <c r="L25" s="132" t="s">
        <v>96</v>
      </c>
      <c r="M25" s="18">
        <f ca="1">IFERROR(__xludf.DUMMYFUNCTION("COUNTUNIQUEIFS(C:C,A:A,K25,B:B,L25)-SUMIFS(G:G,A:A,K25,B:B,L25)+SUMIFS(H:H,A:A,K25,B:B,L25)"),15)</f>
        <v>15</v>
      </c>
      <c r="N25" s="121">
        <f>'Giờ công'!K25</f>
        <v>98.5</v>
      </c>
      <c r="O25" s="122">
        <f t="shared" ca="1" si="2"/>
        <v>6.5666666666666664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idden="1">
      <c r="A26" s="18" t="s">
        <v>25</v>
      </c>
      <c r="B26" s="37" t="s">
        <v>134</v>
      </c>
      <c r="C26" s="110">
        <v>46231</v>
      </c>
      <c r="D26" s="109" t="s">
        <v>490</v>
      </c>
      <c r="E26" s="69" t="s">
        <v>298</v>
      </c>
      <c r="F26" s="112">
        <f t="shared" si="6"/>
        <v>7.9833333333333334</v>
      </c>
      <c r="G26" s="113">
        <f t="shared" si="0"/>
        <v>0</v>
      </c>
      <c r="H26" s="115">
        <f t="shared" si="1"/>
        <v>0</v>
      </c>
      <c r="I26" s="18"/>
      <c r="J26" s="18"/>
      <c r="K26" s="18" t="s">
        <v>19</v>
      </c>
      <c r="L26" s="132" t="s">
        <v>87</v>
      </c>
      <c r="M26" s="18">
        <f ca="1">IFERROR(__xludf.DUMMYFUNCTION("COUNTUNIQUEIFS(C:C,A:A,K26,B:B,L26)-SUMIFS(G:G,A:A,K26,B:B,L26)+SUMIFS(H:H,A:A,K26,B:B,L26)"),4)</f>
        <v>4</v>
      </c>
      <c r="N26" s="121">
        <f>'Giờ công'!K26</f>
        <v>30.316666666666666</v>
      </c>
      <c r="O26" s="122">
        <f t="shared" ca="1" si="2"/>
        <v>7.5791666666666666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idden="1">
      <c r="A27" s="18" t="s">
        <v>25</v>
      </c>
      <c r="B27" s="37" t="s">
        <v>134</v>
      </c>
      <c r="C27" s="110">
        <v>46232</v>
      </c>
      <c r="D27" s="109" t="s">
        <v>490</v>
      </c>
      <c r="E27" s="69" t="s">
        <v>219</v>
      </c>
      <c r="F27" s="112">
        <f t="shared" si="6"/>
        <v>7.9333333333333336</v>
      </c>
      <c r="G27" s="113">
        <f t="shared" si="0"/>
        <v>0</v>
      </c>
      <c r="H27" s="115">
        <f t="shared" si="1"/>
        <v>0</v>
      </c>
      <c r="I27" s="18"/>
      <c r="J27" s="18"/>
      <c r="K27" s="18" t="s">
        <v>19</v>
      </c>
      <c r="L27" s="7" t="s">
        <v>97</v>
      </c>
      <c r="M27" s="18">
        <f ca="1">IFERROR(__xludf.DUMMYFUNCTION("COUNTUNIQUEIFS(C:C,A:A,K27,B:B,L27)-SUMIFS(G:G,A:A,K27,B:B,L27)+SUMIFS(H:H,A:A,K27,B:B,L27)"),29)</f>
        <v>29</v>
      </c>
      <c r="N27" s="121">
        <f>'Giờ công'!K27</f>
        <v>255.68333333333334</v>
      </c>
      <c r="O27" s="122">
        <f t="shared" ca="1" si="2"/>
        <v>8.8166666666666664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idden="1">
      <c r="A28" s="18" t="s">
        <v>25</v>
      </c>
      <c r="B28" s="37" t="s">
        <v>134</v>
      </c>
      <c r="C28" s="110">
        <v>46233</v>
      </c>
      <c r="D28" s="109" t="s">
        <v>490</v>
      </c>
      <c r="E28" s="69" t="s">
        <v>492</v>
      </c>
      <c r="F28" s="112">
        <f t="shared" si="6"/>
        <v>7.8666666666666671</v>
      </c>
      <c r="G28" s="113">
        <f t="shared" si="0"/>
        <v>0</v>
      </c>
      <c r="H28" s="115">
        <f t="shared" si="1"/>
        <v>0</v>
      </c>
      <c r="I28" s="18"/>
      <c r="J28" s="18"/>
      <c r="K28" s="18" t="s">
        <v>19</v>
      </c>
      <c r="L28" s="132" t="s">
        <v>98</v>
      </c>
      <c r="M28" s="18">
        <f ca="1">IFERROR(__xludf.DUMMYFUNCTION("COUNTUNIQUEIFS(C:C,A:A,K28,B:B,L28)-SUMIFS(G:G,A:A,K28,B:B,L28)+SUMIFS(H:H,A:A,K28,B:B,L28)"),14)</f>
        <v>14</v>
      </c>
      <c r="N28" s="121">
        <f>'Giờ công'!K28</f>
        <v>107.98333333333333</v>
      </c>
      <c r="O28" s="122">
        <f t="shared" ca="1" si="2"/>
        <v>7.7130952380952378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idden="1">
      <c r="A29" s="18" t="s">
        <v>25</v>
      </c>
      <c r="B29" s="37" t="s">
        <v>134</v>
      </c>
      <c r="C29" s="110">
        <v>46234</v>
      </c>
      <c r="D29" s="109" t="s">
        <v>490</v>
      </c>
      <c r="E29" s="69" t="s">
        <v>502</v>
      </c>
      <c r="F29" s="112">
        <f t="shared" si="6"/>
        <v>7.416666666666667</v>
      </c>
      <c r="G29" s="113">
        <f t="shared" si="0"/>
        <v>0</v>
      </c>
      <c r="H29" s="115">
        <f t="shared" si="1"/>
        <v>0</v>
      </c>
      <c r="I29" s="18"/>
      <c r="J29" s="18"/>
      <c r="K29" s="18" t="s">
        <v>18</v>
      </c>
      <c r="L29" s="7" t="s">
        <v>92</v>
      </c>
      <c r="M29" s="18">
        <f ca="1">IFERROR(__xludf.DUMMYFUNCTION("COUNTUNIQUEIFS(C:C,A:A,K29,B:B,L29)-SUMIFS(G:G,A:A,K29,B:B,L29)+SUMIFS(H:H,A:A,K29,B:B,L29)"),14)</f>
        <v>14</v>
      </c>
      <c r="N29" s="121">
        <f>'Giờ công'!K29</f>
        <v>115.25000000000001</v>
      </c>
      <c r="O29" s="122">
        <f t="shared" ca="1" si="2"/>
        <v>8.2321428571428577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idden="1">
      <c r="A30" s="18" t="s">
        <v>25</v>
      </c>
      <c r="B30" s="37" t="s">
        <v>131</v>
      </c>
      <c r="C30" s="110">
        <v>46213</v>
      </c>
      <c r="D30" s="109" t="s">
        <v>490</v>
      </c>
      <c r="E30" s="69" t="s">
        <v>503</v>
      </c>
      <c r="F30" s="112">
        <f t="shared" si="6"/>
        <v>6.7</v>
      </c>
      <c r="G30" s="113">
        <f t="shared" si="0"/>
        <v>0</v>
      </c>
      <c r="H30" s="115">
        <f t="shared" si="1"/>
        <v>0</v>
      </c>
      <c r="I30" s="18"/>
      <c r="J30" s="18"/>
      <c r="K30" s="18" t="s">
        <v>18</v>
      </c>
      <c r="L30" s="7" t="s">
        <v>99</v>
      </c>
      <c r="M30" s="18">
        <f ca="1">IFERROR(__xludf.DUMMYFUNCTION("COUNTUNIQUEIFS(C:C,A:A,K30,B:B,L30)-SUMIFS(G:G,A:A,K30,B:B,L30)+SUMIFS(H:H,A:A,K30,B:B,L30)"),6)</f>
        <v>6</v>
      </c>
      <c r="N30" s="121">
        <f>'Giờ công'!K30</f>
        <v>50.25</v>
      </c>
      <c r="O30" s="122">
        <f t="shared" ca="1" si="2"/>
        <v>8.375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idden="1">
      <c r="A31" s="18" t="s">
        <v>25</v>
      </c>
      <c r="B31" s="37" t="s">
        <v>131</v>
      </c>
      <c r="C31" s="110">
        <v>46214</v>
      </c>
      <c r="D31" s="109" t="s">
        <v>490</v>
      </c>
      <c r="E31" s="69" t="s">
        <v>504</v>
      </c>
      <c r="F31" s="112">
        <f t="shared" si="6"/>
        <v>6.5166666666666666</v>
      </c>
      <c r="G31" s="113">
        <f t="shared" si="0"/>
        <v>0</v>
      </c>
      <c r="H31" s="115">
        <f t="shared" si="1"/>
        <v>0</v>
      </c>
      <c r="I31" s="18"/>
      <c r="J31" s="18"/>
      <c r="K31" s="18" t="s">
        <v>18</v>
      </c>
      <c r="L31" s="7" t="s">
        <v>100</v>
      </c>
      <c r="M31" s="18">
        <f ca="1">IFERROR(__xludf.DUMMYFUNCTION("COUNTUNIQUEIFS(C:C,A:A,K31,B:B,L31)-SUMIFS(G:G,A:A,K31,B:B,L31)+SUMIFS(H:H,A:A,K31,B:B,L31)"),16)</f>
        <v>16</v>
      </c>
      <c r="N31" s="121">
        <f>'Giờ công'!K31</f>
        <v>135.31666666666666</v>
      </c>
      <c r="O31" s="122">
        <f t="shared" ca="1" si="2"/>
        <v>8.4572916666666664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idden="1">
      <c r="A32" s="18" t="s">
        <v>25</v>
      </c>
      <c r="B32" s="37" t="s">
        <v>131</v>
      </c>
      <c r="C32" s="110">
        <v>46215</v>
      </c>
      <c r="D32" s="109" t="s">
        <v>490</v>
      </c>
      <c r="E32" s="69" t="s">
        <v>505</v>
      </c>
      <c r="F32" s="112">
        <f t="shared" si="6"/>
        <v>6.75</v>
      </c>
      <c r="G32" s="113">
        <f t="shared" si="0"/>
        <v>0</v>
      </c>
      <c r="H32" s="115">
        <f t="shared" si="1"/>
        <v>0</v>
      </c>
      <c r="I32" s="18"/>
      <c r="J32" s="18"/>
      <c r="K32" s="18" t="s">
        <v>18</v>
      </c>
      <c r="L32" s="7" t="s">
        <v>101</v>
      </c>
      <c r="M32" s="18">
        <f ca="1">IFERROR(__xludf.DUMMYFUNCTION("COUNTUNIQUEIFS(C:C,A:A,K32,B:B,L32)-SUMIFS(G:G,A:A,K32,B:B,L32)+SUMIFS(H:H,A:A,K32,B:B,L32)"),23)</f>
        <v>23</v>
      </c>
      <c r="N32" s="121">
        <f>'Giờ công'!K32</f>
        <v>184.28333333333336</v>
      </c>
      <c r="O32" s="122">
        <f t="shared" ca="1" si="2"/>
        <v>8.0123188405797112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idden="1">
      <c r="A33" s="18" t="s">
        <v>25</v>
      </c>
      <c r="B33" s="37" t="s">
        <v>131</v>
      </c>
      <c r="C33" s="110">
        <v>46217</v>
      </c>
      <c r="D33" s="109" t="s">
        <v>490</v>
      </c>
      <c r="E33" s="69" t="s">
        <v>506</v>
      </c>
      <c r="F33" s="112">
        <f t="shared" si="6"/>
        <v>6.416666666666667</v>
      </c>
      <c r="G33" s="113">
        <f t="shared" si="0"/>
        <v>0</v>
      </c>
      <c r="H33" s="115">
        <f t="shared" si="1"/>
        <v>0</v>
      </c>
      <c r="I33" s="18"/>
      <c r="J33" s="18"/>
      <c r="K33" s="18" t="s">
        <v>18</v>
      </c>
      <c r="L33" s="132" t="s">
        <v>96</v>
      </c>
      <c r="M33" s="18">
        <f ca="1">IFERROR(__xludf.DUMMYFUNCTION("COUNTUNIQUEIFS(C:C,A:A,K33,B:B,L33)-SUMIFS(G:G,A:A,K33,B:B,L33)+SUMIFS(H:H,A:A,K33,B:B,L33)"),29)</f>
        <v>29</v>
      </c>
      <c r="N33" s="121">
        <f>'Giờ công'!K33</f>
        <v>268.7833333333333</v>
      </c>
      <c r="O33" s="122">
        <f t="shared" ca="1" si="2"/>
        <v>9.2683908045977006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idden="1">
      <c r="A34" s="18" t="s">
        <v>25</v>
      </c>
      <c r="B34" s="37" t="s">
        <v>131</v>
      </c>
      <c r="C34" s="110">
        <v>46218</v>
      </c>
      <c r="D34" s="109" t="s">
        <v>490</v>
      </c>
      <c r="E34" s="69" t="s">
        <v>507</v>
      </c>
      <c r="F34" s="112">
        <f t="shared" si="6"/>
        <v>6.5</v>
      </c>
      <c r="G34" s="113">
        <f t="shared" si="0"/>
        <v>0</v>
      </c>
      <c r="H34" s="115">
        <f t="shared" si="1"/>
        <v>0</v>
      </c>
      <c r="I34" s="18"/>
      <c r="J34" s="18"/>
      <c r="K34" s="18" t="s">
        <v>18</v>
      </c>
      <c r="L34" s="7" t="s">
        <v>103</v>
      </c>
      <c r="M34" s="18">
        <f ca="1">IFERROR(__xludf.DUMMYFUNCTION("COUNTUNIQUEIFS(C:C,A:A,K34,B:B,L34)-SUMIFS(G:G,A:A,K34,B:B,L34)+SUMIFS(H:H,A:A,K34,B:B,L34)"),30)</f>
        <v>30</v>
      </c>
      <c r="N34" s="121">
        <f>'Giờ công'!K34</f>
        <v>330.56666666666666</v>
      </c>
      <c r="O34" s="122">
        <f t="shared" ref="O34:O65" ca="1" si="7">IF(M34&gt;0,N34/M34,"")</f>
        <v>11.018888888888888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idden="1">
      <c r="A35" s="18" t="s">
        <v>25</v>
      </c>
      <c r="B35" s="37" t="s">
        <v>131</v>
      </c>
      <c r="C35" s="136">
        <v>46219</v>
      </c>
      <c r="D35" s="109" t="s">
        <v>490</v>
      </c>
      <c r="E35" s="69" t="s">
        <v>508</v>
      </c>
      <c r="F35" s="112">
        <f t="shared" si="6"/>
        <v>4.9833333333333334</v>
      </c>
      <c r="G35" s="113">
        <f t="shared" si="0"/>
        <v>0</v>
      </c>
      <c r="H35" s="115">
        <f t="shared" si="1"/>
        <v>0</v>
      </c>
      <c r="I35" s="18"/>
      <c r="J35" s="18"/>
      <c r="K35" s="18" t="s">
        <v>18</v>
      </c>
      <c r="L35" s="7" t="s">
        <v>104</v>
      </c>
      <c r="M35" s="18">
        <f ca="1">IFERROR(__xludf.DUMMYFUNCTION("COUNTUNIQUEIFS(C:C,A:A,K35,B:B,L35)-SUMIFS(G:G,A:A,K35,B:B,L35)+SUMIFS(H:H,A:A,K35,B:B,L35)"),23)</f>
        <v>23</v>
      </c>
      <c r="N35" s="121">
        <f>'Giờ công'!K35</f>
        <v>187.46666666666667</v>
      </c>
      <c r="O35" s="122">
        <f t="shared" ca="1" si="7"/>
        <v>8.1507246376811597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idden="1">
      <c r="A36" s="18" t="s">
        <v>25</v>
      </c>
      <c r="B36" s="37" t="s">
        <v>131</v>
      </c>
      <c r="C36" s="110">
        <v>46225</v>
      </c>
      <c r="D36" s="109" t="s">
        <v>490</v>
      </c>
      <c r="E36" s="69" t="s">
        <v>509</v>
      </c>
      <c r="F36" s="112">
        <f t="shared" si="6"/>
        <v>6.65</v>
      </c>
      <c r="G36" s="113">
        <f t="shared" si="0"/>
        <v>0</v>
      </c>
      <c r="H36" s="115">
        <f t="shared" si="1"/>
        <v>0</v>
      </c>
      <c r="I36" s="18"/>
      <c r="J36" s="18"/>
      <c r="K36" s="18" t="s">
        <v>105</v>
      </c>
      <c r="L36" s="7" t="s">
        <v>106</v>
      </c>
      <c r="M36" s="18">
        <f ca="1">IFERROR(__xludf.DUMMYFUNCTION("COUNTUNIQUEIFS(C:C,A:A,K36,B:B,L36)-SUMIFS(G:G,A:A,K36,B:B,L36)+SUMIFS(H:H,A:A,K36,B:B,L36)"),1)</f>
        <v>1</v>
      </c>
      <c r="N36" s="121">
        <f>'Giờ công'!K36</f>
        <v>5</v>
      </c>
      <c r="O36" s="122">
        <f t="shared" ca="1" si="7"/>
        <v>5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idden="1">
      <c r="A37" s="18" t="s">
        <v>25</v>
      </c>
      <c r="B37" s="37" t="s">
        <v>135</v>
      </c>
      <c r="C37" s="110">
        <v>46204</v>
      </c>
      <c r="D37" s="109" t="s">
        <v>510</v>
      </c>
      <c r="E37" s="69" t="s">
        <v>491</v>
      </c>
      <c r="F37" s="112">
        <f t="shared" si="6"/>
        <v>7.9666666666666668</v>
      </c>
      <c r="G37" s="113">
        <f t="shared" si="0"/>
        <v>0</v>
      </c>
      <c r="H37" s="115">
        <f t="shared" si="1"/>
        <v>0</v>
      </c>
      <c r="I37" s="18"/>
      <c r="J37" s="18"/>
      <c r="K37" s="18" t="s">
        <v>105</v>
      </c>
      <c r="L37" s="7" t="s">
        <v>92</v>
      </c>
      <c r="M37" s="18">
        <f ca="1">IFERROR(__xludf.DUMMYFUNCTION("COUNTUNIQUEIFS(C:C,A:A,K37,B:B,L37)-SUMIFS(G:G,A:A,K37,B:B,L37)+SUMIFS(H:H,A:A,K37,B:B,L37)"),14)</f>
        <v>14</v>
      </c>
      <c r="N37" s="121">
        <f>'Giờ công'!K37</f>
        <v>139.26666666666668</v>
      </c>
      <c r="O37" s="122">
        <f t="shared" ca="1" si="7"/>
        <v>9.9476190476190478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idden="1">
      <c r="A38" s="18" t="s">
        <v>25</v>
      </c>
      <c r="B38" s="37" t="s">
        <v>135</v>
      </c>
      <c r="C38" s="137">
        <v>46205</v>
      </c>
      <c r="D38" s="42" t="s">
        <v>499</v>
      </c>
      <c r="E38" s="36" t="s">
        <v>248</v>
      </c>
      <c r="F38" s="112">
        <f t="shared" si="6"/>
        <v>9</v>
      </c>
      <c r="G38" s="113">
        <f t="shared" si="0"/>
        <v>0</v>
      </c>
      <c r="H38" s="115">
        <f t="shared" si="1"/>
        <v>0</v>
      </c>
      <c r="I38" s="18"/>
      <c r="J38" s="18"/>
      <c r="K38" s="18" t="s">
        <v>105</v>
      </c>
      <c r="L38" s="7" t="s">
        <v>71</v>
      </c>
      <c r="M38" s="18">
        <f ca="1">IFERROR(__xludf.DUMMYFUNCTION("COUNTUNIQUEIFS(C:C,A:A,K38,B:B,L38)-SUMIFS(G:G,A:A,K38,B:B,L38)+SUMIFS(H:H,A:A,K38,B:B,L38)"),14)</f>
        <v>14</v>
      </c>
      <c r="N38" s="121">
        <f>'Giờ công'!K38</f>
        <v>139.19999999999999</v>
      </c>
      <c r="O38" s="122">
        <f t="shared" ca="1" si="7"/>
        <v>9.9428571428571413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idden="1">
      <c r="A39" s="18" t="s">
        <v>25</v>
      </c>
      <c r="B39" s="37" t="s">
        <v>135</v>
      </c>
      <c r="C39" s="137">
        <v>46207</v>
      </c>
      <c r="D39" s="42" t="s">
        <v>510</v>
      </c>
      <c r="E39" s="36" t="s">
        <v>511</v>
      </c>
      <c r="F39" s="112">
        <f t="shared" si="6"/>
        <v>8.15</v>
      </c>
      <c r="G39" s="113">
        <f t="shared" si="0"/>
        <v>0</v>
      </c>
      <c r="H39" s="115">
        <f t="shared" si="1"/>
        <v>0</v>
      </c>
      <c r="I39" s="18"/>
      <c r="J39" s="18"/>
      <c r="K39" s="18" t="s">
        <v>105</v>
      </c>
      <c r="L39" s="7" t="s">
        <v>99</v>
      </c>
      <c r="M39" s="18">
        <f ca="1">IFERROR(__xludf.DUMMYFUNCTION("COUNTUNIQUEIFS(C:C,A:A,K39,B:B,L39)-SUMIFS(G:G,A:A,K39,B:B,L39)+SUMIFS(H:H,A:A,K39,B:B,L39)"),8)</f>
        <v>8</v>
      </c>
      <c r="N39" s="121">
        <f>'Giờ công'!K39</f>
        <v>76.666666666666671</v>
      </c>
      <c r="O39" s="122">
        <f t="shared" ca="1" si="7"/>
        <v>9.5833333333333339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idden="1">
      <c r="A40" s="18" t="s">
        <v>25</v>
      </c>
      <c r="B40" s="37" t="s">
        <v>135</v>
      </c>
      <c r="C40" s="137">
        <v>46208</v>
      </c>
      <c r="D40" s="42" t="s">
        <v>499</v>
      </c>
      <c r="E40" s="36" t="s">
        <v>512</v>
      </c>
      <c r="F40" s="112">
        <f t="shared" si="6"/>
        <v>8.4499999999999993</v>
      </c>
      <c r="G40" s="113">
        <f t="shared" si="0"/>
        <v>0</v>
      </c>
      <c r="H40" s="115">
        <f t="shared" si="1"/>
        <v>0</v>
      </c>
      <c r="I40" s="18"/>
      <c r="J40" s="18"/>
      <c r="K40" s="18" t="s">
        <v>105</v>
      </c>
      <c r="L40" s="132" t="s">
        <v>96</v>
      </c>
      <c r="M40" s="18">
        <f ca="1">IFERROR(__xludf.DUMMYFUNCTION("COUNTUNIQUEIFS(C:C,A:A,K40,B:B,L40)-SUMIFS(G:G,A:A,K40,B:B,L40)+SUMIFS(H:H,A:A,K40,B:B,L40)"),4)</f>
        <v>4</v>
      </c>
      <c r="N40" s="121">
        <f>'Giờ công'!K40</f>
        <v>31</v>
      </c>
      <c r="O40" s="122">
        <f t="shared" ca="1" si="7"/>
        <v>7.75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idden="1">
      <c r="A41" s="18" t="s">
        <v>25</v>
      </c>
      <c r="B41" s="37" t="s">
        <v>135</v>
      </c>
      <c r="C41" s="137">
        <v>46209</v>
      </c>
      <c r="D41" s="42" t="s">
        <v>510</v>
      </c>
      <c r="E41" s="36" t="s">
        <v>513</v>
      </c>
      <c r="F41" s="112">
        <f t="shared" si="6"/>
        <v>10.466666666666667</v>
      </c>
      <c r="G41" s="113">
        <f t="shared" si="0"/>
        <v>0</v>
      </c>
      <c r="H41" s="115">
        <f t="shared" si="1"/>
        <v>0</v>
      </c>
      <c r="I41" s="18"/>
      <c r="J41" s="18"/>
      <c r="K41" s="18" t="s">
        <v>105</v>
      </c>
      <c r="L41" s="7" t="s">
        <v>108</v>
      </c>
      <c r="M41" s="18">
        <f ca="1">IFERROR(__xludf.DUMMYFUNCTION("COUNTUNIQUEIFS(C:C,A:A,K41,B:B,L41)-SUMIFS(G:G,A:A,K41,B:B,L41)+SUMIFS(H:H,A:A,K41,B:B,L41)"),12)</f>
        <v>12</v>
      </c>
      <c r="N41" s="121">
        <f>'Giờ công'!K41</f>
        <v>99.35</v>
      </c>
      <c r="O41" s="122">
        <f t="shared" ca="1" si="7"/>
        <v>8.2791666666666668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idden="1">
      <c r="A42" s="18" t="s">
        <v>25</v>
      </c>
      <c r="B42" s="37" t="s">
        <v>135</v>
      </c>
      <c r="C42" s="137">
        <v>46210</v>
      </c>
      <c r="D42" s="42" t="s">
        <v>514</v>
      </c>
      <c r="E42" s="36" t="s">
        <v>515</v>
      </c>
      <c r="F42" s="112">
        <f t="shared" si="6"/>
        <v>10.383333333333333</v>
      </c>
      <c r="G42" s="113">
        <f t="shared" si="0"/>
        <v>0</v>
      </c>
      <c r="H42" s="115">
        <f t="shared" si="1"/>
        <v>0</v>
      </c>
      <c r="I42" s="18"/>
      <c r="J42" s="18"/>
      <c r="K42" s="18" t="s">
        <v>105</v>
      </c>
      <c r="L42" s="7" t="s">
        <v>91</v>
      </c>
      <c r="M42" s="18">
        <f ca="1">IFERROR(__xludf.DUMMYFUNCTION("COUNTUNIQUEIFS(C:C,A:A,K42,B:B,L42)-SUMIFS(G:G,A:A,K42,B:B,L42)+SUMIFS(H:H,A:A,K42,B:B,L42)"),13)</f>
        <v>13</v>
      </c>
      <c r="N42" s="121">
        <f>'Giờ công'!K42</f>
        <v>108.23333333333333</v>
      </c>
      <c r="O42" s="122">
        <f t="shared" ca="1" si="7"/>
        <v>8.3256410256410263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idden="1">
      <c r="A43" s="18" t="s">
        <v>25</v>
      </c>
      <c r="B43" s="37" t="s">
        <v>135</v>
      </c>
      <c r="C43" s="137">
        <v>46211</v>
      </c>
      <c r="D43" s="42" t="s">
        <v>510</v>
      </c>
      <c r="E43" s="36" t="s">
        <v>516</v>
      </c>
      <c r="F43" s="112">
        <f t="shared" si="6"/>
        <v>8.8166666666666664</v>
      </c>
      <c r="G43" s="113">
        <f t="shared" si="0"/>
        <v>0</v>
      </c>
      <c r="H43" s="115">
        <f t="shared" si="1"/>
        <v>0</v>
      </c>
      <c r="I43" s="18"/>
      <c r="J43" s="18"/>
      <c r="K43" s="18" t="s">
        <v>20</v>
      </c>
      <c r="L43" s="132" t="s">
        <v>109</v>
      </c>
      <c r="M43" s="18">
        <f ca="1">IFERROR(__xludf.DUMMYFUNCTION("COUNTUNIQUEIFS(C:C,A:A,K43,B:B,L43)-SUMIFS(G:G,A:A,K43,B:B,L43)+SUMIFS(H:H,A:A,K43,B:B,L43)"),29)</f>
        <v>29</v>
      </c>
      <c r="N43" s="121">
        <f>'Giờ công'!K43</f>
        <v>274.2833333333333</v>
      </c>
      <c r="O43" s="122">
        <f t="shared" ca="1" si="7"/>
        <v>9.4580459770114924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idden="1">
      <c r="A44" s="18" t="s">
        <v>25</v>
      </c>
      <c r="B44" s="37" t="s">
        <v>135</v>
      </c>
      <c r="C44" s="137">
        <v>46212</v>
      </c>
      <c r="D44" s="42" t="s">
        <v>499</v>
      </c>
      <c r="E44" s="36" t="s">
        <v>517</v>
      </c>
      <c r="F44" s="112">
        <f t="shared" si="6"/>
        <v>9.5166666666666675</v>
      </c>
      <c r="G44" s="113">
        <f t="shared" si="0"/>
        <v>0</v>
      </c>
      <c r="H44" s="115">
        <f t="shared" si="1"/>
        <v>0</v>
      </c>
      <c r="I44" s="18"/>
      <c r="J44" s="18"/>
      <c r="K44" s="18" t="s">
        <v>20</v>
      </c>
      <c r="L44" s="7" t="s">
        <v>110</v>
      </c>
      <c r="M44" s="18">
        <f ca="1">IFERROR(__xludf.DUMMYFUNCTION("COUNTUNIQUEIFS(C:C,A:A,K44,B:B,L44)-SUMIFS(G:G,A:A,K44,B:B,L44)+SUMIFS(H:H,A:A,K44,B:B,L44)"),31)</f>
        <v>31</v>
      </c>
      <c r="N44" s="121">
        <f>'Giờ công'!K44</f>
        <v>248.76666666666668</v>
      </c>
      <c r="O44" s="122">
        <f t="shared" ca="1" si="7"/>
        <v>8.0247311827956995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idden="1">
      <c r="A45" s="18" t="s">
        <v>25</v>
      </c>
      <c r="B45" s="37" t="s">
        <v>135</v>
      </c>
      <c r="C45" s="137">
        <v>46213</v>
      </c>
      <c r="D45" s="42" t="s">
        <v>499</v>
      </c>
      <c r="E45" s="36" t="s">
        <v>468</v>
      </c>
      <c r="F45" s="112">
        <f t="shared" si="6"/>
        <v>8.0833333333333339</v>
      </c>
      <c r="G45" s="113">
        <f t="shared" si="0"/>
        <v>0</v>
      </c>
      <c r="H45" s="115">
        <f t="shared" si="1"/>
        <v>0</v>
      </c>
      <c r="I45" s="18"/>
      <c r="J45" s="18"/>
      <c r="K45" s="18" t="s">
        <v>20</v>
      </c>
      <c r="L45" s="7" t="s">
        <v>95</v>
      </c>
      <c r="M45" s="18">
        <f ca="1">IFERROR(__xludf.DUMMYFUNCTION("COUNTUNIQUEIFS(C:C,A:A,K45,B:B,L45)-SUMIFS(G:G,A:A,K45,B:B,L45)+SUMIFS(H:H,A:A,K45,B:B,L45)"),1)</f>
        <v>1</v>
      </c>
      <c r="N45" s="121">
        <f>'Giờ công'!K45</f>
        <v>14.666666666666668</v>
      </c>
      <c r="O45" s="122">
        <f t="shared" ca="1" si="7"/>
        <v>14.666666666666668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idden="1">
      <c r="A46" s="18" t="s">
        <v>25</v>
      </c>
      <c r="B46" s="37" t="s">
        <v>135</v>
      </c>
      <c r="C46" s="137">
        <v>46214</v>
      </c>
      <c r="D46" s="42" t="s">
        <v>510</v>
      </c>
      <c r="E46" s="36" t="s">
        <v>364</v>
      </c>
      <c r="F46" s="112">
        <f t="shared" si="6"/>
        <v>8.3333333333333339</v>
      </c>
      <c r="G46" s="113">
        <f t="shared" si="0"/>
        <v>0</v>
      </c>
      <c r="H46" s="115">
        <f t="shared" si="1"/>
        <v>0</v>
      </c>
      <c r="I46" s="18"/>
      <c r="J46" s="18"/>
      <c r="K46" s="18" t="s">
        <v>20</v>
      </c>
      <c r="L46" s="7" t="s">
        <v>111</v>
      </c>
      <c r="M46" s="18">
        <f ca="1">IFERROR(__xludf.DUMMYFUNCTION("COUNTUNIQUEIFS(C:C,A:A,K46,B:B,L46)-SUMIFS(G:G,A:A,K46,B:B,L46)+SUMIFS(H:H,A:A,K46,B:B,L46)"),17)</f>
        <v>17</v>
      </c>
      <c r="N46" s="121">
        <f>'Giờ công'!K46</f>
        <v>136.21666666666667</v>
      </c>
      <c r="O46" s="122">
        <f t="shared" ca="1" si="7"/>
        <v>8.0127450980392165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idden="1">
      <c r="A47" s="18" t="s">
        <v>25</v>
      </c>
      <c r="B47" s="37" t="s">
        <v>135</v>
      </c>
      <c r="C47" s="137">
        <v>46215</v>
      </c>
      <c r="D47" s="42" t="s">
        <v>510</v>
      </c>
      <c r="E47" s="36" t="s">
        <v>415</v>
      </c>
      <c r="F47" s="112">
        <f t="shared" si="6"/>
        <v>8.2833333333333332</v>
      </c>
      <c r="G47" s="113">
        <f t="shared" si="0"/>
        <v>0</v>
      </c>
      <c r="H47" s="115">
        <f t="shared" si="1"/>
        <v>0</v>
      </c>
      <c r="I47" s="18"/>
      <c r="J47" s="18"/>
      <c r="K47" s="18" t="s">
        <v>20</v>
      </c>
      <c r="L47" s="7" t="s">
        <v>112</v>
      </c>
      <c r="M47" s="18">
        <f ca="1">IFERROR(__xludf.DUMMYFUNCTION("COUNTUNIQUEIFS(C:C,A:A,K47,B:B,L47)-SUMIFS(G:G,A:A,K47,B:B,L47)+SUMIFS(H:H,A:A,K47,B:B,L47)"),29)</f>
        <v>29</v>
      </c>
      <c r="N47" s="121">
        <f>'Giờ công'!K47</f>
        <v>232.28333333333336</v>
      </c>
      <c r="O47" s="122">
        <f t="shared" ca="1" si="7"/>
        <v>8.0097701149425298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idden="1">
      <c r="A48" s="18" t="s">
        <v>25</v>
      </c>
      <c r="B48" s="37" t="s">
        <v>135</v>
      </c>
      <c r="C48" s="137">
        <v>46217</v>
      </c>
      <c r="D48" s="42" t="s">
        <v>499</v>
      </c>
      <c r="E48" s="36" t="s">
        <v>518</v>
      </c>
      <c r="F48" s="112">
        <f t="shared" si="6"/>
        <v>7.7833333333333332</v>
      </c>
      <c r="G48" s="113">
        <f t="shared" si="0"/>
        <v>0</v>
      </c>
      <c r="H48" s="115">
        <f t="shared" si="1"/>
        <v>0</v>
      </c>
      <c r="I48" s="18"/>
      <c r="J48" s="18"/>
      <c r="K48" s="18" t="s">
        <v>20</v>
      </c>
      <c r="L48" s="7" t="s">
        <v>108</v>
      </c>
      <c r="M48" s="18">
        <f ca="1">IFERROR(__xludf.DUMMYFUNCTION("COUNTUNIQUEIFS(C:C,A:A,K48,B:B,L48)-SUMIFS(G:G,A:A,K48,B:B,L48)+SUMIFS(H:H,A:A,K48,B:B,L48)"),3)</f>
        <v>3</v>
      </c>
      <c r="N48" s="121">
        <f>'Giờ công'!K48</f>
        <v>24</v>
      </c>
      <c r="O48" s="122">
        <f t="shared" ca="1" si="7"/>
        <v>8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idden="1">
      <c r="A49" s="18" t="s">
        <v>25</v>
      </c>
      <c r="B49" s="37" t="s">
        <v>135</v>
      </c>
      <c r="C49" s="137">
        <v>46218</v>
      </c>
      <c r="D49" s="42" t="s">
        <v>499</v>
      </c>
      <c r="E49" s="36" t="s">
        <v>519</v>
      </c>
      <c r="F49" s="112">
        <f t="shared" si="6"/>
        <v>8.6833333333333336</v>
      </c>
      <c r="G49" s="113">
        <f t="shared" si="0"/>
        <v>0</v>
      </c>
      <c r="H49" s="115">
        <f t="shared" si="1"/>
        <v>0</v>
      </c>
      <c r="I49" s="18"/>
      <c r="J49" s="18"/>
      <c r="K49" s="18" t="s">
        <v>20</v>
      </c>
      <c r="L49" s="7" t="s">
        <v>113</v>
      </c>
      <c r="M49" s="18">
        <f ca="1">IFERROR(__xludf.DUMMYFUNCTION("COUNTUNIQUEIFS(C:C,A:A,K49,B:B,L49)-SUMIFS(G:G,A:A,K49,B:B,L49)+SUMIFS(H:H,A:A,K49,B:B,L49)"),27)</f>
        <v>27</v>
      </c>
      <c r="N49" s="121">
        <f>'Giờ công'!K49</f>
        <v>221.66666666666666</v>
      </c>
      <c r="O49" s="122">
        <f t="shared" ca="1" si="7"/>
        <v>8.2098765432098766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idden="1">
      <c r="A50" s="18" t="s">
        <v>25</v>
      </c>
      <c r="B50" s="42" t="s">
        <v>135</v>
      </c>
      <c r="C50" s="137">
        <v>46219</v>
      </c>
      <c r="D50" s="42" t="s">
        <v>510</v>
      </c>
      <c r="E50" s="36" t="s">
        <v>520</v>
      </c>
      <c r="F50" s="112">
        <f t="shared" si="6"/>
        <v>9.1333333333333329</v>
      </c>
      <c r="G50" s="113">
        <f t="shared" si="0"/>
        <v>0</v>
      </c>
      <c r="H50" s="115">
        <f t="shared" si="1"/>
        <v>0</v>
      </c>
      <c r="I50" s="18"/>
      <c r="J50" s="18"/>
      <c r="K50" s="18" t="s">
        <v>21</v>
      </c>
      <c r="L50" s="7" t="s">
        <v>260</v>
      </c>
      <c r="M50" s="18">
        <f ca="1">IFERROR(__xludf.DUMMYFUNCTION("COUNTUNIQUEIFS(C:C,A:A,K50,B:B,L50)-SUMIFS(G:G,A:A,K50,B:B,L50)+SUMIFS(H:H,A:A,K50,B:B,L50)"),4)</f>
        <v>4</v>
      </c>
      <c r="N50" s="121">
        <f>'Giờ công'!K50</f>
        <v>32.200000000000003</v>
      </c>
      <c r="O50" s="122">
        <f t="shared" ca="1" si="7"/>
        <v>8.0500000000000007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idden="1">
      <c r="A51" s="18" t="s">
        <v>25</v>
      </c>
      <c r="B51" s="42" t="s">
        <v>135</v>
      </c>
      <c r="C51" s="137">
        <v>46220</v>
      </c>
      <c r="D51" s="42" t="s">
        <v>514</v>
      </c>
      <c r="E51" s="36" t="s">
        <v>521</v>
      </c>
      <c r="F51" s="112">
        <f t="shared" si="6"/>
        <v>5.9333333333333336</v>
      </c>
      <c r="G51" s="113">
        <f t="shared" si="0"/>
        <v>0</v>
      </c>
      <c r="H51" s="115">
        <f t="shared" si="1"/>
        <v>0</v>
      </c>
      <c r="I51" s="18"/>
      <c r="J51" s="18"/>
      <c r="K51" s="18" t="s">
        <v>21</v>
      </c>
      <c r="L51" s="7" t="s">
        <v>114</v>
      </c>
      <c r="M51" s="18">
        <f ca="1">IFERROR(__xludf.DUMMYFUNCTION("COUNTUNIQUEIFS(C:C,A:A,K51,B:B,L51)-SUMIFS(G:G,A:A,K51,B:B,L51)+SUMIFS(H:H,A:A,K51,B:B,L51)"),6)</f>
        <v>6</v>
      </c>
      <c r="N51" s="121">
        <f>'Giờ công'!K51</f>
        <v>48</v>
      </c>
      <c r="O51" s="122">
        <f t="shared" ca="1" si="7"/>
        <v>8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idden="1">
      <c r="A52" s="18" t="s">
        <v>25</v>
      </c>
      <c r="B52" s="37" t="s">
        <v>135</v>
      </c>
      <c r="C52" s="137">
        <v>46220</v>
      </c>
      <c r="D52" s="42" t="s">
        <v>522</v>
      </c>
      <c r="E52" s="36" t="s">
        <v>523</v>
      </c>
      <c r="F52" s="112">
        <f t="shared" si="6"/>
        <v>3.2833333333333332</v>
      </c>
      <c r="G52" s="113">
        <f t="shared" si="0"/>
        <v>1</v>
      </c>
      <c r="H52" s="115">
        <f t="shared" si="1"/>
        <v>1</v>
      </c>
      <c r="I52" s="18"/>
      <c r="J52" s="18"/>
      <c r="K52" s="18" t="s">
        <v>21</v>
      </c>
      <c r="L52" s="132" t="s">
        <v>115</v>
      </c>
      <c r="M52" s="18">
        <f ca="1">IFERROR(__xludf.DUMMYFUNCTION("COUNTUNIQUEIFS(C:C,A:A,K52,B:B,L52)-SUMIFS(G:G,A:A,K52,B:B,L52)+SUMIFS(H:H,A:A,K52,B:B,L52)"),29)</f>
        <v>29</v>
      </c>
      <c r="N52" s="121">
        <f>'Giờ công'!K52</f>
        <v>280.81666666666666</v>
      </c>
      <c r="O52" s="122">
        <f t="shared" ca="1" si="7"/>
        <v>9.6833333333333336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idden="1">
      <c r="A53" s="18" t="s">
        <v>25</v>
      </c>
      <c r="B53" s="37" t="s">
        <v>135</v>
      </c>
      <c r="C53" s="137">
        <v>46221</v>
      </c>
      <c r="D53" s="42" t="s">
        <v>510</v>
      </c>
      <c r="E53" s="36" t="s">
        <v>524</v>
      </c>
      <c r="F53" s="112">
        <f t="shared" si="6"/>
        <v>7.5666666666666664</v>
      </c>
      <c r="G53" s="113">
        <f t="shared" si="0"/>
        <v>0</v>
      </c>
      <c r="H53" s="115">
        <f t="shared" si="1"/>
        <v>0</v>
      </c>
      <c r="I53" s="18"/>
      <c r="J53" s="18"/>
      <c r="K53" s="18" t="s">
        <v>21</v>
      </c>
      <c r="L53" s="132" t="s">
        <v>116</v>
      </c>
      <c r="M53" s="18">
        <f ca="1">IFERROR(__xludf.DUMMYFUNCTION("COUNTUNIQUEIFS(C:C,A:A,K53,B:B,L53)-SUMIFS(G:G,A:A,K53,B:B,L53)+SUMIFS(H:H,A:A,K53,B:B,L53)"),22)</f>
        <v>22</v>
      </c>
      <c r="N53" s="121">
        <f>'Giờ công'!K53</f>
        <v>177.36666666666667</v>
      </c>
      <c r="O53" s="122">
        <f t="shared" ca="1" si="7"/>
        <v>8.0621212121212125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idden="1">
      <c r="A54" s="18" t="s">
        <v>25</v>
      </c>
      <c r="B54" s="37" t="s">
        <v>135</v>
      </c>
      <c r="C54" s="137">
        <v>46221</v>
      </c>
      <c r="D54" s="42" t="s">
        <v>522</v>
      </c>
      <c r="E54" s="36" t="s">
        <v>525</v>
      </c>
      <c r="F54" s="112">
        <f t="shared" si="6"/>
        <v>3.1666666666666665</v>
      </c>
      <c r="G54" s="113">
        <f t="shared" si="0"/>
        <v>1</v>
      </c>
      <c r="H54" s="115">
        <f t="shared" si="1"/>
        <v>1</v>
      </c>
      <c r="I54" s="18"/>
      <c r="J54" s="18"/>
      <c r="K54" s="18" t="s">
        <v>21</v>
      </c>
      <c r="L54" s="7" t="s">
        <v>95</v>
      </c>
      <c r="M54" s="18">
        <f ca="1">IFERROR(__xludf.DUMMYFUNCTION("COUNTUNIQUEIFS(C:C,A:A,K54,B:B,L54)-SUMIFS(G:G,A:A,K54,B:B,L54)+SUMIFS(H:H,A:A,K54,B:B,L54)"),24)</f>
        <v>24</v>
      </c>
      <c r="N54" s="121">
        <f>'Giờ công'!K54</f>
        <v>225.79999999999998</v>
      </c>
      <c r="O54" s="122">
        <f t="shared" ca="1" si="7"/>
        <v>9.4083333333333332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idden="1">
      <c r="A55" s="18" t="s">
        <v>25</v>
      </c>
      <c r="B55" s="37" t="s">
        <v>135</v>
      </c>
      <c r="C55" s="137">
        <v>46222</v>
      </c>
      <c r="D55" s="42" t="s">
        <v>499</v>
      </c>
      <c r="E55" s="36" t="s">
        <v>526</v>
      </c>
      <c r="F55" s="112">
        <f t="shared" si="6"/>
        <v>6.3666666666666663</v>
      </c>
      <c r="G55" s="113">
        <f t="shared" si="0"/>
        <v>0</v>
      </c>
      <c r="H55" s="115">
        <f t="shared" si="1"/>
        <v>0</v>
      </c>
      <c r="I55" s="18"/>
      <c r="J55" s="18"/>
      <c r="K55" s="18" t="s">
        <v>21</v>
      </c>
      <c r="L55" s="7" t="s">
        <v>117</v>
      </c>
      <c r="M55" s="18">
        <f ca="1">IFERROR(__xludf.DUMMYFUNCTION("COUNTUNIQUEIFS(C:C,A:A,K55,B:B,L55)-SUMIFS(G:G,A:A,K55,B:B,L55)+SUMIFS(H:H,A:A,K55,B:B,L55)"),23)</f>
        <v>23</v>
      </c>
      <c r="N55" s="121">
        <f>'Giờ công'!K55</f>
        <v>292.96666666666664</v>
      </c>
      <c r="O55" s="122">
        <f t="shared" ca="1" si="7"/>
        <v>12.737681159420289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idden="1">
      <c r="A56" s="18" t="s">
        <v>25</v>
      </c>
      <c r="B56" s="37" t="s">
        <v>135</v>
      </c>
      <c r="C56" s="137">
        <v>46223</v>
      </c>
      <c r="D56" s="42" t="s">
        <v>499</v>
      </c>
      <c r="E56" s="36" t="s">
        <v>238</v>
      </c>
      <c r="F56" s="112">
        <f t="shared" si="6"/>
        <v>7.3166666666666664</v>
      </c>
      <c r="G56" s="113">
        <f t="shared" si="0"/>
        <v>0</v>
      </c>
      <c r="H56" s="115">
        <f t="shared" si="1"/>
        <v>0</v>
      </c>
      <c r="I56" s="18"/>
      <c r="J56" s="18"/>
      <c r="K56" s="18" t="s">
        <v>21</v>
      </c>
      <c r="L56" s="7" t="s">
        <v>118</v>
      </c>
      <c r="M56" s="18">
        <f ca="1">IFERROR(__xludf.DUMMYFUNCTION("COUNTUNIQUEIFS(C:C,A:A,K56,B:B,L56)-SUMIFS(G:G,A:A,K56,B:B,L56)+SUMIFS(H:H,A:A,K56,B:B,L56)"),29)</f>
        <v>29</v>
      </c>
      <c r="N56" s="121">
        <f>'Giờ công'!K56</f>
        <v>272.96666666666664</v>
      </c>
      <c r="O56" s="122">
        <f t="shared" ca="1" si="7"/>
        <v>9.4126436781609186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idden="1">
      <c r="A57" s="18" t="s">
        <v>25</v>
      </c>
      <c r="B57" s="139" t="s">
        <v>135</v>
      </c>
      <c r="C57" s="110">
        <v>46224</v>
      </c>
      <c r="D57" s="109" t="s">
        <v>510</v>
      </c>
      <c r="E57" s="69" t="s">
        <v>303</v>
      </c>
      <c r="F57" s="112">
        <f t="shared" si="6"/>
        <v>7.95</v>
      </c>
      <c r="G57" s="113">
        <f t="shared" si="0"/>
        <v>0</v>
      </c>
      <c r="H57" s="115">
        <f t="shared" si="1"/>
        <v>0</v>
      </c>
      <c r="I57" s="18"/>
      <c r="J57" s="18"/>
      <c r="K57" s="18" t="s">
        <v>22</v>
      </c>
      <c r="L57" s="7" t="s">
        <v>119</v>
      </c>
      <c r="M57" s="18">
        <f ca="1">IFERROR(__xludf.DUMMYFUNCTION("COUNTUNIQUEIFS(C:C,A:A,K57,B:B,L57)-SUMIFS(G:G,A:A,K57,B:B,L57)+SUMIFS(H:H,A:A,K57,B:B,L57)"),30)</f>
        <v>30</v>
      </c>
      <c r="N57" s="121">
        <f>'Giờ công'!K57</f>
        <v>246.4</v>
      </c>
      <c r="O57" s="122">
        <f t="shared" ca="1" si="7"/>
        <v>8.2133333333333329</v>
      </c>
      <c r="P57" s="7"/>
      <c r="Q57" s="7"/>
      <c r="R57" s="124"/>
      <c r="S57" s="124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idden="1">
      <c r="A58" s="18" t="s">
        <v>25</v>
      </c>
      <c r="B58" s="139" t="s">
        <v>135</v>
      </c>
      <c r="C58" s="137">
        <v>46224</v>
      </c>
      <c r="D58" s="42" t="s">
        <v>522</v>
      </c>
      <c r="E58" s="36" t="s">
        <v>527</v>
      </c>
      <c r="F58" s="112">
        <f t="shared" si="6"/>
        <v>3.25</v>
      </c>
      <c r="G58" s="113">
        <f t="shared" si="0"/>
        <v>1</v>
      </c>
      <c r="H58" s="115">
        <f t="shared" si="1"/>
        <v>1</v>
      </c>
      <c r="I58" s="18"/>
      <c r="J58" s="18"/>
      <c r="K58" s="18" t="s">
        <v>22</v>
      </c>
      <c r="L58" s="7" t="s">
        <v>120</v>
      </c>
      <c r="M58" s="18">
        <f ca="1">IFERROR(__xludf.DUMMYFUNCTION("COUNTUNIQUEIFS(C:C,A:A,K58,B:B,L58)-SUMIFS(G:G,A:A,K58,B:B,L58)+SUMIFS(H:H,A:A,K58,B:B,L58)"),27)</f>
        <v>27</v>
      </c>
      <c r="N58" s="121">
        <f>'Giờ công'!K58</f>
        <v>206.95000000000002</v>
      </c>
      <c r="O58" s="122">
        <f t="shared" ca="1" si="7"/>
        <v>7.6648148148148154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idden="1">
      <c r="A59" s="18" t="s">
        <v>25</v>
      </c>
      <c r="B59" s="139" t="s">
        <v>135</v>
      </c>
      <c r="C59" s="137">
        <v>46225</v>
      </c>
      <c r="D59" s="42" t="s">
        <v>510</v>
      </c>
      <c r="E59" s="36" t="s">
        <v>528</v>
      </c>
      <c r="F59" s="112">
        <f t="shared" si="6"/>
        <v>6.85</v>
      </c>
      <c r="G59" s="113">
        <f t="shared" si="0"/>
        <v>0</v>
      </c>
      <c r="H59" s="115">
        <f t="shared" si="1"/>
        <v>0</v>
      </c>
      <c r="I59" s="18"/>
      <c r="J59" s="18"/>
      <c r="K59" s="18" t="s">
        <v>22</v>
      </c>
      <c r="L59" s="132" t="s">
        <v>121</v>
      </c>
      <c r="M59" s="18">
        <f ca="1">IFERROR(__xludf.DUMMYFUNCTION("COUNTUNIQUEIFS(C:C,A:A,K59,B:B,L59)-SUMIFS(G:G,A:A,K59,B:B,L59)+SUMIFS(H:H,A:A,K59,B:B,L59)"),28)</f>
        <v>28</v>
      </c>
      <c r="N59" s="121">
        <f>'Giờ công'!K59</f>
        <v>299.60000000000002</v>
      </c>
      <c r="O59" s="122">
        <f t="shared" ca="1" si="7"/>
        <v>10.700000000000001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idden="1">
      <c r="A60" s="18" t="s">
        <v>25</v>
      </c>
      <c r="B60" s="139" t="s">
        <v>135</v>
      </c>
      <c r="C60" s="137">
        <v>46225</v>
      </c>
      <c r="D60" s="42" t="s">
        <v>522</v>
      </c>
      <c r="E60" s="36" t="s">
        <v>529</v>
      </c>
      <c r="F60" s="112">
        <f t="shared" si="6"/>
        <v>3.1833333333333331</v>
      </c>
      <c r="G60" s="113">
        <f t="shared" si="0"/>
        <v>1</v>
      </c>
      <c r="H60" s="115">
        <f t="shared" si="1"/>
        <v>1</v>
      </c>
      <c r="I60" s="18"/>
      <c r="J60" s="18"/>
      <c r="K60" s="18" t="s">
        <v>22</v>
      </c>
      <c r="L60" s="7" t="s">
        <v>122</v>
      </c>
      <c r="M60" s="18">
        <f ca="1">IFERROR(__xludf.DUMMYFUNCTION("COUNTUNIQUEIFS(C:C,A:A,K60,B:B,L60)-SUMIFS(G:G,A:A,K60,B:B,L60)+SUMIFS(H:H,A:A,K60,B:B,L60)"),4)</f>
        <v>4</v>
      </c>
      <c r="N60" s="121">
        <f>'Giờ công'!K60</f>
        <v>31.883333333333333</v>
      </c>
      <c r="O60" s="122">
        <f t="shared" ca="1" si="7"/>
        <v>7.9708333333333332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idden="1">
      <c r="A61" s="18" t="s">
        <v>25</v>
      </c>
      <c r="B61" s="7" t="s">
        <v>135</v>
      </c>
      <c r="C61" s="137">
        <v>46226</v>
      </c>
      <c r="D61" s="42" t="s">
        <v>514</v>
      </c>
      <c r="E61" s="36" t="s">
        <v>530</v>
      </c>
      <c r="F61" s="112">
        <f t="shared" si="6"/>
        <v>5.85</v>
      </c>
      <c r="G61" s="113">
        <f t="shared" si="0"/>
        <v>0</v>
      </c>
      <c r="H61" s="115">
        <f t="shared" si="1"/>
        <v>0</v>
      </c>
      <c r="I61" s="18"/>
      <c r="J61" s="18"/>
      <c r="K61" s="18" t="s">
        <v>22</v>
      </c>
      <c r="L61" s="7" t="s">
        <v>123</v>
      </c>
      <c r="M61" s="18">
        <f ca="1">IFERROR(__xludf.DUMMYFUNCTION("COUNTUNIQUEIFS(C:C,A:A,K61,B:B,L61)-SUMIFS(G:G,A:A,K61,B:B,L61)+SUMIFS(H:H,A:A,K61,B:B,L61)"),26)</f>
        <v>26</v>
      </c>
      <c r="N61" s="121">
        <f>'Giờ công'!K61</f>
        <v>205.21666666666664</v>
      </c>
      <c r="O61" s="122">
        <f t="shared" ca="1" si="7"/>
        <v>7.892948717948717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idden="1">
      <c r="A62" s="18" t="s">
        <v>25</v>
      </c>
      <c r="B62" s="7" t="s">
        <v>135</v>
      </c>
      <c r="C62" s="137">
        <v>46226</v>
      </c>
      <c r="D62" s="42" t="s">
        <v>522</v>
      </c>
      <c r="E62" s="36" t="s">
        <v>353</v>
      </c>
      <c r="F62" s="112">
        <f t="shared" si="6"/>
        <v>3.5</v>
      </c>
      <c r="G62" s="113">
        <f t="shared" si="0"/>
        <v>1</v>
      </c>
      <c r="H62" s="115">
        <f t="shared" si="1"/>
        <v>1</v>
      </c>
      <c r="I62" s="18"/>
      <c r="J62" s="18"/>
      <c r="K62" s="18" t="s">
        <v>23</v>
      </c>
      <c r="L62" s="132" t="s">
        <v>106</v>
      </c>
      <c r="M62" s="18">
        <f ca="1">IFERROR(__xludf.DUMMYFUNCTION("COUNTUNIQUEIFS(C:C,A:A,K62,B:B,L62)-SUMIFS(G:G,A:A,K62,B:B,L62)+SUMIFS(H:H,A:A,K62,B:B,L62)"),23)</f>
        <v>23</v>
      </c>
      <c r="N62" s="121">
        <f>'Giờ công'!K62</f>
        <v>308</v>
      </c>
      <c r="O62" s="122">
        <f t="shared" ca="1" si="7"/>
        <v>13.391304347826088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idden="1">
      <c r="A63" s="18" t="s">
        <v>25</v>
      </c>
      <c r="B63" s="7" t="s">
        <v>135</v>
      </c>
      <c r="C63" s="137">
        <v>46227</v>
      </c>
      <c r="D63" s="42" t="s">
        <v>514</v>
      </c>
      <c r="E63" s="36" t="s">
        <v>531</v>
      </c>
      <c r="F63" s="112">
        <f t="shared" si="6"/>
        <v>6.4833333333333334</v>
      </c>
      <c r="G63" s="113">
        <f t="shared" si="0"/>
        <v>0</v>
      </c>
      <c r="H63" s="115">
        <f t="shared" si="1"/>
        <v>0</v>
      </c>
      <c r="I63" s="18"/>
      <c r="J63" s="18"/>
      <c r="K63" s="18" t="s">
        <v>23</v>
      </c>
      <c r="L63" s="7" t="s">
        <v>124</v>
      </c>
      <c r="M63" s="18">
        <f ca="1">IFERROR(__xludf.DUMMYFUNCTION("COUNTUNIQUEIFS(C:C,A:A,K63,B:B,L63)-SUMIFS(G:G,A:A,K63,B:B,L63)+SUMIFS(H:H,A:A,K63,B:B,L63)"),30)</f>
        <v>30</v>
      </c>
      <c r="N63" s="121">
        <f>'Giờ công'!K63</f>
        <v>244.48333333333332</v>
      </c>
      <c r="O63" s="122">
        <f t="shared" ca="1" si="7"/>
        <v>8.1494444444444447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idden="1">
      <c r="A64" s="18" t="s">
        <v>25</v>
      </c>
      <c r="B64" s="7" t="s">
        <v>135</v>
      </c>
      <c r="C64" s="137">
        <v>46227</v>
      </c>
      <c r="D64" s="42" t="s">
        <v>522</v>
      </c>
      <c r="E64" s="36" t="s">
        <v>532</v>
      </c>
      <c r="F64" s="112">
        <f t="shared" si="6"/>
        <v>4.0666666666666664</v>
      </c>
      <c r="G64" s="113">
        <f t="shared" si="0"/>
        <v>0</v>
      </c>
      <c r="H64" s="115">
        <f t="shared" si="1"/>
        <v>0</v>
      </c>
      <c r="I64" s="18"/>
      <c r="J64" s="18"/>
      <c r="K64" s="18" t="s">
        <v>23</v>
      </c>
      <c r="L64" s="7" t="s">
        <v>94</v>
      </c>
      <c r="M64" s="18">
        <f ca="1">IFERROR(__xludf.DUMMYFUNCTION("COUNTUNIQUEIFS(C:C,A:A,K64,B:B,L64)-SUMIFS(G:G,A:A,K64,B:B,L64)+SUMIFS(H:H,A:A,K64,B:B,L64)"),5)</f>
        <v>5</v>
      </c>
      <c r="N64" s="121">
        <f>'Giờ công'!K64</f>
        <v>41.833333333333336</v>
      </c>
      <c r="O64" s="122">
        <f t="shared" ca="1" si="7"/>
        <v>8.3666666666666671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idden="1">
      <c r="A65" s="18" t="s">
        <v>25</v>
      </c>
      <c r="B65" s="7" t="s">
        <v>135</v>
      </c>
      <c r="C65" s="137">
        <v>46228</v>
      </c>
      <c r="D65" s="42" t="s">
        <v>490</v>
      </c>
      <c r="E65" s="36" t="s">
        <v>303</v>
      </c>
      <c r="F65" s="112">
        <f t="shared" si="6"/>
        <v>7.95</v>
      </c>
      <c r="G65" s="113">
        <f t="shared" si="0"/>
        <v>0</v>
      </c>
      <c r="H65" s="115">
        <f t="shared" si="1"/>
        <v>0</v>
      </c>
      <c r="I65" s="18"/>
      <c r="J65" s="18"/>
      <c r="K65" s="18" t="s">
        <v>23</v>
      </c>
      <c r="L65" s="7" t="s">
        <v>125</v>
      </c>
      <c r="M65" s="18">
        <f ca="1">IFERROR(__xludf.DUMMYFUNCTION("COUNTUNIQUEIFS(C:C,A:A,K65,B:B,L65)-SUMIFS(G:G,A:A,K65,B:B,L65)+SUMIFS(H:H,A:A,K65,B:B,L65)"),6)</f>
        <v>6</v>
      </c>
      <c r="N65" s="121">
        <f>'Giờ công'!K65</f>
        <v>57.566666666666677</v>
      </c>
      <c r="O65" s="122">
        <f t="shared" ca="1" si="7"/>
        <v>9.5944444444444468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idden="1">
      <c r="A66" s="18" t="s">
        <v>25</v>
      </c>
      <c r="B66" s="7" t="s">
        <v>135</v>
      </c>
      <c r="C66" s="137">
        <v>46230</v>
      </c>
      <c r="D66" s="42" t="s">
        <v>522</v>
      </c>
      <c r="E66" s="36" t="s">
        <v>533</v>
      </c>
      <c r="F66" s="112">
        <f t="shared" si="6"/>
        <v>3.2166666666666668</v>
      </c>
      <c r="G66" s="113">
        <f t="shared" ref="G66:G129" si="8">IF(AND(ISNUMBER(F66), F66&lt;4), 1, 0)</f>
        <v>1</v>
      </c>
      <c r="H66" s="115">
        <f t="shared" ref="H66:H129" si="9">IF(AND(G66=1, COUNTIFS(A:A, A66, B:B, B66, C:C, C66) &gt; 1), 1, 0)</f>
        <v>0</v>
      </c>
      <c r="I66" s="18"/>
      <c r="J66" s="18"/>
      <c r="K66" s="18" t="s">
        <v>23</v>
      </c>
      <c r="L66" s="7" t="s">
        <v>126</v>
      </c>
      <c r="M66" s="18">
        <f ca="1">IFERROR(__xludf.DUMMYFUNCTION("COUNTUNIQUEIFS(C:C,A:A,K66,B:B,L66)-SUMIFS(G:G,A:A,K66,B:B,L66)+SUMIFS(H:H,A:A,K66,B:B,L66)"),6)</f>
        <v>6</v>
      </c>
      <c r="N66" s="121">
        <f>'Giờ công'!K66</f>
        <v>48.5</v>
      </c>
      <c r="O66" s="122">
        <f t="shared" ref="O66:O97" ca="1" si="10">IF(M66&gt;0,N66/M66,"")</f>
        <v>8.0833333333333339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idden="1">
      <c r="A67" s="18" t="s">
        <v>25</v>
      </c>
      <c r="B67" s="7" t="s">
        <v>135</v>
      </c>
      <c r="C67" s="137">
        <v>46231</v>
      </c>
      <c r="D67" s="42" t="s">
        <v>510</v>
      </c>
      <c r="E67" s="36" t="s">
        <v>303</v>
      </c>
      <c r="F67" s="112">
        <f t="shared" ref="F67:F130" si="11">IF(ISNUMBER(SEARCH("h",E67)), LEFT(E67,SEARCH("h",E67)-1) + IFERROR(MID(E67,SEARCH("h",E67)+1,LEN(E67)-SEARCH("h",E67)-1)/60, 0), IF(ISNUMBER(SEARCH("p",E67)), LEFT(E67,SEARCH("p",E67)-1)/60, "")
)</f>
        <v>7.95</v>
      </c>
      <c r="G67" s="113">
        <f t="shared" si="8"/>
        <v>0</v>
      </c>
      <c r="H67" s="115">
        <f t="shared" si="9"/>
        <v>0</v>
      </c>
      <c r="I67" s="18"/>
      <c r="J67" s="18"/>
      <c r="K67" s="36" t="s">
        <v>23</v>
      </c>
      <c r="L67" s="37" t="s">
        <v>85</v>
      </c>
      <c r="M67" s="18">
        <f ca="1">IFERROR(__xludf.DUMMYFUNCTION("COUNTUNIQUEIFS(C:C,A:A,K67,B:B,L67)-SUMIFS(G:G,A:A,K67,B:B,L67)+SUMIFS(H:H,A:A,K67,B:B,L67)"),22)</f>
        <v>22</v>
      </c>
      <c r="N67" s="121">
        <f>'Giờ công'!K67</f>
        <v>183.93333333333331</v>
      </c>
      <c r="O67" s="122">
        <f t="shared" ca="1" si="10"/>
        <v>8.3606060606060595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idden="1">
      <c r="A68" s="18" t="s">
        <v>25</v>
      </c>
      <c r="B68" s="7" t="s">
        <v>135</v>
      </c>
      <c r="C68" s="137">
        <v>46231</v>
      </c>
      <c r="D68" s="42" t="s">
        <v>490</v>
      </c>
      <c r="E68" s="36" t="s">
        <v>534</v>
      </c>
      <c r="F68" s="112">
        <f t="shared" si="11"/>
        <v>3.1</v>
      </c>
      <c r="G68" s="113">
        <f t="shared" si="8"/>
        <v>1</v>
      </c>
      <c r="H68" s="115">
        <f t="shared" si="9"/>
        <v>1</v>
      </c>
      <c r="I68" s="18"/>
      <c r="J68" s="18"/>
      <c r="K68" s="36" t="s">
        <v>23</v>
      </c>
      <c r="L68" s="37" t="s">
        <v>127</v>
      </c>
      <c r="M68" s="18">
        <f ca="1">IFERROR(__xludf.DUMMYFUNCTION("COUNTUNIQUEIFS(C:C,A:A,K68,B:B,L68)-SUMIFS(G:G,A:A,K68,B:B,L68)+SUMIFS(H:H,A:A,K68,B:B,L68)"),26)</f>
        <v>26</v>
      </c>
      <c r="N68" s="121">
        <f>'Giờ công'!K68</f>
        <v>233.35</v>
      </c>
      <c r="O68" s="122">
        <f t="shared" ca="1" si="10"/>
        <v>8.9749999999999996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idden="1">
      <c r="A69" s="18" t="s">
        <v>25</v>
      </c>
      <c r="B69" s="7" t="s">
        <v>135</v>
      </c>
      <c r="C69" s="137">
        <v>46232</v>
      </c>
      <c r="D69" s="42" t="s">
        <v>499</v>
      </c>
      <c r="E69" s="36" t="s">
        <v>535</v>
      </c>
      <c r="F69" s="112">
        <f t="shared" si="11"/>
        <v>7.2833333333333332</v>
      </c>
      <c r="G69" s="113">
        <f t="shared" si="8"/>
        <v>0</v>
      </c>
      <c r="H69" s="115">
        <f t="shared" si="9"/>
        <v>0</v>
      </c>
      <c r="I69" s="18"/>
      <c r="J69" s="18"/>
      <c r="K69" s="36" t="s">
        <v>23</v>
      </c>
      <c r="L69" s="37" t="s">
        <v>128</v>
      </c>
      <c r="M69" s="18">
        <f ca="1">IFERROR(__xludf.DUMMYFUNCTION("COUNTUNIQUEIFS(C:C,A:A,K69,B:B,L69)-SUMIFS(G:G,A:A,K69,B:B,L69)+SUMIFS(H:H,A:A,K69,B:B,L69)"),6)</f>
        <v>6</v>
      </c>
      <c r="N69" s="121">
        <f>'Giờ công'!K69</f>
        <v>48</v>
      </c>
      <c r="O69" s="122">
        <f t="shared" ca="1" si="10"/>
        <v>8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idden="1">
      <c r="A70" s="18" t="s">
        <v>25</v>
      </c>
      <c r="B70" s="7" t="s">
        <v>135</v>
      </c>
      <c r="C70" s="137">
        <v>46233</v>
      </c>
      <c r="D70" s="42" t="s">
        <v>510</v>
      </c>
      <c r="E70" s="36" t="s">
        <v>536</v>
      </c>
      <c r="F70" s="112">
        <f t="shared" si="11"/>
        <v>5.9833333333333334</v>
      </c>
      <c r="G70" s="113">
        <f t="shared" si="8"/>
        <v>0</v>
      </c>
      <c r="H70" s="115">
        <f t="shared" si="9"/>
        <v>0</v>
      </c>
      <c r="I70" s="18"/>
      <c r="J70" s="18"/>
      <c r="K70" s="36" t="s">
        <v>23</v>
      </c>
      <c r="L70" s="37" t="s">
        <v>91</v>
      </c>
      <c r="M70" s="18">
        <f ca="1">IFERROR(__xludf.DUMMYFUNCTION("COUNTUNIQUEIFS(C:C,A:A,K70,B:B,L70)-SUMIFS(G:G,A:A,K70,B:B,L70)+SUMIFS(H:H,A:A,K70,B:B,L70)"),4)</f>
        <v>4</v>
      </c>
      <c r="N70" s="121">
        <f>'Giờ công'!K70</f>
        <v>32.333333333333336</v>
      </c>
      <c r="O70" s="122">
        <f t="shared" ca="1" si="10"/>
        <v>8.0833333333333339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idden="1">
      <c r="A71" s="18" t="s">
        <v>25</v>
      </c>
      <c r="B71" s="7" t="s">
        <v>135</v>
      </c>
      <c r="C71" s="137">
        <v>46234</v>
      </c>
      <c r="D71" s="42" t="s">
        <v>499</v>
      </c>
      <c r="E71" s="36" t="s">
        <v>537</v>
      </c>
      <c r="F71" s="112">
        <f t="shared" si="11"/>
        <v>7.333333333333333</v>
      </c>
      <c r="G71" s="113">
        <f t="shared" si="8"/>
        <v>0</v>
      </c>
      <c r="H71" s="115">
        <f t="shared" si="9"/>
        <v>0</v>
      </c>
      <c r="I71" s="18"/>
      <c r="J71" s="18"/>
      <c r="K71" s="18" t="s">
        <v>24</v>
      </c>
      <c r="L71" s="7" t="s">
        <v>129</v>
      </c>
      <c r="M71" s="18">
        <f ca="1">IFERROR(__xludf.DUMMYFUNCTION("COUNTUNIQUEIFS(C:C,A:A,K71,B:B,L71)-SUMIFS(G:G,A:A,K71,B:B,L71)+SUMIFS(H:H,A:A,K71,B:B,L71)"),28)</f>
        <v>28</v>
      </c>
      <c r="N71" s="121">
        <f>'Giờ công'!K71</f>
        <v>253.70000000000002</v>
      </c>
      <c r="O71" s="122">
        <f t="shared" ca="1" si="10"/>
        <v>9.0607142857142868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idden="1">
      <c r="A72" s="18" t="s">
        <v>25</v>
      </c>
      <c r="B72" s="7" t="s">
        <v>136</v>
      </c>
      <c r="C72" s="137">
        <v>46204</v>
      </c>
      <c r="D72" s="42" t="s">
        <v>514</v>
      </c>
      <c r="E72" s="36" t="s">
        <v>538</v>
      </c>
      <c r="F72" s="112">
        <f t="shared" si="11"/>
        <v>5.0999999999999996</v>
      </c>
      <c r="G72" s="113">
        <f t="shared" si="8"/>
        <v>0</v>
      </c>
      <c r="H72" s="115">
        <f t="shared" si="9"/>
        <v>0</v>
      </c>
      <c r="I72" s="18"/>
      <c r="J72" s="18"/>
      <c r="K72" s="18" t="s">
        <v>24</v>
      </c>
      <c r="L72" s="7" t="s">
        <v>130</v>
      </c>
      <c r="M72" s="18">
        <f ca="1">IFERROR(__xludf.DUMMYFUNCTION("COUNTUNIQUEIFS(C:C,A:A,K72,B:B,L72)-SUMIFS(G:G,A:A,K72,B:B,L72)+SUMIFS(H:H,A:A,K72,B:B,L72)"),31)</f>
        <v>31</v>
      </c>
      <c r="N72" s="121">
        <f>'Giờ công'!K72</f>
        <v>254.9</v>
      </c>
      <c r="O72" s="122">
        <f t="shared" ca="1" si="10"/>
        <v>8.2225806451612904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idden="1">
      <c r="A73" s="18" t="s">
        <v>25</v>
      </c>
      <c r="B73" s="7" t="s">
        <v>136</v>
      </c>
      <c r="C73" s="137">
        <v>46204</v>
      </c>
      <c r="D73" s="42" t="s">
        <v>490</v>
      </c>
      <c r="E73" s="36" t="s">
        <v>219</v>
      </c>
      <c r="F73" s="112">
        <f t="shared" si="11"/>
        <v>7.9333333333333336</v>
      </c>
      <c r="G73" s="113">
        <f t="shared" si="8"/>
        <v>0</v>
      </c>
      <c r="H73" s="115">
        <f t="shared" si="9"/>
        <v>0</v>
      </c>
      <c r="I73" s="18"/>
      <c r="J73" s="18"/>
      <c r="K73" s="18" t="s">
        <v>24</v>
      </c>
      <c r="L73" s="7" t="s">
        <v>131</v>
      </c>
      <c r="M73" s="18">
        <f ca="1">IFERROR(__xludf.DUMMYFUNCTION("COUNTUNIQUEIFS(C:C,A:A,K73,B:B,L73)-SUMIFS(G:G,A:A,K73,B:B,L73)+SUMIFS(H:H,A:A,K73,B:B,L73)"),27)</f>
        <v>27</v>
      </c>
      <c r="N73" s="121">
        <f>'Giờ công'!K73</f>
        <v>263.73333333333335</v>
      </c>
      <c r="O73" s="122">
        <f t="shared" ca="1" si="10"/>
        <v>9.7679012345679013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idden="1">
      <c r="A74" s="18" t="s">
        <v>25</v>
      </c>
      <c r="B74" s="7" t="s">
        <v>136</v>
      </c>
      <c r="C74" s="137">
        <v>46205</v>
      </c>
      <c r="D74" s="42" t="s">
        <v>510</v>
      </c>
      <c r="E74" s="36" t="s">
        <v>539</v>
      </c>
      <c r="F74" s="112">
        <f t="shared" si="11"/>
        <v>9.0166666666666675</v>
      </c>
      <c r="G74" s="113">
        <f t="shared" si="8"/>
        <v>0</v>
      </c>
      <c r="H74" s="115">
        <f t="shared" si="9"/>
        <v>0</v>
      </c>
      <c r="I74" s="18"/>
      <c r="J74" s="18"/>
      <c r="K74" s="18" t="s">
        <v>24</v>
      </c>
      <c r="L74" s="7" t="s">
        <v>132</v>
      </c>
      <c r="M74" s="18">
        <f ca="1">IFERROR(__xludf.DUMMYFUNCTION("COUNTUNIQUEIFS(C:C,A:A,K74,B:B,L74)-SUMIFS(G:G,A:A,K74,B:B,L74)+SUMIFS(H:H,A:A,K74,B:B,L74)"),27)</f>
        <v>27</v>
      </c>
      <c r="N74" s="121">
        <f>'Giờ công'!K74</f>
        <v>255.81666666666666</v>
      </c>
      <c r="O74" s="122">
        <f t="shared" ca="1" si="10"/>
        <v>9.4746913580246908</v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idden="1">
      <c r="A75" s="18" t="s">
        <v>25</v>
      </c>
      <c r="B75" s="7" t="s">
        <v>136</v>
      </c>
      <c r="C75" s="137">
        <v>46206</v>
      </c>
      <c r="D75" s="42" t="s">
        <v>499</v>
      </c>
      <c r="E75" s="36" t="s">
        <v>540</v>
      </c>
      <c r="F75" s="112">
        <f t="shared" si="11"/>
        <v>8.6999999999999993</v>
      </c>
      <c r="G75" s="113">
        <f t="shared" si="8"/>
        <v>0</v>
      </c>
      <c r="H75" s="115">
        <f t="shared" si="9"/>
        <v>0</v>
      </c>
      <c r="I75" s="18"/>
      <c r="J75" s="18"/>
      <c r="K75" s="18" t="s">
        <v>24</v>
      </c>
      <c r="L75" s="7" t="s">
        <v>133</v>
      </c>
      <c r="M75" s="18">
        <f ca="1">IFERROR(__xludf.DUMMYFUNCTION("COUNTUNIQUEIFS(C:C,A:A,K75,B:B,L75)-SUMIFS(G:G,A:A,K75,B:B,L75)+SUMIFS(H:H,A:A,K75,B:B,L75)"),28)</f>
        <v>28</v>
      </c>
      <c r="N75" s="121">
        <f>'Giờ công'!K75</f>
        <v>277.25</v>
      </c>
      <c r="O75" s="122">
        <f t="shared" ca="1" si="10"/>
        <v>9.9017857142857135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idden="1">
      <c r="A76" s="18" t="s">
        <v>25</v>
      </c>
      <c r="B76" s="7" t="s">
        <v>136</v>
      </c>
      <c r="C76" s="137">
        <v>46207</v>
      </c>
      <c r="D76" s="42" t="s">
        <v>514</v>
      </c>
      <c r="E76" s="36" t="s">
        <v>541</v>
      </c>
      <c r="F76" s="112">
        <f t="shared" si="11"/>
        <v>3.6833333333333336</v>
      </c>
      <c r="G76" s="113">
        <f t="shared" si="8"/>
        <v>1</v>
      </c>
      <c r="H76" s="115">
        <f t="shared" si="9"/>
        <v>1</v>
      </c>
      <c r="I76" s="18"/>
      <c r="J76" s="18"/>
      <c r="K76" s="18" t="s">
        <v>25</v>
      </c>
      <c r="L76" s="7" t="s">
        <v>134</v>
      </c>
      <c r="M76" s="18">
        <f ca="1">IFERROR(__xludf.DUMMYFUNCTION("COUNTUNIQUEIFS(C:C,A:A,K76,B:B,L76)-SUMIFS(G:G,A:A,K76,B:B,L76)+SUMIFS(H:H,A:A,K76,B:B,L76)"),27)</f>
        <v>27</v>
      </c>
      <c r="N76" s="121">
        <f>'Giờ công'!K76</f>
        <v>213.85</v>
      </c>
      <c r="O76" s="122">
        <f t="shared" ca="1" si="10"/>
        <v>7.9203703703703701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idden="1">
      <c r="A77" s="18" t="s">
        <v>25</v>
      </c>
      <c r="B77" s="7" t="s">
        <v>136</v>
      </c>
      <c r="C77" s="137">
        <v>46207</v>
      </c>
      <c r="D77" s="42" t="s">
        <v>542</v>
      </c>
      <c r="E77" s="36" t="s">
        <v>543</v>
      </c>
      <c r="F77" s="112">
        <f t="shared" si="11"/>
        <v>2.9833333333333334</v>
      </c>
      <c r="G77" s="113">
        <f t="shared" si="8"/>
        <v>1</v>
      </c>
      <c r="H77" s="115">
        <f t="shared" si="9"/>
        <v>1</v>
      </c>
      <c r="I77" s="18"/>
      <c r="J77" s="18"/>
      <c r="K77" s="18" t="s">
        <v>25</v>
      </c>
      <c r="L77" s="7" t="s">
        <v>131</v>
      </c>
      <c r="M77" s="18">
        <f ca="1">IFERROR(__xludf.DUMMYFUNCTION("COUNTUNIQUEIFS(C:C,A:A,K77,B:B,L77)-SUMIFS(G:G,A:A,K77,B:B,L77)+SUMIFS(H:H,A:A,K77,B:B,L77)"),7)</f>
        <v>7</v>
      </c>
      <c r="N77" s="121">
        <f>'Giờ công'!K77</f>
        <v>44.516666666666666</v>
      </c>
      <c r="O77" s="122">
        <f t="shared" ca="1" si="10"/>
        <v>6.3595238095238091</v>
      </c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idden="1">
      <c r="A78" s="18" t="s">
        <v>25</v>
      </c>
      <c r="B78" s="7" t="s">
        <v>136</v>
      </c>
      <c r="C78" s="137">
        <v>46208</v>
      </c>
      <c r="D78" s="42" t="s">
        <v>510</v>
      </c>
      <c r="E78" s="36" t="s">
        <v>544</v>
      </c>
      <c r="F78" s="112">
        <f t="shared" si="11"/>
        <v>5.3833333333333337</v>
      </c>
      <c r="G78" s="113">
        <f t="shared" si="8"/>
        <v>0</v>
      </c>
      <c r="H78" s="115">
        <f t="shared" si="9"/>
        <v>0</v>
      </c>
      <c r="I78" s="18"/>
      <c r="J78" s="18"/>
      <c r="K78" s="18" t="s">
        <v>25</v>
      </c>
      <c r="L78" s="7" t="s">
        <v>135</v>
      </c>
      <c r="M78" s="18">
        <f ca="1">IFERROR(__xludf.DUMMYFUNCTION("COUNTUNIQUEIFS(C:C,A:A,K78,B:B,L78)-SUMIFS(G:G,A:A,K78,B:B,L78)+SUMIFS(H:H,A:A,K78,B:B,L78)"),27)</f>
        <v>27</v>
      </c>
      <c r="N78" s="121">
        <f>'Giờ công'!K78</f>
        <v>240.63333333333333</v>
      </c>
      <c r="O78" s="122">
        <f t="shared" ca="1" si="10"/>
        <v>8.9123456790123452</v>
      </c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idden="1">
      <c r="A79" s="18" t="s">
        <v>25</v>
      </c>
      <c r="B79" s="7" t="s">
        <v>136</v>
      </c>
      <c r="C79" s="137">
        <v>46209</v>
      </c>
      <c r="D79" s="42" t="s">
        <v>499</v>
      </c>
      <c r="E79" s="36" t="s">
        <v>495</v>
      </c>
      <c r="F79" s="112">
        <f t="shared" si="11"/>
        <v>8.0166666666666675</v>
      </c>
      <c r="G79" s="113">
        <f t="shared" si="8"/>
        <v>0</v>
      </c>
      <c r="H79" s="115">
        <f t="shared" si="9"/>
        <v>0</v>
      </c>
      <c r="I79" s="18"/>
      <c r="J79" s="18"/>
      <c r="K79" s="18" t="s">
        <v>25</v>
      </c>
      <c r="L79" s="7" t="s">
        <v>136</v>
      </c>
      <c r="M79" s="18">
        <f ca="1">IFERROR(__xludf.DUMMYFUNCTION("COUNTUNIQUEIFS(C:C,A:A,K79,B:B,L79)-SUMIFS(G:G,A:A,K79,B:B,L79)+SUMIFS(H:H,A:A,K79,B:B,L79)"),28)</f>
        <v>28</v>
      </c>
      <c r="N79" s="121">
        <f>'Giờ công'!K79</f>
        <v>241.98333333333332</v>
      </c>
      <c r="O79" s="122">
        <f t="shared" ca="1" si="10"/>
        <v>8.642261904761904</v>
      </c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idden="1">
      <c r="A80" s="18" t="s">
        <v>25</v>
      </c>
      <c r="B80" s="7" t="s">
        <v>136</v>
      </c>
      <c r="C80" s="137">
        <v>46210</v>
      </c>
      <c r="D80" s="42" t="s">
        <v>499</v>
      </c>
      <c r="E80" s="36" t="s">
        <v>493</v>
      </c>
      <c r="F80" s="112">
        <f t="shared" si="11"/>
        <v>7.8166666666666664</v>
      </c>
      <c r="G80" s="113">
        <f t="shared" si="8"/>
        <v>0</v>
      </c>
      <c r="H80" s="115">
        <f t="shared" si="9"/>
        <v>0</v>
      </c>
      <c r="I80" s="18"/>
      <c r="J80" s="18"/>
      <c r="K80" s="18" t="s">
        <v>25</v>
      </c>
      <c r="L80" s="7" t="s">
        <v>137</v>
      </c>
      <c r="M80" s="18">
        <f ca="1">IFERROR(__xludf.DUMMYFUNCTION("COUNTUNIQUEIFS(C:C,A:A,K80,B:B,L80)-SUMIFS(G:G,A:A,K80,B:B,L80)+SUMIFS(H:H,A:A,K80,B:B,L80)"),30)</f>
        <v>30</v>
      </c>
      <c r="N80" s="121">
        <f>'Giờ công'!K80</f>
        <v>266.33333333333331</v>
      </c>
      <c r="O80" s="122">
        <f t="shared" ca="1" si="10"/>
        <v>8.8777777777777764</v>
      </c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idden="1">
      <c r="A81" s="18" t="s">
        <v>25</v>
      </c>
      <c r="B81" s="7" t="s">
        <v>136</v>
      </c>
      <c r="C81" s="137">
        <v>46211</v>
      </c>
      <c r="D81" s="42" t="s">
        <v>499</v>
      </c>
      <c r="E81" s="36" t="s">
        <v>545</v>
      </c>
      <c r="F81" s="112">
        <f t="shared" si="11"/>
        <v>9.6999999999999993</v>
      </c>
      <c r="G81" s="113">
        <f t="shared" si="8"/>
        <v>0</v>
      </c>
      <c r="H81" s="115">
        <f t="shared" si="9"/>
        <v>0</v>
      </c>
      <c r="I81" s="18"/>
      <c r="J81" s="18"/>
      <c r="K81" s="7"/>
      <c r="L81" s="7"/>
      <c r="M81" s="18"/>
      <c r="N81" s="18"/>
      <c r="O81" s="122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idden="1">
      <c r="A82" s="18" t="s">
        <v>25</v>
      </c>
      <c r="B82" s="7" t="s">
        <v>136</v>
      </c>
      <c r="C82" s="137">
        <v>46212</v>
      </c>
      <c r="D82" s="42" t="s">
        <v>490</v>
      </c>
      <c r="E82" s="36" t="s">
        <v>494</v>
      </c>
      <c r="F82" s="112">
        <f t="shared" si="11"/>
        <v>7.8833333333333329</v>
      </c>
      <c r="G82" s="113">
        <f t="shared" si="8"/>
        <v>0</v>
      </c>
      <c r="H82" s="115">
        <f t="shared" si="9"/>
        <v>0</v>
      </c>
      <c r="I82" s="18"/>
      <c r="J82" s="18"/>
      <c r="K82" s="7"/>
      <c r="L82" s="7"/>
      <c r="M82" s="18"/>
      <c r="N82" s="18"/>
      <c r="O82" s="122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idden="1">
      <c r="A83" s="18" t="s">
        <v>25</v>
      </c>
      <c r="B83" s="7" t="s">
        <v>136</v>
      </c>
      <c r="C83" s="137">
        <v>46213</v>
      </c>
      <c r="D83" s="42" t="s">
        <v>510</v>
      </c>
      <c r="E83" s="36" t="s">
        <v>546</v>
      </c>
      <c r="F83" s="112">
        <f t="shared" si="11"/>
        <v>8.9</v>
      </c>
      <c r="G83" s="113">
        <f t="shared" si="8"/>
        <v>0</v>
      </c>
      <c r="H83" s="115">
        <f t="shared" si="9"/>
        <v>0</v>
      </c>
      <c r="I83" s="18"/>
      <c r="J83" s="18"/>
      <c r="K83" s="7"/>
      <c r="L83" s="7"/>
      <c r="M83" s="18"/>
      <c r="N83" s="18"/>
      <c r="O83" s="122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idden="1">
      <c r="A84" s="18" t="s">
        <v>25</v>
      </c>
      <c r="B84" s="7" t="s">
        <v>136</v>
      </c>
      <c r="C84" s="137">
        <v>46214</v>
      </c>
      <c r="D84" s="42" t="s">
        <v>514</v>
      </c>
      <c r="E84" s="36" t="s">
        <v>547</v>
      </c>
      <c r="F84" s="112">
        <f t="shared" si="11"/>
        <v>4.5999999999999996</v>
      </c>
      <c r="G84" s="113">
        <f t="shared" si="8"/>
        <v>0</v>
      </c>
      <c r="H84" s="115">
        <f t="shared" si="9"/>
        <v>0</v>
      </c>
      <c r="I84" s="18"/>
      <c r="J84" s="18"/>
      <c r="K84" s="7"/>
      <c r="L84" s="7"/>
      <c r="M84" s="18"/>
      <c r="N84" s="18"/>
      <c r="O84" s="122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idden="1">
      <c r="A85" s="18" t="s">
        <v>25</v>
      </c>
      <c r="B85" s="7" t="s">
        <v>136</v>
      </c>
      <c r="C85" s="137">
        <v>46215</v>
      </c>
      <c r="D85" s="42" t="s">
        <v>510</v>
      </c>
      <c r="E85" s="36" t="s">
        <v>519</v>
      </c>
      <c r="F85" s="112">
        <f t="shared" si="11"/>
        <v>8.6833333333333336</v>
      </c>
      <c r="G85" s="113">
        <f t="shared" si="8"/>
        <v>0</v>
      </c>
      <c r="H85" s="115">
        <f t="shared" si="9"/>
        <v>0</v>
      </c>
      <c r="I85" s="18"/>
      <c r="J85" s="18"/>
      <c r="K85" s="7"/>
      <c r="L85" s="7"/>
      <c r="M85" s="18"/>
      <c r="N85" s="18"/>
      <c r="O85" s="122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idden="1">
      <c r="A86" s="18" t="s">
        <v>25</v>
      </c>
      <c r="B86" s="7" t="s">
        <v>136</v>
      </c>
      <c r="C86" s="137">
        <v>46216</v>
      </c>
      <c r="D86" s="42" t="s">
        <v>499</v>
      </c>
      <c r="E86" s="36" t="s">
        <v>548</v>
      </c>
      <c r="F86" s="112">
        <f t="shared" si="11"/>
        <v>8.5833333333333339</v>
      </c>
      <c r="G86" s="113">
        <f t="shared" si="8"/>
        <v>0</v>
      </c>
      <c r="H86" s="115">
        <f t="shared" si="9"/>
        <v>0</v>
      </c>
      <c r="I86" s="18"/>
      <c r="J86" s="18"/>
      <c r="K86" s="7"/>
      <c r="L86" s="7"/>
      <c r="M86" s="18"/>
      <c r="N86" s="18"/>
      <c r="O86" s="122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idden="1">
      <c r="A87" s="18" t="s">
        <v>25</v>
      </c>
      <c r="B87" s="7" t="s">
        <v>136</v>
      </c>
      <c r="C87" s="137">
        <v>46217</v>
      </c>
      <c r="D87" s="42" t="s">
        <v>510</v>
      </c>
      <c r="E87" s="36" t="s">
        <v>549</v>
      </c>
      <c r="F87" s="112">
        <f t="shared" si="11"/>
        <v>9.4499999999999993</v>
      </c>
      <c r="G87" s="113">
        <f t="shared" si="8"/>
        <v>0</v>
      </c>
      <c r="H87" s="115">
        <f t="shared" si="9"/>
        <v>0</v>
      </c>
      <c r="I87" s="18"/>
      <c r="J87" s="18"/>
      <c r="K87" s="7"/>
      <c r="L87" s="7"/>
      <c r="M87" s="18"/>
      <c r="N87" s="18"/>
      <c r="O87" s="122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idden="1">
      <c r="A88" s="18" t="s">
        <v>25</v>
      </c>
      <c r="B88" s="7" t="s">
        <v>136</v>
      </c>
      <c r="C88" s="137">
        <v>46218</v>
      </c>
      <c r="D88" s="42" t="s">
        <v>510</v>
      </c>
      <c r="E88" s="36" t="s">
        <v>550</v>
      </c>
      <c r="F88" s="112">
        <f t="shared" si="11"/>
        <v>8.7333333333333325</v>
      </c>
      <c r="G88" s="113">
        <f t="shared" si="8"/>
        <v>0</v>
      </c>
      <c r="H88" s="115">
        <f t="shared" si="9"/>
        <v>0</v>
      </c>
      <c r="I88" s="18"/>
      <c r="J88" s="18"/>
      <c r="K88" s="7"/>
      <c r="L88" s="7"/>
      <c r="M88" s="18"/>
      <c r="N88" s="18"/>
      <c r="O88" s="122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idden="1">
      <c r="A89" s="18" t="s">
        <v>25</v>
      </c>
      <c r="B89" s="7" t="s">
        <v>136</v>
      </c>
      <c r="C89" s="137">
        <v>46219</v>
      </c>
      <c r="D89" s="42" t="s">
        <v>510</v>
      </c>
      <c r="E89" s="36" t="s">
        <v>286</v>
      </c>
      <c r="F89" s="112">
        <f t="shared" si="11"/>
        <v>8.3833333333333329</v>
      </c>
      <c r="G89" s="113">
        <f t="shared" si="8"/>
        <v>0</v>
      </c>
      <c r="H89" s="115">
        <f t="shared" si="9"/>
        <v>0</v>
      </c>
      <c r="I89" s="18"/>
      <c r="J89" s="18"/>
      <c r="K89" s="7"/>
      <c r="L89" s="7"/>
      <c r="M89" s="18"/>
      <c r="N89" s="18"/>
      <c r="O89" s="122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idden="1">
      <c r="A90" s="18" t="s">
        <v>25</v>
      </c>
      <c r="B90" s="7" t="s">
        <v>136</v>
      </c>
      <c r="C90" s="137">
        <v>46220</v>
      </c>
      <c r="D90" s="42" t="s">
        <v>499</v>
      </c>
      <c r="E90" s="36" t="s">
        <v>364</v>
      </c>
      <c r="F90" s="112">
        <f t="shared" si="11"/>
        <v>8.3333333333333339</v>
      </c>
      <c r="G90" s="113">
        <f t="shared" si="8"/>
        <v>0</v>
      </c>
      <c r="H90" s="115">
        <f t="shared" si="9"/>
        <v>0</v>
      </c>
      <c r="I90" s="18"/>
      <c r="J90" s="18"/>
      <c r="K90" s="7"/>
      <c r="L90" s="7"/>
      <c r="M90" s="18"/>
      <c r="N90" s="18"/>
      <c r="O90" s="122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idden="1">
      <c r="A91" s="18" t="s">
        <v>25</v>
      </c>
      <c r="B91" s="7" t="s">
        <v>136</v>
      </c>
      <c r="C91" s="137">
        <v>46223</v>
      </c>
      <c r="D91" s="42" t="s">
        <v>514</v>
      </c>
      <c r="E91" s="36" t="s">
        <v>551</v>
      </c>
      <c r="F91" s="112">
        <f t="shared" si="11"/>
        <v>6.05</v>
      </c>
      <c r="G91" s="113">
        <f t="shared" si="8"/>
        <v>0</v>
      </c>
      <c r="H91" s="115">
        <f t="shared" si="9"/>
        <v>0</v>
      </c>
      <c r="I91" s="18"/>
      <c r="J91" s="18"/>
      <c r="K91" s="7"/>
      <c r="L91" s="7"/>
      <c r="M91" s="18"/>
      <c r="N91" s="18"/>
      <c r="O91" s="122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idden="1">
      <c r="A92" s="18" t="s">
        <v>25</v>
      </c>
      <c r="B92" s="7" t="s">
        <v>136</v>
      </c>
      <c r="C92" s="137">
        <v>46223</v>
      </c>
      <c r="D92" s="42" t="s">
        <v>522</v>
      </c>
      <c r="E92" s="36" t="s">
        <v>552</v>
      </c>
      <c r="F92" s="112">
        <f t="shared" si="11"/>
        <v>3.95</v>
      </c>
      <c r="G92" s="113">
        <f t="shared" si="8"/>
        <v>1</v>
      </c>
      <c r="H92" s="115">
        <f t="shared" si="9"/>
        <v>1</v>
      </c>
      <c r="I92" s="18"/>
      <c r="J92" s="18"/>
      <c r="K92" s="7"/>
      <c r="L92" s="7"/>
      <c r="M92" s="18"/>
      <c r="N92" s="18"/>
      <c r="O92" s="122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idden="1">
      <c r="A93" s="18" t="s">
        <v>25</v>
      </c>
      <c r="B93" s="7" t="s">
        <v>136</v>
      </c>
      <c r="C93" s="137">
        <v>46224</v>
      </c>
      <c r="D93" s="42" t="s">
        <v>510</v>
      </c>
      <c r="E93" s="36" t="s">
        <v>553</v>
      </c>
      <c r="F93" s="112">
        <f t="shared" si="11"/>
        <v>8.4333333333333336</v>
      </c>
      <c r="G93" s="113">
        <f t="shared" si="8"/>
        <v>0</v>
      </c>
      <c r="H93" s="115">
        <f t="shared" si="9"/>
        <v>0</v>
      </c>
      <c r="I93" s="18"/>
      <c r="J93" s="18"/>
      <c r="K93" s="7"/>
      <c r="L93" s="7"/>
      <c r="M93" s="18"/>
      <c r="N93" s="18"/>
      <c r="O93" s="122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idden="1">
      <c r="A94" s="18" t="s">
        <v>25</v>
      </c>
      <c r="B94" s="7" t="s">
        <v>136</v>
      </c>
      <c r="C94" s="137">
        <v>46225</v>
      </c>
      <c r="D94" s="42" t="s">
        <v>510</v>
      </c>
      <c r="E94" s="36" t="s">
        <v>554</v>
      </c>
      <c r="F94" s="112">
        <f t="shared" si="11"/>
        <v>8.2333333333333325</v>
      </c>
      <c r="G94" s="113">
        <f t="shared" si="8"/>
        <v>0</v>
      </c>
      <c r="H94" s="115">
        <f t="shared" si="9"/>
        <v>0</v>
      </c>
      <c r="I94" s="18"/>
      <c r="J94" s="18"/>
      <c r="K94" s="7"/>
      <c r="L94" s="7"/>
      <c r="M94" s="18"/>
      <c r="N94" s="18"/>
      <c r="O94" s="122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idden="1">
      <c r="A95" s="18" t="s">
        <v>25</v>
      </c>
      <c r="B95" s="7" t="s">
        <v>136</v>
      </c>
      <c r="C95" s="137">
        <v>46226</v>
      </c>
      <c r="D95" s="42" t="s">
        <v>499</v>
      </c>
      <c r="E95" s="36" t="s">
        <v>555</v>
      </c>
      <c r="F95" s="112">
        <f t="shared" si="11"/>
        <v>8.5333333333333332</v>
      </c>
      <c r="G95" s="113">
        <f t="shared" si="8"/>
        <v>0</v>
      </c>
      <c r="H95" s="115">
        <f t="shared" si="9"/>
        <v>0</v>
      </c>
      <c r="I95" s="18"/>
      <c r="J95" s="18"/>
      <c r="K95" s="7"/>
      <c r="L95" s="7"/>
      <c r="M95" s="18"/>
      <c r="N95" s="18"/>
      <c r="O95" s="122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idden="1">
      <c r="A96" s="18" t="s">
        <v>25</v>
      </c>
      <c r="B96" s="7" t="s">
        <v>136</v>
      </c>
      <c r="C96" s="137">
        <v>46227</v>
      </c>
      <c r="D96" s="42" t="s">
        <v>499</v>
      </c>
      <c r="E96" s="36" t="s">
        <v>556</v>
      </c>
      <c r="F96" s="112">
        <f t="shared" si="11"/>
        <v>9.3333333333333339</v>
      </c>
      <c r="G96" s="113">
        <f t="shared" si="8"/>
        <v>0</v>
      </c>
      <c r="H96" s="115">
        <f t="shared" si="9"/>
        <v>0</v>
      </c>
      <c r="I96" s="18"/>
      <c r="J96" s="18"/>
      <c r="K96" s="7"/>
      <c r="L96" s="7"/>
      <c r="M96" s="18"/>
      <c r="N96" s="18"/>
      <c r="O96" s="122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idden="1">
      <c r="A97" s="18" t="s">
        <v>25</v>
      </c>
      <c r="B97" s="7" t="s">
        <v>136</v>
      </c>
      <c r="C97" s="137">
        <v>46228</v>
      </c>
      <c r="D97" s="42" t="s">
        <v>499</v>
      </c>
      <c r="E97" s="36" t="s">
        <v>248</v>
      </c>
      <c r="F97" s="112">
        <f t="shared" si="11"/>
        <v>9</v>
      </c>
      <c r="G97" s="113">
        <f t="shared" si="8"/>
        <v>0</v>
      </c>
      <c r="H97" s="115">
        <f t="shared" si="9"/>
        <v>0</v>
      </c>
      <c r="I97" s="18"/>
      <c r="J97" s="18"/>
      <c r="K97" s="7"/>
      <c r="L97" s="7"/>
      <c r="M97" s="18"/>
      <c r="N97" s="18"/>
      <c r="O97" s="122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idden="1">
      <c r="A98" s="18" t="s">
        <v>25</v>
      </c>
      <c r="B98" s="7" t="s">
        <v>136</v>
      </c>
      <c r="C98" s="137">
        <v>46229</v>
      </c>
      <c r="D98" s="42" t="s">
        <v>510</v>
      </c>
      <c r="E98" s="36" t="s">
        <v>248</v>
      </c>
      <c r="F98" s="112">
        <f t="shared" si="11"/>
        <v>9</v>
      </c>
      <c r="G98" s="113">
        <f t="shared" si="8"/>
        <v>0</v>
      </c>
      <c r="H98" s="115">
        <f t="shared" si="9"/>
        <v>0</v>
      </c>
      <c r="I98" s="18"/>
      <c r="J98" s="18"/>
      <c r="K98" s="7"/>
      <c r="L98" s="7"/>
      <c r="M98" s="18"/>
      <c r="N98" s="18"/>
      <c r="O98" s="122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idden="1">
      <c r="A99" s="18" t="s">
        <v>25</v>
      </c>
      <c r="B99" s="7" t="s">
        <v>136</v>
      </c>
      <c r="C99" s="137">
        <v>46230</v>
      </c>
      <c r="D99" s="42" t="s">
        <v>499</v>
      </c>
      <c r="E99" s="36" t="s">
        <v>557</v>
      </c>
      <c r="F99" s="112">
        <f t="shared" si="11"/>
        <v>8.2666666666666675</v>
      </c>
      <c r="G99" s="113">
        <f t="shared" si="8"/>
        <v>0</v>
      </c>
      <c r="H99" s="115">
        <f t="shared" si="9"/>
        <v>0</v>
      </c>
      <c r="I99" s="18"/>
      <c r="J99" s="18"/>
      <c r="K99" s="7"/>
      <c r="L99" s="7"/>
      <c r="M99" s="18"/>
      <c r="N99" s="18"/>
      <c r="O99" s="122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idden="1">
      <c r="A100" s="18" t="s">
        <v>25</v>
      </c>
      <c r="B100" s="7" t="s">
        <v>136</v>
      </c>
      <c r="C100" s="137">
        <v>46232</v>
      </c>
      <c r="D100" s="42" t="s">
        <v>510</v>
      </c>
      <c r="E100" s="36" t="s">
        <v>558</v>
      </c>
      <c r="F100" s="112">
        <f t="shared" si="11"/>
        <v>8.25</v>
      </c>
      <c r="G100" s="113">
        <f t="shared" si="8"/>
        <v>0</v>
      </c>
      <c r="H100" s="115">
        <f t="shared" si="9"/>
        <v>0</v>
      </c>
      <c r="I100" s="18"/>
      <c r="J100" s="18"/>
      <c r="K100" s="7"/>
      <c r="L100" s="7"/>
      <c r="M100" s="18"/>
      <c r="N100" s="18"/>
      <c r="O100" s="122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idden="1">
      <c r="A101" s="18" t="s">
        <v>25</v>
      </c>
      <c r="B101" s="7" t="s">
        <v>136</v>
      </c>
      <c r="C101" s="137">
        <v>46233</v>
      </c>
      <c r="D101" s="42" t="s">
        <v>499</v>
      </c>
      <c r="E101" s="36" t="s">
        <v>559</v>
      </c>
      <c r="F101" s="112">
        <f t="shared" si="11"/>
        <v>9.0500000000000007</v>
      </c>
      <c r="G101" s="113">
        <f t="shared" si="8"/>
        <v>0</v>
      </c>
      <c r="H101" s="115">
        <f t="shared" si="9"/>
        <v>0</v>
      </c>
      <c r="I101" s="18"/>
      <c r="J101" s="18"/>
      <c r="K101" s="7"/>
      <c r="L101" s="7"/>
      <c r="M101" s="18"/>
      <c r="N101" s="18"/>
      <c r="O101" s="122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idden="1">
      <c r="A102" s="18" t="s">
        <v>25</v>
      </c>
      <c r="B102" s="7" t="s">
        <v>136</v>
      </c>
      <c r="C102" s="137">
        <v>46234</v>
      </c>
      <c r="D102" s="42" t="s">
        <v>510</v>
      </c>
      <c r="E102" s="36" t="s">
        <v>511</v>
      </c>
      <c r="F102" s="112">
        <f t="shared" si="11"/>
        <v>8.15</v>
      </c>
      <c r="G102" s="113">
        <f t="shared" si="8"/>
        <v>0</v>
      </c>
      <c r="H102" s="115">
        <f t="shared" si="9"/>
        <v>0</v>
      </c>
      <c r="I102" s="18"/>
      <c r="J102" s="18"/>
      <c r="K102" s="7"/>
      <c r="L102" s="7"/>
      <c r="M102" s="18"/>
      <c r="N102" s="18"/>
      <c r="O102" s="122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idden="1">
      <c r="A103" s="18" t="s">
        <v>25</v>
      </c>
      <c r="B103" s="7" t="s">
        <v>136</v>
      </c>
      <c r="C103" s="137">
        <v>46234</v>
      </c>
      <c r="D103" s="42" t="s">
        <v>522</v>
      </c>
      <c r="E103" s="36" t="s">
        <v>560</v>
      </c>
      <c r="F103" s="112">
        <f t="shared" si="11"/>
        <v>3.85</v>
      </c>
      <c r="G103" s="113">
        <f t="shared" si="8"/>
        <v>1</v>
      </c>
      <c r="H103" s="115">
        <f t="shared" si="9"/>
        <v>1</v>
      </c>
      <c r="I103" s="18"/>
      <c r="J103" s="18"/>
      <c r="K103" s="7"/>
      <c r="L103" s="7"/>
      <c r="M103" s="18"/>
      <c r="N103" s="18"/>
      <c r="O103" s="122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idden="1">
      <c r="A104" s="18" t="s">
        <v>25</v>
      </c>
      <c r="B104" s="7" t="s">
        <v>137</v>
      </c>
      <c r="C104" s="137">
        <v>46204</v>
      </c>
      <c r="D104" s="42" t="s">
        <v>499</v>
      </c>
      <c r="E104" s="36" t="s">
        <v>303</v>
      </c>
      <c r="F104" s="112">
        <f t="shared" si="11"/>
        <v>7.95</v>
      </c>
      <c r="G104" s="113">
        <f t="shared" si="8"/>
        <v>0</v>
      </c>
      <c r="H104" s="115">
        <f t="shared" si="9"/>
        <v>0</v>
      </c>
      <c r="I104" s="18"/>
      <c r="J104" s="18"/>
      <c r="K104" s="7"/>
      <c r="L104" s="7"/>
      <c r="M104" s="18"/>
      <c r="N104" s="18"/>
      <c r="O104" s="122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idden="1">
      <c r="A105" s="18" t="s">
        <v>25</v>
      </c>
      <c r="B105" s="7" t="s">
        <v>137</v>
      </c>
      <c r="C105" s="137">
        <v>46206</v>
      </c>
      <c r="D105" s="42" t="s">
        <v>510</v>
      </c>
      <c r="E105" s="36" t="s">
        <v>561</v>
      </c>
      <c r="F105" s="112">
        <f t="shared" si="11"/>
        <v>8.1</v>
      </c>
      <c r="G105" s="113">
        <f t="shared" si="8"/>
        <v>0</v>
      </c>
      <c r="H105" s="115">
        <f t="shared" si="9"/>
        <v>0</v>
      </c>
      <c r="I105" s="18"/>
      <c r="J105" s="18"/>
      <c r="K105" s="7"/>
      <c r="L105" s="7"/>
      <c r="M105" s="18"/>
      <c r="N105" s="18"/>
      <c r="O105" s="122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idden="1">
      <c r="A106" s="18" t="s">
        <v>25</v>
      </c>
      <c r="B106" s="7" t="s">
        <v>137</v>
      </c>
      <c r="C106" s="137">
        <v>46207</v>
      </c>
      <c r="D106" s="42" t="s">
        <v>499</v>
      </c>
      <c r="E106" s="36" t="s">
        <v>562</v>
      </c>
      <c r="F106" s="112">
        <f t="shared" si="11"/>
        <v>7.6833333333333336</v>
      </c>
      <c r="G106" s="113">
        <f t="shared" si="8"/>
        <v>0</v>
      </c>
      <c r="H106" s="115">
        <f t="shared" si="9"/>
        <v>0</v>
      </c>
      <c r="I106" s="18"/>
      <c r="J106" s="18"/>
      <c r="K106" s="7"/>
      <c r="L106" s="7"/>
      <c r="M106" s="18"/>
      <c r="N106" s="18"/>
      <c r="O106" s="122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idden="1">
      <c r="A107" s="18" t="s">
        <v>25</v>
      </c>
      <c r="B107" s="7" t="s">
        <v>137</v>
      </c>
      <c r="C107" s="137">
        <v>46208</v>
      </c>
      <c r="D107" s="42" t="s">
        <v>514</v>
      </c>
      <c r="E107" s="36" t="s">
        <v>563</v>
      </c>
      <c r="F107" s="112">
        <f t="shared" si="11"/>
        <v>7.1833333333333336</v>
      </c>
      <c r="G107" s="113">
        <f t="shared" si="8"/>
        <v>0</v>
      </c>
      <c r="H107" s="115">
        <f t="shared" si="9"/>
        <v>0</v>
      </c>
      <c r="I107" s="18"/>
      <c r="J107" s="18"/>
      <c r="K107" s="7"/>
      <c r="L107" s="7"/>
      <c r="M107" s="18"/>
      <c r="N107" s="18"/>
      <c r="O107" s="122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idden="1">
      <c r="A108" s="18" t="s">
        <v>25</v>
      </c>
      <c r="B108" s="7" t="s">
        <v>137</v>
      </c>
      <c r="C108" s="137">
        <v>46208</v>
      </c>
      <c r="D108" s="42" t="s">
        <v>542</v>
      </c>
      <c r="E108" s="36" t="s">
        <v>564</v>
      </c>
      <c r="F108" s="112">
        <f t="shared" si="11"/>
        <v>3.0166666666666666</v>
      </c>
      <c r="G108" s="113">
        <f t="shared" si="8"/>
        <v>1</v>
      </c>
      <c r="H108" s="115">
        <f t="shared" si="9"/>
        <v>1</v>
      </c>
      <c r="I108" s="18"/>
      <c r="J108" s="18"/>
      <c r="K108" s="7"/>
      <c r="L108" s="7"/>
      <c r="M108" s="18"/>
      <c r="N108" s="18"/>
      <c r="O108" s="122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idden="1">
      <c r="A109" s="18" t="s">
        <v>25</v>
      </c>
      <c r="B109" s="7" t="s">
        <v>137</v>
      </c>
      <c r="C109" s="137">
        <v>46209</v>
      </c>
      <c r="D109" s="42" t="s">
        <v>565</v>
      </c>
      <c r="E109" s="36" t="s">
        <v>366</v>
      </c>
      <c r="F109" s="112">
        <f t="shared" si="11"/>
        <v>8.3666666666666671</v>
      </c>
      <c r="G109" s="113">
        <f t="shared" si="8"/>
        <v>0</v>
      </c>
      <c r="H109" s="115">
        <f t="shared" si="9"/>
        <v>0</v>
      </c>
      <c r="I109" s="18"/>
      <c r="J109" s="18"/>
      <c r="K109" s="7"/>
      <c r="L109" s="7"/>
      <c r="M109" s="18"/>
      <c r="N109" s="18"/>
      <c r="O109" s="122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idden="1">
      <c r="A110" s="18" t="s">
        <v>25</v>
      </c>
      <c r="B110" s="7" t="s">
        <v>137</v>
      </c>
      <c r="C110" s="137">
        <v>46210</v>
      </c>
      <c r="D110" s="42" t="s">
        <v>565</v>
      </c>
      <c r="E110" s="36" t="s">
        <v>566</v>
      </c>
      <c r="F110" s="112">
        <f t="shared" si="11"/>
        <v>8.4</v>
      </c>
      <c r="G110" s="113">
        <f t="shared" si="8"/>
        <v>0</v>
      </c>
      <c r="H110" s="115">
        <f t="shared" si="9"/>
        <v>0</v>
      </c>
      <c r="I110" s="18"/>
      <c r="J110" s="18"/>
      <c r="K110" s="7"/>
      <c r="L110" s="7"/>
      <c r="M110" s="18"/>
      <c r="N110" s="18"/>
      <c r="O110" s="122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idden="1">
      <c r="A111" s="18" t="s">
        <v>25</v>
      </c>
      <c r="B111" s="7" t="s">
        <v>137</v>
      </c>
      <c r="C111" s="137">
        <v>46211</v>
      </c>
      <c r="D111" s="42" t="s">
        <v>490</v>
      </c>
      <c r="E111" s="36" t="s">
        <v>219</v>
      </c>
      <c r="F111" s="112">
        <f t="shared" si="11"/>
        <v>7.9333333333333336</v>
      </c>
      <c r="G111" s="113">
        <f t="shared" si="8"/>
        <v>0</v>
      </c>
      <c r="H111" s="115">
        <f t="shared" si="9"/>
        <v>0</v>
      </c>
      <c r="I111" s="18"/>
      <c r="J111" s="18"/>
      <c r="K111" s="7"/>
      <c r="L111" s="7"/>
      <c r="M111" s="18"/>
      <c r="N111" s="18"/>
      <c r="O111" s="122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idden="1">
      <c r="A112" s="18" t="s">
        <v>25</v>
      </c>
      <c r="B112" s="7" t="s">
        <v>137</v>
      </c>
      <c r="C112" s="137">
        <v>46212</v>
      </c>
      <c r="D112" s="42" t="s">
        <v>514</v>
      </c>
      <c r="E112" s="36" t="s">
        <v>238</v>
      </c>
      <c r="F112" s="112">
        <f t="shared" si="11"/>
        <v>7.3166666666666664</v>
      </c>
      <c r="G112" s="113">
        <f t="shared" si="8"/>
        <v>0</v>
      </c>
      <c r="H112" s="115">
        <f t="shared" si="9"/>
        <v>0</v>
      </c>
      <c r="I112" s="18"/>
      <c r="J112" s="18"/>
      <c r="K112" s="7"/>
      <c r="L112" s="7"/>
      <c r="M112" s="18"/>
      <c r="N112" s="18"/>
      <c r="O112" s="122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idden="1">
      <c r="A113" s="18" t="s">
        <v>25</v>
      </c>
      <c r="B113" s="7" t="s">
        <v>137</v>
      </c>
      <c r="C113" s="137">
        <v>46213</v>
      </c>
      <c r="D113" s="42" t="s">
        <v>565</v>
      </c>
      <c r="E113" s="36" t="s">
        <v>567</v>
      </c>
      <c r="F113" s="112">
        <f t="shared" si="11"/>
        <v>7.6</v>
      </c>
      <c r="G113" s="113">
        <f t="shared" si="8"/>
        <v>0</v>
      </c>
      <c r="H113" s="115">
        <f t="shared" si="9"/>
        <v>0</v>
      </c>
      <c r="I113" s="18"/>
      <c r="J113" s="18"/>
      <c r="K113" s="7"/>
      <c r="L113" s="7"/>
      <c r="M113" s="18"/>
      <c r="N113" s="18"/>
      <c r="O113" s="122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idden="1">
      <c r="A114" s="18" t="s">
        <v>25</v>
      </c>
      <c r="B114" s="7" t="s">
        <v>137</v>
      </c>
      <c r="C114" s="137">
        <v>46214</v>
      </c>
      <c r="D114" s="42" t="s">
        <v>499</v>
      </c>
      <c r="E114" s="36" t="s">
        <v>568</v>
      </c>
      <c r="F114" s="112">
        <f t="shared" si="11"/>
        <v>8.8000000000000007</v>
      </c>
      <c r="G114" s="113">
        <f t="shared" si="8"/>
        <v>0</v>
      </c>
      <c r="H114" s="115">
        <f t="shared" si="9"/>
        <v>0</v>
      </c>
      <c r="I114" s="18"/>
      <c r="J114" s="18"/>
      <c r="K114" s="7"/>
      <c r="L114" s="7"/>
      <c r="M114" s="18"/>
      <c r="N114" s="18"/>
      <c r="O114" s="122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idden="1">
      <c r="A115" s="18" t="s">
        <v>25</v>
      </c>
      <c r="B115" s="7" t="s">
        <v>137</v>
      </c>
      <c r="C115" s="137">
        <v>46215</v>
      </c>
      <c r="D115" s="42" t="s">
        <v>499</v>
      </c>
      <c r="E115" s="36" t="s">
        <v>509</v>
      </c>
      <c r="F115" s="112">
        <f t="shared" si="11"/>
        <v>6.65</v>
      </c>
      <c r="G115" s="113">
        <f t="shared" si="8"/>
        <v>0</v>
      </c>
      <c r="H115" s="115">
        <f t="shared" si="9"/>
        <v>0</v>
      </c>
      <c r="I115" s="18"/>
      <c r="J115" s="18"/>
      <c r="K115" s="7"/>
      <c r="L115" s="7"/>
      <c r="M115" s="18"/>
      <c r="N115" s="18"/>
      <c r="O115" s="122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idden="1">
      <c r="A116" s="18" t="s">
        <v>25</v>
      </c>
      <c r="B116" s="7" t="s">
        <v>137</v>
      </c>
      <c r="C116" s="137">
        <v>46216</v>
      </c>
      <c r="D116" s="42" t="s">
        <v>510</v>
      </c>
      <c r="E116" s="36" t="s">
        <v>415</v>
      </c>
      <c r="F116" s="112">
        <f t="shared" si="11"/>
        <v>8.2833333333333332</v>
      </c>
      <c r="G116" s="113">
        <f t="shared" si="8"/>
        <v>0</v>
      </c>
      <c r="H116" s="115">
        <f t="shared" si="9"/>
        <v>0</v>
      </c>
      <c r="I116" s="18"/>
      <c r="J116" s="18"/>
      <c r="K116" s="7"/>
      <c r="L116" s="7"/>
      <c r="M116" s="18"/>
      <c r="N116" s="18"/>
      <c r="O116" s="122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idden="1">
      <c r="A117" s="18" t="s">
        <v>25</v>
      </c>
      <c r="B117" s="7" t="s">
        <v>137</v>
      </c>
      <c r="C117" s="137">
        <v>46217</v>
      </c>
      <c r="D117" s="42" t="s">
        <v>565</v>
      </c>
      <c r="E117" s="36" t="s">
        <v>569</v>
      </c>
      <c r="F117" s="112">
        <f t="shared" si="11"/>
        <v>9.7833333333333332</v>
      </c>
      <c r="G117" s="113">
        <f t="shared" si="8"/>
        <v>0</v>
      </c>
      <c r="H117" s="115">
        <f t="shared" si="9"/>
        <v>0</v>
      </c>
      <c r="I117" s="18"/>
      <c r="J117" s="18"/>
      <c r="K117" s="7"/>
      <c r="L117" s="7"/>
      <c r="M117" s="18"/>
      <c r="N117" s="18"/>
      <c r="O117" s="122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idden="1">
      <c r="A118" s="18" t="s">
        <v>25</v>
      </c>
      <c r="B118" s="7" t="s">
        <v>137</v>
      </c>
      <c r="C118" s="137">
        <v>46218</v>
      </c>
      <c r="D118" s="42" t="s">
        <v>565</v>
      </c>
      <c r="E118" s="36" t="s">
        <v>570</v>
      </c>
      <c r="F118" s="112">
        <f t="shared" si="11"/>
        <v>11.383333333333333</v>
      </c>
      <c r="G118" s="113">
        <f t="shared" si="8"/>
        <v>0</v>
      </c>
      <c r="H118" s="115">
        <f t="shared" si="9"/>
        <v>0</v>
      </c>
      <c r="I118" s="18"/>
      <c r="J118" s="18"/>
      <c r="K118" s="7"/>
      <c r="L118" s="7"/>
      <c r="M118" s="18"/>
      <c r="N118" s="18"/>
      <c r="O118" s="122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idden="1">
      <c r="A119" s="18" t="s">
        <v>25</v>
      </c>
      <c r="B119" s="7" t="s">
        <v>137</v>
      </c>
      <c r="C119" s="137">
        <v>46219</v>
      </c>
      <c r="D119" s="42" t="s">
        <v>499</v>
      </c>
      <c r="E119" s="36" t="s">
        <v>571</v>
      </c>
      <c r="F119" s="112">
        <f t="shared" si="11"/>
        <v>9.75</v>
      </c>
      <c r="G119" s="113">
        <f t="shared" si="8"/>
        <v>0</v>
      </c>
      <c r="H119" s="115">
        <f t="shared" si="9"/>
        <v>0</v>
      </c>
      <c r="I119" s="18"/>
      <c r="J119" s="18"/>
      <c r="K119" s="7"/>
      <c r="L119" s="7"/>
      <c r="M119" s="18"/>
      <c r="N119" s="18"/>
      <c r="O119" s="122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idden="1">
      <c r="A120" s="18" t="s">
        <v>25</v>
      </c>
      <c r="B120" s="7" t="s">
        <v>137</v>
      </c>
      <c r="C120" s="137">
        <v>46220</v>
      </c>
      <c r="D120" s="42" t="s">
        <v>565</v>
      </c>
      <c r="E120" s="36" t="s">
        <v>572</v>
      </c>
      <c r="F120" s="112">
        <f t="shared" si="11"/>
        <v>10.7</v>
      </c>
      <c r="G120" s="113">
        <f t="shared" si="8"/>
        <v>0</v>
      </c>
      <c r="H120" s="115">
        <f t="shared" si="9"/>
        <v>0</v>
      </c>
      <c r="I120" s="18"/>
      <c r="J120" s="18"/>
      <c r="K120" s="7"/>
      <c r="L120" s="7"/>
      <c r="M120" s="18"/>
      <c r="N120" s="18"/>
      <c r="O120" s="122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idden="1">
      <c r="A121" s="18" t="s">
        <v>25</v>
      </c>
      <c r="B121" s="7" t="s">
        <v>137</v>
      </c>
      <c r="C121" s="137">
        <v>46221</v>
      </c>
      <c r="D121" s="42" t="s">
        <v>499</v>
      </c>
      <c r="E121" s="36" t="s">
        <v>573</v>
      </c>
      <c r="F121" s="112">
        <f t="shared" si="11"/>
        <v>7.65</v>
      </c>
      <c r="G121" s="113">
        <f t="shared" si="8"/>
        <v>0</v>
      </c>
      <c r="H121" s="115">
        <f t="shared" si="9"/>
        <v>0</v>
      </c>
      <c r="I121" s="18"/>
      <c r="J121" s="18"/>
      <c r="K121" s="7"/>
      <c r="L121" s="7"/>
      <c r="M121" s="18"/>
      <c r="N121" s="18"/>
      <c r="O121" s="122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idden="1">
      <c r="A122" s="18" t="s">
        <v>25</v>
      </c>
      <c r="B122" s="7" t="s">
        <v>137</v>
      </c>
      <c r="C122" s="137">
        <v>46222</v>
      </c>
      <c r="D122" s="42" t="s">
        <v>510</v>
      </c>
      <c r="E122" s="36" t="s">
        <v>491</v>
      </c>
      <c r="F122" s="112">
        <f t="shared" si="11"/>
        <v>7.9666666666666668</v>
      </c>
      <c r="G122" s="113">
        <f t="shared" si="8"/>
        <v>0</v>
      </c>
      <c r="H122" s="115">
        <f t="shared" si="9"/>
        <v>0</v>
      </c>
      <c r="I122" s="18"/>
      <c r="J122" s="18"/>
      <c r="K122" s="7"/>
      <c r="L122" s="7"/>
      <c r="M122" s="18"/>
      <c r="N122" s="18"/>
      <c r="O122" s="122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idden="1">
      <c r="A123" s="18" t="s">
        <v>25</v>
      </c>
      <c r="B123" s="7" t="s">
        <v>137</v>
      </c>
      <c r="C123" s="137">
        <v>46222</v>
      </c>
      <c r="D123" s="42" t="s">
        <v>522</v>
      </c>
      <c r="E123" s="36" t="s">
        <v>574</v>
      </c>
      <c r="F123" s="112">
        <f t="shared" si="11"/>
        <v>1.5833333333333335</v>
      </c>
      <c r="G123" s="113">
        <f t="shared" si="8"/>
        <v>1</v>
      </c>
      <c r="H123" s="115">
        <f t="shared" si="9"/>
        <v>1</v>
      </c>
      <c r="I123" s="18"/>
      <c r="J123" s="18"/>
      <c r="K123" s="7"/>
      <c r="L123" s="7"/>
      <c r="M123" s="18"/>
      <c r="N123" s="18"/>
      <c r="O123" s="122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idden="1">
      <c r="A124" s="18" t="s">
        <v>25</v>
      </c>
      <c r="B124" s="7" t="s">
        <v>137</v>
      </c>
      <c r="C124" s="137">
        <v>46223</v>
      </c>
      <c r="D124" s="42" t="s">
        <v>565</v>
      </c>
      <c r="E124" s="36" t="s">
        <v>575</v>
      </c>
      <c r="F124" s="112">
        <f t="shared" si="11"/>
        <v>10.5</v>
      </c>
      <c r="G124" s="113">
        <f t="shared" si="8"/>
        <v>0</v>
      </c>
      <c r="H124" s="115">
        <f t="shared" si="9"/>
        <v>0</v>
      </c>
      <c r="I124" s="18"/>
      <c r="J124" s="18"/>
      <c r="K124" s="7"/>
      <c r="L124" s="7"/>
      <c r="M124" s="18"/>
      <c r="N124" s="18"/>
      <c r="O124" s="122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idden="1">
      <c r="A125" s="18" t="s">
        <v>25</v>
      </c>
      <c r="B125" s="7" t="s">
        <v>137</v>
      </c>
      <c r="C125" s="137">
        <v>46224</v>
      </c>
      <c r="D125" s="42" t="s">
        <v>499</v>
      </c>
      <c r="E125" s="36" t="s">
        <v>576</v>
      </c>
      <c r="F125" s="112">
        <f t="shared" si="11"/>
        <v>7.4333333333333336</v>
      </c>
      <c r="G125" s="113">
        <f t="shared" si="8"/>
        <v>0</v>
      </c>
      <c r="H125" s="115">
        <f t="shared" si="9"/>
        <v>0</v>
      </c>
      <c r="I125" s="18"/>
      <c r="J125" s="18"/>
      <c r="K125" s="7"/>
      <c r="L125" s="7"/>
      <c r="M125" s="18"/>
      <c r="N125" s="18"/>
      <c r="O125" s="122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idden="1">
      <c r="A126" s="18" t="s">
        <v>25</v>
      </c>
      <c r="B126" s="7" t="s">
        <v>137</v>
      </c>
      <c r="C126" s="137">
        <v>46225</v>
      </c>
      <c r="D126" s="42" t="s">
        <v>499</v>
      </c>
      <c r="E126" s="36" t="s">
        <v>577</v>
      </c>
      <c r="F126" s="112">
        <f t="shared" si="11"/>
        <v>9.8833333333333329</v>
      </c>
      <c r="G126" s="113">
        <f t="shared" si="8"/>
        <v>0</v>
      </c>
      <c r="H126" s="115">
        <f t="shared" si="9"/>
        <v>0</v>
      </c>
      <c r="I126" s="18"/>
      <c r="J126" s="18"/>
      <c r="K126" s="7"/>
      <c r="L126" s="7"/>
      <c r="M126" s="18"/>
      <c r="N126" s="18"/>
      <c r="O126" s="122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idden="1">
      <c r="A127" s="18" t="s">
        <v>25</v>
      </c>
      <c r="B127" s="7" t="s">
        <v>137</v>
      </c>
      <c r="C127" s="137">
        <v>46226</v>
      </c>
      <c r="D127" s="42" t="s">
        <v>565</v>
      </c>
      <c r="E127" s="36" t="s">
        <v>578</v>
      </c>
      <c r="F127" s="112">
        <f t="shared" si="11"/>
        <v>10.716666666666667</v>
      </c>
      <c r="G127" s="113">
        <f t="shared" si="8"/>
        <v>0</v>
      </c>
      <c r="H127" s="115">
        <f t="shared" si="9"/>
        <v>0</v>
      </c>
      <c r="I127" s="18"/>
      <c r="J127" s="18"/>
      <c r="K127" s="7"/>
      <c r="L127" s="7"/>
      <c r="M127" s="18"/>
      <c r="N127" s="18"/>
      <c r="O127" s="122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idden="1">
      <c r="A128" s="18" t="s">
        <v>25</v>
      </c>
      <c r="B128" s="7" t="s">
        <v>137</v>
      </c>
      <c r="C128" s="137">
        <v>46227</v>
      </c>
      <c r="D128" s="42" t="s">
        <v>510</v>
      </c>
      <c r="E128" s="36" t="s">
        <v>364</v>
      </c>
      <c r="F128" s="112">
        <f t="shared" si="11"/>
        <v>8.3333333333333339</v>
      </c>
      <c r="G128" s="113">
        <f t="shared" si="8"/>
        <v>0</v>
      </c>
      <c r="H128" s="115">
        <f t="shared" si="9"/>
        <v>0</v>
      </c>
      <c r="I128" s="18"/>
      <c r="J128" s="18"/>
      <c r="K128" s="7"/>
      <c r="L128" s="7"/>
      <c r="M128" s="18"/>
      <c r="N128" s="18"/>
      <c r="O128" s="122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idden="1">
      <c r="A129" s="18" t="s">
        <v>25</v>
      </c>
      <c r="B129" s="7" t="s">
        <v>137</v>
      </c>
      <c r="C129" s="137">
        <v>46228</v>
      </c>
      <c r="D129" s="42" t="s">
        <v>510</v>
      </c>
      <c r="E129" s="36" t="s">
        <v>539</v>
      </c>
      <c r="F129" s="112">
        <f t="shared" si="11"/>
        <v>9.0166666666666675</v>
      </c>
      <c r="G129" s="113">
        <f t="shared" si="8"/>
        <v>0</v>
      </c>
      <c r="H129" s="115">
        <f t="shared" si="9"/>
        <v>0</v>
      </c>
      <c r="I129" s="18"/>
      <c r="J129" s="18"/>
      <c r="K129" s="7"/>
      <c r="L129" s="7"/>
      <c r="M129" s="18"/>
      <c r="N129" s="18"/>
      <c r="O129" s="122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idden="1">
      <c r="A130" s="18" t="s">
        <v>25</v>
      </c>
      <c r="B130" s="7" t="s">
        <v>137</v>
      </c>
      <c r="C130" s="137">
        <v>46229</v>
      </c>
      <c r="D130" s="42" t="s">
        <v>499</v>
      </c>
      <c r="E130" s="36" t="s">
        <v>493</v>
      </c>
      <c r="F130" s="112">
        <f t="shared" si="11"/>
        <v>7.8166666666666664</v>
      </c>
      <c r="G130" s="113">
        <f t="shared" ref="G130:G193" si="12">IF(AND(ISNUMBER(F130), F130&lt;4), 1, 0)</f>
        <v>0</v>
      </c>
      <c r="H130" s="115">
        <f t="shared" ref="H130:H193" si="13">IF(AND(G130=1, COUNTIFS(A:A, A130, B:B, B130, C:C, C130) &gt; 1), 1, 0)</f>
        <v>0</v>
      </c>
      <c r="I130" s="18"/>
      <c r="J130" s="18"/>
      <c r="K130" s="7"/>
      <c r="L130" s="7"/>
      <c r="M130" s="18"/>
      <c r="N130" s="18"/>
      <c r="O130" s="122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idden="1">
      <c r="A131" s="18" t="s">
        <v>25</v>
      </c>
      <c r="B131" s="7" t="s">
        <v>137</v>
      </c>
      <c r="C131" s="137">
        <v>46230</v>
      </c>
      <c r="D131" s="42" t="s">
        <v>565</v>
      </c>
      <c r="E131" s="36" t="s">
        <v>355</v>
      </c>
      <c r="F131" s="112">
        <f t="shared" ref="F131:F194" si="14">IF(ISNUMBER(SEARCH("h",E131)), LEFT(E131,SEARCH("h",E131)-1) + IFERROR(MID(E131,SEARCH("h",E131)+1,LEN(E131)-SEARCH("h",E131)-1)/60, 0), IF(ISNUMBER(SEARCH("p",E131)), LEFT(E131,SEARCH("p",E131)-1)/60, "")
)</f>
        <v>8.1999999999999993</v>
      </c>
      <c r="G131" s="113">
        <f t="shared" si="12"/>
        <v>0</v>
      </c>
      <c r="H131" s="115">
        <f t="shared" si="13"/>
        <v>0</v>
      </c>
      <c r="I131" s="18"/>
      <c r="J131" s="18"/>
      <c r="K131" s="7"/>
      <c r="L131" s="7"/>
      <c r="M131" s="18"/>
      <c r="N131" s="18"/>
      <c r="O131" s="122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idden="1">
      <c r="A132" s="18" t="s">
        <v>25</v>
      </c>
      <c r="B132" s="7" t="s">
        <v>137</v>
      </c>
      <c r="C132" s="137">
        <v>46231</v>
      </c>
      <c r="D132" s="42" t="s">
        <v>499</v>
      </c>
      <c r="E132" s="36" t="s">
        <v>579</v>
      </c>
      <c r="F132" s="112">
        <f t="shared" si="14"/>
        <v>8.1333333333333329</v>
      </c>
      <c r="G132" s="113">
        <f t="shared" si="12"/>
        <v>0</v>
      </c>
      <c r="H132" s="115">
        <f t="shared" si="13"/>
        <v>0</v>
      </c>
      <c r="I132" s="18"/>
      <c r="J132" s="18"/>
      <c r="K132" s="7"/>
      <c r="L132" s="7"/>
      <c r="M132" s="18"/>
      <c r="N132" s="18"/>
      <c r="O132" s="122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idden="1">
      <c r="A133" s="18" t="s">
        <v>25</v>
      </c>
      <c r="B133" s="7" t="s">
        <v>137</v>
      </c>
      <c r="C133" s="137">
        <v>46232</v>
      </c>
      <c r="D133" s="42" t="s">
        <v>510</v>
      </c>
      <c r="E133" s="36" t="s">
        <v>579</v>
      </c>
      <c r="F133" s="112">
        <f t="shared" si="14"/>
        <v>8.1333333333333329</v>
      </c>
      <c r="G133" s="113">
        <f t="shared" si="12"/>
        <v>0</v>
      </c>
      <c r="H133" s="115">
        <f t="shared" si="13"/>
        <v>0</v>
      </c>
      <c r="I133" s="18"/>
      <c r="J133" s="18"/>
      <c r="K133" s="7"/>
      <c r="L133" s="7"/>
      <c r="M133" s="18"/>
      <c r="N133" s="18"/>
      <c r="O133" s="122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idden="1">
      <c r="A134" s="18" t="s">
        <v>25</v>
      </c>
      <c r="B134" s="7" t="s">
        <v>137</v>
      </c>
      <c r="C134" s="137">
        <v>46232</v>
      </c>
      <c r="D134" s="42" t="s">
        <v>522</v>
      </c>
      <c r="E134" s="36" t="s">
        <v>580</v>
      </c>
      <c r="F134" s="112">
        <f t="shared" si="14"/>
        <v>2.95</v>
      </c>
      <c r="G134" s="113">
        <f t="shared" si="12"/>
        <v>1</v>
      </c>
      <c r="H134" s="115">
        <f t="shared" si="13"/>
        <v>1</v>
      </c>
      <c r="I134" s="18"/>
      <c r="J134" s="18"/>
      <c r="K134" s="7"/>
      <c r="L134" s="7"/>
      <c r="M134" s="18"/>
      <c r="N134" s="18"/>
      <c r="O134" s="122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idden="1">
      <c r="A135" s="18" t="s">
        <v>25</v>
      </c>
      <c r="B135" s="7" t="s">
        <v>137</v>
      </c>
      <c r="C135" s="137">
        <v>46233</v>
      </c>
      <c r="D135" s="42" t="s">
        <v>510</v>
      </c>
      <c r="E135" s="36" t="s">
        <v>444</v>
      </c>
      <c r="F135" s="112">
        <f t="shared" si="14"/>
        <v>8.0333333333333332</v>
      </c>
      <c r="G135" s="113">
        <f t="shared" si="12"/>
        <v>0</v>
      </c>
      <c r="H135" s="115">
        <f t="shared" si="13"/>
        <v>0</v>
      </c>
      <c r="I135" s="18"/>
      <c r="J135" s="18"/>
      <c r="K135" s="7"/>
      <c r="L135" s="7"/>
      <c r="M135" s="18"/>
      <c r="N135" s="18"/>
      <c r="O135" s="122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idden="1">
      <c r="A136" s="18" t="s">
        <v>25</v>
      </c>
      <c r="B136" s="7" t="s">
        <v>137</v>
      </c>
      <c r="C136" s="137">
        <v>46233</v>
      </c>
      <c r="D136" s="42" t="s">
        <v>522</v>
      </c>
      <c r="E136" s="36" t="s">
        <v>581</v>
      </c>
      <c r="F136" s="112">
        <f t="shared" si="14"/>
        <v>2.9333333333333336</v>
      </c>
      <c r="G136" s="113">
        <f t="shared" si="12"/>
        <v>1</v>
      </c>
      <c r="H136" s="115">
        <f t="shared" si="13"/>
        <v>1</v>
      </c>
      <c r="I136" s="18"/>
      <c r="J136" s="18"/>
      <c r="K136" s="7"/>
      <c r="L136" s="7"/>
      <c r="M136" s="18"/>
      <c r="N136" s="18"/>
      <c r="O136" s="122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idden="1">
      <c r="A137" s="18" t="s">
        <v>25</v>
      </c>
      <c r="B137" s="7" t="s">
        <v>137</v>
      </c>
      <c r="C137" s="137">
        <v>46234</v>
      </c>
      <c r="D137" s="42" t="s">
        <v>510</v>
      </c>
      <c r="E137" s="36" t="s">
        <v>511</v>
      </c>
      <c r="F137" s="112">
        <f t="shared" si="14"/>
        <v>8.15</v>
      </c>
      <c r="G137" s="113">
        <f t="shared" si="12"/>
        <v>0</v>
      </c>
      <c r="H137" s="115">
        <f t="shared" si="13"/>
        <v>0</v>
      </c>
      <c r="I137" s="18"/>
      <c r="J137" s="18"/>
      <c r="K137" s="7"/>
      <c r="L137" s="7"/>
      <c r="M137" s="18"/>
      <c r="N137" s="18"/>
      <c r="O137" s="122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idden="1">
      <c r="A138" s="18" t="s">
        <v>105</v>
      </c>
      <c r="B138" s="7" t="s">
        <v>106</v>
      </c>
      <c r="C138" s="137">
        <v>46211</v>
      </c>
      <c r="D138" s="42" t="s">
        <v>582</v>
      </c>
      <c r="E138" s="36" t="s">
        <v>224</v>
      </c>
      <c r="F138" s="112">
        <f t="shared" si="14"/>
        <v>5</v>
      </c>
      <c r="G138" s="113">
        <f t="shared" si="12"/>
        <v>0</v>
      </c>
      <c r="H138" s="115">
        <f t="shared" si="13"/>
        <v>0</v>
      </c>
      <c r="I138" s="18"/>
      <c r="J138" s="18"/>
      <c r="K138" s="7"/>
      <c r="L138" s="7"/>
      <c r="M138" s="18"/>
      <c r="N138" s="18"/>
      <c r="O138" s="122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idden="1">
      <c r="A139" s="18" t="s">
        <v>105</v>
      </c>
      <c r="B139" s="7" t="s">
        <v>92</v>
      </c>
      <c r="C139" s="137">
        <v>46221</v>
      </c>
      <c r="D139" s="42" t="s">
        <v>582</v>
      </c>
      <c r="E139" s="36" t="s">
        <v>224</v>
      </c>
      <c r="F139" s="112">
        <f t="shared" si="14"/>
        <v>5</v>
      </c>
      <c r="G139" s="113">
        <f t="shared" si="12"/>
        <v>0</v>
      </c>
      <c r="H139" s="115">
        <f t="shared" si="13"/>
        <v>0</v>
      </c>
      <c r="I139" s="18"/>
      <c r="J139" s="18"/>
      <c r="K139" s="7"/>
      <c r="L139" s="7"/>
      <c r="M139" s="18"/>
      <c r="N139" s="18"/>
      <c r="O139" s="122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idden="1">
      <c r="A140" s="18" t="s">
        <v>105</v>
      </c>
      <c r="B140" s="7" t="s">
        <v>92</v>
      </c>
      <c r="C140" s="137">
        <v>46221</v>
      </c>
      <c r="D140" s="42" t="s">
        <v>583</v>
      </c>
      <c r="E140" s="36" t="s">
        <v>243</v>
      </c>
      <c r="F140" s="112">
        <f t="shared" si="14"/>
        <v>8</v>
      </c>
      <c r="G140" s="113">
        <f t="shared" si="12"/>
        <v>0</v>
      </c>
      <c r="H140" s="115">
        <f t="shared" si="13"/>
        <v>0</v>
      </c>
      <c r="I140" s="18"/>
      <c r="J140" s="18"/>
      <c r="K140" s="7"/>
      <c r="L140" s="7"/>
      <c r="M140" s="18"/>
      <c r="N140" s="18"/>
      <c r="O140" s="122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idden="1">
      <c r="A141" s="18" t="s">
        <v>105</v>
      </c>
      <c r="B141" s="7" t="s">
        <v>92</v>
      </c>
      <c r="C141" s="137">
        <v>46221</v>
      </c>
      <c r="D141" s="42" t="s">
        <v>584</v>
      </c>
      <c r="E141" s="36" t="s">
        <v>585</v>
      </c>
      <c r="F141" s="112">
        <f t="shared" si="14"/>
        <v>0.5</v>
      </c>
      <c r="G141" s="113">
        <f t="shared" si="12"/>
        <v>1</v>
      </c>
      <c r="H141" s="115">
        <f t="shared" si="13"/>
        <v>1</v>
      </c>
      <c r="I141" s="18"/>
      <c r="J141" s="18"/>
      <c r="K141" s="7"/>
      <c r="L141" s="7"/>
      <c r="M141" s="18"/>
      <c r="N141" s="18"/>
      <c r="O141" s="122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idden="1">
      <c r="A142" s="18" t="s">
        <v>105</v>
      </c>
      <c r="B142" s="7" t="s">
        <v>92</v>
      </c>
      <c r="C142" s="137">
        <v>46222</v>
      </c>
      <c r="D142" s="42" t="s">
        <v>586</v>
      </c>
      <c r="E142" s="36" t="s">
        <v>243</v>
      </c>
      <c r="F142" s="112">
        <f t="shared" si="14"/>
        <v>8</v>
      </c>
      <c r="G142" s="113">
        <f t="shared" si="12"/>
        <v>0</v>
      </c>
      <c r="H142" s="115">
        <f t="shared" si="13"/>
        <v>0</v>
      </c>
      <c r="I142" s="18"/>
      <c r="J142" s="18"/>
      <c r="K142" s="7"/>
      <c r="L142" s="7"/>
      <c r="M142" s="18"/>
      <c r="N142" s="18"/>
      <c r="O142" s="122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idden="1">
      <c r="A143" s="18" t="s">
        <v>105</v>
      </c>
      <c r="B143" s="7" t="s">
        <v>92</v>
      </c>
      <c r="C143" s="140">
        <v>46223</v>
      </c>
      <c r="D143" s="42" t="s">
        <v>583</v>
      </c>
      <c r="E143" s="36" t="s">
        <v>243</v>
      </c>
      <c r="F143" s="112">
        <f t="shared" si="14"/>
        <v>8</v>
      </c>
      <c r="G143" s="113">
        <f t="shared" si="12"/>
        <v>0</v>
      </c>
      <c r="H143" s="115">
        <f t="shared" si="13"/>
        <v>0</v>
      </c>
      <c r="I143" s="18"/>
      <c r="J143" s="18"/>
      <c r="K143" s="7"/>
      <c r="L143" s="7"/>
      <c r="M143" s="18"/>
      <c r="N143" s="18"/>
      <c r="O143" s="122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idden="1">
      <c r="A144" s="18" t="s">
        <v>105</v>
      </c>
      <c r="B144" s="7" t="s">
        <v>92</v>
      </c>
      <c r="C144" s="140">
        <v>46224</v>
      </c>
      <c r="D144" s="42" t="s">
        <v>583</v>
      </c>
      <c r="E144" s="36" t="s">
        <v>243</v>
      </c>
      <c r="F144" s="112">
        <f t="shared" si="14"/>
        <v>8</v>
      </c>
      <c r="G144" s="113">
        <f t="shared" si="12"/>
        <v>0</v>
      </c>
      <c r="H144" s="115">
        <f t="shared" si="13"/>
        <v>0</v>
      </c>
      <c r="I144" s="18"/>
      <c r="J144" s="18"/>
      <c r="K144" s="7"/>
      <c r="L144" s="7"/>
      <c r="M144" s="18"/>
      <c r="N144" s="18"/>
      <c r="O144" s="122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idden="1">
      <c r="A145" s="18" t="s">
        <v>105</v>
      </c>
      <c r="B145" s="7" t="s">
        <v>92</v>
      </c>
      <c r="C145" s="140">
        <v>46225</v>
      </c>
      <c r="D145" s="42" t="s">
        <v>583</v>
      </c>
      <c r="E145" s="36" t="s">
        <v>243</v>
      </c>
      <c r="F145" s="112">
        <f t="shared" si="14"/>
        <v>8</v>
      </c>
      <c r="G145" s="113">
        <f t="shared" si="12"/>
        <v>0</v>
      </c>
      <c r="H145" s="115">
        <f t="shared" si="13"/>
        <v>0</v>
      </c>
      <c r="I145" s="18"/>
      <c r="J145" s="18"/>
      <c r="K145" s="7"/>
      <c r="L145" s="7"/>
      <c r="M145" s="18"/>
      <c r="N145" s="18"/>
      <c r="O145" s="122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idden="1">
      <c r="A146" s="18" t="s">
        <v>105</v>
      </c>
      <c r="B146" s="7" t="s">
        <v>92</v>
      </c>
      <c r="C146" s="140">
        <v>46226</v>
      </c>
      <c r="D146" s="42" t="s">
        <v>583</v>
      </c>
      <c r="E146" s="36" t="s">
        <v>243</v>
      </c>
      <c r="F146" s="112">
        <f t="shared" si="14"/>
        <v>8</v>
      </c>
      <c r="G146" s="113">
        <f t="shared" si="12"/>
        <v>0</v>
      </c>
      <c r="H146" s="115">
        <f t="shared" si="13"/>
        <v>0</v>
      </c>
      <c r="I146" s="18"/>
      <c r="J146" s="18"/>
      <c r="K146" s="7"/>
      <c r="L146" s="7"/>
      <c r="M146" s="18"/>
      <c r="N146" s="18"/>
      <c r="O146" s="122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idden="1">
      <c r="A147" s="18" t="s">
        <v>105</v>
      </c>
      <c r="B147" s="7" t="s">
        <v>92</v>
      </c>
      <c r="C147" s="140">
        <v>46227</v>
      </c>
      <c r="D147" s="42" t="s">
        <v>586</v>
      </c>
      <c r="E147" s="36" t="s">
        <v>243</v>
      </c>
      <c r="F147" s="112">
        <f t="shared" si="14"/>
        <v>8</v>
      </c>
      <c r="G147" s="113">
        <f t="shared" si="12"/>
        <v>0</v>
      </c>
      <c r="H147" s="115">
        <f t="shared" si="13"/>
        <v>0</v>
      </c>
      <c r="I147" s="18"/>
      <c r="J147" s="18"/>
      <c r="K147" s="7"/>
      <c r="L147" s="7"/>
      <c r="M147" s="18"/>
      <c r="N147" s="18"/>
      <c r="O147" s="122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idden="1">
      <c r="A148" s="18" t="s">
        <v>105</v>
      </c>
      <c r="B148" s="7" t="s">
        <v>92</v>
      </c>
      <c r="C148" s="140">
        <v>46227</v>
      </c>
      <c r="D148" s="42" t="s">
        <v>583</v>
      </c>
      <c r="E148" s="36" t="s">
        <v>243</v>
      </c>
      <c r="F148" s="112">
        <f t="shared" si="14"/>
        <v>8</v>
      </c>
      <c r="G148" s="113">
        <f t="shared" si="12"/>
        <v>0</v>
      </c>
      <c r="H148" s="115">
        <f t="shared" si="13"/>
        <v>0</v>
      </c>
      <c r="I148" s="18"/>
      <c r="J148" s="18"/>
      <c r="K148" s="7"/>
      <c r="L148" s="7"/>
      <c r="M148" s="18"/>
      <c r="N148" s="18"/>
      <c r="O148" s="122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idden="1">
      <c r="A149" s="18" t="s">
        <v>105</v>
      </c>
      <c r="B149" s="7" t="s">
        <v>92</v>
      </c>
      <c r="C149" s="140">
        <v>46228</v>
      </c>
      <c r="D149" s="42" t="s">
        <v>582</v>
      </c>
      <c r="E149" s="36" t="s">
        <v>587</v>
      </c>
      <c r="F149" s="112">
        <f t="shared" si="14"/>
        <v>3.6</v>
      </c>
      <c r="G149" s="113">
        <f t="shared" si="12"/>
        <v>1</v>
      </c>
      <c r="H149" s="115">
        <f t="shared" si="13"/>
        <v>1</v>
      </c>
      <c r="I149" s="18"/>
      <c r="J149" s="18"/>
      <c r="K149" s="7"/>
      <c r="L149" s="7"/>
      <c r="M149" s="18"/>
      <c r="N149" s="18"/>
      <c r="O149" s="122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idden="1">
      <c r="A150" s="18" t="s">
        <v>105</v>
      </c>
      <c r="B150" s="7" t="s">
        <v>92</v>
      </c>
      <c r="C150" s="140">
        <v>46228</v>
      </c>
      <c r="D150" s="42" t="s">
        <v>583</v>
      </c>
      <c r="E150" s="36" t="s">
        <v>243</v>
      </c>
      <c r="F150" s="112">
        <f t="shared" si="14"/>
        <v>8</v>
      </c>
      <c r="G150" s="113">
        <f t="shared" si="12"/>
        <v>0</v>
      </c>
      <c r="H150" s="115">
        <f t="shared" si="13"/>
        <v>0</v>
      </c>
      <c r="I150" s="18"/>
      <c r="J150" s="18"/>
      <c r="K150" s="7"/>
      <c r="L150" s="7"/>
      <c r="M150" s="18"/>
      <c r="N150" s="18"/>
      <c r="O150" s="122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idden="1">
      <c r="A151" s="18" t="s">
        <v>105</v>
      </c>
      <c r="B151" s="7" t="s">
        <v>92</v>
      </c>
      <c r="C151" s="140">
        <v>46229</v>
      </c>
      <c r="D151" s="42" t="s">
        <v>582</v>
      </c>
      <c r="E151" s="36" t="s">
        <v>588</v>
      </c>
      <c r="F151" s="112">
        <f t="shared" si="14"/>
        <v>4.083333333333333</v>
      </c>
      <c r="G151" s="113">
        <f t="shared" si="12"/>
        <v>0</v>
      </c>
      <c r="H151" s="115">
        <f t="shared" si="13"/>
        <v>0</v>
      </c>
      <c r="I151" s="18"/>
      <c r="J151" s="18"/>
      <c r="K151" s="7"/>
      <c r="L151" s="7"/>
      <c r="M151" s="18"/>
      <c r="N151" s="18"/>
      <c r="O151" s="122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idden="1">
      <c r="A152" s="18" t="s">
        <v>105</v>
      </c>
      <c r="B152" s="7" t="s">
        <v>92</v>
      </c>
      <c r="C152" s="140">
        <v>46229</v>
      </c>
      <c r="D152" s="42" t="s">
        <v>583</v>
      </c>
      <c r="E152" s="36" t="s">
        <v>589</v>
      </c>
      <c r="F152" s="112">
        <f t="shared" si="14"/>
        <v>7.5166666666666666</v>
      </c>
      <c r="G152" s="113">
        <f t="shared" si="12"/>
        <v>0</v>
      </c>
      <c r="H152" s="115">
        <f t="shared" si="13"/>
        <v>0</v>
      </c>
      <c r="I152" s="18"/>
      <c r="J152" s="18"/>
      <c r="K152" s="7"/>
      <c r="L152" s="7"/>
      <c r="M152" s="18"/>
      <c r="N152" s="18"/>
      <c r="O152" s="122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idden="1">
      <c r="A153" s="18" t="s">
        <v>105</v>
      </c>
      <c r="B153" s="7" t="s">
        <v>92</v>
      </c>
      <c r="C153" s="140">
        <v>46229</v>
      </c>
      <c r="D153" s="42" t="s">
        <v>584</v>
      </c>
      <c r="E153" s="36" t="s">
        <v>590</v>
      </c>
      <c r="F153" s="112">
        <f t="shared" si="14"/>
        <v>0.28333333333333333</v>
      </c>
      <c r="G153" s="113">
        <f t="shared" si="12"/>
        <v>1</v>
      </c>
      <c r="H153" s="115">
        <f t="shared" si="13"/>
        <v>1</v>
      </c>
      <c r="I153" s="18"/>
      <c r="J153" s="18"/>
      <c r="K153" s="7"/>
      <c r="L153" s="7"/>
      <c r="M153" s="18"/>
      <c r="N153" s="18"/>
      <c r="O153" s="122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idden="1">
      <c r="A154" s="18" t="s">
        <v>105</v>
      </c>
      <c r="B154" s="7" t="s">
        <v>92</v>
      </c>
      <c r="C154" s="140">
        <v>46230</v>
      </c>
      <c r="D154" s="42" t="s">
        <v>582</v>
      </c>
      <c r="E154" s="36" t="s">
        <v>353</v>
      </c>
      <c r="F154" s="112">
        <f t="shared" si="14"/>
        <v>3.5</v>
      </c>
      <c r="G154" s="113">
        <f t="shared" si="12"/>
        <v>1</v>
      </c>
      <c r="H154" s="115">
        <f t="shared" si="13"/>
        <v>1</v>
      </c>
      <c r="I154" s="18"/>
      <c r="J154" s="18"/>
      <c r="K154" s="7"/>
      <c r="L154" s="7"/>
      <c r="M154" s="18"/>
      <c r="N154" s="18"/>
      <c r="O154" s="122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idden="1">
      <c r="A155" s="18" t="s">
        <v>105</v>
      </c>
      <c r="B155" s="7" t="s">
        <v>92</v>
      </c>
      <c r="C155" s="140">
        <v>46230</v>
      </c>
      <c r="D155" s="42" t="s">
        <v>583</v>
      </c>
      <c r="E155" s="36" t="s">
        <v>243</v>
      </c>
      <c r="F155" s="112">
        <f t="shared" si="14"/>
        <v>8</v>
      </c>
      <c r="G155" s="113">
        <f t="shared" si="12"/>
        <v>0</v>
      </c>
      <c r="H155" s="115">
        <f t="shared" si="13"/>
        <v>0</v>
      </c>
      <c r="I155" s="18"/>
      <c r="J155" s="18"/>
      <c r="K155" s="7"/>
      <c r="L155" s="7"/>
      <c r="M155" s="18"/>
      <c r="N155" s="18"/>
      <c r="O155" s="122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idden="1">
      <c r="A156" s="18" t="s">
        <v>105</v>
      </c>
      <c r="B156" s="7" t="s">
        <v>92</v>
      </c>
      <c r="C156" s="140">
        <v>46231</v>
      </c>
      <c r="D156" s="42" t="s">
        <v>583</v>
      </c>
      <c r="E156" s="36" t="s">
        <v>591</v>
      </c>
      <c r="F156" s="112">
        <f t="shared" si="14"/>
        <v>7.7333333333333334</v>
      </c>
      <c r="G156" s="113">
        <f t="shared" si="12"/>
        <v>0</v>
      </c>
      <c r="H156" s="115">
        <f t="shared" si="13"/>
        <v>0</v>
      </c>
      <c r="I156" s="18"/>
      <c r="J156" s="18"/>
      <c r="K156" s="7"/>
      <c r="L156" s="7"/>
      <c r="M156" s="18"/>
      <c r="N156" s="18"/>
      <c r="O156" s="122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idden="1">
      <c r="A157" s="18" t="s">
        <v>105</v>
      </c>
      <c r="B157" s="7" t="s">
        <v>92</v>
      </c>
      <c r="C157" s="140">
        <v>46232</v>
      </c>
      <c r="D157" s="42" t="s">
        <v>586</v>
      </c>
      <c r="E157" s="36" t="s">
        <v>592</v>
      </c>
      <c r="F157" s="112">
        <f t="shared" si="14"/>
        <v>9.65</v>
      </c>
      <c r="G157" s="113">
        <f t="shared" si="12"/>
        <v>0</v>
      </c>
      <c r="H157" s="115">
        <f t="shared" si="13"/>
        <v>0</v>
      </c>
      <c r="I157" s="18"/>
      <c r="J157" s="18"/>
      <c r="K157" s="7"/>
      <c r="L157" s="7"/>
      <c r="M157" s="18"/>
      <c r="N157" s="18"/>
      <c r="O157" s="122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idden="1">
      <c r="A158" s="18" t="s">
        <v>105</v>
      </c>
      <c r="B158" s="7" t="s">
        <v>92</v>
      </c>
      <c r="C158" s="140">
        <v>46233</v>
      </c>
      <c r="D158" s="42" t="s">
        <v>583</v>
      </c>
      <c r="E158" s="36" t="s">
        <v>593</v>
      </c>
      <c r="F158" s="112">
        <f t="shared" si="14"/>
        <v>8.6333333333333329</v>
      </c>
      <c r="G158" s="113">
        <f t="shared" si="12"/>
        <v>0</v>
      </c>
      <c r="H158" s="115">
        <f t="shared" si="13"/>
        <v>0</v>
      </c>
      <c r="I158" s="18"/>
      <c r="J158" s="18"/>
      <c r="K158" s="7"/>
      <c r="L158" s="7"/>
      <c r="M158" s="18"/>
      <c r="N158" s="18"/>
      <c r="O158" s="122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idden="1">
      <c r="A159" s="18" t="s">
        <v>105</v>
      </c>
      <c r="B159" s="7" t="s">
        <v>92</v>
      </c>
      <c r="C159" s="140">
        <v>46234</v>
      </c>
      <c r="D159" s="42" t="s">
        <v>583</v>
      </c>
      <c r="E159" s="36" t="s">
        <v>495</v>
      </c>
      <c r="F159" s="112">
        <f t="shared" si="14"/>
        <v>8.0166666666666675</v>
      </c>
      <c r="G159" s="113">
        <f t="shared" si="12"/>
        <v>0</v>
      </c>
      <c r="H159" s="115">
        <f t="shared" si="13"/>
        <v>0</v>
      </c>
      <c r="I159" s="18"/>
      <c r="J159" s="18"/>
      <c r="K159" s="7"/>
      <c r="L159" s="7"/>
      <c r="M159" s="18"/>
      <c r="N159" s="18"/>
      <c r="O159" s="122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idden="1">
      <c r="A160" s="18" t="s">
        <v>105</v>
      </c>
      <c r="B160" s="7" t="s">
        <v>92</v>
      </c>
      <c r="C160" s="140">
        <v>46234</v>
      </c>
      <c r="D160" s="42" t="s">
        <v>584</v>
      </c>
      <c r="E160" s="36" t="s">
        <v>594</v>
      </c>
      <c r="F160" s="112">
        <f t="shared" si="14"/>
        <v>0.75</v>
      </c>
      <c r="G160" s="113">
        <f t="shared" si="12"/>
        <v>1</v>
      </c>
      <c r="H160" s="115">
        <f t="shared" si="13"/>
        <v>1</v>
      </c>
      <c r="I160" s="18"/>
      <c r="J160" s="18"/>
      <c r="K160" s="7"/>
      <c r="L160" s="7"/>
      <c r="M160" s="18"/>
      <c r="N160" s="18"/>
      <c r="O160" s="122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idden="1">
      <c r="A161" s="18" t="s">
        <v>105</v>
      </c>
      <c r="B161" s="7" t="s">
        <v>71</v>
      </c>
      <c r="C161" s="140">
        <v>46211</v>
      </c>
      <c r="D161" s="42" t="s">
        <v>582</v>
      </c>
      <c r="E161" s="36" t="s">
        <v>353</v>
      </c>
      <c r="F161" s="112">
        <f t="shared" si="14"/>
        <v>3.5</v>
      </c>
      <c r="G161" s="113">
        <f t="shared" si="12"/>
        <v>1</v>
      </c>
      <c r="H161" s="115">
        <f t="shared" si="13"/>
        <v>0</v>
      </c>
      <c r="I161" s="18"/>
      <c r="J161" s="18"/>
      <c r="K161" s="7"/>
      <c r="L161" s="7"/>
      <c r="M161" s="18"/>
      <c r="N161" s="18"/>
      <c r="O161" s="122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idden="1">
      <c r="A162" s="18" t="s">
        <v>105</v>
      </c>
      <c r="B162" s="7" t="s">
        <v>71</v>
      </c>
      <c r="C162" s="140">
        <v>46221</v>
      </c>
      <c r="D162" s="42" t="s">
        <v>582</v>
      </c>
      <c r="E162" s="36" t="s">
        <v>224</v>
      </c>
      <c r="F162" s="112">
        <f t="shared" si="14"/>
        <v>5</v>
      </c>
      <c r="G162" s="113">
        <f t="shared" si="12"/>
        <v>0</v>
      </c>
      <c r="H162" s="115">
        <f t="shared" si="13"/>
        <v>0</v>
      </c>
      <c r="I162" s="18"/>
      <c r="J162" s="18"/>
      <c r="K162" s="7"/>
      <c r="L162" s="7"/>
      <c r="M162" s="18"/>
      <c r="N162" s="18"/>
      <c r="O162" s="122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idden="1">
      <c r="A163" s="18" t="s">
        <v>105</v>
      </c>
      <c r="B163" s="7" t="s">
        <v>71</v>
      </c>
      <c r="C163" s="140">
        <v>46221</v>
      </c>
      <c r="D163" s="42" t="s">
        <v>583</v>
      </c>
      <c r="E163" s="36" t="s">
        <v>243</v>
      </c>
      <c r="F163" s="112">
        <f t="shared" si="14"/>
        <v>8</v>
      </c>
      <c r="G163" s="113">
        <f t="shared" si="12"/>
        <v>0</v>
      </c>
      <c r="H163" s="115">
        <f t="shared" si="13"/>
        <v>0</v>
      </c>
      <c r="I163" s="18"/>
      <c r="J163" s="18"/>
      <c r="K163" s="7"/>
      <c r="L163" s="7"/>
      <c r="M163" s="18"/>
      <c r="N163" s="18"/>
      <c r="O163" s="122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idden="1">
      <c r="A164" s="18" t="s">
        <v>105</v>
      </c>
      <c r="B164" s="7" t="s">
        <v>71</v>
      </c>
      <c r="C164" s="140">
        <v>46221</v>
      </c>
      <c r="D164" s="42" t="s">
        <v>584</v>
      </c>
      <c r="E164" s="36" t="s">
        <v>585</v>
      </c>
      <c r="F164" s="112">
        <f t="shared" si="14"/>
        <v>0.5</v>
      </c>
      <c r="G164" s="113">
        <f t="shared" si="12"/>
        <v>1</v>
      </c>
      <c r="H164" s="115">
        <f t="shared" si="13"/>
        <v>1</v>
      </c>
      <c r="I164" s="18"/>
      <c r="J164" s="18"/>
      <c r="K164" s="7"/>
      <c r="L164" s="7"/>
      <c r="M164" s="18"/>
      <c r="N164" s="18"/>
      <c r="O164" s="122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idden="1">
      <c r="A165" s="18" t="s">
        <v>105</v>
      </c>
      <c r="B165" s="7" t="s">
        <v>71</v>
      </c>
      <c r="C165" s="140">
        <v>46222</v>
      </c>
      <c r="D165" s="42" t="s">
        <v>583</v>
      </c>
      <c r="E165" s="36" t="s">
        <v>219</v>
      </c>
      <c r="F165" s="112">
        <f t="shared" si="14"/>
        <v>7.9333333333333336</v>
      </c>
      <c r="G165" s="113">
        <f t="shared" si="12"/>
        <v>0</v>
      </c>
      <c r="H165" s="115">
        <f t="shared" si="13"/>
        <v>0</v>
      </c>
      <c r="I165" s="18"/>
      <c r="J165" s="18"/>
      <c r="K165" s="7"/>
      <c r="L165" s="7"/>
      <c r="M165" s="18"/>
      <c r="N165" s="18"/>
      <c r="O165" s="122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idden="1">
      <c r="A166" s="18" t="s">
        <v>105</v>
      </c>
      <c r="B166" s="7" t="s">
        <v>71</v>
      </c>
      <c r="C166" s="140">
        <v>46223</v>
      </c>
      <c r="D166" s="42" t="s">
        <v>586</v>
      </c>
      <c r="E166" s="36" t="s">
        <v>595</v>
      </c>
      <c r="F166" s="112">
        <f t="shared" si="14"/>
        <v>10.95</v>
      </c>
      <c r="G166" s="113">
        <f t="shared" si="12"/>
        <v>0</v>
      </c>
      <c r="H166" s="115">
        <f t="shared" si="13"/>
        <v>0</v>
      </c>
      <c r="I166" s="18"/>
      <c r="J166" s="18"/>
      <c r="K166" s="7"/>
      <c r="L166" s="7"/>
      <c r="M166" s="18"/>
      <c r="N166" s="18"/>
      <c r="O166" s="122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idden="1">
      <c r="A167" s="18" t="s">
        <v>105</v>
      </c>
      <c r="B167" s="7" t="s">
        <v>71</v>
      </c>
      <c r="C167" s="140">
        <v>46224</v>
      </c>
      <c r="D167" s="42" t="s">
        <v>586</v>
      </c>
      <c r="E167" s="36" t="s">
        <v>596</v>
      </c>
      <c r="F167" s="112">
        <f t="shared" si="14"/>
        <v>9.0833333333333339</v>
      </c>
      <c r="G167" s="113">
        <f t="shared" si="12"/>
        <v>0</v>
      </c>
      <c r="H167" s="115">
        <f t="shared" si="13"/>
        <v>0</v>
      </c>
      <c r="I167" s="18"/>
      <c r="J167" s="18"/>
      <c r="K167" s="7"/>
      <c r="L167" s="7"/>
      <c r="M167" s="18"/>
      <c r="N167" s="18"/>
      <c r="O167" s="122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idden="1">
      <c r="A168" s="18" t="s">
        <v>105</v>
      </c>
      <c r="B168" s="7" t="s">
        <v>71</v>
      </c>
      <c r="C168" s="140">
        <v>46225</v>
      </c>
      <c r="D168" s="42" t="s">
        <v>586</v>
      </c>
      <c r="E168" s="36" t="s">
        <v>597</v>
      </c>
      <c r="F168" s="112">
        <f t="shared" si="14"/>
        <v>11.433333333333334</v>
      </c>
      <c r="G168" s="113">
        <f t="shared" si="12"/>
        <v>0</v>
      </c>
      <c r="H168" s="115">
        <f t="shared" si="13"/>
        <v>0</v>
      </c>
      <c r="I168" s="18"/>
      <c r="J168" s="18"/>
      <c r="K168" s="7"/>
      <c r="L168" s="7"/>
      <c r="M168" s="18"/>
      <c r="N168" s="18"/>
      <c r="O168" s="122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idden="1">
      <c r="A169" s="18" t="s">
        <v>105</v>
      </c>
      <c r="B169" s="7" t="s">
        <v>71</v>
      </c>
      <c r="C169" s="140">
        <v>46226</v>
      </c>
      <c r="D169" s="42" t="s">
        <v>586</v>
      </c>
      <c r="E169" s="36" t="s">
        <v>598</v>
      </c>
      <c r="F169" s="112">
        <f t="shared" si="14"/>
        <v>10.616666666666667</v>
      </c>
      <c r="G169" s="113">
        <f t="shared" si="12"/>
        <v>0</v>
      </c>
      <c r="H169" s="115">
        <f t="shared" si="13"/>
        <v>0</v>
      </c>
      <c r="I169" s="18"/>
      <c r="J169" s="18"/>
      <c r="K169" s="7"/>
      <c r="L169" s="7"/>
      <c r="M169" s="18"/>
      <c r="N169" s="18"/>
      <c r="O169" s="122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idden="1">
      <c r="A170" s="18" t="s">
        <v>105</v>
      </c>
      <c r="B170" s="7" t="s">
        <v>71</v>
      </c>
      <c r="C170" s="140">
        <v>46227</v>
      </c>
      <c r="D170" s="42" t="s">
        <v>584</v>
      </c>
      <c r="E170" s="36" t="s">
        <v>468</v>
      </c>
      <c r="F170" s="112">
        <f t="shared" si="14"/>
        <v>8.0833333333333339</v>
      </c>
      <c r="G170" s="113">
        <f t="shared" si="12"/>
        <v>0</v>
      </c>
      <c r="H170" s="115">
        <f t="shared" si="13"/>
        <v>0</v>
      </c>
      <c r="I170" s="18"/>
      <c r="J170" s="18"/>
      <c r="K170" s="7"/>
      <c r="L170" s="7"/>
      <c r="M170" s="18"/>
      <c r="N170" s="18"/>
      <c r="O170" s="122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idden="1">
      <c r="A171" s="18" t="s">
        <v>105</v>
      </c>
      <c r="B171" s="7" t="s">
        <v>71</v>
      </c>
      <c r="C171" s="140">
        <v>46228</v>
      </c>
      <c r="D171" s="42" t="s">
        <v>599</v>
      </c>
      <c r="E171" s="36" t="s">
        <v>600</v>
      </c>
      <c r="F171" s="112">
        <f t="shared" si="14"/>
        <v>4.6500000000000004</v>
      </c>
      <c r="G171" s="113">
        <f t="shared" si="12"/>
        <v>0</v>
      </c>
      <c r="H171" s="115">
        <f t="shared" si="13"/>
        <v>0</v>
      </c>
      <c r="I171" s="18"/>
      <c r="J171" s="18"/>
      <c r="K171" s="7"/>
      <c r="L171" s="7"/>
      <c r="M171" s="18"/>
      <c r="N171" s="18"/>
      <c r="O171" s="122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idden="1">
      <c r="A172" s="18" t="s">
        <v>105</v>
      </c>
      <c r="B172" s="7" t="s">
        <v>71</v>
      </c>
      <c r="C172" s="137">
        <v>46228</v>
      </c>
      <c r="D172" s="42" t="s">
        <v>584</v>
      </c>
      <c r="E172" s="36" t="s">
        <v>324</v>
      </c>
      <c r="F172" s="112">
        <f t="shared" si="14"/>
        <v>8.0500000000000007</v>
      </c>
      <c r="G172" s="113">
        <f t="shared" si="12"/>
        <v>0</v>
      </c>
      <c r="H172" s="115">
        <f t="shared" si="13"/>
        <v>0</v>
      </c>
      <c r="I172" s="18"/>
      <c r="J172" s="18"/>
      <c r="K172" s="7"/>
      <c r="L172" s="7"/>
      <c r="M172" s="18"/>
      <c r="N172" s="18"/>
      <c r="O172" s="122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idden="1">
      <c r="A173" s="18" t="s">
        <v>105</v>
      </c>
      <c r="B173" s="7" t="s">
        <v>71</v>
      </c>
      <c r="C173" s="137">
        <v>46229</v>
      </c>
      <c r="D173" s="42" t="s">
        <v>599</v>
      </c>
      <c r="E173" s="36" t="s">
        <v>601</v>
      </c>
      <c r="F173" s="112">
        <f t="shared" si="14"/>
        <v>4.416666666666667</v>
      </c>
      <c r="G173" s="113">
        <f t="shared" si="12"/>
        <v>0</v>
      </c>
      <c r="H173" s="115">
        <f t="shared" si="13"/>
        <v>0</v>
      </c>
      <c r="I173" s="18"/>
      <c r="J173" s="18"/>
      <c r="K173" s="7"/>
      <c r="L173" s="7"/>
      <c r="M173" s="18"/>
      <c r="N173" s="18"/>
      <c r="O173" s="122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idden="1">
      <c r="A174" s="18" t="s">
        <v>105</v>
      </c>
      <c r="B174" s="7" t="s">
        <v>71</v>
      </c>
      <c r="C174" s="137">
        <v>46229</v>
      </c>
      <c r="D174" s="42" t="s">
        <v>584</v>
      </c>
      <c r="E174" s="36" t="s">
        <v>558</v>
      </c>
      <c r="F174" s="112">
        <f t="shared" si="14"/>
        <v>8.25</v>
      </c>
      <c r="G174" s="113">
        <f t="shared" si="12"/>
        <v>0</v>
      </c>
      <c r="H174" s="115">
        <f t="shared" si="13"/>
        <v>0</v>
      </c>
      <c r="I174" s="18"/>
      <c r="J174" s="18"/>
      <c r="K174" s="7"/>
      <c r="L174" s="7"/>
      <c r="M174" s="18"/>
      <c r="N174" s="18"/>
      <c r="O174" s="122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idden="1">
      <c r="A175" s="18" t="s">
        <v>105</v>
      </c>
      <c r="B175" s="7" t="s">
        <v>71</v>
      </c>
      <c r="C175" s="137">
        <v>46230</v>
      </c>
      <c r="D175" s="42" t="s">
        <v>599</v>
      </c>
      <c r="E175" s="36" t="s">
        <v>602</v>
      </c>
      <c r="F175" s="112">
        <f t="shared" si="14"/>
        <v>4.2166666666666668</v>
      </c>
      <c r="G175" s="113">
        <f t="shared" si="12"/>
        <v>0</v>
      </c>
      <c r="H175" s="115">
        <f t="shared" si="13"/>
        <v>0</v>
      </c>
      <c r="I175" s="18"/>
      <c r="J175" s="18"/>
      <c r="K175" s="7"/>
      <c r="L175" s="7"/>
      <c r="M175" s="18"/>
      <c r="N175" s="18"/>
      <c r="O175" s="122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idden="1">
      <c r="A176" s="18" t="s">
        <v>105</v>
      </c>
      <c r="B176" s="7" t="s">
        <v>71</v>
      </c>
      <c r="C176" s="137">
        <v>46231</v>
      </c>
      <c r="D176" s="42" t="s">
        <v>586</v>
      </c>
      <c r="E176" s="36" t="s">
        <v>603</v>
      </c>
      <c r="F176" s="112">
        <f t="shared" si="14"/>
        <v>9.0666666666666664</v>
      </c>
      <c r="G176" s="113">
        <f t="shared" si="12"/>
        <v>0</v>
      </c>
      <c r="H176" s="115">
        <f t="shared" si="13"/>
        <v>0</v>
      </c>
      <c r="I176" s="18"/>
      <c r="J176" s="18"/>
      <c r="K176" s="7"/>
      <c r="L176" s="7"/>
      <c r="M176" s="18"/>
      <c r="N176" s="18"/>
      <c r="O176" s="122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idden="1">
      <c r="A177" s="18" t="s">
        <v>105</v>
      </c>
      <c r="B177" s="7" t="s">
        <v>71</v>
      </c>
      <c r="C177" s="137">
        <v>46232</v>
      </c>
      <c r="D177" s="42" t="s">
        <v>604</v>
      </c>
      <c r="E177" s="36" t="s">
        <v>238</v>
      </c>
      <c r="F177" s="112">
        <f t="shared" si="14"/>
        <v>7.3166666666666664</v>
      </c>
      <c r="G177" s="113">
        <f t="shared" si="12"/>
        <v>0</v>
      </c>
      <c r="H177" s="115">
        <f t="shared" si="13"/>
        <v>0</v>
      </c>
      <c r="I177" s="18"/>
      <c r="J177" s="18"/>
      <c r="K177" s="7"/>
      <c r="L177" s="7"/>
      <c r="M177" s="18"/>
      <c r="N177" s="18"/>
      <c r="O177" s="122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idden="1">
      <c r="A178" s="18" t="s">
        <v>105</v>
      </c>
      <c r="B178" s="7" t="s">
        <v>71</v>
      </c>
      <c r="C178" s="137">
        <v>46233</v>
      </c>
      <c r="D178" s="42" t="s">
        <v>586</v>
      </c>
      <c r="E178" s="36" t="s">
        <v>492</v>
      </c>
      <c r="F178" s="112">
        <f t="shared" si="14"/>
        <v>7.8666666666666671</v>
      </c>
      <c r="G178" s="113">
        <f t="shared" si="12"/>
        <v>0</v>
      </c>
      <c r="H178" s="115">
        <f t="shared" si="13"/>
        <v>0</v>
      </c>
      <c r="I178" s="18"/>
      <c r="J178" s="18"/>
      <c r="K178" s="7"/>
      <c r="L178" s="7"/>
      <c r="M178" s="18"/>
      <c r="N178" s="18"/>
      <c r="O178" s="122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idden="1">
      <c r="A179" s="18" t="s">
        <v>105</v>
      </c>
      <c r="B179" s="7" t="s">
        <v>71</v>
      </c>
      <c r="C179" s="137">
        <v>46234</v>
      </c>
      <c r="D179" s="42" t="s">
        <v>586</v>
      </c>
      <c r="E179" s="36" t="s">
        <v>605</v>
      </c>
      <c r="F179" s="112">
        <f t="shared" si="14"/>
        <v>10.266666666666667</v>
      </c>
      <c r="G179" s="113">
        <f t="shared" si="12"/>
        <v>0</v>
      </c>
      <c r="H179" s="115">
        <f t="shared" si="13"/>
        <v>0</v>
      </c>
      <c r="I179" s="18"/>
      <c r="J179" s="18"/>
      <c r="K179" s="7"/>
      <c r="L179" s="7"/>
      <c r="M179" s="18"/>
      <c r="N179" s="18"/>
      <c r="O179" s="122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idden="1">
      <c r="A180" s="18" t="s">
        <v>105</v>
      </c>
      <c r="B180" s="7" t="s">
        <v>99</v>
      </c>
      <c r="C180" s="137">
        <v>46221</v>
      </c>
      <c r="D180" s="42" t="s">
        <v>604</v>
      </c>
      <c r="E180" s="36" t="s">
        <v>242</v>
      </c>
      <c r="F180" s="112">
        <f t="shared" si="14"/>
        <v>4</v>
      </c>
      <c r="G180" s="113">
        <f t="shared" si="12"/>
        <v>0</v>
      </c>
      <c r="H180" s="115">
        <f t="shared" si="13"/>
        <v>0</v>
      </c>
      <c r="I180" s="18"/>
      <c r="J180" s="18"/>
      <c r="K180" s="7"/>
      <c r="L180" s="7"/>
      <c r="M180" s="18"/>
      <c r="N180" s="18"/>
      <c r="O180" s="122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idden="1">
      <c r="A181" s="18" t="s">
        <v>105</v>
      </c>
      <c r="B181" s="7" t="s">
        <v>99</v>
      </c>
      <c r="C181" s="137">
        <v>46221</v>
      </c>
      <c r="D181" s="42" t="s">
        <v>584</v>
      </c>
      <c r="E181" s="36" t="s">
        <v>243</v>
      </c>
      <c r="F181" s="112">
        <f t="shared" si="14"/>
        <v>8</v>
      </c>
      <c r="G181" s="113">
        <f t="shared" si="12"/>
        <v>0</v>
      </c>
      <c r="H181" s="115">
        <f t="shared" si="13"/>
        <v>0</v>
      </c>
      <c r="I181" s="18"/>
      <c r="J181" s="18"/>
      <c r="K181" s="7"/>
      <c r="L181" s="7"/>
      <c r="M181" s="18"/>
      <c r="N181" s="18"/>
      <c r="O181" s="122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idden="1">
      <c r="A182" s="18" t="s">
        <v>105</v>
      </c>
      <c r="B182" s="7" t="s">
        <v>99</v>
      </c>
      <c r="C182" s="140">
        <v>46222</v>
      </c>
      <c r="D182" s="42" t="s">
        <v>604</v>
      </c>
      <c r="E182" s="36" t="s">
        <v>242</v>
      </c>
      <c r="F182" s="112">
        <f t="shared" si="14"/>
        <v>4</v>
      </c>
      <c r="G182" s="113">
        <f t="shared" si="12"/>
        <v>0</v>
      </c>
      <c r="H182" s="115">
        <f t="shared" si="13"/>
        <v>0</v>
      </c>
      <c r="I182" s="18"/>
      <c r="J182" s="18"/>
      <c r="K182" s="7"/>
      <c r="L182" s="7"/>
      <c r="M182" s="18"/>
      <c r="N182" s="18"/>
      <c r="O182" s="122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idden="1">
      <c r="A183" s="18" t="s">
        <v>105</v>
      </c>
      <c r="B183" s="7" t="s">
        <v>99</v>
      </c>
      <c r="C183" s="140">
        <v>46222</v>
      </c>
      <c r="D183" s="42" t="s">
        <v>584</v>
      </c>
      <c r="E183" s="36" t="s">
        <v>243</v>
      </c>
      <c r="F183" s="112">
        <f t="shared" si="14"/>
        <v>8</v>
      </c>
      <c r="G183" s="113">
        <f t="shared" si="12"/>
        <v>0</v>
      </c>
      <c r="H183" s="115">
        <f t="shared" si="13"/>
        <v>0</v>
      </c>
      <c r="I183" s="18"/>
      <c r="J183" s="18"/>
      <c r="K183" s="7"/>
      <c r="L183" s="7"/>
      <c r="M183" s="18"/>
      <c r="N183" s="18"/>
      <c r="O183" s="122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idden="1">
      <c r="A184" s="18" t="s">
        <v>105</v>
      </c>
      <c r="B184" s="7" t="s">
        <v>99</v>
      </c>
      <c r="C184" s="140">
        <v>46229</v>
      </c>
      <c r="D184" s="42" t="s">
        <v>584</v>
      </c>
      <c r="E184" s="36" t="s">
        <v>243</v>
      </c>
      <c r="F184" s="112">
        <f t="shared" si="14"/>
        <v>8</v>
      </c>
      <c r="G184" s="113">
        <f t="shared" si="12"/>
        <v>0</v>
      </c>
      <c r="H184" s="115">
        <f t="shared" si="13"/>
        <v>0</v>
      </c>
      <c r="I184" s="18"/>
      <c r="J184" s="18"/>
      <c r="K184" s="7"/>
      <c r="L184" s="7"/>
      <c r="M184" s="18"/>
      <c r="N184" s="18"/>
      <c r="O184" s="122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idden="1">
      <c r="A185" s="18" t="s">
        <v>105</v>
      </c>
      <c r="B185" s="7" t="s">
        <v>99</v>
      </c>
      <c r="C185" s="140">
        <v>46230</v>
      </c>
      <c r="D185" s="42" t="s">
        <v>599</v>
      </c>
      <c r="E185" s="36" t="s">
        <v>242</v>
      </c>
      <c r="F185" s="112">
        <f t="shared" si="14"/>
        <v>4</v>
      </c>
      <c r="G185" s="113">
        <f t="shared" si="12"/>
        <v>0</v>
      </c>
      <c r="H185" s="115">
        <f t="shared" si="13"/>
        <v>0</v>
      </c>
      <c r="I185" s="18"/>
      <c r="J185" s="18"/>
      <c r="K185" s="7"/>
      <c r="L185" s="7"/>
      <c r="M185" s="18"/>
      <c r="N185" s="18"/>
      <c r="O185" s="122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idden="1">
      <c r="A186" s="18" t="s">
        <v>105</v>
      </c>
      <c r="B186" s="7" t="s">
        <v>99</v>
      </c>
      <c r="C186" s="140">
        <v>46230</v>
      </c>
      <c r="D186" s="42" t="s">
        <v>584</v>
      </c>
      <c r="E186" s="36" t="s">
        <v>243</v>
      </c>
      <c r="F186" s="112">
        <f t="shared" si="14"/>
        <v>8</v>
      </c>
      <c r="G186" s="113">
        <f t="shared" si="12"/>
        <v>0</v>
      </c>
      <c r="H186" s="115">
        <f t="shared" si="13"/>
        <v>0</v>
      </c>
      <c r="I186" s="18"/>
      <c r="J186" s="18"/>
      <c r="K186" s="7"/>
      <c r="L186" s="7"/>
      <c r="M186" s="18"/>
      <c r="N186" s="18"/>
      <c r="O186" s="122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idden="1">
      <c r="A187" s="18" t="s">
        <v>105</v>
      </c>
      <c r="B187" s="7" t="s">
        <v>99</v>
      </c>
      <c r="C187" s="140">
        <v>46231</v>
      </c>
      <c r="D187" s="42" t="s">
        <v>586</v>
      </c>
      <c r="E187" s="36" t="s">
        <v>606</v>
      </c>
      <c r="F187" s="112">
        <f t="shared" si="14"/>
        <v>8.4166666666666661</v>
      </c>
      <c r="G187" s="113">
        <f t="shared" si="12"/>
        <v>0</v>
      </c>
      <c r="H187" s="115">
        <f t="shared" si="13"/>
        <v>0</v>
      </c>
      <c r="I187" s="18"/>
      <c r="J187" s="18"/>
      <c r="K187" s="7"/>
      <c r="L187" s="7"/>
      <c r="M187" s="18"/>
      <c r="N187" s="18"/>
      <c r="O187" s="122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idden="1">
      <c r="A188" s="18" t="s">
        <v>105</v>
      </c>
      <c r="B188" s="7" t="s">
        <v>99</v>
      </c>
      <c r="C188" s="140">
        <v>46232</v>
      </c>
      <c r="D188" s="42" t="s">
        <v>586</v>
      </c>
      <c r="E188" s="36" t="s">
        <v>607</v>
      </c>
      <c r="F188" s="112">
        <f t="shared" si="14"/>
        <v>8.1166666666666671</v>
      </c>
      <c r="G188" s="113">
        <f t="shared" si="12"/>
        <v>0</v>
      </c>
      <c r="H188" s="115">
        <f t="shared" si="13"/>
        <v>0</v>
      </c>
      <c r="I188" s="18"/>
      <c r="J188" s="18"/>
      <c r="K188" s="7"/>
      <c r="L188" s="7"/>
      <c r="M188" s="18"/>
      <c r="N188" s="18"/>
      <c r="O188" s="122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idden="1">
      <c r="A189" s="18" t="s">
        <v>105</v>
      </c>
      <c r="B189" s="7" t="s">
        <v>99</v>
      </c>
      <c r="C189" s="140">
        <v>46233</v>
      </c>
      <c r="D189" s="42" t="s">
        <v>584</v>
      </c>
      <c r="E189" s="36" t="s">
        <v>468</v>
      </c>
      <c r="F189" s="112">
        <f t="shared" si="14"/>
        <v>8.0833333333333339</v>
      </c>
      <c r="G189" s="113">
        <f t="shared" si="12"/>
        <v>0</v>
      </c>
      <c r="H189" s="115">
        <f t="shared" si="13"/>
        <v>0</v>
      </c>
      <c r="I189" s="18"/>
      <c r="J189" s="18"/>
      <c r="K189" s="7"/>
      <c r="L189" s="7"/>
      <c r="M189" s="18"/>
      <c r="N189" s="18"/>
      <c r="O189" s="122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idden="1">
      <c r="A190" s="18" t="s">
        <v>105</v>
      </c>
      <c r="B190" s="7" t="s">
        <v>99</v>
      </c>
      <c r="C190" s="140">
        <v>46234</v>
      </c>
      <c r="D190" s="42" t="s">
        <v>584</v>
      </c>
      <c r="E190" s="36" t="s">
        <v>324</v>
      </c>
      <c r="F190" s="112">
        <f t="shared" si="14"/>
        <v>8.0500000000000007</v>
      </c>
      <c r="G190" s="113">
        <f t="shared" si="12"/>
        <v>0</v>
      </c>
      <c r="H190" s="115">
        <f t="shared" si="13"/>
        <v>0</v>
      </c>
      <c r="I190" s="18"/>
      <c r="J190" s="18"/>
      <c r="K190" s="7"/>
      <c r="L190" s="7"/>
      <c r="M190" s="18"/>
      <c r="N190" s="18"/>
      <c r="O190" s="122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idden="1">
      <c r="A191" s="18" t="s">
        <v>105</v>
      </c>
      <c r="B191" s="7" t="s">
        <v>96</v>
      </c>
      <c r="C191" s="140">
        <v>46223</v>
      </c>
      <c r="D191" s="42" t="s">
        <v>584</v>
      </c>
      <c r="E191" s="36" t="s">
        <v>243</v>
      </c>
      <c r="F191" s="112">
        <f t="shared" si="14"/>
        <v>8</v>
      </c>
      <c r="G191" s="113">
        <f t="shared" si="12"/>
        <v>0</v>
      </c>
      <c r="H191" s="115">
        <f t="shared" si="13"/>
        <v>0</v>
      </c>
      <c r="I191" s="18"/>
      <c r="J191" s="18"/>
      <c r="K191" s="7"/>
      <c r="L191" s="7"/>
      <c r="M191" s="18"/>
      <c r="N191" s="18"/>
      <c r="O191" s="122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idden="1">
      <c r="A192" s="18" t="s">
        <v>105</v>
      </c>
      <c r="B192" s="7" t="s">
        <v>96</v>
      </c>
      <c r="C192" s="140">
        <v>46224</v>
      </c>
      <c r="D192" s="42" t="s">
        <v>584</v>
      </c>
      <c r="E192" s="36" t="s">
        <v>561</v>
      </c>
      <c r="F192" s="112">
        <f t="shared" si="14"/>
        <v>8.1</v>
      </c>
      <c r="G192" s="113">
        <f t="shared" si="12"/>
        <v>0</v>
      </c>
      <c r="H192" s="115">
        <f t="shared" si="13"/>
        <v>0</v>
      </c>
      <c r="I192" s="18"/>
      <c r="J192" s="18"/>
      <c r="K192" s="7"/>
      <c r="L192" s="7"/>
      <c r="M192" s="18"/>
      <c r="N192" s="18"/>
      <c r="O192" s="122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idden="1">
      <c r="A193" s="18" t="s">
        <v>105</v>
      </c>
      <c r="B193" s="7" t="s">
        <v>96</v>
      </c>
      <c r="C193" s="140">
        <v>46225</v>
      </c>
      <c r="D193" s="42" t="s">
        <v>584</v>
      </c>
      <c r="E193" s="36" t="s">
        <v>243</v>
      </c>
      <c r="F193" s="112">
        <f t="shared" si="14"/>
        <v>8</v>
      </c>
      <c r="G193" s="113">
        <f t="shared" si="12"/>
        <v>0</v>
      </c>
      <c r="H193" s="115">
        <f t="shared" si="13"/>
        <v>0</v>
      </c>
      <c r="I193" s="18"/>
      <c r="J193" s="18"/>
      <c r="K193" s="7"/>
      <c r="L193" s="7"/>
      <c r="M193" s="18"/>
      <c r="N193" s="18"/>
      <c r="O193" s="122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idden="1">
      <c r="A194" s="18" t="s">
        <v>105</v>
      </c>
      <c r="B194" s="7" t="s">
        <v>96</v>
      </c>
      <c r="C194" s="140">
        <v>46226</v>
      </c>
      <c r="D194" s="42" t="s">
        <v>584</v>
      </c>
      <c r="E194" s="36" t="s">
        <v>608</v>
      </c>
      <c r="F194" s="112">
        <f t="shared" si="14"/>
        <v>6.9</v>
      </c>
      <c r="G194" s="113">
        <f t="shared" ref="G194:G257" si="15">IF(AND(ISNUMBER(F194), F194&lt;4), 1, 0)</f>
        <v>0</v>
      </c>
      <c r="H194" s="115">
        <f t="shared" ref="H194:H257" si="16">IF(AND(G194=1, COUNTIFS(A:A, A194, B:B, B194, C:C, C194) &gt; 1), 1, 0)</f>
        <v>0</v>
      </c>
      <c r="I194" s="18"/>
      <c r="J194" s="18"/>
      <c r="K194" s="7"/>
      <c r="L194" s="7"/>
      <c r="M194" s="18"/>
      <c r="N194" s="18"/>
      <c r="O194" s="122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idden="1">
      <c r="A195" s="18" t="s">
        <v>105</v>
      </c>
      <c r="B195" s="7" t="s">
        <v>108</v>
      </c>
      <c r="C195" s="140">
        <v>46221</v>
      </c>
      <c r="D195" s="42" t="s">
        <v>582</v>
      </c>
      <c r="E195" s="36" t="s">
        <v>248</v>
      </c>
      <c r="F195" s="112">
        <f t="shared" ref="F195:F258" si="17">IF(ISNUMBER(SEARCH("h",E195)), LEFT(E195,SEARCH("h",E195)-1) + IFERROR(MID(E195,SEARCH("h",E195)+1,LEN(E195)-SEARCH("h",E195)-1)/60, 0), IF(ISNUMBER(SEARCH("p",E195)), LEFT(E195,SEARCH("p",E195)-1)/60, "")
)</f>
        <v>9</v>
      </c>
      <c r="G195" s="113">
        <f t="shared" si="15"/>
        <v>0</v>
      </c>
      <c r="H195" s="115">
        <f t="shared" si="16"/>
        <v>0</v>
      </c>
      <c r="I195" s="18"/>
      <c r="J195" s="18"/>
      <c r="K195" s="7"/>
      <c r="L195" s="7"/>
      <c r="M195" s="18"/>
      <c r="N195" s="18"/>
      <c r="O195" s="122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idden="1">
      <c r="A196" s="18" t="s">
        <v>105</v>
      </c>
      <c r="B196" s="7" t="s">
        <v>108</v>
      </c>
      <c r="C196" s="140">
        <v>46222</v>
      </c>
      <c r="D196" s="42" t="s">
        <v>583</v>
      </c>
      <c r="E196" s="36" t="s">
        <v>219</v>
      </c>
      <c r="F196" s="112">
        <f t="shared" si="17"/>
        <v>7.9333333333333336</v>
      </c>
      <c r="G196" s="113">
        <f t="shared" si="15"/>
        <v>0</v>
      </c>
      <c r="H196" s="115">
        <f t="shared" si="16"/>
        <v>0</v>
      </c>
      <c r="I196" s="18"/>
      <c r="J196" s="18"/>
      <c r="K196" s="7"/>
      <c r="L196" s="7"/>
      <c r="M196" s="18"/>
      <c r="N196" s="18"/>
      <c r="O196" s="122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idden="1">
      <c r="A197" s="18" t="s">
        <v>105</v>
      </c>
      <c r="B197" s="7" t="s">
        <v>108</v>
      </c>
      <c r="C197" s="140">
        <v>46223</v>
      </c>
      <c r="D197" s="42" t="s">
        <v>586</v>
      </c>
      <c r="E197" s="36" t="s">
        <v>248</v>
      </c>
      <c r="F197" s="112">
        <f t="shared" si="17"/>
        <v>9</v>
      </c>
      <c r="G197" s="113">
        <f t="shared" si="15"/>
        <v>0</v>
      </c>
      <c r="H197" s="115">
        <f t="shared" si="16"/>
        <v>0</v>
      </c>
      <c r="I197" s="18"/>
      <c r="J197" s="18"/>
      <c r="K197" s="7"/>
      <c r="L197" s="7"/>
      <c r="M197" s="18"/>
      <c r="N197" s="18"/>
      <c r="O197" s="122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idden="1">
      <c r="A198" s="18" t="s">
        <v>105</v>
      </c>
      <c r="B198" s="7" t="s">
        <v>108</v>
      </c>
      <c r="C198" s="140">
        <v>46225</v>
      </c>
      <c r="D198" s="42" t="s">
        <v>583</v>
      </c>
      <c r="E198" s="36" t="s">
        <v>243</v>
      </c>
      <c r="F198" s="112">
        <f t="shared" si="17"/>
        <v>8</v>
      </c>
      <c r="G198" s="113">
        <f t="shared" si="15"/>
        <v>0</v>
      </c>
      <c r="H198" s="115">
        <f t="shared" si="16"/>
        <v>0</v>
      </c>
      <c r="I198" s="18"/>
      <c r="J198" s="18"/>
      <c r="K198" s="7"/>
      <c r="L198" s="7"/>
      <c r="M198" s="18"/>
      <c r="N198" s="18"/>
      <c r="O198" s="122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idden="1">
      <c r="A199" s="18" t="s">
        <v>105</v>
      </c>
      <c r="B199" s="7" t="s">
        <v>108</v>
      </c>
      <c r="C199" s="140">
        <v>46226</v>
      </c>
      <c r="D199" s="42" t="s">
        <v>586</v>
      </c>
      <c r="E199" s="36" t="s">
        <v>243</v>
      </c>
      <c r="F199" s="112">
        <f t="shared" si="17"/>
        <v>8</v>
      </c>
      <c r="G199" s="113">
        <f t="shared" si="15"/>
        <v>0</v>
      </c>
      <c r="H199" s="115">
        <f t="shared" si="16"/>
        <v>0</v>
      </c>
      <c r="I199" s="18"/>
      <c r="J199" s="18"/>
      <c r="K199" s="7"/>
      <c r="L199" s="7"/>
      <c r="M199" s="18"/>
      <c r="N199" s="18"/>
      <c r="O199" s="122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idden="1">
      <c r="A200" s="18" t="s">
        <v>105</v>
      </c>
      <c r="B200" s="7" t="s">
        <v>108</v>
      </c>
      <c r="C200" s="140">
        <v>46227</v>
      </c>
      <c r="D200" s="42" t="s">
        <v>586</v>
      </c>
      <c r="E200" s="36" t="s">
        <v>609</v>
      </c>
      <c r="F200" s="112">
        <f t="shared" si="17"/>
        <v>8.6</v>
      </c>
      <c r="G200" s="113">
        <f t="shared" si="15"/>
        <v>0</v>
      </c>
      <c r="H200" s="115">
        <f t="shared" si="16"/>
        <v>0</v>
      </c>
      <c r="I200" s="18"/>
      <c r="J200" s="18"/>
      <c r="K200" s="7"/>
      <c r="L200" s="7"/>
      <c r="M200" s="18"/>
      <c r="N200" s="18"/>
      <c r="O200" s="122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idden="1">
      <c r="A201" s="18" t="s">
        <v>105</v>
      </c>
      <c r="B201" s="7" t="s">
        <v>108</v>
      </c>
      <c r="C201" s="140">
        <v>46228</v>
      </c>
      <c r="D201" s="42" t="s">
        <v>586</v>
      </c>
      <c r="E201" s="36" t="s">
        <v>355</v>
      </c>
      <c r="F201" s="112">
        <f t="shared" si="17"/>
        <v>8.1999999999999993</v>
      </c>
      <c r="G201" s="113">
        <f t="shared" si="15"/>
        <v>0</v>
      </c>
      <c r="H201" s="115">
        <f t="shared" si="16"/>
        <v>0</v>
      </c>
      <c r="I201" s="18"/>
      <c r="J201" s="18"/>
      <c r="K201" s="7"/>
      <c r="L201" s="7"/>
      <c r="M201" s="18"/>
      <c r="N201" s="18"/>
      <c r="O201" s="122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idden="1">
      <c r="A202" s="18" t="s">
        <v>105</v>
      </c>
      <c r="B202" s="7" t="s">
        <v>108</v>
      </c>
      <c r="C202" s="140">
        <v>46230</v>
      </c>
      <c r="D202" s="42" t="s">
        <v>584</v>
      </c>
      <c r="E202" s="36" t="s">
        <v>579</v>
      </c>
      <c r="F202" s="112">
        <f t="shared" si="17"/>
        <v>8.1333333333333329</v>
      </c>
      <c r="G202" s="113">
        <f t="shared" si="15"/>
        <v>0</v>
      </c>
      <c r="H202" s="115">
        <f t="shared" si="16"/>
        <v>0</v>
      </c>
      <c r="I202" s="18"/>
      <c r="J202" s="18"/>
      <c r="K202" s="7"/>
      <c r="L202" s="7"/>
      <c r="M202" s="18"/>
      <c r="N202" s="18"/>
      <c r="O202" s="122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idden="1">
      <c r="A203" s="18" t="s">
        <v>105</v>
      </c>
      <c r="B203" s="7" t="s">
        <v>108</v>
      </c>
      <c r="C203" s="140">
        <v>46231</v>
      </c>
      <c r="D203" s="42" t="s">
        <v>584</v>
      </c>
      <c r="E203" s="36" t="s">
        <v>444</v>
      </c>
      <c r="F203" s="112">
        <f t="shared" si="17"/>
        <v>8.0333333333333332</v>
      </c>
      <c r="G203" s="113">
        <f t="shared" si="15"/>
        <v>0</v>
      </c>
      <c r="H203" s="115">
        <f t="shared" si="16"/>
        <v>0</v>
      </c>
      <c r="I203" s="18"/>
      <c r="J203" s="18"/>
      <c r="K203" s="7"/>
      <c r="L203" s="7"/>
      <c r="M203" s="18"/>
      <c r="N203" s="18"/>
      <c r="O203" s="122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idden="1">
      <c r="A204" s="18" t="s">
        <v>105</v>
      </c>
      <c r="B204" s="7" t="s">
        <v>108</v>
      </c>
      <c r="C204" s="140">
        <v>46232</v>
      </c>
      <c r="D204" s="42" t="s">
        <v>584</v>
      </c>
      <c r="E204" s="36" t="s">
        <v>607</v>
      </c>
      <c r="F204" s="112">
        <f t="shared" si="17"/>
        <v>8.1166666666666671</v>
      </c>
      <c r="G204" s="113">
        <f t="shared" si="15"/>
        <v>0</v>
      </c>
      <c r="H204" s="115">
        <f t="shared" si="16"/>
        <v>0</v>
      </c>
      <c r="I204" s="18"/>
      <c r="J204" s="18"/>
      <c r="K204" s="7"/>
      <c r="L204" s="7"/>
      <c r="M204" s="18"/>
      <c r="N204" s="18"/>
      <c r="O204" s="122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idden="1">
      <c r="A205" s="18" t="s">
        <v>105</v>
      </c>
      <c r="B205" s="7" t="s">
        <v>108</v>
      </c>
      <c r="C205" s="137">
        <v>46233</v>
      </c>
      <c r="D205" s="42" t="s">
        <v>583</v>
      </c>
      <c r="E205" s="36" t="s">
        <v>511</v>
      </c>
      <c r="F205" s="112">
        <f t="shared" si="17"/>
        <v>8.15</v>
      </c>
      <c r="G205" s="113">
        <f t="shared" si="15"/>
        <v>0</v>
      </c>
      <c r="H205" s="115">
        <f t="shared" si="16"/>
        <v>0</v>
      </c>
      <c r="I205" s="18"/>
      <c r="J205" s="18"/>
      <c r="K205" s="7"/>
      <c r="L205" s="7"/>
      <c r="M205" s="18"/>
      <c r="N205" s="18"/>
      <c r="O205" s="122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idden="1">
      <c r="A206" s="18" t="s">
        <v>105</v>
      </c>
      <c r="B206" s="7" t="s">
        <v>108</v>
      </c>
      <c r="C206" s="137">
        <v>46234</v>
      </c>
      <c r="D206" s="42" t="s">
        <v>583</v>
      </c>
      <c r="E206" s="36" t="s">
        <v>610</v>
      </c>
      <c r="F206" s="112">
        <f t="shared" si="17"/>
        <v>8.1833333333333336</v>
      </c>
      <c r="G206" s="113">
        <f t="shared" si="15"/>
        <v>0</v>
      </c>
      <c r="H206" s="115">
        <f t="shared" si="16"/>
        <v>0</v>
      </c>
      <c r="I206" s="18"/>
      <c r="J206" s="18"/>
      <c r="K206" s="7"/>
      <c r="L206" s="7"/>
      <c r="M206" s="18"/>
      <c r="N206" s="18"/>
      <c r="O206" s="122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idden="1">
      <c r="A207" s="18" t="s">
        <v>105</v>
      </c>
      <c r="B207" s="7" t="s">
        <v>91</v>
      </c>
      <c r="C207" s="137">
        <v>46221</v>
      </c>
      <c r="D207" s="42" t="s">
        <v>604</v>
      </c>
      <c r="E207" s="36" t="s">
        <v>242</v>
      </c>
      <c r="F207" s="112">
        <f t="shared" si="17"/>
        <v>4</v>
      </c>
      <c r="G207" s="113">
        <f t="shared" si="15"/>
        <v>0</v>
      </c>
      <c r="H207" s="115">
        <f t="shared" si="16"/>
        <v>0</v>
      </c>
      <c r="I207" s="18"/>
      <c r="J207" s="18"/>
      <c r="K207" s="7"/>
      <c r="L207" s="7"/>
      <c r="M207" s="18"/>
      <c r="N207" s="18"/>
      <c r="O207" s="122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idden="1">
      <c r="A208" s="18" t="s">
        <v>105</v>
      </c>
      <c r="B208" s="7" t="s">
        <v>91</v>
      </c>
      <c r="C208" s="137">
        <v>46221</v>
      </c>
      <c r="D208" s="42" t="s">
        <v>584</v>
      </c>
      <c r="E208" s="36" t="s">
        <v>243</v>
      </c>
      <c r="F208" s="112">
        <f t="shared" si="17"/>
        <v>8</v>
      </c>
      <c r="G208" s="113">
        <f t="shared" si="15"/>
        <v>0</v>
      </c>
      <c r="H208" s="115">
        <f t="shared" si="16"/>
        <v>0</v>
      </c>
      <c r="I208" s="18"/>
      <c r="J208" s="18"/>
      <c r="K208" s="7"/>
      <c r="L208" s="7"/>
      <c r="M208" s="18"/>
      <c r="N208" s="18"/>
      <c r="O208" s="122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idden="1">
      <c r="A209" s="18" t="s">
        <v>105</v>
      </c>
      <c r="B209" s="7" t="s">
        <v>91</v>
      </c>
      <c r="C209" s="137">
        <v>46222</v>
      </c>
      <c r="D209" s="42" t="s">
        <v>584</v>
      </c>
      <c r="E209" s="36" t="s">
        <v>558</v>
      </c>
      <c r="F209" s="112">
        <f t="shared" si="17"/>
        <v>8.25</v>
      </c>
      <c r="G209" s="113">
        <f t="shared" si="15"/>
        <v>0</v>
      </c>
      <c r="H209" s="115">
        <f t="shared" si="16"/>
        <v>0</v>
      </c>
      <c r="I209" s="18"/>
      <c r="J209" s="18"/>
      <c r="K209" s="7"/>
      <c r="L209" s="7"/>
      <c r="M209" s="18"/>
      <c r="N209" s="18"/>
      <c r="O209" s="122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idden="1">
      <c r="A210" s="18" t="s">
        <v>105</v>
      </c>
      <c r="B210" s="7" t="s">
        <v>91</v>
      </c>
      <c r="C210" s="137">
        <v>46223</v>
      </c>
      <c r="D210" s="42" t="s">
        <v>584</v>
      </c>
      <c r="E210" s="36" t="s">
        <v>579</v>
      </c>
      <c r="F210" s="112">
        <f t="shared" si="17"/>
        <v>8.1333333333333329</v>
      </c>
      <c r="G210" s="113">
        <f t="shared" si="15"/>
        <v>0</v>
      </c>
      <c r="H210" s="115">
        <f t="shared" si="16"/>
        <v>0</v>
      </c>
      <c r="I210" s="18"/>
      <c r="J210" s="18"/>
      <c r="K210" s="7"/>
      <c r="L210" s="7"/>
      <c r="M210" s="18"/>
      <c r="N210" s="18"/>
      <c r="O210" s="122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idden="1">
      <c r="A211" s="18" t="s">
        <v>105</v>
      </c>
      <c r="B211" s="7" t="s">
        <v>91</v>
      </c>
      <c r="C211" s="137">
        <v>46224</v>
      </c>
      <c r="D211" s="42" t="s">
        <v>584</v>
      </c>
      <c r="E211" s="36" t="s">
        <v>610</v>
      </c>
      <c r="F211" s="112">
        <f t="shared" si="17"/>
        <v>8.1833333333333336</v>
      </c>
      <c r="G211" s="113">
        <f t="shared" si="15"/>
        <v>0</v>
      </c>
      <c r="H211" s="115">
        <f t="shared" si="16"/>
        <v>0</v>
      </c>
      <c r="I211" s="18"/>
      <c r="J211" s="18"/>
      <c r="K211" s="7"/>
      <c r="L211" s="7"/>
      <c r="M211" s="18"/>
      <c r="N211" s="18"/>
      <c r="O211" s="122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idden="1">
      <c r="A212" s="18" t="s">
        <v>105</v>
      </c>
      <c r="B212" s="7" t="s">
        <v>91</v>
      </c>
      <c r="C212" s="137">
        <v>46225</v>
      </c>
      <c r="D212" s="42" t="s">
        <v>584</v>
      </c>
      <c r="E212" s="36" t="s">
        <v>324</v>
      </c>
      <c r="F212" s="112">
        <f t="shared" si="17"/>
        <v>8.0500000000000007</v>
      </c>
      <c r="G212" s="113">
        <f t="shared" si="15"/>
        <v>0</v>
      </c>
      <c r="H212" s="115">
        <f t="shared" si="16"/>
        <v>0</v>
      </c>
      <c r="I212" s="18"/>
      <c r="J212" s="18"/>
      <c r="K212" s="7"/>
      <c r="L212" s="7"/>
      <c r="M212" s="18"/>
      <c r="N212" s="18"/>
      <c r="O212" s="122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idden="1">
      <c r="A213" s="18" t="s">
        <v>105</v>
      </c>
      <c r="B213" s="7" t="s">
        <v>91</v>
      </c>
      <c r="C213" s="137">
        <v>46226</v>
      </c>
      <c r="D213" s="42" t="s">
        <v>584</v>
      </c>
      <c r="E213" s="36" t="s">
        <v>495</v>
      </c>
      <c r="F213" s="112">
        <f t="shared" si="17"/>
        <v>8.0166666666666675</v>
      </c>
      <c r="G213" s="113">
        <f t="shared" si="15"/>
        <v>0</v>
      </c>
      <c r="H213" s="115">
        <f t="shared" si="16"/>
        <v>0</v>
      </c>
      <c r="I213" s="18"/>
      <c r="J213" s="18"/>
      <c r="K213" s="7"/>
      <c r="L213" s="7"/>
      <c r="M213" s="18"/>
      <c r="N213" s="18"/>
      <c r="O213" s="122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idden="1">
      <c r="A214" s="18" t="s">
        <v>105</v>
      </c>
      <c r="B214" s="7" t="s">
        <v>91</v>
      </c>
      <c r="C214" s="137">
        <v>46227</v>
      </c>
      <c r="D214" s="42" t="s">
        <v>586</v>
      </c>
      <c r="E214" s="36" t="s">
        <v>249</v>
      </c>
      <c r="F214" s="112">
        <f t="shared" si="17"/>
        <v>0.23333333333333334</v>
      </c>
      <c r="G214" s="113">
        <f t="shared" si="15"/>
        <v>1</v>
      </c>
      <c r="H214" s="115">
        <f t="shared" si="16"/>
        <v>1</v>
      </c>
      <c r="I214" s="18"/>
      <c r="J214" s="18"/>
      <c r="K214" s="7"/>
      <c r="L214" s="7"/>
      <c r="M214" s="18"/>
      <c r="N214" s="18"/>
      <c r="O214" s="122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idden="1">
      <c r="A215" s="18" t="s">
        <v>105</v>
      </c>
      <c r="B215" s="7" t="s">
        <v>91</v>
      </c>
      <c r="C215" s="137">
        <v>46227</v>
      </c>
      <c r="D215" s="42" t="s">
        <v>584</v>
      </c>
      <c r="E215" s="36" t="s">
        <v>579</v>
      </c>
      <c r="F215" s="112">
        <f t="shared" si="17"/>
        <v>8.1333333333333329</v>
      </c>
      <c r="G215" s="113">
        <f t="shared" si="15"/>
        <v>0</v>
      </c>
      <c r="H215" s="115">
        <f t="shared" si="16"/>
        <v>0</v>
      </c>
      <c r="I215" s="18"/>
      <c r="J215" s="18"/>
      <c r="K215" s="7"/>
      <c r="L215" s="7"/>
      <c r="M215" s="18"/>
      <c r="N215" s="18"/>
      <c r="O215" s="122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idden="1">
      <c r="A216" s="18" t="s">
        <v>105</v>
      </c>
      <c r="B216" s="7" t="s">
        <v>91</v>
      </c>
      <c r="C216" s="137">
        <v>46228</v>
      </c>
      <c r="D216" s="42" t="s">
        <v>584</v>
      </c>
      <c r="E216" s="36" t="s">
        <v>468</v>
      </c>
      <c r="F216" s="112">
        <f t="shared" si="17"/>
        <v>8.0833333333333339</v>
      </c>
      <c r="G216" s="113">
        <f t="shared" si="15"/>
        <v>0</v>
      </c>
      <c r="H216" s="115">
        <f t="shared" si="16"/>
        <v>0</v>
      </c>
      <c r="I216" s="18"/>
      <c r="J216" s="18"/>
      <c r="K216" s="7"/>
      <c r="L216" s="7"/>
      <c r="M216" s="18"/>
      <c r="N216" s="18"/>
      <c r="O216" s="122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idden="1">
      <c r="A217" s="18" t="s">
        <v>105</v>
      </c>
      <c r="B217" s="7" t="s">
        <v>91</v>
      </c>
      <c r="C217" s="137">
        <v>46230</v>
      </c>
      <c r="D217" s="42" t="s">
        <v>584</v>
      </c>
      <c r="E217" s="36" t="s">
        <v>468</v>
      </c>
      <c r="F217" s="112">
        <f t="shared" si="17"/>
        <v>8.0833333333333339</v>
      </c>
      <c r="G217" s="113">
        <f t="shared" si="15"/>
        <v>0</v>
      </c>
      <c r="H217" s="115">
        <f t="shared" si="16"/>
        <v>0</v>
      </c>
      <c r="I217" s="18"/>
      <c r="J217" s="18"/>
      <c r="K217" s="7"/>
      <c r="L217" s="7"/>
      <c r="M217" s="18"/>
      <c r="N217" s="18"/>
      <c r="O217" s="122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idden="1">
      <c r="A218" s="18" t="s">
        <v>105</v>
      </c>
      <c r="B218" s="7" t="s">
        <v>91</v>
      </c>
      <c r="C218" s="137">
        <v>46231</v>
      </c>
      <c r="D218" s="42" t="s">
        <v>584</v>
      </c>
      <c r="E218" s="36" t="s">
        <v>496</v>
      </c>
      <c r="F218" s="112">
        <f t="shared" si="17"/>
        <v>8.0666666666666664</v>
      </c>
      <c r="G218" s="113">
        <f t="shared" si="15"/>
        <v>0</v>
      </c>
      <c r="H218" s="115">
        <f t="shared" si="16"/>
        <v>0</v>
      </c>
      <c r="I218" s="18"/>
      <c r="J218" s="18"/>
      <c r="K218" s="7"/>
      <c r="L218" s="7"/>
      <c r="M218" s="18"/>
      <c r="N218" s="18"/>
      <c r="O218" s="122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idden="1">
      <c r="A219" s="18" t="s">
        <v>105</v>
      </c>
      <c r="B219" s="7" t="s">
        <v>91</v>
      </c>
      <c r="C219" s="137">
        <v>46232</v>
      </c>
      <c r="D219" s="42" t="s">
        <v>584</v>
      </c>
      <c r="E219" s="36" t="s">
        <v>298</v>
      </c>
      <c r="F219" s="112">
        <f t="shared" si="17"/>
        <v>7.9833333333333334</v>
      </c>
      <c r="G219" s="113">
        <f t="shared" si="15"/>
        <v>0</v>
      </c>
      <c r="H219" s="115">
        <f t="shared" si="16"/>
        <v>0</v>
      </c>
      <c r="I219" s="18"/>
      <c r="J219" s="18"/>
      <c r="K219" s="7"/>
      <c r="L219" s="7"/>
      <c r="M219" s="18"/>
      <c r="N219" s="18"/>
      <c r="O219" s="122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idden="1">
      <c r="A220" s="18" t="s">
        <v>105</v>
      </c>
      <c r="B220" s="7" t="s">
        <v>91</v>
      </c>
      <c r="C220" s="137">
        <v>46233</v>
      </c>
      <c r="D220" s="42" t="s">
        <v>584</v>
      </c>
      <c r="E220" s="36" t="s">
        <v>243</v>
      </c>
      <c r="F220" s="112">
        <f t="shared" si="17"/>
        <v>8</v>
      </c>
      <c r="G220" s="113">
        <f t="shared" si="15"/>
        <v>0</v>
      </c>
      <c r="H220" s="115">
        <f t="shared" si="16"/>
        <v>0</v>
      </c>
      <c r="I220" s="18"/>
      <c r="J220" s="18"/>
      <c r="K220" s="7"/>
      <c r="L220" s="7"/>
      <c r="M220" s="18"/>
      <c r="N220" s="18"/>
      <c r="O220" s="122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idden="1">
      <c r="A221" s="18" t="s">
        <v>105</v>
      </c>
      <c r="B221" s="7" t="s">
        <v>91</v>
      </c>
      <c r="C221" s="137">
        <v>46234</v>
      </c>
      <c r="D221" s="42" t="s">
        <v>584</v>
      </c>
      <c r="E221" s="36" t="s">
        <v>611</v>
      </c>
      <c r="F221" s="112">
        <f t="shared" si="17"/>
        <v>7.0166666666666666</v>
      </c>
      <c r="G221" s="113">
        <f t="shared" si="15"/>
        <v>0</v>
      </c>
      <c r="H221" s="115">
        <f t="shared" si="16"/>
        <v>0</v>
      </c>
      <c r="I221" s="18"/>
      <c r="J221" s="18"/>
      <c r="K221" s="7"/>
      <c r="L221" s="7"/>
      <c r="M221" s="18"/>
      <c r="N221" s="18"/>
      <c r="O221" s="122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idden="1">
      <c r="A222" s="18" t="s">
        <v>18</v>
      </c>
      <c r="B222" s="7" t="s">
        <v>92</v>
      </c>
      <c r="C222" s="137">
        <v>46204</v>
      </c>
      <c r="D222" s="42" t="s">
        <v>583</v>
      </c>
      <c r="E222" s="36" t="s">
        <v>612</v>
      </c>
      <c r="F222" s="112">
        <f t="shared" si="17"/>
        <v>8.5500000000000007</v>
      </c>
      <c r="G222" s="113">
        <f t="shared" si="15"/>
        <v>0</v>
      </c>
      <c r="H222" s="115">
        <f t="shared" si="16"/>
        <v>0</v>
      </c>
      <c r="I222" s="18"/>
      <c r="J222" s="18"/>
      <c r="K222" s="7"/>
      <c r="L222" s="7"/>
      <c r="M222" s="18"/>
      <c r="N222" s="18"/>
      <c r="O222" s="122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idden="1">
      <c r="A223" s="18" t="s">
        <v>18</v>
      </c>
      <c r="B223" s="7" t="s">
        <v>92</v>
      </c>
      <c r="C223" s="137">
        <v>46205</v>
      </c>
      <c r="D223" s="42" t="s">
        <v>583</v>
      </c>
      <c r="E223" s="36" t="s">
        <v>566</v>
      </c>
      <c r="F223" s="112">
        <f t="shared" si="17"/>
        <v>8.4</v>
      </c>
      <c r="G223" s="113">
        <f t="shared" si="15"/>
        <v>0</v>
      </c>
      <c r="H223" s="115">
        <f t="shared" si="16"/>
        <v>0</v>
      </c>
      <c r="I223" s="18"/>
      <c r="J223" s="18"/>
      <c r="K223" s="7"/>
      <c r="L223" s="7"/>
      <c r="M223" s="18"/>
      <c r="N223" s="18"/>
      <c r="O223" s="122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idden="1">
      <c r="A224" s="18" t="s">
        <v>18</v>
      </c>
      <c r="B224" s="7" t="s">
        <v>92</v>
      </c>
      <c r="C224" s="137">
        <v>46205</v>
      </c>
      <c r="D224" s="42" t="s">
        <v>613</v>
      </c>
      <c r="E224" s="36" t="s">
        <v>614</v>
      </c>
      <c r="F224" s="112">
        <f t="shared" si="17"/>
        <v>0.45</v>
      </c>
      <c r="G224" s="113">
        <f t="shared" si="15"/>
        <v>1</v>
      </c>
      <c r="H224" s="115">
        <f t="shared" si="16"/>
        <v>1</v>
      </c>
      <c r="I224" s="18"/>
      <c r="J224" s="18"/>
      <c r="K224" s="7"/>
      <c r="L224" s="7"/>
      <c r="M224" s="18"/>
      <c r="N224" s="18"/>
      <c r="O224" s="122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idden="1">
      <c r="A225" s="18" t="s">
        <v>18</v>
      </c>
      <c r="B225" s="7" t="s">
        <v>92</v>
      </c>
      <c r="C225" s="137">
        <v>46206</v>
      </c>
      <c r="D225" s="42" t="s">
        <v>583</v>
      </c>
      <c r="E225" s="36" t="s">
        <v>554</v>
      </c>
      <c r="F225" s="112">
        <f t="shared" si="17"/>
        <v>8.2333333333333325</v>
      </c>
      <c r="G225" s="113">
        <f t="shared" si="15"/>
        <v>0</v>
      </c>
      <c r="H225" s="115">
        <f t="shared" si="16"/>
        <v>0</v>
      </c>
      <c r="I225" s="18"/>
      <c r="J225" s="18"/>
      <c r="K225" s="7"/>
      <c r="L225" s="7"/>
      <c r="M225" s="18"/>
      <c r="N225" s="18"/>
      <c r="O225" s="122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idden="1">
      <c r="A226" s="18" t="s">
        <v>18</v>
      </c>
      <c r="B226" s="7" t="s">
        <v>92</v>
      </c>
      <c r="C226" s="137">
        <v>46207</v>
      </c>
      <c r="D226" s="42" t="s">
        <v>586</v>
      </c>
      <c r="E226" s="36" t="s">
        <v>496</v>
      </c>
      <c r="F226" s="112">
        <f t="shared" si="17"/>
        <v>8.0666666666666664</v>
      </c>
      <c r="G226" s="113">
        <f t="shared" si="15"/>
        <v>0</v>
      </c>
      <c r="H226" s="115">
        <f t="shared" si="16"/>
        <v>0</v>
      </c>
      <c r="I226" s="18"/>
      <c r="J226" s="18"/>
      <c r="K226" s="7"/>
      <c r="L226" s="7"/>
      <c r="M226" s="18"/>
      <c r="N226" s="18"/>
      <c r="O226" s="122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idden="1">
      <c r="A227" s="18" t="s">
        <v>18</v>
      </c>
      <c r="B227" s="7" t="s">
        <v>92</v>
      </c>
      <c r="C227" s="137">
        <v>46208</v>
      </c>
      <c r="D227" s="42" t="s">
        <v>586</v>
      </c>
      <c r="E227" s="36" t="s">
        <v>219</v>
      </c>
      <c r="F227" s="112">
        <f t="shared" si="17"/>
        <v>7.9333333333333336</v>
      </c>
      <c r="G227" s="113">
        <f t="shared" si="15"/>
        <v>0</v>
      </c>
      <c r="H227" s="115">
        <f t="shared" si="16"/>
        <v>0</v>
      </c>
      <c r="I227" s="18"/>
      <c r="J227" s="18"/>
      <c r="K227" s="7"/>
      <c r="L227" s="7"/>
      <c r="M227" s="18"/>
      <c r="N227" s="18"/>
      <c r="O227" s="122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idden="1">
      <c r="A228" s="18" t="s">
        <v>18</v>
      </c>
      <c r="B228" s="7" t="s">
        <v>92</v>
      </c>
      <c r="C228" s="137">
        <v>46209</v>
      </c>
      <c r="D228" s="42" t="s">
        <v>586</v>
      </c>
      <c r="E228" s="36" t="s">
        <v>303</v>
      </c>
      <c r="F228" s="112">
        <f t="shared" si="17"/>
        <v>7.95</v>
      </c>
      <c r="G228" s="113">
        <f t="shared" si="15"/>
        <v>0</v>
      </c>
      <c r="H228" s="115">
        <f t="shared" si="16"/>
        <v>0</v>
      </c>
      <c r="I228" s="18"/>
      <c r="J228" s="18"/>
      <c r="K228" s="7"/>
      <c r="L228" s="7"/>
      <c r="M228" s="18"/>
      <c r="N228" s="18"/>
      <c r="O228" s="122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idden="1">
      <c r="A229" s="18" t="s">
        <v>18</v>
      </c>
      <c r="B229" s="7" t="s">
        <v>92</v>
      </c>
      <c r="C229" s="137">
        <v>46210</v>
      </c>
      <c r="D229" s="42" t="s">
        <v>586</v>
      </c>
      <c r="E229" s="36" t="s">
        <v>554</v>
      </c>
      <c r="F229" s="112">
        <f t="shared" si="17"/>
        <v>8.2333333333333325</v>
      </c>
      <c r="G229" s="113">
        <f t="shared" si="15"/>
        <v>0</v>
      </c>
      <c r="H229" s="115">
        <f t="shared" si="16"/>
        <v>0</v>
      </c>
      <c r="I229" s="18"/>
      <c r="J229" s="18"/>
      <c r="K229" s="7"/>
      <c r="L229" s="7"/>
      <c r="M229" s="18"/>
      <c r="N229" s="18"/>
      <c r="O229" s="122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idden="1">
      <c r="A230" s="18" t="s">
        <v>18</v>
      </c>
      <c r="B230" s="7" t="s">
        <v>92</v>
      </c>
      <c r="C230" s="137">
        <v>46211</v>
      </c>
      <c r="D230" s="42" t="s">
        <v>586</v>
      </c>
      <c r="E230" s="36" t="s">
        <v>610</v>
      </c>
      <c r="F230" s="112">
        <f t="shared" si="17"/>
        <v>8.1833333333333336</v>
      </c>
      <c r="G230" s="113">
        <f t="shared" si="15"/>
        <v>0</v>
      </c>
      <c r="H230" s="115">
        <f t="shared" si="16"/>
        <v>0</v>
      </c>
      <c r="I230" s="18"/>
      <c r="J230" s="18"/>
      <c r="K230" s="7"/>
      <c r="L230" s="7"/>
      <c r="M230" s="18"/>
      <c r="N230" s="18"/>
      <c r="O230" s="122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idden="1">
      <c r="A231" s="18" t="s">
        <v>18</v>
      </c>
      <c r="B231" s="7" t="s">
        <v>92</v>
      </c>
      <c r="C231" s="137">
        <v>46212</v>
      </c>
      <c r="D231" s="42" t="s">
        <v>586</v>
      </c>
      <c r="E231" s="36" t="s">
        <v>339</v>
      </c>
      <c r="F231" s="112">
        <f t="shared" si="17"/>
        <v>8.1666666666666661</v>
      </c>
      <c r="G231" s="113">
        <f t="shared" si="15"/>
        <v>0</v>
      </c>
      <c r="H231" s="115">
        <f t="shared" si="16"/>
        <v>0</v>
      </c>
      <c r="I231" s="18"/>
      <c r="J231" s="18"/>
      <c r="K231" s="7"/>
      <c r="L231" s="7"/>
      <c r="M231" s="18"/>
      <c r="N231" s="18"/>
      <c r="O231" s="122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idden="1">
      <c r="A232" s="18" t="s">
        <v>18</v>
      </c>
      <c r="B232" s="7" t="s">
        <v>92</v>
      </c>
      <c r="C232" s="140">
        <v>46213</v>
      </c>
      <c r="D232" s="42" t="s">
        <v>586</v>
      </c>
      <c r="E232" s="36" t="s">
        <v>324</v>
      </c>
      <c r="F232" s="112">
        <f t="shared" si="17"/>
        <v>8.0500000000000007</v>
      </c>
      <c r="G232" s="113">
        <f t="shared" si="15"/>
        <v>0</v>
      </c>
      <c r="H232" s="115">
        <f t="shared" si="16"/>
        <v>0</v>
      </c>
      <c r="I232" s="18"/>
      <c r="J232" s="18"/>
      <c r="K232" s="7"/>
      <c r="L232" s="7"/>
      <c r="M232" s="18"/>
      <c r="N232" s="18"/>
      <c r="O232" s="122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idden="1">
      <c r="A233" s="18" t="s">
        <v>18</v>
      </c>
      <c r="B233" s="7" t="s">
        <v>92</v>
      </c>
      <c r="C233" s="140">
        <v>46214</v>
      </c>
      <c r="D233" s="42" t="s">
        <v>586</v>
      </c>
      <c r="E233" s="36" t="s">
        <v>615</v>
      </c>
      <c r="F233" s="112">
        <f t="shared" si="17"/>
        <v>8.3000000000000007</v>
      </c>
      <c r="G233" s="113">
        <f t="shared" si="15"/>
        <v>0</v>
      </c>
      <c r="H233" s="115">
        <f t="shared" si="16"/>
        <v>0</v>
      </c>
      <c r="I233" s="18"/>
      <c r="J233" s="18"/>
      <c r="K233" s="7"/>
      <c r="L233" s="7"/>
      <c r="M233" s="18"/>
      <c r="N233" s="18"/>
      <c r="O233" s="122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idden="1">
      <c r="A234" s="18" t="s">
        <v>18</v>
      </c>
      <c r="B234" s="7" t="s">
        <v>92</v>
      </c>
      <c r="C234" s="140">
        <v>46218</v>
      </c>
      <c r="D234" s="42" t="s">
        <v>583</v>
      </c>
      <c r="E234" s="36" t="s">
        <v>616</v>
      </c>
      <c r="F234" s="112">
        <f t="shared" si="17"/>
        <v>8.2166666666666668</v>
      </c>
      <c r="G234" s="113">
        <f t="shared" si="15"/>
        <v>0</v>
      </c>
      <c r="H234" s="115">
        <f t="shared" si="16"/>
        <v>0</v>
      </c>
      <c r="I234" s="18"/>
      <c r="J234" s="18"/>
      <c r="K234" s="7"/>
      <c r="L234" s="7"/>
      <c r="M234" s="18"/>
      <c r="N234" s="18"/>
      <c r="O234" s="122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idden="1">
      <c r="A235" s="18" t="s">
        <v>18</v>
      </c>
      <c r="B235" s="7" t="s">
        <v>92</v>
      </c>
      <c r="C235" s="140">
        <v>46219</v>
      </c>
      <c r="D235" s="42" t="s">
        <v>583</v>
      </c>
      <c r="E235" s="36" t="s">
        <v>324</v>
      </c>
      <c r="F235" s="112">
        <f t="shared" si="17"/>
        <v>8.0500000000000007</v>
      </c>
      <c r="G235" s="113">
        <f t="shared" si="15"/>
        <v>0</v>
      </c>
      <c r="H235" s="115">
        <f t="shared" si="16"/>
        <v>0</v>
      </c>
      <c r="I235" s="18"/>
      <c r="J235" s="18"/>
      <c r="K235" s="7"/>
      <c r="L235" s="7"/>
      <c r="M235" s="18"/>
      <c r="N235" s="18"/>
      <c r="O235" s="122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idden="1">
      <c r="A236" s="18" t="s">
        <v>18</v>
      </c>
      <c r="B236" s="7" t="s">
        <v>92</v>
      </c>
      <c r="C236" s="140">
        <v>46220</v>
      </c>
      <c r="D236" s="42" t="s">
        <v>583</v>
      </c>
      <c r="E236" s="36" t="s">
        <v>616</v>
      </c>
      <c r="F236" s="112">
        <f t="shared" si="17"/>
        <v>8.2166666666666668</v>
      </c>
      <c r="G236" s="113">
        <f t="shared" si="15"/>
        <v>0</v>
      </c>
      <c r="H236" s="115">
        <f t="shared" si="16"/>
        <v>0</v>
      </c>
      <c r="I236" s="18"/>
      <c r="J236" s="18"/>
      <c r="K236" s="7"/>
      <c r="L236" s="7"/>
      <c r="M236" s="18"/>
      <c r="N236" s="18"/>
      <c r="O236" s="122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idden="1">
      <c r="A237" s="18" t="s">
        <v>18</v>
      </c>
      <c r="B237" s="7" t="s">
        <v>92</v>
      </c>
      <c r="C237" s="140">
        <v>46220</v>
      </c>
      <c r="D237" s="42" t="s">
        <v>613</v>
      </c>
      <c r="E237" s="36" t="s">
        <v>617</v>
      </c>
      <c r="F237" s="112">
        <f t="shared" si="17"/>
        <v>0.25</v>
      </c>
      <c r="G237" s="113">
        <f t="shared" si="15"/>
        <v>1</v>
      </c>
      <c r="H237" s="115">
        <f t="shared" si="16"/>
        <v>1</v>
      </c>
      <c r="I237" s="18"/>
      <c r="J237" s="18"/>
      <c r="K237" s="7"/>
      <c r="L237" s="7"/>
      <c r="M237" s="18"/>
      <c r="N237" s="18"/>
      <c r="O237" s="122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idden="1">
      <c r="A238" s="18" t="s">
        <v>18</v>
      </c>
      <c r="B238" s="7" t="s">
        <v>99</v>
      </c>
      <c r="C238" s="140">
        <v>46223</v>
      </c>
      <c r="D238" s="42" t="s">
        <v>613</v>
      </c>
      <c r="E238" s="36" t="s">
        <v>243</v>
      </c>
      <c r="F238" s="112">
        <f t="shared" si="17"/>
        <v>8</v>
      </c>
      <c r="G238" s="113">
        <f t="shared" si="15"/>
        <v>0</v>
      </c>
      <c r="H238" s="115">
        <f t="shared" si="16"/>
        <v>0</v>
      </c>
      <c r="I238" s="18"/>
      <c r="J238" s="18"/>
      <c r="K238" s="7"/>
      <c r="L238" s="7"/>
      <c r="M238" s="18"/>
      <c r="N238" s="18"/>
      <c r="O238" s="122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idden="1">
      <c r="A239" s="18" t="s">
        <v>18</v>
      </c>
      <c r="B239" s="7" t="s">
        <v>99</v>
      </c>
      <c r="C239" s="140">
        <v>46224</v>
      </c>
      <c r="D239" s="42" t="s">
        <v>613</v>
      </c>
      <c r="E239" s="36" t="s">
        <v>243</v>
      </c>
      <c r="F239" s="112">
        <f t="shared" si="17"/>
        <v>8</v>
      </c>
      <c r="G239" s="113">
        <f t="shared" si="15"/>
        <v>0</v>
      </c>
      <c r="H239" s="115">
        <f t="shared" si="16"/>
        <v>0</v>
      </c>
      <c r="I239" s="18"/>
      <c r="J239" s="18"/>
      <c r="K239" s="7"/>
      <c r="L239" s="7"/>
      <c r="M239" s="18"/>
      <c r="N239" s="18"/>
      <c r="O239" s="122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idden="1">
      <c r="A240" s="18" t="s">
        <v>18</v>
      </c>
      <c r="B240" s="7" t="s">
        <v>99</v>
      </c>
      <c r="C240" s="140">
        <v>46225</v>
      </c>
      <c r="D240" s="42" t="s">
        <v>613</v>
      </c>
      <c r="E240" s="36" t="s">
        <v>496</v>
      </c>
      <c r="F240" s="112">
        <f t="shared" si="17"/>
        <v>8.0666666666666664</v>
      </c>
      <c r="G240" s="113">
        <f t="shared" si="15"/>
        <v>0</v>
      </c>
      <c r="H240" s="115">
        <f t="shared" si="16"/>
        <v>0</v>
      </c>
      <c r="I240" s="18"/>
      <c r="J240" s="18"/>
      <c r="K240" s="7"/>
      <c r="L240" s="7"/>
      <c r="M240" s="18"/>
      <c r="N240" s="18"/>
      <c r="O240" s="122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idden="1">
      <c r="A241" s="18" t="s">
        <v>18</v>
      </c>
      <c r="B241" s="7" t="s">
        <v>99</v>
      </c>
      <c r="C241" s="140">
        <v>46226</v>
      </c>
      <c r="D241" s="42" t="s">
        <v>613</v>
      </c>
      <c r="E241" s="36" t="s">
        <v>324</v>
      </c>
      <c r="F241" s="112">
        <f t="shared" si="17"/>
        <v>8.0500000000000007</v>
      </c>
      <c r="G241" s="113">
        <f t="shared" si="15"/>
        <v>0</v>
      </c>
      <c r="H241" s="115">
        <f t="shared" si="16"/>
        <v>0</v>
      </c>
      <c r="I241" s="18"/>
      <c r="J241" s="18"/>
      <c r="K241" s="7"/>
      <c r="L241" s="7"/>
      <c r="M241" s="18"/>
      <c r="N241" s="18"/>
      <c r="O241" s="122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idden="1">
      <c r="A242" s="18" t="s">
        <v>18</v>
      </c>
      <c r="B242" s="7" t="s">
        <v>99</v>
      </c>
      <c r="C242" s="140">
        <v>46227</v>
      </c>
      <c r="D242" s="42" t="s">
        <v>618</v>
      </c>
      <c r="E242" s="36" t="s">
        <v>619</v>
      </c>
      <c r="F242" s="112">
        <f t="shared" si="17"/>
        <v>1.0833333333333333</v>
      </c>
      <c r="G242" s="113">
        <f t="shared" si="15"/>
        <v>1</v>
      </c>
      <c r="H242" s="115">
        <f t="shared" si="16"/>
        <v>1</v>
      </c>
      <c r="I242" s="18"/>
      <c r="J242" s="18"/>
      <c r="K242" s="7"/>
      <c r="L242" s="7"/>
      <c r="M242" s="18"/>
      <c r="N242" s="18"/>
      <c r="O242" s="122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idden="1">
      <c r="A243" s="18" t="s">
        <v>18</v>
      </c>
      <c r="B243" s="7" t="s">
        <v>99</v>
      </c>
      <c r="C243" s="140">
        <v>46227</v>
      </c>
      <c r="D243" s="42" t="s">
        <v>613</v>
      </c>
      <c r="E243" s="36" t="s">
        <v>243</v>
      </c>
      <c r="F243" s="112">
        <f t="shared" si="17"/>
        <v>8</v>
      </c>
      <c r="G243" s="113">
        <f t="shared" si="15"/>
        <v>0</v>
      </c>
      <c r="H243" s="115">
        <f t="shared" si="16"/>
        <v>0</v>
      </c>
      <c r="I243" s="18"/>
      <c r="J243" s="18"/>
      <c r="K243" s="7"/>
      <c r="L243" s="7"/>
      <c r="M243" s="18"/>
      <c r="N243" s="18"/>
      <c r="O243" s="122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idden="1">
      <c r="A244" s="18" t="s">
        <v>18</v>
      </c>
      <c r="B244" s="7" t="s">
        <v>99</v>
      </c>
      <c r="C244" s="140">
        <v>46228</v>
      </c>
      <c r="D244" s="42" t="s">
        <v>618</v>
      </c>
      <c r="E244" s="36" t="s">
        <v>620</v>
      </c>
      <c r="F244" s="112">
        <f t="shared" si="17"/>
        <v>1.0666666666666667</v>
      </c>
      <c r="G244" s="113">
        <f t="shared" si="15"/>
        <v>1</v>
      </c>
      <c r="H244" s="115">
        <f t="shared" si="16"/>
        <v>1</v>
      </c>
      <c r="I244" s="18"/>
      <c r="J244" s="18"/>
      <c r="K244" s="7"/>
      <c r="L244" s="7"/>
      <c r="M244" s="18"/>
      <c r="N244" s="18"/>
      <c r="O244" s="122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idden="1">
      <c r="A245" s="18" t="s">
        <v>18</v>
      </c>
      <c r="B245" s="7" t="s">
        <v>99</v>
      </c>
      <c r="C245" s="140">
        <v>46228</v>
      </c>
      <c r="D245" s="42" t="s">
        <v>613</v>
      </c>
      <c r="E245" s="36" t="s">
        <v>298</v>
      </c>
      <c r="F245" s="112">
        <f t="shared" si="17"/>
        <v>7.9833333333333334</v>
      </c>
      <c r="G245" s="113">
        <f t="shared" si="15"/>
        <v>0</v>
      </c>
      <c r="H245" s="115">
        <f t="shared" si="16"/>
        <v>0</v>
      </c>
      <c r="I245" s="18"/>
      <c r="J245" s="18"/>
      <c r="K245" s="7"/>
      <c r="L245" s="7"/>
      <c r="M245" s="18"/>
      <c r="N245" s="18"/>
      <c r="O245" s="122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idden="1">
      <c r="A246" s="18" t="s">
        <v>18</v>
      </c>
      <c r="B246" s="7" t="s">
        <v>100</v>
      </c>
      <c r="C246" s="140">
        <v>46218</v>
      </c>
      <c r="D246" s="42" t="s">
        <v>586</v>
      </c>
      <c r="E246" s="36" t="s">
        <v>243</v>
      </c>
      <c r="F246" s="112">
        <f t="shared" si="17"/>
        <v>8</v>
      </c>
      <c r="G246" s="113">
        <f t="shared" si="15"/>
        <v>0</v>
      </c>
      <c r="H246" s="115">
        <f t="shared" si="16"/>
        <v>0</v>
      </c>
      <c r="I246" s="18"/>
      <c r="J246" s="18"/>
      <c r="K246" s="7"/>
      <c r="L246" s="7"/>
      <c r="M246" s="18"/>
      <c r="N246" s="18"/>
      <c r="O246" s="122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idden="1">
      <c r="A247" s="18" t="s">
        <v>18</v>
      </c>
      <c r="B247" s="7" t="s">
        <v>100</v>
      </c>
      <c r="C247" s="140">
        <v>46219</v>
      </c>
      <c r="D247" s="42" t="s">
        <v>586</v>
      </c>
      <c r="E247" s="36" t="s">
        <v>324</v>
      </c>
      <c r="F247" s="112">
        <f t="shared" si="17"/>
        <v>8.0500000000000007</v>
      </c>
      <c r="G247" s="113">
        <f t="shared" si="15"/>
        <v>0</v>
      </c>
      <c r="H247" s="115">
        <f t="shared" si="16"/>
        <v>0</v>
      </c>
      <c r="I247" s="18"/>
      <c r="J247" s="18"/>
      <c r="K247" s="7"/>
      <c r="L247" s="7"/>
      <c r="M247" s="18"/>
      <c r="N247" s="18"/>
      <c r="O247" s="122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idden="1">
      <c r="A248" s="18" t="s">
        <v>18</v>
      </c>
      <c r="B248" s="7" t="s">
        <v>100</v>
      </c>
      <c r="C248" s="140">
        <v>46220</v>
      </c>
      <c r="D248" s="42" t="s">
        <v>586</v>
      </c>
      <c r="E248" s="36" t="s">
        <v>561</v>
      </c>
      <c r="F248" s="112">
        <f t="shared" si="17"/>
        <v>8.1</v>
      </c>
      <c r="G248" s="113">
        <f t="shared" si="15"/>
        <v>0</v>
      </c>
      <c r="H248" s="115">
        <f t="shared" si="16"/>
        <v>0</v>
      </c>
      <c r="I248" s="18"/>
      <c r="J248" s="18"/>
      <c r="K248" s="7"/>
      <c r="L248" s="7"/>
      <c r="M248" s="18"/>
      <c r="N248" s="18"/>
      <c r="O248" s="122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idden="1">
      <c r="A249" s="18" t="s">
        <v>18</v>
      </c>
      <c r="B249" s="7" t="s">
        <v>100</v>
      </c>
      <c r="C249" s="140">
        <v>46221</v>
      </c>
      <c r="D249" s="42" t="s">
        <v>586</v>
      </c>
      <c r="E249" s="36" t="s">
        <v>444</v>
      </c>
      <c r="F249" s="112">
        <f t="shared" si="17"/>
        <v>8.0333333333333332</v>
      </c>
      <c r="G249" s="113">
        <f t="shared" si="15"/>
        <v>0</v>
      </c>
      <c r="H249" s="115">
        <f t="shared" si="16"/>
        <v>0</v>
      </c>
      <c r="I249" s="18"/>
      <c r="J249" s="18"/>
      <c r="K249" s="7"/>
      <c r="L249" s="7"/>
      <c r="M249" s="18"/>
      <c r="N249" s="18"/>
      <c r="O249" s="122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idden="1">
      <c r="A250" s="18" t="s">
        <v>18</v>
      </c>
      <c r="B250" s="7" t="s">
        <v>100</v>
      </c>
      <c r="C250" s="140">
        <v>46222</v>
      </c>
      <c r="D250" s="42" t="s">
        <v>586</v>
      </c>
      <c r="E250" s="36" t="s">
        <v>607</v>
      </c>
      <c r="F250" s="112">
        <f t="shared" si="17"/>
        <v>8.1166666666666671</v>
      </c>
      <c r="G250" s="113">
        <f t="shared" si="15"/>
        <v>0</v>
      </c>
      <c r="H250" s="115">
        <f t="shared" si="16"/>
        <v>0</v>
      </c>
      <c r="I250" s="18"/>
      <c r="J250" s="18"/>
      <c r="K250" s="7"/>
      <c r="L250" s="7"/>
      <c r="M250" s="18"/>
      <c r="N250" s="18"/>
      <c r="O250" s="122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idden="1">
      <c r="A251" s="18" t="s">
        <v>18</v>
      </c>
      <c r="B251" s="7" t="s">
        <v>100</v>
      </c>
      <c r="C251" s="140">
        <v>46223</v>
      </c>
      <c r="D251" s="42" t="s">
        <v>586</v>
      </c>
      <c r="E251" s="36" t="s">
        <v>444</v>
      </c>
      <c r="F251" s="112">
        <f t="shared" si="17"/>
        <v>8.0333333333333332</v>
      </c>
      <c r="G251" s="113">
        <f t="shared" si="15"/>
        <v>0</v>
      </c>
      <c r="H251" s="115">
        <f t="shared" si="16"/>
        <v>0</v>
      </c>
      <c r="I251" s="18"/>
      <c r="J251" s="18"/>
      <c r="K251" s="7"/>
      <c r="L251" s="7"/>
      <c r="M251" s="7"/>
      <c r="N251" s="18"/>
      <c r="O251" s="122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idden="1">
      <c r="A252" s="18" t="s">
        <v>18</v>
      </c>
      <c r="B252" s="7" t="s">
        <v>100</v>
      </c>
      <c r="C252" s="140">
        <v>46224</v>
      </c>
      <c r="D252" s="42" t="s">
        <v>586</v>
      </c>
      <c r="E252" s="36" t="s">
        <v>558</v>
      </c>
      <c r="F252" s="112">
        <f t="shared" si="17"/>
        <v>8.25</v>
      </c>
      <c r="G252" s="113">
        <f t="shared" si="15"/>
        <v>0</v>
      </c>
      <c r="H252" s="115">
        <f t="shared" si="16"/>
        <v>0</v>
      </c>
      <c r="I252" s="18"/>
      <c r="J252" s="18"/>
      <c r="K252" s="7"/>
      <c r="L252" s="7"/>
      <c r="M252" s="7"/>
      <c r="N252" s="18"/>
      <c r="O252" s="122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idden="1">
      <c r="A253" s="18" t="s">
        <v>18</v>
      </c>
      <c r="B253" s="7" t="s">
        <v>100</v>
      </c>
      <c r="C253" s="140">
        <v>46225</v>
      </c>
      <c r="D253" s="42" t="s">
        <v>586</v>
      </c>
      <c r="E253" s="36" t="s">
        <v>511</v>
      </c>
      <c r="F253" s="112">
        <f t="shared" si="17"/>
        <v>8.15</v>
      </c>
      <c r="G253" s="113">
        <f t="shared" si="15"/>
        <v>0</v>
      </c>
      <c r="H253" s="115">
        <f t="shared" si="16"/>
        <v>0</v>
      </c>
      <c r="I253" s="18"/>
      <c r="J253" s="18"/>
      <c r="K253" s="7"/>
      <c r="L253" s="7"/>
      <c r="M253" s="7"/>
      <c r="N253" s="18"/>
      <c r="O253" s="122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idden="1">
      <c r="A254" s="18" t="s">
        <v>18</v>
      </c>
      <c r="B254" s="7" t="s">
        <v>100</v>
      </c>
      <c r="C254" s="140">
        <v>46226</v>
      </c>
      <c r="D254" s="42" t="s">
        <v>586</v>
      </c>
      <c r="E254" s="36" t="s">
        <v>468</v>
      </c>
      <c r="F254" s="112">
        <f t="shared" si="17"/>
        <v>8.0833333333333339</v>
      </c>
      <c r="G254" s="113">
        <f t="shared" si="15"/>
        <v>0</v>
      </c>
      <c r="H254" s="115">
        <f t="shared" si="16"/>
        <v>0</v>
      </c>
      <c r="I254" s="18"/>
      <c r="J254" s="18"/>
      <c r="K254" s="7"/>
      <c r="L254" s="7"/>
      <c r="M254" s="7"/>
      <c r="N254" s="18"/>
      <c r="O254" s="122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idden="1">
      <c r="A255" s="18" t="s">
        <v>18</v>
      </c>
      <c r="B255" s="7" t="s">
        <v>100</v>
      </c>
      <c r="C255" s="140">
        <v>46227</v>
      </c>
      <c r="D255" s="42" t="s">
        <v>586</v>
      </c>
      <c r="E255" s="36" t="s">
        <v>468</v>
      </c>
      <c r="F255" s="112">
        <f t="shared" si="17"/>
        <v>8.0833333333333339</v>
      </c>
      <c r="G255" s="113">
        <f t="shared" si="15"/>
        <v>0</v>
      </c>
      <c r="H255" s="115">
        <f t="shared" si="16"/>
        <v>0</v>
      </c>
      <c r="I255" s="18"/>
      <c r="J255" s="18"/>
      <c r="K255" s="7"/>
      <c r="L255" s="7"/>
      <c r="M255" s="7"/>
      <c r="N255" s="18"/>
      <c r="O255" s="122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idden="1">
      <c r="A256" s="18" t="s">
        <v>18</v>
      </c>
      <c r="B256" s="7" t="s">
        <v>100</v>
      </c>
      <c r="C256" s="140">
        <v>46228</v>
      </c>
      <c r="D256" s="42" t="s">
        <v>586</v>
      </c>
      <c r="E256" s="36" t="s">
        <v>496</v>
      </c>
      <c r="F256" s="112">
        <f t="shared" si="17"/>
        <v>8.0666666666666664</v>
      </c>
      <c r="G256" s="113">
        <f t="shared" si="15"/>
        <v>0</v>
      </c>
      <c r="H256" s="115">
        <f t="shared" si="16"/>
        <v>0</v>
      </c>
      <c r="I256" s="18"/>
      <c r="J256" s="18"/>
      <c r="K256" s="7"/>
      <c r="L256" s="7"/>
      <c r="M256" s="7"/>
      <c r="N256" s="18"/>
      <c r="O256" s="122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idden="1">
      <c r="A257" s="18" t="s">
        <v>18</v>
      </c>
      <c r="B257" s="7" t="s">
        <v>100</v>
      </c>
      <c r="C257" s="140">
        <v>46229</v>
      </c>
      <c r="D257" s="42" t="s">
        <v>586</v>
      </c>
      <c r="E257" s="36" t="s">
        <v>607</v>
      </c>
      <c r="F257" s="112">
        <f t="shared" si="17"/>
        <v>8.1166666666666671</v>
      </c>
      <c r="G257" s="113">
        <f t="shared" si="15"/>
        <v>0</v>
      </c>
      <c r="H257" s="115">
        <f t="shared" si="16"/>
        <v>0</v>
      </c>
      <c r="I257" s="18"/>
      <c r="J257" s="18"/>
      <c r="K257" s="7"/>
      <c r="L257" s="7"/>
      <c r="M257" s="7"/>
      <c r="N257" s="18"/>
      <c r="O257" s="122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idden="1">
      <c r="A258" s="18" t="s">
        <v>18</v>
      </c>
      <c r="B258" s="7" t="s">
        <v>100</v>
      </c>
      <c r="C258" s="140">
        <v>46230</v>
      </c>
      <c r="D258" s="42" t="s">
        <v>613</v>
      </c>
      <c r="E258" s="36" t="s">
        <v>496</v>
      </c>
      <c r="F258" s="112">
        <f t="shared" si="17"/>
        <v>8.0666666666666664</v>
      </c>
      <c r="G258" s="113">
        <f t="shared" ref="G258:G321" si="18">IF(AND(ISNUMBER(F258), F258&lt;4), 1, 0)</f>
        <v>0</v>
      </c>
      <c r="H258" s="115">
        <f t="shared" ref="H258:H321" si="19">IF(AND(G258=1, COUNTIFS(A:A, A258, B:B, B258, C:C, C258) &gt; 1), 1, 0)</f>
        <v>0</v>
      </c>
      <c r="I258" s="18"/>
      <c r="J258" s="18"/>
      <c r="K258" s="7"/>
      <c r="L258" s="7"/>
      <c r="M258" s="7"/>
      <c r="N258" s="18"/>
      <c r="O258" s="122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idden="1">
      <c r="A259" s="18" t="s">
        <v>18</v>
      </c>
      <c r="B259" s="7" t="s">
        <v>100</v>
      </c>
      <c r="C259" s="140">
        <v>46232</v>
      </c>
      <c r="D259" s="42" t="s">
        <v>583</v>
      </c>
      <c r="E259" s="36" t="s">
        <v>579</v>
      </c>
      <c r="F259" s="112">
        <f t="shared" ref="F259:F322" si="20">IF(ISNUMBER(SEARCH("h",E259)), LEFT(E259,SEARCH("h",E259)-1) + IFERROR(MID(E259,SEARCH("h",E259)+1,LEN(E259)-SEARCH("h",E259)-1)/60, 0), IF(ISNUMBER(SEARCH("p",E259)), LEFT(E259,SEARCH("p",E259)-1)/60, "")
)</f>
        <v>8.1333333333333329</v>
      </c>
      <c r="G259" s="113">
        <f t="shared" si="18"/>
        <v>0</v>
      </c>
      <c r="H259" s="115">
        <f t="shared" si="19"/>
        <v>0</v>
      </c>
      <c r="I259" s="18"/>
      <c r="J259" s="18"/>
      <c r="K259" s="7"/>
      <c r="L259" s="7"/>
      <c r="M259" s="7"/>
      <c r="N259" s="18"/>
      <c r="O259" s="122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idden="1">
      <c r="A260" s="18" t="s">
        <v>18</v>
      </c>
      <c r="B260" s="7" t="s">
        <v>100</v>
      </c>
      <c r="C260" s="140">
        <v>46233</v>
      </c>
      <c r="D260" s="42" t="s">
        <v>583</v>
      </c>
      <c r="E260" s="36" t="s">
        <v>495</v>
      </c>
      <c r="F260" s="112">
        <f t="shared" si="20"/>
        <v>8.0166666666666675</v>
      </c>
      <c r="G260" s="113">
        <f t="shared" si="18"/>
        <v>0</v>
      </c>
      <c r="H260" s="115">
        <f t="shared" si="19"/>
        <v>0</v>
      </c>
      <c r="I260" s="18"/>
      <c r="J260" s="18"/>
      <c r="K260" s="7"/>
      <c r="L260" s="7"/>
      <c r="M260" s="7"/>
      <c r="N260" s="18"/>
      <c r="O260" s="122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idden="1">
      <c r="A261" s="18" t="s">
        <v>18</v>
      </c>
      <c r="B261" s="7" t="s">
        <v>100</v>
      </c>
      <c r="C261" s="140">
        <v>46233</v>
      </c>
      <c r="D261" s="42" t="s">
        <v>613</v>
      </c>
      <c r="E261" s="36" t="s">
        <v>243</v>
      </c>
      <c r="F261" s="112">
        <f t="shared" si="20"/>
        <v>8</v>
      </c>
      <c r="G261" s="113">
        <f t="shared" si="18"/>
        <v>0</v>
      </c>
      <c r="H261" s="115">
        <f t="shared" si="19"/>
        <v>0</v>
      </c>
      <c r="I261" s="18"/>
      <c r="J261" s="18"/>
      <c r="K261" s="7"/>
      <c r="L261" s="7"/>
      <c r="M261" s="7"/>
      <c r="N261" s="18"/>
      <c r="O261" s="122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idden="1">
      <c r="A262" s="18" t="s">
        <v>18</v>
      </c>
      <c r="B262" s="7" t="s">
        <v>100</v>
      </c>
      <c r="C262" s="140">
        <v>46234</v>
      </c>
      <c r="D262" s="42" t="s">
        <v>618</v>
      </c>
      <c r="E262" s="36" t="s">
        <v>262</v>
      </c>
      <c r="F262" s="112">
        <f t="shared" si="20"/>
        <v>6.0166666666666666</v>
      </c>
      <c r="G262" s="113">
        <f t="shared" si="18"/>
        <v>0</v>
      </c>
      <c r="H262" s="115">
        <f t="shared" si="19"/>
        <v>0</v>
      </c>
      <c r="I262" s="18"/>
      <c r="J262" s="18"/>
      <c r="K262" s="7"/>
      <c r="L262" s="7"/>
      <c r="M262" s="7"/>
      <c r="N262" s="18"/>
      <c r="O262" s="122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idden="1">
      <c r="A263" s="18" t="s">
        <v>18</v>
      </c>
      <c r="B263" s="7" t="s">
        <v>101</v>
      </c>
      <c r="C263" s="140">
        <v>46211</v>
      </c>
      <c r="D263" s="42" t="s">
        <v>583</v>
      </c>
      <c r="E263" s="36" t="s">
        <v>243</v>
      </c>
      <c r="F263" s="112">
        <f t="shared" si="20"/>
        <v>8</v>
      </c>
      <c r="G263" s="113">
        <f t="shared" si="18"/>
        <v>0</v>
      </c>
      <c r="H263" s="115">
        <f t="shared" si="19"/>
        <v>0</v>
      </c>
      <c r="I263" s="18"/>
      <c r="J263" s="18"/>
      <c r="K263" s="7"/>
      <c r="L263" s="7"/>
      <c r="M263" s="7"/>
      <c r="N263" s="18"/>
      <c r="O263" s="122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idden="1">
      <c r="A264" s="18" t="s">
        <v>18</v>
      </c>
      <c r="B264" s="7" t="s">
        <v>101</v>
      </c>
      <c r="C264" s="140">
        <v>46212</v>
      </c>
      <c r="D264" s="42" t="s">
        <v>583</v>
      </c>
      <c r="E264" s="36" t="s">
        <v>243</v>
      </c>
      <c r="F264" s="112">
        <f t="shared" si="20"/>
        <v>8</v>
      </c>
      <c r="G264" s="113">
        <f t="shared" si="18"/>
        <v>0</v>
      </c>
      <c r="H264" s="115">
        <f t="shared" si="19"/>
        <v>0</v>
      </c>
      <c r="I264" s="18"/>
      <c r="J264" s="18"/>
      <c r="K264" s="7"/>
      <c r="L264" s="7"/>
      <c r="M264" s="7"/>
      <c r="N264" s="18"/>
      <c r="O264" s="122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idden="1">
      <c r="A265" s="18" t="s">
        <v>18</v>
      </c>
      <c r="B265" s="7" t="s">
        <v>101</v>
      </c>
      <c r="C265" s="140">
        <v>46213</v>
      </c>
      <c r="D265" s="42" t="s">
        <v>583</v>
      </c>
      <c r="E265" s="36" t="s">
        <v>607</v>
      </c>
      <c r="F265" s="112">
        <f t="shared" si="20"/>
        <v>8.1166666666666671</v>
      </c>
      <c r="G265" s="113">
        <f t="shared" si="18"/>
        <v>0</v>
      </c>
      <c r="H265" s="115">
        <f t="shared" si="19"/>
        <v>0</v>
      </c>
      <c r="I265" s="18"/>
      <c r="J265" s="18"/>
      <c r="K265" s="7"/>
      <c r="L265" s="7"/>
      <c r="M265" s="7"/>
      <c r="N265" s="18"/>
      <c r="O265" s="122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idden="1">
      <c r="A266" s="18" t="s">
        <v>18</v>
      </c>
      <c r="B266" s="7" t="s">
        <v>101</v>
      </c>
      <c r="C266" s="140">
        <v>46214</v>
      </c>
      <c r="D266" s="42" t="s">
        <v>583</v>
      </c>
      <c r="E266" s="36" t="s">
        <v>324</v>
      </c>
      <c r="F266" s="112">
        <f t="shared" si="20"/>
        <v>8.0500000000000007</v>
      </c>
      <c r="G266" s="113">
        <f t="shared" si="18"/>
        <v>0</v>
      </c>
      <c r="H266" s="115">
        <f t="shared" si="19"/>
        <v>0</v>
      </c>
      <c r="I266" s="18"/>
      <c r="J266" s="18"/>
      <c r="K266" s="7"/>
      <c r="L266" s="7"/>
      <c r="M266" s="7"/>
      <c r="N266" s="18"/>
      <c r="O266" s="122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idden="1">
      <c r="A267" s="18" t="s">
        <v>18</v>
      </c>
      <c r="B267" s="7" t="s">
        <v>101</v>
      </c>
      <c r="C267" s="140">
        <v>46215</v>
      </c>
      <c r="D267" s="42" t="s">
        <v>583</v>
      </c>
      <c r="E267" s="36" t="s">
        <v>495</v>
      </c>
      <c r="F267" s="112">
        <f t="shared" si="20"/>
        <v>8.0166666666666675</v>
      </c>
      <c r="G267" s="113">
        <f t="shared" si="18"/>
        <v>0</v>
      </c>
      <c r="H267" s="115">
        <f t="shared" si="19"/>
        <v>0</v>
      </c>
      <c r="I267" s="18"/>
      <c r="J267" s="18"/>
      <c r="K267" s="7"/>
      <c r="L267" s="7"/>
      <c r="M267" s="7"/>
      <c r="N267" s="18"/>
      <c r="O267" s="122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idden="1">
      <c r="A268" s="18" t="s">
        <v>18</v>
      </c>
      <c r="B268" s="7" t="s">
        <v>101</v>
      </c>
      <c r="C268" s="140">
        <v>46216</v>
      </c>
      <c r="D268" s="42" t="s">
        <v>583</v>
      </c>
      <c r="E268" s="36" t="s">
        <v>444</v>
      </c>
      <c r="F268" s="112">
        <f t="shared" si="20"/>
        <v>8.0333333333333332</v>
      </c>
      <c r="G268" s="113">
        <f t="shared" si="18"/>
        <v>0</v>
      </c>
      <c r="H268" s="115">
        <f t="shared" si="19"/>
        <v>0</v>
      </c>
      <c r="I268" s="18"/>
      <c r="J268" s="18"/>
      <c r="K268" s="7"/>
      <c r="L268" s="7"/>
      <c r="M268" s="7"/>
      <c r="N268" s="18"/>
      <c r="O268" s="122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idden="1">
      <c r="A269" s="18" t="s">
        <v>18</v>
      </c>
      <c r="B269" s="7" t="s">
        <v>101</v>
      </c>
      <c r="C269" s="140">
        <v>46217</v>
      </c>
      <c r="D269" s="42" t="s">
        <v>586</v>
      </c>
      <c r="E269" s="36" t="s">
        <v>561</v>
      </c>
      <c r="F269" s="112">
        <f t="shared" si="20"/>
        <v>8.1</v>
      </c>
      <c r="G269" s="113">
        <f t="shared" si="18"/>
        <v>0</v>
      </c>
      <c r="H269" s="115">
        <f t="shared" si="19"/>
        <v>0</v>
      </c>
      <c r="I269" s="18"/>
      <c r="J269" s="18"/>
      <c r="K269" s="7"/>
      <c r="L269" s="7"/>
      <c r="M269" s="7"/>
      <c r="N269" s="18"/>
      <c r="O269" s="122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idden="1">
      <c r="A270" s="18" t="s">
        <v>18</v>
      </c>
      <c r="B270" s="7" t="s">
        <v>101</v>
      </c>
      <c r="C270" s="140">
        <v>46218</v>
      </c>
      <c r="D270" s="42" t="s">
        <v>586</v>
      </c>
      <c r="E270" s="36" t="s">
        <v>298</v>
      </c>
      <c r="F270" s="112">
        <f t="shared" si="20"/>
        <v>7.9833333333333334</v>
      </c>
      <c r="G270" s="113">
        <f t="shared" si="18"/>
        <v>0</v>
      </c>
      <c r="H270" s="115">
        <f t="shared" si="19"/>
        <v>0</v>
      </c>
      <c r="I270" s="18"/>
      <c r="J270" s="18"/>
      <c r="K270" s="7"/>
      <c r="L270" s="7"/>
      <c r="M270" s="7"/>
      <c r="N270" s="18"/>
      <c r="O270" s="122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idden="1">
      <c r="A271" s="18" t="s">
        <v>18</v>
      </c>
      <c r="B271" s="7" t="s">
        <v>101</v>
      </c>
      <c r="C271" s="140">
        <v>46219</v>
      </c>
      <c r="D271" s="42" t="s">
        <v>586</v>
      </c>
      <c r="E271" s="36" t="s">
        <v>491</v>
      </c>
      <c r="F271" s="112">
        <f t="shared" si="20"/>
        <v>7.9666666666666668</v>
      </c>
      <c r="G271" s="113">
        <f t="shared" si="18"/>
        <v>0</v>
      </c>
      <c r="H271" s="115">
        <f t="shared" si="19"/>
        <v>0</v>
      </c>
      <c r="I271" s="18"/>
      <c r="J271" s="18"/>
      <c r="K271" s="7"/>
      <c r="L271" s="7"/>
      <c r="M271" s="7"/>
      <c r="N271" s="18"/>
      <c r="O271" s="122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idden="1">
      <c r="A272" s="18" t="s">
        <v>18</v>
      </c>
      <c r="B272" s="7" t="s">
        <v>101</v>
      </c>
      <c r="C272" s="140">
        <v>46220</v>
      </c>
      <c r="D272" s="42" t="s">
        <v>586</v>
      </c>
      <c r="E272" s="36" t="s">
        <v>303</v>
      </c>
      <c r="F272" s="112">
        <f t="shared" si="20"/>
        <v>7.95</v>
      </c>
      <c r="G272" s="113">
        <f t="shared" si="18"/>
        <v>0</v>
      </c>
      <c r="H272" s="115">
        <f t="shared" si="19"/>
        <v>0</v>
      </c>
      <c r="I272" s="18"/>
      <c r="J272" s="18"/>
      <c r="K272" s="7"/>
      <c r="L272" s="7"/>
      <c r="M272" s="7"/>
      <c r="N272" s="18"/>
      <c r="O272" s="122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idden="1">
      <c r="A273" s="18" t="s">
        <v>18</v>
      </c>
      <c r="B273" s="7" t="s">
        <v>101</v>
      </c>
      <c r="C273" s="140">
        <v>46221</v>
      </c>
      <c r="D273" s="42" t="s">
        <v>586</v>
      </c>
      <c r="E273" s="36" t="s">
        <v>303</v>
      </c>
      <c r="F273" s="112">
        <f t="shared" si="20"/>
        <v>7.95</v>
      </c>
      <c r="G273" s="113">
        <f t="shared" si="18"/>
        <v>0</v>
      </c>
      <c r="H273" s="115">
        <f t="shared" si="19"/>
        <v>0</v>
      </c>
      <c r="I273" s="18"/>
      <c r="J273" s="18"/>
      <c r="K273" s="7"/>
      <c r="L273" s="7"/>
      <c r="M273" s="7"/>
      <c r="N273" s="18"/>
      <c r="O273" s="122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idden="1">
      <c r="A274" s="18" t="s">
        <v>18</v>
      </c>
      <c r="B274" s="7" t="s">
        <v>101</v>
      </c>
      <c r="C274" s="140">
        <v>46222</v>
      </c>
      <c r="D274" s="42" t="s">
        <v>586</v>
      </c>
      <c r="E274" s="36" t="s">
        <v>468</v>
      </c>
      <c r="F274" s="112">
        <f t="shared" si="20"/>
        <v>8.0833333333333339</v>
      </c>
      <c r="G274" s="113">
        <f t="shared" si="18"/>
        <v>0</v>
      </c>
      <c r="H274" s="115">
        <f t="shared" si="19"/>
        <v>0</v>
      </c>
      <c r="I274" s="18"/>
      <c r="J274" s="18"/>
      <c r="K274" s="7"/>
      <c r="L274" s="7"/>
      <c r="M274" s="7"/>
      <c r="N274" s="18"/>
      <c r="O274" s="122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idden="1">
      <c r="A275" s="18" t="s">
        <v>18</v>
      </c>
      <c r="B275" s="7" t="s">
        <v>101</v>
      </c>
      <c r="C275" s="140">
        <v>46223</v>
      </c>
      <c r="D275" s="42" t="s">
        <v>583</v>
      </c>
      <c r="E275" s="36" t="s">
        <v>491</v>
      </c>
      <c r="F275" s="112">
        <f t="shared" si="20"/>
        <v>7.9666666666666668</v>
      </c>
      <c r="G275" s="113">
        <f t="shared" si="18"/>
        <v>0</v>
      </c>
      <c r="H275" s="115">
        <f t="shared" si="19"/>
        <v>0</v>
      </c>
      <c r="I275" s="18"/>
      <c r="J275" s="18"/>
      <c r="K275" s="7"/>
      <c r="L275" s="7"/>
      <c r="M275" s="7"/>
      <c r="N275" s="18"/>
      <c r="O275" s="122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hidden="1">
      <c r="A276" s="18" t="s">
        <v>18</v>
      </c>
      <c r="B276" s="7" t="s">
        <v>101</v>
      </c>
      <c r="C276" s="140">
        <v>46225</v>
      </c>
      <c r="D276" s="42" t="s">
        <v>583</v>
      </c>
      <c r="E276" s="36" t="s">
        <v>444</v>
      </c>
      <c r="F276" s="112">
        <f t="shared" si="20"/>
        <v>8.0333333333333332</v>
      </c>
      <c r="G276" s="113">
        <f t="shared" si="18"/>
        <v>0</v>
      </c>
      <c r="H276" s="115">
        <f t="shared" si="19"/>
        <v>0</v>
      </c>
      <c r="I276" s="18"/>
      <c r="J276" s="18"/>
      <c r="K276" s="7"/>
      <c r="L276" s="7"/>
      <c r="M276" s="7"/>
      <c r="N276" s="18"/>
      <c r="O276" s="122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hidden="1">
      <c r="A277" s="18" t="s">
        <v>18</v>
      </c>
      <c r="B277" s="7" t="s">
        <v>101</v>
      </c>
      <c r="C277" s="140">
        <v>46226</v>
      </c>
      <c r="D277" s="42" t="s">
        <v>583</v>
      </c>
      <c r="E277" s="36" t="s">
        <v>495</v>
      </c>
      <c r="F277" s="112">
        <f t="shared" si="20"/>
        <v>8.0166666666666675</v>
      </c>
      <c r="G277" s="113">
        <f t="shared" si="18"/>
        <v>0</v>
      </c>
      <c r="H277" s="115">
        <f t="shared" si="19"/>
        <v>0</v>
      </c>
      <c r="I277" s="18"/>
      <c r="J277" s="18"/>
      <c r="K277" s="7"/>
      <c r="L277" s="7"/>
      <c r="M277" s="7"/>
      <c r="N277" s="18"/>
      <c r="O277" s="122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hidden="1">
      <c r="A278" s="18" t="s">
        <v>18</v>
      </c>
      <c r="B278" s="7" t="s">
        <v>101</v>
      </c>
      <c r="C278" s="140">
        <v>46227</v>
      </c>
      <c r="D278" s="42" t="s">
        <v>583</v>
      </c>
      <c r="E278" s="36" t="s">
        <v>495</v>
      </c>
      <c r="F278" s="112">
        <f t="shared" si="20"/>
        <v>8.0166666666666675</v>
      </c>
      <c r="G278" s="113">
        <f t="shared" si="18"/>
        <v>0</v>
      </c>
      <c r="H278" s="115">
        <f t="shared" si="19"/>
        <v>0</v>
      </c>
      <c r="I278" s="18"/>
      <c r="J278" s="18"/>
      <c r="K278" s="7"/>
      <c r="L278" s="7"/>
      <c r="M278" s="7"/>
      <c r="N278" s="18"/>
      <c r="O278" s="122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hidden="1">
      <c r="A279" s="18" t="s">
        <v>18</v>
      </c>
      <c r="B279" s="7" t="s">
        <v>101</v>
      </c>
      <c r="C279" s="140">
        <v>46228</v>
      </c>
      <c r="D279" s="42" t="s">
        <v>583</v>
      </c>
      <c r="E279" s="36" t="s">
        <v>495</v>
      </c>
      <c r="F279" s="112">
        <f t="shared" si="20"/>
        <v>8.0166666666666675</v>
      </c>
      <c r="G279" s="113">
        <f t="shared" si="18"/>
        <v>0</v>
      </c>
      <c r="H279" s="115">
        <f t="shared" si="19"/>
        <v>0</v>
      </c>
      <c r="I279" s="18"/>
      <c r="J279" s="18"/>
      <c r="K279" s="7"/>
      <c r="L279" s="7"/>
      <c r="M279" s="7"/>
      <c r="N279" s="18"/>
      <c r="O279" s="122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hidden="1">
      <c r="A280" s="18" t="s">
        <v>18</v>
      </c>
      <c r="B280" s="7" t="s">
        <v>101</v>
      </c>
      <c r="C280" s="140">
        <v>46229</v>
      </c>
      <c r="D280" s="42" t="s">
        <v>583</v>
      </c>
      <c r="E280" s="36" t="s">
        <v>561</v>
      </c>
      <c r="F280" s="112">
        <f t="shared" si="20"/>
        <v>8.1</v>
      </c>
      <c r="G280" s="113">
        <f t="shared" si="18"/>
        <v>0</v>
      </c>
      <c r="H280" s="115">
        <f t="shared" si="19"/>
        <v>0</v>
      </c>
      <c r="I280" s="18"/>
      <c r="J280" s="18"/>
      <c r="K280" s="7"/>
      <c r="L280" s="7"/>
      <c r="M280" s="7"/>
      <c r="N280" s="18"/>
      <c r="O280" s="122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hidden="1">
      <c r="A281" s="18" t="s">
        <v>18</v>
      </c>
      <c r="B281" s="7" t="s">
        <v>101</v>
      </c>
      <c r="C281" s="140">
        <v>46230</v>
      </c>
      <c r="D281" s="42" t="s">
        <v>586</v>
      </c>
      <c r="E281" s="36" t="s">
        <v>298</v>
      </c>
      <c r="F281" s="112">
        <f t="shared" si="20"/>
        <v>7.9833333333333334</v>
      </c>
      <c r="G281" s="113">
        <f t="shared" si="18"/>
        <v>0</v>
      </c>
      <c r="H281" s="115">
        <f t="shared" si="19"/>
        <v>0</v>
      </c>
      <c r="I281" s="18"/>
      <c r="J281" s="18"/>
      <c r="K281" s="7"/>
      <c r="L281" s="7"/>
      <c r="M281" s="7"/>
      <c r="N281" s="18"/>
      <c r="O281" s="122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hidden="1">
      <c r="A282" s="18" t="s">
        <v>18</v>
      </c>
      <c r="B282" s="7" t="s">
        <v>101</v>
      </c>
      <c r="C282" s="140">
        <v>46231</v>
      </c>
      <c r="D282" s="42" t="s">
        <v>586</v>
      </c>
      <c r="E282" s="36" t="s">
        <v>498</v>
      </c>
      <c r="F282" s="112">
        <f t="shared" si="20"/>
        <v>7.916666666666667</v>
      </c>
      <c r="G282" s="113">
        <f t="shared" si="18"/>
        <v>0</v>
      </c>
      <c r="H282" s="115">
        <f t="shared" si="19"/>
        <v>0</v>
      </c>
      <c r="I282" s="18"/>
      <c r="J282" s="18"/>
      <c r="K282" s="7"/>
      <c r="L282" s="7"/>
      <c r="M282" s="7"/>
      <c r="N282" s="18"/>
      <c r="O282" s="122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hidden="1">
      <c r="A283" s="18" t="s">
        <v>18</v>
      </c>
      <c r="B283" s="7" t="s">
        <v>101</v>
      </c>
      <c r="C283" s="140">
        <v>46232</v>
      </c>
      <c r="D283" s="42" t="s">
        <v>586</v>
      </c>
      <c r="E283" s="36" t="s">
        <v>491</v>
      </c>
      <c r="F283" s="112">
        <f t="shared" si="20"/>
        <v>7.9666666666666668</v>
      </c>
      <c r="G283" s="113">
        <f t="shared" si="18"/>
        <v>0</v>
      </c>
      <c r="H283" s="115">
        <f t="shared" si="19"/>
        <v>0</v>
      </c>
      <c r="I283" s="18"/>
      <c r="J283" s="18"/>
      <c r="K283" s="7"/>
      <c r="L283" s="7"/>
      <c r="M283" s="7"/>
      <c r="N283" s="18"/>
      <c r="O283" s="122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hidden="1">
      <c r="A284" s="18" t="s">
        <v>18</v>
      </c>
      <c r="B284" s="7" t="s">
        <v>101</v>
      </c>
      <c r="C284" s="140">
        <v>46233</v>
      </c>
      <c r="D284" s="42" t="s">
        <v>586</v>
      </c>
      <c r="E284" s="36" t="s">
        <v>243</v>
      </c>
      <c r="F284" s="112">
        <f t="shared" si="20"/>
        <v>8</v>
      </c>
      <c r="G284" s="113">
        <f t="shared" si="18"/>
        <v>0</v>
      </c>
      <c r="H284" s="115">
        <f t="shared" si="19"/>
        <v>0</v>
      </c>
      <c r="I284" s="18"/>
      <c r="J284" s="18"/>
      <c r="K284" s="7"/>
      <c r="L284" s="7"/>
      <c r="M284" s="7"/>
      <c r="N284" s="18"/>
      <c r="O284" s="122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hidden="1">
      <c r="A285" s="18" t="s">
        <v>18</v>
      </c>
      <c r="B285" s="7" t="s">
        <v>101</v>
      </c>
      <c r="C285" s="140">
        <v>46234</v>
      </c>
      <c r="D285" s="42" t="s">
        <v>583</v>
      </c>
      <c r="E285" s="36" t="s">
        <v>495</v>
      </c>
      <c r="F285" s="112">
        <f t="shared" si="20"/>
        <v>8.0166666666666675</v>
      </c>
      <c r="G285" s="113">
        <f t="shared" si="18"/>
        <v>0</v>
      </c>
      <c r="H285" s="115">
        <f t="shared" si="19"/>
        <v>0</v>
      </c>
      <c r="I285" s="18"/>
      <c r="J285" s="18"/>
      <c r="K285" s="7"/>
      <c r="L285" s="7"/>
      <c r="M285" s="7"/>
      <c r="N285" s="18"/>
      <c r="O285" s="122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hidden="1">
      <c r="A286" s="18" t="s">
        <v>18</v>
      </c>
      <c r="B286" s="7" t="s">
        <v>96</v>
      </c>
      <c r="C286" s="140">
        <v>46204</v>
      </c>
      <c r="D286" s="42" t="s">
        <v>586</v>
      </c>
      <c r="E286" s="36" t="s">
        <v>468</v>
      </c>
      <c r="F286" s="112">
        <f t="shared" si="20"/>
        <v>8.0833333333333339</v>
      </c>
      <c r="G286" s="113">
        <f t="shared" si="18"/>
        <v>0</v>
      </c>
      <c r="H286" s="115">
        <f t="shared" si="19"/>
        <v>0</v>
      </c>
      <c r="I286" s="18"/>
      <c r="J286" s="18"/>
      <c r="K286" s="7"/>
      <c r="L286" s="7"/>
      <c r="M286" s="7"/>
      <c r="N286" s="18"/>
      <c r="O286" s="122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hidden="1">
      <c r="A287" s="18" t="s">
        <v>18</v>
      </c>
      <c r="B287" s="7" t="s">
        <v>96</v>
      </c>
      <c r="C287" s="140">
        <v>46205</v>
      </c>
      <c r="D287" s="42" t="s">
        <v>613</v>
      </c>
      <c r="E287" s="36" t="s">
        <v>492</v>
      </c>
      <c r="F287" s="112">
        <f t="shared" si="20"/>
        <v>7.8666666666666671</v>
      </c>
      <c r="G287" s="113">
        <f t="shared" si="18"/>
        <v>0</v>
      </c>
      <c r="H287" s="115">
        <f t="shared" si="19"/>
        <v>0</v>
      </c>
      <c r="I287" s="18"/>
      <c r="J287" s="18"/>
      <c r="K287" s="7"/>
      <c r="L287" s="7"/>
      <c r="M287" s="7"/>
      <c r="N287" s="18"/>
      <c r="O287" s="122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hidden="1">
      <c r="A288" s="18" t="s">
        <v>18</v>
      </c>
      <c r="B288" s="7" t="s">
        <v>96</v>
      </c>
      <c r="C288" s="140">
        <v>46206</v>
      </c>
      <c r="D288" s="42" t="s">
        <v>613</v>
      </c>
      <c r="E288" s="36" t="s">
        <v>219</v>
      </c>
      <c r="F288" s="112">
        <f t="shared" si="20"/>
        <v>7.9333333333333336</v>
      </c>
      <c r="G288" s="113">
        <f t="shared" si="18"/>
        <v>0</v>
      </c>
      <c r="H288" s="115">
        <f t="shared" si="19"/>
        <v>0</v>
      </c>
      <c r="I288" s="18"/>
      <c r="J288" s="18"/>
      <c r="K288" s="7"/>
      <c r="L288" s="7"/>
      <c r="M288" s="7"/>
      <c r="N288" s="18"/>
      <c r="O288" s="122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hidden="1">
      <c r="A289" s="18" t="s">
        <v>18</v>
      </c>
      <c r="B289" s="7" t="s">
        <v>96</v>
      </c>
      <c r="C289" s="140">
        <v>46207</v>
      </c>
      <c r="D289" s="42" t="s">
        <v>613</v>
      </c>
      <c r="E289" s="36" t="s">
        <v>621</v>
      </c>
      <c r="F289" s="112">
        <f t="shared" si="20"/>
        <v>7</v>
      </c>
      <c r="G289" s="113">
        <f t="shared" si="18"/>
        <v>0</v>
      </c>
      <c r="H289" s="115">
        <f t="shared" si="19"/>
        <v>0</v>
      </c>
      <c r="I289" s="18"/>
      <c r="J289" s="18"/>
      <c r="K289" s="7"/>
      <c r="L289" s="7"/>
      <c r="M289" s="7"/>
      <c r="N289" s="18"/>
      <c r="O289" s="122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hidden="1">
      <c r="A290" s="18" t="s">
        <v>18</v>
      </c>
      <c r="B290" s="7" t="s">
        <v>96</v>
      </c>
      <c r="C290" s="140">
        <v>46208</v>
      </c>
      <c r="D290" s="42" t="s">
        <v>613</v>
      </c>
      <c r="E290" s="36" t="s">
        <v>468</v>
      </c>
      <c r="F290" s="112">
        <f t="shared" si="20"/>
        <v>8.0833333333333339</v>
      </c>
      <c r="G290" s="113">
        <f t="shared" si="18"/>
        <v>0</v>
      </c>
      <c r="H290" s="115">
        <f t="shared" si="19"/>
        <v>0</v>
      </c>
      <c r="I290" s="18"/>
      <c r="J290" s="18"/>
      <c r="K290" s="7"/>
      <c r="L290" s="7"/>
      <c r="M290" s="7"/>
      <c r="N290" s="18"/>
      <c r="O290" s="122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hidden="1">
      <c r="A291" s="18" t="s">
        <v>18</v>
      </c>
      <c r="B291" s="7" t="s">
        <v>96</v>
      </c>
      <c r="C291" s="140">
        <v>46209</v>
      </c>
      <c r="D291" s="42" t="s">
        <v>583</v>
      </c>
      <c r="E291" s="36" t="s">
        <v>495</v>
      </c>
      <c r="F291" s="112">
        <f t="shared" si="20"/>
        <v>8.0166666666666675</v>
      </c>
      <c r="G291" s="113">
        <f t="shared" si="18"/>
        <v>0</v>
      </c>
      <c r="H291" s="115">
        <f t="shared" si="19"/>
        <v>0</v>
      </c>
      <c r="I291" s="18"/>
      <c r="J291" s="18"/>
      <c r="K291" s="7"/>
      <c r="L291" s="7"/>
      <c r="M291" s="7"/>
      <c r="N291" s="18"/>
      <c r="O291" s="122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hidden="1">
      <c r="A292" s="18" t="s">
        <v>18</v>
      </c>
      <c r="B292" s="7" t="s">
        <v>96</v>
      </c>
      <c r="C292" s="140">
        <v>46210</v>
      </c>
      <c r="D292" s="42" t="s">
        <v>613</v>
      </c>
      <c r="E292" s="36" t="s">
        <v>495</v>
      </c>
      <c r="F292" s="112">
        <f t="shared" si="20"/>
        <v>8.0166666666666675</v>
      </c>
      <c r="G292" s="113">
        <f t="shared" si="18"/>
        <v>0</v>
      </c>
      <c r="H292" s="115">
        <f t="shared" si="19"/>
        <v>0</v>
      </c>
      <c r="I292" s="18"/>
      <c r="J292" s="18"/>
      <c r="K292" s="7"/>
      <c r="L292" s="7"/>
      <c r="M292" s="7"/>
      <c r="N292" s="18"/>
      <c r="O292" s="122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hidden="1">
      <c r="A293" s="18" t="s">
        <v>18</v>
      </c>
      <c r="B293" s="7" t="s">
        <v>96</v>
      </c>
      <c r="C293" s="140">
        <v>46211</v>
      </c>
      <c r="D293" s="42" t="s">
        <v>613</v>
      </c>
      <c r="E293" s="36" t="s">
        <v>622</v>
      </c>
      <c r="F293" s="112">
        <f t="shared" si="20"/>
        <v>7.666666666666667</v>
      </c>
      <c r="G293" s="113">
        <f t="shared" si="18"/>
        <v>0</v>
      </c>
      <c r="H293" s="115">
        <f t="shared" si="19"/>
        <v>0</v>
      </c>
      <c r="I293" s="18"/>
      <c r="J293" s="18"/>
      <c r="K293" s="7"/>
      <c r="L293" s="7"/>
      <c r="M293" s="7"/>
      <c r="N293" s="18"/>
      <c r="O293" s="122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hidden="1">
      <c r="A294" s="18" t="s">
        <v>18</v>
      </c>
      <c r="B294" s="7" t="s">
        <v>96</v>
      </c>
      <c r="C294" s="140">
        <v>46212</v>
      </c>
      <c r="D294" s="42" t="s">
        <v>583</v>
      </c>
      <c r="E294" s="36" t="s">
        <v>623</v>
      </c>
      <c r="F294" s="112">
        <f t="shared" si="20"/>
        <v>7.8</v>
      </c>
      <c r="G294" s="113">
        <f t="shared" si="18"/>
        <v>0</v>
      </c>
      <c r="H294" s="115">
        <f t="shared" si="19"/>
        <v>0</v>
      </c>
      <c r="I294" s="18"/>
      <c r="J294" s="18"/>
      <c r="K294" s="7"/>
      <c r="L294" s="7"/>
      <c r="M294" s="7"/>
      <c r="N294" s="18"/>
      <c r="O294" s="122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hidden="1">
      <c r="A295" s="18" t="s">
        <v>18</v>
      </c>
      <c r="B295" s="7" t="s">
        <v>96</v>
      </c>
      <c r="C295" s="140">
        <v>46212</v>
      </c>
      <c r="D295" s="42" t="s">
        <v>613</v>
      </c>
      <c r="E295" s="36" t="s">
        <v>444</v>
      </c>
      <c r="F295" s="112">
        <f t="shared" si="20"/>
        <v>8.0333333333333332</v>
      </c>
      <c r="G295" s="113">
        <f t="shared" si="18"/>
        <v>0</v>
      </c>
      <c r="H295" s="115">
        <f t="shared" si="19"/>
        <v>0</v>
      </c>
      <c r="I295" s="18"/>
      <c r="J295" s="18"/>
      <c r="K295" s="7"/>
      <c r="L295" s="7"/>
      <c r="M295" s="7"/>
      <c r="N295" s="18"/>
      <c r="O295" s="122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hidden="1">
      <c r="A296" s="18" t="s">
        <v>18</v>
      </c>
      <c r="B296" s="7" t="s">
        <v>96</v>
      </c>
      <c r="C296" s="140">
        <v>46215</v>
      </c>
      <c r="D296" s="42" t="s">
        <v>618</v>
      </c>
      <c r="E296" s="36" t="s">
        <v>624</v>
      </c>
      <c r="F296" s="112">
        <f t="shared" si="20"/>
        <v>6</v>
      </c>
      <c r="G296" s="113">
        <f t="shared" si="18"/>
        <v>0</v>
      </c>
      <c r="H296" s="115">
        <f t="shared" si="19"/>
        <v>0</v>
      </c>
      <c r="I296" s="18"/>
      <c r="J296" s="18"/>
      <c r="K296" s="7"/>
      <c r="L296" s="7"/>
      <c r="M296" s="7"/>
      <c r="N296" s="18"/>
      <c r="O296" s="122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hidden="1">
      <c r="A297" s="18" t="s">
        <v>18</v>
      </c>
      <c r="B297" s="7" t="s">
        <v>96</v>
      </c>
      <c r="C297" s="140">
        <v>46215</v>
      </c>
      <c r="D297" s="42" t="s">
        <v>613</v>
      </c>
      <c r="E297" s="36" t="s">
        <v>243</v>
      </c>
      <c r="F297" s="112">
        <f t="shared" si="20"/>
        <v>8</v>
      </c>
      <c r="G297" s="113">
        <f t="shared" si="18"/>
        <v>0</v>
      </c>
      <c r="H297" s="115">
        <f t="shared" si="19"/>
        <v>0</v>
      </c>
      <c r="I297" s="18"/>
      <c r="J297" s="18"/>
      <c r="K297" s="7"/>
      <c r="L297" s="7"/>
      <c r="M297" s="7"/>
      <c r="N297" s="18"/>
      <c r="O297" s="122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hidden="1">
      <c r="A298" s="18" t="s">
        <v>18</v>
      </c>
      <c r="B298" s="7" t="s">
        <v>96</v>
      </c>
      <c r="C298" s="137">
        <v>46216</v>
      </c>
      <c r="D298" s="42" t="s">
        <v>618</v>
      </c>
      <c r="E298" s="36" t="s">
        <v>625</v>
      </c>
      <c r="F298" s="112">
        <f t="shared" si="20"/>
        <v>5.75</v>
      </c>
      <c r="G298" s="113">
        <f t="shared" si="18"/>
        <v>0</v>
      </c>
      <c r="H298" s="115">
        <f t="shared" si="19"/>
        <v>0</v>
      </c>
      <c r="I298" s="18"/>
      <c r="J298" s="18"/>
      <c r="K298" s="7"/>
      <c r="L298" s="7"/>
      <c r="M298" s="7"/>
      <c r="N298" s="18"/>
      <c r="O298" s="122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hidden="1">
      <c r="A299" s="18" t="s">
        <v>18</v>
      </c>
      <c r="B299" s="7" t="s">
        <v>96</v>
      </c>
      <c r="C299" s="137">
        <v>46216</v>
      </c>
      <c r="D299" s="42" t="s">
        <v>613</v>
      </c>
      <c r="E299" s="36" t="s">
        <v>495</v>
      </c>
      <c r="F299" s="112">
        <f t="shared" si="20"/>
        <v>8.0166666666666675</v>
      </c>
      <c r="G299" s="113">
        <f t="shared" si="18"/>
        <v>0</v>
      </c>
      <c r="H299" s="115">
        <f t="shared" si="19"/>
        <v>0</v>
      </c>
      <c r="I299" s="18"/>
      <c r="J299" s="18"/>
      <c r="K299" s="7"/>
      <c r="L299" s="7"/>
      <c r="M299" s="7"/>
      <c r="N299" s="18"/>
      <c r="O299" s="122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hidden="1">
      <c r="A300" s="18" t="s">
        <v>18</v>
      </c>
      <c r="B300" s="7" t="s">
        <v>96</v>
      </c>
      <c r="C300" s="137">
        <v>46217</v>
      </c>
      <c r="D300" s="42" t="s">
        <v>618</v>
      </c>
      <c r="E300" s="36" t="s">
        <v>626</v>
      </c>
      <c r="F300" s="112">
        <f t="shared" si="20"/>
        <v>5.3</v>
      </c>
      <c r="G300" s="113">
        <f t="shared" si="18"/>
        <v>0</v>
      </c>
      <c r="H300" s="115">
        <f t="shared" si="19"/>
        <v>0</v>
      </c>
      <c r="I300" s="18"/>
      <c r="J300" s="18"/>
      <c r="K300" s="7"/>
      <c r="L300" s="7"/>
      <c r="M300" s="7"/>
      <c r="N300" s="18"/>
      <c r="O300" s="122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hidden="1">
      <c r="A301" s="18" t="s">
        <v>18</v>
      </c>
      <c r="B301" s="7" t="s">
        <v>96</v>
      </c>
      <c r="C301" s="137">
        <v>46217</v>
      </c>
      <c r="D301" s="42" t="s">
        <v>613</v>
      </c>
      <c r="E301" s="36" t="s">
        <v>243</v>
      </c>
      <c r="F301" s="112">
        <f t="shared" si="20"/>
        <v>8</v>
      </c>
      <c r="G301" s="113">
        <f t="shared" si="18"/>
        <v>0</v>
      </c>
      <c r="H301" s="115">
        <f t="shared" si="19"/>
        <v>0</v>
      </c>
      <c r="I301" s="18"/>
      <c r="J301" s="18"/>
      <c r="K301" s="7"/>
      <c r="L301" s="7"/>
      <c r="M301" s="7"/>
      <c r="N301" s="18"/>
      <c r="O301" s="122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hidden="1">
      <c r="A302" s="18" t="s">
        <v>18</v>
      </c>
      <c r="B302" s="7" t="s">
        <v>96</v>
      </c>
      <c r="C302" s="137">
        <v>46218</v>
      </c>
      <c r="D302" s="42" t="s">
        <v>613</v>
      </c>
      <c r="E302" s="36" t="s">
        <v>303</v>
      </c>
      <c r="F302" s="112">
        <f t="shared" si="20"/>
        <v>7.95</v>
      </c>
      <c r="G302" s="113">
        <f t="shared" si="18"/>
        <v>0</v>
      </c>
      <c r="H302" s="115">
        <f t="shared" si="19"/>
        <v>0</v>
      </c>
      <c r="I302" s="18"/>
      <c r="J302" s="18"/>
      <c r="K302" s="7"/>
      <c r="L302" s="7"/>
      <c r="M302" s="7"/>
      <c r="N302" s="18"/>
      <c r="O302" s="122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hidden="1">
      <c r="A303" s="18" t="s">
        <v>18</v>
      </c>
      <c r="B303" s="7" t="s">
        <v>96</v>
      </c>
      <c r="C303" s="137">
        <v>46219</v>
      </c>
      <c r="D303" s="42" t="s">
        <v>613</v>
      </c>
      <c r="E303" s="36" t="s">
        <v>243</v>
      </c>
      <c r="F303" s="112">
        <f t="shared" si="20"/>
        <v>8</v>
      </c>
      <c r="G303" s="113">
        <f t="shared" si="18"/>
        <v>0</v>
      </c>
      <c r="H303" s="115">
        <f t="shared" si="19"/>
        <v>0</v>
      </c>
      <c r="I303" s="18"/>
      <c r="J303" s="18"/>
      <c r="K303" s="7"/>
      <c r="L303" s="7"/>
      <c r="M303" s="7"/>
      <c r="N303" s="18"/>
      <c r="O303" s="122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0" hidden="1">
      <c r="A304" s="18" t="s">
        <v>18</v>
      </c>
      <c r="B304" s="7" t="s">
        <v>96</v>
      </c>
      <c r="C304" s="137">
        <v>46220</v>
      </c>
      <c r="D304" s="42" t="s">
        <v>613</v>
      </c>
      <c r="E304" s="36" t="s">
        <v>563</v>
      </c>
      <c r="F304" s="112">
        <f t="shared" si="20"/>
        <v>7.1833333333333336</v>
      </c>
      <c r="G304" s="113">
        <f t="shared" si="18"/>
        <v>0</v>
      </c>
      <c r="H304" s="115">
        <f t="shared" si="19"/>
        <v>0</v>
      </c>
      <c r="I304" s="18"/>
      <c r="J304" s="18"/>
      <c r="K304" s="7"/>
      <c r="L304" s="7"/>
      <c r="M304" s="7"/>
      <c r="N304" s="18"/>
      <c r="O304" s="122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hidden="1">
      <c r="A305" s="18" t="s">
        <v>18</v>
      </c>
      <c r="B305" s="7" t="s">
        <v>96</v>
      </c>
      <c r="C305" s="137">
        <v>46221</v>
      </c>
      <c r="D305" s="42" t="s">
        <v>586</v>
      </c>
      <c r="E305" s="36" t="s">
        <v>444</v>
      </c>
      <c r="F305" s="112">
        <f t="shared" si="20"/>
        <v>8.0333333333333332</v>
      </c>
      <c r="G305" s="113">
        <f t="shared" si="18"/>
        <v>0</v>
      </c>
      <c r="H305" s="115">
        <f t="shared" si="19"/>
        <v>0</v>
      </c>
      <c r="I305" s="18"/>
      <c r="J305" s="18"/>
      <c r="K305" s="7"/>
      <c r="L305" s="7"/>
      <c r="M305" s="7"/>
      <c r="N305" s="18"/>
      <c r="O305" s="122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hidden="1">
      <c r="A306" s="18" t="s">
        <v>18</v>
      </c>
      <c r="B306" s="7" t="s">
        <v>96</v>
      </c>
      <c r="C306" s="137">
        <v>46221</v>
      </c>
      <c r="D306" s="42" t="s">
        <v>583</v>
      </c>
      <c r="E306" s="36" t="s">
        <v>627</v>
      </c>
      <c r="F306" s="112">
        <f t="shared" si="20"/>
        <v>1</v>
      </c>
      <c r="G306" s="113">
        <f t="shared" si="18"/>
        <v>1</v>
      </c>
      <c r="H306" s="115">
        <f t="shared" si="19"/>
        <v>1</v>
      </c>
      <c r="I306" s="18"/>
      <c r="J306" s="18"/>
      <c r="K306" s="7"/>
      <c r="L306" s="7"/>
      <c r="M306" s="7"/>
      <c r="N306" s="18"/>
      <c r="O306" s="122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hidden="1">
      <c r="A307" s="18" t="s">
        <v>18</v>
      </c>
      <c r="B307" s="7" t="s">
        <v>96</v>
      </c>
      <c r="C307" s="137">
        <v>46222</v>
      </c>
      <c r="D307" s="42" t="s">
        <v>618</v>
      </c>
      <c r="E307" s="36" t="s">
        <v>628</v>
      </c>
      <c r="F307" s="112">
        <f t="shared" si="20"/>
        <v>5.9</v>
      </c>
      <c r="G307" s="113">
        <f t="shared" si="18"/>
        <v>0</v>
      </c>
      <c r="H307" s="115">
        <f t="shared" si="19"/>
        <v>0</v>
      </c>
      <c r="I307" s="18"/>
      <c r="J307" s="18"/>
      <c r="K307" s="7"/>
      <c r="L307" s="7"/>
      <c r="M307" s="7"/>
      <c r="N307" s="18"/>
      <c r="O307" s="122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0" hidden="1">
      <c r="A308" s="18" t="s">
        <v>18</v>
      </c>
      <c r="B308" s="7" t="s">
        <v>96</v>
      </c>
      <c r="C308" s="137">
        <v>46222</v>
      </c>
      <c r="D308" s="42" t="s">
        <v>613</v>
      </c>
      <c r="E308" s="36" t="s">
        <v>496</v>
      </c>
      <c r="F308" s="112">
        <f t="shared" si="20"/>
        <v>8.0666666666666664</v>
      </c>
      <c r="G308" s="113">
        <f t="shared" si="18"/>
        <v>0</v>
      </c>
      <c r="H308" s="115">
        <f t="shared" si="19"/>
        <v>0</v>
      </c>
      <c r="I308" s="18"/>
      <c r="J308" s="18"/>
      <c r="K308" s="7"/>
      <c r="L308" s="7"/>
      <c r="M308" s="7"/>
      <c r="N308" s="18"/>
      <c r="O308" s="122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hidden="1">
      <c r="A309" s="18" t="s">
        <v>18</v>
      </c>
      <c r="B309" s="7" t="s">
        <v>96</v>
      </c>
      <c r="C309" s="137">
        <v>46223</v>
      </c>
      <c r="D309" s="42" t="s">
        <v>629</v>
      </c>
      <c r="E309" s="36" t="s">
        <v>630</v>
      </c>
      <c r="F309" s="112">
        <f t="shared" si="20"/>
        <v>1.5166666666666666</v>
      </c>
      <c r="G309" s="113">
        <f t="shared" si="18"/>
        <v>1</v>
      </c>
      <c r="H309" s="115">
        <f t="shared" si="19"/>
        <v>1</v>
      </c>
      <c r="I309" s="18"/>
      <c r="J309" s="18"/>
      <c r="K309" s="7"/>
      <c r="L309" s="7"/>
      <c r="M309" s="7"/>
      <c r="N309" s="18"/>
      <c r="O309" s="122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hidden="1">
      <c r="A310" s="18" t="s">
        <v>18</v>
      </c>
      <c r="B310" s="7" t="s">
        <v>96</v>
      </c>
      <c r="C310" s="137">
        <v>46223</v>
      </c>
      <c r="D310" s="42" t="s">
        <v>618</v>
      </c>
      <c r="E310" s="36" t="s">
        <v>631</v>
      </c>
      <c r="F310" s="112">
        <f t="shared" si="20"/>
        <v>4.4333333333333336</v>
      </c>
      <c r="G310" s="113">
        <f t="shared" si="18"/>
        <v>0</v>
      </c>
      <c r="H310" s="115">
        <f t="shared" si="19"/>
        <v>0</v>
      </c>
      <c r="I310" s="18"/>
      <c r="J310" s="18"/>
      <c r="K310" s="7"/>
      <c r="L310" s="7"/>
      <c r="M310" s="7"/>
      <c r="N310" s="18"/>
      <c r="O310" s="122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hidden="1">
      <c r="A311" s="18" t="s">
        <v>18</v>
      </c>
      <c r="B311" s="7" t="s">
        <v>96</v>
      </c>
      <c r="C311" s="137">
        <v>46224</v>
      </c>
      <c r="D311" s="42" t="s">
        <v>618</v>
      </c>
      <c r="E311" s="36" t="s">
        <v>632</v>
      </c>
      <c r="F311" s="112">
        <f t="shared" si="20"/>
        <v>5.35</v>
      </c>
      <c r="G311" s="113">
        <f t="shared" si="18"/>
        <v>0</v>
      </c>
      <c r="H311" s="115">
        <f t="shared" si="19"/>
        <v>0</v>
      </c>
      <c r="I311" s="18"/>
      <c r="J311" s="18"/>
      <c r="K311" s="7"/>
      <c r="L311" s="7"/>
      <c r="M311" s="7"/>
      <c r="N311" s="18"/>
      <c r="O311" s="122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hidden="1">
      <c r="A312" s="18" t="s">
        <v>18</v>
      </c>
      <c r="B312" s="7" t="s">
        <v>96</v>
      </c>
      <c r="C312" s="137">
        <v>46225</v>
      </c>
      <c r="D312" s="42" t="s">
        <v>618</v>
      </c>
      <c r="E312" s="36" t="s">
        <v>508</v>
      </c>
      <c r="F312" s="112">
        <f t="shared" si="20"/>
        <v>4.9833333333333334</v>
      </c>
      <c r="G312" s="113">
        <f t="shared" si="18"/>
        <v>0</v>
      </c>
      <c r="H312" s="115">
        <f t="shared" si="19"/>
        <v>0</v>
      </c>
      <c r="I312" s="18"/>
      <c r="J312" s="18"/>
      <c r="K312" s="7"/>
      <c r="L312" s="7"/>
      <c r="M312" s="7"/>
      <c r="N312" s="18"/>
      <c r="O312" s="122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1:30" hidden="1">
      <c r="A313" s="18" t="s">
        <v>18</v>
      </c>
      <c r="B313" s="7" t="s">
        <v>96</v>
      </c>
      <c r="C313" s="137">
        <v>46226</v>
      </c>
      <c r="D313" s="42" t="s">
        <v>618</v>
      </c>
      <c r="E313" s="36" t="s">
        <v>633</v>
      </c>
      <c r="F313" s="112">
        <f t="shared" si="20"/>
        <v>3.8166666666666664</v>
      </c>
      <c r="G313" s="113">
        <f t="shared" si="18"/>
        <v>1</v>
      </c>
      <c r="H313" s="115">
        <f t="shared" si="19"/>
        <v>1</v>
      </c>
      <c r="I313" s="18"/>
      <c r="J313" s="18"/>
      <c r="K313" s="7"/>
      <c r="L313" s="7"/>
      <c r="M313" s="7"/>
      <c r="N313" s="18"/>
      <c r="O313" s="122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hidden="1">
      <c r="A314" s="18" t="s">
        <v>18</v>
      </c>
      <c r="B314" s="7" t="s">
        <v>96</v>
      </c>
      <c r="C314" s="137">
        <v>46226</v>
      </c>
      <c r="D314" s="42" t="s">
        <v>613</v>
      </c>
      <c r="E314" s="36" t="s">
        <v>634</v>
      </c>
      <c r="F314" s="112">
        <f t="shared" si="20"/>
        <v>1.1000000000000001</v>
      </c>
      <c r="G314" s="113">
        <f t="shared" si="18"/>
        <v>1</v>
      </c>
      <c r="H314" s="115">
        <f t="shared" si="19"/>
        <v>1</v>
      </c>
      <c r="I314" s="18"/>
      <c r="J314" s="18"/>
      <c r="K314" s="7"/>
      <c r="L314" s="7"/>
      <c r="M314" s="7"/>
      <c r="N314" s="18"/>
      <c r="O314" s="122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hidden="1">
      <c r="A315" s="18" t="s">
        <v>18</v>
      </c>
      <c r="B315" s="7" t="s">
        <v>96</v>
      </c>
      <c r="C315" s="137">
        <v>46227</v>
      </c>
      <c r="D315" s="42" t="s">
        <v>629</v>
      </c>
      <c r="E315" s="36" t="s">
        <v>635</v>
      </c>
      <c r="F315" s="112">
        <f t="shared" si="20"/>
        <v>3</v>
      </c>
      <c r="G315" s="113">
        <f t="shared" si="18"/>
        <v>1</v>
      </c>
      <c r="H315" s="115">
        <f t="shared" si="19"/>
        <v>1</v>
      </c>
      <c r="I315" s="18"/>
      <c r="J315" s="18"/>
      <c r="K315" s="7"/>
      <c r="L315" s="7"/>
      <c r="M315" s="7"/>
      <c r="N315" s="18"/>
      <c r="O315" s="122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0" hidden="1">
      <c r="A316" s="18" t="s">
        <v>18</v>
      </c>
      <c r="B316" s="7" t="s">
        <v>96</v>
      </c>
      <c r="C316" s="137">
        <v>46227</v>
      </c>
      <c r="D316" s="42" t="s">
        <v>613</v>
      </c>
      <c r="E316" s="36" t="s">
        <v>444</v>
      </c>
      <c r="F316" s="112">
        <f t="shared" si="20"/>
        <v>8.0333333333333332</v>
      </c>
      <c r="G316" s="113">
        <f t="shared" si="18"/>
        <v>0</v>
      </c>
      <c r="H316" s="115">
        <f t="shared" si="19"/>
        <v>0</v>
      </c>
      <c r="I316" s="18"/>
      <c r="J316" s="18"/>
      <c r="K316" s="7"/>
      <c r="L316" s="7"/>
      <c r="M316" s="7"/>
      <c r="N316" s="18"/>
      <c r="O316" s="122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hidden="1">
      <c r="A317" s="18" t="s">
        <v>18</v>
      </c>
      <c r="B317" s="7" t="s">
        <v>96</v>
      </c>
      <c r="C317" s="137">
        <v>46228</v>
      </c>
      <c r="D317" s="42" t="s">
        <v>629</v>
      </c>
      <c r="E317" s="36" t="s">
        <v>636</v>
      </c>
      <c r="F317" s="112">
        <f t="shared" si="20"/>
        <v>2.5666666666666664</v>
      </c>
      <c r="G317" s="113">
        <f t="shared" si="18"/>
        <v>1</v>
      </c>
      <c r="H317" s="115">
        <f t="shared" si="19"/>
        <v>1</v>
      </c>
      <c r="I317" s="18"/>
      <c r="J317" s="18"/>
      <c r="K317" s="7"/>
      <c r="L317" s="7"/>
      <c r="M317" s="7"/>
      <c r="N317" s="18"/>
      <c r="O317" s="122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1:30" hidden="1">
      <c r="A318" s="18" t="s">
        <v>18</v>
      </c>
      <c r="B318" s="7" t="s">
        <v>96</v>
      </c>
      <c r="C318" s="137">
        <v>46228</v>
      </c>
      <c r="D318" s="42" t="s">
        <v>613</v>
      </c>
      <c r="E318" s="36" t="s">
        <v>524</v>
      </c>
      <c r="F318" s="112">
        <f t="shared" si="20"/>
        <v>7.5666666666666664</v>
      </c>
      <c r="G318" s="113">
        <f t="shared" si="18"/>
        <v>0</v>
      </c>
      <c r="H318" s="115">
        <f t="shared" si="19"/>
        <v>0</v>
      </c>
      <c r="I318" s="18"/>
      <c r="J318" s="18"/>
      <c r="K318" s="7"/>
      <c r="L318" s="7"/>
      <c r="M318" s="7"/>
      <c r="N318" s="18"/>
      <c r="O318" s="122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hidden="1">
      <c r="A319" s="18" t="s">
        <v>18</v>
      </c>
      <c r="B319" s="7" t="s">
        <v>96</v>
      </c>
      <c r="C319" s="137">
        <v>46229</v>
      </c>
      <c r="D319" s="42" t="s">
        <v>629</v>
      </c>
      <c r="E319" s="36" t="s">
        <v>637</v>
      </c>
      <c r="F319" s="112">
        <f t="shared" si="20"/>
        <v>4.05</v>
      </c>
      <c r="G319" s="113">
        <f t="shared" si="18"/>
        <v>0</v>
      </c>
      <c r="H319" s="115">
        <f t="shared" si="19"/>
        <v>0</v>
      </c>
      <c r="I319" s="18"/>
      <c r="J319" s="18"/>
      <c r="K319" s="7"/>
      <c r="L319" s="7"/>
      <c r="M319" s="7"/>
      <c r="N319" s="18"/>
      <c r="O319" s="122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0" hidden="1">
      <c r="A320" s="18" t="s">
        <v>18</v>
      </c>
      <c r="B320" s="7" t="s">
        <v>96</v>
      </c>
      <c r="C320" s="137">
        <v>46229</v>
      </c>
      <c r="D320" s="42" t="s">
        <v>613</v>
      </c>
      <c r="E320" s="36" t="s">
        <v>491</v>
      </c>
      <c r="F320" s="112">
        <f t="shared" si="20"/>
        <v>7.9666666666666668</v>
      </c>
      <c r="G320" s="113">
        <f t="shared" si="18"/>
        <v>0</v>
      </c>
      <c r="H320" s="115">
        <f t="shared" si="19"/>
        <v>0</v>
      </c>
      <c r="I320" s="18"/>
      <c r="J320" s="18"/>
      <c r="K320" s="7"/>
      <c r="L320" s="7"/>
      <c r="M320" s="7"/>
      <c r="N320" s="18"/>
      <c r="O320" s="122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1:30" hidden="1">
      <c r="A321" s="18" t="s">
        <v>18</v>
      </c>
      <c r="B321" s="7" t="s">
        <v>96</v>
      </c>
      <c r="C321" s="137">
        <v>46230</v>
      </c>
      <c r="D321" s="42" t="s">
        <v>629</v>
      </c>
      <c r="E321" s="36" t="s">
        <v>638</v>
      </c>
      <c r="F321" s="112">
        <f t="shared" si="20"/>
        <v>2.0499999999999998</v>
      </c>
      <c r="G321" s="113">
        <f t="shared" si="18"/>
        <v>1</v>
      </c>
      <c r="H321" s="115">
        <f t="shared" si="19"/>
        <v>1</v>
      </c>
      <c r="I321" s="18"/>
      <c r="J321" s="18"/>
      <c r="K321" s="7"/>
      <c r="L321" s="7"/>
      <c r="M321" s="7"/>
      <c r="N321" s="18"/>
      <c r="O321" s="122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hidden="1">
      <c r="A322" s="18" t="s">
        <v>18</v>
      </c>
      <c r="B322" s="7" t="s">
        <v>96</v>
      </c>
      <c r="C322" s="137">
        <v>46230</v>
      </c>
      <c r="D322" s="42" t="s">
        <v>613</v>
      </c>
      <c r="E322" s="36" t="s">
        <v>243</v>
      </c>
      <c r="F322" s="112">
        <f t="shared" si="20"/>
        <v>8</v>
      </c>
      <c r="G322" s="113">
        <f t="shared" ref="G322:G385" si="21">IF(AND(ISNUMBER(F322), F322&lt;4), 1, 0)</f>
        <v>0</v>
      </c>
      <c r="H322" s="115">
        <f t="shared" ref="H322:H385" si="22">IF(AND(G322=1, COUNTIFS(A:A, A322, B:B, B322, C:C, C322) &gt; 1), 1, 0)</f>
        <v>0</v>
      </c>
      <c r="I322" s="18"/>
      <c r="J322" s="18"/>
      <c r="K322" s="7"/>
      <c r="L322" s="7"/>
      <c r="M322" s="7"/>
      <c r="N322" s="18"/>
      <c r="O322" s="122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0" hidden="1">
      <c r="A323" s="18" t="s">
        <v>18</v>
      </c>
      <c r="B323" s="7" t="s">
        <v>96</v>
      </c>
      <c r="C323" s="137">
        <v>46231</v>
      </c>
      <c r="D323" s="42" t="s">
        <v>629</v>
      </c>
      <c r="E323" s="36" t="s">
        <v>639</v>
      </c>
      <c r="F323" s="112">
        <f t="shared" ref="F323:F386" si="23">IF(ISNUMBER(SEARCH("h",E323)), LEFT(E323,SEARCH("h",E323)-1) + IFERROR(MID(E323,SEARCH("h",E323)+1,LEN(E323)-SEARCH("h",E323)-1)/60, 0), IF(ISNUMBER(SEARCH("p",E323)), LEFT(E323,SEARCH("p",E323)-1)/60, "")
)</f>
        <v>2.3166666666666664</v>
      </c>
      <c r="G323" s="113">
        <f t="shared" si="21"/>
        <v>1</v>
      </c>
      <c r="H323" s="115">
        <f t="shared" si="22"/>
        <v>1</v>
      </c>
      <c r="I323" s="18"/>
      <c r="J323" s="18"/>
      <c r="K323" s="7"/>
      <c r="L323" s="7"/>
      <c r="M323" s="7"/>
      <c r="N323" s="18"/>
      <c r="O323" s="122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1:30" hidden="1">
      <c r="A324" s="18" t="s">
        <v>18</v>
      </c>
      <c r="B324" s="7" t="s">
        <v>96</v>
      </c>
      <c r="C324" s="137">
        <v>46231</v>
      </c>
      <c r="D324" s="42" t="s">
        <v>613</v>
      </c>
      <c r="E324" s="36" t="s">
        <v>496</v>
      </c>
      <c r="F324" s="112">
        <f t="shared" si="23"/>
        <v>8.0666666666666664</v>
      </c>
      <c r="G324" s="113">
        <f t="shared" si="21"/>
        <v>0</v>
      </c>
      <c r="H324" s="115">
        <f t="shared" si="22"/>
        <v>0</v>
      </c>
      <c r="I324" s="18"/>
      <c r="J324" s="18"/>
      <c r="K324" s="7"/>
      <c r="L324" s="7"/>
      <c r="M324" s="7"/>
      <c r="N324" s="18"/>
      <c r="O324" s="122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hidden="1">
      <c r="A325" s="18" t="s">
        <v>18</v>
      </c>
      <c r="B325" s="7" t="s">
        <v>96</v>
      </c>
      <c r="C325" s="137">
        <v>46232</v>
      </c>
      <c r="D325" s="42" t="s">
        <v>629</v>
      </c>
      <c r="E325" s="36" t="s">
        <v>640</v>
      </c>
      <c r="F325" s="112">
        <f t="shared" si="23"/>
        <v>2.0166666666666666</v>
      </c>
      <c r="G325" s="113">
        <f t="shared" si="21"/>
        <v>1</v>
      </c>
      <c r="H325" s="115">
        <f t="shared" si="22"/>
        <v>1</v>
      </c>
      <c r="I325" s="18"/>
      <c r="J325" s="18"/>
      <c r="K325" s="7"/>
      <c r="L325" s="7"/>
      <c r="M325" s="7"/>
      <c r="N325" s="18"/>
      <c r="O325" s="122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0" hidden="1">
      <c r="A326" s="18" t="s">
        <v>18</v>
      </c>
      <c r="B326" s="7" t="s">
        <v>96</v>
      </c>
      <c r="C326" s="137">
        <v>46232</v>
      </c>
      <c r="D326" s="42" t="s">
        <v>613</v>
      </c>
      <c r="E326" s="36" t="s">
        <v>303</v>
      </c>
      <c r="F326" s="112">
        <f t="shared" si="23"/>
        <v>7.95</v>
      </c>
      <c r="G326" s="113">
        <f t="shared" si="21"/>
        <v>0</v>
      </c>
      <c r="H326" s="115">
        <f t="shared" si="22"/>
        <v>0</v>
      </c>
      <c r="I326" s="18"/>
      <c r="J326" s="18"/>
      <c r="K326" s="7"/>
      <c r="L326" s="7"/>
      <c r="M326" s="7"/>
      <c r="N326" s="18"/>
      <c r="O326" s="122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hidden="1">
      <c r="A327" s="18" t="s">
        <v>18</v>
      </c>
      <c r="B327" s="7" t="s">
        <v>96</v>
      </c>
      <c r="C327" s="137">
        <v>46233</v>
      </c>
      <c r="D327" s="42" t="s">
        <v>618</v>
      </c>
      <c r="E327" s="36" t="s">
        <v>624</v>
      </c>
      <c r="F327" s="112">
        <f t="shared" si="23"/>
        <v>6</v>
      </c>
      <c r="G327" s="113">
        <f t="shared" si="21"/>
        <v>0</v>
      </c>
      <c r="H327" s="115">
        <f t="shared" si="22"/>
        <v>0</v>
      </c>
      <c r="I327" s="18"/>
      <c r="J327" s="18"/>
      <c r="K327" s="7"/>
      <c r="L327" s="7"/>
      <c r="M327" s="7"/>
      <c r="N327" s="18"/>
      <c r="O327" s="122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hidden="1">
      <c r="A328" s="18" t="s">
        <v>18</v>
      </c>
      <c r="B328" s="7" t="s">
        <v>96</v>
      </c>
      <c r="C328" s="137">
        <v>46233</v>
      </c>
      <c r="D328" s="42" t="s">
        <v>613</v>
      </c>
      <c r="E328" s="36" t="s">
        <v>243</v>
      </c>
      <c r="F328" s="112">
        <f t="shared" si="23"/>
        <v>8</v>
      </c>
      <c r="G328" s="113">
        <f t="shared" si="21"/>
        <v>0</v>
      </c>
      <c r="H328" s="115">
        <f t="shared" si="22"/>
        <v>0</v>
      </c>
      <c r="I328" s="18"/>
      <c r="J328" s="18"/>
      <c r="K328" s="7"/>
      <c r="L328" s="7"/>
      <c r="M328" s="7"/>
      <c r="N328" s="18"/>
      <c r="O328" s="122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spans="1:30" hidden="1">
      <c r="A329" s="18" t="s">
        <v>18</v>
      </c>
      <c r="B329" s="7" t="s">
        <v>96</v>
      </c>
      <c r="C329" s="137">
        <v>46234</v>
      </c>
      <c r="D329" s="42" t="s">
        <v>618</v>
      </c>
      <c r="E329" s="36" t="s">
        <v>641</v>
      </c>
      <c r="F329" s="112">
        <f t="shared" si="23"/>
        <v>4.3</v>
      </c>
      <c r="G329" s="113">
        <f t="shared" si="21"/>
        <v>0</v>
      </c>
      <c r="H329" s="115">
        <f t="shared" si="22"/>
        <v>0</v>
      </c>
      <c r="I329" s="18"/>
      <c r="J329" s="18"/>
      <c r="K329" s="7"/>
      <c r="L329" s="7"/>
      <c r="M329" s="7"/>
      <c r="N329" s="18"/>
      <c r="O329" s="122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spans="1:30" hidden="1">
      <c r="A330" s="18" t="s">
        <v>18</v>
      </c>
      <c r="B330" s="7" t="s">
        <v>103</v>
      </c>
      <c r="C330" s="137">
        <v>46204</v>
      </c>
      <c r="D330" s="42" t="s">
        <v>613</v>
      </c>
      <c r="E330" s="36" t="s">
        <v>496</v>
      </c>
      <c r="F330" s="112">
        <f t="shared" si="23"/>
        <v>8.0666666666666664</v>
      </c>
      <c r="G330" s="113">
        <f t="shared" si="21"/>
        <v>0</v>
      </c>
      <c r="H330" s="115">
        <f t="shared" si="22"/>
        <v>0</v>
      </c>
      <c r="I330" s="18"/>
      <c r="J330" s="18"/>
      <c r="K330" s="7"/>
      <c r="L330" s="7"/>
      <c r="M330" s="7"/>
      <c r="N330" s="18"/>
      <c r="O330" s="122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hidden="1">
      <c r="A331" s="18" t="s">
        <v>18</v>
      </c>
      <c r="B331" s="7" t="s">
        <v>103</v>
      </c>
      <c r="C331" s="137">
        <v>46205</v>
      </c>
      <c r="D331" s="42" t="s">
        <v>586</v>
      </c>
      <c r="E331" s="36" t="s">
        <v>495</v>
      </c>
      <c r="F331" s="112">
        <f t="shared" si="23"/>
        <v>8.0166666666666675</v>
      </c>
      <c r="G331" s="113">
        <f t="shared" si="21"/>
        <v>0</v>
      </c>
      <c r="H331" s="115">
        <f t="shared" si="22"/>
        <v>0</v>
      </c>
      <c r="I331" s="18"/>
      <c r="J331" s="18"/>
      <c r="K331" s="7"/>
      <c r="L331" s="7"/>
      <c r="M331" s="7"/>
      <c r="N331" s="18"/>
      <c r="O331" s="122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hidden="1">
      <c r="A332" s="18" t="s">
        <v>18</v>
      </c>
      <c r="B332" s="7" t="s">
        <v>103</v>
      </c>
      <c r="C332" s="137">
        <v>46206</v>
      </c>
      <c r="D332" s="42" t="s">
        <v>586</v>
      </c>
      <c r="E332" s="36" t="s">
        <v>642</v>
      </c>
      <c r="F332" s="112">
        <f t="shared" si="23"/>
        <v>8.3166666666666664</v>
      </c>
      <c r="G332" s="113">
        <f t="shared" si="21"/>
        <v>0</v>
      </c>
      <c r="H332" s="115">
        <f t="shared" si="22"/>
        <v>0</v>
      </c>
      <c r="I332" s="18"/>
      <c r="J332" s="18"/>
      <c r="K332" s="7"/>
      <c r="L332" s="7"/>
      <c r="M332" s="7"/>
      <c r="N332" s="18"/>
      <c r="O332" s="122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hidden="1">
      <c r="A333" s="18" t="s">
        <v>18</v>
      </c>
      <c r="B333" s="7" t="s">
        <v>103</v>
      </c>
      <c r="C333" s="137">
        <v>46207</v>
      </c>
      <c r="D333" s="42" t="s">
        <v>583</v>
      </c>
      <c r="E333" s="36" t="s">
        <v>468</v>
      </c>
      <c r="F333" s="112">
        <f t="shared" si="23"/>
        <v>8.0833333333333339</v>
      </c>
      <c r="G333" s="113">
        <f t="shared" si="21"/>
        <v>0</v>
      </c>
      <c r="H333" s="115">
        <f t="shared" si="22"/>
        <v>0</v>
      </c>
      <c r="I333" s="18"/>
      <c r="J333" s="18"/>
      <c r="K333" s="7"/>
      <c r="L333" s="7"/>
      <c r="M333" s="7"/>
      <c r="N333" s="18"/>
      <c r="O333" s="122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hidden="1">
      <c r="A334" s="18" t="s">
        <v>18</v>
      </c>
      <c r="B334" s="7" t="s">
        <v>103</v>
      </c>
      <c r="C334" s="137">
        <v>46207</v>
      </c>
      <c r="D334" s="42" t="s">
        <v>613</v>
      </c>
      <c r="E334" s="36" t="s">
        <v>444</v>
      </c>
      <c r="F334" s="112">
        <f t="shared" si="23"/>
        <v>8.0333333333333332</v>
      </c>
      <c r="G334" s="113">
        <f t="shared" si="21"/>
        <v>0</v>
      </c>
      <c r="H334" s="115">
        <f t="shared" si="22"/>
        <v>0</v>
      </c>
      <c r="I334" s="18"/>
      <c r="J334" s="18"/>
      <c r="K334" s="7"/>
      <c r="L334" s="7"/>
      <c r="M334" s="7"/>
      <c r="N334" s="18"/>
      <c r="O334" s="122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hidden="1">
      <c r="A335" s="18" t="s">
        <v>18</v>
      </c>
      <c r="B335" s="7" t="s">
        <v>103</v>
      </c>
      <c r="C335" s="137">
        <v>46208</v>
      </c>
      <c r="D335" s="42" t="s">
        <v>583</v>
      </c>
      <c r="E335" s="36" t="s">
        <v>607</v>
      </c>
      <c r="F335" s="112">
        <f t="shared" si="23"/>
        <v>8.1166666666666671</v>
      </c>
      <c r="G335" s="113">
        <f t="shared" si="21"/>
        <v>0</v>
      </c>
      <c r="H335" s="115">
        <f t="shared" si="22"/>
        <v>0</v>
      </c>
      <c r="I335" s="18"/>
      <c r="J335" s="18"/>
      <c r="K335" s="7"/>
      <c r="L335" s="7"/>
      <c r="M335" s="7"/>
      <c r="N335" s="18"/>
      <c r="O335" s="122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hidden="1">
      <c r="A336" s="18" t="s">
        <v>18</v>
      </c>
      <c r="B336" s="7" t="s">
        <v>103</v>
      </c>
      <c r="C336" s="137">
        <v>46209</v>
      </c>
      <c r="D336" s="42" t="s">
        <v>618</v>
      </c>
      <c r="E336" s="36" t="s">
        <v>624</v>
      </c>
      <c r="F336" s="112">
        <f t="shared" si="23"/>
        <v>6</v>
      </c>
      <c r="G336" s="113">
        <f t="shared" si="21"/>
        <v>0</v>
      </c>
      <c r="H336" s="115">
        <f t="shared" si="22"/>
        <v>0</v>
      </c>
      <c r="I336" s="18"/>
      <c r="J336" s="18"/>
      <c r="K336" s="7"/>
      <c r="L336" s="7"/>
      <c r="M336" s="7"/>
      <c r="N336" s="18"/>
      <c r="O336" s="122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hidden="1">
      <c r="A337" s="18" t="s">
        <v>18</v>
      </c>
      <c r="B337" s="7" t="s">
        <v>103</v>
      </c>
      <c r="C337" s="137">
        <v>46209</v>
      </c>
      <c r="D337" s="42" t="s">
        <v>613</v>
      </c>
      <c r="E337" s="36" t="s">
        <v>495</v>
      </c>
      <c r="F337" s="112">
        <f t="shared" si="23"/>
        <v>8.0166666666666675</v>
      </c>
      <c r="G337" s="113">
        <f t="shared" si="21"/>
        <v>0</v>
      </c>
      <c r="H337" s="115">
        <f t="shared" si="22"/>
        <v>0</v>
      </c>
      <c r="I337" s="18"/>
      <c r="J337" s="18"/>
      <c r="K337" s="7"/>
      <c r="L337" s="7"/>
      <c r="M337" s="7"/>
      <c r="N337" s="18"/>
      <c r="O337" s="122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hidden="1">
      <c r="A338" s="18" t="s">
        <v>18</v>
      </c>
      <c r="B338" s="7" t="s">
        <v>103</v>
      </c>
      <c r="C338" s="137">
        <v>46210</v>
      </c>
      <c r="D338" s="42" t="s">
        <v>583</v>
      </c>
      <c r="E338" s="36" t="s">
        <v>607</v>
      </c>
      <c r="F338" s="112">
        <f t="shared" si="23"/>
        <v>8.1166666666666671</v>
      </c>
      <c r="G338" s="113">
        <f t="shared" si="21"/>
        <v>0</v>
      </c>
      <c r="H338" s="115">
        <f t="shared" si="22"/>
        <v>0</v>
      </c>
      <c r="I338" s="18"/>
      <c r="J338" s="18"/>
      <c r="K338" s="7"/>
      <c r="L338" s="7"/>
      <c r="M338" s="7"/>
      <c r="N338" s="18"/>
      <c r="O338" s="122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hidden="1">
      <c r="A339" s="18" t="s">
        <v>18</v>
      </c>
      <c r="B339" s="7" t="s">
        <v>103</v>
      </c>
      <c r="C339" s="137">
        <v>46211</v>
      </c>
      <c r="D339" s="42" t="s">
        <v>583</v>
      </c>
      <c r="E339" s="36" t="s">
        <v>324</v>
      </c>
      <c r="F339" s="112">
        <f t="shared" si="23"/>
        <v>8.0500000000000007</v>
      </c>
      <c r="G339" s="113">
        <f t="shared" si="21"/>
        <v>0</v>
      </c>
      <c r="H339" s="115">
        <f t="shared" si="22"/>
        <v>0</v>
      </c>
      <c r="I339" s="18"/>
      <c r="J339" s="18"/>
      <c r="K339" s="7"/>
      <c r="L339" s="7"/>
      <c r="M339" s="7"/>
      <c r="N339" s="18"/>
      <c r="O339" s="122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hidden="1">
      <c r="A340" s="18" t="s">
        <v>18</v>
      </c>
      <c r="B340" s="7" t="s">
        <v>103</v>
      </c>
      <c r="C340" s="137">
        <v>46213</v>
      </c>
      <c r="D340" s="42" t="s">
        <v>583</v>
      </c>
      <c r="E340" s="36" t="s">
        <v>616</v>
      </c>
      <c r="F340" s="112">
        <f t="shared" si="23"/>
        <v>8.2166666666666668</v>
      </c>
      <c r="G340" s="113">
        <f t="shared" si="21"/>
        <v>0</v>
      </c>
      <c r="H340" s="115">
        <f t="shared" si="22"/>
        <v>0</v>
      </c>
      <c r="I340" s="18"/>
      <c r="J340" s="18"/>
      <c r="K340" s="7"/>
      <c r="L340" s="7"/>
      <c r="M340" s="7"/>
      <c r="N340" s="18"/>
      <c r="O340" s="122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hidden="1">
      <c r="A341" s="18" t="s">
        <v>18</v>
      </c>
      <c r="B341" s="7" t="s">
        <v>103</v>
      </c>
      <c r="C341" s="137">
        <v>46213</v>
      </c>
      <c r="D341" s="42" t="s">
        <v>613</v>
      </c>
      <c r="E341" s="36" t="s">
        <v>495</v>
      </c>
      <c r="F341" s="112">
        <f t="shared" si="23"/>
        <v>8.0166666666666675</v>
      </c>
      <c r="G341" s="113">
        <f t="shared" si="21"/>
        <v>0</v>
      </c>
      <c r="H341" s="115">
        <f t="shared" si="22"/>
        <v>0</v>
      </c>
      <c r="I341" s="18"/>
      <c r="J341" s="18"/>
      <c r="K341" s="7"/>
      <c r="L341" s="7"/>
      <c r="M341" s="7"/>
      <c r="N341" s="18"/>
      <c r="O341" s="122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spans="1:30" hidden="1">
      <c r="A342" s="18" t="s">
        <v>18</v>
      </c>
      <c r="B342" s="7" t="s">
        <v>103</v>
      </c>
      <c r="C342" s="137">
        <v>46214</v>
      </c>
      <c r="D342" s="42" t="s">
        <v>583</v>
      </c>
      <c r="E342" s="36" t="s">
        <v>607</v>
      </c>
      <c r="F342" s="112">
        <f t="shared" si="23"/>
        <v>8.1166666666666671</v>
      </c>
      <c r="G342" s="113">
        <f t="shared" si="21"/>
        <v>0</v>
      </c>
      <c r="H342" s="115">
        <f t="shared" si="22"/>
        <v>0</v>
      </c>
      <c r="I342" s="18"/>
      <c r="J342" s="18"/>
      <c r="K342" s="7"/>
      <c r="L342" s="7"/>
      <c r="M342" s="7"/>
      <c r="N342" s="18"/>
      <c r="O342" s="122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spans="1:30" hidden="1">
      <c r="A343" s="18" t="s">
        <v>18</v>
      </c>
      <c r="B343" s="7" t="s">
        <v>103</v>
      </c>
      <c r="C343" s="137">
        <v>46215</v>
      </c>
      <c r="D343" s="42" t="s">
        <v>629</v>
      </c>
      <c r="E343" s="36" t="s">
        <v>199</v>
      </c>
      <c r="F343" s="112">
        <f t="shared" si="23"/>
        <v>2</v>
      </c>
      <c r="G343" s="113">
        <f t="shared" si="21"/>
        <v>1</v>
      </c>
      <c r="H343" s="115">
        <f t="shared" si="22"/>
        <v>1</v>
      </c>
      <c r="I343" s="18"/>
      <c r="J343" s="18"/>
      <c r="K343" s="7"/>
      <c r="L343" s="7"/>
      <c r="M343" s="7"/>
      <c r="N343" s="18"/>
      <c r="O343" s="122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:30" hidden="1">
      <c r="A344" s="18" t="s">
        <v>18</v>
      </c>
      <c r="B344" s="7" t="s">
        <v>103</v>
      </c>
      <c r="C344" s="137">
        <v>46215</v>
      </c>
      <c r="D344" s="42" t="s">
        <v>643</v>
      </c>
      <c r="E344" s="36" t="s">
        <v>324</v>
      </c>
      <c r="F344" s="112">
        <f t="shared" si="23"/>
        <v>8.0500000000000007</v>
      </c>
      <c r="G344" s="113">
        <f t="shared" si="21"/>
        <v>0</v>
      </c>
      <c r="H344" s="115">
        <f t="shared" si="22"/>
        <v>0</v>
      </c>
      <c r="I344" s="18"/>
      <c r="J344" s="18"/>
      <c r="K344" s="7"/>
      <c r="L344" s="7"/>
      <c r="M344" s="7"/>
      <c r="N344" s="18"/>
      <c r="O344" s="122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hidden="1">
      <c r="A345" s="18" t="s">
        <v>18</v>
      </c>
      <c r="B345" s="7" t="s">
        <v>103</v>
      </c>
      <c r="C345" s="137">
        <v>46216</v>
      </c>
      <c r="D345" s="42" t="s">
        <v>629</v>
      </c>
      <c r="E345" s="36" t="s">
        <v>640</v>
      </c>
      <c r="F345" s="112">
        <f t="shared" si="23"/>
        <v>2.0166666666666666</v>
      </c>
      <c r="G345" s="113">
        <f t="shared" si="21"/>
        <v>1</v>
      </c>
      <c r="H345" s="115">
        <f t="shared" si="22"/>
        <v>1</v>
      </c>
      <c r="I345" s="18"/>
      <c r="J345" s="18"/>
      <c r="K345" s="7"/>
      <c r="L345" s="7"/>
      <c r="M345" s="7"/>
      <c r="N345" s="18"/>
      <c r="O345" s="122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hidden="1">
      <c r="A346" s="18" t="s">
        <v>18</v>
      </c>
      <c r="B346" s="7" t="s">
        <v>103</v>
      </c>
      <c r="C346" s="137">
        <v>46216</v>
      </c>
      <c r="D346" s="42" t="s">
        <v>643</v>
      </c>
      <c r="E346" s="36" t="s">
        <v>644</v>
      </c>
      <c r="F346" s="112">
        <f t="shared" si="23"/>
        <v>8.6166666666666671</v>
      </c>
      <c r="G346" s="113">
        <f t="shared" si="21"/>
        <v>0</v>
      </c>
      <c r="H346" s="115">
        <f t="shared" si="22"/>
        <v>0</v>
      </c>
      <c r="I346" s="18"/>
      <c r="J346" s="18"/>
      <c r="K346" s="7"/>
      <c r="L346" s="7"/>
      <c r="M346" s="7"/>
      <c r="N346" s="18"/>
      <c r="O346" s="122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hidden="1">
      <c r="A347" s="18" t="s">
        <v>18</v>
      </c>
      <c r="B347" s="7" t="s">
        <v>103</v>
      </c>
      <c r="C347" s="137">
        <v>46217</v>
      </c>
      <c r="D347" s="42" t="s">
        <v>629</v>
      </c>
      <c r="E347" s="36" t="s">
        <v>199</v>
      </c>
      <c r="F347" s="112">
        <f t="shared" si="23"/>
        <v>2</v>
      </c>
      <c r="G347" s="113">
        <f t="shared" si="21"/>
        <v>1</v>
      </c>
      <c r="H347" s="115">
        <f t="shared" si="22"/>
        <v>1</v>
      </c>
      <c r="I347" s="18"/>
      <c r="J347" s="18"/>
      <c r="K347" s="7"/>
      <c r="L347" s="7"/>
      <c r="M347" s="7"/>
      <c r="N347" s="18"/>
      <c r="O347" s="122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hidden="1">
      <c r="A348" s="18" t="s">
        <v>18</v>
      </c>
      <c r="B348" s="7" t="s">
        <v>103</v>
      </c>
      <c r="C348" s="137">
        <v>46217</v>
      </c>
      <c r="D348" s="42" t="s">
        <v>643</v>
      </c>
      <c r="E348" s="36" t="s">
        <v>645</v>
      </c>
      <c r="F348" s="112">
        <f t="shared" si="23"/>
        <v>8.8333333333333339</v>
      </c>
      <c r="G348" s="113">
        <f t="shared" si="21"/>
        <v>0</v>
      </c>
      <c r="H348" s="115">
        <f t="shared" si="22"/>
        <v>0</v>
      </c>
      <c r="I348" s="18"/>
      <c r="J348" s="18"/>
      <c r="K348" s="7"/>
      <c r="L348" s="7"/>
      <c r="M348" s="7"/>
      <c r="N348" s="18"/>
      <c r="O348" s="122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spans="1:30" hidden="1">
      <c r="A349" s="18" t="s">
        <v>18</v>
      </c>
      <c r="B349" s="7" t="s">
        <v>103</v>
      </c>
      <c r="C349" s="137">
        <v>46218</v>
      </c>
      <c r="D349" s="42" t="s">
        <v>586</v>
      </c>
      <c r="E349" s="36" t="s">
        <v>444</v>
      </c>
      <c r="F349" s="112">
        <f t="shared" si="23"/>
        <v>8.0333333333333332</v>
      </c>
      <c r="G349" s="113">
        <f t="shared" si="21"/>
        <v>0</v>
      </c>
      <c r="H349" s="115">
        <f t="shared" si="22"/>
        <v>0</v>
      </c>
      <c r="I349" s="18"/>
      <c r="J349" s="18"/>
      <c r="K349" s="7"/>
      <c r="L349" s="7"/>
      <c r="M349" s="7"/>
      <c r="N349" s="18"/>
      <c r="O349" s="122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hidden="1">
      <c r="A350" s="18" t="s">
        <v>18</v>
      </c>
      <c r="B350" s="7" t="s">
        <v>103</v>
      </c>
      <c r="C350" s="137">
        <v>46219</v>
      </c>
      <c r="D350" s="42" t="s">
        <v>586</v>
      </c>
      <c r="E350" s="36" t="s">
        <v>511</v>
      </c>
      <c r="F350" s="112">
        <f t="shared" si="23"/>
        <v>8.15</v>
      </c>
      <c r="G350" s="113">
        <f t="shared" si="21"/>
        <v>0</v>
      </c>
      <c r="H350" s="115">
        <f t="shared" si="22"/>
        <v>0</v>
      </c>
      <c r="I350" s="18"/>
      <c r="J350" s="18"/>
      <c r="K350" s="7"/>
      <c r="L350" s="7"/>
      <c r="M350" s="7"/>
      <c r="N350" s="18"/>
      <c r="O350" s="122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hidden="1">
      <c r="A351" s="18" t="s">
        <v>18</v>
      </c>
      <c r="B351" s="7" t="s">
        <v>103</v>
      </c>
      <c r="C351" s="137">
        <v>46220</v>
      </c>
      <c r="D351" s="42" t="s">
        <v>586</v>
      </c>
      <c r="E351" s="36" t="s">
        <v>610</v>
      </c>
      <c r="F351" s="112">
        <f t="shared" si="23"/>
        <v>8.1833333333333336</v>
      </c>
      <c r="G351" s="113">
        <f t="shared" si="21"/>
        <v>0</v>
      </c>
      <c r="H351" s="115">
        <f t="shared" si="22"/>
        <v>0</v>
      </c>
      <c r="I351" s="18"/>
      <c r="J351" s="18"/>
      <c r="K351" s="7"/>
      <c r="L351" s="7"/>
      <c r="M351" s="7"/>
      <c r="N351" s="18"/>
      <c r="O351" s="122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spans="1:30" hidden="1">
      <c r="A352" s="18" t="s">
        <v>18</v>
      </c>
      <c r="B352" s="7" t="s">
        <v>103</v>
      </c>
      <c r="C352" s="137">
        <v>46221</v>
      </c>
      <c r="D352" s="42" t="s">
        <v>583</v>
      </c>
      <c r="E352" s="36" t="s">
        <v>468</v>
      </c>
      <c r="F352" s="112">
        <f t="shared" si="23"/>
        <v>8.0833333333333339</v>
      </c>
      <c r="G352" s="113">
        <f t="shared" si="21"/>
        <v>0</v>
      </c>
      <c r="H352" s="115">
        <f t="shared" si="22"/>
        <v>0</v>
      </c>
      <c r="I352" s="18"/>
      <c r="J352" s="18"/>
      <c r="K352" s="7"/>
      <c r="L352" s="7"/>
      <c r="M352" s="7"/>
      <c r="N352" s="18"/>
      <c r="O352" s="122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hidden="1">
      <c r="A353" s="18" t="s">
        <v>18</v>
      </c>
      <c r="B353" s="7" t="s">
        <v>103</v>
      </c>
      <c r="C353" s="137">
        <v>46221</v>
      </c>
      <c r="D353" s="42" t="s">
        <v>613</v>
      </c>
      <c r="E353" s="36" t="s">
        <v>646</v>
      </c>
      <c r="F353" s="112">
        <f t="shared" si="23"/>
        <v>0.53333333333333333</v>
      </c>
      <c r="G353" s="113">
        <f t="shared" si="21"/>
        <v>1</v>
      </c>
      <c r="H353" s="115">
        <f t="shared" si="22"/>
        <v>1</v>
      </c>
      <c r="I353" s="18"/>
      <c r="J353" s="18"/>
      <c r="K353" s="7"/>
      <c r="L353" s="7"/>
      <c r="M353" s="7"/>
      <c r="N353" s="18"/>
      <c r="O353" s="122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hidden="1">
      <c r="A354" s="18" t="s">
        <v>18</v>
      </c>
      <c r="B354" s="7" t="s">
        <v>103</v>
      </c>
      <c r="C354" s="137">
        <v>46222</v>
      </c>
      <c r="D354" s="42" t="s">
        <v>586</v>
      </c>
      <c r="E354" s="36" t="s">
        <v>647</v>
      </c>
      <c r="F354" s="112">
        <f t="shared" si="23"/>
        <v>10.199999999999999</v>
      </c>
      <c r="G354" s="113">
        <f t="shared" si="21"/>
        <v>0</v>
      </c>
      <c r="H354" s="115">
        <f t="shared" si="22"/>
        <v>0</v>
      </c>
      <c r="I354" s="18"/>
      <c r="J354" s="18"/>
      <c r="K354" s="7"/>
      <c r="L354" s="7"/>
      <c r="M354" s="7"/>
      <c r="N354" s="18"/>
      <c r="O354" s="122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hidden="1">
      <c r="A355" s="18" t="s">
        <v>18</v>
      </c>
      <c r="B355" s="7" t="s">
        <v>103</v>
      </c>
      <c r="C355" s="137">
        <v>46223</v>
      </c>
      <c r="D355" s="42" t="s">
        <v>643</v>
      </c>
      <c r="E355" s="36" t="s">
        <v>648</v>
      </c>
      <c r="F355" s="112">
        <f t="shared" si="23"/>
        <v>11.2</v>
      </c>
      <c r="G355" s="113">
        <f t="shared" si="21"/>
        <v>0</v>
      </c>
      <c r="H355" s="115">
        <f t="shared" si="22"/>
        <v>0</v>
      </c>
      <c r="I355" s="18"/>
      <c r="J355" s="18"/>
      <c r="K355" s="7"/>
      <c r="L355" s="7"/>
      <c r="M355" s="7"/>
      <c r="N355" s="18"/>
      <c r="O355" s="122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spans="1:30" hidden="1">
      <c r="A356" s="18" t="s">
        <v>18</v>
      </c>
      <c r="B356" s="7" t="s">
        <v>103</v>
      </c>
      <c r="C356" s="137">
        <v>46224</v>
      </c>
      <c r="D356" s="42" t="s">
        <v>629</v>
      </c>
      <c r="E356" s="36" t="s">
        <v>649</v>
      </c>
      <c r="F356" s="112">
        <f t="shared" si="23"/>
        <v>2.5833333333333335</v>
      </c>
      <c r="G356" s="113">
        <f t="shared" si="21"/>
        <v>1</v>
      </c>
      <c r="H356" s="115">
        <f t="shared" si="22"/>
        <v>1</v>
      </c>
      <c r="I356" s="18"/>
      <c r="J356" s="18"/>
      <c r="K356" s="7"/>
      <c r="L356" s="7"/>
      <c r="M356" s="7"/>
      <c r="N356" s="18"/>
      <c r="O356" s="122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:30" hidden="1">
      <c r="A357" s="18" t="s">
        <v>18</v>
      </c>
      <c r="B357" s="7" t="s">
        <v>103</v>
      </c>
      <c r="C357" s="137">
        <v>46224</v>
      </c>
      <c r="D357" s="42" t="s">
        <v>643</v>
      </c>
      <c r="E357" s="36" t="s">
        <v>566</v>
      </c>
      <c r="F357" s="112">
        <f t="shared" si="23"/>
        <v>8.4</v>
      </c>
      <c r="G357" s="113">
        <f t="shared" si="21"/>
        <v>0</v>
      </c>
      <c r="H357" s="115">
        <f t="shared" si="22"/>
        <v>0</v>
      </c>
      <c r="I357" s="18"/>
      <c r="J357" s="18"/>
      <c r="K357" s="7"/>
      <c r="L357" s="7"/>
      <c r="M357" s="7"/>
      <c r="N357" s="18"/>
      <c r="O357" s="122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hidden="1">
      <c r="A358" s="18" t="s">
        <v>18</v>
      </c>
      <c r="B358" s="7" t="s">
        <v>103</v>
      </c>
      <c r="C358" s="137">
        <v>46225</v>
      </c>
      <c r="D358" s="42" t="s">
        <v>629</v>
      </c>
      <c r="E358" s="36" t="s">
        <v>638</v>
      </c>
      <c r="F358" s="112">
        <f t="shared" si="23"/>
        <v>2.0499999999999998</v>
      </c>
      <c r="G358" s="113">
        <f t="shared" si="21"/>
        <v>1</v>
      </c>
      <c r="H358" s="115">
        <f t="shared" si="22"/>
        <v>1</v>
      </c>
      <c r="I358" s="18"/>
      <c r="J358" s="18"/>
      <c r="K358" s="7"/>
      <c r="L358" s="7"/>
      <c r="M358" s="7"/>
      <c r="N358" s="18"/>
      <c r="O358" s="122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hidden="1">
      <c r="A359" s="18" t="s">
        <v>18</v>
      </c>
      <c r="B359" s="7" t="s">
        <v>103</v>
      </c>
      <c r="C359" s="137">
        <v>46225</v>
      </c>
      <c r="D359" s="42" t="s">
        <v>643</v>
      </c>
      <c r="E359" s="36" t="s">
        <v>650</v>
      </c>
      <c r="F359" s="112">
        <f t="shared" si="23"/>
        <v>9.4833333333333325</v>
      </c>
      <c r="G359" s="113">
        <f t="shared" si="21"/>
        <v>0</v>
      </c>
      <c r="H359" s="115">
        <f t="shared" si="22"/>
        <v>0</v>
      </c>
      <c r="I359" s="18"/>
      <c r="J359" s="18"/>
      <c r="K359" s="7"/>
      <c r="L359" s="7"/>
      <c r="M359" s="7"/>
      <c r="N359" s="18"/>
      <c r="O359" s="122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spans="1:30" hidden="1">
      <c r="A360" s="18" t="s">
        <v>18</v>
      </c>
      <c r="B360" s="7" t="s">
        <v>103</v>
      </c>
      <c r="C360" s="137">
        <v>46226</v>
      </c>
      <c r="D360" s="42" t="s">
        <v>629</v>
      </c>
      <c r="E360" s="36" t="s">
        <v>651</v>
      </c>
      <c r="F360" s="112">
        <f t="shared" si="23"/>
        <v>2.1166666666666667</v>
      </c>
      <c r="G360" s="113">
        <f t="shared" si="21"/>
        <v>1</v>
      </c>
      <c r="H360" s="115">
        <f t="shared" si="22"/>
        <v>1</v>
      </c>
      <c r="I360" s="18"/>
      <c r="J360" s="18"/>
      <c r="K360" s="7"/>
      <c r="L360" s="7"/>
      <c r="M360" s="7"/>
      <c r="N360" s="18"/>
      <c r="O360" s="122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:30" hidden="1">
      <c r="A361" s="18" t="s">
        <v>18</v>
      </c>
      <c r="B361" s="7" t="s">
        <v>103</v>
      </c>
      <c r="C361" s="137">
        <v>46226</v>
      </c>
      <c r="D361" s="42" t="s">
        <v>643</v>
      </c>
      <c r="E361" s="36" t="s">
        <v>652</v>
      </c>
      <c r="F361" s="112">
        <f t="shared" si="23"/>
        <v>10.3</v>
      </c>
      <c r="G361" s="113">
        <f t="shared" si="21"/>
        <v>0</v>
      </c>
      <c r="H361" s="115">
        <f t="shared" si="22"/>
        <v>0</v>
      </c>
      <c r="I361" s="18"/>
      <c r="J361" s="18"/>
      <c r="K361" s="7"/>
      <c r="L361" s="7"/>
      <c r="M361" s="7"/>
      <c r="N361" s="18"/>
      <c r="O361" s="122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hidden="1">
      <c r="A362" s="18" t="s">
        <v>18</v>
      </c>
      <c r="B362" s="7" t="s">
        <v>103</v>
      </c>
      <c r="C362" s="137">
        <v>46227</v>
      </c>
      <c r="D362" s="42" t="s">
        <v>643</v>
      </c>
      <c r="E362" s="36" t="s">
        <v>415</v>
      </c>
      <c r="F362" s="112">
        <f t="shared" si="23"/>
        <v>8.2833333333333332</v>
      </c>
      <c r="G362" s="113">
        <f t="shared" si="21"/>
        <v>0</v>
      </c>
      <c r="H362" s="115">
        <f t="shared" si="22"/>
        <v>0</v>
      </c>
      <c r="I362" s="18"/>
      <c r="J362" s="18"/>
      <c r="K362" s="7"/>
      <c r="L362" s="7"/>
      <c r="M362" s="7"/>
      <c r="N362" s="18"/>
      <c r="O362" s="122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:30" hidden="1">
      <c r="A363" s="18" t="s">
        <v>18</v>
      </c>
      <c r="B363" s="7" t="s">
        <v>103</v>
      </c>
      <c r="C363" s="137">
        <v>46227</v>
      </c>
      <c r="D363" s="42" t="s">
        <v>618</v>
      </c>
      <c r="E363" s="36" t="s">
        <v>653</v>
      </c>
      <c r="F363" s="112">
        <f t="shared" si="23"/>
        <v>6.0666666666666664</v>
      </c>
      <c r="G363" s="113">
        <f t="shared" si="21"/>
        <v>0</v>
      </c>
      <c r="H363" s="115">
        <f t="shared" si="22"/>
        <v>0</v>
      </c>
      <c r="I363" s="18"/>
      <c r="J363" s="18"/>
      <c r="K363" s="7"/>
      <c r="L363" s="7"/>
      <c r="M363" s="7"/>
      <c r="N363" s="18"/>
      <c r="O363" s="122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:30" hidden="1">
      <c r="A364" s="18" t="s">
        <v>18</v>
      </c>
      <c r="B364" s="7" t="s">
        <v>103</v>
      </c>
      <c r="C364" s="137">
        <v>46228</v>
      </c>
      <c r="D364" s="42" t="s">
        <v>643</v>
      </c>
      <c r="E364" s="36" t="s">
        <v>561</v>
      </c>
      <c r="F364" s="112">
        <f t="shared" si="23"/>
        <v>8.1</v>
      </c>
      <c r="G364" s="113">
        <f t="shared" si="21"/>
        <v>0</v>
      </c>
      <c r="H364" s="115">
        <f t="shared" si="22"/>
        <v>0</v>
      </c>
      <c r="I364" s="18"/>
      <c r="J364" s="18"/>
      <c r="K364" s="7"/>
      <c r="L364" s="7"/>
      <c r="M364" s="7"/>
      <c r="N364" s="18"/>
      <c r="O364" s="122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spans="1:30" hidden="1">
      <c r="A365" s="18" t="s">
        <v>18</v>
      </c>
      <c r="B365" s="7" t="s">
        <v>103</v>
      </c>
      <c r="C365" s="137">
        <v>46228</v>
      </c>
      <c r="D365" s="42" t="s">
        <v>618</v>
      </c>
      <c r="E365" s="36" t="s">
        <v>654</v>
      </c>
      <c r="F365" s="112">
        <f t="shared" si="23"/>
        <v>6.0333333333333332</v>
      </c>
      <c r="G365" s="113">
        <f t="shared" si="21"/>
        <v>0</v>
      </c>
      <c r="H365" s="115">
        <f t="shared" si="22"/>
        <v>0</v>
      </c>
      <c r="I365" s="18"/>
      <c r="J365" s="18"/>
      <c r="K365" s="7"/>
      <c r="L365" s="7"/>
      <c r="M365" s="7"/>
      <c r="N365" s="18"/>
      <c r="O365" s="122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:30" hidden="1">
      <c r="A366" s="18" t="s">
        <v>18</v>
      </c>
      <c r="B366" s="7" t="s">
        <v>103</v>
      </c>
      <c r="C366" s="137">
        <v>46229</v>
      </c>
      <c r="D366" s="42" t="s">
        <v>643</v>
      </c>
      <c r="E366" s="36" t="s">
        <v>655</v>
      </c>
      <c r="F366" s="112">
        <f t="shared" si="23"/>
        <v>7.4666666666666668</v>
      </c>
      <c r="G366" s="113">
        <f t="shared" si="21"/>
        <v>0</v>
      </c>
      <c r="H366" s="115">
        <f t="shared" si="22"/>
        <v>0</v>
      </c>
      <c r="I366" s="18"/>
      <c r="J366" s="18"/>
      <c r="K366" s="7"/>
      <c r="L366" s="7"/>
      <c r="M366" s="7"/>
      <c r="N366" s="18"/>
      <c r="O366" s="122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:30" hidden="1">
      <c r="A367" s="18" t="s">
        <v>18</v>
      </c>
      <c r="B367" s="7" t="s">
        <v>103</v>
      </c>
      <c r="C367" s="137">
        <v>46229</v>
      </c>
      <c r="D367" s="42" t="s">
        <v>618</v>
      </c>
      <c r="E367" s="36" t="s">
        <v>653</v>
      </c>
      <c r="F367" s="112">
        <f t="shared" si="23"/>
        <v>6.0666666666666664</v>
      </c>
      <c r="G367" s="113">
        <f t="shared" si="21"/>
        <v>0</v>
      </c>
      <c r="H367" s="115">
        <f t="shared" si="22"/>
        <v>0</v>
      </c>
      <c r="I367" s="18"/>
      <c r="J367" s="18"/>
      <c r="K367" s="7"/>
      <c r="L367" s="7"/>
      <c r="M367" s="7"/>
      <c r="N367" s="18"/>
      <c r="O367" s="122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spans="1:30" hidden="1">
      <c r="A368" s="18" t="s">
        <v>18</v>
      </c>
      <c r="B368" s="7" t="s">
        <v>103</v>
      </c>
      <c r="C368" s="137">
        <v>46230</v>
      </c>
      <c r="D368" s="42" t="s">
        <v>643</v>
      </c>
      <c r="E368" s="36" t="s">
        <v>468</v>
      </c>
      <c r="F368" s="112">
        <f t="shared" si="23"/>
        <v>8.0833333333333339</v>
      </c>
      <c r="G368" s="113">
        <f t="shared" si="21"/>
        <v>0</v>
      </c>
      <c r="H368" s="115">
        <f t="shared" si="22"/>
        <v>0</v>
      </c>
      <c r="I368" s="18"/>
      <c r="J368" s="18"/>
      <c r="K368" s="7"/>
      <c r="L368" s="7"/>
      <c r="M368" s="7"/>
      <c r="N368" s="18"/>
      <c r="O368" s="122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:30" hidden="1">
      <c r="A369" s="18" t="s">
        <v>18</v>
      </c>
      <c r="B369" s="7" t="s">
        <v>103</v>
      </c>
      <c r="C369" s="137">
        <v>46230</v>
      </c>
      <c r="D369" s="42" t="s">
        <v>618</v>
      </c>
      <c r="E369" s="36" t="s">
        <v>654</v>
      </c>
      <c r="F369" s="112">
        <f t="shared" si="23"/>
        <v>6.0333333333333332</v>
      </c>
      <c r="G369" s="113">
        <f t="shared" si="21"/>
        <v>0</v>
      </c>
      <c r="H369" s="115">
        <f t="shared" si="22"/>
        <v>0</v>
      </c>
      <c r="I369" s="18"/>
      <c r="J369" s="18"/>
      <c r="K369" s="7"/>
      <c r="L369" s="7"/>
      <c r="M369" s="7"/>
      <c r="N369" s="18"/>
      <c r="O369" s="122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:30" hidden="1">
      <c r="A370" s="18" t="s">
        <v>18</v>
      </c>
      <c r="B370" s="7" t="s">
        <v>103</v>
      </c>
      <c r="C370" s="137">
        <v>46231</v>
      </c>
      <c r="D370" s="42" t="s">
        <v>643</v>
      </c>
      <c r="E370" s="36" t="s">
        <v>561</v>
      </c>
      <c r="F370" s="112">
        <f t="shared" si="23"/>
        <v>8.1</v>
      </c>
      <c r="G370" s="113">
        <f t="shared" si="21"/>
        <v>0</v>
      </c>
      <c r="H370" s="115">
        <f t="shared" si="22"/>
        <v>0</v>
      </c>
      <c r="I370" s="18"/>
      <c r="J370" s="18"/>
      <c r="K370" s="7"/>
      <c r="L370" s="7"/>
      <c r="M370" s="7"/>
      <c r="N370" s="18"/>
      <c r="O370" s="122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:30" hidden="1">
      <c r="A371" s="18" t="s">
        <v>18</v>
      </c>
      <c r="B371" s="7" t="s">
        <v>103</v>
      </c>
      <c r="C371" s="137">
        <v>46231</v>
      </c>
      <c r="D371" s="42" t="s">
        <v>618</v>
      </c>
      <c r="E371" s="36" t="s">
        <v>656</v>
      </c>
      <c r="F371" s="112">
        <f t="shared" si="23"/>
        <v>6.083333333333333</v>
      </c>
      <c r="G371" s="113">
        <f t="shared" si="21"/>
        <v>0</v>
      </c>
      <c r="H371" s="115">
        <f t="shared" si="22"/>
        <v>0</v>
      </c>
      <c r="I371" s="18"/>
      <c r="J371" s="18"/>
      <c r="K371" s="7"/>
      <c r="L371" s="7"/>
      <c r="M371" s="7"/>
      <c r="N371" s="18"/>
      <c r="O371" s="122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spans="1:30" hidden="1">
      <c r="A372" s="18" t="s">
        <v>18</v>
      </c>
      <c r="B372" s="7" t="s">
        <v>103</v>
      </c>
      <c r="C372" s="137">
        <v>46232</v>
      </c>
      <c r="D372" s="42" t="s">
        <v>643</v>
      </c>
      <c r="E372" s="36" t="s">
        <v>579</v>
      </c>
      <c r="F372" s="112">
        <f t="shared" si="23"/>
        <v>8.1333333333333329</v>
      </c>
      <c r="G372" s="113">
        <f t="shared" si="21"/>
        <v>0</v>
      </c>
      <c r="H372" s="115">
        <f t="shared" si="22"/>
        <v>0</v>
      </c>
      <c r="I372" s="18"/>
      <c r="J372" s="18"/>
      <c r="K372" s="7"/>
      <c r="L372" s="7"/>
      <c r="M372" s="7"/>
      <c r="N372" s="18"/>
      <c r="O372" s="122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spans="1:30" hidden="1">
      <c r="A373" s="18" t="s">
        <v>18</v>
      </c>
      <c r="B373" s="7" t="s">
        <v>103</v>
      </c>
      <c r="C373" s="137">
        <v>46232</v>
      </c>
      <c r="D373" s="42" t="s">
        <v>618</v>
      </c>
      <c r="E373" s="36" t="s">
        <v>657</v>
      </c>
      <c r="F373" s="112">
        <f t="shared" si="23"/>
        <v>4.2</v>
      </c>
      <c r="G373" s="113">
        <f t="shared" si="21"/>
        <v>0</v>
      </c>
      <c r="H373" s="115">
        <f t="shared" si="22"/>
        <v>0</v>
      </c>
      <c r="I373" s="18"/>
      <c r="J373" s="18"/>
      <c r="K373" s="7"/>
      <c r="L373" s="7"/>
      <c r="M373" s="7"/>
      <c r="N373" s="18"/>
      <c r="O373" s="122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:30" hidden="1">
      <c r="A374" s="18" t="s">
        <v>18</v>
      </c>
      <c r="B374" s="7" t="s">
        <v>103</v>
      </c>
      <c r="C374" s="137">
        <v>46233</v>
      </c>
      <c r="D374" s="42" t="s">
        <v>629</v>
      </c>
      <c r="E374" s="36" t="s">
        <v>658</v>
      </c>
      <c r="F374" s="112">
        <f t="shared" si="23"/>
        <v>2.0666666666666669</v>
      </c>
      <c r="G374" s="113">
        <f t="shared" si="21"/>
        <v>1</v>
      </c>
      <c r="H374" s="115">
        <f t="shared" si="22"/>
        <v>1</v>
      </c>
      <c r="I374" s="18"/>
      <c r="J374" s="18"/>
      <c r="K374" s="7"/>
      <c r="L374" s="7"/>
      <c r="M374" s="7"/>
      <c r="N374" s="18"/>
      <c r="O374" s="122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hidden="1">
      <c r="A375" s="18" t="s">
        <v>18</v>
      </c>
      <c r="B375" s="7" t="s">
        <v>103</v>
      </c>
      <c r="C375" s="137">
        <v>46233</v>
      </c>
      <c r="D375" s="42" t="s">
        <v>643</v>
      </c>
      <c r="E375" s="36" t="s">
        <v>366</v>
      </c>
      <c r="F375" s="112">
        <f t="shared" si="23"/>
        <v>8.3666666666666671</v>
      </c>
      <c r="G375" s="113">
        <f t="shared" si="21"/>
        <v>0</v>
      </c>
      <c r="H375" s="115">
        <f t="shared" si="22"/>
        <v>0</v>
      </c>
      <c r="I375" s="18"/>
      <c r="J375" s="18"/>
      <c r="K375" s="7"/>
      <c r="L375" s="7"/>
      <c r="M375" s="7"/>
      <c r="N375" s="18"/>
      <c r="O375" s="122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hidden="1">
      <c r="A376" s="18" t="s">
        <v>18</v>
      </c>
      <c r="B376" s="7" t="s">
        <v>103</v>
      </c>
      <c r="C376" s="137">
        <v>46234</v>
      </c>
      <c r="D376" s="42" t="s">
        <v>629</v>
      </c>
      <c r="E376" s="36" t="s">
        <v>199</v>
      </c>
      <c r="F376" s="112">
        <f t="shared" si="23"/>
        <v>2</v>
      </c>
      <c r="G376" s="113">
        <f t="shared" si="21"/>
        <v>1</v>
      </c>
      <c r="H376" s="115">
        <f t="shared" si="22"/>
        <v>1</v>
      </c>
      <c r="I376" s="18"/>
      <c r="J376" s="18"/>
      <c r="K376" s="7"/>
      <c r="L376" s="7"/>
      <c r="M376" s="7"/>
      <c r="N376" s="18"/>
      <c r="O376" s="122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hidden="1">
      <c r="A377" s="18" t="s">
        <v>18</v>
      </c>
      <c r="B377" s="7" t="s">
        <v>103</v>
      </c>
      <c r="C377" s="137">
        <v>46234</v>
      </c>
      <c r="D377" s="42" t="s">
        <v>643</v>
      </c>
      <c r="E377" s="36" t="s">
        <v>659</v>
      </c>
      <c r="F377" s="112">
        <f t="shared" si="23"/>
        <v>11.483333333333333</v>
      </c>
      <c r="G377" s="113">
        <f t="shared" si="21"/>
        <v>0</v>
      </c>
      <c r="H377" s="115">
        <f t="shared" si="22"/>
        <v>0</v>
      </c>
      <c r="I377" s="18"/>
      <c r="J377" s="18"/>
      <c r="K377" s="7"/>
      <c r="L377" s="7"/>
      <c r="M377" s="7"/>
      <c r="N377" s="18"/>
      <c r="O377" s="122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spans="1:30" hidden="1">
      <c r="A378" s="18" t="s">
        <v>18</v>
      </c>
      <c r="B378" s="7" t="s">
        <v>104</v>
      </c>
      <c r="C378" s="137">
        <v>46204</v>
      </c>
      <c r="D378" s="42" t="s">
        <v>613</v>
      </c>
      <c r="E378" s="36" t="s">
        <v>561</v>
      </c>
      <c r="F378" s="112">
        <f t="shared" si="23"/>
        <v>8.1</v>
      </c>
      <c r="G378" s="113">
        <f t="shared" si="21"/>
        <v>0</v>
      </c>
      <c r="H378" s="115">
        <f t="shared" si="22"/>
        <v>0</v>
      </c>
      <c r="I378" s="18"/>
      <c r="J378" s="18"/>
      <c r="K378" s="7"/>
      <c r="L378" s="7"/>
      <c r="M378" s="7"/>
      <c r="N378" s="18"/>
      <c r="O378" s="122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spans="1:30" hidden="1">
      <c r="A379" s="18" t="s">
        <v>18</v>
      </c>
      <c r="B379" s="7" t="s">
        <v>104</v>
      </c>
      <c r="C379" s="137">
        <v>46206</v>
      </c>
      <c r="D379" s="42" t="s">
        <v>613</v>
      </c>
      <c r="E379" s="36" t="s">
        <v>660</v>
      </c>
      <c r="F379" s="112">
        <f t="shared" si="23"/>
        <v>3.7</v>
      </c>
      <c r="G379" s="113">
        <f t="shared" si="21"/>
        <v>1</v>
      </c>
      <c r="H379" s="115">
        <f t="shared" si="22"/>
        <v>0</v>
      </c>
      <c r="I379" s="18"/>
      <c r="J379" s="18"/>
      <c r="K379" s="7"/>
      <c r="L379" s="7"/>
      <c r="M379" s="7"/>
      <c r="N379" s="18"/>
      <c r="O379" s="122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hidden="1">
      <c r="A380" s="18" t="s">
        <v>18</v>
      </c>
      <c r="B380" s="7" t="s">
        <v>104</v>
      </c>
      <c r="C380" s="137">
        <v>46209</v>
      </c>
      <c r="D380" s="42" t="s">
        <v>613</v>
      </c>
      <c r="E380" s="36" t="s">
        <v>491</v>
      </c>
      <c r="F380" s="112">
        <f t="shared" si="23"/>
        <v>7.9666666666666668</v>
      </c>
      <c r="G380" s="113">
        <f t="shared" si="21"/>
        <v>0</v>
      </c>
      <c r="H380" s="115">
        <f t="shared" si="22"/>
        <v>0</v>
      </c>
      <c r="I380" s="18"/>
      <c r="J380" s="18"/>
      <c r="K380" s="7"/>
      <c r="L380" s="7"/>
      <c r="M380" s="7"/>
      <c r="N380" s="18"/>
      <c r="O380" s="122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hidden="1">
      <c r="A381" s="18" t="s">
        <v>18</v>
      </c>
      <c r="B381" s="7" t="s">
        <v>104</v>
      </c>
      <c r="C381" s="137">
        <v>46210</v>
      </c>
      <c r="D381" s="42" t="s">
        <v>613</v>
      </c>
      <c r="E381" s="36" t="s">
        <v>444</v>
      </c>
      <c r="F381" s="112">
        <f t="shared" si="23"/>
        <v>8.0333333333333332</v>
      </c>
      <c r="G381" s="113">
        <f t="shared" si="21"/>
        <v>0</v>
      </c>
      <c r="H381" s="115">
        <f t="shared" si="22"/>
        <v>0</v>
      </c>
      <c r="I381" s="18"/>
      <c r="J381" s="18"/>
      <c r="K381" s="7"/>
      <c r="L381" s="7"/>
      <c r="M381" s="7"/>
      <c r="N381" s="18"/>
      <c r="O381" s="122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hidden="1">
      <c r="A382" s="18" t="s">
        <v>18</v>
      </c>
      <c r="B382" s="7" t="s">
        <v>104</v>
      </c>
      <c r="C382" s="137">
        <v>46211</v>
      </c>
      <c r="D382" s="42" t="s">
        <v>613</v>
      </c>
      <c r="E382" s="36" t="s">
        <v>298</v>
      </c>
      <c r="F382" s="112">
        <f t="shared" si="23"/>
        <v>7.9833333333333334</v>
      </c>
      <c r="G382" s="113">
        <f t="shared" si="21"/>
        <v>0</v>
      </c>
      <c r="H382" s="115">
        <f t="shared" si="22"/>
        <v>0</v>
      </c>
      <c r="I382" s="18"/>
      <c r="J382" s="18"/>
      <c r="K382" s="7"/>
      <c r="L382" s="7"/>
      <c r="M382" s="7"/>
      <c r="N382" s="18"/>
      <c r="O382" s="122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spans="1:30" hidden="1">
      <c r="A383" s="18" t="s">
        <v>18</v>
      </c>
      <c r="B383" s="7" t="s">
        <v>104</v>
      </c>
      <c r="C383" s="137">
        <v>46212</v>
      </c>
      <c r="D383" s="42" t="s">
        <v>613</v>
      </c>
      <c r="E383" s="36" t="s">
        <v>243</v>
      </c>
      <c r="F383" s="112">
        <f t="shared" si="23"/>
        <v>8</v>
      </c>
      <c r="G383" s="113">
        <f t="shared" si="21"/>
        <v>0</v>
      </c>
      <c r="H383" s="115">
        <f t="shared" si="22"/>
        <v>0</v>
      </c>
      <c r="I383" s="18"/>
      <c r="J383" s="18"/>
      <c r="K383" s="7"/>
      <c r="L383" s="7"/>
      <c r="M383" s="7"/>
      <c r="N383" s="18"/>
      <c r="O383" s="122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spans="1:30" hidden="1">
      <c r="A384" s="18" t="s">
        <v>18</v>
      </c>
      <c r="B384" s="7" t="s">
        <v>104</v>
      </c>
      <c r="C384" s="137">
        <v>46213</v>
      </c>
      <c r="D384" s="42" t="s">
        <v>613</v>
      </c>
      <c r="E384" s="36" t="s">
        <v>491</v>
      </c>
      <c r="F384" s="112">
        <f t="shared" si="23"/>
        <v>7.9666666666666668</v>
      </c>
      <c r="G384" s="113">
        <f t="shared" si="21"/>
        <v>0</v>
      </c>
      <c r="H384" s="115">
        <f t="shared" si="22"/>
        <v>0</v>
      </c>
      <c r="I384" s="18"/>
      <c r="J384" s="18"/>
      <c r="K384" s="7"/>
      <c r="L384" s="7"/>
      <c r="M384" s="7"/>
      <c r="N384" s="18"/>
      <c r="O384" s="122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hidden="1">
      <c r="A385" s="18" t="s">
        <v>18</v>
      </c>
      <c r="B385" s="7" t="s">
        <v>104</v>
      </c>
      <c r="C385" s="137">
        <v>46214</v>
      </c>
      <c r="D385" s="42" t="s">
        <v>613</v>
      </c>
      <c r="E385" s="36" t="s">
        <v>579</v>
      </c>
      <c r="F385" s="112">
        <f t="shared" si="23"/>
        <v>8.1333333333333329</v>
      </c>
      <c r="G385" s="113">
        <f t="shared" si="21"/>
        <v>0</v>
      </c>
      <c r="H385" s="115">
        <f t="shared" si="22"/>
        <v>0</v>
      </c>
      <c r="I385" s="18"/>
      <c r="J385" s="18"/>
      <c r="K385" s="7"/>
      <c r="L385" s="7"/>
      <c r="M385" s="7"/>
      <c r="N385" s="18"/>
      <c r="O385" s="122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hidden="1">
      <c r="A386" s="18" t="s">
        <v>18</v>
      </c>
      <c r="B386" s="7" t="s">
        <v>104</v>
      </c>
      <c r="C386" s="137">
        <v>46215</v>
      </c>
      <c r="D386" s="42" t="s">
        <v>613</v>
      </c>
      <c r="E386" s="36" t="s">
        <v>243</v>
      </c>
      <c r="F386" s="112">
        <f t="shared" si="23"/>
        <v>8</v>
      </c>
      <c r="G386" s="113">
        <f t="shared" ref="G386:G449" si="24">IF(AND(ISNUMBER(F386), F386&lt;4), 1, 0)</f>
        <v>0</v>
      </c>
      <c r="H386" s="115">
        <f t="shared" ref="H386:H449" si="25">IF(AND(G386=1, COUNTIFS(A:A, A386, B:B, B386, C:C, C386) &gt; 1), 1, 0)</f>
        <v>0</v>
      </c>
      <c r="I386" s="18"/>
      <c r="J386" s="18"/>
      <c r="K386" s="7"/>
      <c r="L386" s="7"/>
      <c r="M386" s="7"/>
      <c r="N386" s="18"/>
      <c r="O386" s="122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hidden="1">
      <c r="A387" s="18" t="s">
        <v>18</v>
      </c>
      <c r="B387" s="7" t="s">
        <v>104</v>
      </c>
      <c r="C387" s="137">
        <v>46216</v>
      </c>
      <c r="D387" s="42" t="s">
        <v>613</v>
      </c>
      <c r="E387" s="36" t="s">
        <v>444</v>
      </c>
      <c r="F387" s="112">
        <f t="shared" ref="F387:F450" si="26">IF(ISNUMBER(SEARCH("h",E387)), LEFT(E387,SEARCH("h",E387)-1) + IFERROR(MID(E387,SEARCH("h",E387)+1,LEN(E387)-SEARCH("h",E387)-1)/60, 0), IF(ISNUMBER(SEARCH("p",E387)), LEFT(E387,SEARCH("p",E387)-1)/60, "")
)</f>
        <v>8.0333333333333332</v>
      </c>
      <c r="G387" s="113">
        <f t="shared" si="24"/>
        <v>0</v>
      </c>
      <c r="H387" s="115">
        <f t="shared" si="25"/>
        <v>0</v>
      </c>
      <c r="I387" s="18"/>
      <c r="J387" s="18"/>
      <c r="K387" s="7"/>
      <c r="L387" s="7"/>
      <c r="M387" s="7"/>
      <c r="N387" s="18"/>
      <c r="O387" s="122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hidden="1">
      <c r="A388" s="18" t="s">
        <v>18</v>
      </c>
      <c r="B388" s="7" t="s">
        <v>104</v>
      </c>
      <c r="C388" s="137">
        <v>46217</v>
      </c>
      <c r="D388" s="42" t="s">
        <v>613</v>
      </c>
      <c r="E388" s="36" t="s">
        <v>607</v>
      </c>
      <c r="F388" s="112">
        <f t="shared" si="26"/>
        <v>8.1166666666666671</v>
      </c>
      <c r="G388" s="113">
        <f t="shared" si="24"/>
        <v>0</v>
      </c>
      <c r="H388" s="115">
        <f t="shared" si="25"/>
        <v>0</v>
      </c>
      <c r="I388" s="18"/>
      <c r="J388" s="18"/>
      <c r="K388" s="7"/>
      <c r="L388" s="7"/>
      <c r="M388" s="7"/>
      <c r="N388" s="18"/>
      <c r="O388" s="122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hidden="1">
      <c r="A389" s="18" t="s">
        <v>18</v>
      </c>
      <c r="B389" s="7" t="s">
        <v>104</v>
      </c>
      <c r="C389" s="137">
        <v>46218</v>
      </c>
      <c r="D389" s="42" t="s">
        <v>613</v>
      </c>
      <c r="E389" s="36" t="s">
        <v>518</v>
      </c>
      <c r="F389" s="112">
        <f t="shared" si="26"/>
        <v>7.7833333333333332</v>
      </c>
      <c r="G389" s="113">
        <f t="shared" si="24"/>
        <v>0</v>
      </c>
      <c r="H389" s="115">
        <f t="shared" si="25"/>
        <v>0</v>
      </c>
      <c r="I389" s="18"/>
      <c r="J389" s="18"/>
      <c r="K389" s="7"/>
      <c r="L389" s="7"/>
      <c r="M389" s="7"/>
      <c r="N389" s="18"/>
      <c r="O389" s="122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spans="1:30" hidden="1">
      <c r="A390" s="18" t="s">
        <v>18</v>
      </c>
      <c r="B390" s="7" t="s">
        <v>104</v>
      </c>
      <c r="C390" s="137">
        <v>46219</v>
      </c>
      <c r="D390" s="42" t="s">
        <v>613</v>
      </c>
      <c r="E390" s="36" t="s">
        <v>324</v>
      </c>
      <c r="F390" s="112">
        <f t="shared" si="26"/>
        <v>8.0500000000000007</v>
      </c>
      <c r="G390" s="113">
        <f t="shared" si="24"/>
        <v>0</v>
      </c>
      <c r="H390" s="115">
        <f t="shared" si="25"/>
        <v>0</v>
      </c>
      <c r="I390" s="18"/>
      <c r="J390" s="18"/>
      <c r="K390" s="7"/>
      <c r="L390" s="7"/>
      <c r="M390" s="7"/>
      <c r="N390" s="18"/>
      <c r="O390" s="122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:30" hidden="1">
      <c r="A391" s="18" t="s">
        <v>18</v>
      </c>
      <c r="B391" s="7" t="s">
        <v>104</v>
      </c>
      <c r="C391" s="137">
        <v>46220</v>
      </c>
      <c r="D391" s="42" t="s">
        <v>613</v>
      </c>
      <c r="E391" s="36" t="s">
        <v>518</v>
      </c>
      <c r="F391" s="112">
        <f t="shared" si="26"/>
        <v>7.7833333333333332</v>
      </c>
      <c r="G391" s="113">
        <f t="shared" si="24"/>
        <v>0</v>
      </c>
      <c r="H391" s="115">
        <f t="shared" si="25"/>
        <v>0</v>
      </c>
      <c r="I391" s="18"/>
      <c r="J391" s="18"/>
      <c r="K391" s="7"/>
      <c r="L391" s="7"/>
      <c r="M391" s="7"/>
      <c r="N391" s="18"/>
      <c r="O391" s="122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:30" hidden="1">
      <c r="A392" s="18" t="s">
        <v>18</v>
      </c>
      <c r="B392" s="7" t="s">
        <v>104</v>
      </c>
      <c r="C392" s="137">
        <v>46221</v>
      </c>
      <c r="D392" s="42" t="s">
        <v>613</v>
      </c>
      <c r="E392" s="36" t="s">
        <v>661</v>
      </c>
      <c r="F392" s="112">
        <f t="shared" si="26"/>
        <v>7.583333333333333</v>
      </c>
      <c r="G392" s="113">
        <f t="shared" si="24"/>
        <v>0</v>
      </c>
      <c r="H392" s="115">
        <f t="shared" si="25"/>
        <v>0</v>
      </c>
      <c r="I392" s="18"/>
      <c r="J392" s="18"/>
      <c r="K392" s="7"/>
      <c r="L392" s="7"/>
      <c r="M392" s="7"/>
      <c r="N392" s="18"/>
      <c r="O392" s="122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:30" hidden="1">
      <c r="A393" s="18" t="s">
        <v>18</v>
      </c>
      <c r="B393" s="7" t="s">
        <v>104</v>
      </c>
      <c r="C393" s="137">
        <v>46223</v>
      </c>
      <c r="D393" s="42" t="s">
        <v>613</v>
      </c>
      <c r="E393" s="36" t="s">
        <v>444</v>
      </c>
      <c r="F393" s="112">
        <f t="shared" si="26"/>
        <v>8.0333333333333332</v>
      </c>
      <c r="G393" s="113">
        <f t="shared" si="24"/>
        <v>0</v>
      </c>
      <c r="H393" s="115">
        <f t="shared" si="25"/>
        <v>0</v>
      </c>
      <c r="I393" s="18"/>
      <c r="J393" s="18"/>
      <c r="K393" s="7"/>
      <c r="L393" s="7"/>
      <c r="M393" s="7"/>
      <c r="N393" s="18"/>
      <c r="O393" s="122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spans="1:30" hidden="1">
      <c r="A394" s="18" t="s">
        <v>18</v>
      </c>
      <c r="B394" s="7" t="s">
        <v>104</v>
      </c>
      <c r="C394" s="137">
        <v>46224</v>
      </c>
      <c r="D394" s="42" t="s">
        <v>613</v>
      </c>
      <c r="E394" s="36" t="s">
        <v>324</v>
      </c>
      <c r="F394" s="112">
        <f t="shared" si="26"/>
        <v>8.0500000000000007</v>
      </c>
      <c r="G394" s="113">
        <f t="shared" si="24"/>
        <v>0</v>
      </c>
      <c r="H394" s="115">
        <f t="shared" si="25"/>
        <v>0</v>
      </c>
      <c r="I394" s="18"/>
      <c r="J394" s="18"/>
      <c r="K394" s="7"/>
      <c r="L394" s="7"/>
      <c r="M394" s="7"/>
      <c r="N394" s="18"/>
      <c r="O394" s="122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hidden="1">
      <c r="A395" s="18" t="s">
        <v>18</v>
      </c>
      <c r="B395" s="7" t="s">
        <v>104</v>
      </c>
      <c r="C395" s="137">
        <v>46225</v>
      </c>
      <c r="D395" s="42" t="s">
        <v>613</v>
      </c>
      <c r="E395" s="36" t="s">
        <v>298</v>
      </c>
      <c r="F395" s="112">
        <f t="shared" si="26"/>
        <v>7.9833333333333334</v>
      </c>
      <c r="G395" s="113">
        <f t="shared" si="24"/>
        <v>0</v>
      </c>
      <c r="H395" s="115">
        <f t="shared" si="25"/>
        <v>0</v>
      </c>
      <c r="I395" s="18"/>
      <c r="J395" s="18"/>
      <c r="K395" s="7"/>
      <c r="L395" s="7"/>
      <c r="M395" s="7"/>
      <c r="N395" s="18"/>
      <c r="O395" s="122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hidden="1">
      <c r="A396" s="18" t="s">
        <v>18</v>
      </c>
      <c r="B396" s="7" t="s">
        <v>104</v>
      </c>
      <c r="C396" s="137">
        <v>46226</v>
      </c>
      <c r="D396" s="42" t="s">
        <v>613</v>
      </c>
      <c r="E396" s="36" t="s">
        <v>444</v>
      </c>
      <c r="F396" s="112">
        <f t="shared" si="26"/>
        <v>8.0333333333333332</v>
      </c>
      <c r="G396" s="113">
        <f t="shared" si="24"/>
        <v>0</v>
      </c>
      <c r="H396" s="115">
        <f t="shared" si="25"/>
        <v>0</v>
      </c>
      <c r="I396" s="18"/>
      <c r="J396" s="18"/>
      <c r="K396" s="7"/>
      <c r="L396" s="7"/>
      <c r="M396" s="7"/>
      <c r="N396" s="18"/>
      <c r="O396" s="122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hidden="1">
      <c r="A397" s="18" t="s">
        <v>18</v>
      </c>
      <c r="B397" s="7" t="s">
        <v>104</v>
      </c>
      <c r="C397" s="137">
        <v>46227</v>
      </c>
      <c r="D397" s="42" t="s">
        <v>613</v>
      </c>
      <c r="E397" s="36" t="s">
        <v>495</v>
      </c>
      <c r="F397" s="112">
        <f t="shared" si="26"/>
        <v>8.0166666666666675</v>
      </c>
      <c r="G397" s="113">
        <f t="shared" si="24"/>
        <v>0</v>
      </c>
      <c r="H397" s="115">
        <f t="shared" si="25"/>
        <v>0</v>
      </c>
      <c r="I397" s="18"/>
      <c r="J397" s="18"/>
      <c r="K397" s="7"/>
      <c r="L397" s="7"/>
      <c r="M397" s="7"/>
      <c r="N397" s="18"/>
      <c r="O397" s="122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hidden="1">
      <c r="A398" s="18" t="s">
        <v>18</v>
      </c>
      <c r="B398" s="7" t="s">
        <v>104</v>
      </c>
      <c r="C398" s="137">
        <v>46228</v>
      </c>
      <c r="D398" s="42" t="s">
        <v>613</v>
      </c>
      <c r="E398" s="36" t="s">
        <v>468</v>
      </c>
      <c r="F398" s="112">
        <f t="shared" si="26"/>
        <v>8.0833333333333339</v>
      </c>
      <c r="G398" s="113">
        <f t="shared" si="24"/>
        <v>0</v>
      </c>
      <c r="H398" s="115">
        <f t="shared" si="25"/>
        <v>0</v>
      </c>
      <c r="I398" s="18"/>
      <c r="J398" s="18"/>
      <c r="K398" s="7"/>
      <c r="L398" s="7"/>
      <c r="M398" s="7"/>
      <c r="N398" s="18"/>
      <c r="O398" s="122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hidden="1">
      <c r="A399" s="18" t="s">
        <v>18</v>
      </c>
      <c r="B399" s="7" t="s">
        <v>104</v>
      </c>
      <c r="C399" s="137">
        <v>46230</v>
      </c>
      <c r="D399" s="42" t="s">
        <v>613</v>
      </c>
      <c r="E399" s="36" t="s">
        <v>243</v>
      </c>
      <c r="F399" s="112">
        <f t="shared" si="26"/>
        <v>8</v>
      </c>
      <c r="G399" s="113">
        <f t="shared" si="24"/>
        <v>0</v>
      </c>
      <c r="H399" s="115">
        <f t="shared" si="25"/>
        <v>0</v>
      </c>
      <c r="I399" s="18"/>
      <c r="J399" s="18"/>
      <c r="K399" s="7"/>
      <c r="L399" s="7"/>
      <c r="M399" s="7"/>
      <c r="N399" s="18"/>
      <c r="O399" s="122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hidden="1">
      <c r="A400" s="18" t="s">
        <v>18</v>
      </c>
      <c r="B400" s="7" t="s">
        <v>104</v>
      </c>
      <c r="C400" s="137">
        <v>46232</v>
      </c>
      <c r="D400" s="42" t="s">
        <v>613</v>
      </c>
      <c r="E400" s="36" t="s">
        <v>491</v>
      </c>
      <c r="F400" s="112">
        <f t="shared" si="26"/>
        <v>7.9666666666666668</v>
      </c>
      <c r="G400" s="113">
        <f t="shared" si="24"/>
        <v>0</v>
      </c>
      <c r="H400" s="115">
        <f t="shared" si="25"/>
        <v>0</v>
      </c>
      <c r="I400" s="18"/>
      <c r="J400" s="18"/>
      <c r="K400" s="7"/>
      <c r="L400" s="7"/>
      <c r="M400" s="7"/>
      <c r="N400" s="18"/>
      <c r="O400" s="122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hidden="1">
      <c r="A401" s="18" t="s">
        <v>18</v>
      </c>
      <c r="B401" s="7" t="s">
        <v>104</v>
      </c>
      <c r="C401" s="137">
        <v>46234</v>
      </c>
      <c r="D401" s="42" t="s">
        <v>613</v>
      </c>
      <c r="E401" s="36" t="s">
        <v>496</v>
      </c>
      <c r="F401" s="112">
        <f t="shared" si="26"/>
        <v>8.0666666666666664</v>
      </c>
      <c r="G401" s="113">
        <f t="shared" si="24"/>
        <v>0</v>
      </c>
      <c r="H401" s="115">
        <f t="shared" si="25"/>
        <v>0</v>
      </c>
      <c r="I401" s="18"/>
      <c r="J401" s="18"/>
      <c r="K401" s="7"/>
      <c r="L401" s="7"/>
      <c r="M401" s="7"/>
      <c r="N401" s="18"/>
      <c r="O401" s="122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hidden="1">
      <c r="A402" s="18" t="s">
        <v>19</v>
      </c>
      <c r="B402" s="7" t="s">
        <v>80</v>
      </c>
      <c r="C402" s="137">
        <v>46211</v>
      </c>
      <c r="D402" s="42" t="s">
        <v>662</v>
      </c>
      <c r="E402" s="36" t="s">
        <v>355</v>
      </c>
      <c r="F402" s="112">
        <f t="shared" si="26"/>
        <v>8.1999999999999993</v>
      </c>
      <c r="G402" s="113">
        <f t="shared" si="24"/>
        <v>0</v>
      </c>
      <c r="H402" s="115">
        <f t="shared" si="25"/>
        <v>0</v>
      </c>
      <c r="I402" s="18"/>
      <c r="J402" s="18"/>
      <c r="K402" s="7"/>
      <c r="L402" s="7"/>
      <c r="M402" s="7"/>
      <c r="N402" s="18"/>
      <c r="O402" s="122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:30" hidden="1">
      <c r="A403" s="18" t="s">
        <v>19</v>
      </c>
      <c r="B403" s="7" t="s">
        <v>80</v>
      </c>
      <c r="C403" s="137">
        <v>46212</v>
      </c>
      <c r="D403" s="42" t="s">
        <v>663</v>
      </c>
      <c r="E403" s="36" t="s">
        <v>539</v>
      </c>
      <c r="F403" s="112">
        <f t="shared" si="26"/>
        <v>9.0166666666666675</v>
      </c>
      <c r="G403" s="113">
        <f t="shared" si="24"/>
        <v>0</v>
      </c>
      <c r="H403" s="115">
        <f t="shared" si="25"/>
        <v>0</v>
      </c>
      <c r="I403" s="18"/>
      <c r="J403" s="18"/>
      <c r="K403" s="7"/>
      <c r="L403" s="7"/>
      <c r="M403" s="7"/>
      <c r="N403" s="18"/>
      <c r="O403" s="122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:30" hidden="1">
      <c r="A404" s="18" t="s">
        <v>19</v>
      </c>
      <c r="B404" s="7" t="s">
        <v>80</v>
      </c>
      <c r="C404" s="137">
        <v>46213</v>
      </c>
      <c r="D404" s="42" t="s">
        <v>663</v>
      </c>
      <c r="E404" s="36" t="s">
        <v>603</v>
      </c>
      <c r="F404" s="112">
        <f t="shared" si="26"/>
        <v>9.0666666666666664</v>
      </c>
      <c r="G404" s="113">
        <f t="shared" si="24"/>
        <v>0</v>
      </c>
      <c r="H404" s="115">
        <f t="shared" si="25"/>
        <v>0</v>
      </c>
      <c r="I404" s="18"/>
      <c r="J404" s="18"/>
      <c r="K404" s="7"/>
      <c r="L404" s="7"/>
      <c r="M404" s="7"/>
      <c r="N404" s="18"/>
      <c r="O404" s="122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hidden="1">
      <c r="A405" s="18" t="s">
        <v>19</v>
      </c>
      <c r="B405" s="7" t="s">
        <v>80</v>
      </c>
      <c r="C405" s="137">
        <v>46214</v>
      </c>
      <c r="D405" s="42" t="s">
        <v>510</v>
      </c>
      <c r="E405" s="36" t="s">
        <v>496</v>
      </c>
      <c r="F405" s="112">
        <f t="shared" si="26"/>
        <v>8.0666666666666664</v>
      </c>
      <c r="G405" s="113">
        <f t="shared" si="24"/>
        <v>0</v>
      </c>
      <c r="H405" s="115">
        <f t="shared" si="25"/>
        <v>0</v>
      </c>
      <c r="I405" s="18"/>
      <c r="J405" s="18"/>
      <c r="K405" s="7"/>
      <c r="L405" s="7"/>
      <c r="M405" s="7"/>
      <c r="N405" s="18"/>
      <c r="O405" s="122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:30" hidden="1">
      <c r="A406" s="18" t="s">
        <v>19</v>
      </c>
      <c r="B406" s="7" t="s">
        <v>80</v>
      </c>
      <c r="C406" s="137">
        <v>46216</v>
      </c>
      <c r="D406" s="42" t="s">
        <v>663</v>
      </c>
      <c r="E406" s="36" t="s">
        <v>496</v>
      </c>
      <c r="F406" s="112">
        <f t="shared" si="26"/>
        <v>8.0666666666666664</v>
      </c>
      <c r="G406" s="113">
        <f t="shared" si="24"/>
        <v>0</v>
      </c>
      <c r="H406" s="115">
        <f t="shared" si="25"/>
        <v>0</v>
      </c>
      <c r="I406" s="18"/>
      <c r="J406" s="18"/>
      <c r="K406" s="7"/>
      <c r="L406" s="7"/>
      <c r="M406" s="7"/>
      <c r="N406" s="18"/>
      <c r="O406" s="122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hidden="1">
      <c r="A407" s="18" t="s">
        <v>19</v>
      </c>
      <c r="B407" s="7" t="s">
        <v>80</v>
      </c>
      <c r="C407" s="137">
        <v>46216</v>
      </c>
      <c r="D407" s="42" t="s">
        <v>510</v>
      </c>
      <c r="E407" s="36" t="s">
        <v>243</v>
      </c>
      <c r="F407" s="112">
        <f t="shared" si="26"/>
        <v>8</v>
      </c>
      <c r="G407" s="113">
        <f t="shared" si="24"/>
        <v>0</v>
      </c>
      <c r="H407" s="115">
        <f t="shared" si="25"/>
        <v>0</v>
      </c>
      <c r="I407" s="18"/>
      <c r="J407" s="18"/>
      <c r="K407" s="7"/>
      <c r="L407" s="7"/>
      <c r="M407" s="7"/>
      <c r="N407" s="18"/>
      <c r="O407" s="122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hidden="1">
      <c r="A408" s="18" t="s">
        <v>19</v>
      </c>
      <c r="B408" s="7" t="s">
        <v>80</v>
      </c>
      <c r="C408" s="137">
        <v>46217</v>
      </c>
      <c r="D408" s="42" t="s">
        <v>663</v>
      </c>
      <c r="E408" s="36" t="s">
        <v>286</v>
      </c>
      <c r="F408" s="112">
        <f t="shared" si="26"/>
        <v>8.3833333333333329</v>
      </c>
      <c r="G408" s="113">
        <f t="shared" si="24"/>
        <v>0</v>
      </c>
      <c r="H408" s="115">
        <f t="shared" si="25"/>
        <v>0</v>
      </c>
      <c r="I408" s="18"/>
      <c r="J408" s="18"/>
      <c r="K408" s="7"/>
      <c r="L408" s="7"/>
      <c r="M408" s="7"/>
      <c r="N408" s="18"/>
      <c r="O408" s="122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hidden="1">
      <c r="A409" s="18" t="s">
        <v>19</v>
      </c>
      <c r="B409" s="7" t="s">
        <v>80</v>
      </c>
      <c r="C409" s="137">
        <v>46218</v>
      </c>
      <c r="D409" s="42" t="s">
        <v>663</v>
      </c>
      <c r="E409" s="36" t="s">
        <v>664</v>
      </c>
      <c r="F409" s="112">
        <f t="shared" si="26"/>
        <v>10.083333333333334</v>
      </c>
      <c r="G409" s="113">
        <f t="shared" si="24"/>
        <v>0</v>
      </c>
      <c r="H409" s="115">
        <f t="shared" si="25"/>
        <v>0</v>
      </c>
      <c r="I409" s="18"/>
      <c r="J409" s="18"/>
      <c r="K409" s="7"/>
      <c r="L409" s="7"/>
      <c r="M409" s="7"/>
      <c r="N409" s="18"/>
      <c r="O409" s="122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hidden="1">
      <c r="A410" s="18" t="s">
        <v>19</v>
      </c>
      <c r="B410" s="7" t="s">
        <v>80</v>
      </c>
      <c r="C410" s="137">
        <v>46219</v>
      </c>
      <c r="D410" s="42" t="s">
        <v>663</v>
      </c>
      <c r="E410" s="36" t="s">
        <v>665</v>
      </c>
      <c r="F410" s="112">
        <f t="shared" si="26"/>
        <v>10.050000000000001</v>
      </c>
      <c r="G410" s="113">
        <f t="shared" si="24"/>
        <v>0</v>
      </c>
      <c r="H410" s="115">
        <f t="shared" si="25"/>
        <v>0</v>
      </c>
      <c r="I410" s="18"/>
      <c r="J410" s="18"/>
      <c r="K410" s="7"/>
      <c r="L410" s="7"/>
      <c r="M410" s="7"/>
      <c r="N410" s="18"/>
      <c r="O410" s="122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spans="1:30" hidden="1">
      <c r="A411" s="18" t="s">
        <v>19</v>
      </c>
      <c r="B411" s="7" t="s">
        <v>80</v>
      </c>
      <c r="C411" s="137">
        <v>46220</v>
      </c>
      <c r="D411" s="42" t="s">
        <v>663</v>
      </c>
      <c r="E411" s="36" t="s">
        <v>558</v>
      </c>
      <c r="F411" s="112">
        <f t="shared" si="26"/>
        <v>8.25</v>
      </c>
      <c r="G411" s="113">
        <f t="shared" si="24"/>
        <v>0</v>
      </c>
      <c r="H411" s="115">
        <f t="shared" si="25"/>
        <v>0</v>
      </c>
      <c r="I411" s="18"/>
      <c r="J411" s="18"/>
      <c r="K411" s="7"/>
      <c r="L411" s="7"/>
      <c r="M411" s="7"/>
      <c r="N411" s="18"/>
      <c r="O411" s="122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:30" hidden="1">
      <c r="A412" s="18" t="s">
        <v>19</v>
      </c>
      <c r="B412" s="7" t="s">
        <v>80</v>
      </c>
      <c r="C412" s="137">
        <v>46221</v>
      </c>
      <c r="D412" s="42" t="s">
        <v>663</v>
      </c>
      <c r="E412" s="36" t="s">
        <v>666</v>
      </c>
      <c r="F412" s="112">
        <f t="shared" si="26"/>
        <v>9.25</v>
      </c>
      <c r="G412" s="113">
        <f t="shared" si="24"/>
        <v>0</v>
      </c>
      <c r="H412" s="115">
        <f t="shared" si="25"/>
        <v>0</v>
      </c>
      <c r="I412" s="18"/>
      <c r="J412" s="18"/>
      <c r="K412" s="7"/>
      <c r="L412" s="7"/>
      <c r="M412" s="7"/>
      <c r="N412" s="18"/>
      <c r="O412" s="122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:30" hidden="1">
      <c r="A413" s="18" t="s">
        <v>19</v>
      </c>
      <c r="B413" s="7" t="s">
        <v>80</v>
      </c>
      <c r="C413" s="137">
        <v>46222</v>
      </c>
      <c r="D413" s="42" t="s">
        <v>667</v>
      </c>
      <c r="E413" s="36" t="s">
        <v>280</v>
      </c>
      <c r="F413" s="112">
        <f t="shared" si="26"/>
        <v>10.15</v>
      </c>
      <c r="G413" s="113">
        <f t="shared" si="24"/>
        <v>0</v>
      </c>
      <c r="H413" s="115">
        <f t="shared" si="25"/>
        <v>0</v>
      </c>
      <c r="I413" s="18"/>
      <c r="J413" s="18"/>
      <c r="K413" s="7"/>
      <c r="L413" s="7"/>
      <c r="M413" s="7"/>
      <c r="N413" s="18"/>
      <c r="O413" s="122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:30" hidden="1">
      <c r="A414" s="18" t="s">
        <v>19</v>
      </c>
      <c r="B414" s="7" t="s">
        <v>80</v>
      </c>
      <c r="C414" s="137">
        <v>46223</v>
      </c>
      <c r="D414" s="42" t="s">
        <v>510</v>
      </c>
      <c r="E414" s="36" t="s">
        <v>468</v>
      </c>
      <c r="F414" s="112">
        <f t="shared" si="26"/>
        <v>8.0833333333333339</v>
      </c>
      <c r="G414" s="113">
        <f t="shared" si="24"/>
        <v>0</v>
      </c>
      <c r="H414" s="115">
        <f t="shared" si="25"/>
        <v>0</v>
      </c>
      <c r="I414" s="18"/>
      <c r="J414" s="18"/>
      <c r="K414" s="7"/>
      <c r="L414" s="7"/>
      <c r="M414" s="7"/>
      <c r="N414" s="18"/>
      <c r="O414" s="122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:30" hidden="1">
      <c r="A415" s="18" t="s">
        <v>19</v>
      </c>
      <c r="B415" s="7" t="s">
        <v>80</v>
      </c>
      <c r="C415" s="137">
        <v>46224</v>
      </c>
      <c r="D415" s="42" t="s">
        <v>510</v>
      </c>
      <c r="E415" s="36" t="s">
        <v>603</v>
      </c>
      <c r="F415" s="112">
        <f t="shared" si="26"/>
        <v>9.0666666666666664</v>
      </c>
      <c r="G415" s="113">
        <f t="shared" si="24"/>
        <v>0</v>
      </c>
      <c r="H415" s="115">
        <f t="shared" si="25"/>
        <v>0</v>
      </c>
      <c r="I415" s="18"/>
      <c r="J415" s="18"/>
      <c r="K415" s="7"/>
      <c r="L415" s="7"/>
      <c r="M415" s="7"/>
      <c r="N415" s="18"/>
      <c r="O415" s="122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:30" hidden="1">
      <c r="A416" s="18" t="s">
        <v>19</v>
      </c>
      <c r="B416" s="7" t="s">
        <v>80</v>
      </c>
      <c r="C416" s="137">
        <v>46225</v>
      </c>
      <c r="D416" s="42" t="s">
        <v>510</v>
      </c>
      <c r="E416" s="36" t="s">
        <v>516</v>
      </c>
      <c r="F416" s="112">
        <f t="shared" si="26"/>
        <v>8.8166666666666664</v>
      </c>
      <c r="G416" s="113">
        <f t="shared" si="24"/>
        <v>0</v>
      </c>
      <c r="H416" s="115">
        <f t="shared" si="25"/>
        <v>0</v>
      </c>
      <c r="I416" s="18"/>
      <c r="J416" s="18"/>
      <c r="K416" s="7"/>
      <c r="L416" s="7"/>
      <c r="M416" s="7"/>
      <c r="N416" s="18"/>
      <c r="O416" s="122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:30" hidden="1">
      <c r="A417" s="18" t="s">
        <v>19</v>
      </c>
      <c r="B417" s="7" t="s">
        <v>80</v>
      </c>
      <c r="C417" s="137">
        <v>46226</v>
      </c>
      <c r="D417" s="42" t="s">
        <v>510</v>
      </c>
      <c r="E417" s="36" t="s">
        <v>668</v>
      </c>
      <c r="F417" s="112">
        <f t="shared" si="26"/>
        <v>8.8666666666666671</v>
      </c>
      <c r="G417" s="113">
        <f t="shared" si="24"/>
        <v>0</v>
      </c>
      <c r="H417" s="115">
        <f t="shared" si="25"/>
        <v>0</v>
      </c>
      <c r="I417" s="18"/>
      <c r="J417" s="18"/>
      <c r="K417" s="7"/>
      <c r="L417" s="7"/>
      <c r="M417" s="7"/>
      <c r="N417" s="18"/>
      <c r="O417" s="122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:30" hidden="1">
      <c r="A418" s="18" t="s">
        <v>19</v>
      </c>
      <c r="B418" s="7" t="s">
        <v>80</v>
      </c>
      <c r="C418" s="137">
        <v>46227</v>
      </c>
      <c r="D418" s="42" t="s">
        <v>663</v>
      </c>
      <c r="E418" s="36" t="s">
        <v>669</v>
      </c>
      <c r="F418" s="112">
        <f t="shared" si="26"/>
        <v>10.833333333333334</v>
      </c>
      <c r="G418" s="113">
        <f t="shared" si="24"/>
        <v>0</v>
      </c>
      <c r="H418" s="115">
        <f t="shared" si="25"/>
        <v>0</v>
      </c>
      <c r="I418" s="18"/>
      <c r="J418" s="18"/>
      <c r="K418" s="7"/>
      <c r="L418" s="7"/>
      <c r="M418" s="7"/>
      <c r="N418" s="18"/>
      <c r="O418" s="122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:30" hidden="1">
      <c r="A419" s="18" t="s">
        <v>19</v>
      </c>
      <c r="B419" s="7" t="s">
        <v>80</v>
      </c>
      <c r="C419" s="137">
        <v>46228</v>
      </c>
      <c r="D419" s="42" t="s">
        <v>663</v>
      </c>
      <c r="E419" s="36" t="s">
        <v>458</v>
      </c>
      <c r="F419" s="112">
        <f t="shared" si="26"/>
        <v>9.6833333333333336</v>
      </c>
      <c r="G419" s="113">
        <f t="shared" si="24"/>
        <v>0</v>
      </c>
      <c r="H419" s="115">
        <f t="shared" si="25"/>
        <v>0</v>
      </c>
      <c r="I419" s="18"/>
      <c r="J419" s="18"/>
      <c r="K419" s="7"/>
      <c r="L419" s="7"/>
      <c r="M419" s="7"/>
      <c r="N419" s="18"/>
      <c r="O419" s="122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hidden="1">
      <c r="A420" s="18" t="s">
        <v>19</v>
      </c>
      <c r="B420" s="7" t="s">
        <v>80</v>
      </c>
      <c r="C420" s="137">
        <v>46229</v>
      </c>
      <c r="D420" s="42" t="s">
        <v>670</v>
      </c>
      <c r="E420" s="36" t="s">
        <v>610</v>
      </c>
      <c r="F420" s="112">
        <f t="shared" si="26"/>
        <v>8.1833333333333336</v>
      </c>
      <c r="G420" s="113">
        <f t="shared" si="24"/>
        <v>0</v>
      </c>
      <c r="H420" s="115">
        <f t="shared" si="25"/>
        <v>0</v>
      </c>
      <c r="I420" s="18"/>
      <c r="J420" s="18"/>
      <c r="K420" s="7"/>
      <c r="L420" s="7"/>
      <c r="M420" s="7"/>
      <c r="N420" s="18"/>
      <c r="O420" s="122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hidden="1">
      <c r="A421" s="18" t="s">
        <v>19</v>
      </c>
      <c r="B421" s="7" t="s">
        <v>80</v>
      </c>
      <c r="C421" s="137">
        <v>46230</v>
      </c>
      <c r="D421" s="42" t="s">
        <v>663</v>
      </c>
      <c r="E421" s="36" t="s">
        <v>671</v>
      </c>
      <c r="F421" s="112">
        <f t="shared" si="26"/>
        <v>10.6</v>
      </c>
      <c r="G421" s="113">
        <f t="shared" si="24"/>
        <v>0</v>
      </c>
      <c r="H421" s="115">
        <f t="shared" si="25"/>
        <v>0</v>
      </c>
      <c r="I421" s="18"/>
      <c r="J421" s="18"/>
      <c r="K421" s="7"/>
      <c r="L421" s="7"/>
      <c r="M421" s="7"/>
      <c r="N421" s="18"/>
      <c r="O421" s="122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spans="1:30" hidden="1">
      <c r="A422" s="18" t="s">
        <v>19</v>
      </c>
      <c r="B422" s="7" t="s">
        <v>80</v>
      </c>
      <c r="C422" s="137">
        <v>46231</v>
      </c>
      <c r="D422" s="42" t="s">
        <v>663</v>
      </c>
      <c r="E422" s="36" t="s">
        <v>548</v>
      </c>
      <c r="F422" s="112">
        <f t="shared" si="26"/>
        <v>8.5833333333333339</v>
      </c>
      <c r="G422" s="113">
        <f t="shared" si="24"/>
        <v>0</v>
      </c>
      <c r="H422" s="115">
        <f t="shared" si="25"/>
        <v>0</v>
      </c>
      <c r="I422" s="18"/>
      <c r="J422" s="18"/>
      <c r="K422" s="7"/>
      <c r="L422" s="7"/>
      <c r="M422" s="7"/>
      <c r="N422" s="18"/>
      <c r="O422" s="122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hidden="1">
      <c r="A423" s="18" t="s">
        <v>19</v>
      </c>
      <c r="B423" s="7" t="s">
        <v>80</v>
      </c>
      <c r="C423" s="137">
        <v>46232</v>
      </c>
      <c r="D423" s="42" t="s">
        <v>663</v>
      </c>
      <c r="E423" s="36" t="s">
        <v>672</v>
      </c>
      <c r="F423" s="112">
        <f t="shared" si="26"/>
        <v>10.733333333333333</v>
      </c>
      <c r="G423" s="113">
        <f t="shared" si="24"/>
        <v>0</v>
      </c>
      <c r="H423" s="115">
        <f t="shared" si="25"/>
        <v>0</v>
      </c>
      <c r="I423" s="18"/>
      <c r="J423" s="18"/>
      <c r="K423" s="7"/>
      <c r="L423" s="7"/>
      <c r="M423" s="7"/>
      <c r="N423" s="18"/>
      <c r="O423" s="122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hidden="1">
      <c r="A424" s="18" t="s">
        <v>19</v>
      </c>
      <c r="B424" s="7" t="s">
        <v>80</v>
      </c>
      <c r="C424" s="137">
        <v>46233</v>
      </c>
      <c r="D424" s="42" t="s">
        <v>663</v>
      </c>
      <c r="E424" s="36" t="s">
        <v>659</v>
      </c>
      <c r="F424" s="112">
        <f t="shared" si="26"/>
        <v>11.483333333333333</v>
      </c>
      <c r="G424" s="113">
        <f t="shared" si="24"/>
        <v>0</v>
      </c>
      <c r="H424" s="115">
        <f t="shared" si="25"/>
        <v>0</v>
      </c>
      <c r="I424" s="18"/>
      <c r="J424" s="18"/>
      <c r="K424" s="7"/>
      <c r="L424" s="7"/>
      <c r="M424" s="7"/>
      <c r="N424" s="18"/>
      <c r="O424" s="122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:30" hidden="1">
      <c r="A425" s="18" t="s">
        <v>19</v>
      </c>
      <c r="B425" s="7" t="s">
        <v>92</v>
      </c>
      <c r="C425" s="137">
        <v>46223</v>
      </c>
      <c r="D425" s="42" t="s">
        <v>663</v>
      </c>
      <c r="E425" s="36" t="s">
        <v>243</v>
      </c>
      <c r="F425" s="112">
        <f t="shared" si="26"/>
        <v>8</v>
      </c>
      <c r="G425" s="113">
        <f t="shared" si="24"/>
        <v>0</v>
      </c>
      <c r="H425" s="115">
        <f t="shared" si="25"/>
        <v>0</v>
      </c>
      <c r="I425" s="18"/>
      <c r="J425" s="18"/>
      <c r="K425" s="7"/>
      <c r="L425" s="7"/>
      <c r="M425" s="7"/>
      <c r="N425" s="18"/>
      <c r="O425" s="122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hidden="1">
      <c r="A426" s="18" t="s">
        <v>19</v>
      </c>
      <c r="B426" s="7" t="s">
        <v>92</v>
      </c>
      <c r="C426" s="137">
        <v>46224</v>
      </c>
      <c r="D426" s="42" t="s">
        <v>663</v>
      </c>
      <c r="E426" s="36" t="s">
        <v>621</v>
      </c>
      <c r="F426" s="112">
        <f t="shared" si="26"/>
        <v>7</v>
      </c>
      <c r="G426" s="113">
        <f t="shared" si="24"/>
        <v>0</v>
      </c>
      <c r="H426" s="115">
        <f t="shared" si="25"/>
        <v>0</v>
      </c>
      <c r="I426" s="18"/>
      <c r="J426" s="18"/>
      <c r="K426" s="7"/>
      <c r="L426" s="7"/>
      <c r="M426" s="7"/>
      <c r="N426" s="18"/>
      <c r="O426" s="122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:30" hidden="1">
      <c r="A427" s="18" t="s">
        <v>19</v>
      </c>
      <c r="B427" s="7" t="s">
        <v>92</v>
      </c>
      <c r="C427" s="137">
        <v>46225</v>
      </c>
      <c r="D427" s="42" t="s">
        <v>663</v>
      </c>
      <c r="E427" s="36" t="s">
        <v>624</v>
      </c>
      <c r="F427" s="112">
        <f t="shared" si="26"/>
        <v>6</v>
      </c>
      <c r="G427" s="113">
        <f t="shared" si="24"/>
        <v>0</v>
      </c>
      <c r="H427" s="115">
        <f t="shared" si="25"/>
        <v>0</v>
      </c>
      <c r="I427" s="18"/>
      <c r="J427" s="18"/>
      <c r="K427" s="7"/>
      <c r="L427" s="7"/>
      <c r="M427" s="7"/>
      <c r="N427" s="18"/>
      <c r="O427" s="122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:30" hidden="1">
      <c r="A428" s="18" t="s">
        <v>19</v>
      </c>
      <c r="B428" s="7" t="s">
        <v>92</v>
      </c>
      <c r="C428" s="137">
        <v>46226</v>
      </c>
      <c r="D428" s="42" t="s">
        <v>663</v>
      </c>
      <c r="E428" s="36" t="s">
        <v>624</v>
      </c>
      <c r="F428" s="112">
        <f t="shared" si="26"/>
        <v>6</v>
      </c>
      <c r="G428" s="113">
        <f t="shared" si="24"/>
        <v>0</v>
      </c>
      <c r="H428" s="115">
        <f t="shared" si="25"/>
        <v>0</v>
      </c>
      <c r="I428" s="18"/>
      <c r="J428" s="18"/>
      <c r="K428" s="7"/>
      <c r="L428" s="7"/>
      <c r="M428" s="7"/>
      <c r="N428" s="18"/>
      <c r="O428" s="122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hidden="1">
      <c r="A429" s="18" t="s">
        <v>19</v>
      </c>
      <c r="B429" s="7" t="s">
        <v>92</v>
      </c>
      <c r="C429" s="137">
        <v>46234</v>
      </c>
      <c r="D429" s="42" t="s">
        <v>663</v>
      </c>
      <c r="E429" s="36" t="s">
        <v>621</v>
      </c>
      <c r="F429" s="112">
        <f t="shared" si="26"/>
        <v>7</v>
      </c>
      <c r="G429" s="113">
        <f t="shared" si="24"/>
        <v>0</v>
      </c>
      <c r="H429" s="115">
        <f t="shared" si="25"/>
        <v>0</v>
      </c>
      <c r="I429" s="18"/>
      <c r="J429" s="18"/>
      <c r="K429" s="7"/>
      <c r="L429" s="7"/>
      <c r="M429" s="7"/>
      <c r="N429" s="18"/>
      <c r="O429" s="122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:30" hidden="1">
      <c r="A430" s="18" t="s">
        <v>19</v>
      </c>
      <c r="B430" s="7" t="s">
        <v>93</v>
      </c>
      <c r="C430" s="137">
        <v>46204</v>
      </c>
      <c r="D430" s="42" t="s">
        <v>663</v>
      </c>
      <c r="E430" s="36" t="s">
        <v>286</v>
      </c>
      <c r="F430" s="112">
        <f t="shared" si="26"/>
        <v>8.3833333333333329</v>
      </c>
      <c r="G430" s="113">
        <f t="shared" si="24"/>
        <v>0</v>
      </c>
      <c r="H430" s="115">
        <f t="shared" si="25"/>
        <v>0</v>
      </c>
      <c r="I430" s="18"/>
      <c r="J430" s="18"/>
      <c r="K430" s="7"/>
      <c r="L430" s="7"/>
      <c r="M430" s="7"/>
      <c r="N430" s="18"/>
      <c r="O430" s="122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0" hidden="1">
      <c r="A431" s="18" t="s">
        <v>19</v>
      </c>
      <c r="B431" s="7" t="s">
        <v>93</v>
      </c>
      <c r="C431" s="137">
        <v>46204</v>
      </c>
      <c r="D431" s="42" t="s">
        <v>673</v>
      </c>
      <c r="E431" s="36" t="s">
        <v>290</v>
      </c>
      <c r="F431" s="112">
        <f t="shared" si="26"/>
        <v>6.25</v>
      </c>
      <c r="G431" s="113">
        <f t="shared" si="24"/>
        <v>0</v>
      </c>
      <c r="H431" s="115">
        <f t="shared" si="25"/>
        <v>0</v>
      </c>
      <c r="I431" s="18"/>
      <c r="J431" s="18"/>
      <c r="K431" s="7"/>
      <c r="L431" s="7"/>
      <c r="M431" s="7"/>
      <c r="N431" s="18"/>
      <c r="O431" s="122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:30" hidden="1">
      <c r="A432" s="18" t="s">
        <v>19</v>
      </c>
      <c r="B432" s="7" t="s">
        <v>93</v>
      </c>
      <c r="C432" s="137">
        <v>46205</v>
      </c>
      <c r="D432" s="42" t="s">
        <v>510</v>
      </c>
      <c r="E432" s="36" t="s">
        <v>571</v>
      </c>
      <c r="F432" s="112">
        <f t="shared" si="26"/>
        <v>9.75</v>
      </c>
      <c r="G432" s="113">
        <f t="shared" si="24"/>
        <v>0</v>
      </c>
      <c r="H432" s="115">
        <f t="shared" si="25"/>
        <v>0</v>
      </c>
      <c r="I432" s="18"/>
      <c r="J432" s="18"/>
      <c r="K432" s="7"/>
      <c r="L432" s="7"/>
      <c r="M432" s="7"/>
      <c r="N432" s="18"/>
      <c r="O432" s="122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hidden="1">
      <c r="A433" s="18" t="s">
        <v>19</v>
      </c>
      <c r="B433" s="7" t="s">
        <v>93</v>
      </c>
      <c r="C433" s="137">
        <v>46207</v>
      </c>
      <c r="D433" s="42" t="s">
        <v>662</v>
      </c>
      <c r="E433" s="36" t="s">
        <v>612</v>
      </c>
      <c r="F433" s="112">
        <f t="shared" si="26"/>
        <v>8.5500000000000007</v>
      </c>
      <c r="G433" s="113">
        <f t="shared" si="24"/>
        <v>0</v>
      </c>
      <c r="H433" s="115">
        <f t="shared" si="25"/>
        <v>0</v>
      </c>
      <c r="I433" s="18"/>
      <c r="J433" s="18"/>
      <c r="K433" s="7"/>
      <c r="L433" s="7"/>
      <c r="M433" s="7"/>
      <c r="N433" s="18"/>
      <c r="O433" s="122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hidden="1">
      <c r="A434" s="18" t="s">
        <v>19</v>
      </c>
      <c r="B434" s="7" t="s">
        <v>93</v>
      </c>
      <c r="C434" s="137">
        <v>46208</v>
      </c>
      <c r="D434" s="42" t="s">
        <v>662</v>
      </c>
      <c r="E434" s="36" t="s">
        <v>674</v>
      </c>
      <c r="F434" s="112">
        <f t="shared" si="26"/>
        <v>10.416666666666666</v>
      </c>
      <c r="G434" s="113">
        <f t="shared" si="24"/>
        <v>0</v>
      </c>
      <c r="H434" s="115">
        <f t="shared" si="25"/>
        <v>0</v>
      </c>
      <c r="I434" s="18"/>
      <c r="J434" s="18"/>
      <c r="K434" s="7"/>
      <c r="L434" s="7"/>
      <c r="M434" s="7"/>
      <c r="N434" s="18"/>
      <c r="O434" s="122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hidden="1">
      <c r="A435" s="18" t="s">
        <v>19</v>
      </c>
      <c r="B435" s="7" t="s">
        <v>93</v>
      </c>
      <c r="C435" s="137">
        <v>46209</v>
      </c>
      <c r="D435" s="42" t="s">
        <v>510</v>
      </c>
      <c r="E435" s="36" t="s">
        <v>339</v>
      </c>
      <c r="F435" s="112">
        <f t="shared" si="26"/>
        <v>8.1666666666666661</v>
      </c>
      <c r="G435" s="113">
        <f t="shared" si="24"/>
        <v>0</v>
      </c>
      <c r="H435" s="115">
        <f t="shared" si="25"/>
        <v>0</v>
      </c>
      <c r="I435" s="18"/>
      <c r="J435" s="18"/>
      <c r="K435" s="7"/>
      <c r="L435" s="7"/>
      <c r="M435" s="7"/>
      <c r="N435" s="18"/>
      <c r="O435" s="122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hidden="1">
      <c r="A436" s="18" t="s">
        <v>19</v>
      </c>
      <c r="B436" s="7" t="s">
        <v>93</v>
      </c>
      <c r="C436" s="137">
        <v>46210</v>
      </c>
      <c r="D436" s="42" t="s">
        <v>662</v>
      </c>
      <c r="E436" s="36" t="s">
        <v>592</v>
      </c>
      <c r="F436" s="112">
        <f t="shared" si="26"/>
        <v>9.65</v>
      </c>
      <c r="G436" s="113">
        <f t="shared" si="24"/>
        <v>0</v>
      </c>
      <c r="H436" s="115">
        <f t="shared" si="25"/>
        <v>0</v>
      </c>
      <c r="I436" s="18"/>
      <c r="J436" s="18"/>
      <c r="K436" s="7"/>
      <c r="L436" s="7"/>
      <c r="M436" s="7"/>
      <c r="N436" s="18"/>
      <c r="O436" s="122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0" hidden="1">
      <c r="A437" s="18" t="s">
        <v>19</v>
      </c>
      <c r="B437" s="7" t="s">
        <v>94</v>
      </c>
      <c r="C437" s="137">
        <v>46221</v>
      </c>
      <c r="D437" s="42" t="s">
        <v>675</v>
      </c>
      <c r="E437" s="36" t="s">
        <v>468</v>
      </c>
      <c r="F437" s="112">
        <f t="shared" si="26"/>
        <v>8.0833333333333339</v>
      </c>
      <c r="G437" s="113">
        <f t="shared" si="24"/>
        <v>0</v>
      </c>
      <c r="H437" s="115">
        <f t="shared" si="25"/>
        <v>0</v>
      </c>
      <c r="I437" s="18"/>
      <c r="J437" s="18"/>
      <c r="K437" s="7"/>
      <c r="L437" s="7"/>
      <c r="M437" s="7"/>
      <c r="N437" s="18"/>
      <c r="O437" s="122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hidden="1">
      <c r="A438" s="18" t="s">
        <v>19</v>
      </c>
      <c r="B438" s="7" t="s">
        <v>94</v>
      </c>
      <c r="C438" s="137">
        <v>46222</v>
      </c>
      <c r="D438" s="42" t="s">
        <v>676</v>
      </c>
      <c r="E438" s="36" t="s">
        <v>677</v>
      </c>
      <c r="F438" s="112">
        <f t="shared" si="26"/>
        <v>4.0999999999999996</v>
      </c>
      <c r="G438" s="113">
        <f t="shared" si="24"/>
        <v>0</v>
      </c>
      <c r="H438" s="115">
        <f t="shared" si="25"/>
        <v>0</v>
      </c>
      <c r="I438" s="18"/>
      <c r="J438" s="18"/>
      <c r="K438" s="7"/>
      <c r="L438" s="7"/>
      <c r="M438" s="7"/>
      <c r="N438" s="18"/>
      <c r="O438" s="122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hidden="1">
      <c r="A439" s="18" t="s">
        <v>19</v>
      </c>
      <c r="B439" s="7" t="s">
        <v>94</v>
      </c>
      <c r="C439" s="137">
        <v>46222</v>
      </c>
      <c r="D439" s="42" t="s">
        <v>675</v>
      </c>
      <c r="E439" s="36" t="s">
        <v>243</v>
      </c>
      <c r="F439" s="112">
        <f t="shared" si="26"/>
        <v>8</v>
      </c>
      <c r="G439" s="113">
        <f t="shared" si="24"/>
        <v>0</v>
      </c>
      <c r="H439" s="115">
        <f t="shared" si="25"/>
        <v>0</v>
      </c>
      <c r="I439" s="18"/>
      <c r="J439" s="18"/>
      <c r="K439" s="7"/>
      <c r="L439" s="7"/>
      <c r="M439" s="7"/>
      <c r="N439" s="18"/>
      <c r="O439" s="122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hidden="1">
      <c r="A440" s="18" t="s">
        <v>19</v>
      </c>
      <c r="B440" s="7" t="s">
        <v>94</v>
      </c>
      <c r="C440" s="137">
        <v>46223</v>
      </c>
      <c r="D440" s="42" t="s">
        <v>675</v>
      </c>
      <c r="E440" s="36" t="s">
        <v>444</v>
      </c>
      <c r="F440" s="112">
        <f t="shared" si="26"/>
        <v>8.0333333333333332</v>
      </c>
      <c r="G440" s="113">
        <f t="shared" si="24"/>
        <v>0</v>
      </c>
      <c r="H440" s="115">
        <f t="shared" si="25"/>
        <v>0</v>
      </c>
      <c r="I440" s="18"/>
      <c r="J440" s="18"/>
      <c r="K440" s="7"/>
      <c r="L440" s="7"/>
      <c r="M440" s="7"/>
      <c r="N440" s="18"/>
      <c r="O440" s="122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hidden="1">
      <c r="A441" s="18" t="s">
        <v>19</v>
      </c>
      <c r="B441" s="7" t="s">
        <v>94</v>
      </c>
      <c r="C441" s="137">
        <v>46224</v>
      </c>
      <c r="D441" s="42" t="s">
        <v>663</v>
      </c>
      <c r="E441" s="36" t="s">
        <v>678</v>
      </c>
      <c r="F441" s="112">
        <f t="shared" si="26"/>
        <v>1.2166666666666668</v>
      </c>
      <c r="G441" s="113">
        <f t="shared" si="24"/>
        <v>1</v>
      </c>
      <c r="H441" s="115">
        <f t="shared" si="25"/>
        <v>1</v>
      </c>
      <c r="I441" s="18"/>
      <c r="J441" s="18"/>
      <c r="K441" s="7"/>
      <c r="L441" s="7"/>
      <c r="M441" s="7"/>
      <c r="N441" s="18"/>
      <c r="O441" s="122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hidden="1">
      <c r="A442" s="18" t="s">
        <v>19</v>
      </c>
      <c r="B442" s="7" t="s">
        <v>94</v>
      </c>
      <c r="C442" s="137">
        <v>46224</v>
      </c>
      <c r="D442" s="42" t="s">
        <v>675</v>
      </c>
      <c r="E442" s="36" t="s">
        <v>561</v>
      </c>
      <c r="F442" s="112">
        <f t="shared" si="26"/>
        <v>8.1</v>
      </c>
      <c r="G442" s="113">
        <f t="shared" si="24"/>
        <v>0</v>
      </c>
      <c r="H442" s="115">
        <f t="shared" si="25"/>
        <v>0</v>
      </c>
      <c r="I442" s="18"/>
      <c r="J442" s="18"/>
      <c r="K442" s="7"/>
      <c r="L442" s="7"/>
      <c r="M442" s="7"/>
      <c r="N442" s="18"/>
      <c r="O442" s="122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hidden="1">
      <c r="A443" s="18" t="s">
        <v>19</v>
      </c>
      <c r="B443" s="7" t="s">
        <v>94</v>
      </c>
      <c r="C443" s="137">
        <v>46225</v>
      </c>
      <c r="D443" s="42" t="s">
        <v>663</v>
      </c>
      <c r="E443" s="36" t="s">
        <v>658</v>
      </c>
      <c r="F443" s="112">
        <f t="shared" si="26"/>
        <v>2.0666666666666669</v>
      </c>
      <c r="G443" s="113">
        <f t="shared" si="24"/>
        <v>1</v>
      </c>
      <c r="H443" s="115">
        <f t="shared" si="25"/>
        <v>1</v>
      </c>
      <c r="I443" s="18"/>
      <c r="J443" s="18"/>
      <c r="K443" s="7"/>
      <c r="L443" s="7"/>
      <c r="M443" s="7"/>
      <c r="N443" s="18"/>
      <c r="O443" s="122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spans="1:30" hidden="1">
      <c r="A444" s="18" t="s">
        <v>19</v>
      </c>
      <c r="B444" s="7" t="s">
        <v>94</v>
      </c>
      <c r="C444" s="137">
        <v>46225</v>
      </c>
      <c r="D444" s="42" t="s">
        <v>675</v>
      </c>
      <c r="E444" s="36" t="s">
        <v>496</v>
      </c>
      <c r="F444" s="112">
        <f t="shared" si="26"/>
        <v>8.0666666666666664</v>
      </c>
      <c r="G444" s="113">
        <f t="shared" si="24"/>
        <v>0</v>
      </c>
      <c r="H444" s="115">
        <f t="shared" si="25"/>
        <v>0</v>
      </c>
      <c r="I444" s="18"/>
      <c r="J444" s="18"/>
      <c r="K444" s="7"/>
      <c r="L444" s="7"/>
      <c r="M444" s="7"/>
      <c r="N444" s="18"/>
      <c r="O444" s="122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hidden="1">
      <c r="A445" s="18" t="s">
        <v>19</v>
      </c>
      <c r="B445" s="7" t="s">
        <v>94</v>
      </c>
      <c r="C445" s="137">
        <v>46226</v>
      </c>
      <c r="D445" s="42" t="s">
        <v>663</v>
      </c>
      <c r="E445" s="36" t="s">
        <v>679</v>
      </c>
      <c r="F445" s="112">
        <f t="shared" si="26"/>
        <v>2.3333333333333335</v>
      </c>
      <c r="G445" s="113">
        <f t="shared" si="24"/>
        <v>1</v>
      </c>
      <c r="H445" s="115">
        <f t="shared" si="25"/>
        <v>1</v>
      </c>
      <c r="I445" s="18"/>
      <c r="J445" s="18"/>
      <c r="K445" s="7"/>
      <c r="L445" s="7"/>
      <c r="M445" s="7"/>
      <c r="N445" s="18"/>
      <c r="O445" s="122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spans="1:30" hidden="1">
      <c r="A446" s="18" t="s">
        <v>19</v>
      </c>
      <c r="B446" s="7" t="s">
        <v>94</v>
      </c>
      <c r="C446" s="137">
        <v>46226</v>
      </c>
      <c r="D446" s="42" t="s">
        <v>675</v>
      </c>
      <c r="E446" s="36" t="s">
        <v>607</v>
      </c>
      <c r="F446" s="112">
        <f t="shared" si="26"/>
        <v>8.1166666666666671</v>
      </c>
      <c r="G446" s="113">
        <f t="shared" si="24"/>
        <v>0</v>
      </c>
      <c r="H446" s="115">
        <f t="shared" si="25"/>
        <v>0</v>
      </c>
      <c r="I446" s="18"/>
      <c r="J446" s="18"/>
      <c r="K446" s="7"/>
      <c r="L446" s="7"/>
      <c r="M446" s="7"/>
      <c r="N446" s="18"/>
      <c r="O446" s="122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hidden="1">
      <c r="A447" s="18" t="s">
        <v>19</v>
      </c>
      <c r="B447" s="7" t="s">
        <v>94</v>
      </c>
      <c r="C447" s="137">
        <v>46227</v>
      </c>
      <c r="D447" s="42" t="s">
        <v>675</v>
      </c>
      <c r="E447" s="36" t="s">
        <v>561</v>
      </c>
      <c r="F447" s="112">
        <f t="shared" si="26"/>
        <v>8.1</v>
      </c>
      <c r="G447" s="113">
        <f t="shared" si="24"/>
        <v>0</v>
      </c>
      <c r="H447" s="115">
        <f t="shared" si="25"/>
        <v>0</v>
      </c>
      <c r="I447" s="18"/>
      <c r="J447" s="18"/>
      <c r="K447" s="7"/>
      <c r="L447" s="7"/>
      <c r="M447" s="7"/>
      <c r="N447" s="18"/>
      <c r="O447" s="122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hidden="1">
      <c r="A448" s="18" t="s">
        <v>19</v>
      </c>
      <c r="B448" s="7" t="s">
        <v>94</v>
      </c>
      <c r="C448" s="137">
        <v>46228</v>
      </c>
      <c r="D448" s="42" t="s">
        <v>675</v>
      </c>
      <c r="E448" s="36" t="s">
        <v>298</v>
      </c>
      <c r="F448" s="112">
        <f t="shared" si="26"/>
        <v>7.9833333333333334</v>
      </c>
      <c r="G448" s="113">
        <f t="shared" si="24"/>
        <v>0</v>
      </c>
      <c r="H448" s="115">
        <f t="shared" si="25"/>
        <v>0</v>
      </c>
      <c r="I448" s="18"/>
      <c r="J448" s="18"/>
      <c r="K448" s="7"/>
      <c r="L448" s="7"/>
      <c r="M448" s="7"/>
      <c r="N448" s="18"/>
      <c r="O448" s="122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hidden="1">
      <c r="A449" s="18" t="s">
        <v>19</v>
      </c>
      <c r="B449" s="7" t="s">
        <v>94</v>
      </c>
      <c r="C449" s="137">
        <v>46229</v>
      </c>
      <c r="D449" s="42" t="s">
        <v>675</v>
      </c>
      <c r="E449" s="36" t="s">
        <v>607</v>
      </c>
      <c r="F449" s="112">
        <f t="shared" si="26"/>
        <v>8.1166666666666671</v>
      </c>
      <c r="G449" s="113">
        <f t="shared" si="24"/>
        <v>0</v>
      </c>
      <c r="H449" s="115">
        <f t="shared" si="25"/>
        <v>0</v>
      </c>
      <c r="I449" s="18"/>
      <c r="J449" s="18"/>
      <c r="K449" s="7"/>
      <c r="L449" s="7"/>
      <c r="M449" s="7"/>
      <c r="N449" s="18"/>
      <c r="O449" s="122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hidden="1">
      <c r="A450" s="18" t="s">
        <v>19</v>
      </c>
      <c r="B450" s="7" t="s">
        <v>94</v>
      </c>
      <c r="C450" s="137">
        <v>46232</v>
      </c>
      <c r="D450" s="42" t="s">
        <v>676</v>
      </c>
      <c r="E450" s="36" t="s">
        <v>680</v>
      </c>
      <c r="F450" s="112">
        <f t="shared" si="26"/>
        <v>4.1500000000000004</v>
      </c>
      <c r="G450" s="113">
        <f t="shared" ref="G450:G513" si="27">IF(AND(ISNUMBER(F450), F450&lt;4), 1, 0)</f>
        <v>0</v>
      </c>
      <c r="H450" s="115">
        <f t="shared" ref="H450:H513" si="28">IF(AND(G450=1, COUNTIFS(A:A, A450, B:B, B450, C:C, C450) &gt; 1), 1, 0)</f>
        <v>0</v>
      </c>
      <c r="I450" s="18"/>
      <c r="J450" s="18"/>
      <c r="K450" s="7"/>
      <c r="L450" s="7"/>
      <c r="M450" s="7"/>
      <c r="N450" s="18"/>
      <c r="O450" s="122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hidden="1">
      <c r="A451" s="18" t="s">
        <v>19</v>
      </c>
      <c r="B451" s="7" t="s">
        <v>94</v>
      </c>
      <c r="C451" s="137">
        <v>46233</v>
      </c>
      <c r="D451" s="42" t="s">
        <v>676</v>
      </c>
      <c r="E451" s="36" t="s">
        <v>681</v>
      </c>
      <c r="F451" s="112">
        <f t="shared" ref="F451:F514" si="29">IF(ISNUMBER(SEARCH("h",E451)), LEFT(E451,SEARCH("h",E451)-1) + IFERROR(MID(E451,SEARCH("h",E451)+1,LEN(E451)-SEARCH("h",E451)-1)/60, 0), IF(ISNUMBER(SEARCH("p",E451)), LEFT(E451,SEARCH("p",E451)-1)/60, "")
)</f>
        <v>3.9333333333333336</v>
      </c>
      <c r="G451" s="113">
        <f t="shared" si="27"/>
        <v>1</v>
      </c>
      <c r="H451" s="115">
        <f t="shared" si="28"/>
        <v>1</v>
      </c>
      <c r="I451" s="18"/>
      <c r="J451" s="18"/>
      <c r="K451" s="7"/>
      <c r="L451" s="7"/>
      <c r="M451" s="7"/>
      <c r="N451" s="18"/>
      <c r="O451" s="122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hidden="1">
      <c r="A452" s="18" t="s">
        <v>19</v>
      </c>
      <c r="B452" s="7" t="s">
        <v>94</v>
      </c>
      <c r="C452" s="137">
        <v>46233</v>
      </c>
      <c r="D452" s="42" t="s">
        <v>675</v>
      </c>
      <c r="E452" s="36" t="s">
        <v>298</v>
      </c>
      <c r="F452" s="112">
        <f t="shared" si="29"/>
        <v>7.9833333333333334</v>
      </c>
      <c r="G452" s="113">
        <f t="shared" si="27"/>
        <v>0</v>
      </c>
      <c r="H452" s="115">
        <f t="shared" si="28"/>
        <v>0</v>
      </c>
      <c r="I452" s="18"/>
      <c r="J452" s="18"/>
      <c r="K452" s="7"/>
      <c r="L452" s="7"/>
      <c r="M452" s="7"/>
      <c r="N452" s="18"/>
      <c r="O452" s="122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hidden="1">
      <c r="A453" s="18" t="s">
        <v>19</v>
      </c>
      <c r="B453" s="7" t="s">
        <v>94</v>
      </c>
      <c r="C453" s="137">
        <v>46234</v>
      </c>
      <c r="D453" s="42" t="s">
        <v>663</v>
      </c>
      <c r="E453" s="36" t="s">
        <v>682</v>
      </c>
      <c r="F453" s="112">
        <f t="shared" si="29"/>
        <v>1.35</v>
      </c>
      <c r="G453" s="113">
        <f t="shared" si="27"/>
        <v>1</v>
      </c>
      <c r="H453" s="115">
        <f t="shared" si="28"/>
        <v>1</v>
      </c>
      <c r="I453" s="18"/>
      <c r="J453" s="18"/>
      <c r="K453" s="7"/>
      <c r="L453" s="7"/>
      <c r="M453" s="7"/>
      <c r="N453" s="18"/>
      <c r="O453" s="122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hidden="1">
      <c r="A454" s="18" t="s">
        <v>19</v>
      </c>
      <c r="B454" s="7" t="s">
        <v>94</v>
      </c>
      <c r="C454" s="137">
        <v>46234</v>
      </c>
      <c r="D454" s="42" t="s">
        <v>676</v>
      </c>
      <c r="E454" s="36" t="s">
        <v>683</v>
      </c>
      <c r="F454" s="112">
        <f t="shared" si="29"/>
        <v>4.2666666666666666</v>
      </c>
      <c r="G454" s="113">
        <f t="shared" si="27"/>
        <v>0</v>
      </c>
      <c r="H454" s="115">
        <f t="shared" si="28"/>
        <v>0</v>
      </c>
      <c r="I454" s="18"/>
      <c r="J454" s="18"/>
      <c r="K454" s="7"/>
      <c r="L454" s="7"/>
      <c r="M454" s="7"/>
      <c r="N454" s="18"/>
      <c r="O454" s="122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hidden="1">
      <c r="A455" s="18" t="s">
        <v>19</v>
      </c>
      <c r="B455" s="7" t="s">
        <v>94</v>
      </c>
      <c r="C455" s="137">
        <v>46234</v>
      </c>
      <c r="D455" s="42" t="s">
        <v>675</v>
      </c>
      <c r="E455" s="36" t="s">
        <v>243</v>
      </c>
      <c r="F455" s="112">
        <f t="shared" si="29"/>
        <v>8</v>
      </c>
      <c r="G455" s="113">
        <f t="shared" si="27"/>
        <v>0</v>
      </c>
      <c r="H455" s="115">
        <f t="shared" si="28"/>
        <v>0</v>
      </c>
      <c r="I455" s="18"/>
      <c r="J455" s="18"/>
      <c r="K455" s="7"/>
      <c r="L455" s="7"/>
      <c r="M455" s="7"/>
      <c r="N455" s="18"/>
      <c r="O455" s="122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hidden="1">
      <c r="A456" s="18" t="s">
        <v>19</v>
      </c>
      <c r="B456" s="7" t="s">
        <v>84</v>
      </c>
      <c r="C456" s="137">
        <v>46211</v>
      </c>
      <c r="D456" s="42" t="s">
        <v>662</v>
      </c>
      <c r="E456" s="36" t="s">
        <v>298</v>
      </c>
      <c r="F456" s="112">
        <f t="shared" si="29"/>
        <v>7.9833333333333334</v>
      </c>
      <c r="G456" s="113">
        <f t="shared" si="27"/>
        <v>0</v>
      </c>
      <c r="H456" s="115">
        <f t="shared" si="28"/>
        <v>0</v>
      </c>
      <c r="I456" s="18"/>
      <c r="J456" s="18"/>
      <c r="K456" s="7"/>
      <c r="L456" s="7"/>
      <c r="M456" s="7"/>
      <c r="N456" s="18"/>
      <c r="O456" s="122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hidden="1">
      <c r="A457" s="18" t="s">
        <v>19</v>
      </c>
      <c r="B457" s="7" t="s">
        <v>84</v>
      </c>
      <c r="C457" s="137">
        <v>46212</v>
      </c>
      <c r="D457" s="42" t="s">
        <v>663</v>
      </c>
      <c r="E457" s="36" t="s">
        <v>684</v>
      </c>
      <c r="F457" s="112">
        <f t="shared" si="29"/>
        <v>8.9499999999999993</v>
      </c>
      <c r="G457" s="113">
        <f t="shared" si="27"/>
        <v>0</v>
      </c>
      <c r="H457" s="115">
        <f t="shared" si="28"/>
        <v>0</v>
      </c>
      <c r="I457" s="18"/>
      <c r="J457" s="18"/>
      <c r="K457" s="7"/>
      <c r="L457" s="7"/>
      <c r="M457" s="7"/>
      <c r="N457" s="18"/>
      <c r="O457" s="122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0" hidden="1">
      <c r="A458" s="18" t="s">
        <v>19</v>
      </c>
      <c r="B458" s="7" t="s">
        <v>84</v>
      </c>
      <c r="C458" s="137">
        <v>46213</v>
      </c>
      <c r="D458" s="42" t="s">
        <v>663</v>
      </c>
      <c r="E458" s="36" t="s">
        <v>685</v>
      </c>
      <c r="F458" s="112">
        <f t="shared" si="29"/>
        <v>8.9666666666666668</v>
      </c>
      <c r="G458" s="113">
        <f t="shared" si="27"/>
        <v>0</v>
      </c>
      <c r="H458" s="115">
        <f t="shared" si="28"/>
        <v>0</v>
      </c>
      <c r="I458" s="18"/>
      <c r="J458" s="18"/>
      <c r="K458" s="7"/>
      <c r="L458" s="7"/>
      <c r="M458" s="7"/>
      <c r="N458" s="18"/>
      <c r="O458" s="122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hidden="1">
      <c r="A459" s="18" t="s">
        <v>19</v>
      </c>
      <c r="B459" s="7" t="s">
        <v>84</v>
      </c>
      <c r="C459" s="137">
        <v>46214</v>
      </c>
      <c r="D459" s="42" t="s">
        <v>510</v>
      </c>
      <c r="E459" s="36" t="s">
        <v>495</v>
      </c>
      <c r="F459" s="112">
        <f t="shared" si="29"/>
        <v>8.0166666666666675</v>
      </c>
      <c r="G459" s="113">
        <f t="shared" si="27"/>
        <v>0</v>
      </c>
      <c r="H459" s="115">
        <f t="shared" si="28"/>
        <v>0</v>
      </c>
      <c r="I459" s="18"/>
      <c r="J459" s="18"/>
      <c r="K459" s="7"/>
      <c r="L459" s="7"/>
      <c r="M459" s="7"/>
      <c r="N459" s="18"/>
      <c r="O459" s="122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hidden="1">
      <c r="A460" s="18" t="s">
        <v>19</v>
      </c>
      <c r="B460" s="7" t="s">
        <v>84</v>
      </c>
      <c r="C460" s="137">
        <v>46215</v>
      </c>
      <c r="D460" s="42" t="s">
        <v>663</v>
      </c>
      <c r="E460" s="36" t="s">
        <v>686</v>
      </c>
      <c r="F460" s="112">
        <f t="shared" si="29"/>
        <v>9.8333333333333339</v>
      </c>
      <c r="G460" s="113">
        <f t="shared" si="27"/>
        <v>0</v>
      </c>
      <c r="H460" s="115">
        <f t="shared" si="28"/>
        <v>0</v>
      </c>
      <c r="I460" s="18"/>
      <c r="J460" s="18"/>
      <c r="K460" s="7"/>
      <c r="L460" s="7"/>
      <c r="M460" s="7"/>
      <c r="N460" s="18"/>
      <c r="O460" s="122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hidden="1">
      <c r="A461" s="18" t="s">
        <v>19</v>
      </c>
      <c r="B461" s="7" t="s">
        <v>84</v>
      </c>
      <c r="C461" s="137">
        <v>46216</v>
      </c>
      <c r="D461" s="42" t="s">
        <v>663</v>
      </c>
      <c r="E461" s="36" t="s">
        <v>298</v>
      </c>
      <c r="F461" s="112">
        <f t="shared" si="29"/>
        <v>7.9833333333333334</v>
      </c>
      <c r="G461" s="113">
        <f t="shared" si="27"/>
        <v>0</v>
      </c>
      <c r="H461" s="115">
        <f t="shared" si="28"/>
        <v>0</v>
      </c>
      <c r="I461" s="18"/>
      <c r="J461" s="18"/>
      <c r="K461" s="7"/>
      <c r="L461" s="7"/>
      <c r="M461" s="7"/>
      <c r="N461" s="18"/>
      <c r="O461" s="122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hidden="1">
      <c r="A462" s="18" t="s">
        <v>19</v>
      </c>
      <c r="B462" s="7" t="s">
        <v>84</v>
      </c>
      <c r="C462" s="137">
        <v>46216</v>
      </c>
      <c r="D462" s="42" t="s">
        <v>510</v>
      </c>
      <c r="E462" s="36" t="s">
        <v>495</v>
      </c>
      <c r="F462" s="112">
        <f t="shared" si="29"/>
        <v>8.0166666666666675</v>
      </c>
      <c r="G462" s="113">
        <f t="shared" si="27"/>
        <v>0</v>
      </c>
      <c r="H462" s="115">
        <f t="shared" si="28"/>
        <v>0</v>
      </c>
      <c r="I462" s="18"/>
      <c r="J462" s="18"/>
      <c r="K462" s="7"/>
      <c r="L462" s="7"/>
      <c r="M462" s="7"/>
      <c r="N462" s="18"/>
      <c r="O462" s="122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spans="1:30" hidden="1">
      <c r="A463" s="18" t="s">
        <v>19</v>
      </c>
      <c r="B463" s="7" t="s">
        <v>84</v>
      </c>
      <c r="C463" s="137">
        <v>46217</v>
      </c>
      <c r="D463" s="42" t="s">
        <v>663</v>
      </c>
      <c r="E463" s="36" t="s">
        <v>687</v>
      </c>
      <c r="F463" s="112">
        <f t="shared" si="29"/>
        <v>6.1333333333333337</v>
      </c>
      <c r="G463" s="113">
        <f t="shared" si="27"/>
        <v>0</v>
      </c>
      <c r="H463" s="115">
        <f t="shared" si="28"/>
        <v>0</v>
      </c>
      <c r="I463" s="18"/>
      <c r="J463" s="18"/>
      <c r="K463" s="7"/>
      <c r="L463" s="7"/>
      <c r="M463" s="7"/>
      <c r="N463" s="18"/>
      <c r="O463" s="122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hidden="1">
      <c r="A464" s="18" t="s">
        <v>19</v>
      </c>
      <c r="B464" s="7" t="s">
        <v>84</v>
      </c>
      <c r="C464" s="137">
        <v>46217</v>
      </c>
      <c r="D464" s="42" t="s">
        <v>510</v>
      </c>
      <c r="E464" s="36" t="s">
        <v>688</v>
      </c>
      <c r="F464" s="112">
        <f t="shared" si="29"/>
        <v>1.95</v>
      </c>
      <c r="G464" s="113">
        <f t="shared" si="27"/>
        <v>1</v>
      </c>
      <c r="H464" s="115">
        <f t="shared" si="28"/>
        <v>1</v>
      </c>
      <c r="I464" s="18"/>
      <c r="J464" s="18"/>
      <c r="K464" s="7"/>
      <c r="L464" s="7"/>
      <c r="M464" s="7"/>
      <c r="N464" s="18"/>
      <c r="O464" s="122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hidden="1">
      <c r="A465" s="18" t="s">
        <v>19</v>
      </c>
      <c r="B465" s="7" t="s">
        <v>84</v>
      </c>
      <c r="C465" s="137">
        <v>46218</v>
      </c>
      <c r="D465" s="42" t="s">
        <v>663</v>
      </c>
      <c r="E465" s="36" t="s">
        <v>665</v>
      </c>
      <c r="F465" s="112">
        <f t="shared" si="29"/>
        <v>10.050000000000001</v>
      </c>
      <c r="G465" s="113">
        <f t="shared" si="27"/>
        <v>0</v>
      </c>
      <c r="H465" s="115">
        <f t="shared" si="28"/>
        <v>0</v>
      </c>
      <c r="I465" s="18"/>
      <c r="J465" s="18"/>
      <c r="K465" s="7"/>
      <c r="L465" s="7"/>
      <c r="M465" s="7"/>
      <c r="N465" s="18"/>
      <c r="O465" s="122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hidden="1">
      <c r="A466" s="18" t="s">
        <v>19</v>
      </c>
      <c r="B466" s="7" t="s">
        <v>84</v>
      </c>
      <c r="C466" s="137">
        <v>46219</v>
      </c>
      <c r="D466" s="42" t="s">
        <v>663</v>
      </c>
      <c r="E466" s="36" t="s">
        <v>689</v>
      </c>
      <c r="F466" s="112">
        <f t="shared" si="29"/>
        <v>10.016666666666667</v>
      </c>
      <c r="G466" s="113">
        <f t="shared" si="27"/>
        <v>0</v>
      </c>
      <c r="H466" s="115">
        <f t="shared" si="28"/>
        <v>0</v>
      </c>
      <c r="I466" s="18"/>
      <c r="J466" s="18"/>
      <c r="K466" s="7"/>
      <c r="L466" s="7"/>
      <c r="M466" s="7"/>
      <c r="N466" s="18"/>
      <c r="O466" s="122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hidden="1">
      <c r="A467" s="18" t="s">
        <v>19</v>
      </c>
      <c r="B467" s="7" t="s">
        <v>84</v>
      </c>
      <c r="C467" s="137">
        <v>46220</v>
      </c>
      <c r="D467" s="42" t="s">
        <v>663</v>
      </c>
      <c r="E467" s="36" t="s">
        <v>339</v>
      </c>
      <c r="F467" s="112">
        <f t="shared" si="29"/>
        <v>8.1666666666666661</v>
      </c>
      <c r="G467" s="113">
        <f t="shared" si="27"/>
        <v>0</v>
      </c>
      <c r="H467" s="115">
        <f t="shared" si="28"/>
        <v>0</v>
      </c>
      <c r="I467" s="18"/>
      <c r="J467" s="18"/>
      <c r="K467" s="7"/>
      <c r="L467" s="7"/>
      <c r="M467" s="7"/>
      <c r="N467" s="18"/>
      <c r="O467" s="122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hidden="1">
      <c r="A468" s="18" t="s">
        <v>19</v>
      </c>
      <c r="B468" s="7" t="s">
        <v>84</v>
      </c>
      <c r="C468" s="137">
        <v>46221</v>
      </c>
      <c r="D468" s="42" t="s">
        <v>663</v>
      </c>
      <c r="E468" s="36" t="s">
        <v>690</v>
      </c>
      <c r="F468" s="112">
        <f t="shared" si="29"/>
        <v>9.1833333333333336</v>
      </c>
      <c r="G468" s="113">
        <f t="shared" si="27"/>
        <v>0</v>
      </c>
      <c r="H468" s="115">
        <f t="shared" si="28"/>
        <v>0</v>
      </c>
      <c r="I468" s="18"/>
      <c r="J468" s="18"/>
      <c r="K468" s="7"/>
      <c r="L468" s="7"/>
      <c r="M468" s="7"/>
      <c r="N468" s="18"/>
      <c r="O468" s="122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hidden="1">
      <c r="A469" s="18" t="s">
        <v>19</v>
      </c>
      <c r="B469" s="7" t="s">
        <v>84</v>
      </c>
      <c r="C469" s="137">
        <v>46223</v>
      </c>
      <c r="D469" s="42" t="s">
        <v>510</v>
      </c>
      <c r="E469" s="36" t="s">
        <v>243</v>
      </c>
      <c r="F469" s="112">
        <f t="shared" si="29"/>
        <v>8</v>
      </c>
      <c r="G469" s="113">
        <f t="shared" si="27"/>
        <v>0</v>
      </c>
      <c r="H469" s="115">
        <f t="shared" si="28"/>
        <v>0</v>
      </c>
      <c r="I469" s="18"/>
      <c r="J469" s="18"/>
      <c r="K469" s="7"/>
      <c r="L469" s="7"/>
      <c r="M469" s="7"/>
      <c r="N469" s="18"/>
      <c r="O469" s="122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hidden="1">
      <c r="A470" s="18" t="s">
        <v>19</v>
      </c>
      <c r="B470" s="7" t="s">
        <v>84</v>
      </c>
      <c r="C470" s="137">
        <v>46224</v>
      </c>
      <c r="D470" s="42" t="s">
        <v>510</v>
      </c>
      <c r="E470" s="36" t="s">
        <v>685</v>
      </c>
      <c r="F470" s="112">
        <f t="shared" si="29"/>
        <v>8.9666666666666668</v>
      </c>
      <c r="G470" s="113">
        <f t="shared" si="27"/>
        <v>0</v>
      </c>
      <c r="H470" s="115">
        <f t="shared" si="28"/>
        <v>0</v>
      </c>
      <c r="I470" s="18"/>
      <c r="J470" s="18"/>
      <c r="K470" s="7"/>
      <c r="L470" s="7"/>
      <c r="M470" s="7"/>
      <c r="N470" s="18"/>
      <c r="O470" s="122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:30" hidden="1">
      <c r="A471" s="18" t="s">
        <v>19</v>
      </c>
      <c r="B471" s="7" t="s">
        <v>84</v>
      </c>
      <c r="C471" s="137">
        <v>46225</v>
      </c>
      <c r="D471" s="42" t="s">
        <v>510</v>
      </c>
      <c r="E471" s="36" t="s">
        <v>539</v>
      </c>
      <c r="F471" s="112">
        <f t="shared" si="29"/>
        <v>9.0166666666666675</v>
      </c>
      <c r="G471" s="113">
        <f t="shared" si="27"/>
        <v>0</v>
      </c>
      <c r="H471" s="115">
        <f t="shared" si="28"/>
        <v>0</v>
      </c>
      <c r="I471" s="18"/>
      <c r="J471" s="18"/>
      <c r="K471" s="7"/>
      <c r="L471" s="7"/>
      <c r="M471" s="7"/>
      <c r="N471" s="18"/>
      <c r="O471" s="122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hidden="1">
      <c r="A472" s="18" t="s">
        <v>19</v>
      </c>
      <c r="B472" s="7" t="s">
        <v>84</v>
      </c>
      <c r="C472" s="137">
        <v>46226</v>
      </c>
      <c r="D472" s="42" t="s">
        <v>510</v>
      </c>
      <c r="E472" s="36" t="s">
        <v>391</v>
      </c>
      <c r="F472" s="112">
        <f t="shared" si="29"/>
        <v>8.8833333333333329</v>
      </c>
      <c r="G472" s="113">
        <f t="shared" si="27"/>
        <v>0</v>
      </c>
      <c r="H472" s="115">
        <f t="shared" si="28"/>
        <v>0</v>
      </c>
      <c r="I472" s="18"/>
      <c r="J472" s="18"/>
      <c r="K472" s="7"/>
      <c r="L472" s="7"/>
      <c r="M472" s="7"/>
      <c r="N472" s="18"/>
      <c r="O472" s="122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spans="1:30" hidden="1">
      <c r="A473" s="18" t="s">
        <v>19</v>
      </c>
      <c r="B473" s="7" t="s">
        <v>84</v>
      </c>
      <c r="C473" s="137">
        <v>46227</v>
      </c>
      <c r="D473" s="42" t="s">
        <v>667</v>
      </c>
      <c r="E473" s="36" t="s">
        <v>296</v>
      </c>
      <c r="F473" s="112">
        <f t="shared" si="29"/>
        <v>9.1166666666666671</v>
      </c>
      <c r="G473" s="113">
        <f t="shared" si="27"/>
        <v>0</v>
      </c>
      <c r="H473" s="115">
        <f t="shared" si="28"/>
        <v>0</v>
      </c>
      <c r="I473" s="18"/>
      <c r="J473" s="18"/>
      <c r="K473" s="7"/>
      <c r="L473" s="7"/>
      <c r="M473" s="7"/>
      <c r="N473" s="18"/>
      <c r="O473" s="122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hidden="1">
      <c r="A474" s="18" t="s">
        <v>19</v>
      </c>
      <c r="B474" s="7" t="s">
        <v>84</v>
      </c>
      <c r="C474" s="137">
        <v>46228</v>
      </c>
      <c r="D474" s="42" t="s">
        <v>663</v>
      </c>
      <c r="E474" s="36" t="s">
        <v>691</v>
      </c>
      <c r="F474" s="112">
        <f t="shared" si="29"/>
        <v>9.6</v>
      </c>
      <c r="G474" s="113">
        <f t="shared" si="27"/>
        <v>0</v>
      </c>
      <c r="H474" s="115">
        <f t="shared" si="28"/>
        <v>0</v>
      </c>
      <c r="I474" s="18"/>
      <c r="J474" s="18"/>
      <c r="K474" s="7"/>
      <c r="L474" s="7"/>
      <c r="M474" s="7"/>
      <c r="N474" s="18"/>
      <c r="O474" s="122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hidden="1">
      <c r="A475" s="18" t="s">
        <v>19</v>
      </c>
      <c r="B475" s="7" t="s">
        <v>84</v>
      </c>
      <c r="C475" s="137">
        <v>46229</v>
      </c>
      <c r="D475" s="42" t="s">
        <v>663</v>
      </c>
      <c r="E475" s="36" t="s">
        <v>692</v>
      </c>
      <c r="F475" s="112">
        <f t="shared" si="29"/>
        <v>10.033333333333333</v>
      </c>
      <c r="G475" s="113">
        <f t="shared" si="27"/>
        <v>0</v>
      </c>
      <c r="H475" s="115">
        <f t="shared" si="28"/>
        <v>0</v>
      </c>
      <c r="I475" s="18"/>
      <c r="J475" s="18"/>
      <c r="K475" s="7"/>
      <c r="L475" s="7"/>
      <c r="M475" s="7"/>
      <c r="N475" s="18"/>
      <c r="O475" s="122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hidden="1">
      <c r="A476" s="18" t="s">
        <v>19</v>
      </c>
      <c r="B476" s="7" t="s">
        <v>84</v>
      </c>
      <c r="C476" s="137">
        <v>46230</v>
      </c>
      <c r="D476" s="42" t="s">
        <v>663</v>
      </c>
      <c r="E476" s="36" t="s">
        <v>575</v>
      </c>
      <c r="F476" s="112">
        <f t="shared" si="29"/>
        <v>10.5</v>
      </c>
      <c r="G476" s="113">
        <f t="shared" si="27"/>
        <v>0</v>
      </c>
      <c r="H476" s="115">
        <f t="shared" si="28"/>
        <v>0</v>
      </c>
      <c r="I476" s="18"/>
      <c r="J476" s="18"/>
      <c r="K476" s="7"/>
      <c r="L476" s="7"/>
      <c r="M476" s="7"/>
      <c r="N476" s="18"/>
      <c r="O476" s="122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hidden="1">
      <c r="A477" s="18" t="s">
        <v>19</v>
      </c>
      <c r="B477" s="7" t="s">
        <v>84</v>
      </c>
      <c r="C477" s="137">
        <v>46231</v>
      </c>
      <c r="D477" s="42" t="s">
        <v>663</v>
      </c>
      <c r="E477" s="36" t="s">
        <v>548</v>
      </c>
      <c r="F477" s="112">
        <f t="shared" si="29"/>
        <v>8.5833333333333339</v>
      </c>
      <c r="G477" s="113">
        <f t="shared" si="27"/>
        <v>0</v>
      </c>
      <c r="H477" s="115">
        <f t="shared" si="28"/>
        <v>0</v>
      </c>
      <c r="I477" s="18"/>
      <c r="J477" s="18"/>
      <c r="K477" s="7"/>
      <c r="L477" s="7"/>
      <c r="M477" s="7"/>
      <c r="N477" s="18"/>
      <c r="O477" s="122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spans="1:30" hidden="1">
      <c r="A478" s="18" t="s">
        <v>19</v>
      </c>
      <c r="B478" s="7" t="s">
        <v>84</v>
      </c>
      <c r="C478" s="137">
        <v>46232</v>
      </c>
      <c r="D478" s="42" t="s">
        <v>663</v>
      </c>
      <c r="E478" s="36" t="s">
        <v>693</v>
      </c>
      <c r="F478" s="112">
        <f t="shared" si="29"/>
        <v>10.683333333333334</v>
      </c>
      <c r="G478" s="113">
        <f t="shared" si="27"/>
        <v>0</v>
      </c>
      <c r="H478" s="115">
        <f t="shared" si="28"/>
        <v>0</v>
      </c>
      <c r="I478" s="18"/>
      <c r="J478" s="18"/>
      <c r="K478" s="7"/>
      <c r="L478" s="7"/>
      <c r="M478" s="7"/>
      <c r="N478" s="18"/>
      <c r="O478" s="122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spans="1:30" hidden="1">
      <c r="A479" s="18" t="s">
        <v>19</v>
      </c>
      <c r="B479" s="7" t="s">
        <v>84</v>
      </c>
      <c r="C479" s="137">
        <v>46233</v>
      </c>
      <c r="D479" s="42" t="s">
        <v>663</v>
      </c>
      <c r="E479" s="36" t="s">
        <v>694</v>
      </c>
      <c r="F479" s="112">
        <f t="shared" si="29"/>
        <v>11.316666666666666</v>
      </c>
      <c r="G479" s="113">
        <f t="shared" si="27"/>
        <v>0</v>
      </c>
      <c r="H479" s="115">
        <f t="shared" si="28"/>
        <v>0</v>
      </c>
      <c r="I479" s="18"/>
      <c r="J479" s="18"/>
      <c r="K479" s="7"/>
      <c r="L479" s="7"/>
      <c r="M479" s="7"/>
      <c r="N479" s="18"/>
      <c r="O479" s="122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spans="1:30" hidden="1">
      <c r="A480" s="18" t="s">
        <v>19</v>
      </c>
      <c r="B480" s="7" t="s">
        <v>95</v>
      </c>
      <c r="C480" s="137">
        <v>46205</v>
      </c>
      <c r="D480" s="42" t="s">
        <v>663</v>
      </c>
      <c r="E480" s="36" t="s">
        <v>695</v>
      </c>
      <c r="F480" s="112">
        <f t="shared" si="29"/>
        <v>5.6166666666666671</v>
      </c>
      <c r="G480" s="113">
        <f t="shared" si="27"/>
        <v>0</v>
      </c>
      <c r="H480" s="115">
        <f t="shared" si="28"/>
        <v>0</v>
      </c>
      <c r="I480" s="18"/>
      <c r="J480" s="18"/>
      <c r="K480" s="7"/>
      <c r="L480" s="7"/>
      <c r="M480" s="7"/>
      <c r="N480" s="18"/>
      <c r="O480" s="122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hidden="1">
      <c r="A481" s="18" t="s">
        <v>19</v>
      </c>
      <c r="B481" s="7" t="s">
        <v>95</v>
      </c>
      <c r="C481" s="137">
        <v>46212</v>
      </c>
      <c r="D481" s="42" t="s">
        <v>510</v>
      </c>
      <c r="E481" s="36" t="s">
        <v>611</v>
      </c>
      <c r="F481" s="112">
        <f t="shared" si="29"/>
        <v>7.0166666666666666</v>
      </c>
      <c r="G481" s="113">
        <f t="shared" si="27"/>
        <v>0</v>
      </c>
      <c r="H481" s="115">
        <f t="shared" si="28"/>
        <v>0</v>
      </c>
      <c r="I481" s="18"/>
      <c r="J481" s="18"/>
      <c r="K481" s="7"/>
      <c r="L481" s="7"/>
      <c r="M481" s="7"/>
      <c r="N481" s="18"/>
      <c r="O481" s="122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hidden="1">
      <c r="A482" s="18" t="s">
        <v>19</v>
      </c>
      <c r="B482" s="7" t="s">
        <v>95</v>
      </c>
      <c r="C482" s="137">
        <v>46213</v>
      </c>
      <c r="D482" s="42" t="s">
        <v>510</v>
      </c>
      <c r="E482" s="36" t="s">
        <v>363</v>
      </c>
      <c r="F482" s="112">
        <f t="shared" si="29"/>
        <v>7.0666666666666664</v>
      </c>
      <c r="G482" s="113">
        <f t="shared" si="27"/>
        <v>0</v>
      </c>
      <c r="H482" s="115">
        <f t="shared" si="28"/>
        <v>0</v>
      </c>
      <c r="I482" s="18"/>
      <c r="J482" s="18"/>
      <c r="K482" s="7"/>
      <c r="L482" s="7"/>
      <c r="M482" s="7"/>
      <c r="N482" s="18"/>
      <c r="O482" s="122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hidden="1">
      <c r="A483" s="18" t="s">
        <v>19</v>
      </c>
      <c r="B483" s="7" t="s">
        <v>95</v>
      </c>
      <c r="C483" s="137">
        <v>46214</v>
      </c>
      <c r="D483" s="42" t="s">
        <v>663</v>
      </c>
      <c r="E483" s="36" t="s">
        <v>248</v>
      </c>
      <c r="F483" s="112">
        <f t="shared" si="29"/>
        <v>9</v>
      </c>
      <c r="G483" s="113">
        <f t="shared" si="27"/>
        <v>0</v>
      </c>
      <c r="H483" s="115">
        <f t="shared" si="28"/>
        <v>0</v>
      </c>
      <c r="I483" s="18"/>
      <c r="J483" s="18"/>
      <c r="K483" s="7"/>
      <c r="L483" s="7"/>
      <c r="M483" s="7"/>
      <c r="N483" s="18"/>
      <c r="O483" s="122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hidden="1">
      <c r="A484" s="18" t="s">
        <v>19</v>
      </c>
      <c r="B484" s="7" t="s">
        <v>95</v>
      </c>
      <c r="C484" s="137">
        <v>46215</v>
      </c>
      <c r="D484" s="42" t="s">
        <v>663</v>
      </c>
      <c r="E484" s="36" t="s">
        <v>218</v>
      </c>
      <c r="F484" s="112">
        <f t="shared" si="29"/>
        <v>14.5</v>
      </c>
      <c r="G484" s="113">
        <f t="shared" si="27"/>
        <v>0</v>
      </c>
      <c r="H484" s="115">
        <f t="shared" si="28"/>
        <v>0</v>
      </c>
      <c r="I484" s="18"/>
      <c r="J484" s="18"/>
      <c r="K484" s="7"/>
      <c r="L484" s="7"/>
      <c r="M484" s="7"/>
      <c r="N484" s="18"/>
      <c r="O484" s="122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hidden="1">
      <c r="A485" s="18" t="s">
        <v>19</v>
      </c>
      <c r="B485" s="7" t="s">
        <v>95</v>
      </c>
      <c r="C485" s="137">
        <v>46215</v>
      </c>
      <c r="D485" s="42" t="s">
        <v>675</v>
      </c>
      <c r="E485" s="36" t="s">
        <v>498</v>
      </c>
      <c r="F485" s="112">
        <f t="shared" si="29"/>
        <v>7.916666666666667</v>
      </c>
      <c r="G485" s="113">
        <f t="shared" si="27"/>
        <v>0</v>
      </c>
      <c r="H485" s="115">
        <f t="shared" si="28"/>
        <v>0</v>
      </c>
      <c r="I485" s="18"/>
      <c r="J485" s="18"/>
      <c r="K485" s="7"/>
      <c r="L485" s="7"/>
      <c r="M485" s="7"/>
      <c r="N485" s="18"/>
      <c r="O485" s="122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hidden="1">
      <c r="A486" s="18" t="s">
        <v>19</v>
      </c>
      <c r="B486" s="7" t="s">
        <v>95</v>
      </c>
      <c r="C486" s="137">
        <v>46216</v>
      </c>
      <c r="D486" s="42" t="s">
        <v>675</v>
      </c>
      <c r="E486" s="36" t="s">
        <v>498</v>
      </c>
      <c r="F486" s="112">
        <f t="shared" si="29"/>
        <v>7.916666666666667</v>
      </c>
      <c r="G486" s="113">
        <f t="shared" si="27"/>
        <v>0</v>
      </c>
      <c r="H486" s="115">
        <f t="shared" si="28"/>
        <v>0</v>
      </c>
      <c r="I486" s="18"/>
      <c r="J486" s="18"/>
      <c r="K486" s="7"/>
      <c r="L486" s="7"/>
      <c r="M486" s="7"/>
      <c r="N486" s="18"/>
      <c r="O486" s="122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hidden="1">
      <c r="A487" s="18" t="s">
        <v>19</v>
      </c>
      <c r="B487" s="7" t="s">
        <v>95</v>
      </c>
      <c r="C487" s="137">
        <v>46217</v>
      </c>
      <c r="D487" s="42" t="s">
        <v>510</v>
      </c>
      <c r="E487" s="36" t="s">
        <v>696</v>
      </c>
      <c r="F487" s="112">
        <f t="shared" si="29"/>
        <v>6.2666666666666666</v>
      </c>
      <c r="G487" s="113">
        <f t="shared" si="27"/>
        <v>0</v>
      </c>
      <c r="H487" s="115">
        <f t="shared" si="28"/>
        <v>0</v>
      </c>
      <c r="I487" s="18"/>
      <c r="J487" s="18"/>
      <c r="K487" s="7"/>
      <c r="L487" s="7"/>
      <c r="M487" s="7"/>
      <c r="N487" s="18"/>
      <c r="O487" s="122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hidden="1">
      <c r="A488" s="18" t="s">
        <v>19</v>
      </c>
      <c r="B488" s="7" t="s">
        <v>95</v>
      </c>
      <c r="C488" s="137">
        <v>46221</v>
      </c>
      <c r="D488" s="42" t="s">
        <v>510</v>
      </c>
      <c r="E488" s="36" t="s">
        <v>697</v>
      </c>
      <c r="F488" s="112">
        <f t="shared" si="29"/>
        <v>6.6833333333333336</v>
      </c>
      <c r="G488" s="113">
        <f t="shared" si="27"/>
        <v>0</v>
      </c>
      <c r="H488" s="115">
        <f t="shared" si="28"/>
        <v>0</v>
      </c>
      <c r="I488" s="18"/>
      <c r="J488" s="18"/>
      <c r="K488" s="7"/>
      <c r="L488" s="7"/>
      <c r="M488" s="7"/>
      <c r="N488" s="18"/>
      <c r="O488" s="122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:30" hidden="1">
      <c r="A489" s="18" t="s">
        <v>19</v>
      </c>
      <c r="B489" s="7" t="s">
        <v>96</v>
      </c>
      <c r="C489" s="137">
        <v>46206</v>
      </c>
      <c r="D489" s="42" t="s">
        <v>673</v>
      </c>
      <c r="E489" s="36" t="s">
        <v>698</v>
      </c>
      <c r="F489" s="112">
        <f t="shared" si="29"/>
        <v>3.9833333333333334</v>
      </c>
      <c r="G489" s="113">
        <f t="shared" si="27"/>
        <v>1</v>
      </c>
      <c r="H489" s="115">
        <f t="shared" si="28"/>
        <v>0</v>
      </c>
      <c r="I489" s="18"/>
      <c r="J489" s="18"/>
      <c r="K489" s="7"/>
      <c r="L489" s="7"/>
      <c r="M489" s="7"/>
      <c r="N489" s="18"/>
      <c r="O489" s="122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hidden="1">
      <c r="A490" s="18" t="s">
        <v>19</v>
      </c>
      <c r="B490" s="7" t="s">
        <v>96</v>
      </c>
      <c r="C490" s="137">
        <v>46207</v>
      </c>
      <c r="D490" s="42" t="s">
        <v>673</v>
      </c>
      <c r="E490" s="36" t="s">
        <v>699</v>
      </c>
      <c r="F490" s="112">
        <f t="shared" si="29"/>
        <v>6.4333333333333336</v>
      </c>
      <c r="G490" s="113">
        <f t="shared" si="27"/>
        <v>0</v>
      </c>
      <c r="H490" s="115">
        <f t="shared" si="28"/>
        <v>0</v>
      </c>
      <c r="I490" s="18"/>
      <c r="J490" s="18"/>
      <c r="K490" s="7"/>
      <c r="L490" s="7"/>
      <c r="M490" s="7"/>
      <c r="N490" s="18"/>
      <c r="O490" s="122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hidden="1">
      <c r="A491" s="18" t="s">
        <v>19</v>
      </c>
      <c r="B491" s="7" t="s">
        <v>96</v>
      </c>
      <c r="C491" s="137">
        <v>46208</v>
      </c>
      <c r="D491" s="42" t="s">
        <v>673</v>
      </c>
      <c r="E491" s="36" t="s">
        <v>700</v>
      </c>
      <c r="F491" s="112">
        <f t="shared" si="29"/>
        <v>5.8</v>
      </c>
      <c r="G491" s="113">
        <f t="shared" si="27"/>
        <v>0</v>
      </c>
      <c r="H491" s="115">
        <f t="shared" si="28"/>
        <v>0</v>
      </c>
      <c r="I491" s="18"/>
      <c r="J491" s="18"/>
      <c r="K491" s="7"/>
      <c r="L491" s="7"/>
      <c r="M491" s="7"/>
      <c r="N491" s="18"/>
      <c r="O491" s="122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hidden="1">
      <c r="A492" s="18" t="s">
        <v>19</v>
      </c>
      <c r="B492" s="7" t="s">
        <v>96</v>
      </c>
      <c r="C492" s="137">
        <v>46209</v>
      </c>
      <c r="D492" s="42" t="s">
        <v>663</v>
      </c>
      <c r="E492" s="36" t="s">
        <v>303</v>
      </c>
      <c r="F492" s="112">
        <f t="shared" si="29"/>
        <v>7.95</v>
      </c>
      <c r="G492" s="113">
        <f t="shared" si="27"/>
        <v>0</v>
      </c>
      <c r="H492" s="115">
        <f t="shared" si="28"/>
        <v>0</v>
      </c>
      <c r="I492" s="18"/>
      <c r="J492" s="18"/>
      <c r="K492" s="7"/>
      <c r="L492" s="7"/>
      <c r="M492" s="7"/>
      <c r="N492" s="18"/>
      <c r="O492" s="122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hidden="1">
      <c r="A493" s="18" t="s">
        <v>19</v>
      </c>
      <c r="B493" s="7" t="s">
        <v>96</v>
      </c>
      <c r="C493" s="137">
        <v>46210</v>
      </c>
      <c r="D493" s="42" t="s">
        <v>673</v>
      </c>
      <c r="E493" s="36" t="s">
        <v>624</v>
      </c>
      <c r="F493" s="112">
        <f t="shared" si="29"/>
        <v>6</v>
      </c>
      <c r="G493" s="113">
        <f t="shared" si="27"/>
        <v>0</v>
      </c>
      <c r="H493" s="115">
        <f t="shared" si="28"/>
        <v>0</v>
      </c>
      <c r="I493" s="18"/>
      <c r="J493" s="18"/>
      <c r="K493" s="7"/>
      <c r="L493" s="7"/>
      <c r="M493" s="7"/>
      <c r="N493" s="18"/>
      <c r="O493" s="122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hidden="1">
      <c r="A494" s="18" t="s">
        <v>19</v>
      </c>
      <c r="B494" s="7" t="s">
        <v>96</v>
      </c>
      <c r="C494" s="137">
        <v>46211</v>
      </c>
      <c r="D494" s="42" t="s">
        <v>673</v>
      </c>
      <c r="E494" s="36" t="s">
        <v>701</v>
      </c>
      <c r="F494" s="112">
        <f t="shared" si="29"/>
        <v>5.95</v>
      </c>
      <c r="G494" s="113">
        <f t="shared" si="27"/>
        <v>0</v>
      </c>
      <c r="H494" s="115">
        <f t="shared" si="28"/>
        <v>0</v>
      </c>
      <c r="I494" s="18"/>
      <c r="J494" s="18"/>
      <c r="K494" s="7"/>
      <c r="L494" s="7"/>
      <c r="M494" s="7"/>
      <c r="N494" s="18"/>
      <c r="O494" s="122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hidden="1">
      <c r="A495" s="18" t="s">
        <v>19</v>
      </c>
      <c r="B495" s="7" t="s">
        <v>96</v>
      </c>
      <c r="C495" s="137">
        <v>46218</v>
      </c>
      <c r="D495" s="42" t="s">
        <v>673</v>
      </c>
      <c r="E495" s="36" t="s">
        <v>536</v>
      </c>
      <c r="F495" s="112">
        <f t="shared" si="29"/>
        <v>5.9833333333333334</v>
      </c>
      <c r="G495" s="113">
        <f t="shared" si="27"/>
        <v>0</v>
      </c>
      <c r="H495" s="115">
        <f t="shared" si="28"/>
        <v>0</v>
      </c>
      <c r="I495" s="18"/>
      <c r="J495" s="18"/>
      <c r="K495" s="7"/>
      <c r="L495" s="7"/>
      <c r="M495" s="7"/>
      <c r="N495" s="18"/>
      <c r="O495" s="122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0" hidden="1">
      <c r="A496" s="18" t="s">
        <v>19</v>
      </c>
      <c r="B496" s="7" t="s">
        <v>96</v>
      </c>
      <c r="C496" s="137">
        <v>46219</v>
      </c>
      <c r="D496" s="42" t="s">
        <v>673</v>
      </c>
      <c r="E496" s="36" t="s">
        <v>551</v>
      </c>
      <c r="F496" s="112">
        <f t="shared" si="29"/>
        <v>6.05</v>
      </c>
      <c r="G496" s="113">
        <f t="shared" si="27"/>
        <v>0</v>
      </c>
      <c r="H496" s="115">
        <f t="shared" si="28"/>
        <v>0</v>
      </c>
      <c r="I496" s="18"/>
      <c r="J496" s="18"/>
      <c r="K496" s="7"/>
      <c r="L496" s="7"/>
      <c r="M496" s="7"/>
      <c r="N496" s="18"/>
      <c r="O496" s="122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hidden="1">
      <c r="A497" s="18" t="s">
        <v>19</v>
      </c>
      <c r="B497" s="7" t="s">
        <v>96</v>
      </c>
      <c r="C497" s="137">
        <v>46220</v>
      </c>
      <c r="D497" s="42" t="s">
        <v>510</v>
      </c>
      <c r="E497" s="36" t="s">
        <v>495</v>
      </c>
      <c r="F497" s="112">
        <f t="shared" si="29"/>
        <v>8.0166666666666675</v>
      </c>
      <c r="G497" s="113">
        <f t="shared" si="27"/>
        <v>0</v>
      </c>
      <c r="H497" s="115">
        <f t="shared" si="28"/>
        <v>0</v>
      </c>
      <c r="I497" s="18"/>
      <c r="J497" s="18"/>
      <c r="K497" s="7"/>
      <c r="L497" s="7"/>
      <c r="M497" s="7"/>
      <c r="N497" s="18"/>
      <c r="O497" s="122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hidden="1">
      <c r="A498" s="18" t="s">
        <v>19</v>
      </c>
      <c r="B498" s="7" t="s">
        <v>96</v>
      </c>
      <c r="C498" s="137">
        <v>46220</v>
      </c>
      <c r="D498" s="42" t="s">
        <v>675</v>
      </c>
      <c r="E498" s="36" t="s">
        <v>702</v>
      </c>
      <c r="F498" s="112">
        <f t="shared" si="29"/>
        <v>0.8833333333333333</v>
      </c>
      <c r="G498" s="113">
        <f t="shared" si="27"/>
        <v>1</v>
      </c>
      <c r="H498" s="115">
        <f t="shared" si="28"/>
        <v>1</v>
      </c>
      <c r="I498" s="18"/>
      <c r="J498" s="18"/>
      <c r="K498" s="7"/>
      <c r="L498" s="7"/>
      <c r="M498" s="7"/>
      <c r="N498" s="18"/>
      <c r="O498" s="122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hidden="1">
      <c r="A499" s="18" t="s">
        <v>19</v>
      </c>
      <c r="B499" s="7" t="s">
        <v>96</v>
      </c>
      <c r="C499" s="137">
        <v>46227</v>
      </c>
      <c r="D499" s="42" t="s">
        <v>673</v>
      </c>
      <c r="E499" s="36" t="s">
        <v>703</v>
      </c>
      <c r="F499" s="112">
        <f t="shared" si="29"/>
        <v>5.45</v>
      </c>
      <c r="G499" s="113">
        <f t="shared" si="27"/>
        <v>0</v>
      </c>
      <c r="H499" s="115">
        <f t="shared" si="28"/>
        <v>0</v>
      </c>
      <c r="I499" s="18"/>
      <c r="J499" s="18"/>
      <c r="K499" s="7"/>
      <c r="L499" s="7"/>
      <c r="M499" s="7"/>
      <c r="N499" s="18"/>
      <c r="O499" s="122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hidden="1">
      <c r="A500" s="18" t="s">
        <v>19</v>
      </c>
      <c r="B500" s="7" t="s">
        <v>96</v>
      </c>
      <c r="C500" s="137">
        <v>46228</v>
      </c>
      <c r="D500" s="42" t="s">
        <v>673</v>
      </c>
      <c r="E500" s="36" t="s">
        <v>704</v>
      </c>
      <c r="F500" s="112">
        <f t="shared" si="29"/>
        <v>6.4</v>
      </c>
      <c r="G500" s="113">
        <f t="shared" si="27"/>
        <v>0</v>
      </c>
      <c r="H500" s="115">
        <f t="shared" si="28"/>
        <v>0</v>
      </c>
      <c r="I500" s="18"/>
      <c r="J500" s="18"/>
      <c r="K500" s="7"/>
      <c r="L500" s="7"/>
      <c r="M500" s="7"/>
      <c r="N500" s="18"/>
      <c r="O500" s="122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hidden="1">
      <c r="A501" s="18" t="s">
        <v>19</v>
      </c>
      <c r="B501" s="7" t="s">
        <v>96</v>
      </c>
      <c r="C501" s="137">
        <v>46228</v>
      </c>
      <c r="D501" s="42" t="s">
        <v>675</v>
      </c>
      <c r="E501" s="36" t="s">
        <v>705</v>
      </c>
      <c r="F501" s="112">
        <f t="shared" si="29"/>
        <v>0.48333333333333334</v>
      </c>
      <c r="G501" s="113">
        <f t="shared" si="27"/>
        <v>1</v>
      </c>
      <c r="H501" s="115">
        <f t="shared" si="28"/>
        <v>1</v>
      </c>
      <c r="I501" s="18"/>
      <c r="J501" s="18"/>
      <c r="K501" s="7"/>
      <c r="L501" s="7"/>
      <c r="M501" s="7"/>
      <c r="N501" s="18"/>
      <c r="O501" s="122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spans="1:30" hidden="1">
      <c r="A502" s="18" t="s">
        <v>19</v>
      </c>
      <c r="B502" s="7" t="s">
        <v>96</v>
      </c>
      <c r="C502" s="137">
        <v>46229</v>
      </c>
      <c r="D502" s="42" t="s">
        <v>673</v>
      </c>
      <c r="E502" s="36" t="s">
        <v>706</v>
      </c>
      <c r="F502" s="112">
        <f t="shared" si="29"/>
        <v>6.1</v>
      </c>
      <c r="G502" s="113">
        <f t="shared" si="27"/>
        <v>0</v>
      </c>
      <c r="H502" s="115">
        <f t="shared" si="28"/>
        <v>0</v>
      </c>
      <c r="I502" s="18"/>
      <c r="J502" s="18"/>
      <c r="K502" s="7"/>
      <c r="L502" s="7"/>
      <c r="M502" s="7"/>
      <c r="N502" s="18"/>
      <c r="O502" s="122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spans="1:30" hidden="1">
      <c r="A503" s="18" t="s">
        <v>19</v>
      </c>
      <c r="B503" s="7" t="s">
        <v>96</v>
      </c>
      <c r="C503" s="137">
        <v>46230</v>
      </c>
      <c r="D503" s="42" t="s">
        <v>673</v>
      </c>
      <c r="E503" s="36" t="s">
        <v>707</v>
      </c>
      <c r="F503" s="112">
        <f t="shared" si="29"/>
        <v>5.55</v>
      </c>
      <c r="G503" s="113">
        <f t="shared" si="27"/>
        <v>0</v>
      </c>
      <c r="H503" s="115">
        <f t="shared" si="28"/>
        <v>0</v>
      </c>
      <c r="I503" s="18"/>
      <c r="J503" s="18"/>
      <c r="K503" s="7"/>
      <c r="L503" s="7"/>
      <c r="M503" s="7"/>
      <c r="N503" s="18"/>
      <c r="O503" s="122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hidden="1">
      <c r="A504" s="18" t="s">
        <v>19</v>
      </c>
      <c r="B504" s="7" t="s">
        <v>96</v>
      </c>
      <c r="C504" s="137">
        <v>46231</v>
      </c>
      <c r="D504" s="42" t="s">
        <v>510</v>
      </c>
      <c r="E504" s="36" t="s">
        <v>589</v>
      </c>
      <c r="F504" s="112">
        <f t="shared" si="29"/>
        <v>7.5166666666666666</v>
      </c>
      <c r="G504" s="113">
        <f t="shared" si="27"/>
        <v>0</v>
      </c>
      <c r="H504" s="115">
        <f t="shared" si="28"/>
        <v>0</v>
      </c>
      <c r="I504" s="18"/>
      <c r="J504" s="18"/>
      <c r="K504" s="7"/>
      <c r="L504" s="7"/>
      <c r="M504" s="7"/>
      <c r="N504" s="18"/>
      <c r="O504" s="122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hidden="1">
      <c r="A505" s="18" t="s">
        <v>19</v>
      </c>
      <c r="B505" s="7" t="s">
        <v>96</v>
      </c>
      <c r="C505" s="137">
        <v>46232</v>
      </c>
      <c r="D505" s="42" t="s">
        <v>673</v>
      </c>
      <c r="E505" s="36" t="s">
        <v>708</v>
      </c>
      <c r="F505" s="112">
        <f t="shared" si="29"/>
        <v>5.4333333333333336</v>
      </c>
      <c r="G505" s="113">
        <f t="shared" si="27"/>
        <v>0</v>
      </c>
      <c r="H505" s="115">
        <f t="shared" si="28"/>
        <v>0</v>
      </c>
      <c r="I505" s="18"/>
      <c r="J505" s="18"/>
      <c r="K505" s="7"/>
      <c r="L505" s="7"/>
      <c r="M505" s="7"/>
      <c r="N505" s="18"/>
      <c r="O505" s="122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:30" hidden="1">
      <c r="A506" s="18" t="s">
        <v>19</v>
      </c>
      <c r="B506" s="7" t="s">
        <v>96</v>
      </c>
      <c r="C506" s="137">
        <v>46234</v>
      </c>
      <c r="D506" s="42" t="s">
        <v>510</v>
      </c>
      <c r="E506" s="36" t="s">
        <v>709</v>
      </c>
      <c r="F506" s="112">
        <f t="shared" si="29"/>
        <v>4.5166666666666666</v>
      </c>
      <c r="G506" s="113">
        <f t="shared" si="27"/>
        <v>0</v>
      </c>
      <c r="H506" s="115">
        <f t="shared" si="28"/>
        <v>0</v>
      </c>
      <c r="I506" s="18"/>
      <c r="J506" s="18"/>
      <c r="K506" s="7"/>
      <c r="L506" s="7"/>
      <c r="M506" s="7"/>
      <c r="N506" s="18"/>
      <c r="O506" s="122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:30" hidden="1">
      <c r="A507" s="18" t="s">
        <v>19</v>
      </c>
      <c r="B507" s="7" t="s">
        <v>87</v>
      </c>
      <c r="C507" s="137">
        <v>46206</v>
      </c>
      <c r="D507" s="42" t="s">
        <v>510</v>
      </c>
      <c r="E507" s="36" t="s">
        <v>495</v>
      </c>
      <c r="F507" s="112">
        <f t="shared" si="29"/>
        <v>8.0166666666666675</v>
      </c>
      <c r="G507" s="113">
        <f t="shared" si="27"/>
        <v>0</v>
      </c>
      <c r="H507" s="115">
        <f t="shared" si="28"/>
        <v>0</v>
      </c>
      <c r="I507" s="18"/>
      <c r="J507" s="18"/>
      <c r="K507" s="7"/>
      <c r="L507" s="7"/>
      <c r="M507" s="7"/>
      <c r="N507" s="18"/>
      <c r="O507" s="122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:30" hidden="1">
      <c r="A508" s="18" t="s">
        <v>19</v>
      </c>
      <c r="B508" s="7" t="s">
        <v>87</v>
      </c>
      <c r="C508" s="137">
        <v>46207</v>
      </c>
      <c r="D508" s="42" t="s">
        <v>662</v>
      </c>
      <c r="E508" s="36" t="s">
        <v>366</v>
      </c>
      <c r="F508" s="112">
        <f t="shared" si="29"/>
        <v>8.3666666666666671</v>
      </c>
      <c r="G508" s="113">
        <f t="shared" si="27"/>
        <v>0</v>
      </c>
      <c r="H508" s="115">
        <f t="shared" si="28"/>
        <v>0</v>
      </c>
      <c r="I508" s="18"/>
      <c r="J508" s="18"/>
      <c r="K508" s="7"/>
      <c r="L508" s="7"/>
      <c r="M508" s="7"/>
      <c r="N508" s="18"/>
      <c r="O508" s="122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:30" hidden="1">
      <c r="A509" s="18" t="s">
        <v>19</v>
      </c>
      <c r="B509" s="7" t="s">
        <v>87</v>
      </c>
      <c r="C509" s="137">
        <v>46208</v>
      </c>
      <c r="D509" s="42" t="s">
        <v>510</v>
      </c>
      <c r="E509" s="36" t="s">
        <v>316</v>
      </c>
      <c r="F509" s="112">
        <f t="shared" si="29"/>
        <v>7.9</v>
      </c>
      <c r="G509" s="113">
        <f t="shared" si="27"/>
        <v>0</v>
      </c>
      <c r="H509" s="115">
        <f t="shared" si="28"/>
        <v>0</v>
      </c>
      <c r="I509" s="18"/>
      <c r="J509" s="18"/>
      <c r="K509" s="7"/>
      <c r="L509" s="7"/>
      <c r="M509" s="7"/>
      <c r="N509" s="18"/>
      <c r="O509" s="122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spans="1:30" hidden="1">
      <c r="A510" s="18" t="s">
        <v>19</v>
      </c>
      <c r="B510" s="7" t="s">
        <v>87</v>
      </c>
      <c r="C510" s="137">
        <v>46209</v>
      </c>
      <c r="D510" s="42" t="s">
        <v>662</v>
      </c>
      <c r="E510" s="36" t="s">
        <v>654</v>
      </c>
      <c r="F510" s="112">
        <f t="shared" si="29"/>
        <v>6.0333333333333332</v>
      </c>
      <c r="G510" s="113">
        <f t="shared" si="27"/>
        <v>0</v>
      </c>
      <c r="H510" s="115">
        <f t="shared" si="28"/>
        <v>0</v>
      </c>
      <c r="I510" s="18"/>
      <c r="J510" s="18"/>
      <c r="K510" s="7"/>
      <c r="L510" s="7"/>
      <c r="M510" s="7"/>
      <c r="N510" s="18"/>
      <c r="O510" s="122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:30" hidden="1">
      <c r="A511" s="18" t="s">
        <v>19</v>
      </c>
      <c r="B511" s="7" t="s">
        <v>97</v>
      </c>
      <c r="C511" s="137">
        <v>46204</v>
      </c>
      <c r="D511" s="42" t="s">
        <v>663</v>
      </c>
      <c r="E511" s="36" t="s">
        <v>710</v>
      </c>
      <c r="F511" s="112">
        <f t="shared" si="29"/>
        <v>0.98333333333333328</v>
      </c>
      <c r="G511" s="113">
        <f t="shared" si="27"/>
        <v>1</v>
      </c>
      <c r="H511" s="115">
        <f t="shared" si="28"/>
        <v>1</v>
      </c>
      <c r="I511" s="18"/>
      <c r="J511" s="18"/>
      <c r="K511" s="7"/>
      <c r="L511" s="7"/>
      <c r="M511" s="7"/>
      <c r="N511" s="18"/>
      <c r="O511" s="122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:30" hidden="1">
      <c r="A512" s="18" t="s">
        <v>19</v>
      </c>
      <c r="B512" s="7" t="s">
        <v>97</v>
      </c>
      <c r="C512" s="137">
        <v>46204</v>
      </c>
      <c r="D512" s="42" t="s">
        <v>711</v>
      </c>
      <c r="E512" s="36" t="s">
        <v>627</v>
      </c>
      <c r="F512" s="112">
        <f t="shared" si="29"/>
        <v>1</v>
      </c>
      <c r="G512" s="113">
        <f t="shared" si="27"/>
        <v>1</v>
      </c>
      <c r="H512" s="115">
        <f t="shared" si="28"/>
        <v>1</v>
      </c>
      <c r="I512" s="18"/>
      <c r="J512" s="18"/>
      <c r="K512" s="7"/>
      <c r="L512" s="7"/>
      <c r="M512" s="7"/>
      <c r="N512" s="18"/>
      <c r="O512" s="122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:30" hidden="1">
      <c r="A513" s="18" t="s">
        <v>19</v>
      </c>
      <c r="B513" s="7" t="s">
        <v>97</v>
      </c>
      <c r="C513" s="137">
        <v>46204</v>
      </c>
      <c r="D513" s="42" t="s">
        <v>675</v>
      </c>
      <c r="E513" s="36" t="s">
        <v>219</v>
      </c>
      <c r="F513" s="112">
        <f t="shared" si="29"/>
        <v>7.9333333333333336</v>
      </c>
      <c r="G513" s="113">
        <f t="shared" si="27"/>
        <v>0</v>
      </c>
      <c r="H513" s="115">
        <f t="shared" si="28"/>
        <v>0</v>
      </c>
      <c r="I513" s="18"/>
      <c r="J513" s="18"/>
      <c r="K513" s="7"/>
      <c r="L513" s="7"/>
      <c r="M513" s="7"/>
      <c r="N513" s="18"/>
      <c r="O513" s="122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spans="1:30" hidden="1">
      <c r="A514" s="18" t="s">
        <v>19</v>
      </c>
      <c r="B514" s="7" t="s">
        <v>97</v>
      </c>
      <c r="C514" s="137">
        <v>46205</v>
      </c>
      <c r="D514" s="42" t="s">
        <v>663</v>
      </c>
      <c r="E514" s="36" t="s">
        <v>712</v>
      </c>
      <c r="F514" s="112">
        <f t="shared" si="29"/>
        <v>0.83333333333333337</v>
      </c>
      <c r="G514" s="113">
        <f t="shared" ref="G514:G577" si="30">IF(AND(ISNUMBER(F514), F514&lt;4), 1, 0)</f>
        <v>1</v>
      </c>
      <c r="H514" s="115">
        <f t="shared" ref="H514:H577" si="31">IF(AND(G514=1, COUNTIFS(A:A, A514, B:B, B514, C:C, C514) &gt; 1), 1, 0)</f>
        <v>1</v>
      </c>
      <c r="I514" s="18"/>
      <c r="J514" s="18"/>
      <c r="K514" s="7"/>
      <c r="L514" s="7"/>
      <c r="M514" s="7"/>
      <c r="N514" s="18"/>
      <c r="O514" s="122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hidden="1">
      <c r="A515" s="18" t="s">
        <v>19</v>
      </c>
      <c r="B515" s="7" t="s">
        <v>97</v>
      </c>
      <c r="C515" s="137">
        <v>46205</v>
      </c>
      <c r="D515" s="42" t="s">
        <v>675</v>
      </c>
      <c r="E515" s="36" t="s">
        <v>468</v>
      </c>
      <c r="F515" s="112">
        <f t="shared" ref="F515:F578" si="32">IF(ISNUMBER(SEARCH("h",E515)), LEFT(E515,SEARCH("h",E515)-1) + IFERROR(MID(E515,SEARCH("h",E515)+1,LEN(E515)-SEARCH("h",E515)-1)/60, 0), IF(ISNUMBER(SEARCH("p",E515)), LEFT(E515,SEARCH("p",E515)-1)/60, "")
)</f>
        <v>8.0833333333333339</v>
      </c>
      <c r="G515" s="113">
        <f t="shared" si="30"/>
        <v>0</v>
      </c>
      <c r="H515" s="115">
        <f t="shared" si="31"/>
        <v>0</v>
      </c>
      <c r="I515" s="18"/>
      <c r="J515" s="18"/>
      <c r="K515" s="7"/>
      <c r="L515" s="7"/>
      <c r="M515" s="7"/>
      <c r="N515" s="18"/>
      <c r="O515" s="122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hidden="1">
      <c r="A516" s="18" t="s">
        <v>19</v>
      </c>
      <c r="B516" s="7" t="s">
        <v>97</v>
      </c>
      <c r="C516" s="137">
        <v>46206</v>
      </c>
      <c r="D516" s="42" t="s">
        <v>663</v>
      </c>
      <c r="E516" s="36" t="s">
        <v>713</v>
      </c>
      <c r="F516" s="112">
        <f t="shared" si="32"/>
        <v>0.95</v>
      </c>
      <c r="G516" s="113">
        <f t="shared" si="30"/>
        <v>1</v>
      </c>
      <c r="H516" s="115">
        <f t="shared" si="31"/>
        <v>1</v>
      </c>
      <c r="I516" s="18"/>
      <c r="J516" s="18"/>
      <c r="K516" s="7"/>
      <c r="L516" s="7"/>
      <c r="M516" s="7"/>
      <c r="N516" s="18"/>
      <c r="O516" s="122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hidden="1">
      <c r="A517" s="18" t="s">
        <v>19</v>
      </c>
      <c r="B517" s="7" t="s">
        <v>97</v>
      </c>
      <c r="C517" s="137">
        <v>46206</v>
      </c>
      <c r="D517" s="42" t="s">
        <v>675</v>
      </c>
      <c r="E517" s="36" t="s">
        <v>496</v>
      </c>
      <c r="F517" s="112">
        <f t="shared" si="32"/>
        <v>8.0666666666666664</v>
      </c>
      <c r="G517" s="113">
        <f t="shared" si="30"/>
        <v>0</v>
      </c>
      <c r="H517" s="115">
        <f t="shared" si="31"/>
        <v>0</v>
      </c>
      <c r="I517" s="18"/>
      <c r="J517" s="18"/>
      <c r="K517" s="7"/>
      <c r="L517" s="7"/>
      <c r="M517" s="7"/>
      <c r="N517" s="18"/>
      <c r="O517" s="122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:30" hidden="1">
      <c r="A518" s="18" t="s">
        <v>19</v>
      </c>
      <c r="B518" s="7" t="s">
        <v>97</v>
      </c>
      <c r="C518" s="137">
        <v>46207</v>
      </c>
      <c r="D518" s="42" t="s">
        <v>663</v>
      </c>
      <c r="E518" s="36" t="s">
        <v>714</v>
      </c>
      <c r="F518" s="112">
        <f t="shared" si="32"/>
        <v>0.9</v>
      </c>
      <c r="G518" s="113">
        <f t="shared" si="30"/>
        <v>1</v>
      </c>
      <c r="H518" s="115">
        <f t="shared" si="31"/>
        <v>1</v>
      </c>
      <c r="I518" s="18"/>
      <c r="J518" s="18"/>
      <c r="K518" s="7"/>
      <c r="L518" s="7"/>
      <c r="M518" s="7"/>
      <c r="N518" s="18"/>
      <c r="O518" s="122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:30" hidden="1">
      <c r="A519" s="18" t="s">
        <v>19</v>
      </c>
      <c r="B519" s="7" t="s">
        <v>97</v>
      </c>
      <c r="C519" s="137">
        <v>46207</v>
      </c>
      <c r="D519" s="42" t="s">
        <v>711</v>
      </c>
      <c r="E519" s="36" t="s">
        <v>710</v>
      </c>
      <c r="F519" s="112">
        <f t="shared" si="32"/>
        <v>0.98333333333333328</v>
      </c>
      <c r="G519" s="113">
        <f t="shared" si="30"/>
        <v>1</v>
      </c>
      <c r="H519" s="115">
        <f t="shared" si="31"/>
        <v>1</v>
      </c>
      <c r="I519" s="18"/>
      <c r="J519" s="18"/>
      <c r="K519" s="7"/>
      <c r="L519" s="7"/>
      <c r="M519" s="7"/>
      <c r="N519" s="18"/>
      <c r="O519" s="122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:30" hidden="1">
      <c r="A520" s="18" t="s">
        <v>19</v>
      </c>
      <c r="B520" s="7" t="s">
        <v>97</v>
      </c>
      <c r="C520" s="137">
        <v>46207</v>
      </c>
      <c r="D520" s="42" t="s">
        <v>675</v>
      </c>
      <c r="E520" s="36" t="s">
        <v>243</v>
      </c>
      <c r="F520" s="112">
        <f t="shared" si="32"/>
        <v>8</v>
      </c>
      <c r="G520" s="113">
        <f t="shared" si="30"/>
        <v>0</v>
      </c>
      <c r="H520" s="115">
        <f t="shared" si="31"/>
        <v>0</v>
      </c>
      <c r="I520" s="18"/>
      <c r="J520" s="18"/>
      <c r="K520" s="7"/>
      <c r="L520" s="7"/>
      <c r="M520" s="7"/>
      <c r="N520" s="18"/>
      <c r="O520" s="122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hidden="1">
      <c r="A521" s="18" t="s">
        <v>19</v>
      </c>
      <c r="B521" s="7" t="s">
        <v>97</v>
      </c>
      <c r="C521" s="137">
        <v>46208</v>
      </c>
      <c r="D521" s="42" t="s">
        <v>663</v>
      </c>
      <c r="E521" s="36" t="s">
        <v>702</v>
      </c>
      <c r="F521" s="112">
        <f t="shared" si="32"/>
        <v>0.8833333333333333</v>
      </c>
      <c r="G521" s="113">
        <f t="shared" si="30"/>
        <v>1</v>
      </c>
      <c r="H521" s="115">
        <f t="shared" si="31"/>
        <v>1</v>
      </c>
      <c r="I521" s="18"/>
      <c r="J521" s="18"/>
      <c r="K521" s="7"/>
      <c r="L521" s="7"/>
      <c r="M521" s="7"/>
      <c r="N521" s="18"/>
      <c r="O521" s="122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hidden="1">
      <c r="A522" s="18" t="s">
        <v>19</v>
      </c>
      <c r="B522" s="7" t="s">
        <v>97</v>
      </c>
      <c r="C522" s="137">
        <v>46208</v>
      </c>
      <c r="D522" s="42" t="s">
        <v>675</v>
      </c>
      <c r="E522" s="36" t="s">
        <v>496</v>
      </c>
      <c r="F522" s="112">
        <f t="shared" si="32"/>
        <v>8.0666666666666664</v>
      </c>
      <c r="G522" s="113">
        <f t="shared" si="30"/>
        <v>0</v>
      </c>
      <c r="H522" s="115">
        <f t="shared" si="31"/>
        <v>0</v>
      </c>
      <c r="I522" s="18"/>
      <c r="J522" s="18"/>
      <c r="K522" s="7"/>
      <c r="L522" s="7"/>
      <c r="M522" s="7"/>
      <c r="N522" s="18"/>
      <c r="O522" s="122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hidden="1">
      <c r="A523" s="18" t="s">
        <v>19</v>
      </c>
      <c r="B523" s="7" t="s">
        <v>97</v>
      </c>
      <c r="C523" s="137">
        <v>46209</v>
      </c>
      <c r="D523" s="42" t="s">
        <v>663</v>
      </c>
      <c r="E523" s="36" t="s">
        <v>714</v>
      </c>
      <c r="F523" s="112">
        <f t="shared" si="32"/>
        <v>0.9</v>
      </c>
      <c r="G523" s="113">
        <f t="shared" si="30"/>
        <v>1</v>
      </c>
      <c r="H523" s="115">
        <f t="shared" si="31"/>
        <v>1</v>
      </c>
      <c r="I523" s="18"/>
      <c r="J523" s="18"/>
      <c r="K523" s="7"/>
      <c r="L523" s="7"/>
      <c r="M523" s="7"/>
      <c r="N523" s="18"/>
      <c r="O523" s="122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spans="1:30" hidden="1">
      <c r="A524" s="18" t="s">
        <v>19</v>
      </c>
      <c r="B524" s="7" t="s">
        <v>97</v>
      </c>
      <c r="C524" s="137">
        <v>46209</v>
      </c>
      <c r="D524" s="42" t="s">
        <v>675</v>
      </c>
      <c r="E524" s="36" t="s">
        <v>468</v>
      </c>
      <c r="F524" s="112">
        <f t="shared" si="32"/>
        <v>8.0833333333333339</v>
      </c>
      <c r="G524" s="113">
        <f t="shared" si="30"/>
        <v>0</v>
      </c>
      <c r="H524" s="115">
        <f t="shared" si="31"/>
        <v>0</v>
      </c>
      <c r="I524" s="18"/>
      <c r="J524" s="18"/>
      <c r="K524" s="7"/>
      <c r="L524" s="7"/>
      <c r="M524" s="7"/>
      <c r="N524" s="18"/>
      <c r="O524" s="122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spans="1:30" hidden="1">
      <c r="A525" s="18" t="s">
        <v>19</v>
      </c>
      <c r="B525" s="7" t="s">
        <v>97</v>
      </c>
      <c r="C525" s="137">
        <v>46210</v>
      </c>
      <c r="D525" s="42" t="s">
        <v>663</v>
      </c>
      <c r="E525" s="36" t="s">
        <v>715</v>
      </c>
      <c r="F525" s="112">
        <f t="shared" si="32"/>
        <v>0.68333333333333335</v>
      </c>
      <c r="G525" s="113">
        <f t="shared" si="30"/>
        <v>1</v>
      </c>
      <c r="H525" s="115">
        <f t="shared" si="31"/>
        <v>1</v>
      </c>
      <c r="I525" s="18"/>
      <c r="J525" s="18"/>
      <c r="K525" s="7"/>
      <c r="L525" s="7"/>
      <c r="M525" s="7"/>
      <c r="N525" s="18"/>
      <c r="O525" s="122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spans="1:30" hidden="1">
      <c r="A526" s="18" t="s">
        <v>19</v>
      </c>
      <c r="B526" s="7" t="s">
        <v>97</v>
      </c>
      <c r="C526" s="137">
        <v>46210</v>
      </c>
      <c r="D526" s="42" t="s">
        <v>711</v>
      </c>
      <c r="E526" s="36" t="s">
        <v>716</v>
      </c>
      <c r="F526" s="112">
        <f t="shared" si="32"/>
        <v>0.93333333333333335</v>
      </c>
      <c r="G526" s="113">
        <f t="shared" si="30"/>
        <v>1</v>
      </c>
      <c r="H526" s="115">
        <f t="shared" si="31"/>
        <v>1</v>
      </c>
      <c r="I526" s="18"/>
      <c r="J526" s="18"/>
      <c r="K526" s="7"/>
      <c r="L526" s="7"/>
      <c r="M526" s="7"/>
      <c r="N526" s="18"/>
      <c r="O526" s="122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0" hidden="1">
      <c r="A527" s="18" t="s">
        <v>19</v>
      </c>
      <c r="B527" s="7" t="s">
        <v>97</v>
      </c>
      <c r="C527" s="137">
        <v>46210</v>
      </c>
      <c r="D527" s="42" t="s">
        <v>675</v>
      </c>
      <c r="E527" s="36" t="s">
        <v>243</v>
      </c>
      <c r="F527" s="112">
        <f t="shared" si="32"/>
        <v>8</v>
      </c>
      <c r="G527" s="113">
        <f t="shared" si="30"/>
        <v>0</v>
      </c>
      <c r="H527" s="115">
        <f t="shared" si="31"/>
        <v>0</v>
      </c>
      <c r="I527" s="18"/>
      <c r="J527" s="18"/>
      <c r="K527" s="7"/>
      <c r="L527" s="7"/>
      <c r="M527" s="7"/>
      <c r="N527" s="18"/>
      <c r="O527" s="122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0" hidden="1">
      <c r="A528" s="18" t="s">
        <v>19</v>
      </c>
      <c r="B528" s="7" t="s">
        <v>97</v>
      </c>
      <c r="C528" s="137">
        <v>46211</v>
      </c>
      <c r="D528" s="42" t="s">
        <v>663</v>
      </c>
      <c r="E528" s="36" t="s">
        <v>717</v>
      </c>
      <c r="F528" s="112">
        <f t="shared" si="32"/>
        <v>0.66666666666666663</v>
      </c>
      <c r="G528" s="113">
        <f t="shared" si="30"/>
        <v>1</v>
      </c>
      <c r="H528" s="115">
        <f t="shared" si="31"/>
        <v>1</v>
      </c>
      <c r="I528" s="18"/>
      <c r="J528" s="18"/>
      <c r="K528" s="7"/>
      <c r="L528" s="7"/>
      <c r="M528" s="7"/>
      <c r="N528" s="18"/>
      <c r="O528" s="122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hidden="1">
      <c r="A529" s="18" t="s">
        <v>19</v>
      </c>
      <c r="B529" s="7" t="s">
        <v>97</v>
      </c>
      <c r="C529" s="137">
        <v>46211</v>
      </c>
      <c r="D529" s="42" t="s">
        <v>711</v>
      </c>
      <c r="E529" s="36" t="s">
        <v>713</v>
      </c>
      <c r="F529" s="112">
        <f t="shared" si="32"/>
        <v>0.95</v>
      </c>
      <c r="G529" s="113">
        <f t="shared" si="30"/>
        <v>1</v>
      </c>
      <c r="H529" s="115">
        <f t="shared" si="31"/>
        <v>1</v>
      </c>
      <c r="I529" s="18"/>
      <c r="J529" s="18"/>
      <c r="K529" s="7"/>
      <c r="L529" s="7"/>
      <c r="M529" s="7"/>
      <c r="N529" s="18"/>
      <c r="O529" s="122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hidden="1">
      <c r="A530" s="18" t="s">
        <v>19</v>
      </c>
      <c r="B530" s="7" t="s">
        <v>97</v>
      </c>
      <c r="C530" s="137">
        <v>46211</v>
      </c>
      <c r="D530" s="42" t="s">
        <v>675</v>
      </c>
      <c r="E530" s="36" t="s">
        <v>243</v>
      </c>
      <c r="F530" s="112">
        <f t="shared" si="32"/>
        <v>8</v>
      </c>
      <c r="G530" s="113">
        <f t="shared" si="30"/>
        <v>0</v>
      </c>
      <c r="H530" s="115">
        <f t="shared" si="31"/>
        <v>0</v>
      </c>
      <c r="I530" s="18"/>
      <c r="J530" s="18"/>
      <c r="K530" s="7"/>
      <c r="L530" s="7"/>
      <c r="M530" s="7"/>
      <c r="N530" s="18"/>
      <c r="O530" s="122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spans="1:30" hidden="1">
      <c r="A531" s="18" t="s">
        <v>19</v>
      </c>
      <c r="B531" s="7" t="s">
        <v>97</v>
      </c>
      <c r="C531" s="137">
        <v>46212</v>
      </c>
      <c r="D531" s="42" t="s">
        <v>663</v>
      </c>
      <c r="E531" s="36" t="s">
        <v>718</v>
      </c>
      <c r="F531" s="112">
        <f t="shared" si="32"/>
        <v>0.31666666666666665</v>
      </c>
      <c r="G531" s="113">
        <f t="shared" si="30"/>
        <v>1</v>
      </c>
      <c r="H531" s="115">
        <f t="shared" si="31"/>
        <v>1</v>
      </c>
      <c r="I531" s="18"/>
      <c r="J531" s="18"/>
      <c r="K531" s="7"/>
      <c r="L531" s="7"/>
      <c r="M531" s="7"/>
      <c r="N531" s="18"/>
      <c r="O531" s="122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hidden="1">
      <c r="A532" s="18" t="s">
        <v>19</v>
      </c>
      <c r="B532" s="7" t="s">
        <v>97</v>
      </c>
      <c r="C532" s="137">
        <v>46212</v>
      </c>
      <c r="D532" s="42" t="s">
        <v>675</v>
      </c>
      <c r="E532" s="36" t="s">
        <v>579</v>
      </c>
      <c r="F532" s="112">
        <f t="shared" si="32"/>
        <v>8.1333333333333329</v>
      </c>
      <c r="G532" s="113">
        <f t="shared" si="30"/>
        <v>0</v>
      </c>
      <c r="H532" s="115">
        <f t="shared" si="31"/>
        <v>0</v>
      </c>
      <c r="I532" s="18"/>
      <c r="J532" s="18"/>
      <c r="K532" s="7"/>
      <c r="L532" s="7"/>
      <c r="M532" s="7"/>
      <c r="N532" s="18"/>
      <c r="O532" s="122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hidden="1">
      <c r="A533" s="18" t="s">
        <v>19</v>
      </c>
      <c r="B533" s="7" t="s">
        <v>97</v>
      </c>
      <c r="C533" s="137">
        <v>46213</v>
      </c>
      <c r="D533" s="42" t="s">
        <v>675</v>
      </c>
      <c r="E533" s="36" t="s">
        <v>468</v>
      </c>
      <c r="F533" s="112">
        <f t="shared" si="32"/>
        <v>8.0833333333333339</v>
      </c>
      <c r="G533" s="113">
        <f t="shared" si="30"/>
        <v>0</v>
      </c>
      <c r="H533" s="115">
        <f t="shared" si="31"/>
        <v>0</v>
      </c>
      <c r="I533" s="18"/>
      <c r="J533" s="18"/>
      <c r="K533" s="7"/>
      <c r="L533" s="7"/>
      <c r="M533" s="7"/>
      <c r="N533" s="18"/>
      <c r="O533" s="122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spans="1:30" hidden="1">
      <c r="A534" s="18" t="s">
        <v>19</v>
      </c>
      <c r="B534" s="7" t="s">
        <v>97</v>
      </c>
      <c r="C534" s="137">
        <v>46214</v>
      </c>
      <c r="D534" s="42" t="s">
        <v>663</v>
      </c>
      <c r="E534" s="36" t="s">
        <v>712</v>
      </c>
      <c r="F534" s="112">
        <f t="shared" si="32"/>
        <v>0.83333333333333337</v>
      </c>
      <c r="G534" s="113">
        <f t="shared" si="30"/>
        <v>1</v>
      </c>
      <c r="H534" s="115">
        <f t="shared" si="31"/>
        <v>1</v>
      </c>
      <c r="I534" s="18"/>
      <c r="J534" s="18"/>
      <c r="K534" s="7"/>
      <c r="L534" s="7"/>
      <c r="M534" s="7"/>
      <c r="N534" s="18"/>
      <c r="O534" s="122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spans="1:30" hidden="1">
      <c r="A535" s="18" t="s">
        <v>19</v>
      </c>
      <c r="B535" s="7" t="s">
        <v>97</v>
      </c>
      <c r="C535" s="137">
        <v>46214</v>
      </c>
      <c r="D535" s="42" t="s">
        <v>675</v>
      </c>
      <c r="E535" s="36" t="s">
        <v>468</v>
      </c>
      <c r="F535" s="112">
        <f t="shared" si="32"/>
        <v>8.0833333333333339</v>
      </c>
      <c r="G535" s="113">
        <f t="shared" si="30"/>
        <v>0</v>
      </c>
      <c r="H535" s="115">
        <f t="shared" si="31"/>
        <v>0</v>
      </c>
      <c r="I535" s="18"/>
      <c r="J535" s="18"/>
      <c r="K535" s="7"/>
      <c r="L535" s="7"/>
      <c r="M535" s="7"/>
      <c r="N535" s="18"/>
      <c r="O535" s="122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hidden="1">
      <c r="A536" s="18" t="s">
        <v>19</v>
      </c>
      <c r="B536" s="7" t="s">
        <v>97</v>
      </c>
      <c r="C536" s="137">
        <v>46217</v>
      </c>
      <c r="D536" s="42" t="s">
        <v>675</v>
      </c>
      <c r="E536" s="36" t="s">
        <v>496</v>
      </c>
      <c r="F536" s="112">
        <f t="shared" si="32"/>
        <v>8.0666666666666664</v>
      </c>
      <c r="G536" s="113">
        <f t="shared" si="30"/>
        <v>0</v>
      </c>
      <c r="H536" s="115">
        <f t="shared" si="31"/>
        <v>0</v>
      </c>
      <c r="I536" s="18"/>
      <c r="J536" s="18"/>
      <c r="K536" s="7"/>
      <c r="L536" s="7"/>
      <c r="M536" s="7"/>
      <c r="N536" s="18"/>
      <c r="O536" s="122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hidden="1">
      <c r="A537" s="18" t="s">
        <v>19</v>
      </c>
      <c r="B537" s="7" t="s">
        <v>97</v>
      </c>
      <c r="C537" s="137">
        <v>46218</v>
      </c>
      <c r="D537" s="42" t="s">
        <v>711</v>
      </c>
      <c r="E537" s="36" t="s">
        <v>719</v>
      </c>
      <c r="F537" s="112">
        <f t="shared" si="32"/>
        <v>0.85</v>
      </c>
      <c r="G537" s="113">
        <f t="shared" si="30"/>
        <v>1</v>
      </c>
      <c r="H537" s="115">
        <f t="shared" si="31"/>
        <v>1</v>
      </c>
      <c r="I537" s="18"/>
      <c r="J537" s="18"/>
      <c r="K537" s="7"/>
      <c r="L537" s="7"/>
      <c r="M537" s="7"/>
      <c r="N537" s="18"/>
      <c r="O537" s="122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hidden="1">
      <c r="A538" s="18" t="s">
        <v>19</v>
      </c>
      <c r="B538" s="7" t="s">
        <v>97</v>
      </c>
      <c r="C538" s="137">
        <v>46218</v>
      </c>
      <c r="D538" s="42" t="s">
        <v>675</v>
      </c>
      <c r="E538" s="36" t="s">
        <v>495</v>
      </c>
      <c r="F538" s="112">
        <f t="shared" si="32"/>
        <v>8.0166666666666675</v>
      </c>
      <c r="G538" s="113">
        <f t="shared" si="30"/>
        <v>0</v>
      </c>
      <c r="H538" s="115">
        <f t="shared" si="31"/>
        <v>0</v>
      </c>
      <c r="I538" s="18"/>
      <c r="J538" s="18"/>
      <c r="K538" s="7"/>
      <c r="L538" s="7"/>
      <c r="M538" s="7"/>
      <c r="N538" s="18"/>
      <c r="O538" s="122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hidden="1">
      <c r="A539" s="18" t="s">
        <v>19</v>
      </c>
      <c r="B539" s="7" t="s">
        <v>97</v>
      </c>
      <c r="C539" s="137">
        <v>46219</v>
      </c>
      <c r="D539" s="42" t="s">
        <v>675</v>
      </c>
      <c r="E539" s="36" t="s">
        <v>495</v>
      </c>
      <c r="F539" s="112">
        <f t="shared" si="32"/>
        <v>8.0166666666666675</v>
      </c>
      <c r="G539" s="113">
        <f t="shared" si="30"/>
        <v>0</v>
      </c>
      <c r="H539" s="115">
        <f t="shared" si="31"/>
        <v>0</v>
      </c>
      <c r="I539" s="18"/>
      <c r="J539" s="18"/>
      <c r="K539" s="7"/>
      <c r="L539" s="7"/>
      <c r="M539" s="7"/>
      <c r="N539" s="18"/>
      <c r="O539" s="122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hidden="1">
      <c r="A540" s="18" t="s">
        <v>19</v>
      </c>
      <c r="B540" s="7" t="s">
        <v>97</v>
      </c>
      <c r="C540" s="137">
        <v>46220</v>
      </c>
      <c r="D540" s="42" t="s">
        <v>663</v>
      </c>
      <c r="E540" s="36" t="s">
        <v>715</v>
      </c>
      <c r="F540" s="112">
        <f t="shared" si="32"/>
        <v>0.68333333333333335</v>
      </c>
      <c r="G540" s="113">
        <f t="shared" si="30"/>
        <v>1</v>
      </c>
      <c r="H540" s="115">
        <f t="shared" si="31"/>
        <v>1</v>
      </c>
      <c r="I540" s="18"/>
      <c r="J540" s="18"/>
      <c r="K540" s="7"/>
      <c r="L540" s="7"/>
      <c r="M540" s="7"/>
      <c r="N540" s="18"/>
      <c r="O540" s="122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:30" hidden="1">
      <c r="A541" s="18" t="s">
        <v>19</v>
      </c>
      <c r="B541" s="7" t="s">
        <v>97</v>
      </c>
      <c r="C541" s="137">
        <v>46220</v>
      </c>
      <c r="D541" s="42" t="s">
        <v>711</v>
      </c>
      <c r="E541" s="36" t="s">
        <v>720</v>
      </c>
      <c r="F541" s="112">
        <f t="shared" si="32"/>
        <v>1.0166666666666666</v>
      </c>
      <c r="G541" s="113">
        <f t="shared" si="30"/>
        <v>1</v>
      </c>
      <c r="H541" s="115">
        <f t="shared" si="31"/>
        <v>1</v>
      </c>
      <c r="I541" s="18"/>
      <c r="J541" s="18"/>
      <c r="K541" s="7"/>
      <c r="L541" s="7"/>
      <c r="M541" s="7"/>
      <c r="N541" s="18"/>
      <c r="O541" s="122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spans="1:30" hidden="1">
      <c r="A542" s="18" t="s">
        <v>19</v>
      </c>
      <c r="B542" s="7" t="s">
        <v>97</v>
      </c>
      <c r="C542" s="137">
        <v>46220</v>
      </c>
      <c r="D542" s="42" t="s">
        <v>675</v>
      </c>
      <c r="E542" s="36" t="s">
        <v>495</v>
      </c>
      <c r="F542" s="112">
        <f t="shared" si="32"/>
        <v>8.0166666666666675</v>
      </c>
      <c r="G542" s="113">
        <f t="shared" si="30"/>
        <v>0</v>
      </c>
      <c r="H542" s="115">
        <f t="shared" si="31"/>
        <v>0</v>
      </c>
      <c r="I542" s="18"/>
      <c r="J542" s="18"/>
      <c r="K542" s="7"/>
      <c r="L542" s="7"/>
      <c r="M542" s="7"/>
      <c r="N542" s="18"/>
      <c r="O542" s="122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spans="1:30" hidden="1">
      <c r="A543" s="18" t="s">
        <v>19</v>
      </c>
      <c r="B543" s="7" t="s">
        <v>97</v>
      </c>
      <c r="C543" s="137">
        <v>46221</v>
      </c>
      <c r="D543" s="42" t="s">
        <v>675</v>
      </c>
      <c r="E543" s="36" t="s">
        <v>243</v>
      </c>
      <c r="F543" s="112">
        <f t="shared" si="32"/>
        <v>8</v>
      </c>
      <c r="G543" s="113">
        <f t="shared" si="30"/>
        <v>0</v>
      </c>
      <c r="H543" s="115">
        <f t="shared" si="31"/>
        <v>0</v>
      </c>
      <c r="I543" s="18"/>
      <c r="J543" s="18"/>
      <c r="K543" s="7"/>
      <c r="L543" s="7"/>
      <c r="M543" s="7"/>
      <c r="N543" s="18"/>
      <c r="O543" s="122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:30" hidden="1">
      <c r="A544" s="18" t="s">
        <v>19</v>
      </c>
      <c r="B544" s="7" t="s">
        <v>97</v>
      </c>
      <c r="C544" s="137">
        <v>46222</v>
      </c>
      <c r="D544" s="42" t="s">
        <v>663</v>
      </c>
      <c r="E544" s="36" t="s">
        <v>688</v>
      </c>
      <c r="F544" s="112">
        <f t="shared" si="32"/>
        <v>1.95</v>
      </c>
      <c r="G544" s="113">
        <f t="shared" si="30"/>
        <v>1</v>
      </c>
      <c r="H544" s="115">
        <f t="shared" si="31"/>
        <v>1</v>
      </c>
      <c r="I544" s="18"/>
      <c r="J544" s="18"/>
      <c r="K544" s="7"/>
      <c r="L544" s="7"/>
      <c r="M544" s="7"/>
      <c r="N544" s="18"/>
      <c r="O544" s="122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:30" hidden="1">
      <c r="A545" s="18" t="s">
        <v>19</v>
      </c>
      <c r="B545" s="7" t="s">
        <v>97</v>
      </c>
      <c r="C545" s="137">
        <v>46222</v>
      </c>
      <c r="D545" s="42" t="s">
        <v>675</v>
      </c>
      <c r="E545" s="36" t="s">
        <v>468</v>
      </c>
      <c r="F545" s="112">
        <f t="shared" si="32"/>
        <v>8.0833333333333339</v>
      </c>
      <c r="G545" s="113">
        <f t="shared" si="30"/>
        <v>0</v>
      </c>
      <c r="H545" s="115">
        <f t="shared" si="31"/>
        <v>0</v>
      </c>
      <c r="I545" s="18"/>
      <c r="J545" s="18"/>
      <c r="K545" s="7"/>
      <c r="L545" s="7"/>
      <c r="M545" s="7"/>
      <c r="N545" s="18"/>
      <c r="O545" s="122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:30" hidden="1">
      <c r="A546" s="18" t="s">
        <v>19</v>
      </c>
      <c r="B546" s="7" t="s">
        <v>97</v>
      </c>
      <c r="C546" s="137">
        <v>46223</v>
      </c>
      <c r="D546" s="42" t="s">
        <v>675</v>
      </c>
      <c r="E546" s="36" t="s">
        <v>468</v>
      </c>
      <c r="F546" s="112">
        <f t="shared" si="32"/>
        <v>8.0833333333333339</v>
      </c>
      <c r="G546" s="113">
        <f t="shared" si="30"/>
        <v>0</v>
      </c>
      <c r="H546" s="115">
        <f t="shared" si="31"/>
        <v>0</v>
      </c>
      <c r="I546" s="18"/>
      <c r="J546" s="18"/>
      <c r="K546" s="7"/>
      <c r="L546" s="7"/>
      <c r="M546" s="7"/>
      <c r="N546" s="18"/>
      <c r="O546" s="122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:30" hidden="1">
      <c r="A547" s="18" t="s">
        <v>19</v>
      </c>
      <c r="B547" s="7" t="s">
        <v>97</v>
      </c>
      <c r="C547" s="137">
        <v>46224</v>
      </c>
      <c r="D547" s="42" t="s">
        <v>675</v>
      </c>
      <c r="E547" s="36" t="s">
        <v>579</v>
      </c>
      <c r="F547" s="112">
        <f t="shared" si="32"/>
        <v>8.1333333333333329</v>
      </c>
      <c r="G547" s="113">
        <f t="shared" si="30"/>
        <v>0</v>
      </c>
      <c r="H547" s="115">
        <f t="shared" si="31"/>
        <v>0</v>
      </c>
      <c r="I547" s="18"/>
      <c r="J547" s="18"/>
      <c r="K547" s="7"/>
      <c r="L547" s="7"/>
      <c r="M547" s="7"/>
      <c r="N547" s="18"/>
      <c r="O547" s="122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:30" hidden="1">
      <c r="A548" s="18" t="s">
        <v>19</v>
      </c>
      <c r="B548" s="7" t="s">
        <v>97</v>
      </c>
      <c r="C548" s="137">
        <v>46225</v>
      </c>
      <c r="D548" s="42" t="s">
        <v>675</v>
      </c>
      <c r="E548" s="36" t="s">
        <v>496</v>
      </c>
      <c r="F548" s="112">
        <f t="shared" si="32"/>
        <v>8.0666666666666664</v>
      </c>
      <c r="G548" s="113">
        <f t="shared" si="30"/>
        <v>0</v>
      </c>
      <c r="H548" s="115">
        <f t="shared" si="31"/>
        <v>0</v>
      </c>
      <c r="I548" s="18"/>
      <c r="J548" s="18"/>
      <c r="K548" s="7"/>
      <c r="L548" s="7"/>
      <c r="M548" s="7"/>
      <c r="N548" s="18"/>
      <c r="O548" s="122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spans="1:30" hidden="1">
      <c r="A549" s="18" t="s">
        <v>19</v>
      </c>
      <c r="B549" s="7" t="s">
        <v>97</v>
      </c>
      <c r="C549" s="137">
        <v>46226</v>
      </c>
      <c r="D549" s="42" t="s">
        <v>675</v>
      </c>
      <c r="E549" s="36" t="s">
        <v>579</v>
      </c>
      <c r="F549" s="112">
        <f t="shared" si="32"/>
        <v>8.1333333333333329</v>
      </c>
      <c r="G549" s="113">
        <f t="shared" si="30"/>
        <v>0</v>
      </c>
      <c r="H549" s="115">
        <f t="shared" si="31"/>
        <v>0</v>
      </c>
      <c r="I549" s="18"/>
      <c r="J549" s="18"/>
      <c r="K549" s="7"/>
      <c r="L549" s="7"/>
      <c r="M549" s="7"/>
      <c r="N549" s="18"/>
      <c r="O549" s="122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:30" hidden="1">
      <c r="A550" s="18" t="s">
        <v>19</v>
      </c>
      <c r="B550" s="7" t="s">
        <v>97</v>
      </c>
      <c r="C550" s="137">
        <v>46227</v>
      </c>
      <c r="D550" s="42" t="s">
        <v>711</v>
      </c>
      <c r="E550" s="36" t="s">
        <v>721</v>
      </c>
      <c r="F550" s="112">
        <f t="shared" si="32"/>
        <v>0.96666666666666667</v>
      </c>
      <c r="G550" s="113">
        <f t="shared" si="30"/>
        <v>1</v>
      </c>
      <c r="H550" s="115">
        <f t="shared" si="31"/>
        <v>1</v>
      </c>
      <c r="I550" s="18"/>
      <c r="J550" s="18"/>
      <c r="K550" s="7"/>
      <c r="L550" s="7"/>
      <c r="M550" s="7"/>
      <c r="N550" s="18"/>
      <c r="O550" s="122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spans="1:30" hidden="1">
      <c r="A551" s="18" t="s">
        <v>19</v>
      </c>
      <c r="B551" s="7" t="s">
        <v>97</v>
      </c>
      <c r="C551" s="137">
        <v>46227</v>
      </c>
      <c r="D551" s="42" t="s">
        <v>675</v>
      </c>
      <c r="E551" s="36" t="s">
        <v>444</v>
      </c>
      <c r="F551" s="112">
        <f t="shared" si="32"/>
        <v>8.0333333333333332</v>
      </c>
      <c r="G551" s="113">
        <f t="shared" si="30"/>
        <v>0</v>
      </c>
      <c r="H551" s="115">
        <f t="shared" si="31"/>
        <v>0</v>
      </c>
      <c r="I551" s="18"/>
      <c r="J551" s="18"/>
      <c r="K551" s="7"/>
      <c r="L551" s="7"/>
      <c r="M551" s="7"/>
      <c r="N551" s="18"/>
      <c r="O551" s="122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:30" hidden="1">
      <c r="A552" s="18" t="s">
        <v>19</v>
      </c>
      <c r="B552" s="7" t="s">
        <v>97</v>
      </c>
      <c r="C552" s="137">
        <v>46228</v>
      </c>
      <c r="D552" s="42" t="s">
        <v>711</v>
      </c>
      <c r="E552" s="36" t="s">
        <v>721</v>
      </c>
      <c r="F552" s="112">
        <f t="shared" si="32"/>
        <v>0.96666666666666667</v>
      </c>
      <c r="G552" s="113">
        <f t="shared" si="30"/>
        <v>1</v>
      </c>
      <c r="H552" s="115">
        <f t="shared" si="31"/>
        <v>1</v>
      </c>
      <c r="I552" s="18"/>
      <c r="J552" s="18"/>
      <c r="K552" s="7"/>
      <c r="L552" s="7"/>
      <c r="M552" s="7"/>
      <c r="N552" s="18"/>
      <c r="O552" s="122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spans="1:30" hidden="1">
      <c r="A553" s="18" t="s">
        <v>19</v>
      </c>
      <c r="B553" s="7" t="s">
        <v>97</v>
      </c>
      <c r="C553" s="137">
        <v>46228</v>
      </c>
      <c r="D553" s="42" t="s">
        <v>675</v>
      </c>
      <c r="E553" s="36" t="s">
        <v>444</v>
      </c>
      <c r="F553" s="112">
        <f t="shared" si="32"/>
        <v>8.0333333333333332</v>
      </c>
      <c r="G553" s="113">
        <f t="shared" si="30"/>
        <v>0</v>
      </c>
      <c r="H553" s="115">
        <f t="shared" si="31"/>
        <v>0</v>
      </c>
      <c r="I553" s="18"/>
      <c r="J553" s="18"/>
      <c r="K553" s="7"/>
      <c r="L553" s="7"/>
      <c r="M553" s="7"/>
      <c r="N553" s="18"/>
      <c r="O553" s="122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:30" hidden="1">
      <c r="A554" s="18" t="s">
        <v>19</v>
      </c>
      <c r="B554" s="7" t="s">
        <v>97</v>
      </c>
      <c r="C554" s="137">
        <v>46229</v>
      </c>
      <c r="D554" s="42" t="s">
        <v>711</v>
      </c>
      <c r="E554" s="36" t="s">
        <v>722</v>
      </c>
      <c r="F554" s="112">
        <f t="shared" si="32"/>
        <v>1.0333333333333334</v>
      </c>
      <c r="G554" s="113">
        <f t="shared" si="30"/>
        <v>1</v>
      </c>
      <c r="H554" s="115">
        <f t="shared" si="31"/>
        <v>1</v>
      </c>
      <c r="I554" s="18"/>
      <c r="J554" s="18"/>
      <c r="K554" s="7"/>
      <c r="L554" s="7"/>
      <c r="M554" s="7"/>
      <c r="N554" s="18"/>
      <c r="O554" s="122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:30" hidden="1">
      <c r="A555" s="18" t="s">
        <v>19</v>
      </c>
      <c r="B555" s="7" t="s">
        <v>97</v>
      </c>
      <c r="C555" s="137">
        <v>46229</v>
      </c>
      <c r="D555" s="42" t="s">
        <v>675</v>
      </c>
      <c r="E555" s="36" t="s">
        <v>444</v>
      </c>
      <c r="F555" s="112">
        <f t="shared" si="32"/>
        <v>8.0333333333333332</v>
      </c>
      <c r="G555" s="113">
        <f t="shared" si="30"/>
        <v>0</v>
      </c>
      <c r="H555" s="115">
        <f t="shared" si="31"/>
        <v>0</v>
      </c>
      <c r="I555" s="18"/>
      <c r="J555" s="18"/>
      <c r="K555" s="7"/>
      <c r="L555" s="7"/>
      <c r="M555" s="7"/>
      <c r="N555" s="18"/>
      <c r="O555" s="122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:30" hidden="1">
      <c r="A556" s="18" t="s">
        <v>19</v>
      </c>
      <c r="B556" s="7" t="s">
        <v>97</v>
      </c>
      <c r="C556" s="137">
        <v>46230</v>
      </c>
      <c r="D556" s="42" t="s">
        <v>711</v>
      </c>
      <c r="E556" s="36" t="s">
        <v>723</v>
      </c>
      <c r="F556" s="112">
        <f t="shared" si="32"/>
        <v>1.05</v>
      </c>
      <c r="G556" s="113">
        <f t="shared" si="30"/>
        <v>1</v>
      </c>
      <c r="H556" s="115">
        <f t="shared" si="31"/>
        <v>1</v>
      </c>
      <c r="I556" s="18"/>
      <c r="J556" s="18"/>
      <c r="K556" s="7"/>
      <c r="L556" s="7"/>
      <c r="M556" s="7"/>
      <c r="N556" s="18"/>
      <c r="O556" s="122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:30" hidden="1">
      <c r="A557" s="18" t="s">
        <v>19</v>
      </c>
      <c r="B557" s="7" t="s">
        <v>97</v>
      </c>
      <c r="C557" s="137">
        <v>46230</v>
      </c>
      <c r="D557" s="42" t="s">
        <v>675</v>
      </c>
      <c r="E557" s="36" t="s">
        <v>324</v>
      </c>
      <c r="F557" s="112">
        <f t="shared" si="32"/>
        <v>8.0500000000000007</v>
      </c>
      <c r="G557" s="113">
        <f t="shared" si="30"/>
        <v>0</v>
      </c>
      <c r="H557" s="115">
        <f t="shared" si="31"/>
        <v>0</v>
      </c>
      <c r="I557" s="18"/>
      <c r="J557" s="18"/>
      <c r="K557" s="7"/>
      <c r="L557" s="7"/>
      <c r="M557" s="7"/>
      <c r="N557" s="18"/>
      <c r="O557" s="122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hidden="1">
      <c r="A558" s="18" t="s">
        <v>19</v>
      </c>
      <c r="B558" s="7" t="s">
        <v>97</v>
      </c>
      <c r="C558" s="137">
        <v>46231</v>
      </c>
      <c r="D558" s="42" t="s">
        <v>711</v>
      </c>
      <c r="E558" s="36" t="s">
        <v>720</v>
      </c>
      <c r="F558" s="112">
        <f t="shared" si="32"/>
        <v>1.0166666666666666</v>
      </c>
      <c r="G558" s="113">
        <f t="shared" si="30"/>
        <v>1</v>
      </c>
      <c r="H558" s="115">
        <f t="shared" si="31"/>
        <v>1</v>
      </c>
      <c r="I558" s="18"/>
      <c r="J558" s="18"/>
      <c r="K558" s="7"/>
      <c r="L558" s="7"/>
      <c r="M558" s="7"/>
      <c r="N558" s="18"/>
      <c r="O558" s="122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hidden="1">
      <c r="A559" s="18" t="s">
        <v>19</v>
      </c>
      <c r="B559" s="7" t="s">
        <v>97</v>
      </c>
      <c r="C559" s="137">
        <v>46231</v>
      </c>
      <c r="D559" s="42" t="s">
        <v>675</v>
      </c>
      <c r="E559" s="36" t="s">
        <v>496</v>
      </c>
      <c r="F559" s="112">
        <f t="shared" si="32"/>
        <v>8.0666666666666664</v>
      </c>
      <c r="G559" s="113">
        <f t="shared" si="30"/>
        <v>0</v>
      </c>
      <c r="H559" s="115">
        <f t="shared" si="31"/>
        <v>0</v>
      </c>
      <c r="I559" s="18"/>
      <c r="J559" s="18"/>
      <c r="K559" s="7"/>
      <c r="L559" s="7"/>
      <c r="M559" s="7"/>
      <c r="N559" s="18"/>
      <c r="O559" s="122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hidden="1">
      <c r="A560" s="18" t="s">
        <v>19</v>
      </c>
      <c r="B560" s="7" t="s">
        <v>97</v>
      </c>
      <c r="C560" s="137">
        <v>46232</v>
      </c>
      <c r="D560" s="42" t="s">
        <v>675</v>
      </c>
      <c r="E560" s="36" t="s">
        <v>468</v>
      </c>
      <c r="F560" s="112">
        <f t="shared" si="32"/>
        <v>8.0833333333333339</v>
      </c>
      <c r="G560" s="113">
        <f t="shared" si="30"/>
        <v>0</v>
      </c>
      <c r="H560" s="115">
        <f t="shared" si="31"/>
        <v>0</v>
      </c>
      <c r="I560" s="18"/>
      <c r="J560" s="18"/>
      <c r="K560" s="7"/>
      <c r="L560" s="7"/>
      <c r="M560" s="7"/>
      <c r="N560" s="18"/>
      <c r="O560" s="122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hidden="1">
      <c r="A561" s="18" t="s">
        <v>19</v>
      </c>
      <c r="B561" s="7" t="s">
        <v>97</v>
      </c>
      <c r="C561" s="137">
        <v>46233</v>
      </c>
      <c r="D561" s="42" t="s">
        <v>663</v>
      </c>
      <c r="E561" s="36" t="s">
        <v>717</v>
      </c>
      <c r="F561" s="112">
        <f t="shared" si="32"/>
        <v>0.66666666666666663</v>
      </c>
      <c r="G561" s="113">
        <f t="shared" si="30"/>
        <v>1</v>
      </c>
      <c r="H561" s="115">
        <f t="shared" si="31"/>
        <v>1</v>
      </c>
      <c r="I561" s="18"/>
      <c r="J561" s="18"/>
      <c r="K561" s="7"/>
      <c r="L561" s="7"/>
      <c r="M561" s="7"/>
      <c r="N561" s="18"/>
      <c r="O561" s="122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hidden="1">
      <c r="A562" s="18" t="s">
        <v>19</v>
      </c>
      <c r="B562" s="7" t="s">
        <v>97</v>
      </c>
      <c r="C562" s="137">
        <v>46233</v>
      </c>
      <c r="D562" s="42" t="s">
        <v>675</v>
      </c>
      <c r="E562" s="36" t="s">
        <v>511</v>
      </c>
      <c r="F562" s="112">
        <f t="shared" si="32"/>
        <v>8.15</v>
      </c>
      <c r="G562" s="113">
        <f t="shared" si="30"/>
        <v>0</v>
      </c>
      <c r="H562" s="115">
        <f t="shared" si="31"/>
        <v>0</v>
      </c>
      <c r="I562" s="18"/>
      <c r="J562" s="18"/>
      <c r="K562" s="7"/>
      <c r="L562" s="7"/>
      <c r="M562" s="7"/>
      <c r="N562" s="18"/>
      <c r="O562" s="122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:30" hidden="1">
      <c r="A563" s="18" t="s">
        <v>19</v>
      </c>
      <c r="B563" s="7" t="s">
        <v>97</v>
      </c>
      <c r="C563" s="137">
        <v>46234</v>
      </c>
      <c r="D563" s="42" t="s">
        <v>675</v>
      </c>
      <c r="E563" s="36" t="s">
        <v>496</v>
      </c>
      <c r="F563" s="112">
        <f t="shared" si="32"/>
        <v>8.0666666666666664</v>
      </c>
      <c r="G563" s="113">
        <f t="shared" si="30"/>
        <v>0</v>
      </c>
      <c r="H563" s="115">
        <f t="shared" si="31"/>
        <v>0</v>
      </c>
      <c r="I563" s="18"/>
      <c r="J563" s="18"/>
      <c r="K563" s="7"/>
      <c r="L563" s="7"/>
      <c r="M563" s="7"/>
      <c r="N563" s="18"/>
      <c r="O563" s="122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:30" hidden="1">
      <c r="A564" s="18" t="s">
        <v>19</v>
      </c>
      <c r="B564" s="7" t="s">
        <v>98</v>
      </c>
      <c r="C564" s="137">
        <v>46204</v>
      </c>
      <c r="D564" s="42" t="s">
        <v>675</v>
      </c>
      <c r="E564" s="36" t="s">
        <v>491</v>
      </c>
      <c r="F564" s="112">
        <f t="shared" si="32"/>
        <v>7.9666666666666668</v>
      </c>
      <c r="G564" s="113">
        <f t="shared" si="30"/>
        <v>0</v>
      </c>
      <c r="H564" s="115">
        <f t="shared" si="31"/>
        <v>0</v>
      </c>
      <c r="I564" s="18"/>
      <c r="J564" s="18"/>
      <c r="K564" s="7"/>
      <c r="L564" s="7"/>
      <c r="M564" s="7"/>
      <c r="N564" s="18"/>
      <c r="O564" s="122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hidden="1">
      <c r="A565" s="18" t="s">
        <v>19</v>
      </c>
      <c r="B565" s="7" t="s">
        <v>98</v>
      </c>
      <c r="C565" s="137">
        <v>46205</v>
      </c>
      <c r="D565" s="42" t="s">
        <v>675</v>
      </c>
      <c r="E565" s="36" t="s">
        <v>561</v>
      </c>
      <c r="F565" s="112">
        <f t="shared" si="32"/>
        <v>8.1</v>
      </c>
      <c r="G565" s="113">
        <f t="shared" si="30"/>
        <v>0</v>
      </c>
      <c r="H565" s="115">
        <f t="shared" si="31"/>
        <v>0</v>
      </c>
      <c r="I565" s="18"/>
      <c r="J565" s="18"/>
      <c r="K565" s="7"/>
      <c r="L565" s="7"/>
      <c r="M565" s="7"/>
      <c r="N565" s="18"/>
      <c r="O565" s="122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spans="1:30" hidden="1">
      <c r="A566" s="18" t="s">
        <v>19</v>
      </c>
      <c r="B566" s="7" t="s">
        <v>98</v>
      </c>
      <c r="C566" s="137">
        <v>46206</v>
      </c>
      <c r="D566" s="42" t="s">
        <v>675</v>
      </c>
      <c r="E566" s="36" t="s">
        <v>496</v>
      </c>
      <c r="F566" s="112">
        <f t="shared" si="32"/>
        <v>8.0666666666666664</v>
      </c>
      <c r="G566" s="113">
        <f t="shared" si="30"/>
        <v>0</v>
      </c>
      <c r="H566" s="115">
        <f t="shared" si="31"/>
        <v>0</v>
      </c>
      <c r="I566" s="18"/>
      <c r="J566" s="18"/>
      <c r="K566" s="7"/>
      <c r="L566" s="7"/>
      <c r="M566" s="7"/>
      <c r="N566" s="18"/>
      <c r="O566" s="122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:30" hidden="1">
      <c r="A567" s="18" t="s">
        <v>19</v>
      </c>
      <c r="B567" s="7" t="s">
        <v>98</v>
      </c>
      <c r="C567" s="137">
        <v>46207</v>
      </c>
      <c r="D567" s="42" t="s">
        <v>675</v>
      </c>
      <c r="E567" s="36" t="s">
        <v>468</v>
      </c>
      <c r="F567" s="112">
        <f t="shared" si="32"/>
        <v>8.0833333333333339</v>
      </c>
      <c r="G567" s="113">
        <f t="shared" si="30"/>
        <v>0</v>
      </c>
      <c r="H567" s="115">
        <f t="shared" si="31"/>
        <v>0</v>
      </c>
      <c r="I567" s="18"/>
      <c r="J567" s="18"/>
      <c r="K567" s="7"/>
      <c r="L567" s="7"/>
      <c r="M567" s="7"/>
      <c r="N567" s="18"/>
      <c r="O567" s="122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spans="1:30" hidden="1">
      <c r="A568" s="18" t="s">
        <v>19</v>
      </c>
      <c r="B568" s="7" t="s">
        <v>98</v>
      </c>
      <c r="C568" s="137">
        <v>46208</v>
      </c>
      <c r="D568" s="42" t="s">
        <v>675</v>
      </c>
      <c r="E568" s="36" t="s">
        <v>468</v>
      </c>
      <c r="F568" s="112">
        <f t="shared" si="32"/>
        <v>8.0833333333333339</v>
      </c>
      <c r="G568" s="113">
        <f t="shared" si="30"/>
        <v>0</v>
      </c>
      <c r="H568" s="115">
        <f t="shared" si="31"/>
        <v>0</v>
      </c>
      <c r="I568" s="18"/>
      <c r="J568" s="18"/>
      <c r="K568" s="7"/>
      <c r="L568" s="7"/>
      <c r="M568" s="7"/>
      <c r="N568" s="18"/>
      <c r="O568" s="122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:30" hidden="1">
      <c r="A569" s="18" t="s">
        <v>19</v>
      </c>
      <c r="B569" s="7" t="s">
        <v>98</v>
      </c>
      <c r="C569" s="137">
        <v>46209</v>
      </c>
      <c r="D569" s="42" t="s">
        <v>675</v>
      </c>
      <c r="E569" s="36" t="s">
        <v>561</v>
      </c>
      <c r="F569" s="112">
        <f t="shared" si="32"/>
        <v>8.1</v>
      </c>
      <c r="G569" s="113">
        <f t="shared" si="30"/>
        <v>0</v>
      </c>
      <c r="H569" s="115">
        <f t="shared" si="31"/>
        <v>0</v>
      </c>
      <c r="I569" s="18"/>
      <c r="J569" s="18"/>
      <c r="K569" s="7"/>
      <c r="L569" s="7"/>
      <c r="M569" s="7"/>
      <c r="N569" s="18"/>
      <c r="O569" s="122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:30" hidden="1">
      <c r="A570" s="18" t="s">
        <v>19</v>
      </c>
      <c r="B570" s="7" t="s">
        <v>98</v>
      </c>
      <c r="C570" s="137">
        <v>46210</v>
      </c>
      <c r="D570" s="42" t="s">
        <v>675</v>
      </c>
      <c r="E570" s="36" t="s">
        <v>561</v>
      </c>
      <c r="F570" s="112">
        <f t="shared" si="32"/>
        <v>8.1</v>
      </c>
      <c r="G570" s="113">
        <f t="shared" si="30"/>
        <v>0</v>
      </c>
      <c r="H570" s="115">
        <f t="shared" si="31"/>
        <v>0</v>
      </c>
      <c r="I570" s="18"/>
      <c r="J570" s="18"/>
      <c r="K570" s="7"/>
      <c r="L570" s="7"/>
      <c r="M570" s="7"/>
      <c r="N570" s="18"/>
      <c r="O570" s="122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:30" hidden="1">
      <c r="A571" s="18" t="s">
        <v>19</v>
      </c>
      <c r="B571" s="7" t="s">
        <v>98</v>
      </c>
      <c r="C571" s="137">
        <v>46211</v>
      </c>
      <c r="D571" s="42" t="s">
        <v>675</v>
      </c>
      <c r="E571" s="36" t="s">
        <v>724</v>
      </c>
      <c r="F571" s="112">
        <f t="shared" si="32"/>
        <v>6.55</v>
      </c>
      <c r="G571" s="113">
        <f t="shared" si="30"/>
        <v>0</v>
      </c>
      <c r="H571" s="115">
        <f t="shared" si="31"/>
        <v>0</v>
      </c>
      <c r="I571" s="18"/>
      <c r="J571" s="18"/>
      <c r="K571" s="7"/>
      <c r="L571" s="7"/>
      <c r="M571" s="7"/>
      <c r="N571" s="18"/>
      <c r="O571" s="122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:30" hidden="1">
      <c r="A572" s="18" t="s">
        <v>19</v>
      </c>
      <c r="B572" s="7" t="s">
        <v>98</v>
      </c>
      <c r="C572" s="137">
        <v>46212</v>
      </c>
      <c r="D572" s="42" t="s">
        <v>675</v>
      </c>
      <c r="E572" s="36" t="s">
        <v>561</v>
      </c>
      <c r="F572" s="112">
        <f t="shared" si="32"/>
        <v>8.1</v>
      </c>
      <c r="G572" s="113">
        <f t="shared" si="30"/>
        <v>0</v>
      </c>
      <c r="H572" s="115">
        <f t="shared" si="31"/>
        <v>0</v>
      </c>
      <c r="I572" s="18"/>
      <c r="J572" s="18"/>
      <c r="K572" s="7"/>
      <c r="L572" s="7"/>
      <c r="M572" s="7"/>
      <c r="N572" s="18"/>
      <c r="O572" s="122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:30" hidden="1">
      <c r="A573" s="18" t="s">
        <v>19</v>
      </c>
      <c r="B573" s="7" t="s">
        <v>98</v>
      </c>
      <c r="C573" s="137">
        <v>46213</v>
      </c>
      <c r="D573" s="42" t="s">
        <v>675</v>
      </c>
      <c r="E573" s="36" t="s">
        <v>725</v>
      </c>
      <c r="F573" s="112">
        <f t="shared" si="32"/>
        <v>6.2</v>
      </c>
      <c r="G573" s="113">
        <f t="shared" si="30"/>
        <v>0</v>
      </c>
      <c r="H573" s="115">
        <f t="shared" si="31"/>
        <v>0</v>
      </c>
      <c r="I573" s="18"/>
      <c r="J573" s="18"/>
      <c r="K573" s="7"/>
      <c r="L573" s="7"/>
      <c r="M573" s="7"/>
      <c r="N573" s="18"/>
      <c r="O573" s="122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:30" hidden="1">
      <c r="A574" s="18" t="s">
        <v>19</v>
      </c>
      <c r="B574" s="7" t="s">
        <v>98</v>
      </c>
      <c r="C574" s="137">
        <v>46215</v>
      </c>
      <c r="D574" s="42" t="s">
        <v>675</v>
      </c>
      <c r="E574" s="36" t="s">
        <v>468</v>
      </c>
      <c r="F574" s="112">
        <f t="shared" si="32"/>
        <v>8.0833333333333339</v>
      </c>
      <c r="G574" s="113">
        <f t="shared" si="30"/>
        <v>0</v>
      </c>
      <c r="H574" s="115">
        <f t="shared" si="31"/>
        <v>0</v>
      </c>
      <c r="I574" s="18"/>
      <c r="J574" s="18"/>
      <c r="K574" s="7"/>
      <c r="L574" s="7"/>
      <c r="M574" s="7"/>
      <c r="N574" s="18"/>
      <c r="O574" s="122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spans="1:30" hidden="1">
      <c r="A575" s="18" t="s">
        <v>19</v>
      </c>
      <c r="B575" s="7" t="s">
        <v>98</v>
      </c>
      <c r="C575" s="137">
        <v>46216</v>
      </c>
      <c r="D575" s="42" t="s">
        <v>675</v>
      </c>
      <c r="E575" s="36" t="s">
        <v>468</v>
      </c>
      <c r="F575" s="112">
        <f t="shared" si="32"/>
        <v>8.0833333333333339</v>
      </c>
      <c r="G575" s="113">
        <f t="shared" si="30"/>
        <v>0</v>
      </c>
      <c r="H575" s="115">
        <f t="shared" si="31"/>
        <v>0</v>
      </c>
      <c r="I575" s="18"/>
      <c r="J575" s="18"/>
      <c r="K575" s="7"/>
      <c r="L575" s="7"/>
      <c r="M575" s="7"/>
      <c r="N575" s="18"/>
      <c r="O575" s="122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:30" hidden="1">
      <c r="A576" s="18" t="s">
        <v>19</v>
      </c>
      <c r="B576" s="7" t="s">
        <v>98</v>
      </c>
      <c r="C576" s="137">
        <v>46217</v>
      </c>
      <c r="D576" s="42" t="s">
        <v>675</v>
      </c>
      <c r="E576" s="36" t="s">
        <v>500</v>
      </c>
      <c r="F576" s="112">
        <f t="shared" si="32"/>
        <v>7.3</v>
      </c>
      <c r="G576" s="113">
        <f t="shared" si="30"/>
        <v>0</v>
      </c>
      <c r="H576" s="115">
        <f t="shared" si="31"/>
        <v>0</v>
      </c>
      <c r="I576" s="18"/>
      <c r="J576" s="18"/>
      <c r="K576" s="7"/>
      <c r="L576" s="7"/>
      <c r="M576" s="7"/>
      <c r="N576" s="18"/>
      <c r="O576" s="122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:30" hidden="1">
      <c r="A577" s="18" t="s">
        <v>19</v>
      </c>
      <c r="B577" s="7" t="s">
        <v>98</v>
      </c>
      <c r="C577" s="137">
        <v>46218</v>
      </c>
      <c r="D577" s="42" t="s">
        <v>675</v>
      </c>
      <c r="E577" s="36" t="s">
        <v>501</v>
      </c>
      <c r="F577" s="112">
        <f t="shared" si="32"/>
        <v>7.166666666666667</v>
      </c>
      <c r="G577" s="113">
        <f t="shared" si="30"/>
        <v>0</v>
      </c>
      <c r="H577" s="115">
        <f t="shared" si="31"/>
        <v>0</v>
      </c>
      <c r="I577" s="18"/>
      <c r="J577" s="18"/>
      <c r="K577" s="7"/>
      <c r="L577" s="7"/>
      <c r="M577" s="7"/>
      <c r="N577" s="18"/>
      <c r="O577" s="122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:30" hidden="1">
      <c r="A578" s="18" t="s">
        <v>20</v>
      </c>
      <c r="B578" s="7" t="s">
        <v>109</v>
      </c>
      <c r="C578" s="137">
        <v>46204</v>
      </c>
      <c r="D578" s="42" t="s">
        <v>586</v>
      </c>
      <c r="E578" s="36" t="s">
        <v>364</v>
      </c>
      <c r="F578" s="112">
        <f t="shared" si="32"/>
        <v>8.3333333333333339</v>
      </c>
      <c r="G578" s="113">
        <f t="shared" ref="G578:G641" si="33">IF(AND(ISNUMBER(F578), F578&lt;4), 1, 0)</f>
        <v>0</v>
      </c>
      <c r="H578" s="115">
        <f t="shared" ref="H578:H641" si="34">IF(AND(G578=1, COUNTIFS(A:A, A578, B:B, B578, C:C, C578) &gt; 1), 1, 0)</f>
        <v>0</v>
      </c>
      <c r="I578" s="18"/>
      <c r="J578" s="18"/>
      <c r="K578" s="7"/>
      <c r="L578" s="7"/>
      <c r="M578" s="7"/>
      <c r="N578" s="18"/>
      <c r="O578" s="122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spans="1:30" hidden="1">
      <c r="A579" s="18" t="s">
        <v>20</v>
      </c>
      <c r="B579" s="7" t="s">
        <v>109</v>
      </c>
      <c r="C579" s="137">
        <v>46205</v>
      </c>
      <c r="D579" s="42" t="s">
        <v>586</v>
      </c>
      <c r="E579" s="36" t="s">
        <v>616</v>
      </c>
      <c r="F579" s="112">
        <f t="shared" ref="F579:F642" si="35">IF(ISNUMBER(SEARCH("h",E579)), LEFT(E579,SEARCH("h",E579)-1) + IFERROR(MID(E579,SEARCH("h",E579)+1,LEN(E579)-SEARCH("h",E579)-1)/60, 0), IF(ISNUMBER(SEARCH("p",E579)), LEFT(E579,SEARCH("p",E579)-1)/60, "")
)</f>
        <v>8.2166666666666668</v>
      </c>
      <c r="G579" s="113">
        <f t="shared" si="33"/>
        <v>0</v>
      </c>
      <c r="H579" s="115">
        <f t="shared" si="34"/>
        <v>0</v>
      </c>
      <c r="I579" s="18"/>
      <c r="J579" s="18"/>
      <c r="K579" s="7"/>
      <c r="L579" s="7"/>
      <c r="M579" s="7"/>
      <c r="N579" s="18"/>
      <c r="O579" s="122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:30" hidden="1">
      <c r="A580" s="18" t="s">
        <v>20</v>
      </c>
      <c r="B580" s="7" t="s">
        <v>109</v>
      </c>
      <c r="C580" s="137">
        <v>46206</v>
      </c>
      <c r="D580" s="42" t="s">
        <v>586</v>
      </c>
      <c r="E580" s="36" t="s">
        <v>355</v>
      </c>
      <c r="F580" s="112">
        <f t="shared" si="35"/>
        <v>8.1999999999999993</v>
      </c>
      <c r="G580" s="113">
        <f t="shared" si="33"/>
        <v>0</v>
      </c>
      <c r="H580" s="115">
        <f t="shared" si="34"/>
        <v>0</v>
      </c>
      <c r="I580" s="18"/>
      <c r="J580" s="18"/>
      <c r="K580" s="7"/>
      <c r="L580" s="7"/>
      <c r="M580" s="7"/>
      <c r="N580" s="18"/>
      <c r="O580" s="122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spans="1:30" hidden="1">
      <c r="A581" s="18" t="s">
        <v>20</v>
      </c>
      <c r="B581" s="7" t="s">
        <v>109</v>
      </c>
      <c r="C581" s="137">
        <v>46207</v>
      </c>
      <c r="D581" s="42" t="s">
        <v>586</v>
      </c>
      <c r="E581" s="36" t="s">
        <v>561</v>
      </c>
      <c r="F581" s="112">
        <f t="shared" si="35"/>
        <v>8.1</v>
      </c>
      <c r="G581" s="113">
        <f t="shared" si="33"/>
        <v>0</v>
      </c>
      <c r="H581" s="115">
        <f t="shared" si="34"/>
        <v>0</v>
      </c>
      <c r="I581" s="18"/>
      <c r="J581" s="18"/>
      <c r="K581" s="7"/>
      <c r="L581" s="7"/>
      <c r="M581" s="7"/>
      <c r="N581" s="18"/>
      <c r="O581" s="122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:30" hidden="1">
      <c r="A582" s="18" t="s">
        <v>20</v>
      </c>
      <c r="B582" s="7" t="s">
        <v>109</v>
      </c>
      <c r="C582" s="137">
        <v>46207</v>
      </c>
      <c r="D582" s="42" t="s">
        <v>583</v>
      </c>
      <c r="E582" s="36" t="s">
        <v>243</v>
      </c>
      <c r="F582" s="112">
        <f t="shared" si="35"/>
        <v>8</v>
      </c>
      <c r="G582" s="113">
        <f t="shared" si="33"/>
        <v>0</v>
      </c>
      <c r="H582" s="115">
        <f t="shared" si="34"/>
        <v>0</v>
      </c>
      <c r="I582" s="18"/>
      <c r="J582" s="18"/>
      <c r="K582" s="7"/>
      <c r="L582" s="7"/>
      <c r="M582" s="7"/>
      <c r="N582" s="18"/>
      <c r="O582" s="122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spans="1:30" hidden="1">
      <c r="A583" s="18" t="s">
        <v>20</v>
      </c>
      <c r="B583" s="7" t="s">
        <v>109</v>
      </c>
      <c r="C583" s="137">
        <v>46208</v>
      </c>
      <c r="D583" s="42" t="s">
        <v>586</v>
      </c>
      <c r="E583" s="36" t="s">
        <v>557</v>
      </c>
      <c r="F583" s="112">
        <f t="shared" si="35"/>
        <v>8.2666666666666675</v>
      </c>
      <c r="G583" s="113">
        <f t="shared" si="33"/>
        <v>0</v>
      </c>
      <c r="H583" s="115">
        <f t="shared" si="34"/>
        <v>0</v>
      </c>
      <c r="I583" s="18"/>
      <c r="J583" s="18"/>
      <c r="K583" s="7"/>
      <c r="L583" s="7"/>
      <c r="M583" s="7"/>
      <c r="N583" s="18"/>
      <c r="O583" s="122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spans="1:30" hidden="1">
      <c r="A584" s="18" t="s">
        <v>20</v>
      </c>
      <c r="B584" s="7" t="s">
        <v>109</v>
      </c>
      <c r="C584" s="137">
        <v>46210</v>
      </c>
      <c r="D584" s="42" t="s">
        <v>586</v>
      </c>
      <c r="E584" s="36" t="s">
        <v>540</v>
      </c>
      <c r="F584" s="112">
        <f t="shared" si="35"/>
        <v>8.6999999999999993</v>
      </c>
      <c r="G584" s="113">
        <f t="shared" si="33"/>
        <v>0</v>
      </c>
      <c r="H584" s="115">
        <f t="shared" si="34"/>
        <v>0</v>
      </c>
      <c r="I584" s="18"/>
      <c r="J584" s="18"/>
      <c r="K584" s="7"/>
      <c r="L584" s="7"/>
      <c r="M584" s="7"/>
      <c r="N584" s="18"/>
      <c r="O584" s="122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:30" hidden="1">
      <c r="A585" s="18" t="s">
        <v>20</v>
      </c>
      <c r="B585" s="7" t="s">
        <v>109</v>
      </c>
      <c r="C585" s="137">
        <v>46210</v>
      </c>
      <c r="D585" s="42" t="s">
        <v>726</v>
      </c>
      <c r="E585" s="36" t="s">
        <v>727</v>
      </c>
      <c r="F585" s="112">
        <f t="shared" si="35"/>
        <v>3.4666666666666668</v>
      </c>
      <c r="G585" s="113">
        <f t="shared" si="33"/>
        <v>1</v>
      </c>
      <c r="H585" s="115">
        <f t="shared" si="34"/>
        <v>1</v>
      </c>
      <c r="I585" s="18"/>
      <c r="J585" s="18"/>
      <c r="K585" s="7"/>
      <c r="L585" s="7"/>
      <c r="M585" s="7"/>
      <c r="N585" s="18"/>
      <c r="O585" s="122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spans="1:30" hidden="1">
      <c r="A586" s="18" t="s">
        <v>20</v>
      </c>
      <c r="B586" s="7" t="s">
        <v>109</v>
      </c>
      <c r="C586" s="137">
        <v>46211</v>
      </c>
      <c r="D586" s="42" t="s">
        <v>586</v>
      </c>
      <c r="E586" s="36" t="s">
        <v>553</v>
      </c>
      <c r="F586" s="112">
        <f t="shared" si="35"/>
        <v>8.4333333333333336</v>
      </c>
      <c r="G586" s="113">
        <f t="shared" si="33"/>
        <v>0</v>
      </c>
      <c r="H586" s="115">
        <f t="shared" si="34"/>
        <v>0</v>
      </c>
      <c r="I586" s="18"/>
      <c r="J586" s="18"/>
      <c r="K586" s="7"/>
      <c r="L586" s="7"/>
      <c r="M586" s="7"/>
      <c r="N586" s="18"/>
      <c r="O586" s="122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:30" hidden="1">
      <c r="A587" s="18" t="s">
        <v>20</v>
      </c>
      <c r="B587" s="7" t="s">
        <v>109</v>
      </c>
      <c r="C587" s="137">
        <v>46211</v>
      </c>
      <c r="D587" s="42" t="s">
        <v>726</v>
      </c>
      <c r="E587" s="36" t="s">
        <v>728</v>
      </c>
      <c r="F587" s="112">
        <f t="shared" si="35"/>
        <v>3.5666666666666664</v>
      </c>
      <c r="G587" s="113">
        <f t="shared" si="33"/>
        <v>1</v>
      </c>
      <c r="H587" s="115">
        <f t="shared" si="34"/>
        <v>1</v>
      </c>
      <c r="I587" s="18"/>
      <c r="J587" s="18"/>
      <c r="K587" s="7"/>
      <c r="L587" s="7"/>
      <c r="M587" s="7"/>
      <c r="N587" s="18"/>
      <c r="O587" s="122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spans="1:30" hidden="1">
      <c r="A588" s="18" t="s">
        <v>20</v>
      </c>
      <c r="B588" s="7" t="s">
        <v>109</v>
      </c>
      <c r="C588" s="137">
        <v>46212</v>
      </c>
      <c r="D588" s="42" t="s">
        <v>583</v>
      </c>
      <c r="E588" s="36" t="s">
        <v>561</v>
      </c>
      <c r="F588" s="112">
        <f t="shared" si="35"/>
        <v>8.1</v>
      </c>
      <c r="G588" s="113">
        <f t="shared" si="33"/>
        <v>0</v>
      </c>
      <c r="H588" s="115">
        <f t="shared" si="34"/>
        <v>0</v>
      </c>
      <c r="I588" s="18"/>
      <c r="J588" s="18"/>
      <c r="K588" s="7"/>
      <c r="L588" s="7"/>
      <c r="M588" s="7"/>
      <c r="N588" s="18"/>
      <c r="O588" s="122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spans="1:30" hidden="1">
      <c r="A589" s="18" t="s">
        <v>20</v>
      </c>
      <c r="B589" s="7" t="s">
        <v>109</v>
      </c>
      <c r="C589" s="137">
        <v>46213</v>
      </c>
      <c r="D589" s="42" t="s">
        <v>583</v>
      </c>
      <c r="E589" s="36" t="s">
        <v>219</v>
      </c>
      <c r="F589" s="112">
        <f t="shared" si="35"/>
        <v>7.9333333333333336</v>
      </c>
      <c r="G589" s="113">
        <f t="shared" si="33"/>
        <v>0</v>
      </c>
      <c r="H589" s="115">
        <f t="shared" si="34"/>
        <v>0</v>
      </c>
      <c r="I589" s="18"/>
      <c r="J589" s="18"/>
      <c r="K589" s="7"/>
      <c r="L589" s="7"/>
      <c r="M589" s="7"/>
      <c r="N589" s="18"/>
      <c r="O589" s="122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:30" hidden="1">
      <c r="A590" s="18" t="s">
        <v>20</v>
      </c>
      <c r="B590" s="7" t="s">
        <v>109</v>
      </c>
      <c r="C590" s="137">
        <v>46214</v>
      </c>
      <c r="D590" s="42" t="s">
        <v>586</v>
      </c>
      <c r="E590" s="36" t="s">
        <v>468</v>
      </c>
      <c r="F590" s="112">
        <f t="shared" si="35"/>
        <v>8.0833333333333339</v>
      </c>
      <c r="G590" s="113">
        <f t="shared" si="33"/>
        <v>0</v>
      </c>
      <c r="H590" s="115">
        <f t="shared" si="34"/>
        <v>0</v>
      </c>
      <c r="I590" s="18"/>
      <c r="J590" s="18"/>
      <c r="K590" s="7"/>
      <c r="L590" s="7"/>
      <c r="M590" s="7"/>
      <c r="N590" s="18"/>
      <c r="O590" s="122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spans="1:30" hidden="1">
      <c r="A591" s="18" t="s">
        <v>20</v>
      </c>
      <c r="B591" s="7" t="s">
        <v>109</v>
      </c>
      <c r="C591" s="137">
        <v>46214</v>
      </c>
      <c r="D591" s="42" t="s">
        <v>726</v>
      </c>
      <c r="E591" s="36" t="s">
        <v>602</v>
      </c>
      <c r="F591" s="112">
        <f t="shared" si="35"/>
        <v>4.2166666666666668</v>
      </c>
      <c r="G591" s="113">
        <f t="shared" si="33"/>
        <v>0</v>
      </c>
      <c r="H591" s="115">
        <f t="shared" si="34"/>
        <v>0</v>
      </c>
      <c r="I591" s="18"/>
      <c r="J591" s="18"/>
      <c r="K591" s="7"/>
      <c r="L591" s="7"/>
      <c r="M591" s="7"/>
      <c r="N591" s="18"/>
      <c r="O591" s="122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:30" hidden="1">
      <c r="A592" s="18" t="s">
        <v>20</v>
      </c>
      <c r="B592" s="7" t="s">
        <v>109</v>
      </c>
      <c r="C592" s="137">
        <v>46215</v>
      </c>
      <c r="D592" s="42" t="s">
        <v>586</v>
      </c>
      <c r="E592" s="36" t="s">
        <v>616</v>
      </c>
      <c r="F592" s="112">
        <f t="shared" si="35"/>
        <v>8.2166666666666668</v>
      </c>
      <c r="G592" s="113">
        <f t="shared" si="33"/>
        <v>0</v>
      </c>
      <c r="H592" s="115">
        <f t="shared" si="34"/>
        <v>0</v>
      </c>
      <c r="I592" s="18"/>
      <c r="J592" s="18"/>
      <c r="K592" s="7"/>
      <c r="L592" s="7"/>
      <c r="M592" s="7"/>
      <c r="N592" s="18"/>
      <c r="O592" s="122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:30" hidden="1">
      <c r="A593" s="18" t="s">
        <v>20</v>
      </c>
      <c r="B593" s="7" t="s">
        <v>109</v>
      </c>
      <c r="C593" s="137">
        <v>46216</v>
      </c>
      <c r="D593" s="42" t="s">
        <v>586</v>
      </c>
      <c r="E593" s="36" t="s">
        <v>415</v>
      </c>
      <c r="F593" s="112">
        <f t="shared" si="35"/>
        <v>8.2833333333333332</v>
      </c>
      <c r="G593" s="113">
        <f t="shared" si="33"/>
        <v>0</v>
      </c>
      <c r="H593" s="115">
        <f t="shared" si="34"/>
        <v>0</v>
      </c>
      <c r="I593" s="18"/>
      <c r="J593" s="18"/>
      <c r="K593" s="7"/>
      <c r="L593" s="7"/>
      <c r="M593" s="7"/>
      <c r="N593" s="18"/>
      <c r="O593" s="122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:30" hidden="1">
      <c r="A594" s="18" t="s">
        <v>20</v>
      </c>
      <c r="B594" s="7" t="s">
        <v>109</v>
      </c>
      <c r="C594" s="137">
        <v>46217</v>
      </c>
      <c r="D594" s="42" t="s">
        <v>586</v>
      </c>
      <c r="E594" s="36" t="s">
        <v>415</v>
      </c>
      <c r="F594" s="112">
        <f t="shared" si="35"/>
        <v>8.2833333333333332</v>
      </c>
      <c r="G594" s="113">
        <f t="shared" si="33"/>
        <v>0</v>
      </c>
      <c r="H594" s="115">
        <f t="shared" si="34"/>
        <v>0</v>
      </c>
      <c r="I594" s="18"/>
      <c r="J594" s="18"/>
      <c r="K594" s="7"/>
      <c r="L594" s="7"/>
      <c r="M594" s="7"/>
      <c r="N594" s="18"/>
      <c r="O594" s="122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spans="1:30" hidden="1">
      <c r="A595" s="18" t="s">
        <v>20</v>
      </c>
      <c r="B595" s="7" t="s">
        <v>109</v>
      </c>
      <c r="C595" s="137">
        <v>46218</v>
      </c>
      <c r="D595" s="42" t="s">
        <v>586</v>
      </c>
      <c r="E595" s="36" t="s">
        <v>610</v>
      </c>
      <c r="F595" s="112">
        <f t="shared" si="35"/>
        <v>8.1833333333333336</v>
      </c>
      <c r="G595" s="113">
        <f t="shared" si="33"/>
        <v>0</v>
      </c>
      <c r="H595" s="115">
        <f t="shared" si="34"/>
        <v>0</v>
      </c>
      <c r="I595" s="18"/>
      <c r="J595" s="18"/>
      <c r="K595" s="7"/>
      <c r="L595" s="7"/>
      <c r="M595" s="7"/>
      <c r="N595" s="18"/>
      <c r="O595" s="122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spans="1:30" hidden="1">
      <c r="A596" s="18" t="s">
        <v>20</v>
      </c>
      <c r="B596" s="7" t="s">
        <v>109</v>
      </c>
      <c r="C596" s="137">
        <v>46218</v>
      </c>
      <c r="D596" s="42" t="s">
        <v>726</v>
      </c>
      <c r="E596" s="36" t="s">
        <v>242</v>
      </c>
      <c r="F596" s="112">
        <f t="shared" si="35"/>
        <v>4</v>
      </c>
      <c r="G596" s="113">
        <f t="shared" si="33"/>
        <v>0</v>
      </c>
      <c r="H596" s="115">
        <f t="shared" si="34"/>
        <v>0</v>
      </c>
      <c r="I596" s="18"/>
      <c r="J596" s="18"/>
      <c r="K596" s="7"/>
      <c r="L596" s="7"/>
      <c r="M596" s="7"/>
      <c r="N596" s="18"/>
      <c r="O596" s="122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spans="1:30" hidden="1">
      <c r="A597" s="18" t="s">
        <v>20</v>
      </c>
      <c r="B597" s="7" t="s">
        <v>109</v>
      </c>
      <c r="C597" s="137">
        <v>46219</v>
      </c>
      <c r="D597" s="42" t="s">
        <v>586</v>
      </c>
      <c r="E597" s="36" t="s">
        <v>616</v>
      </c>
      <c r="F597" s="112">
        <f t="shared" si="35"/>
        <v>8.2166666666666668</v>
      </c>
      <c r="G597" s="113">
        <f t="shared" si="33"/>
        <v>0</v>
      </c>
      <c r="H597" s="115">
        <f t="shared" si="34"/>
        <v>0</v>
      </c>
      <c r="I597" s="18"/>
      <c r="J597" s="18"/>
      <c r="K597" s="7"/>
      <c r="L597" s="7"/>
      <c r="M597" s="7"/>
      <c r="N597" s="18"/>
      <c r="O597" s="122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spans="1:30" hidden="1">
      <c r="A598" s="18" t="s">
        <v>20</v>
      </c>
      <c r="B598" s="7" t="s">
        <v>109</v>
      </c>
      <c r="C598" s="137">
        <v>46220</v>
      </c>
      <c r="D598" s="42" t="s">
        <v>729</v>
      </c>
      <c r="E598" s="36" t="s">
        <v>316</v>
      </c>
      <c r="F598" s="112">
        <f t="shared" si="35"/>
        <v>7.9</v>
      </c>
      <c r="G598" s="113">
        <f t="shared" si="33"/>
        <v>0</v>
      </c>
      <c r="H598" s="115">
        <f t="shared" si="34"/>
        <v>0</v>
      </c>
      <c r="I598" s="18"/>
      <c r="J598" s="18"/>
      <c r="K598" s="7"/>
      <c r="L598" s="7"/>
      <c r="M598" s="7"/>
      <c r="N598" s="18"/>
      <c r="O598" s="122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spans="1:30" hidden="1">
      <c r="A599" s="18" t="s">
        <v>20</v>
      </c>
      <c r="B599" s="7" t="s">
        <v>109</v>
      </c>
      <c r="C599" s="137">
        <v>46221</v>
      </c>
      <c r="D599" s="42" t="s">
        <v>586</v>
      </c>
      <c r="E599" s="36" t="s">
        <v>571</v>
      </c>
      <c r="F599" s="112">
        <f t="shared" si="35"/>
        <v>9.75</v>
      </c>
      <c r="G599" s="113">
        <f t="shared" si="33"/>
        <v>0</v>
      </c>
      <c r="H599" s="115">
        <f t="shared" si="34"/>
        <v>0</v>
      </c>
      <c r="I599" s="18"/>
      <c r="J599" s="18"/>
      <c r="K599" s="7"/>
      <c r="L599" s="7"/>
      <c r="M599" s="7"/>
      <c r="N599" s="18"/>
      <c r="O599" s="122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spans="1:30" hidden="1">
      <c r="A600" s="18" t="s">
        <v>20</v>
      </c>
      <c r="B600" s="7" t="s">
        <v>109</v>
      </c>
      <c r="C600" s="137">
        <v>46221</v>
      </c>
      <c r="D600" s="42" t="s">
        <v>726</v>
      </c>
      <c r="E600" s="36" t="s">
        <v>730</v>
      </c>
      <c r="F600" s="112">
        <f t="shared" si="35"/>
        <v>2.2666666666666666</v>
      </c>
      <c r="G600" s="113">
        <f t="shared" si="33"/>
        <v>1</v>
      </c>
      <c r="H600" s="115">
        <f t="shared" si="34"/>
        <v>1</v>
      </c>
      <c r="I600" s="18"/>
      <c r="J600" s="18"/>
      <c r="K600" s="7"/>
      <c r="L600" s="7"/>
      <c r="M600" s="7"/>
      <c r="N600" s="18"/>
      <c r="O600" s="122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spans="1:30" hidden="1">
      <c r="A601" s="18" t="s">
        <v>20</v>
      </c>
      <c r="B601" s="7" t="s">
        <v>109</v>
      </c>
      <c r="C601" s="137">
        <v>46222</v>
      </c>
      <c r="D601" s="42" t="s">
        <v>583</v>
      </c>
      <c r="E601" s="36" t="s">
        <v>355</v>
      </c>
      <c r="F601" s="112">
        <f t="shared" si="35"/>
        <v>8.1999999999999993</v>
      </c>
      <c r="G601" s="113">
        <f t="shared" si="33"/>
        <v>0</v>
      </c>
      <c r="H601" s="115">
        <f t="shared" si="34"/>
        <v>0</v>
      </c>
      <c r="I601" s="18"/>
      <c r="J601" s="18"/>
      <c r="K601" s="7"/>
      <c r="L601" s="7"/>
      <c r="M601" s="7"/>
      <c r="N601" s="18"/>
      <c r="O601" s="122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spans="1:30" hidden="1">
      <c r="A602" s="18" t="s">
        <v>20</v>
      </c>
      <c r="B602" s="7" t="s">
        <v>109</v>
      </c>
      <c r="C602" s="137">
        <v>46223</v>
      </c>
      <c r="D602" s="42" t="s">
        <v>586</v>
      </c>
      <c r="E602" s="36" t="s">
        <v>553</v>
      </c>
      <c r="F602" s="112">
        <f t="shared" si="35"/>
        <v>8.4333333333333336</v>
      </c>
      <c r="G602" s="113">
        <f t="shared" si="33"/>
        <v>0</v>
      </c>
      <c r="H602" s="115">
        <f t="shared" si="34"/>
        <v>0</v>
      </c>
      <c r="I602" s="18"/>
      <c r="J602" s="18"/>
      <c r="K602" s="7"/>
      <c r="L602" s="7"/>
      <c r="M602" s="7"/>
      <c r="N602" s="18"/>
      <c r="O602" s="122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spans="1:30" hidden="1">
      <c r="A603" s="18" t="s">
        <v>20</v>
      </c>
      <c r="B603" s="7" t="s">
        <v>109</v>
      </c>
      <c r="C603" s="137">
        <v>46224</v>
      </c>
      <c r="D603" s="42" t="s">
        <v>586</v>
      </c>
      <c r="E603" s="36" t="s">
        <v>731</v>
      </c>
      <c r="F603" s="112">
        <f t="shared" si="35"/>
        <v>10.1</v>
      </c>
      <c r="G603" s="113">
        <f t="shared" si="33"/>
        <v>0</v>
      </c>
      <c r="H603" s="115">
        <f t="shared" si="34"/>
        <v>0</v>
      </c>
      <c r="I603" s="18"/>
      <c r="J603" s="18"/>
      <c r="K603" s="7"/>
      <c r="L603" s="7"/>
      <c r="M603" s="7"/>
      <c r="N603" s="18"/>
      <c r="O603" s="122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spans="1:30" hidden="1">
      <c r="A604" s="18" t="s">
        <v>20</v>
      </c>
      <c r="B604" s="7" t="s">
        <v>109</v>
      </c>
      <c r="C604" s="137">
        <v>46225</v>
      </c>
      <c r="D604" s="42" t="s">
        <v>586</v>
      </c>
      <c r="E604" s="36" t="s">
        <v>366</v>
      </c>
      <c r="F604" s="112">
        <f t="shared" si="35"/>
        <v>8.3666666666666671</v>
      </c>
      <c r="G604" s="113">
        <f t="shared" si="33"/>
        <v>0</v>
      </c>
      <c r="H604" s="115">
        <f t="shared" si="34"/>
        <v>0</v>
      </c>
      <c r="I604" s="18"/>
      <c r="J604" s="18"/>
      <c r="K604" s="7"/>
      <c r="L604" s="7"/>
      <c r="M604" s="7"/>
      <c r="N604" s="18"/>
      <c r="O604" s="122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hidden="1">
      <c r="A605" s="18" t="s">
        <v>20</v>
      </c>
      <c r="B605" s="7" t="s">
        <v>109</v>
      </c>
      <c r="C605" s="137">
        <v>46226</v>
      </c>
      <c r="D605" s="42" t="s">
        <v>586</v>
      </c>
      <c r="E605" s="36" t="s">
        <v>548</v>
      </c>
      <c r="F605" s="112">
        <f t="shared" si="35"/>
        <v>8.5833333333333339</v>
      </c>
      <c r="G605" s="113">
        <f t="shared" si="33"/>
        <v>0</v>
      </c>
      <c r="H605" s="115">
        <f t="shared" si="34"/>
        <v>0</v>
      </c>
      <c r="I605" s="18"/>
      <c r="J605" s="18"/>
      <c r="K605" s="7"/>
      <c r="L605" s="7"/>
      <c r="M605" s="7"/>
      <c r="N605" s="18"/>
      <c r="O605" s="122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hidden="1">
      <c r="A606" s="18" t="s">
        <v>20</v>
      </c>
      <c r="B606" s="7" t="s">
        <v>109</v>
      </c>
      <c r="C606" s="137">
        <v>46227</v>
      </c>
      <c r="D606" s="42" t="s">
        <v>583</v>
      </c>
      <c r="E606" s="36" t="s">
        <v>324</v>
      </c>
      <c r="F606" s="112">
        <f t="shared" si="35"/>
        <v>8.0500000000000007</v>
      </c>
      <c r="G606" s="113">
        <f t="shared" si="33"/>
        <v>0</v>
      </c>
      <c r="H606" s="115">
        <f t="shared" si="34"/>
        <v>0</v>
      </c>
      <c r="I606" s="18"/>
      <c r="J606" s="18"/>
      <c r="K606" s="7"/>
      <c r="L606" s="7"/>
      <c r="M606" s="7"/>
      <c r="N606" s="18"/>
      <c r="O606" s="122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hidden="1">
      <c r="A607" s="18" t="s">
        <v>20</v>
      </c>
      <c r="B607" s="7" t="s">
        <v>109</v>
      </c>
      <c r="C607" s="137">
        <v>46228</v>
      </c>
      <c r="D607" s="42" t="s">
        <v>586</v>
      </c>
      <c r="E607" s="36" t="s">
        <v>577</v>
      </c>
      <c r="F607" s="112">
        <f t="shared" si="35"/>
        <v>9.8833333333333329</v>
      </c>
      <c r="G607" s="113">
        <f t="shared" si="33"/>
        <v>0</v>
      </c>
      <c r="H607" s="115">
        <f t="shared" si="34"/>
        <v>0</v>
      </c>
      <c r="I607" s="18"/>
      <c r="J607" s="18"/>
      <c r="K607" s="7"/>
      <c r="L607" s="7"/>
      <c r="M607" s="7"/>
      <c r="N607" s="18"/>
      <c r="O607" s="122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hidden="1">
      <c r="A608" s="18" t="s">
        <v>20</v>
      </c>
      <c r="B608" s="7" t="s">
        <v>109</v>
      </c>
      <c r="C608" s="137">
        <v>46229</v>
      </c>
      <c r="D608" s="42" t="s">
        <v>583</v>
      </c>
      <c r="E608" s="36" t="s">
        <v>554</v>
      </c>
      <c r="F608" s="112">
        <f t="shared" si="35"/>
        <v>8.2333333333333325</v>
      </c>
      <c r="G608" s="113">
        <f t="shared" si="33"/>
        <v>0</v>
      </c>
      <c r="H608" s="115">
        <f t="shared" si="34"/>
        <v>0</v>
      </c>
      <c r="I608" s="18"/>
      <c r="J608" s="18"/>
      <c r="K608" s="7"/>
      <c r="L608" s="7"/>
      <c r="M608" s="7"/>
      <c r="N608" s="18"/>
      <c r="O608" s="122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hidden="1">
      <c r="A609" s="18" t="s">
        <v>20</v>
      </c>
      <c r="B609" s="7" t="s">
        <v>109</v>
      </c>
      <c r="C609" s="137">
        <v>46230</v>
      </c>
      <c r="D609" s="42" t="s">
        <v>586</v>
      </c>
      <c r="E609" s="36" t="s">
        <v>732</v>
      </c>
      <c r="F609" s="112">
        <f t="shared" si="35"/>
        <v>9.7333333333333325</v>
      </c>
      <c r="G609" s="113">
        <f t="shared" si="33"/>
        <v>0</v>
      </c>
      <c r="H609" s="115">
        <f t="shared" si="34"/>
        <v>0</v>
      </c>
      <c r="I609" s="18"/>
      <c r="J609" s="18"/>
      <c r="K609" s="7"/>
      <c r="L609" s="7"/>
      <c r="M609" s="7"/>
      <c r="N609" s="18"/>
      <c r="O609" s="122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spans="1:30" hidden="1">
      <c r="A610" s="18" t="s">
        <v>20</v>
      </c>
      <c r="B610" s="7" t="s">
        <v>109</v>
      </c>
      <c r="C610" s="137">
        <v>46231</v>
      </c>
      <c r="D610" s="42" t="s">
        <v>586</v>
      </c>
      <c r="E610" s="36" t="s">
        <v>732</v>
      </c>
      <c r="F610" s="112">
        <f t="shared" si="35"/>
        <v>9.7333333333333325</v>
      </c>
      <c r="G610" s="113">
        <f t="shared" si="33"/>
        <v>0</v>
      </c>
      <c r="H610" s="115">
        <f t="shared" si="34"/>
        <v>0</v>
      </c>
      <c r="I610" s="18"/>
      <c r="J610" s="18"/>
      <c r="K610" s="7"/>
      <c r="L610" s="7"/>
      <c r="M610" s="7"/>
      <c r="N610" s="18"/>
      <c r="O610" s="122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hidden="1">
      <c r="A611" s="18" t="s">
        <v>20</v>
      </c>
      <c r="B611" s="7" t="s">
        <v>109</v>
      </c>
      <c r="C611" s="137">
        <v>46232</v>
      </c>
      <c r="D611" s="42" t="s">
        <v>586</v>
      </c>
      <c r="E611" s="36" t="s">
        <v>555</v>
      </c>
      <c r="F611" s="112">
        <f t="shared" si="35"/>
        <v>8.5333333333333332</v>
      </c>
      <c r="G611" s="113">
        <f t="shared" si="33"/>
        <v>0</v>
      </c>
      <c r="H611" s="115">
        <f t="shared" si="34"/>
        <v>0</v>
      </c>
      <c r="I611" s="18"/>
      <c r="J611" s="18"/>
      <c r="K611" s="7"/>
      <c r="L611" s="7"/>
      <c r="M611" s="7"/>
      <c r="N611" s="18"/>
      <c r="O611" s="122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hidden="1">
      <c r="A612" s="18" t="s">
        <v>20</v>
      </c>
      <c r="B612" s="7" t="s">
        <v>109</v>
      </c>
      <c r="C612" s="137">
        <v>46233</v>
      </c>
      <c r="D612" s="42" t="s">
        <v>586</v>
      </c>
      <c r="E612" s="36" t="s">
        <v>733</v>
      </c>
      <c r="F612" s="112">
        <f t="shared" si="35"/>
        <v>9.7166666666666668</v>
      </c>
      <c r="G612" s="113">
        <f t="shared" si="33"/>
        <v>0</v>
      </c>
      <c r="H612" s="115">
        <f t="shared" si="34"/>
        <v>0</v>
      </c>
      <c r="I612" s="18"/>
      <c r="J612" s="18"/>
      <c r="K612" s="7"/>
      <c r="L612" s="7"/>
      <c r="M612" s="7"/>
      <c r="N612" s="18"/>
      <c r="O612" s="122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spans="1:30" hidden="1">
      <c r="A613" s="18" t="s">
        <v>20</v>
      </c>
      <c r="B613" s="7" t="s">
        <v>110</v>
      </c>
      <c r="C613" s="137">
        <v>46204</v>
      </c>
      <c r="D613" s="42" t="s">
        <v>734</v>
      </c>
      <c r="E613" s="36" t="s">
        <v>243</v>
      </c>
      <c r="F613" s="112">
        <f t="shared" si="35"/>
        <v>8</v>
      </c>
      <c r="G613" s="113">
        <f t="shared" si="33"/>
        <v>0</v>
      </c>
      <c r="H613" s="115">
        <f t="shared" si="34"/>
        <v>0</v>
      </c>
      <c r="I613" s="18"/>
      <c r="J613" s="18"/>
      <c r="K613" s="7"/>
      <c r="L613" s="7"/>
      <c r="M613" s="7"/>
      <c r="N613" s="18"/>
      <c r="O613" s="122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hidden="1">
      <c r="A614" s="18" t="s">
        <v>20</v>
      </c>
      <c r="B614" s="7" t="s">
        <v>110</v>
      </c>
      <c r="C614" s="137">
        <v>46205</v>
      </c>
      <c r="D614" s="42" t="s">
        <v>734</v>
      </c>
      <c r="E614" s="36" t="s">
        <v>324</v>
      </c>
      <c r="F614" s="112">
        <f t="shared" si="35"/>
        <v>8.0500000000000007</v>
      </c>
      <c r="G614" s="113">
        <f t="shared" si="33"/>
        <v>0</v>
      </c>
      <c r="H614" s="115">
        <f t="shared" si="34"/>
        <v>0</v>
      </c>
      <c r="I614" s="18"/>
      <c r="J614" s="18"/>
      <c r="K614" s="7"/>
      <c r="L614" s="7"/>
      <c r="M614" s="7"/>
      <c r="N614" s="18"/>
      <c r="O614" s="122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hidden="1">
      <c r="A615" s="18" t="s">
        <v>20</v>
      </c>
      <c r="B615" s="7" t="s">
        <v>110</v>
      </c>
      <c r="C615" s="137">
        <v>46206</v>
      </c>
      <c r="D615" s="42" t="s">
        <v>734</v>
      </c>
      <c r="E615" s="36" t="s">
        <v>324</v>
      </c>
      <c r="F615" s="112">
        <f t="shared" si="35"/>
        <v>8.0500000000000007</v>
      </c>
      <c r="G615" s="113">
        <f t="shared" si="33"/>
        <v>0</v>
      </c>
      <c r="H615" s="115">
        <f t="shared" si="34"/>
        <v>0</v>
      </c>
      <c r="I615" s="18"/>
      <c r="J615" s="18"/>
      <c r="K615" s="7"/>
      <c r="L615" s="7"/>
      <c r="M615" s="7"/>
      <c r="N615" s="18"/>
      <c r="O615" s="122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spans="1:30" hidden="1">
      <c r="A616" s="18" t="s">
        <v>20</v>
      </c>
      <c r="B616" s="7" t="s">
        <v>110</v>
      </c>
      <c r="C616" s="137">
        <v>46207</v>
      </c>
      <c r="D616" s="42" t="s">
        <v>734</v>
      </c>
      <c r="E616" s="36" t="s">
        <v>496</v>
      </c>
      <c r="F616" s="112">
        <f t="shared" si="35"/>
        <v>8.0666666666666664</v>
      </c>
      <c r="G616" s="113">
        <f t="shared" si="33"/>
        <v>0</v>
      </c>
      <c r="H616" s="115">
        <f t="shared" si="34"/>
        <v>0</v>
      </c>
      <c r="I616" s="18"/>
      <c r="J616" s="18"/>
      <c r="K616" s="7"/>
      <c r="L616" s="7"/>
      <c r="M616" s="7"/>
      <c r="N616" s="18"/>
      <c r="O616" s="122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0" hidden="1">
      <c r="A617" s="18" t="s">
        <v>20</v>
      </c>
      <c r="B617" s="7" t="s">
        <v>110</v>
      </c>
      <c r="C617" s="137">
        <v>46208</v>
      </c>
      <c r="D617" s="42" t="s">
        <v>734</v>
      </c>
      <c r="E617" s="36" t="s">
        <v>243</v>
      </c>
      <c r="F617" s="112">
        <f t="shared" si="35"/>
        <v>8</v>
      </c>
      <c r="G617" s="113">
        <f t="shared" si="33"/>
        <v>0</v>
      </c>
      <c r="H617" s="115">
        <f t="shared" si="34"/>
        <v>0</v>
      </c>
      <c r="I617" s="18"/>
      <c r="J617" s="18"/>
      <c r="K617" s="7"/>
      <c r="L617" s="7"/>
      <c r="M617" s="7"/>
      <c r="N617" s="18"/>
      <c r="O617" s="122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0" hidden="1">
      <c r="A618" s="18" t="s">
        <v>20</v>
      </c>
      <c r="B618" s="7" t="s">
        <v>110</v>
      </c>
      <c r="C618" s="137">
        <v>46209</v>
      </c>
      <c r="D618" s="42" t="s">
        <v>734</v>
      </c>
      <c r="E618" s="36" t="s">
        <v>324</v>
      </c>
      <c r="F618" s="112">
        <f t="shared" si="35"/>
        <v>8.0500000000000007</v>
      </c>
      <c r="G618" s="113">
        <f t="shared" si="33"/>
        <v>0</v>
      </c>
      <c r="H618" s="115">
        <f t="shared" si="34"/>
        <v>0</v>
      </c>
      <c r="I618" s="18"/>
      <c r="J618" s="18"/>
      <c r="K618" s="7"/>
      <c r="L618" s="7"/>
      <c r="M618" s="7"/>
      <c r="N618" s="18"/>
      <c r="O618" s="122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hidden="1">
      <c r="A619" s="18" t="s">
        <v>20</v>
      </c>
      <c r="B619" s="7" t="s">
        <v>110</v>
      </c>
      <c r="C619" s="137">
        <v>46210</v>
      </c>
      <c r="D619" s="42" t="s">
        <v>734</v>
      </c>
      <c r="E619" s="36" t="s">
        <v>496</v>
      </c>
      <c r="F619" s="112">
        <f t="shared" si="35"/>
        <v>8.0666666666666664</v>
      </c>
      <c r="G619" s="113">
        <f t="shared" si="33"/>
        <v>0</v>
      </c>
      <c r="H619" s="115">
        <f t="shared" si="34"/>
        <v>0</v>
      </c>
      <c r="I619" s="18"/>
      <c r="J619" s="18"/>
      <c r="K619" s="7"/>
      <c r="L619" s="7"/>
      <c r="M619" s="7"/>
      <c r="N619" s="18"/>
      <c r="O619" s="122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hidden="1">
      <c r="A620" s="18" t="s">
        <v>20</v>
      </c>
      <c r="B620" s="7" t="s">
        <v>110</v>
      </c>
      <c r="C620" s="137">
        <v>46211</v>
      </c>
      <c r="D620" s="42" t="s">
        <v>734</v>
      </c>
      <c r="E620" s="36" t="s">
        <v>303</v>
      </c>
      <c r="F620" s="112">
        <f t="shared" si="35"/>
        <v>7.95</v>
      </c>
      <c r="G620" s="113">
        <f t="shared" si="33"/>
        <v>0</v>
      </c>
      <c r="H620" s="115">
        <f t="shared" si="34"/>
        <v>0</v>
      </c>
      <c r="I620" s="18"/>
      <c r="J620" s="18"/>
      <c r="K620" s="7"/>
      <c r="L620" s="7"/>
      <c r="M620" s="7"/>
      <c r="N620" s="18"/>
      <c r="O620" s="122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hidden="1">
      <c r="A621" s="18" t="s">
        <v>20</v>
      </c>
      <c r="B621" s="7" t="s">
        <v>110</v>
      </c>
      <c r="C621" s="137">
        <v>46212</v>
      </c>
      <c r="D621" s="42" t="s">
        <v>734</v>
      </c>
      <c r="E621" s="36" t="s">
        <v>243</v>
      </c>
      <c r="F621" s="112">
        <f t="shared" si="35"/>
        <v>8</v>
      </c>
      <c r="G621" s="113">
        <f t="shared" si="33"/>
        <v>0</v>
      </c>
      <c r="H621" s="115">
        <f t="shared" si="34"/>
        <v>0</v>
      </c>
      <c r="I621" s="18"/>
      <c r="J621" s="18"/>
      <c r="K621" s="7"/>
      <c r="L621" s="7"/>
      <c r="M621" s="7"/>
      <c r="N621" s="18"/>
      <c r="O621" s="122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hidden="1">
      <c r="A622" s="18" t="s">
        <v>20</v>
      </c>
      <c r="B622" s="7" t="s">
        <v>110</v>
      </c>
      <c r="C622" s="137">
        <v>46213</v>
      </c>
      <c r="D622" s="42" t="s">
        <v>734</v>
      </c>
      <c r="E622" s="36" t="s">
        <v>496</v>
      </c>
      <c r="F622" s="112">
        <f t="shared" si="35"/>
        <v>8.0666666666666664</v>
      </c>
      <c r="G622" s="113">
        <f t="shared" si="33"/>
        <v>0</v>
      </c>
      <c r="H622" s="115">
        <f t="shared" si="34"/>
        <v>0</v>
      </c>
      <c r="I622" s="18"/>
      <c r="J622" s="18"/>
      <c r="K622" s="7"/>
      <c r="L622" s="7"/>
      <c r="M622" s="7"/>
      <c r="N622" s="18"/>
      <c r="O622" s="122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spans="1:30" hidden="1">
      <c r="A623" s="18" t="s">
        <v>20</v>
      </c>
      <c r="B623" s="7" t="s">
        <v>110</v>
      </c>
      <c r="C623" s="137">
        <v>46214</v>
      </c>
      <c r="D623" s="42" t="s">
        <v>734</v>
      </c>
      <c r="E623" s="36" t="s">
        <v>243</v>
      </c>
      <c r="F623" s="112">
        <f t="shared" si="35"/>
        <v>8</v>
      </c>
      <c r="G623" s="113">
        <f t="shared" si="33"/>
        <v>0</v>
      </c>
      <c r="H623" s="115">
        <f t="shared" si="34"/>
        <v>0</v>
      </c>
      <c r="I623" s="18"/>
      <c r="J623" s="18"/>
      <c r="K623" s="7"/>
      <c r="L623" s="7"/>
      <c r="M623" s="7"/>
      <c r="N623" s="18"/>
      <c r="O623" s="122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hidden="1">
      <c r="A624" s="18" t="s">
        <v>20</v>
      </c>
      <c r="B624" s="7" t="s">
        <v>110</v>
      </c>
      <c r="C624" s="137">
        <v>46215</v>
      </c>
      <c r="D624" s="42" t="s">
        <v>734</v>
      </c>
      <c r="E624" s="36" t="s">
        <v>495</v>
      </c>
      <c r="F624" s="112">
        <f t="shared" si="35"/>
        <v>8.0166666666666675</v>
      </c>
      <c r="G624" s="113">
        <f t="shared" si="33"/>
        <v>0</v>
      </c>
      <c r="H624" s="115">
        <f t="shared" si="34"/>
        <v>0</v>
      </c>
      <c r="I624" s="18"/>
      <c r="J624" s="18"/>
      <c r="K624" s="7"/>
      <c r="L624" s="7"/>
      <c r="M624" s="7"/>
      <c r="N624" s="18"/>
      <c r="O624" s="122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spans="1:30" hidden="1">
      <c r="A625" s="18" t="s">
        <v>20</v>
      </c>
      <c r="B625" s="7" t="s">
        <v>110</v>
      </c>
      <c r="C625" s="137">
        <v>46216</v>
      </c>
      <c r="D625" s="42" t="s">
        <v>734</v>
      </c>
      <c r="E625" s="36" t="s">
        <v>243</v>
      </c>
      <c r="F625" s="112">
        <f t="shared" si="35"/>
        <v>8</v>
      </c>
      <c r="G625" s="113">
        <f t="shared" si="33"/>
        <v>0</v>
      </c>
      <c r="H625" s="115">
        <f t="shared" si="34"/>
        <v>0</v>
      </c>
      <c r="I625" s="18"/>
      <c r="J625" s="18"/>
      <c r="K625" s="7"/>
      <c r="L625" s="7"/>
      <c r="M625" s="7"/>
      <c r="N625" s="18"/>
      <c r="O625" s="122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hidden="1">
      <c r="A626" s="18" t="s">
        <v>20</v>
      </c>
      <c r="B626" s="7" t="s">
        <v>110</v>
      </c>
      <c r="C626" s="137">
        <v>46217</v>
      </c>
      <c r="D626" s="42" t="s">
        <v>734</v>
      </c>
      <c r="E626" s="36" t="s">
        <v>243</v>
      </c>
      <c r="F626" s="112">
        <f t="shared" si="35"/>
        <v>8</v>
      </c>
      <c r="G626" s="113">
        <f t="shared" si="33"/>
        <v>0</v>
      </c>
      <c r="H626" s="115">
        <f t="shared" si="34"/>
        <v>0</v>
      </c>
      <c r="I626" s="18"/>
      <c r="J626" s="18"/>
      <c r="K626" s="7"/>
      <c r="L626" s="7"/>
      <c r="M626" s="7"/>
      <c r="N626" s="18"/>
      <c r="O626" s="122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hidden="1">
      <c r="A627" s="18" t="s">
        <v>20</v>
      </c>
      <c r="B627" s="7" t="s">
        <v>110</v>
      </c>
      <c r="C627" s="137">
        <v>46218</v>
      </c>
      <c r="D627" s="42" t="s">
        <v>734</v>
      </c>
      <c r="E627" s="36" t="s">
        <v>303</v>
      </c>
      <c r="F627" s="112">
        <f t="shared" si="35"/>
        <v>7.95</v>
      </c>
      <c r="G627" s="113">
        <f t="shared" si="33"/>
        <v>0</v>
      </c>
      <c r="H627" s="115">
        <f t="shared" si="34"/>
        <v>0</v>
      </c>
      <c r="I627" s="18"/>
      <c r="J627" s="18"/>
      <c r="K627" s="7"/>
      <c r="L627" s="7"/>
      <c r="M627" s="7"/>
      <c r="N627" s="18"/>
      <c r="O627" s="122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hidden="1">
      <c r="A628" s="18" t="s">
        <v>20</v>
      </c>
      <c r="B628" s="7" t="s">
        <v>110</v>
      </c>
      <c r="C628" s="137">
        <v>46219</v>
      </c>
      <c r="D628" s="42" t="s">
        <v>734</v>
      </c>
      <c r="E628" s="36" t="s">
        <v>298</v>
      </c>
      <c r="F628" s="112">
        <f t="shared" si="35"/>
        <v>7.9833333333333334</v>
      </c>
      <c r="G628" s="113">
        <f t="shared" si="33"/>
        <v>0</v>
      </c>
      <c r="H628" s="115">
        <f t="shared" si="34"/>
        <v>0</v>
      </c>
      <c r="I628" s="18"/>
      <c r="J628" s="18"/>
      <c r="K628" s="7"/>
      <c r="L628" s="7"/>
      <c r="M628" s="7"/>
      <c r="N628" s="18"/>
      <c r="O628" s="122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hidden="1">
      <c r="A629" s="18" t="s">
        <v>20</v>
      </c>
      <c r="B629" s="7" t="s">
        <v>110</v>
      </c>
      <c r="C629" s="137">
        <v>46220</v>
      </c>
      <c r="D629" s="42" t="s">
        <v>734</v>
      </c>
      <c r="E629" s="36" t="s">
        <v>607</v>
      </c>
      <c r="F629" s="112">
        <f t="shared" si="35"/>
        <v>8.1166666666666671</v>
      </c>
      <c r="G629" s="113">
        <f t="shared" si="33"/>
        <v>0</v>
      </c>
      <c r="H629" s="115">
        <f t="shared" si="34"/>
        <v>0</v>
      </c>
      <c r="I629" s="18"/>
      <c r="J629" s="18"/>
      <c r="K629" s="7"/>
      <c r="L629" s="7"/>
      <c r="M629" s="7"/>
      <c r="N629" s="18"/>
      <c r="O629" s="122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spans="1:30" hidden="1">
      <c r="A630" s="18" t="s">
        <v>20</v>
      </c>
      <c r="B630" s="7" t="s">
        <v>110</v>
      </c>
      <c r="C630" s="137">
        <v>46221</v>
      </c>
      <c r="D630" s="42" t="s">
        <v>734</v>
      </c>
      <c r="E630" s="36" t="s">
        <v>561</v>
      </c>
      <c r="F630" s="112">
        <f t="shared" si="35"/>
        <v>8.1</v>
      </c>
      <c r="G630" s="113">
        <f t="shared" si="33"/>
        <v>0</v>
      </c>
      <c r="H630" s="115">
        <f t="shared" si="34"/>
        <v>0</v>
      </c>
      <c r="I630" s="18"/>
      <c r="J630" s="18"/>
      <c r="K630" s="7"/>
      <c r="L630" s="7"/>
      <c r="M630" s="7"/>
      <c r="N630" s="18"/>
      <c r="O630" s="122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hidden="1">
      <c r="A631" s="18" t="s">
        <v>20</v>
      </c>
      <c r="B631" s="7" t="s">
        <v>110</v>
      </c>
      <c r="C631" s="137">
        <v>46222</v>
      </c>
      <c r="D631" s="42" t="s">
        <v>734</v>
      </c>
      <c r="E631" s="36" t="s">
        <v>444</v>
      </c>
      <c r="F631" s="112">
        <f t="shared" si="35"/>
        <v>8.0333333333333332</v>
      </c>
      <c r="G631" s="113">
        <f t="shared" si="33"/>
        <v>0</v>
      </c>
      <c r="H631" s="115">
        <f t="shared" si="34"/>
        <v>0</v>
      </c>
      <c r="I631" s="18"/>
      <c r="J631" s="18"/>
      <c r="K631" s="7"/>
      <c r="L631" s="7"/>
      <c r="M631" s="7"/>
      <c r="N631" s="18"/>
      <c r="O631" s="122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hidden="1">
      <c r="A632" s="18" t="s">
        <v>20</v>
      </c>
      <c r="B632" s="7" t="s">
        <v>110</v>
      </c>
      <c r="C632" s="137">
        <v>46223</v>
      </c>
      <c r="D632" s="42" t="s">
        <v>734</v>
      </c>
      <c r="E632" s="36" t="s">
        <v>444</v>
      </c>
      <c r="F632" s="112">
        <f t="shared" si="35"/>
        <v>8.0333333333333332</v>
      </c>
      <c r="G632" s="113">
        <f t="shared" si="33"/>
        <v>0</v>
      </c>
      <c r="H632" s="115">
        <f t="shared" si="34"/>
        <v>0</v>
      </c>
      <c r="I632" s="18"/>
      <c r="J632" s="18"/>
      <c r="K632" s="7"/>
      <c r="L632" s="7"/>
      <c r="M632" s="7"/>
      <c r="N632" s="18"/>
      <c r="O632" s="122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hidden="1">
      <c r="A633" s="18" t="s">
        <v>20</v>
      </c>
      <c r="B633" s="7" t="s">
        <v>110</v>
      </c>
      <c r="C633" s="137">
        <v>46224</v>
      </c>
      <c r="D633" s="42" t="s">
        <v>734</v>
      </c>
      <c r="E633" s="36" t="s">
        <v>561</v>
      </c>
      <c r="F633" s="112">
        <f t="shared" si="35"/>
        <v>8.1</v>
      </c>
      <c r="G633" s="113">
        <f t="shared" si="33"/>
        <v>0</v>
      </c>
      <c r="H633" s="115">
        <f t="shared" si="34"/>
        <v>0</v>
      </c>
      <c r="I633" s="18"/>
      <c r="J633" s="18"/>
      <c r="K633" s="7"/>
      <c r="L633" s="7"/>
      <c r="M633" s="7"/>
      <c r="N633" s="18"/>
      <c r="O633" s="122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hidden="1">
      <c r="A634" s="18" t="s">
        <v>20</v>
      </c>
      <c r="B634" s="7" t="s">
        <v>110</v>
      </c>
      <c r="C634" s="137">
        <v>46225</v>
      </c>
      <c r="D634" s="42" t="s">
        <v>734</v>
      </c>
      <c r="E634" s="36" t="s">
        <v>303</v>
      </c>
      <c r="F634" s="112">
        <f t="shared" si="35"/>
        <v>7.95</v>
      </c>
      <c r="G634" s="113">
        <f t="shared" si="33"/>
        <v>0</v>
      </c>
      <c r="H634" s="115">
        <f t="shared" si="34"/>
        <v>0</v>
      </c>
      <c r="I634" s="18"/>
      <c r="J634" s="18"/>
      <c r="K634" s="7"/>
      <c r="L634" s="7"/>
      <c r="M634" s="7"/>
      <c r="N634" s="18"/>
      <c r="O634" s="122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spans="1:30" hidden="1">
      <c r="A635" s="18" t="s">
        <v>20</v>
      </c>
      <c r="B635" s="7" t="s">
        <v>110</v>
      </c>
      <c r="C635" s="137">
        <v>46226</v>
      </c>
      <c r="D635" s="42" t="s">
        <v>734</v>
      </c>
      <c r="E635" s="36" t="s">
        <v>496</v>
      </c>
      <c r="F635" s="112">
        <f t="shared" si="35"/>
        <v>8.0666666666666664</v>
      </c>
      <c r="G635" s="113">
        <f t="shared" si="33"/>
        <v>0</v>
      </c>
      <c r="H635" s="115">
        <f t="shared" si="34"/>
        <v>0</v>
      </c>
      <c r="I635" s="18"/>
      <c r="J635" s="18"/>
      <c r="K635" s="7"/>
      <c r="L635" s="7"/>
      <c r="M635" s="7"/>
      <c r="N635" s="18"/>
      <c r="O635" s="122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spans="1:30" hidden="1">
      <c r="A636" s="18" t="s">
        <v>20</v>
      </c>
      <c r="B636" s="7" t="s">
        <v>110</v>
      </c>
      <c r="C636" s="137">
        <v>46227</v>
      </c>
      <c r="D636" s="42" t="s">
        <v>734</v>
      </c>
      <c r="E636" s="36" t="s">
        <v>495</v>
      </c>
      <c r="F636" s="112">
        <f t="shared" si="35"/>
        <v>8.0166666666666675</v>
      </c>
      <c r="G636" s="113">
        <f t="shared" si="33"/>
        <v>0</v>
      </c>
      <c r="H636" s="115">
        <f t="shared" si="34"/>
        <v>0</v>
      </c>
      <c r="I636" s="18"/>
      <c r="J636" s="18"/>
      <c r="K636" s="7"/>
      <c r="L636" s="7"/>
      <c r="M636" s="7"/>
      <c r="N636" s="18"/>
      <c r="O636" s="122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hidden="1">
      <c r="A637" s="18" t="s">
        <v>20</v>
      </c>
      <c r="B637" s="7" t="s">
        <v>110</v>
      </c>
      <c r="C637" s="137">
        <v>46228</v>
      </c>
      <c r="D637" s="42" t="s">
        <v>734</v>
      </c>
      <c r="E637" s="36" t="s">
        <v>496</v>
      </c>
      <c r="F637" s="112">
        <f t="shared" si="35"/>
        <v>8.0666666666666664</v>
      </c>
      <c r="G637" s="113">
        <f t="shared" si="33"/>
        <v>0</v>
      </c>
      <c r="H637" s="115">
        <f t="shared" si="34"/>
        <v>0</v>
      </c>
      <c r="I637" s="18"/>
      <c r="J637" s="18"/>
      <c r="K637" s="7"/>
      <c r="L637" s="7"/>
      <c r="M637" s="7"/>
      <c r="N637" s="18"/>
      <c r="O637" s="122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hidden="1">
      <c r="A638" s="18" t="s">
        <v>20</v>
      </c>
      <c r="B638" s="7" t="s">
        <v>110</v>
      </c>
      <c r="C638" s="137">
        <v>46229</v>
      </c>
      <c r="D638" s="42" t="s">
        <v>734</v>
      </c>
      <c r="E638" s="36" t="s">
        <v>324</v>
      </c>
      <c r="F638" s="112">
        <f t="shared" si="35"/>
        <v>8.0500000000000007</v>
      </c>
      <c r="G638" s="113">
        <f t="shared" si="33"/>
        <v>0</v>
      </c>
      <c r="H638" s="115">
        <f t="shared" si="34"/>
        <v>0</v>
      </c>
      <c r="I638" s="18"/>
      <c r="J638" s="18"/>
      <c r="K638" s="7"/>
      <c r="L638" s="7"/>
      <c r="M638" s="7"/>
      <c r="N638" s="18"/>
      <c r="O638" s="122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spans="1:30" hidden="1">
      <c r="A639" s="18" t="s">
        <v>20</v>
      </c>
      <c r="B639" s="7" t="s">
        <v>110</v>
      </c>
      <c r="C639" s="137">
        <v>46230</v>
      </c>
      <c r="D639" s="42" t="s">
        <v>734</v>
      </c>
      <c r="E639" s="36" t="s">
        <v>561</v>
      </c>
      <c r="F639" s="112">
        <f t="shared" si="35"/>
        <v>8.1</v>
      </c>
      <c r="G639" s="113">
        <f t="shared" si="33"/>
        <v>0</v>
      </c>
      <c r="H639" s="115">
        <f t="shared" si="34"/>
        <v>0</v>
      </c>
      <c r="I639" s="18"/>
      <c r="J639" s="18"/>
      <c r="K639" s="7"/>
      <c r="L639" s="7"/>
      <c r="M639" s="7"/>
      <c r="N639" s="18"/>
      <c r="O639" s="122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spans="1:30" hidden="1">
      <c r="A640" s="18" t="s">
        <v>20</v>
      </c>
      <c r="B640" s="7" t="s">
        <v>110</v>
      </c>
      <c r="C640" s="137">
        <v>46231</v>
      </c>
      <c r="D640" s="42" t="s">
        <v>734</v>
      </c>
      <c r="E640" s="36" t="s">
        <v>496</v>
      </c>
      <c r="F640" s="112">
        <f t="shared" si="35"/>
        <v>8.0666666666666664</v>
      </c>
      <c r="G640" s="113">
        <f t="shared" si="33"/>
        <v>0</v>
      </c>
      <c r="H640" s="115">
        <f t="shared" si="34"/>
        <v>0</v>
      </c>
      <c r="I640" s="18"/>
      <c r="J640" s="18"/>
      <c r="K640" s="7"/>
      <c r="L640" s="7"/>
      <c r="M640" s="7"/>
      <c r="N640" s="18"/>
      <c r="O640" s="122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spans="1:30" hidden="1">
      <c r="A641" s="18" t="s">
        <v>20</v>
      </c>
      <c r="B641" s="7" t="s">
        <v>110</v>
      </c>
      <c r="C641" s="137">
        <v>46232</v>
      </c>
      <c r="D641" s="42" t="s">
        <v>734</v>
      </c>
      <c r="E641" s="36" t="s">
        <v>303</v>
      </c>
      <c r="F641" s="112">
        <f t="shared" si="35"/>
        <v>7.95</v>
      </c>
      <c r="G641" s="113">
        <f t="shared" si="33"/>
        <v>0</v>
      </c>
      <c r="H641" s="115">
        <f t="shared" si="34"/>
        <v>0</v>
      </c>
      <c r="I641" s="18"/>
      <c r="J641" s="18"/>
      <c r="K641" s="7"/>
      <c r="L641" s="7"/>
      <c r="M641" s="7"/>
      <c r="N641" s="18"/>
      <c r="O641" s="122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hidden="1">
      <c r="A642" s="18" t="s">
        <v>20</v>
      </c>
      <c r="B642" s="7" t="s">
        <v>110</v>
      </c>
      <c r="C642" s="137">
        <v>46233</v>
      </c>
      <c r="D642" s="42" t="s">
        <v>734</v>
      </c>
      <c r="E642" s="36" t="s">
        <v>498</v>
      </c>
      <c r="F642" s="112">
        <f t="shared" si="35"/>
        <v>7.916666666666667</v>
      </c>
      <c r="G642" s="113">
        <f t="shared" ref="G642:G705" si="36">IF(AND(ISNUMBER(F642), F642&lt;4), 1, 0)</f>
        <v>0</v>
      </c>
      <c r="H642" s="115">
        <f t="shared" ref="H642:H705" si="37">IF(AND(G642=1, COUNTIFS(A:A, A642, B:B, B642, C:C, C642) &gt; 1), 1, 0)</f>
        <v>0</v>
      </c>
      <c r="I642" s="18"/>
      <c r="J642" s="18"/>
      <c r="K642" s="7"/>
      <c r="L642" s="7"/>
      <c r="M642" s="7"/>
      <c r="N642" s="18"/>
      <c r="O642" s="122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spans="1:30" hidden="1">
      <c r="A643" s="18" t="s">
        <v>20</v>
      </c>
      <c r="B643" s="7" t="s">
        <v>110</v>
      </c>
      <c r="C643" s="137">
        <v>46234</v>
      </c>
      <c r="D643" s="42" t="s">
        <v>734</v>
      </c>
      <c r="E643" s="36" t="s">
        <v>303</v>
      </c>
      <c r="F643" s="112">
        <f t="shared" ref="F643:F706" si="38">IF(ISNUMBER(SEARCH("h",E643)), LEFT(E643,SEARCH("h",E643)-1) + IFERROR(MID(E643,SEARCH("h",E643)+1,LEN(E643)-SEARCH("h",E643)-1)/60, 0), IF(ISNUMBER(SEARCH("p",E643)), LEFT(E643,SEARCH("p",E643)-1)/60, "")
)</f>
        <v>7.95</v>
      </c>
      <c r="G643" s="113">
        <f t="shared" si="36"/>
        <v>0</v>
      </c>
      <c r="H643" s="115">
        <f t="shared" si="37"/>
        <v>0</v>
      </c>
      <c r="I643" s="18"/>
      <c r="J643" s="18"/>
      <c r="K643" s="7"/>
      <c r="L643" s="7"/>
      <c r="M643" s="7"/>
      <c r="N643" s="18"/>
      <c r="O643" s="122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spans="1:30" hidden="1">
      <c r="A644" s="18" t="s">
        <v>20</v>
      </c>
      <c r="B644" s="7" t="s">
        <v>95</v>
      </c>
      <c r="C644" s="137">
        <v>46234</v>
      </c>
      <c r="D644" s="42" t="s">
        <v>586</v>
      </c>
      <c r="E644" s="36" t="s">
        <v>322</v>
      </c>
      <c r="F644" s="112">
        <f t="shared" si="38"/>
        <v>6.95</v>
      </c>
      <c r="G644" s="113">
        <f t="shared" si="36"/>
        <v>0</v>
      </c>
      <c r="H644" s="115">
        <f t="shared" si="37"/>
        <v>0</v>
      </c>
      <c r="I644" s="18"/>
      <c r="J644" s="18"/>
      <c r="K644" s="7"/>
      <c r="L644" s="7"/>
      <c r="M644" s="7"/>
      <c r="N644" s="18"/>
      <c r="O644" s="122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spans="1:30" hidden="1">
      <c r="A645" s="18" t="s">
        <v>20</v>
      </c>
      <c r="B645" s="7" t="s">
        <v>95</v>
      </c>
      <c r="C645" s="137">
        <v>46234</v>
      </c>
      <c r="D645" s="42" t="s">
        <v>583</v>
      </c>
      <c r="E645" s="36" t="s">
        <v>321</v>
      </c>
      <c r="F645" s="112">
        <f t="shared" si="38"/>
        <v>7.7166666666666668</v>
      </c>
      <c r="G645" s="113">
        <f t="shared" si="36"/>
        <v>0</v>
      </c>
      <c r="H645" s="115">
        <f t="shared" si="37"/>
        <v>0</v>
      </c>
      <c r="I645" s="18"/>
      <c r="J645" s="18"/>
      <c r="K645" s="7"/>
      <c r="L645" s="7"/>
      <c r="M645" s="7"/>
      <c r="N645" s="18"/>
      <c r="O645" s="122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hidden="1">
      <c r="A646" s="18" t="s">
        <v>20</v>
      </c>
      <c r="B646" s="7" t="s">
        <v>111</v>
      </c>
      <c r="C646" s="137">
        <v>46204</v>
      </c>
      <c r="D646" s="42" t="s">
        <v>583</v>
      </c>
      <c r="E646" s="36" t="s">
        <v>495</v>
      </c>
      <c r="F646" s="112">
        <f t="shared" si="38"/>
        <v>8.0166666666666675</v>
      </c>
      <c r="G646" s="113">
        <f t="shared" si="36"/>
        <v>0</v>
      </c>
      <c r="H646" s="115">
        <f t="shared" si="37"/>
        <v>0</v>
      </c>
      <c r="I646" s="18"/>
      <c r="J646" s="18"/>
      <c r="K646" s="7"/>
      <c r="L646" s="7"/>
      <c r="M646" s="7"/>
      <c r="N646" s="18"/>
      <c r="O646" s="122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hidden="1">
      <c r="A647" s="18" t="s">
        <v>20</v>
      </c>
      <c r="B647" s="7" t="s">
        <v>111</v>
      </c>
      <c r="C647" s="137">
        <v>46205</v>
      </c>
      <c r="D647" s="42" t="s">
        <v>583</v>
      </c>
      <c r="E647" s="36" t="s">
        <v>444</v>
      </c>
      <c r="F647" s="112">
        <f t="shared" si="38"/>
        <v>8.0333333333333332</v>
      </c>
      <c r="G647" s="113">
        <f t="shared" si="36"/>
        <v>0</v>
      </c>
      <c r="H647" s="115">
        <f t="shared" si="37"/>
        <v>0</v>
      </c>
      <c r="I647" s="18"/>
      <c r="J647" s="18"/>
      <c r="K647" s="7"/>
      <c r="L647" s="7"/>
      <c r="M647" s="7"/>
      <c r="N647" s="18"/>
      <c r="O647" s="122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hidden="1">
      <c r="A648" s="18" t="s">
        <v>20</v>
      </c>
      <c r="B648" s="7" t="s">
        <v>111</v>
      </c>
      <c r="C648" s="137">
        <v>46206</v>
      </c>
      <c r="D648" s="42" t="s">
        <v>583</v>
      </c>
      <c r="E648" s="36" t="s">
        <v>610</v>
      </c>
      <c r="F648" s="112">
        <f t="shared" si="38"/>
        <v>8.1833333333333336</v>
      </c>
      <c r="G648" s="113">
        <f t="shared" si="36"/>
        <v>0</v>
      </c>
      <c r="H648" s="115">
        <f t="shared" si="37"/>
        <v>0</v>
      </c>
      <c r="I648" s="18"/>
      <c r="J648" s="18"/>
      <c r="K648" s="7"/>
      <c r="L648" s="7"/>
      <c r="M648" s="7"/>
      <c r="N648" s="18"/>
      <c r="O648" s="122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spans="1:30" hidden="1">
      <c r="A649" s="18" t="s">
        <v>20</v>
      </c>
      <c r="B649" s="7" t="s">
        <v>111</v>
      </c>
      <c r="C649" s="137">
        <v>46207</v>
      </c>
      <c r="D649" s="42" t="s">
        <v>583</v>
      </c>
      <c r="E649" s="36" t="s">
        <v>324</v>
      </c>
      <c r="F649" s="112">
        <f t="shared" si="38"/>
        <v>8.0500000000000007</v>
      </c>
      <c r="G649" s="113">
        <f t="shared" si="36"/>
        <v>0</v>
      </c>
      <c r="H649" s="115">
        <f t="shared" si="37"/>
        <v>0</v>
      </c>
      <c r="I649" s="18"/>
      <c r="J649" s="18"/>
      <c r="K649" s="7"/>
      <c r="L649" s="7"/>
      <c r="M649" s="7"/>
      <c r="N649" s="18"/>
      <c r="O649" s="122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spans="1:30" hidden="1">
      <c r="A650" s="18" t="s">
        <v>20</v>
      </c>
      <c r="B650" s="7" t="s">
        <v>111</v>
      </c>
      <c r="C650" s="137">
        <v>46208</v>
      </c>
      <c r="D650" s="42" t="s">
        <v>583</v>
      </c>
      <c r="E650" s="36" t="s">
        <v>243</v>
      </c>
      <c r="F650" s="112">
        <f t="shared" si="38"/>
        <v>8</v>
      </c>
      <c r="G650" s="113">
        <f t="shared" si="36"/>
        <v>0</v>
      </c>
      <c r="H650" s="115">
        <f t="shared" si="37"/>
        <v>0</v>
      </c>
      <c r="I650" s="18"/>
      <c r="J650" s="18"/>
      <c r="K650" s="7"/>
      <c r="L650" s="7"/>
      <c r="M650" s="7"/>
      <c r="N650" s="18"/>
      <c r="O650" s="122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spans="1:30" hidden="1">
      <c r="A651" s="18" t="s">
        <v>20</v>
      </c>
      <c r="B651" s="7" t="s">
        <v>111</v>
      </c>
      <c r="C651" s="137">
        <v>46209</v>
      </c>
      <c r="D651" s="42" t="s">
        <v>734</v>
      </c>
      <c r="E651" s="36" t="s">
        <v>219</v>
      </c>
      <c r="F651" s="112">
        <f t="shared" si="38"/>
        <v>7.9333333333333336</v>
      </c>
      <c r="G651" s="113">
        <f t="shared" si="36"/>
        <v>0</v>
      </c>
      <c r="H651" s="115">
        <f t="shared" si="37"/>
        <v>0</v>
      </c>
      <c r="I651" s="18"/>
      <c r="J651" s="18"/>
      <c r="K651" s="7"/>
      <c r="L651" s="7"/>
      <c r="M651" s="7"/>
      <c r="N651" s="18"/>
      <c r="O651" s="122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spans="1:30" hidden="1">
      <c r="A652" s="18" t="s">
        <v>20</v>
      </c>
      <c r="B652" s="7" t="s">
        <v>111</v>
      </c>
      <c r="C652" s="137">
        <v>46210</v>
      </c>
      <c r="D652" s="42" t="s">
        <v>734</v>
      </c>
      <c r="E652" s="36" t="s">
        <v>243</v>
      </c>
      <c r="F652" s="112">
        <f t="shared" si="38"/>
        <v>8</v>
      </c>
      <c r="G652" s="113">
        <f t="shared" si="36"/>
        <v>0</v>
      </c>
      <c r="H652" s="115">
        <f t="shared" si="37"/>
        <v>0</v>
      </c>
      <c r="I652" s="18"/>
      <c r="J652" s="18"/>
      <c r="K652" s="7"/>
      <c r="L652" s="7"/>
      <c r="M652" s="7"/>
      <c r="N652" s="18"/>
      <c r="O652" s="122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spans="1:30" hidden="1">
      <c r="A653" s="18" t="s">
        <v>20</v>
      </c>
      <c r="B653" s="7" t="s">
        <v>111</v>
      </c>
      <c r="C653" s="137">
        <v>46211</v>
      </c>
      <c r="D653" s="42" t="s">
        <v>734</v>
      </c>
      <c r="E653" s="36" t="s">
        <v>468</v>
      </c>
      <c r="F653" s="112">
        <f t="shared" si="38"/>
        <v>8.0833333333333339</v>
      </c>
      <c r="G653" s="113">
        <f t="shared" si="36"/>
        <v>0</v>
      </c>
      <c r="H653" s="115">
        <f t="shared" si="37"/>
        <v>0</v>
      </c>
      <c r="I653" s="18"/>
      <c r="J653" s="18"/>
      <c r="K653" s="7"/>
      <c r="L653" s="7"/>
      <c r="M653" s="7"/>
      <c r="N653" s="18"/>
      <c r="O653" s="122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spans="1:30" hidden="1">
      <c r="A654" s="18" t="s">
        <v>20</v>
      </c>
      <c r="B654" s="7" t="s">
        <v>111</v>
      </c>
      <c r="C654" s="137">
        <v>46212</v>
      </c>
      <c r="D654" s="42" t="s">
        <v>734</v>
      </c>
      <c r="E654" s="36" t="s">
        <v>491</v>
      </c>
      <c r="F654" s="112">
        <f t="shared" si="38"/>
        <v>7.9666666666666668</v>
      </c>
      <c r="G654" s="113">
        <f t="shared" si="36"/>
        <v>0</v>
      </c>
      <c r="H654" s="115">
        <f t="shared" si="37"/>
        <v>0</v>
      </c>
      <c r="I654" s="18"/>
      <c r="J654" s="18"/>
      <c r="K654" s="7"/>
      <c r="L654" s="7"/>
      <c r="M654" s="7"/>
      <c r="N654" s="18"/>
      <c r="O654" s="122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spans="1:30" hidden="1">
      <c r="A655" s="18" t="s">
        <v>20</v>
      </c>
      <c r="B655" s="7" t="s">
        <v>111</v>
      </c>
      <c r="C655" s="137">
        <v>46213</v>
      </c>
      <c r="D655" s="42" t="s">
        <v>734</v>
      </c>
      <c r="E655" s="36" t="s">
        <v>298</v>
      </c>
      <c r="F655" s="112">
        <f t="shared" si="38"/>
        <v>7.9833333333333334</v>
      </c>
      <c r="G655" s="113">
        <f t="shared" si="36"/>
        <v>0</v>
      </c>
      <c r="H655" s="115">
        <f t="shared" si="37"/>
        <v>0</v>
      </c>
      <c r="I655" s="18"/>
      <c r="J655" s="18"/>
      <c r="K655" s="7"/>
      <c r="L655" s="7"/>
      <c r="M655" s="7"/>
      <c r="N655" s="18"/>
      <c r="O655" s="122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hidden="1">
      <c r="A656" s="18" t="s">
        <v>20</v>
      </c>
      <c r="B656" s="7" t="s">
        <v>111</v>
      </c>
      <c r="C656" s="137">
        <v>46214</v>
      </c>
      <c r="D656" s="42" t="s">
        <v>734</v>
      </c>
      <c r="E656" s="36" t="s">
        <v>303</v>
      </c>
      <c r="F656" s="112">
        <f t="shared" si="38"/>
        <v>7.95</v>
      </c>
      <c r="G656" s="113">
        <f t="shared" si="36"/>
        <v>0</v>
      </c>
      <c r="H656" s="115">
        <f t="shared" si="37"/>
        <v>0</v>
      </c>
      <c r="I656" s="18"/>
      <c r="J656" s="18"/>
      <c r="K656" s="7"/>
      <c r="L656" s="7"/>
      <c r="M656" s="7"/>
      <c r="N656" s="18"/>
      <c r="O656" s="122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hidden="1">
      <c r="A657" s="18" t="s">
        <v>20</v>
      </c>
      <c r="B657" s="7" t="s">
        <v>111</v>
      </c>
      <c r="C657" s="137">
        <v>46215</v>
      </c>
      <c r="D657" s="42" t="s">
        <v>583</v>
      </c>
      <c r="E657" s="36" t="s">
        <v>243</v>
      </c>
      <c r="F657" s="112">
        <f t="shared" si="38"/>
        <v>8</v>
      </c>
      <c r="G657" s="113">
        <f t="shared" si="36"/>
        <v>0</v>
      </c>
      <c r="H657" s="115">
        <f t="shared" si="37"/>
        <v>0</v>
      </c>
      <c r="I657" s="18"/>
      <c r="J657" s="18"/>
      <c r="K657" s="7"/>
      <c r="L657" s="7"/>
      <c r="M657" s="7"/>
      <c r="N657" s="18"/>
      <c r="O657" s="122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hidden="1">
      <c r="A658" s="18" t="s">
        <v>20</v>
      </c>
      <c r="B658" s="7" t="s">
        <v>111</v>
      </c>
      <c r="C658" s="137">
        <v>46216</v>
      </c>
      <c r="D658" s="42" t="s">
        <v>583</v>
      </c>
      <c r="E658" s="36" t="s">
        <v>324</v>
      </c>
      <c r="F658" s="112">
        <f t="shared" si="38"/>
        <v>8.0500000000000007</v>
      </c>
      <c r="G658" s="113">
        <f t="shared" si="36"/>
        <v>0</v>
      </c>
      <c r="H658" s="115">
        <f t="shared" si="37"/>
        <v>0</v>
      </c>
      <c r="I658" s="18"/>
      <c r="J658" s="18"/>
      <c r="K658" s="7"/>
      <c r="L658" s="7"/>
      <c r="M658" s="7"/>
      <c r="N658" s="18"/>
      <c r="O658" s="122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spans="1:30" hidden="1">
      <c r="A659" s="18" t="s">
        <v>20</v>
      </c>
      <c r="B659" s="7" t="s">
        <v>111</v>
      </c>
      <c r="C659" s="137">
        <v>46217</v>
      </c>
      <c r="D659" s="42" t="s">
        <v>729</v>
      </c>
      <c r="E659" s="36" t="s">
        <v>324</v>
      </c>
      <c r="F659" s="112">
        <f t="shared" si="38"/>
        <v>8.0500000000000007</v>
      </c>
      <c r="G659" s="113">
        <f t="shared" si="36"/>
        <v>0</v>
      </c>
      <c r="H659" s="115">
        <f t="shared" si="37"/>
        <v>0</v>
      </c>
      <c r="I659" s="18"/>
      <c r="J659" s="18"/>
      <c r="K659" s="7"/>
      <c r="L659" s="7"/>
      <c r="M659" s="7"/>
      <c r="N659" s="18"/>
      <c r="O659" s="122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hidden="1">
      <c r="A660" s="18" t="s">
        <v>20</v>
      </c>
      <c r="B660" s="7" t="s">
        <v>111</v>
      </c>
      <c r="C660" s="137">
        <v>46218</v>
      </c>
      <c r="D660" s="42" t="s">
        <v>734</v>
      </c>
      <c r="E660" s="36" t="s">
        <v>243</v>
      </c>
      <c r="F660" s="112">
        <f t="shared" si="38"/>
        <v>8</v>
      </c>
      <c r="G660" s="113">
        <f t="shared" si="36"/>
        <v>0</v>
      </c>
      <c r="H660" s="115">
        <f t="shared" si="37"/>
        <v>0</v>
      </c>
      <c r="I660" s="18"/>
      <c r="J660" s="18"/>
      <c r="K660" s="7"/>
      <c r="L660" s="7"/>
      <c r="M660" s="7"/>
      <c r="N660" s="18"/>
      <c r="O660" s="122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spans="1:30" hidden="1">
      <c r="A661" s="18" t="s">
        <v>20</v>
      </c>
      <c r="B661" s="7" t="s">
        <v>111</v>
      </c>
      <c r="C661" s="137">
        <v>46219</v>
      </c>
      <c r="D661" s="42" t="s">
        <v>734</v>
      </c>
      <c r="E661" s="36" t="s">
        <v>219</v>
      </c>
      <c r="F661" s="112">
        <f t="shared" si="38"/>
        <v>7.9333333333333336</v>
      </c>
      <c r="G661" s="113">
        <f t="shared" si="36"/>
        <v>0</v>
      </c>
      <c r="H661" s="115">
        <f t="shared" si="37"/>
        <v>0</v>
      </c>
      <c r="I661" s="18"/>
      <c r="J661" s="18"/>
      <c r="K661" s="7"/>
      <c r="L661" s="7"/>
      <c r="M661" s="7"/>
      <c r="N661" s="18"/>
      <c r="O661" s="122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hidden="1">
      <c r="A662" s="18" t="s">
        <v>20</v>
      </c>
      <c r="B662" s="7" t="s">
        <v>111</v>
      </c>
      <c r="C662" s="137">
        <v>46220</v>
      </c>
      <c r="D662" s="42" t="s">
        <v>734</v>
      </c>
      <c r="E662" s="36" t="s">
        <v>298</v>
      </c>
      <c r="F662" s="112">
        <f t="shared" si="38"/>
        <v>7.9833333333333334</v>
      </c>
      <c r="G662" s="113">
        <f t="shared" si="36"/>
        <v>0</v>
      </c>
      <c r="H662" s="115">
        <f t="shared" si="37"/>
        <v>0</v>
      </c>
      <c r="I662" s="18"/>
      <c r="J662" s="18"/>
      <c r="K662" s="7"/>
      <c r="L662" s="7"/>
      <c r="M662" s="7"/>
      <c r="N662" s="18"/>
      <c r="O662" s="122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spans="1:30" hidden="1">
      <c r="A663" s="18" t="s">
        <v>20</v>
      </c>
      <c r="B663" s="7" t="s">
        <v>112</v>
      </c>
      <c r="C663" s="137">
        <v>46204</v>
      </c>
      <c r="D663" s="42" t="s">
        <v>734</v>
      </c>
      <c r="E663" s="36" t="s">
        <v>498</v>
      </c>
      <c r="F663" s="112">
        <f t="shared" si="38"/>
        <v>7.916666666666667</v>
      </c>
      <c r="G663" s="113">
        <f t="shared" si="36"/>
        <v>0</v>
      </c>
      <c r="H663" s="115">
        <f t="shared" si="37"/>
        <v>0</v>
      </c>
      <c r="I663" s="18"/>
      <c r="J663" s="18"/>
      <c r="K663" s="7"/>
      <c r="L663" s="7"/>
      <c r="M663" s="7"/>
      <c r="N663" s="18"/>
      <c r="O663" s="122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hidden="1">
      <c r="A664" s="18" t="s">
        <v>20</v>
      </c>
      <c r="B664" s="7" t="s">
        <v>112</v>
      </c>
      <c r="C664" s="137">
        <v>46205</v>
      </c>
      <c r="D664" s="42" t="s">
        <v>734</v>
      </c>
      <c r="E664" s="36" t="s">
        <v>243</v>
      </c>
      <c r="F664" s="112">
        <f t="shared" si="38"/>
        <v>8</v>
      </c>
      <c r="G664" s="113">
        <f t="shared" si="36"/>
        <v>0</v>
      </c>
      <c r="H664" s="115">
        <f t="shared" si="37"/>
        <v>0</v>
      </c>
      <c r="I664" s="18"/>
      <c r="J664" s="18"/>
      <c r="K664" s="7"/>
      <c r="L664" s="7"/>
      <c r="M664" s="7"/>
      <c r="N664" s="18"/>
      <c r="O664" s="122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hidden="1">
      <c r="A665" s="18" t="s">
        <v>20</v>
      </c>
      <c r="B665" s="7" t="s">
        <v>112</v>
      </c>
      <c r="C665" s="137">
        <v>46206</v>
      </c>
      <c r="D665" s="42" t="s">
        <v>583</v>
      </c>
      <c r="E665" s="36" t="s">
        <v>491</v>
      </c>
      <c r="F665" s="112">
        <f t="shared" si="38"/>
        <v>7.9666666666666668</v>
      </c>
      <c r="G665" s="113">
        <f t="shared" si="36"/>
        <v>0</v>
      </c>
      <c r="H665" s="115">
        <f t="shared" si="37"/>
        <v>0</v>
      </c>
      <c r="I665" s="18"/>
      <c r="J665" s="18"/>
      <c r="K665" s="7"/>
      <c r="L665" s="7"/>
      <c r="M665" s="7"/>
      <c r="N665" s="18"/>
      <c r="O665" s="122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0" hidden="1">
      <c r="A666" s="18" t="s">
        <v>20</v>
      </c>
      <c r="B666" s="7" t="s">
        <v>112</v>
      </c>
      <c r="C666" s="137">
        <v>46208</v>
      </c>
      <c r="D666" s="42" t="s">
        <v>734</v>
      </c>
      <c r="E666" s="36" t="s">
        <v>495</v>
      </c>
      <c r="F666" s="112">
        <f t="shared" si="38"/>
        <v>8.0166666666666675</v>
      </c>
      <c r="G666" s="113">
        <f t="shared" si="36"/>
        <v>0</v>
      </c>
      <c r="H666" s="115">
        <f t="shared" si="37"/>
        <v>0</v>
      </c>
      <c r="I666" s="18"/>
      <c r="J666" s="18"/>
      <c r="K666" s="7"/>
      <c r="L666" s="7"/>
      <c r="M666" s="7"/>
      <c r="N666" s="18"/>
      <c r="O666" s="122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spans="1:30" hidden="1">
      <c r="A667" s="18" t="s">
        <v>20</v>
      </c>
      <c r="B667" s="7" t="s">
        <v>112</v>
      </c>
      <c r="C667" s="137">
        <v>46209</v>
      </c>
      <c r="D667" s="42" t="s">
        <v>583</v>
      </c>
      <c r="E667" s="36" t="s">
        <v>491</v>
      </c>
      <c r="F667" s="112">
        <f t="shared" si="38"/>
        <v>7.9666666666666668</v>
      </c>
      <c r="G667" s="113">
        <f t="shared" si="36"/>
        <v>0</v>
      </c>
      <c r="H667" s="115">
        <f t="shared" si="37"/>
        <v>0</v>
      </c>
      <c r="I667" s="18"/>
      <c r="J667" s="18"/>
      <c r="K667" s="7"/>
      <c r="L667" s="7"/>
      <c r="M667" s="7"/>
      <c r="N667" s="18"/>
      <c r="O667" s="122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hidden="1">
      <c r="A668" s="18" t="s">
        <v>20</v>
      </c>
      <c r="B668" s="7" t="s">
        <v>112</v>
      </c>
      <c r="C668" s="137">
        <v>46210</v>
      </c>
      <c r="D668" s="42" t="s">
        <v>583</v>
      </c>
      <c r="E668" s="36" t="s">
        <v>528</v>
      </c>
      <c r="F668" s="112">
        <f t="shared" si="38"/>
        <v>6.85</v>
      </c>
      <c r="G668" s="113">
        <f t="shared" si="36"/>
        <v>0</v>
      </c>
      <c r="H668" s="115">
        <f t="shared" si="37"/>
        <v>0</v>
      </c>
      <c r="I668" s="18"/>
      <c r="J668" s="18"/>
      <c r="K668" s="7"/>
      <c r="L668" s="7"/>
      <c r="M668" s="7"/>
      <c r="N668" s="18"/>
      <c r="O668" s="122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hidden="1">
      <c r="A669" s="18" t="s">
        <v>20</v>
      </c>
      <c r="B669" s="7" t="s">
        <v>112</v>
      </c>
      <c r="C669" s="137">
        <v>46211</v>
      </c>
      <c r="D669" s="42" t="s">
        <v>583</v>
      </c>
      <c r="E669" s="36" t="s">
        <v>316</v>
      </c>
      <c r="F669" s="112">
        <f t="shared" si="38"/>
        <v>7.9</v>
      </c>
      <c r="G669" s="113">
        <f t="shared" si="36"/>
        <v>0</v>
      </c>
      <c r="H669" s="115">
        <f t="shared" si="37"/>
        <v>0</v>
      </c>
      <c r="I669" s="18"/>
      <c r="J669" s="18"/>
      <c r="K669" s="7"/>
      <c r="L669" s="7"/>
      <c r="M669" s="7"/>
      <c r="N669" s="18"/>
      <c r="O669" s="122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hidden="1">
      <c r="A670" s="18" t="s">
        <v>20</v>
      </c>
      <c r="B670" s="7" t="s">
        <v>112</v>
      </c>
      <c r="C670" s="137">
        <v>46212</v>
      </c>
      <c r="D670" s="42" t="s">
        <v>586</v>
      </c>
      <c r="E670" s="36" t="s">
        <v>444</v>
      </c>
      <c r="F670" s="112">
        <f t="shared" si="38"/>
        <v>8.0333333333333332</v>
      </c>
      <c r="G670" s="113">
        <f t="shared" si="36"/>
        <v>0</v>
      </c>
      <c r="H670" s="115">
        <f t="shared" si="37"/>
        <v>0</v>
      </c>
      <c r="I670" s="18"/>
      <c r="J670" s="18"/>
      <c r="K670" s="7"/>
      <c r="L670" s="7"/>
      <c r="M670" s="7"/>
      <c r="N670" s="18"/>
      <c r="O670" s="122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hidden="1">
      <c r="A671" s="18" t="s">
        <v>20</v>
      </c>
      <c r="B671" s="7" t="s">
        <v>112</v>
      </c>
      <c r="C671" s="137">
        <v>46212</v>
      </c>
      <c r="D671" s="42" t="s">
        <v>726</v>
      </c>
      <c r="E671" s="36" t="s">
        <v>327</v>
      </c>
      <c r="F671" s="112">
        <f t="shared" si="38"/>
        <v>4.333333333333333</v>
      </c>
      <c r="G671" s="113">
        <f t="shared" si="36"/>
        <v>0</v>
      </c>
      <c r="H671" s="115">
        <f t="shared" si="37"/>
        <v>0</v>
      </c>
      <c r="I671" s="18"/>
      <c r="J671" s="18"/>
      <c r="K671" s="7"/>
      <c r="L671" s="7"/>
      <c r="M671" s="7"/>
      <c r="N671" s="18"/>
      <c r="O671" s="122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spans="1:30" hidden="1">
      <c r="A672" s="18" t="s">
        <v>20</v>
      </c>
      <c r="B672" s="7" t="s">
        <v>112</v>
      </c>
      <c r="C672" s="137">
        <v>46213</v>
      </c>
      <c r="D672" s="42" t="s">
        <v>586</v>
      </c>
      <c r="E672" s="36" t="s">
        <v>468</v>
      </c>
      <c r="F672" s="112">
        <f t="shared" si="38"/>
        <v>8.0833333333333339</v>
      </c>
      <c r="G672" s="113">
        <f t="shared" si="36"/>
        <v>0</v>
      </c>
      <c r="H672" s="115">
        <f t="shared" si="37"/>
        <v>0</v>
      </c>
      <c r="I672" s="18"/>
      <c r="J672" s="18"/>
      <c r="K672" s="7"/>
      <c r="L672" s="7"/>
      <c r="M672" s="7"/>
      <c r="N672" s="18"/>
      <c r="O672" s="122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spans="1:30" hidden="1">
      <c r="A673" s="18" t="s">
        <v>20</v>
      </c>
      <c r="B673" s="7" t="s">
        <v>112</v>
      </c>
      <c r="C673" s="137">
        <v>46215</v>
      </c>
      <c r="D673" s="42" t="s">
        <v>734</v>
      </c>
      <c r="E673" s="36" t="s">
        <v>735</v>
      </c>
      <c r="F673" s="112">
        <f t="shared" si="38"/>
        <v>7.35</v>
      </c>
      <c r="G673" s="113">
        <f t="shared" si="36"/>
        <v>0</v>
      </c>
      <c r="H673" s="115">
        <f t="shared" si="37"/>
        <v>0</v>
      </c>
      <c r="I673" s="18"/>
      <c r="J673" s="18"/>
      <c r="K673" s="7"/>
      <c r="L673" s="7"/>
      <c r="M673" s="7"/>
      <c r="N673" s="18"/>
      <c r="O673" s="122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hidden="1">
      <c r="A674" s="18" t="s">
        <v>20</v>
      </c>
      <c r="B674" s="7" t="s">
        <v>112</v>
      </c>
      <c r="C674" s="137">
        <v>46216</v>
      </c>
      <c r="D674" s="42" t="s">
        <v>734</v>
      </c>
      <c r="E674" s="36" t="s">
        <v>303</v>
      </c>
      <c r="F674" s="112">
        <f t="shared" si="38"/>
        <v>7.95</v>
      </c>
      <c r="G674" s="113">
        <f t="shared" si="36"/>
        <v>0</v>
      </c>
      <c r="H674" s="115">
        <f t="shared" si="37"/>
        <v>0</v>
      </c>
      <c r="I674" s="18"/>
      <c r="J674" s="18"/>
      <c r="K674" s="7"/>
      <c r="L674" s="7"/>
      <c r="M674" s="7"/>
      <c r="N674" s="18"/>
      <c r="O674" s="122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hidden="1">
      <c r="A675" s="18" t="s">
        <v>20</v>
      </c>
      <c r="B675" s="7" t="s">
        <v>112</v>
      </c>
      <c r="C675" s="137">
        <v>46217</v>
      </c>
      <c r="D675" s="42" t="s">
        <v>734</v>
      </c>
      <c r="E675" s="36" t="s">
        <v>298</v>
      </c>
      <c r="F675" s="112">
        <f t="shared" si="38"/>
        <v>7.9833333333333334</v>
      </c>
      <c r="G675" s="113">
        <f t="shared" si="36"/>
        <v>0</v>
      </c>
      <c r="H675" s="115">
        <f t="shared" si="37"/>
        <v>0</v>
      </c>
      <c r="I675" s="18"/>
      <c r="J675" s="18"/>
      <c r="K675" s="7"/>
      <c r="L675" s="7"/>
      <c r="M675" s="7"/>
      <c r="N675" s="18"/>
      <c r="O675" s="122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hidden="1">
      <c r="A676" s="18" t="s">
        <v>20</v>
      </c>
      <c r="B676" s="7" t="s">
        <v>112</v>
      </c>
      <c r="C676" s="137">
        <v>46218</v>
      </c>
      <c r="D676" s="42" t="s">
        <v>734</v>
      </c>
      <c r="E676" s="36" t="s">
        <v>303</v>
      </c>
      <c r="F676" s="112">
        <f t="shared" si="38"/>
        <v>7.95</v>
      </c>
      <c r="G676" s="113">
        <f t="shared" si="36"/>
        <v>0</v>
      </c>
      <c r="H676" s="115">
        <f t="shared" si="37"/>
        <v>0</v>
      </c>
      <c r="I676" s="18"/>
      <c r="J676" s="18"/>
      <c r="K676" s="7"/>
      <c r="L676" s="7"/>
      <c r="M676" s="7"/>
      <c r="N676" s="18"/>
      <c r="O676" s="122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hidden="1">
      <c r="A677" s="18" t="s">
        <v>20</v>
      </c>
      <c r="B677" s="7" t="s">
        <v>112</v>
      </c>
      <c r="C677" s="137">
        <v>46219</v>
      </c>
      <c r="D677" s="42" t="s">
        <v>583</v>
      </c>
      <c r="E677" s="36" t="s">
        <v>498</v>
      </c>
      <c r="F677" s="112">
        <f t="shared" si="38"/>
        <v>7.916666666666667</v>
      </c>
      <c r="G677" s="113">
        <f t="shared" si="36"/>
        <v>0</v>
      </c>
      <c r="H677" s="115">
        <f t="shared" si="37"/>
        <v>0</v>
      </c>
      <c r="I677" s="18"/>
      <c r="J677" s="18"/>
      <c r="K677" s="7"/>
      <c r="L677" s="7"/>
      <c r="M677" s="7"/>
      <c r="N677" s="18"/>
      <c r="O677" s="122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hidden="1">
      <c r="A678" s="18" t="s">
        <v>20</v>
      </c>
      <c r="B678" s="7" t="s">
        <v>112</v>
      </c>
      <c r="C678" s="137">
        <v>46220</v>
      </c>
      <c r="D678" s="42" t="s">
        <v>586</v>
      </c>
      <c r="E678" s="36" t="s">
        <v>736</v>
      </c>
      <c r="F678" s="112">
        <f t="shared" si="38"/>
        <v>8.4833333333333325</v>
      </c>
      <c r="G678" s="113">
        <f t="shared" si="36"/>
        <v>0</v>
      </c>
      <c r="H678" s="115">
        <f t="shared" si="37"/>
        <v>0</v>
      </c>
      <c r="I678" s="18"/>
      <c r="J678" s="18"/>
      <c r="K678" s="7"/>
      <c r="L678" s="7"/>
      <c r="M678" s="7"/>
      <c r="N678" s="18"/>
      <c r="O678" s="122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hidden="1">
      <c r="A679" s="18" t="s">
        <v>20</v>
      </c>
      <c r="B679" s="7" t="s">
        <v>112</v>
      </c>
      <c r="C679" s="137">
        <v>46221</v>
      </c>
      <c r="D679" s="42" t="s">
        <v>734</v>
      </c>
      <c r="E679" s="36" t="s">
        <v>737</v>
      </c>
      <c r="F679" s="112">
        <f t="shared" si="38"/>
        <v>6.3</v>
      </c>
      <c r="G679" s="113">
        <f t="shared" si="36"/>
        <v>0</v>
      </c>
      <c r="H679" s="115">
        <f t="shared" si="37"/>
        <v>0</v>
      </c>
      <c r="I679" s="18"/>
      <c r="J679" s="18"/>
      <c r="K679" s="7"/>
      <c r="L679" s="7"/>
      <c r="M679" s="7"/>
      <c r="N679" s="18"/>
      <c r="O679" s="122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0" hidden="1">
      <c r="A680" s="18" t="s">
        <v>20</v>
      </c>
      <c r="B680" s="7" t="s">
        <v>112</v>
      </c>
      <c r="C680" s="137">
        <v>46222</v>
      </c>
      <c r="D680" s="42" t="s">
        <v>734</v>
      </c>
      <c r="E680" s="36" t="s">
        <v>243</v>
      </c>
      <c r="F680" s="112">
        <f t="shared" si="38"/>
        <v>8</v>
      </c>
      <c r="G680" s="113">
        <f t="shared" si="36"/>
        <v>0</v>
      </c>
      <c r="H680" s="115">
        <f t="shared" si="37"/>
        <v>0</v>
      </c>
      <c r="I680" s="18"/>
      <c r="J680" s="18"/>
      <c r="K680" s="7"/>
      <c r="L680" s="7"/>
      <c r="M680" s="7"/>
      <c r="N680" s="18"/>
      <c r="O680" s="122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hidden="1">
      <c r="A681" s="18" t="s">
        <v>20</v>
      </c>
      <c r="B681" s="7" t="s">
        <v>112</v>
      </c>
      <c r="C681" s="137">
        <v>46223</v>
      </c>
      <c r="D681" s="42" t="s">
        <v>734</v>
      </c>
      <c r="E681" s="36" t="s">
        <v>219</v>
      </c>
      <c r="F681" s="112">
        <f t="shared" si="38"/>
        <v>7.9333333333333336</v>
      </c>
      <c r="G681" s="113">
        <f t="shared" si="36"/>
        <v>0</v>
      </c>
      <c r="H681" s="115">
        <f t="shared" si="37"/>
        <v>0</v>
      </c>
      <c r="I681" s="18"/>
      <c r="J681" s="18"/>
      <c r="K681" s="7"/>
      <c r="L681" s="7"/>
      <c r="M681" s="7"/>
      <c r="N681" s="18"/>
      <c r="O681" s="122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spans="1:30" hidden="1">
      <c r="A682" s="18" t="s">
        <v>20</v>
      </c>
      <c r="B682" s="7" t="s">
        <v>112</v>
      </c>
      <c r="C682" s="137">
        <v>46224</v>
      </c>
      <c r="D682" s="42" t="s">
        <v>734</v>
      </c>
      <c r="E682" s="36" t="s">
        <v>496</v>
      </c>
      <c r="F682" s="112">
        <f t="shared" si="38"/>
        <v>8.0666666666666664</v>
      </c>
      <c r="G682" s="113">
        <f t="shared" si="36"/>
        <v>0</v>
      </c>
      <c r="H682" s="115">
        <f t="shared" si="37"/>
        <v>0</v>
      </c>
      <c r="I682" s="18"/>
      <c r="J682" s="18"/>
      <c r="K682" s="7"/>
      <c r="L682" s="7"/>
      <c r="M682" s="7"/>
      <c r="N682" s="18"/>
      <c r="O682" s="122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hidden="1">
      <c r="A683" s="18" t="s">
        <v>20</v>
      </c>
      <c r="B683" s="7" t="s">
        <v>112</v>
      </c>
      <c r="C683" s="137">
        <v>46225</v>
      </c>
      <c r="D683" s="42" t="s">
        <v>734</v>
      </c>
      <c r="E683" s="36" t="s">
        <v>498</v>
      </c>
      <c r="F683" s="112">
        <f t="shared" si="38"/>
        <v>7.916666666666667</v>
      </c>
      <c r="G683" s="113">
        <f t="shared" si="36"/>
        <v>0</v>
      </c>
      <c r="H683" s="115">
        <f t="shared" si="37"/>
        <v>0</v>
      </c>
      <c r="I683" s="18"/>
      <c r="J683" s="18"/>
      <c r="K683" s="7"/>
      <c r="L683" s="7"/>
      <c r="M683" s="7"/>
      <c r="N683" s="18"/>
      <c r="O683" s="122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hidden="1">
      <c r="A684" s="18" t="s">
        <v>20</v>
      </c>
      <c r="B684" s="7" t="s">
        <v>112</v>
      </c>
      <c r="C684" s="137">
        <v>46226</v>
      </c>
      <c r="D684" s="42" t="s">
        <v>734</v>
      </c>
      <c r="E684" s="36" t="s">
        <v>493</v>
      </c>
      <c r="F684" s="112">
        <f t="shared" si="38"/>
        <v>7.8166666666666664</v>
      </c>
      <c r="G684" s="113">
        <f t="shared" si="36"/>
        <v>0</v>
      </c>
      <c r="H684" s="115">
        <f t="shared" si="37"/>
        <v>0</v>
      </c>
      <c r="I684" s="18"/>
      <c r="J684" s="18"/>
      <c r="K684" s="7"/>
      <c r="L684" s="7"/>
      <c r="M684" s="7"/>
      <c r="N684" s="18"/>
      <c r="O684" s="122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hidden="1">
      <c r="A685" s="18" t="s">
        <v>20</v>
      </c>
      <c r="B685" s="7" t="s">
        <v>112</v>
      </c>
      <c r="C685" s="137">
        <v>46227</v>
      </c>
      <c r="D685" s="42" t="s">
        <v>734</v>
      </c>
      <c r="E685" s="36" t="s">
        <v>316</v>
      </c>
      <c r="F685" s="112">
        <f t="shared" si="38"/>
        <v>7.9</v>
      </c>
      <c r="G685" s="113">
        <f t="shared" si="36"/>
        <v>0</v>
      </c>
      <c r="H685" s="115">
        <f t="shared" si="37"/>
        <v>0</v>
      </c>
      <c r="I685" s="18"/>
      <c r="J685" s="18"/>
      <c r="K685" s="7"/>
      <c r="L685" s="7"/>
      <c r="M685" s="7"/>
      <c r="N685" s="18"/>
      <c r="O685" s="122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spans="1:30" hidden="1">
      <c r="A686" s="18" t="s">
        <v>20</v>
      </c>
      <c r="B686" s="7" t="s">
        <v>112</v>
      </c>
      <c r="C686" s="137">
        <v>46228</v>
      </c>
      <c r="D686" s="42" t="s">
        <v>734</v>
      </c>
      <c r="E686" s="36" t="s">
        <v>738</v>
      </c>
      <c r="F686" s="112">
        <f t="shared" si="38"/>
        <v>7.0333333333333332</v>
      </c>
      <c r="G686" s="113">
        <f t="shared" si="36"/>
        <v>0</v>
      </c>
      <c r="H686" s="115">
        <f t="shared" si="37"/>
        <v>0</v>
      </c>
      <c r="I686" s="18"/>
      <c r="J686" s="18"/>
      <c r="K686" s="7"/>
      <c r="L686" s="7"/>
      <c r="M686" s="7"/>
      <c r="N686" s="18"/>
      <c r="O686" s="122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hidden="1">
      <c r="A687" s="18" t="s">
        <v>20</v>
      </c>
      <c r="B687" s="7" t="s">
        <v>112</v>
      </c>
      <c r="C687" s="137">
        <v>46229</v>
      </c>
      <c r="D687" s="42" t="s">
        <v>734</v>
      </c>
      <c r="E687" s="36" t="s">
        <v>298</v>
      </c>
      <c r="F687" s="112">
        <f t="shared" si="38"/>
        <v>7.9833333333333334</v>
      </c>
      <c r="G687" s="113">
        <f t="shared" si="36"/>
        <v>0</v>
      </c>
      <c r="H687" s="115">
        <f t="shared" si="37"/>
        <v>0</v>
      </c>
      <c r="I687" s="18"/>
      <c r="J687" s="18"/>
      <c r="K687" s="7"/>
      <c r="L687" s="7"/>
      <c r="M687" s="7"/>
      <c r="N687" s="18"/>
      <c r="O687" s="122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hidden="1">
      <c r="A688" s="18" t="s">
        <v>20</v>
      </c>
      <c r="B688" s="7" t="s">
        <v>112</v>
      </c>
      <c r="C688" s="137">
        <v>46230</v>
      </c>
      <c r="D688" s="42" t="s">
        <v>734</v>
      </c>
      <c r="E688" s="36" t="s">
        <v>607</v>
      </c>
      <c r="F688" s="112">
        <f t="shared" si="38"/>
        <v>8.1166666666666671</v>
      </c>
      <c r="G688" s="113">
        <f t="shared" si="36"/>
        <v>0</v>
      </c>
      <c r="H688" s="115">
        <f t="shared" si="37"/>
        <v>0</v>
      </c>
      <c r="I688" s="18"/>
      <c r="J688" s="18"/>
      <c r="K688" s="7"/>
      <c r="L688" s="7"/>
      <c r="M688" s="7"/>
      <c r="N688" s="18"/>
      <c r="O688" s="122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hidden="1">
      <c r="A689" s="18" t="s">
        <v>20</v>
      </c>
      <c r="B689" s="7" t="s">
        <v>112</v>
      </c>
      <c r="C689" s="137">
        <v>46231</v>
      </c>
      <c r="D689" s="42" t="s">
        <v>734</v>
      </c>
      <c r="E689" s="36" t="s">
        <v>316</v>
      </c>
      <c r="F689" s="112">
        <f t="shared" si="38"/>
        <v>7.9</v>
      </c>
      <c r="G689" s="113">
        <f t="shared" si="36"/>
        <v>0</v>
      </c>
      <c r="H689" s="115">
        <f t="shared" si="37"/>
        <v>0</v>
      </c>
      <c r="I689" s="18"/>
      <c r="J689" s="18"/>
      <c r="K689" s="7"/>
      <c r="L689" s="7"/>
      <c r="M689" s="7"/>
      <c r="N689" s="18"/>
      <c r="O689" s="122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hidden="1">
      <c r="A690" s="18" t="s">
        <v>20</v>
      </c>
      <c r="B690" s="7" t="s">
        <v>112</v>
      </c>
      <c r="C690" s="137">
        <v>46232</v>
      </c>
      <c r="D690" s="42" t="s">
        <v>734</v>
      </c>
      <c r="E690" s="36" t="s">
        <v>500</v>
      </c>
      <c r="F690" s="112">
        <f t="shared" si="38"/>
        <v>7.3</v>
      </c>
      <c r="G690" s="113">
        <f t="shared" si="36"/>
        <v>0</v>
      </c>
      <c r="H690" s="115">
        <f t="shared" si="37"/>
        <v>0</v>
      </c>
      <c r="I690" s="18"/>
      <c r="J690" s="18"/>
      <c r="K690" s="7"/>
      <c r="L690" s="7"/>
      <c r="M690" s="7"/>
      <c r="N690" s="18"/>
      <c r="O690" s="122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hidden="1">
      <c r="A691" s="18" t="s">
        <v>20</v>
      </c>
      <c r="B691" s="7" t="s">
        <v>112</v>
      </c>
      <c r="C691" s="137">
        <v>46233</v>
      </c>
      <c r="D691" s="42" t="s">
        <v>734</v>
      </c>
      <c r="E691" s="36" t="s">
        <v>219</v>
      </c>
      <c r="F691" s="112">
        <f t="shared" si="38"/>
        <v>7.9333333333333336</v>
      </c>
      <c r="G691" s="113">
        <f t="shared" si="36"/>
        <v>0</v>
      </c>
      <c r="H691" s="115">
        <f t="shared" si="37"/>
        <v>0</v>
      </c>
      <c r="I691" s="18"/>
      <c r="J691" s="18"/>
      <c r="K691" s="7"/>
      <c r="L691" s="7"/>
      <c r="M691" s="7"/>
      <c r="N691" s="18"/>
      <c r="O691" s="122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spans="1:30" hidden="1">
      <c r="A692" s="18" t="s">
        <v>20</v>
      </c>
      <c r="B692" s="7" t="s">
        <v>112</v>
      </c>
      <c r="C692" s="137">
        <v>46234</v>
      </c>
      <c r="D692" s="42" t="s">
        <v>586</v>
      </c>
      <c r="E692" s="36" t="s">
        <v>739</v>
      </c>
      <c r="F692" s="112">
        <f t="shared" si="38"/>
        <v>1.2333333333333334</v>
      </c>
      <c r="G692" s="113">
        <f t="shared" si="36"/>
        <v>1</v>
      </c>
      <c r="H692" s="115">
        <f t="shared" si="37"/>
        <v>1</v>
      </c>
      <c r="I692" s="18"/>
      <c r="J692" s="18"/>
      <c r="K692" s="7"/>
      <c r="L692" s="7"/>
      <c r="M692" s="7"/>
      <c r="N692" s="18"/>
      <c r="O692" s="122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spans="1:30" hidden="1">
      <c r="A693" s="18" t="s">
        <v>20</v>
      </c>
      <c r="B693" s="7" t="s">
        <v>112</v>
      </c>
      <c r="C693" s="137">
        <v>46234</v>
      </c>
      <c r="D693" s="42" t="s">
        <v>734</v>
      </c>
      <c r="E693" s="36" t="s">
        <v>511</v>
      </c>
      <c r="F693" s="112">
        <f t="shared" si="38"/>
        <v>8.15</v>
      </c>
      <c r="G693" s="113">
        <f t="shared" si="36"/>
        <v>0</v>
      </c>
      <c r="H693" s="115">
        <f t="shared" si="37"/>
        <v>0</v>
      </c>
      <c r="I693" s="18"/>
      <c r="J693" s="18"/>
      <c r="K693" s="7"/>
      <c r="L693" s="7"/>
      <c r="M693" s="7"/>
      <c r="N693" s="18"/>
      <c r="O693" s="122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hidden="1">
      <c r="A694" s="18" t="s">
        <v>20</v>
      </c>
      <c r="B694" s="7" t="s">
        <v>108</v>
      </c>
      <c r="C694" s="137">
        <v>46218</v>
      </c>
      <c r="D694" s="42" t="s">
        <v>740</v>
      </c>
      <c r="E694" s="36" t="s">
        <v>243</v>
      </c>
      <c r="F694" s="112">
        <f t="shared" si="38"/>
        <v>8</v>
      </c>
      <c r="G694" s="113">
        <f t="shared" si="36"/>
        <v>0</v>
      </c>
      <c r="H694" s="115">
        <f t="shared" si="37"/>
        <v>0</v>
      </c>
      <c r="I694" s="18"/>
      <c r="J694" s="18"/>
      <c r="K694" s="7"/>
      <c r="L694" s="7"/>
      <c r="M694" s="7"/>
      <c r="N694" s="18"/>
      <c r="O694" s="122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hidden="1">
      <c r="A695" s="18" t="s">
        <v>20</v>
      </c>
      <c r="B695" s="7" t="s">
        <v>108</v>
      </c>
      <c r="C695" s="137">
        <v>46219</v>
      </c>
      <c r="D695" s="42" t="s">
        <v>583</v>
      </c>
      <c r="E695" s="36" t="s">
        <v>243</v>
      </c>
      <c r="F695" s="112">
        <f t="shared" si="38"/>
        <v>8</v>
      </c>
      <c r="G695" s="113">
        <f t="shared" si="36"/>
        <v>0</v>
      </c>
      <c r="H695" s="115">
        <f t="shared" si="37"/>
        <v>0</v>
      </c>
      <c r="I695" s="18"/>
      <c r="J695" s="18"/>
      <c r="K695" s="7"/>
      <c r="L695" s="7"/>
      <c r="M695" s="7"/>
      <c r="N695" s="18"/>
      <c r="O695" s="122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spans="1:30" hidden="1">
      <c r="A696" s="18" t="s">
        <v>20</v>
      </c>
      <c r="B696" s="7" t="s">
        <v>108</v>
      </c>
      <c r="C696" s="137">
        <v>46220</v>
      </c>
      <c r="D696" s="42" t="s">
        <v>583</v>
      </c>
      <c r="E696" s="36" t="s">
        <v>243</v>
      </c>
      <c r="F696" s="112">
        <f t="shared" si="38"/>
        <v>8</v>
      </c>
      <c r="G696" s="113">
        <f t="shared" si="36"/>
        <v>0</v>
      </c>
      <c r="H696" s="115">
        <f t="shared" si="37"/>
        <v>0</v>
      </c>
      <c r="I696" s="18"/>
      <c r="J696" s="18"/>
      <c r="K696" s="7"/>
      <c r="L696" s="7"/>
      <c r="M696" s="7"/>
      <c r="N696" s="18"/>
      <c r="O696" s="122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hidden="1">
      <c r="A697" s="18" t="s">
        <v>20</v>
      </c>
      <c r="B697" s="7" t="s">
        <v>113</v>
      </c>
      <c r="C697" s="137">
        <v>46204</v>
      </c>
      <c r="D697" s="42" t="s">
        <v>583</v>
      </c>
      <c r="E697" s="36" t="s">
        <v>219</v>
      </c>
      <c r="F697" s="112">
        <f t="shared" si="38"/>
        <v>7.9333333333333336</v>
      </c>
      <c r="G697" s="113">
        <f t="shared" si="36"/>
        <v>0</v>
      </c>
      <c r="H697" s="115">
        <f t="shared" si="37"/>
        <v>0</v>
      </c>
      <c r="I697" s="18"/>
      <c r="J697" s="18"/>
      <c r="K697" s="7"/>
      <c r="L697" s="7"/>
      <c r="M697" s="7"/>
      <c r="N697" s="18"/>
      <c r="O697" s="122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hidden="1">
      <c r="A698" s="18" t="s">
        <v>20</v>
      </c>
      <c r="B698" s="7" t="s">
        <v>113</v>
      </c>
      <c r="C698" s="137">
        <v>46205</v>
      </c>
      <c r="D698" s="42" t="s">
        <v>583</v>
      </c>
      <c r="E698" s="36" t="s">
        <v>316</v>
      </c>
      <c r="F698" s="112">
        <f t="shared" si="38"/>
        <v>7.9</v>
      </c>
      <c r="G698" s="113">
        <f t="shared" si="36"/>
        <v>0</v>
      </c>
      <c r="H698" s="115">
        <f t="shared" si="37"/>
        <v>0</v>
      </c>
      <c r="I698" s="18"/>
      <c r="J698" s="18"/>
      <c r="K698" s="7"/>
      <c r="L698" s="7"/>
      <c r="M698" s="7"/>
      <c r="N698" s="18"/>
      <c r="O698" s="122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hidden="1">
      <c r="A699" s="18" t="s">
        <v>20</v>
      </c>
      <c r="B699" s="7" t="s">
        <v>113</v>
      </c>
      <c r="C699" s="137">
        <v>46206</v>
      </c>
      <c r="D699" s="42" t="s">
        <v>734</v>
      </c>
      <c r="E699" s="36" t="s">
        <v>498</v>
      </c>
      <c r="F699" s="112">
        <f t="shared" si="38"/>
        <v>7.916666666666667</v>
      </c>
      <c r="G699" s="113">
        <f t="shared" si="36"/>
        <v>0</v>
      </c>
      <c r="H699" s="115">
        <f t="shared" si="37"/>
        <v>0</v>
      </c>
      <c r="I699" s="18"/>
      <c r="J699" s="18"/>
      <c r="K699" s="7"/>
      <c r="L699" s="7"/>
      <c r="M699" s="7"/>
      <c r="N699" s="18"/>
      <c r="O699" s="122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spans="1:30" hidden="1">
      <c r="A700" s="18" t="s">
        <v>20</v>
      </c>
      <c r="B700" s="7" t="s">
        <v>113</v>
      </c>
      <c r="C700" s="137">
        <v>46207</v>
      </c>
      <c r="D700" s="42" t="s">
        <v>734</v>
      </c>
      <c r="E700" s="36" t="s">
        <v>303</v>
      </c>
      <c r="F700" s="112">
        <f t="shared" si="38"/>
        <v>7.95</v>
      </c>
      <c r="G700" s="113">
        <f t="shared" si="36"/>
        <v>0</v>
      </c>
      <c r="H700" s="115">
        <f t="shared" si="37"/>
        <v>0</v>
      </c>
      <c r="I700" s="18"/>
      <c r="J700" s="18"/>
      <c r="K700" s="7"/>
      <c r="L700" s="7"/>
      <c r="M700" s="7"/>
      <c r="N700" s="18"/>
      <c r="O700" s="122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hidden="1">
      <c r="A701" s="18" t="s">
        <v>20</v>
      </c>
      <c r="B701" s="7" t="s">
        <v>113</v>
      </c>
      <c r="C701" s="137">
        <v>46208</v>
      </c>
      <c r="D701" s="42" t="s">
        <v>583</v>
      </c>
      <c r="E701" s="36" t="s">
        <v>298</v>
      </c>
      <c r="F701" s="112">
        <f t="shared" si="38"/>
        <v>7.9833333333333334</v>
      </c>
      <c r="G701" s="113">
        <f t="shared" si="36"/>
        <v>0</v>
      </c>
      <c r="H701" s="115">
        <f t="shared" si="37"/>
        <v>0</v>
      </c>
      <c r="I701" s="18"/>
      <c r="J701" s="18"/>
      <c r="K701" s="7"/>
      <c r="L701" s="7"/>
      <c r="M701" s="7"/>
      <c r="N701" s="18"/>
      <c r="O701" s="122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spans="1:30" hidden="1">
      <c r="A702" s="18" t="s">
        <v>20</v>
      </c>
      <c r="B702" s="7" t="s">
        <v>113</v>
      </c>
      <c r="C702" s="137">
        <v>46209</v>
      </c>
      <c r="D702" s="42" t="s">
        <v>586</v>
      </c>
      <c r="E702" s="36" t="s">
        <v>496</v>
      </c>
      <c r="F702" s="112">
        <f t="shared" si="38"/>
        <v>8.0666666666666664</v>
      </c>
      <c r="G702" s="113">
        <f t="shared" si="36"/>
        <v>0</v>
      </c>
      <c r="H702" s="115">
        <f t="shared" si="37"/>
        <v>0</v>
      </c>
      <c r="I702" s="18"/>
      <c r="J702" s="18"/>
      <c r="K702" s="7"/>
      <c r="L702" s="7"/>
      <c r="M702" s="7"/>
      <c r="N702" s="18"/>
      <c r="O702" s="122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hidden="1">
      <c r="A703" s="18" t="s">
        <v>20</v>
      </c>
      <c r="B703" s="7" t="s">
        <v>113</v>
      </c>
      <c r="C703" s="137">
        <v>46209</v>
      </c>
      <c r="D703" s="42" t="s">
        <v>726</v>
      </c>
      <c r="E703" s="36" t="s">
        <v>543</v>
      </c>
      <c r="F703" s="112">
        <f t="shared" si="38"/>
        <v>2.9833333333333334</v>
      </c>
      <c r="G703" s="113">
        <f t="shared" si="36"/>
        <v>1</v>
      </c>
      <c r="H703" s="115">
        <f t="shared" si="37"/>
        <v>1</v>
      </c>
      <c r="I703" s="18"/>
      <c r="J703" s="18"/>
      <c r="K703" s="7"/>
      <c r="L703" s="7"/>
      <c r="M703" s="7"/>
      <c r="N703" s="18"/>
      <c r="O703" s="122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spans="1:30" hidden="1">
      <c r="A704" s="18" t="s">
        <v>20</v>
      </c>
      <c r="B704" s="7" t="s">
        <v>113</v>
      </c>
      <c r="C704" s="137">
        <v>46213</v>
      </c>
      <c r="D704" s="42" t="s">
        <v>583</v>
      </c>
      <c r="E704" s="36" t="s">
        <v>298</v>
      </c>
      <c r="F704" s="112">
        <f t="shared" si="38"/>
        <v>7.9833333333333334</v>
      </c>
      <c r="G704" s="113">
        <f t="shared" si="36"/>
        <v>0</v>
      </c>
      <c r="H704" s="115">
        <f t="shared" si="37"/>
        <v>0</v>
      </c>
      <c r="I704" s="18"/>
      <c r="J704" s="18"/>
      <c r="K704" s="7"/>
      <c r="L704" s="7"/>
      <c r="M704" s="7"/>
      <c r="N704" s="18"/>
      <c r="O704" s="122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spans="1:30" hidden="1">
      <c r="A705" s="18" t="s">
        <v>20</v>
      </c>
      <c r="B705" s="7" t="s">
        <v>113</v>
      </c>
      <c r="C705" s="137">
        <v>46214</v>
      </c>
      <c r="D705" s="42" t="s">
        <v>583</v>
      </c>
      <c r="E705" s="36" t="s">
        <v>498</v>
      </c>
      <c r="F705" s="112">
        <f t="shared" si="38"/>
        <v>7.916666666666667</v>
      </c>
      <c r="G705" s="113">
        <f t="shared" si="36"/>
        <v>0</v>
      </c>
      <c r="H705" s="115">
        <f t="shared" si="37"/>
        <v>0</v>
      </c>
      <c r="I705" s="18"/>
      <c r="J705" s="18"/>
      <c r="K705" s="7"/>
      <c r="L705" s="7"/>
      <c r="M705" s="7"/>
      <c r="N705" s="18"/>
      <c r="O705" s="122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hidden="1">
      <c r="A706" s="18" t="s">
        <v>20</v>
      </c>
      <c r="B706" s="7" t="s">
        <v>113</v>
      </c>
      <c r="C706" s="137">
        <v>46215</v>
      </c>
      <c r="D706" s="42" t="s">
        <v>583</v>
      </c>
      <c r="E706" s="36" t="s">
        <v>498</v>
      </c>
      <c r="F706" s="112">
        <f t="shared" si="38"/>
        <v>7.916666666666667</v>
      </c>
      <c r="G706" s="113">
        <f t="shared" ref="G706:G769" si="39">IF(AND(ISNUMBER(F706), F706&lt;4), 1, 0)</f>
        <v>0</v>
      </c>
      <c r="H706" s="115">
        <f t="shared" ref="H706:H769" si="40">IF(AND(G706=1, COUNTIFS(A:A, A706, B:B, B706, C:C, C706) &gt; 1), 1, 0)</f>
        <v>0</v>
      </c>
      <c r="I706" s="18"/>
      <c r="J706" s="18"/>
      <c r="K706" s="7"/>
      <c r="L706" s="7"/>
      <c r="M706" s="7"/>
      <c r="N706" s="18"/>
      <c r="O706" s="122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hidden="1">
      <c r="A707" s="18" t="s">
        <v>20</v>
      </c>
      <c r="B707" s="7" t="s">
        <v>113</v>
      </c>
      <c r="C707" s="137">
        <v>46216</v>
      </c>
      <c r="D707" s="42" t="s">
        <v>583</v>
      </c>
      <c r="E707" s="36" t="s">
        <v>494</v>
      </c>
      <c r="F707" s="112">
        <f t="shared" ref="F707:F770" si="41">IF(ISNUMBER(SEARCH("h",E707)), LEFT(E707,SEARCH("h",E707)-1) + IFERROR(MID(E707,SEARCH("h",E707)+1,LEN(E707)-SEARCH("h",E707)-1)/60, 0), IF(ISNUMBER(SEARCH("p",E707)), LEFT(E707,SEARCH("p",E707)-1)/60, "")
)</f>
        <v>7.8833333333333329</v>
      </c>
      <c r="G707" s="113">
        <f t="shared" si="39"/>
        <v>0</v>
      </c>
      <c r="H707" s="115">
        <f t="shared" si="40"/>
        <v>0</v>
      </c>
      <c r="I707" s="18"/>
      <c r="J707" s="18"/>
      <c r="K707" s="7"/>
      <c r="L707" s="7"/>
      <c r="M707" s="7"/>
      <c r="N707" s="18"/>
      <c r="O707" s="122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spans="1:30" hidden="1">
      <c r="A708" s="18" t="s">
        <v>20</v>
      </c>
      <c r="B708" s="7" t="s">
        <v>113</v>
      </c>
      <c r="C708" s="137">
        <v>46217</v>
      </c>
      <c r="D708" s="42" t="s">
        <v>583</v>
      </c>
      <c r="E708" s="36" t="s">
        <v>219</v>
      </c>
      <c r="F708" s="112">
        <f t="shared" si="41"/>
        <v>7.9333333333333336</v>
      </c>
      <c r="G708" s="113">
        <f t="shared" si="39"/>
        <v>0</v>
      </c>
      <c r="H708" s="115">
        <f t="shared" si="40"/>
        <v>0</v>
      </c>
      <c r="I708" s="18"/>
      <c r="J708" s="18"/>
      <c r="K708" s="7"/>
      <c r="L708" s="7"/>
      <c r="M708" s="7"/>
      <c r="N708" s="18"/>
      <c r="O708" s="122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spans="1:30" hidden="1">
      <c r="A709" s="18" t="s">
        <v>20</v>
      </c>
      <c r="B709" s="7" t="s">
        <v>113</v>
      </c>
      <c r="C709" s="137">
        <v>46218</v>
      </c>
      <c r="D709" s="42" t="s">
        <v>583</v>
      </c>
      <c r="E709" s="36" t="s">
        <v>316</v>
      </c>
      <c r="F709" s="112">
        <f t="shared" si="41"/>
        <v>7.9</v>
      </c>
      <c r="G709" s="113">
        <f t="shared" si="39"/>
        <v>0</v>
      </c>
      <c r="H709" s="115">
        <f t="shared" si="40"/>
        <v>0</v>
      </c>
      <c r="I709" s="18"/>
      <c r="J709" s="18"/>
      <c r="K709" s="7"/>
      <c r="L709" s="7"/>
      <c r="M709" s="7"/>
      <c r="N709" s="18"/>
      <c r="O709" s="122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spans="1:30" hidden="1">
      <c r="A710" s="18" t="s">
        <v>20</v>
      </c>
      <c r="B710" s="7" t="s">
        <v>113</v>
      </c>
      <c r="C710" s="137">
        <v>46219</v>
      </c>
      <c r="D710" s="42" t="s">
        <v>583</v>
      </c>
      <c r="E710" s="36" t="s">
        <v>491</v>
      </c>
      <c r="F710" s="112">
        <f t="shared" si="41"/>
        <v>7.9666666666666668</v>
      </c>
      <c r="G710" s="113">
        <f t="shared" si="39"/>
        <v>0</v>
      </c>
      <c r="H710" s="115">
        <f t="shared" si="40"/>
        <v>0</v>
      </c>
      <c r="I710" s="18"/>
      <c r="J710" s="18"/>
      <c r="K710" s="7"/>
      <c r="L710" s="7"/>
      <c r="M710" s="7"/>
      <c r="N710" s="18"/>
      <c r="O710" s="122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spans="1:30" hidden="1">
      <c r="A711" s="18" t="s">
        <v>20</v>
      </c>
      <c r="B711" s="7" t="s">
        <v>113</v>
      </c>
      <c r="C711" s="137">
        <v>46220</v>
      </c>
      <c r="D711" s="42" t="s">
        <v>583</v>
      </c>
      <c r="E711" s="36" t="s">
        <v>491</v>
      </c>
      <c r="F711" s="112">
        <f t="shared" si="41"/>
        <v>7.9666666666666668</v>
      </c>
      <c r="G711" s="113">
        <f t="shared" si="39"/>
        <v>0</v>
      </c>
      <c r="H711" s="115">
        <f t="shared" si="40"/>
        <v>0</v>
      </c>
      <c r="I711" s="18"/>
      <c r="J711" s="18"/>
      <c r="K711" s="7"/>
      <c r="L711" s="7"/>
      <c r="M711" s="7"/>
      <c r="N711" s="18"/>
      <c r="O711" s="122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spans="1:30" hidden="1">
      <c r="A712" s="18" t="s">
        <v>20</v>
      </c>
      <c r="B712" s="7" t="s">
        <v>113</v>
      </c>
      <c r="C712" s="137">
        <v>46221</v>
      </c>
      <c r="D712" s="42" t="s">
        <v>583</v>
      </c>
      <c r="E712" s="36" t="s">
        <v>494</v>
      </c>
      <c r="F712" s="112">
        <f t="shared" si="41"/>
        <v>7.8833333333333329</v>
      </c>
      <c r="G712" s="113">
        <f t="shared" si="39"/>
        <v>0</v>
      </c>
      <c r="H712" s="115">
        <f t="shared" si="40"/>
        <v>0</v>
      </c>
      <c r="I712" s="18"/>
      <c r="J712" s="18"/>
      <c r="K712" s="7"/>
      <c r="L712" s="7"/>
      <c r="M712" s="7"/>
      <c r="N712" s="18"/>
      <c r="O712" s="122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spans="1:30" hidden="1">
      <c r="A713" s="18" t="s">
        <v>20</v>
      </c>
      <c r="B713" s="7" t="s">
        <v>113</v>
      </c>
      <c r="C713" s="137">
        <v>46222</v>
      </c>
      <c r="D713" s="42" t="s">
        <v>586</v>
      </c>
      <c r="E713" s="36" t="s">
        <v>298</v>
      </c>
      <c r="F713" s="112">
        <f t="shared" si="41"/>
        <v>7.9833333333333334</v>
      </c>
      <c r="G713" s="113">
        <f t="shared" si="39"/>
        <v>0</v>
      </c>
      <c r="H713" s="115">
        <f t="shared" si="40"/>
        <v>0</v>
      </c>
      <c r="I713" s="18"/>
      <c r="J713" s="18"/>
      <c r="K713" s="7"/>
      <c r="L713" s="7"/>
      <c r="M713" s="7"/>
      <c r="N713" s="18"/>
      <c r="O713" s="122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spans="1:30" hidden="1">
      <c r="A714" s="18" t="s">
        <v>20</v>
      </c>
      <c r="B714" s="7" t="s">
        <v>113</v>
      </c>
      <c r="C714" s="137">
        <v>46222</v>
      </c>
      <c r="D714" s="42" t="s">
        <v>726</v>
      </c>
      <c r="E714" s="36" t="s">
        <v>741</v>
      </c>
      <c r="F714" s="112">
        <f t="shared" si="41"/>
        <v>3.9666666666666668</v>
      </c>
      <c r="G714" s="113">
        <f t="shared" si="39"/>
        <v>1</v>
      </c>
      <c r="H714" s="115">
        <f t="shared" si="40"/>
        <v>1</v>
      </c>
      <c r="I714" s="18"/>
      <c r="J714" s="18"/>
      <c r="K714" s="7"/>
      <c r="L714" s="7"/>
      <c r="M714" s="7"/>
      <c r="N714" s="18"/>
      <c r="O714" s="122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spans="1:30" hidden="1">
      <c r="A715" s="18" t="s">
        <v>20</v>
      </c>
      <c r="B715" s="7" t="s">
        <v>113</v>
      </c>
      <c r="C715" s="137">
        <v>46223</v>
      </c>
      <c r="D715" s="42" t="s">
        <v>583</v>
      </c>
      <c r="E715" s="36" t="s">
        <v>219</v>
      </c>
      <c r="F715" s="112">
        <f t="shared" si="41"/>
        <v>7.9333333333333336</v>
      </c>
      <c r="G715" s="113">
        <f t="shared" si="39"/>
        <v>0</v>
      </c>
      <c r="H715" s="115">
        <f t="shared" si="40"/>
        <v>0</v>
      </c>
      <c r="I715" s="18"/>
      <c r="J715" s="18"/>
      <c r="K715" s="7"/>
      <c r="L715" s="7"/>
      <c r="M715" s="7"/>
      <c r="N715" s="18"/>
      <c r="O715" s="122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spans="1:30" hidden="1">
      <c r="A716" s="18" t="s">
        <v>20</v>
      </c>
      <c r="B716" s="7" t="s">
        <v>113</v>
      </c>
      <c r="C716" s="137">
        <v>46224</v>
      </c>
      <c r="D716" s="42" t="s">
        <v>583</v>
      </c>
      <c r="E716" s="36" t="s">
        <v>742</v>
      </c>
      <c r="F716" s="112">
        <f t="shared" si="41"/>
        <v>7.85</v>
      </c>
      <c r="G716" s="113">
        <f t="shared" si="39"/>
        <v>0</v>
      </c>
      <c r="H716" s="115">
        <f t="shared" si="40"/>
        <v>0</v>
      </c>
      <c r="I716" s="18"/>
      <c r="J716" s="18"/>
      <c r="K716" s="7"/>
      <c r="L716" s="7"/>
      <c r="M716" s="7"/>
      <c r="N716" s="18"/>
      <c r="O716" s="122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spans="1:30" hidden="1">
      <c r="A717" s="18" t="s">
        <v>20</v>
      </c>
      <c r="B717" s="7" t="s">
        <v>113</v>
      </c>
      <c r="C717" s="137">
        <v>46225</v>
      </c>
      <c r="D717" s="42" t="s">
        <v>583</v>
      </c>
      <c r="E717" s="36" t="s">
        <v>498</v>
      </c>
      <c r="F717" s="112">
        <f t="shared" si="41"/>
        <v>7.916666666666667</v>
      </c>
      <c r="G717" s="113">
        <f t="shared" si="39"/>
        <v>0</v>
      </c>
      <c r="H717" s="115">
        <f t="shared" si="40"/>
        <v>0</v>
      </c>
      <c r="I717" s="18"/>
      <c r="J717" s="18"/>
      <c r="K717" s="7"/>
      <c r="L717" s="7"/>
      <c r="M717" s="7"/>
      <c r="N717" s="18"/>
      <c r="O717" s="122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spans="1:30" hidden="1">
      <c r="A718" s="18" t="s">
        <v>20</v>
      </c>
      <c r="B718" s="7" t="s">
        <v>113</v>
      </c>
      <c r="C718" s="137">
        <v>46226</v>
      </c>
      <c r="D718" s="42" t="s">
        <v>583</v>
      </c>
      <c r="E718" s="36" t="s">
        <v>491</v>
      </c>
      <c r="F718" s="112">
        <f t="shared" si="41"/>
        <v>7.9666666666666668</v>
      </c>
      <c r="G718" s="113">
        <f t="shared" si="39"/>
        <v>0</v>
      </c>
      <c r="H718" s="115">
        <f t="shared" si="40"/>
        <v>0</v>
      </c>
      <c r="I718" s="18"/>
      <c r="J718" s="18"/>
      <c r="K718" s="7"/>
      <c r="L718" s="7"/>
      <c r="M718" s="7"/>
      <c r="N718" s="18"/>
      <c r="O718" s="122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spans="1:30" hidden="1">
      <c r="A719" s="18" t="s">
        <v>20</v>
      </c>
      <c r="B719" s="7" t="s">
        <v>113</v>
      </c>
      <c r="C719" s="137">
        <v>46227</v>
      </c>
      <c r="D719" s="42" t="s">
        <v>586</v>
      </c>
      <c r="E719" s="36" t="s">
        <v>491</v>
      </c>
      <c r="F719" s="112">
        <f t="shared" si="41"/>
        <v>7.9666666666666668</v>
      </c>
      <c r="G719" s="113">
        <f t="shared" si="39"/>
        <v>0</v>
      </c>
      <c r="H719" s="115">
        <f t="shared" si="40"/>
        <v>0</v>
      </c>
      <c r="I719" s="18"/>
      <c r="J719" s="18"/>
      <c r="K719" s="7"/>
      <c r="L719" s="7"/>
      <c r="M719" s="7"/>
      <c r="N719" s="18"/>
      <c r="O719" s="122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spans="1:30" hidden="1">
      <c r="A720" s="18" t="s">
        <v>20</v>
      </c>
      <c r="B720" s="7" t="s">
        <v>113</v>
      </c>
      <c r="C720" s="137">
        <v>46228</v>
      </c>
      <c r="D720" s="42" t="s">
        <v>583</v>
      </c>
      <c r="E720" s="36" t="s">
        <v>495</v>
      </c>
      <c r="F720" s="112">
        <f t="shared" si="41"/>
        <v>8.0166666666666675</v>
      </c>
      <c r="G720" s="113">
        <f t="shared" si="39"/>
        <v>0</v>
      </c>
      <c r="H720" s="115">
        <f t="shared" si="40"/>
        <v>0</v>
      </c>
      <c r="I720" s="18"/>
      <c r="J720" s="18"/>
      <c r="K720" s="7"/>
      <c r="L720" s="7"/>
      <c r="M720" s="7"/>
      <c r="N720" s="18"/>
      <c r="O720" s="122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spans="1:30" hidden="1">
      <c r="A721" s="18" t="s">
        <v>20</v>
      </c>
      <c r="B721" s="7" t="s">
        <v>113</v>
      </c>
      <c r="C721" s="137">
        <v>46229</v>
      </c>
      <c r="D721" s="42" t="s">
        <v>586</v>
      </c>
      <c r="E721" s="36" t="s">
        <v>364</v>
      </c>
      <c r="F721" s="112">
        <f t="shared" si="41"/>
        <v>8.3333333333333339</v>
      </c>
      <c r="G721" s="113">
        <f t="shared" si="39"/>
        <v>0</v>
      </c>
      <c r="H721" s="115">
        <f t="shared" si="40"/>
        <v>0</v>
      </c>
      <c r="I721" s="18"/>
      <c r="J721" s="18"/>
      <c r="K721" s="7"/>
      <c r="L721" s="7"/>
      <c r="M721" s="7"/>
      <c r="N721" s="18"/>
      <c r="O721" s="122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spans="1:30" hidden="1">
      <c r="A722" s="18" t="s">
        <v>20</v>
      </c>
      <c r="B722" s="7" t="s">
        <v>113</v>
      </c>
      <c r="C722" s="137">
        <v>46230</v>
      </c>
      <c r="D722" s="42" t="s">
        <v>583</v>
      </c>
      <c r="E722" s="36" t="s">
        <v>742</v>
      </c>
      <c r="F722" s="112">
        <f t="shared" si="41"/>
        <v>7.85</v>
      </c>
      <c r="G722" s="113">
        <f t="shared" si="39"/>
        <v>0</v>
      </c>
      <c r="H722" s="115">
        <f t="shared" si="40"/>
        <v>0</v>
      </c>
      <c r="I722" s="18"/>
      <c r="J722" s="18"/>
      <c r="K722" s="7"/>
      <c r="L722" s="7"/>
      <c r="M722" s="7"/>
      <c r="N722" s="18"/>
      <c r="O722" s="122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spans="1:30" hidden="1">
      <c r="A723" s="18" t="s">
        <v>20</v>
      </c>
      <c r="B723" s="7" t="s">
        <v>113</v>
      </c>
      <c r="C723" s="137">
        <v>46231</v>
      </c>
      <c r="D723" s="42" t="s">
        <v>583</v>
      </c>
      <c r="E723" s="36" t="s">
        <v>219</v>
      </c>
      <c r="F723" s="112">
        <f t="shared" si="41"/>
        <v>7.9333333333333336</v>
      </c>
      <c r="G723" s="113">
        <f t="shared" si="39"/>
        <v>0</v>
      </c>
      <c r="H723" s="115">
        <f t="shared" si="40"/>
        <v>0</v>
      </c>
      <c r="I723" s="18"/>
      <c r="J723" s="18"/>
      <c r="K723" s="7"/>
      <c r="L723" s="7"/>
      <c r="M723" s="7"/>
      <c r="N723" s="18"/>
      <c r="O723" s="122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spans="1:30" hidden="1">
      <c r="A724" s="18" t="s">
        <v>20</v>
      </c>
      <c r="B724" s="7" t="s">
        <v>113</v>
      </c>
      <c r="C724" s="137">
        <v>46232</v>
      </c>
      <c r="D724" s="42" t="s">
        <v>583</v>
      </c>
      <c r="E724" s="36" t="s">
        <v>316</v>
      </c>
      <c r="F724" s="112">
        <f t="shared" si="41"/>
        <v>7.9</v>
      </c>
      <c r="G724" s="113">
        <f t="shared" si="39"/>
        <v>0</v>
      </c>
      <c r="H724" s="115">
        <f t="shared" si="40"/>
        <v>0</v>
      </c>
      <c r="I724" s="18"/>
      <c r="J724" s="18"/>
      <c r="K724" s="7"/>
      <c r="L724" s="7"/>
      <c r="M724" s="7"/>
      <c r="N724" s="18"/>
      <c r="O724" s="122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spans="1:30" hidden="1">
      <c r="A725" s="18" t="s">
        <v>20</v>
      </c>
      <c r="B725" s="7" t="s">
        <v>113</v>
      </c>
      <c r="C725" s="137">
        <v>46233</v>
      </c>
      <c r="D725" s="42" t="s">
        <v>583</v>
      </c>
      <c r="E725" s="36" t="s">
        <v>491</v>
      </c>
      <c r="F725" s="112">
        <f t="shared" si="41"/>
        <v>7.9666666666666668</v>
      </c>
      <c r="G725" s="113">
        <f t="shared" si="39"/>
        <v>0</v>
      </c>
      <c r="H725" s="115">
        <f t="shared" si="40"/>
        <v>0</v>
      </c>
      <c r="I725" s="18"/>
      <c r="J725" s="18"/>
      <c r="K725" s="7"/>
      <c r="L725" s="7"/>
      <c r="M725" s="7"/>
      <c r="N725" s="18"/>
      <c r="O725" s="122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spans="1:30" hidden="1">
      <c r="A726" s="18" t="s">
        <v>21</v>
      </c>
      <c r="B726" s="7" t="s">
        <v>260</v>
      </c>
      <c r="C726" s="137">
        <v>46231</v>
      </c>
      <c r="D726" s="42" t="s">
        <v>743</v>
      </c>
      <c r="E726" s="36" t="s">
        <v>468</v>
      </c>
      <c r="F726" s="112">
        <f t="shared" si="41"/>
        <v>8.0833333333333339</v>
      </c>
      <c r="G726" s="113">
        <f t="shared" si="39"/>
        <v>0</v>
      </c>
      <c r="H726" s="115">
        <f t="shared" si="40"/>
        <v>0</v>
      </c>
      <c r="I726" s="18"/>
      <c r="J726" s="18"/>
      <c r="K726" s="7"/>
      <c r="L726" s="7"/>
      <c r="M726" s="7"/>
      <c r="N726" s="18"/>
      <c r="O726" s="122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spans="1:30" hidden="1">
      <c r="A727" s="18" t="s">
        <v>21</v>
      </c>
      <c r="B727" s="7" t="s">
        <v>260</v>
      </c>
      <c r="C727" s="137">
        <v>46232</v>
      </c>
      <c r="D727" s="42" t="s">
        <v>743</v>
      </c>
      <c r="E727" s="36" t="s">
        <v>495</v>
      </c>
      <c r="F727" s="112">
        <f t="shared" si="41"/>
        <v>8.0166666666666675</v>
      </c>
      <c r="G727" s="113">
        <f t="shared" si="39"/>
        <v>0</v>
      </c>
      <c r="H727" s="115">
        <f t="shared" si="40"/>
        <v>0</v>
      </c>
      <c r="I727" s="18"/>
      <c r="J727" s="18"/>
      <c r="K727" s="7"/>
      <c r="L727" s="7"/>
      <c r="M727" s="7"/>
      <c r="N727" s="18"/>
      <c r="O727" s="122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spans="1:30" hidden="1">
      <c r="A728" s="18" t="s">
        <v>21</v>
      </c>
      <c r="B728" s="7" t="s">
        <v>260</v>
      </c>
      <c r="C728" s="137">
        <v>46233</v>
      </c>
      <c r="D728" s="42" t="s">
        <v>743</v>
      </c>
      <c r="E728" s="36" t="s">
        <v>298</v>
      </c>
      <c r="F728" s="112">
        <f t="shared" si="41"/>
        <v>7.9833333333333334</v>
      </c>
      <c r="G728" s="113">
        <f t="shared" si="39"/>
        <v>0</v>
      </c>
      <c r="H728" s="115">
        <f t="shared" si="40"/>
        <v>0</v>
      </c>
      <c r="I728" s="18"/>
      <c r="J728" s="18"/>
      <c r="K728" s="7"/>
      <c r="L728" s="7"/>
      <c r="M728" s="7"/>
      <c r="N728" s="18"/>
      <c r="O728" s="122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spans="1:30" hidden="1">
      <c r="A729" s="18" t="s">
        <v>21</v>
      </c>
      <c r="B729" s="7" t="s">
        <v>260</v>
      </c>
      <c r="C729" s="137">
        <v>46234</v>
      </c>
      <c r="D729" s="42" t="s">
        <v>743</v>
      </c>
      <c r="E729" s="36" t="s">
        <v>607</v>
      </c>
      <c r="F729" s="112">
        <f t="shared" si="41"/>
        <v>8.1166666666666671</v>
      </c>
      <c r="G729" s="113">
        <f t="shared" si="39"/>
        <v>0</v>
      </c>
      <c r="H729" s="115">
        <f t="shared" si="40"/>
        <v>0</v>
      </c>
      <c r="I729" s="18"/>
      <c r="J729" s="18"/>
      <c r="K729" s="7"/>
      <c r="L729" s="7"/>
      <c r="M729" s="7"/>
      <c r="N729" s="18"/>
      <c r="O729" s="122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spans="1:30" hidden="1">
      <c r="A730" s="18" t="s">
        <v>21</v>
      </c>
      <c r="B730" s="7" t="s">
        <v>114</v>
      </c>
      <c r="C730" s="137">
        <v>46209</v>
      </c>
      <c r="D730" s="42" t="s">
        <v>744</v>
      </c>
      <c r="E730" s="36" t="s">
        <v>243</v>
      </c>
      <c r="F730" s="112">
        <f t="shared" si="41"/>
        <v>8</v>
      </c>
      <c r="G730" s="113">
        <f t="shared" si="39"/>
        <v>0</v>
      </c>
      <c r="H730" s="115">
        <f t="shared" si="40"/>
        <v>0</v>
      </c>
      <c r="I730" s="18"/>
      <c r="J730" s="18"/>
      <c r="K730" s="7"/>
      <c r="L730" s="7"/>
      <c r="M730" s="7"/>
      <c r="N730" s="18"/>
      <c r="O730" s="122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spans="1:30" hidden="1">
      <c r="A731" s="18" t="s">
        <v>21</v>
      </c>
      <c r="B731" s="7" t="s">
        <v>114</v>
      </c>
      <c r="C731" s="137">
        <v>46225</v>
      </c>
      <c r="D731" s="42" t="s">
        <v>499</v>
      </c>
      <c r="E731" s="36" t="s">
        <v>243</v>
      </c>
      <c r="F731" s="112">
        <f t="shared" si="41"/>
        <v>8</v>
      </c>
      <c r="G731" s="113">
        <f t="shared" si="39"/>
        <v>0</v>
      </c>
      <c r="H731" s="115">
        <f t="shared" si="40"/>
        <v>0</v>
      </c>
      <c r="I731" s="18"/>
      <c r="J731" s="18"/>
      <c r="K731" s="7"/>
      <c r="L731" s="7"/>
      <c r="M731" s="7"/>
      <c r="N731" s="18"/>
      <c r="O731" s="122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spans="1:30" hidden="1">
      <c r="A732" s="18" t="s">
        <v>21</v>
      </c>
      <c r="B732" s="7" t="s">
        <v>114</v>
      </c>
      <c r="C732" s="137">
        <v>46226</v>
      </c>
      <c r="D732" s="42" t="s">
        <v>499</v>
      </c>
      <c r="E732" s="36" t="s">
        <v>243</v>
      </c>
      <c r="F732" s="112">
        <f t="shared" si="41"/>
        <v>8</v>
      </c>
      <c r="G732" s="113">
        <f t="shared" si="39"/>
        <v>0</v>
      </c>
      <c r="H732" s="115">
        <f t="shared" si="40"/>
        <v>0</v>
      </c>
      <c r="I732" s="18"/>
      <c r="J732" s="18"/>
      <c r="K732" s="7"/>
      <c r="L732" s="7"/>
      <c r="M732" s="7"/>
      <c r="N732" s="18"/>
      <c r="O732" s="122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spans="1:30" hidden="1">
      <c r="A733" s="18" t="s">
        <v>21</v>
      </c>
      <c r="B733" s="7" t="s">
        <v>114</v>
      </c>
      <c r="C733" s="137">
        <v>46227</v>
      </c>
      <c r="D733" s="42" t="s">
        <v>499</v>
      </c>
      <c r="E733" s="36" t="s">
        <v>243</v>
      </c>
      <c r="F733" s="112">
        <f t="shared" si="41"/>
        <v>8</v>
      </c>
      <c r="G733" s="113">
        <f t="shared" si="39"/>
        <v>0</v>
      </c>
      <c r="H733" s="115">
        <f t="shared" si="40"/>
        <v>0</v>
      </c>
      <c r="I733" s="18"/>
      <c r="J733" s="18"/>
      <c r="K733" s="7"/>
      <c r="L733" s="7"/>
      <c r="M733" s="7"/>
      <c r="N733" s="18"/>
      <c r="O733" s="122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hidden="1">
      <c r="A734" s="18" t="s">
        <v>21</v>
      </c>
      <c r="B734" s="7" t="s">
        <v>114</v>
      </c>
      <c r="C734" s="137">
        <v>46228</v>
      </c>
      <c r="D734" s="42" t="s">
        <v>499</v>
      </c>
      <c r="E734" s="36" t="s">
        <v>243</v>
      </c>
      <c r="F734" s="112">
        <f t="shared" si="41"/>
        <v>8</v>
      </c>
      <c r="G734" s="113">
        <f t="shared" si="39"/>
        <v>0</v>
      </c>
      <c r="H734" s="115">
        <f t="shared" si="40"/>
        <v>0</v>
      </c>
      <c r="I734" s="18"/>
      <c r="J734" s="18"/>
      <c r="K734" s="7"/>
      <c r="L734" s="7"/>
      <c r="M734" s="7"/>
      <c r="N734" s="18"/>
      <c r="O734" s="122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hidden="1">
      <c r="A735" s="18" t="s">
        <v>21</v>
      </c>
      <c r="B735" s="7" t="s">
        <v>114</v>
      </c>
      <c r="C735" s="137">
        <v>46230</v>
      </c>
      <c r="D735" s="42" t="s">
        <v>744</v>
      </c>
      <c r="E735" s="36" t="s">
        <v>243</v>
      </c>
      <c r="F735" s="112">
        <f t="shared" si="41"/>
        <v>8</v>
      </c>
      <c r="G735" s="113">
        <f t="shared" si="39"/>
        <v>0</v>
      </c>
      <c r="H735" s="115">
        <f t="shared" si="40"/>
        <v>0</v>
      </c>
      <c r="I735" s="18"/>
      <c r="J735" s="18"/>
      <c r="K735" s="7"/>
      <c r="L735" s="7"/>
      <c r="M735" s="7"/>
      <c r="N735" s="18"/>
      <c r="O735" s="122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hidden="1">
      <c r="A736" s="18" t="s">
        <v>21</v>
      </c>
      <c r="B736" s="7" t="s">
        <v>115</v>
      </c>
      <c r="C736" s="137">
        <v>46204</v>
      </c>
      <c r="D736" s="42" t="s">
        <v>499</v>
      </c>
      <c r="E736" s="36" t="s">
        <v>745</v>
      </c>
      <c r="F736" s="112">
        <f t="shared" si="41"/>
        <v>0.91666666666666663</v>
      </c>
      <c r="G736" s="113">
        <f t="shared" si="39"/>
        <v>1</v>
      </c>
      <c r="H736" s="115">
        <f t="shared" si="40"/>
        <v>1</v>
      </c>
      <c r="I736" s="18"/>
      <c r="J736" s="18"/>
      <c r="K736" s="7"/>
      <c r="L736" s="7"/>
      <c r="M736" s="7"/>
      <c r="N736" s="18"/>
      <c r="O736" s="122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hidden="1">
      <c r="A737" s="18" t="s">
        <v>21</v>
      </c>
      <c r="B737" s="7" t="s">
        <v>115</v>
      </c>
      <c r="C737" s="137">
        <v>46204</v>
      </c>
      <c r="D737" s="42" t="s">
        <v>746</v>
      </c>
      <c r="E737" s="36" t="s">
        <v>495</v>
      </c>
      <c r="F737" s="112">
        <f t="shared" si="41"/>
        <v>8.0166666666666675</v>
      </c>
      <c r="G737" s="113">
        <f t="shared" si="39"/>
        <v>0</v>
      </c>
      <c r="H737" s="115">
        <f t="shared" si="40"/>
        <v>0</v>
      </c>
      <c r="I737" s="18"/>
      <c r="J737" s="18"/>
      <c r="K737" s="7"/>
      <c r="L737" s="7"/>
      <c r="M737" s="7"/>
      <c r="N737" s="18"/>
      <c r="O737" s="122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hidden="1">
      <c r="A738" s="18" t="s">
        <v>21</v>
      </c>
      <c r="B738" s="7" t="s">
        <v>115</v>
      </c>
      <c r="C738" s="137">
        <v>46205</v>
      </c>
      <c r="D738" s="42" t="s">
        <v>499</v>
      </c>
      <c r="E738" s="36" t="s">
        <v>747</v>
      </c>
      <c r="F738" s="112">
        <f t="shared" si="41"/>
        <v>0.76666666666666672</v>
      </c>
      <c r="G738" s="113">
        <f t="shared" si="39"/>
        <v>1</v>
      </c>
      <c r="H738" s="115">
        <f t="shared" si="40"/>
        <v>1</v>
      </c>
      <c r="I738" s="18"/>
      <c r="J738" s="18"/>
      <c r="K738" s="7"/>
      <c r="L738" s="7"/>
      <c r="M738" s="7"/>
      <c r="N738" s="18"/>
      <c r="O738" s="122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hidden="1">
      <c r="A739" s="18" t="s">
        <v>21</v>
      </c>
      <c r="B739" s="7" t="s">
        <v>115</v>
      </c>
      <c r="C739" s="137">
        <v>46205</v>
      </c>
      <c r="D739" s="42" t="s">
        <v>746</v>
      </c>
      <c r="E739" s="36" t="s">
        <v>491</v>
      </c>
      <c r="F739" s="112">
        <f t="shared" si="41"/>
        <v>7.9666666666666668</v>
      </c>
      <c r="G739" s="113">
        <f t="shared" si="39"/>
        <v>0</v>
      </c>
      <c r="H739" s="115">
        <f t="shared" si="40"/>
        <v>0</v>
      </c>
      <c r="I739" s="18"/>
      <c r="J739" s="18"/>
      <c r="K739" s="7"/>
      <c r="L739" s="7"/>
      <c r="M739" s="7"/>
      <c r="N739" s="18"/>
      <c r="O739" s="122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hidden="1">
      <c r="A740" s="18" t="s">
        <v>21</v>
      </c>
      <c r="B740" s="7" t="s">
        <v>115</v>
      </c>
      <c r="C740" s="137">
        <v>46206</v>
      </c>
      <c r="D740" s="42" t="s">
        <v>499</v>
      </c>
      <c r="E740" s="36" t="s">
        <v>748</v>
      </c>
      <c r="F740" s="112">
        <f t="shared" si="41"/>
        <v>2.6666666666666665</v>
      </c>
      <c r="G740" s="113">
        <f t="shared" si="39"/>
        <v>1</v>
      </c>
      <c r="H740" s="115">
        <f t="shared" si="40"/>
        <v>1</v>
      </c>
      <c r="I740" s="18"/>
      <c r="J740" s="18"/>
      <c r="K740" s="7"/>
      <c r="L740" s="7"/>
      <c r="M740" s="7"/>
      <c r="N740" s="18"/>
      <c r="O740" s="122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hidden="1">
      <c r="A741" s="18" t="s">
        <v>21</v>
      </c>
      <c r="B741" s="7" t="s">
        <v>115</v>
      </c>
      <c r="C741" s="137">
        <v>46206</v>
      </c>
      <c r="D741" s="42" t="s">
        <v>746</v>
      </c>
      <c r="E741" s="36" t="s">
        <v>444</v>
      </c>
      <c r="F741" s="112">
        <f t="shared" si="41"/>
        <v>8.0333333333333332</v>
      </c>
      <c r="G741" s="113">
        <f t="shared" si="39"/>
        <v>0</v>
      </c>
      <c r="H741" s="115">
        <f t="shared" si="40"/>
        <v>0</v>
      </c>
      <c r="I741" s="18"/>
      <c r="J741" s="18"/>
      <c r="K741" s="7"/>
      <c r="L741" s="7"/>
      <c r="M741" s="7"/>
      <c r="N741" s="18"/>
      <c r="O741" s="122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hidden="1">
      <c r="A742" s="18" t="s">
        <v>21</v>
      </c>
      <c r="B742" s="7" t="s">
        <v>115</v>
      </c>
      <c r="C742" s="137">
        <v>46207</v>
      </c>
      <c r="D742" s="42" t="s">
        <v>499</v>
      </c>
      <c r="E742" s="36" t="s">
        <v>749</v>
      </c>
      <c r="F742" s="112">
        <f t="shared" si="41"/>
        <v>0.73333333333333328</v>
      </c>
      <c r="G742" s="113">
        <f t="shared" si="39"/>
        <v>1</v>
      </c>
      <c r="H742" s="115">
        <f t="shared" si="40"/>
        <v>1</v>
      </c>
      <c r="I742" s="18"/>
      <c r="J742" s="18"/>
      <c r="K742" s="7"/>
      <c r="L742" s="7"/>
      <c r="M742" s="7"/>
      <c r="N742" s="18"/>
      <c r="O742" s="122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hidden="1">
      <c r="A743" s="18" t="s">
        <v>21</v>
      </c>
      <c r="B743" s="7" t="s">
        <v>115</v>
      </c>
      <c r="C743" s="137">
        <v>46207</v>
      </c>
      <c r="D743" s="42" t="s">
        <v>746</v>
      </c>
      <c r="E743" s="36" t="s">
        <v>495</v>
      </c>
      <c r="F743" s="112">
        <f t="shared" si="41"/>
        <v>8.0166666666666675</v>
      </c>
      <c r="G743" s="113">
        <f t="shared" si="39"/>
        <v>0</v>
      </c>
      <c r="H743" s="115">
        <f t="shared" si="40"/>
        <v>0</v>
      </c>
      <c r="I743" s="18"/>
      <c r="J743" s="18"/>
      <c r="K743" s="7"/>
      <c r="L743" s="7"/>
      <c r="M743" s="7"/>
      <c r="N743" s="18"/>
      <c r="O743" s="122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hidden="1">
      <c r="A744" s="18" t="s">
        <v>21</v>
      </c>
      <c r="B744" s="7" t="s">
        <v>115</v>
      </c>
      <c r="C744" s="137">
        <v>46208</v>
      </c>
      <c r="D744" s="42" t="s">
        <v>499</v>
      </c>
      <c r="E744" s="36" t="s">
        <v>750</v>
      </c>
      <c r="F744" s="112">
        <f t="shared" si="41"/>
        <v>0.4</v>
      </c>
      <c r="G744" s="113">
        <f t="shared" si="39"/>
        <v>1</v>
      </c>
      <c r="H744" s="115">
        <f t="shared" si="40"/>
        <v>1</v>
      </c>
      <c r="I744" s="18"/>
      <c r="J744" s="18"/>
      <c r="K744" s="7"/>
      <c r="L744" s="7"/>
      <c r="M744" s="7"/>
      <c r="N744" s="18"/>
      <c r="O744" s="122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hidden="1">
      <c r="A745" s="18" t="s">
        <v>21</v>
      </c>
      <c r="B745" s="7" t="s">
        <v>115</v>
      </c>
      <c r="C745" s="137">
        <v>46208</v>
      </c>
      <c r="D745" s="42" t="s">
        <v>746</v>
      </c>
      <c r="E745" s="36" t="s">
        <v>491</v>
      </c>
      <c r="F745" s="112">
        <f t="shared" si="41"/>
        <v>7.9666666666666668</v>
      </c>
      <c r="G745" s="113">
        <f t="shared" si="39"/>
        <v>0</v>
      </c>
      <c r="H745" s="115">
        <f t="shared" si="40"/>
        <v>0</v>
      </c>
      <c r="I745" s="18"/>
      <c r="J745" s="18"/>
      <c r="K745" s="7"/>
      <c r="L745" s="7"/>
      <c r="M745" s="7"/>
      <c r="N745" s="18"/>
      <c r="O745" s="122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hidden="1">
      <c r="A746" s="18" t="s">
        <v>21</v>
      </c>
      <c r="B746" s="7" t="s">
        <v>115</v>
      </c>
      <c r="C746" s="137">
        <v>46209</v>
      </c>
      <c r="D746" s="42" t="s">
        <v>499</v>
      </c>
      <c r="E746" s="36" t="s">
        <v>751</v>
      </c>
      <c r="F746" s="112">
        <f t="shared" si="41"/>
        <v>2.5499999999999998</v>
      </c>
      <c r="G746" s="113">
        <f t="shared" si="39"/>
        <v>1</v>
      </c>
      <c r="H746" s="115">
        <f t="shared" si="40"/>
        <v>1</v>
      </c>
      <c r="I746" s="18"/>
      <c r="J746" s="18"/>
      <c r="K746" s="7"/>
      <c r="L746" s="7"/>
      <c r="M746" s="7"/>
      <c r="N746" s="18"/>
      <c r="O746" s="122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spans="1:30" hidden="1">
      <c r="A747" s="18" t="s">
        <v>21</v>
      </c>
      <c r="B747" s="7" t="s">
        <v>115</v>
      </c>
      <c r="C747" s="137">
        <v>46209</v>
      </c>
      <c r="D747" s="42" t="s">
        <v>746</v>
      </c>
      <c r="E747" s="36" t="s">
        <v>298</v>
      </c>
      <c r="F747" s="112">
        <f t="shared" si="41"/>
        <v>7.9833333333333334</v>
      </c>
      <c r="G747" s="113">
        <f t="shared" si="39"/>
        <v>0</v>
      </c>
      <c r="H747" s="115">
        <f t="shared" si="40"/>
        <v>0</v>
      </c>
      <c r="I747" s="18"/>
      <c r="J747" s="18"/>
      <c r="K747" s="7"/>
      <c r="L747" s="7"/>
      <c r="M747" s="7"/>
      <c r="N747" s="18"/>
      <c r="O747" s="122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hidden="1">
      <c r="A748" s="18" t="s">
        <v>21</v>
      </c>
      <c r="B748" s="7" t="s">
        <v>115</v>
      </c>
      <c r="C748" s="137">
        <v>46210</v>
      </c>
      <c r="D748" s="42" t="s">
        <v>499</v>
      </c>
      <c r="E748" s="36" t="s">
        <v>752</v>
      </c>
      <c r="F748" s="112">
        <f t="shared" si="41"/>
        <v>2.85</v>
      </c>
      <c r="G748" s="113">
        <f t="shared" si="39"/>
        <v>1</v>
      </c>
      <c r="H748" s="115">
        <f t="shared" si="40"/>
        <v>1</v>
      </c>
      <c r="I748" s="18"/>
      <c r="J748" s="18"/>
      <c r="K748" s="7"/>
      <c r="L748" s="7"/>
      <c r="M748" s="7"/>
      <c r="N748" s="18"/>
      <c r="O748" s="122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hidden="1">
      <c r="A749" s="18" t="s">
        <v>21</v>
      </c>
      <c r="B749" s="7" t="s">
        <v>115</v>
      </c>
      <c r="C749" s="137">
        <v>46210</v>
      </c>
      <c r="D749" s="42" t="s">
        <v>746</v>
      </c>
      <c r="E749" s="36" t="s">
        <v>243</v>
      </c>
      <c r="F749" s="112">
        <f t="shared" si="41"/>
        <v>8</v>
      </c>
      <c r="G749" s="113">
        <f t="shared" si="39"/>
        <v>0</v>
      </c>
      <c r="H749" s="115">
        <f t="shared" si="40"/>
        <v>0</v>
      </c>
      <c r="I749" s="18"/>
      <c r="J749" s="18"/>
      <c r="K749" s="7"/>
      <c r="L749" s="7"/>
      <c r="M749" s="7"/>
      <c r="N749" s="18"/>
      <c r="O749" s="122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spans="1:30" hidden="1">
      <c r="A750" s="18" t="s">
        <v>21</v>
      </c>
      <c r="B750" s="7" t="s">
        <v>115</v>
      </c>
      <c r="C750" s="137">
        <v>46211</v>
      </c>
      <c r="D750" s="42" t="s">
        <v>499</v>
      </c>
      <c r="E750" s="36" t="s">
        <v>753</v>
      </c>
      <c r="F750" s="112">
        <f t="shared" si="41"/>
        <v>2.4</v>
      </c>
      <c r="G750" s="113">
        <f t="shared" si="39"/>
        <v>1</v>
      </c>
      <c r="H750" s="115">
        <f t="shared" si="40"/>
        <v>1</v>
      </c>
      <c r="I750" s="18"/>
      <c r="J750" s="18"/>
      <c r="K750" s="7"/>
      <c r="L750" s="7"/>
      <c r="M750" s="7"/>
      <c r="N750" s="18"/>
      <c r="O750" s="122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hidden="1">
      <c r="A751" s="18" t="s">
        <v>21</v>
      </c>
      <c r="B751" s="7" t="s">
        <v>115</v>
      </c>
      <c r="C751" s="137">
        <v>46211</v>
      </c>
      <c r="D751" s="42" t="s">
        <v>746</v>
      </c>
      <c r="E751" s="36" t="s">
        <v>243</v>
      </c>
      <c r="F751" s="112">
        <f t="shared" si="41"/>
        <v>8</v>
      </c>
      <c r="G751" s="113">
        <f t="shared" si="39"/>
        <v>0</v>
      </c>
      <c r="H751" s="115">
        <f t="shared" si="40"/>
        <v>0</v>
      </c>
      <c r="I751" s="18"/>
      <c r="J751" s="18"/>
      <c r="K751" s="7"/>
      <c r="L751" s="7"/>
      <c r="M751" s="7"/>
      <c r="N751" s="18"/>
      <c r="O751" s="122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0" hidden="1">
      <c r="A752" s="18" t="s">
        <v>21</v>
      </c>
      <c r="B752" s="7" t="s">
        <v>115</v>
      </c>
      <c r="C752" s="137">
        <v>46212</v>
      </c>
      <c r="D752" s="42" t="s">
        <v>746</v>
      </c>
      <c r="E752" s="36" t="s">
        <v>496</v>
      </c>
      <c r="F752" s="112">
        <f t="shared" si="41"/>
        <v>8.0666666666666664</v>
      </c>
      <c r="G752" s="113">
        <f t="shared" si="39"/>
        <v>0</v>
      </c>
      <c r="H752" s="115">
        <f t="shared" si="40"/>
        <v>0</v>
      </c>
      <c r="I752" s="18"/>
      <c r="J752" s="18"/>
      <c r="K752" s="7"/>
      <c r="L752" s="7"/>
      <c r="M752" s="7"/>
      <c r="N752" s="18"/>
      <c r="O752" s="122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hidden="1">
      <c r="A753" s="18" t="s">
        <v>21</v>
      </c>
      <c r="B753" s="7" t="s">
        <v>115</v>
      </c>
      <c r="C753" s="137">
        <v>46213</v>
      </c>
      <c r="D753" s="42" t="s">
        <v>499</v>
      </c>
      <c r="E753" s="36" t="s">
        <v>594</v>
      </c>
      <c r="F753" s="112">
        <f t="shared" si="41"/>
        <v>0.75</v>
      </c>
      <c r="G753" s="113">
        <f t="shared" si="39"/>
        <v>1</v>
      </c>
      <c r="H753" s="115">
        <f t="shared" si="40"/>
        <v>1</v>
      </c>
      <c r="I753" s="18"/>
      <c r="J753" s="18"/>
      <c r="K753" s="7"/>
      <c r="L753" s="7"/>
      <c r="M753" s="7"/>
      <c r="N753" s="18"/>
      <c r="O753" s="122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hidden="1">
      <c r="A754" s="18" t="s">
        <v>21</v>
      </c>
      <c r="B754" s="7" t="s">
        <v>115</v>
      </c>
      <c r="C754" s="137">
        <v>46213</v>
      </c>
      <c r="D754" s="42" t="s">
        <v>746</v>
      </c>
      <c r="E754" s="36" t="s">
        <v>444</v>
      </c>
      <c r="F754" s="112">
        <f t="shared" si="41"/>
        <v>8.0333333333333332</v>
      </c>
      <c r="G754" s="113">
        <f t="shared" si="39"/>
        <v>0</v>
      </c>
      <c r="H754" s="115">
        <f t="shared" si="40"/>
        <v>0</v>
      </c>
      <c r="I754" s="18"/>
      <c r="J754" s="18"/>
      <c r="K754" s="7"/>
      <c r="L754" s="7"/>
      <c r="M754" s="7"/>
      <c r="N754" s="18"/>
      <c r="O754" s="122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spans="1:30" hidden="1">
      <c r="A755" s="18" t="s">
        <v>21</v>
      </c>
      <c r="B755" s="7" t="s">
        <v>115</v>
      </c>
      <c r="C755" s="137">
        <v>46214</v>
      </c>
      <c r="D755" s="42" t="s">
        <v>499</v>
      </c>
      <c r="E755" s="36" t="s">
        <v>585</v>
      </c>
      <c r="F755" s="112">
        <f t="shared" si="41"/>
        <v>0.5</v>
      </c>
      <c r="G755" s="113">
        <f t="shared" si="39"/>
        <v>1</v>
      </c>
      <c r="H755" s="115">
        <f t="shared" si="40"/>
        <v>1</v>
      </c>
      <c r="I755" s="18"/>
      <c r="J755" s="18"/>
      <c r="K755" s="7"/>
      <c r="L755" s="7"/>
      <c r="M755" s="7"/>
      <c r="N755" s="18"/>
      <c r="O755" s="122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spans="1:30" hidden="1">
      <c r="A756" s="18" t="s">
        <v>21</v>
      </c>
      <c r="B756" s="7" t="s">
        <v>115</v>
      </c>
      <c r="C756" s="137">
        <v>46214</v>
      </c>
      <c r="D756" s="42" t="s">
        <v>746</v>
      </c>
      <c r="E756" s="36" t="s">
        <v>324</v>
      </c>
      <c r="F756" s="112">
        <f t="shared" si="41"/>
        <v>8.0500000000000007</v>
      </c>
      <c r="G756" s="113">
        <f t="shared" si="39"/>
        <v>0</v>
      </c>
      <c r="H756" s="115">
        <f t="shared" si="40"/>
        <v>0</v>
      </c>
      <c r="I756" s="18"/>
      <c r="J756" s="18"/>
      <c r="K756" s="7"/>
      <c r="L756" s="7"/>
      <c r="M756" s="7"/>
      <c r="N756" s="18"/>
      <c r="O756" s="122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hidden="1">
      <c r="A757" s="18" t="s">
        <v>21</v>
      </c>
      <c r="B757" s="7" t="s">
        <v>115</v>
      </c>
      <c r="C757" s="137">
        <v>46215</v>
      </c>
      <c r="D757" s="42" t="s">
        <v>746</v>
      </c>
      <c r="E757" s="36" t="s">
        <v>496</v>
      </c>
      <c r="F757" s="112">
        <f t="shared" si="41"/>
        <v>8.0666666666666664</v>
      </c>
      <c r="G757" s="113">
        <f t="shared" si="39"/>
        <v>0</v>
      </c>
      <c r="H757" s="115">
        <f t="shared" si="40"/>
        <v>0</v>
      </c>
      <c r="I757" s="18"/>
      <c r="J757" s="18"/>
      <c r="K757" s="7"/>
      <c r="L757" s="7"/>
      <c r="M757" s="7"/>
      <c r="N757" s="18"/>
      <c r="O757" s="122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hidden="1">
      <c r="A758" s="18" t="s">
        <v>21</v>
      </c>
      <c r="B758" s="7" t="s">
        <v>115</v>
      </c>
      <c r="C758" s="137">
        <v>46216</v>
      </c>
      <c r="D758" s="42" t="s">
        <v>499</v>
      </c>
      <c r="E758" s="36" t="s">
        <v>754</v>
      </c>
      <c r="F758" s="112">
        <f t="shared" si="41"/>
        <v>1.3</v>
      </c>
      <c r="G758" s="113">
        <f t="shared" si="39"/>
        <v>1</v>
      </c>
      <c r="H758" s="115">
        <f t="shared" si="40"/>
        <v>1</v>
      </c>
      <c r="I758" s="18"/>
      <c r="J758" s="18"/>
      <c r="K758" s="7"/>
      <c r="L758" s="7"/>
      <c r="M758" s="7"/>
      <c r="N758" s="18"/>
      <c r="O758" s="122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hidden="1">
      <c r="A759" s="18" t="s">
        <v>21</v>
      </c>
      <c r="B759" s="7" t="s">
        <v>115</v>
      </c>
      <c r="C759" s="137">
        <v>46216</v>
      </c>
      <c r="D759" s="42" t="s">
        <v>746</v>
      </c>
      <c r="E759" s="36" t="s">
        <v>243</v>
      </c>
      <c r="F759" s="112">
        <f t="shared" si="41"/>
        <v>8</v>
      </c>
      <c r="G759" s="113">
        <f t="shared" si="39"/>
        <v>0</v>
      </c>
      <c r="H759" s="115">
        <f t="shared" si="40"/>
        <v>0</v>
      </c>
      <c r="I759" s="18"/>
      <c r="J759" s="18"/>
      <c r="K759" s="7"/>
      <c r="L759" s="7"/>
      <c r="M759" s="7"/>
      <c r="N759" s="18"/>
      <c r="O759" s="122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hidden="1">
      <c r="A760" s="18" t="s">
        <v>21</v>
      </c>
      <c r="B760" s="7" t="s">
        <v>115</v>
      </c>
      <c r="C760" s="137">
        <v>46217</v>
      </c>
      <c r="D760" s="42" t="s">
        <v>499</v>
      </c>
      <c r="E760" s="36" t="s">
        <v>705</v>
      </c>
      <c r="F760" s="112">
        <f t="shared" si="41"/>
        <v>0.48333333333333334</v>
      </c>
      <c r="G760" s="113">
        <f t="shared" si="39"/>
        <v>1</v>
      </c>
      <c r="H760" s="115">
        <f t="shared" si="40"/>
        <v>0</v>
      </c>
      <c r="I760" s="18"/>
      <c r="J760" s="18"/>
      <c r="K760" s="7"/>
      <c r="L760" s="7"/>
      <c r="M760" s="7"/>
      <c r="N760" s="18"/>
      <c r="O760" s="122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hidden="1">
      <c r="A761" s="18" t="s">
        <v>21</v>
      </c>
      <c r="B761" s="7" t="s">
        <v>115</v>
      </c>
      <c r="C761" s="137">
        <v>46218</v>
      </c>
      <c r="D761" s="42" t="s">
        <v>746</v>
      </c>
      <c r="E761" s="36" t="s">
        <v>755</v>
      </c>
      <c r="F761" s="112">
        <f t="shared" si="41"/>
        <v>7.4833333333333334</v>
      </c>
      <c r="G761" s="113">
        <f t="shared" si="39"/>
        <v>0</v>
      </c>
      <c r="H761" s="115">
        <f t="shared" si="40"/>
        <v>0</v>
      </c>
      <c r="I761" s="18"/>
      <c r="J761" s="18"/>
      <c r="K761" s="7"/>
      <c r="L761" s="7"/>
      <c r="M761" s="7"/>
      <c r="N761" s="18"/>
      <c r="O761" s="122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0" hidden="1">
      <c r="A762" s="18" t="s">
        <v>21</v>
      </c>
      <c r="B762" s="7" t="s">
        <v>115</v>
      </c>
      <c r="C762" s="137">
        <v>46219</v>
      </c>
      <c r="D762" s="42" t="s">
        <v>499</v>
      </c>
      <c r="E762" s="36" t="s">
        <v>646</v>
      </c>
      <c r="F762" s="112">
        <f t="shared" si="41"/>
        <v>0.53333333333333333</v>
      </c>
      <c r="G762" s="113">
        <f t="shared" si="39"/>
        <v>1</v>
      </c>
      <c r="H762" s="115">
        <f t="shared" si="40"/>
        <v>1</v>
      </c>
      <c r="I762" s="18"/>
      <c r="J762" s="18"/>
      <c r="K762" s="7"/>
      <c r="L762" s="7"/>
      <c r="M762" s="7"/>
      <c r="N762" s="18"/>
      <c r="O762" s="122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spans="1:30" hidden="1">
      <c r="A763" s="18" t="s">
        <v>21</v>
      </c>
      <c r="B763" s="7" t="s">
        <v>115</v>
      </c>
      <c r="C763" s="137">
        <v>46219</v>
      </c>
      <c r="D763" s="42" t="s">
        <v>746</v>
      </c>
      <c r="E763" s="36" t="s">
        <v>324</v>
      </c>
      <c r="F763" s="112">
        <f t="shared" si="41"/>
        <v>8.0500000000000007</v>
      </c>
      <c r="G763" s="113">
        <f t="shared" si="39"/>
        <v>0</v>
      </c>
      <c r="H763" s="115">
        <f t="shared" si="40"/>
        <v>0</v>
      </c>
      <c r="I763" s="18"/>
      <c r="J763" s="18"/>
      <c r="K763" s="7"/>
      <c r="L763" s="7"/>
      <c r="M763" s="7"/>
      <c r="N763" s="18"/>
      <c r="O763" s="122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hidden="1">
      <c r="A764" s="18" t="s">
        <v>21</v>
      </c>
      <c r="B764" s="7" t="s">
        <v>115</v>
      </c>
      <c r="C764" s="137">
        <v>46220</v>
      </c>
      <c r="D764" s="42" t="s">
        <v>499</v>
      </c>
      <c r="E764" s="36" t="s">
        <v>722</v>
      </c>
      <c r="F764" s="112">
        <f t="shared" si="41"/>
        <v>1.0333333333333334</v>
      </c>
      <c r="G764" s="113">
        <f t="shared" si="39"/>
        <v>1</v>
      </c>
      <c r="H764" s="115">
        <f t="shared" si="40"/>
        <v>1</v>
      </c>
      <c r="I764" s="18"/>
      <c r="J764" s="18"/>
      <c r="K764" s="7"/>
      <c r="L764" s="7"/>
      <c r="M764" s="7"/>
      <c r="N764" s="18"/>
      <c r="O764" s="122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hidden="1">
      <c r="A765" s="18" t="s">
        <v>21</v>
      </c>
      <c r="B765" s="7" t="s">
        <v>115</v>
      </c>
      <c r="C765" s="137">
        <v>46220</v>
      </c>
      <c r="D765" s="42" t="s">
        <v>746</v>
      </c>
      <c r="E765" s="36" t="s">
        <v>303</v>
      </c>
      <c r="F765" s="112">
        <f t="shared" si="41"/>
        <v>7.95</v>
      </c>
      <c r="G765" s="113">
        <f t="shared" si="39"/>
        <v>0</v>
      </c>
      <c r="H765" s="115">
        <f t="shared" si="40"/>
        <v>0</v>
      </c>
      <c r="I765" s="18"/>
      <c r="J765" s="18"/>
      <c r="K765" s="7"/>
      <c r="L765" s="7"/>
      <c r="M765" s="7"/>
      <c r="N765" s="18"/>
      <c r="O765" s="122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hidden="1">
      <c r="A766" s="18" t="s">
        <v>21</v>
      </c>
      <c r="B766" s="7" t="s">
        <v>115</v>
      </c>
      <c r="C766" s="137">
        <v>46221</v>
      </c>
      <c r="D766" s="42" t="s">
        <v>499</v>
      </c>
      <c r="E766" s="36" t="s">
        <v>756</v>
      </c>
      <c r="F766" s="112">
        <f t="shared" si="41"/>
        <v>1.3833333333333333</v>
      </c>
      <c r="G766" s="113">
        <f t="shared" si="39"/>
        <v>1</v>
      </c>
      <c r="H766" s="115">
        <f t="shared" si="40"/>
        <v>1</v>
      </c>
      <c r="I766" s="18"/>
      <c r="J766" s="18"/>
      <c r="K766" s="7"/>
      <c r="L766" s="7"/>
      <c r="M766" s="7"/>
      <c r="N766" s="18"/>
      <c r="O766" s="122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hidden="1">
      <c r="A767" s="18" t="s">
        <v>21</v>
      </c>
      <c r="B767" s="7" t="s">
        <v>115</v>
      </c>
      <c r="C767" s="137">
        <v>46221</v>
      </c>
      <c r="D767" s="42" t="s">
        <v>746</v>
      </c>
      <c r="E767" s="36" t="s">
        <v>243</v>
      </c>
      <c r="F767" s="112">
        <f t="shared" si="41"/>
        <v>8</v>
      </c>
      <c r="G767" s="113">
        <f t="shared" si="39"/>
        <v>0</v>
      </c>
      <c r="H767" s="115">
        <f t="shared" si="40"/>
        <v>0</v>
      </c>
      <c r="I767" s="18"/>
      <c r="J767" s="18"/>
      <c r="K767" s="7"/>
      <c r="L767" s="7"/>
      <c r="M767" s="7"/>
      <c r="N767" s="18"/>
      <c r="O767" s="122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spans="1:30" hidden="1">
      <c r="A768" s="18" t="s">
        <v>21</v>
      </c>
      <c r="B768" s="7" t="s">
        <v>115</v>
      </c>
      <c r="C768" s="137">
        <v>46222</v>
      </c>
      <c r="D768" s="42" t="s">
        <v>499</v>
      </c>
      <c r="E768" s="36" t="s">
        <v>757</v>
      </c>
      <c r="F768" s="112">
        <f t="shared" si="41"/>
        <v>2.4666666666666668</v>
      </c>
      <c r="G768" s="113">
        <f t="shared" si="39"/>
        <v>1</v>
      </c>
      <c r="H768" s="115">
        <f t="shared" si="40"/>
        <v>1</v>
      </c>
      <c r="I768" s="18"/>
      <c r="J768" s="18"/>
      <c r="K768" s="7"/>
      <c r="L768" s="7"/>
      <c r="M768" s="7"/>
      <c r="N768" s="18"/>
      <c r="O768" s="122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hidden="1">
      <c r="A769" s="18" t="s">
        <v>21</v>
      </c>
      <c r="B769" s="7" t="s">
        <v>115</v>
      </c>
      <c r="C769" s="137">
        <v>46222</v>
      </c>
      <c r="D769" s="42" t="s">
        <v>746</v>
      </c>
      <c r="E769" s="36" t="s">
        <v>298</v>
      </c>
      <c r="F769" s="112">
        <f t="shared" si="41"/>
        <v>7.9833333333333334</v>
      </c>
      <c r="G769" s="113">
        <f t="shared" si="39"/>
        <v>0</v>
      </c>
      <c r="H769" s="115">
        <f t="shared" si="40"/>
        <v>0</v>
      </c>
      <c r="I769" s="18"/>
      <c r="J769" s="18"/>
      <c r="K769" s="7"/>
      <c r="L769" s="7"/>
      <c r="M769" s="7"/>
      <c r="N769" s="18"/>
      <c r="O769" s="122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hidden="1">
      <c r="A770" s="18" t="s">
        <v>21</v>
      </c>
      <c r="B770" s="7" t="s">
        <v>115</v>
      </c>
      <c r="C770" s="137">
        <v>46224</v>
      </c>
      <c r="D770" s="42" t="s">
        <v>499</v>
      </c>
      <c r="E770" s="36" t="s">
        <v>758</v>
      </c>
      <c r="F770" s="112">
        <f t="shared" si="41"/>
        <v>2.7666666666666666</v>
      </c>
      <c r="G770" s="113">
        <f t="shared" ref="G770:G833" si="42">IF(AND(ISNUMBER(F770), F770&lt;4), 1, 0)</f>
        <v>1</v>
      </c>
      <c r="H770" s="115">
        <f t="shared" ref="H770:H833" si="43">IF(AND(G770=1, COUNTIFS(A:A, A770, B:B, B770, C:C, C770) &gt; 1), 1, 0)</f>
        <v>1</v>
      </c>
      <c r="I770" s="18"/>
      <c r="J770" s="18"/>
      <c r="K770" s="7"/>
      <c r="L770" s="7"/>
      <c r="M770" s="7"/>
      <c r="N770" s="18"/>
      <c r="O770" s="122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hidden="1">
      <c r="A771" s="18" t="s">
        <v>21</v>
      </c>
      <c r="B771" s="7" t="s">
        <v>115</v>
      </c>
      <c r="C771" s="137">
        <v>46224</v>
      </c>
      <c r="D771" s="42" t="s">
        <v>746</v>
      </c>
      <c r="E771" s="36" t="s">
        <v>759</v>
      </c>
      <c r="F771" s="112">
        <f t="shared" ref="F771:F834" si="44">IF(ISNUMBER(SEARCH("h",E771)), LEFT(E771,SEARCH("h",E771)-1) + IFERROR(MID(E771,SEARCH("h",E771)+1,LEN(E771)-SEARCH("h",E771)-1)/60, 0), IF(ISNUMBER(SEARCH("p",E771)), LEFT(E771,SEARCH("p",E771)-1)/60, "")
)</f>
        <v>7.5333333333333332</v>
      </c>
      <c r="G771" s="113">
        <f t="shared" si="42"/>
        <v>0</v>
      </c>
      <c r="H771" s="115">
        <f t="shared" si="43"/>
        <v>0</v>
      </c>
      <c r="I771" s="18"/>
      <c r="J771" s="18"/>
      <c r="K771" s="7"/>
      <c r="L771" s="7"/>
      <c r="M771" s="7"/>
      <c r="N771" s="18"/>
      <c r="O771" s="122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hidden="1">
      <c r="A772" s="18" t="s">
        <v>21</v>
      </c>
      <c r="B772" s="7" t="s">
        <v>115</v>
      </c>
      <c r="C772" s="137">
        <v>46225</v>
      </c>
      <c r="D772" s="42" t="s">
        <v>499</v>
      </c>
      <c r="E772" s="36" t="s">
        <v>638</v>
      </c>
      <c r="F772" s="112">
        <f t="shared" si="44"/>
        <v>2.0499999999999998</v>
      </c>
      <c r="G772" s="113">
        <f t="shared" si="42"/>
        <v>1</v>
      </c>
      <c r="H772" s="115">
        <f t="shared" si="43"/>
        <v>1</v>
      </c>
      <c r="I772" s="18"/>
      <c r="J772" s="18"/>
      <c r="K772" s="7"/>
      <c r="L772" s="7"/>
      <c r="M772" s="7"/>
      <c r="N772" s="18"/>
      <c r="O772" s="122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hidden="1">
      <c r="A773" s="18" t="s">
        <v>21</v>
      </c>
      <c r="B773" s="7" t="s">
        <v>115</v>
      </c>
      <c r="C773" s="137">
        <v>46225</v>
      </c>
      <c r="D773" s="42" t="s">
        <v>746</v>
      </c>
      <c r="E773" s="36" t="s">
        <v>491</v>
      </c>
      <c r="F773" s="112">
        <f t="shared" si="44"/>
        <v>7.9666666666666668</v>
      </c>
      <c r="G773" s="113">
        <f t="shared" si="42"/>
        <v>0</v>
      </c>
      <c r="H773" s="115">
        <f t="shared" si="43"/>
        <v>0</v>
      </c>
      <c r="I773" s="18"/>
      <c r="J773" s="18"/>
      <c r="K773" s="7"/>
      <c r="L773" s="7"/>
      <c r="M773" s="7"/>
      <c r="N773" s="18"/>
      <c r="O773" s="122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0" hidden="1">
      <c r="A774" s="18" t="s">
        <v>21</v>
      </c>
      <c r="B774" s="7" t="s">
        <v>115</v>
      </c>
      <c r="C774" s="137">
        <v>46226</v>
      </c>
      <c r="D774" s="42" t="s">
        <v>499</v>
      </c>
      <c r="E774" s="36" t="s">
        <v>679</v>
      </c>
      <c r="F774" s="112">
        <f t="shared" si="44"/>
        <v>2.3333333333333335</v>
      </c>
      <c r="G774" s="113">
        <f t="shared" si="42"/>
        <v>1</v>
      </c>
      <c r="H774" s="115">
        <f t="shared" si="43"/>
        <v>1</v>
      </c>
      <c r="I774" s="18"/>
      <c r="J774" s="18"/>
      <c r="K774" s="7"/>
      <c r="L774" s="7"/>
      <c r="M774" s="7"/>
      <c r="N774" s="18"/>
      <c r="O774" s="122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hidden="1">
      <c r="A775" s="18" t="s">
        <v>21</v>
      </c>
      <c r="B775" s="7" t="s">
        <v>115</v>
      </c>
      <c r="C775" s="137">
        <v>46226</v>
      </c>
      <c r="D775" s="42" t="s">
        <v>746</v>
      </c>
      <c r="E775" s="36" t="s">
        <v>243</v>
      </c>
      <c r="F775" s="112">
        <f t="shared" si="44"/>
        <v>8</v>
      </c>
      <c r="G775" s="113">
        <f t="shared" si="42"/>
        <v>0</v>
      </c>
      <c r="H775" s="115">
        <f t="shared" si="43"/>
        <v>0</v>
      </c>
      <c r="I775" s="18"/>
      <c r="J775" s="18"/>
      <c r="K775" s="7"/>
      <c r="L775" s="7"/>
      <c r="M775" s="7"/>
      <c r="N775" s="18"/>
      <c r="O775" s="122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0" hidden="1">
      <c r="A776" s="18" t="s">
        <v>21</v>
      </c>
      <c r="B776" s="7" t="s">
        <v>115</v>
      </c>
      <c r="C776" s="137">
        <v>46227</v>
      </c>
      <c r="D776" s="42" t="s">
        <v>499</v>
      </c>
      <c r="E776" s="36" t="s">
        <v>633</v>
      </c>
      <c r="F776" s="112">
        <f t="shared" si="44"/>
        <v>3.8166666666666664</v>
      </c>
      <c r="G776" s="113">
        <f t="shared" si="42"/>
        <v>1</v>
      </c>
      <c r="H776" s="115">
        <f t="shared" si="43"/>
        <v>1</v>
      </c>
      <c r="I776" s="18"/>
      <c r="J776" s="18"/>
      <c r="K776" s="7"/>
      <c r="L776" s="7"/>
      <c r="M776" s="7"/>
      <c r="N776" s="18"/>
      <c r="O776" s="122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spans="1:30" hidden="1">
      <c r="A777" s="18" t="s">
        <v>21</v>
      </c>
      <c r="B777" s="7" t="s">
        <v>115</v>
      </c>
      <c r="C777" s="137">
        <v>46227</v>
      </c>
      <c r="D777" s="42" t="s">
        <v>746</v>
      </c>
      <c r="E777" s="36" t="s">
        <v>298</v>
      </c>
      <c r="F777" s="112">
        <f t="shared" si="44"/>
        <v>7.9833333333333334</v>
      </c>
      <c r="G777" s="113">
        <f t="shared" si="42"/>
        <v>0</v>
      </c>
      <c r="H777" s="115">
        <f t="shared" si="43"/>
        <v>0</v>
      </c>
      <c r="I777" s="18"/>
      <c r="J777" s="18"/>
      <c r="K777" s="7"/>
      <c r="L777" s="7"/>
      <c r="M777" s="7"/>
      <c r="N777" s="18"/>
      <c r="O777" s="122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hidden="1">
      <c r="A778" s="18" t="s">
        <v>21</v>
      </c>
      <c r="B778" s="7" t="s">
        <v>115</v>
      </c>
      <c r="C778" s="137">
        <v>46228</v>
      </c>
      <c r="D778" s="42" t="s">
        <v>499</v>
      </c>
      <c r="E778" s="36" t="s">
        <v>760</v>
      </c>
      <c r="F778" s="112">
        <f t="shared" si="44"/>
        <v>1.2666666666666666</v>
      </c>
      <c r="G778" s="113">
        <f t="shared" si="42"/>
        <v>1</v>
      </c>
      <c r="H778" s="115">
        <f t="shared" si="43"/>
        <v>1</v>
      </c>
      <c r="I778" s="18"/>
      <c r="J778" s="18"/>
      <c r="K778" s="7"/>
      <c r="L778" s="7"/>
      <c r="M778" s="7"/>
      <c r="N778" s="18"/>
      <c r="O778" s="122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hidden="1">
      <c r="A779" s="18" t="s">
        <v>21</v>
      </c>
      <c r="B779" s="7" t="s">
        <v>115</v>
      </c>
      <c r="C779" s="137">
        <v>46228</v>
      </c>
      <c r="D779" s="42" t="s">
        <v>746</v>
      </c>
      <c r="E779" s="36" t="s">
        <v>468</v>
      </c>
      <c r="F779" s="112">
        <f t="shared" si="44"/>
        <v>8.0833333333333339</v>
      </c>
      <c r="G779" s="113">
        <f t="shared" si="42"/>
        <v>0</v>
      </c>
      <c r="H779" s="115">
        <f t="shared" si="43"/>
        <v>0</v>
      </c>
      <c r="I779" s="18"/>
      <c r="J779" s="18"/>
      <c r="K779" s="7"/>
      <c r="L779" s="7"/>
      <c r="M779" s="7"/>
      <c r="N779" s="18"/>
      <c r="O779" s="122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spans="1:30" hidden="1">
      <c r="A780" s="18" t="s">
        <v>21</v>
      </c>
      <c r="B780" s="7" t="s">
        <v>115</v>
      </c>
      <c r="C780" s="137">
        <v>46229</v>
      </c>
      <c r="D780" s="42" t="s">
        <v>499</v>
      </c>
      <c r="E780" s="36" t="s">
        <v>720</v>
      </c>
      <c r="F780" s="112">
        <f t="shared" si="44"/>
        <v>1.0166666666666666</v>
      </c>
      <c r="G780" s="113">
        <f t="shared" si="42"/>
        <v>1</v>
      </c>
      <c r="H780" s="115">
        <f t="shared" si="43"/>
        <v>1</v>
      </c>
      <c r="I780" s="18"/>
      <c r="J780" s="18"/>
      <c r="K780" s="7"/>
      <c r="L780" s="7"/>
      <c r="M780" s="7"/>
      <c r="N780" s="18"/>
      <c r="O780" s="122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0" hidden="1">
      <c r="A781" s="18" t="s">
        <v>21</v>
      </c>
      <c r="B781" s="7" t="s">
        <v>115</v>
      </c>
      <c r="C781" s="137">
        <v>46229</v>
      </c>
      <c r="D781" s="42" t="s">
        <v>746</v>
      </c>
      <c r="E781" s="36" t="s">
        <v>494</v>
      </c>
      <c r="F781" s="112">
        <f t="shared" si="44"/>
        <v>7.8833333333333329</v>
      </c>
      <c r="G781" s="113">
        <f t="shared" si="42"/>
        <v>0</v>
      </c>
      <c r="H781" s="115">
        <f t="shared" si="43"/>
        <v>0</v>
      </c>
      <c r="I781" s="18"/>
      <c r="J781" s="18"/>
      <c r="K781" s="7"/>
      <c r="L781" s="7"/>
      <c r="M781" s="7"/>
      <c r="N781" s="18"/>
      <c r="O781" s="122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hidden="1">
      <c r="A782" s="18" t="s">
        <v>21</v>
      </c>
      <c r="B782" s="7" t="s">
        <v>115</v>
      </c>
      <c r="C782" s="137">
        <v>46230</v>
      </c>
      <c r="D782" s="42" t="s">
        <v>499</v>
      </c>
      <c r="E782" s="36" t="s">
        <v>761</v>
      </c>
      <c r="F782" s="112">
        <f t="shared" si="44"/>
        <v>2.1833333333333331</v>
      </c>
      <c r="G782" s="113">
        <f t="shared" si="42"/>
        <v>1</v>
      </c>
      <c r="H782" s="115">
        <f t="shared" si="43"/>
        <v>1</v>
      </c>
      <c r="I782" s="18"/>
      <c r="J782" s="18"/>
      <c r="K782" s="7"/>
      <c r="L782" s="7"/>
      <c r="M782" s="7"/>
      <c r="N782" s="18"/>
      <c r="O782" s="122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hidden="1">
      <c r="A783" s="18" t="s">
        <v>21</v>
      </c>
      <c r="B783" s="7" t="s">
        <v>115</v>
      </c>
      <c r="C783" s="137">
        <v>46230</v>
      </c>
      <c r="D783" s="42" t="s">
        <v>746</v>
      </c>
      <c r="E783" s="36" t="s">
        <v>494</v>
      </c>
      <c r="F783" s="112">
        <f t="shared" si="44"/>
        <v>7.8833333333333329</v>
      </c>
      <c r="G783" s="113">
        <f t="shared" si="42"/>
        <v>0</v>
      </c>
      <c r="H783" s="115">
        <f t="shared" si="43"/>
        <v>0</v>
      </c>
      <c r="I783" s="18"/>
      <c r="J783" s="18"/>
      <c r="K783" s="7"/>
      <c r="L783" s="7"/>
      <c r="M783" s="7"/>
      <c r="N783" s="18"/>
      <c r="O783" s="122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hidden="1">
      <c r="A784" s="18" t="s">
        <v>21</v>
      </c>
      <c r="B784" s="7" t="s">
        <v>115</v>
      </c>
      <c r="C784" s="137">
        <v>46231</v>
      </c>
      <c r="D784" s="42" t="s">
        <v>499</v>
      </c>
      <c r="E784" s="36" t="s">
        <v>762</v>
      </c>
      <c r="F784" s="112">
        <f t="shared" si="44"/>
        <v>2.3666666666666667</v>
      </c>
      <c r="G784" s="113">
        <f t="shared" si="42"/>
        <v>1</v>
      </c>
      <c r="H784" s="115">
        <f t="shared" si="43"/>
        <v>1</v>
      </c>
      <c r="I784" s="18"/>
      <c r="J784" s="18"/>
      <c r="K784" s="7"/>
      <c r="L784" s="7"/>
      <c r="M784" s="7"/>
      <c r="N784" s="18"/>
      <c r="O784" s="122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hidden="1">
      <c r="A785" s="18" t="s">
        <v>21</v>
      </c>
      <c r="B785" s="7" t="s">
        <v>115</v>
      </c>
      <c r="C785" s="137">
        <v>46231</v>
      </c>
      <c r="D785" s="42" t="s">
        <v>746</v>
      </c>
      <c r="E785" s="36" t="s">
        <v>494</v>
      </c>
      <c r="F785" s="112">
        <f t="shared" si="44"/>
        <v>7.8833333333333329</v>
      </c>
      <c r="G785" s="113">
        <f t="shared" si="42"/>
        <v>0</v>
      </c>
      <c r="H785" s="115">
        <f t="shared" si="43"/>
        <v>0</v>
      </c>
      <c r="I785" s="18"/>
      <c r="J785" s="18"/>
      <c r="K785" s="7"/>
      <c r="L785" s="7"/>
      <c r="M785" s="7"/>
      <c r="N785" s="18"/>
      <c r="O785" s="122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hidden="1">
      <c r="A786" s="18" t="s">
        <v>21</v>
      </c>
      <c r="B786" s="7" t="s">
        <v>115</v>
      </c>
      <c r="C786" s="137">
        <v>46232</v>
      </c>
      <c r="D786" s="42" t="s">
        <v>499</v>
      </c>
      <c r="E786" s="36" t="s">
        <v>763</v>
      </c>
      <c r="F786" s="112">
        <f t="shared" si="44"/>
        <v>0.71666666666666667</v>
      </c>
      <c r="G786" s="113">
        <f t="shared" si="42"/>
        <v>1</v>
      </c>
      <c r="H786" s="115">
        <f t="shared" si="43"/>
        <v>1</v>
      </c>
      <c r="I786" s="18"/>
      <c r="J786" s="18"/>
      <c r="K786" s="7"/>
      <c r="L786" s="7"/>
      <c r="M786" s="7"/>
      <c r="N786" s="18"/>
      <c r="O786" s="122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hidden="1">
      <c r="A787" s="18" t="s">
        <v>21</v>
      </c>
      <c r="B787" s="7" t="s">
        <v>115</v>
      </c>
      <c r="C787" s="137">
        <v>46232</v>
      </c>
      <c r="D787" s="42" t="s">
        <v>764</v>
      </c>
      <c r="E787" s="36" t="s">
        <v>580</v>
      </c>
      <c r="F787" s="112">
        <f t="shared" si="44"/>
        <v>2.95</v>
      </c>
      <c r="G787" s="113">
        <f t="shared" si="42"/>
        <v>1</v>
      </c>
      <c r="H787" s="115">
        <f t="shared" si="43"/>
        <v>1</v>
      </c>
      <c r="I787" s="18"/>
      <c r="J787" s="18"/>
      <c r="K787" s="7"/>
      <c r="L787" s="7"/>
      <c r="M787" s="7"/>
      <c r="N787" s="18"/>
      <c r="O787" s="122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hidden="1">
      <c r="A788" s="18" t="s">
        <v>21</v>
      </c>
      <c r="B788" s="7" t="s">
        <v>115</v>
      </c>
      <c r="C788" s="137">
        <v>46232</v>
      </c>
      <c r="D788" s="42" t="s">
        <v>746</v>
      </c>
      <c r="E788" s="36" t="s">
        <v>496</v>
      </c>
      <c r="F788" s="112">
        <f t="shared" si="44"/>
        <v>8.0666666666666664</v>
      </c>
      <c r="G788" s="113">
        <f t="shared" si="42"/>
        <v>0</v>
      </c>
      <c r="H788" s="115">
        <f t="shared" si="43"/>
        <v>0</v>
      </c>
      <c r="I788" s="18"/>
      <c r="J788" s="18"/>
      <c r="K788" s="7"/>
      <c r="L788" s="7"/>
      <c r="M788" s="7"/>
      <c r="N788" s="18"/>
      <c r="O788" s="122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hidden="1">
      <c r="A789" s="18" t="s">
        <v>21</v>
      </c>
      <c r="B789" s="7" t="s">
        <v>115</v>
      </c>
      <c r="C789" s="137">
        <v>46233</v>
      </c>
      <c r="D789" s="42" t="s">
        <v>499</v>
      </c>
      <c r="E789" s="36" t="s">
        <v>765</v>
      </c>
      <c r="F789" s="112">
        <f t="shared" si="44"/>
        <v>0.43333333333333335</v>
      </c>
      <c r="G789" s="113">
        <f t="shared" si="42"/>
        <v>1</v>
      </c>
      <c r="H789" s="115">
        <f t="shared" si="43"/>
        <v>1</v>
      </c>
      <c r="I789" s="18"/>
      <c r="J789" s="18"/>
      <c r="K789" s="7"/>
      <c r="L789" s="7"/>
      <c r="M789" s="7"/>
      <c r="N789" s="18"/>
      <c r="O789" s="122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hidden="1">
      <c r="A790" s="18" t="s">
        <v>21</v>
      </c>
      <c r="B790" s="7" t="s">
        <v>115</v>
      </c>
      <c r="C790" s="137">
        <v>46233</v>
      </c>
      <c r="D790" s="42" t="s">
        <v>764</v>
      </c>
      <c r="E790" s="36" t="s">
        <v>766</v>
      </c>
      <c r="F790" s="112">
        <f t="shared" si="44"/>
        <v>2.7</v>
      </c>
      <c r="G790" s="113">
        <f t="shared" si="42"/>
        <v>1</v>
      </c>
      <c r="H790" s="115">
        <f t="shared" si="43"/>
        <v>1</v>
      </c>
      <c r="I790" s="18"/>
      <c r="J790" s="18"/>
      <c r="K790" s="7"/>
      <c r="L790" s="7"/>
      <c r="M790" s="7"/>
      <c r="N790" s="18"/>
      <c r="O790" s="122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hidden="1">
      <c r="A791" s="18" t="s">
        <v>21</v>
      </c>
      <c r="B791" s="7" t="s">
        <v>115</v>
      </c>
      <c r="C791" s="137">
        <v>46233</v>
      </c>
      <c r="D791" s="42" t="s">
        <v>746</v>
      </c>
      <c r="E791" s="36" t="s">
        <v>495</v>
      </c>
      <c r="F791" s="112">
        <f t="shared" si="44"/>
        <v>8.0166666666666675</v>
      </c>
      <c r="G791" s="113">
        <f t="shared" si="42"/>
        <v>0</v>
      </c>
      <c r="H791" s="115">
        <f t="shared" si="43"/>
        <v>0</v>
      </c>
      <c r="I791" s="18"/>
      <c r="J791" s="18"/>
      <c r="K791" s="7"/>
      <c r="L791" s="7"/>
      <c r="M791" s="7"/>
      <c r="N791" s="18"/>
      <c r="O791" s="122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hidden="1">
      <c r="A792" s="18" t="s">
        <v>21</v>
      </c>
      <c r="B792" s="7" t="s">
        <v>115</v>
      </c>
      <c r="C792" s="137">
        <v>46234</v>
      </c>
      <c r="D792" s="42" t="s">
        <v>499</v>
      </c>
      <c r="E792" s="36" t="s">
        <v>627</v>
      </c>
      <c r="F792" s="112">
        <f t="shared" si="44"/>
        <v>1</v>
      </c>
      <c r="G792" s="113">
        <f t="shared" si="42"/>
        <v>1</v>
      </c>
      <c r="H792" s="115">
        <f t="shared" si="43"/>
        <v>1</v>
      </c>
      <c r="I792" s="18"/>
      <c r="J792" s="18"/>
      <c r="K792" s="7"/>
      <c r="L792" s="7"/>
      <c r="M792" s="7"/>
      <c r="N792" s="18"/>
      <c r="O792" s="122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hidden="1">
      <c r="A793" s="18" t="s">
        <v>21</v>
      </c>
      <c r="B793" s="7" t="s">
        <v>115</v>
      </c>
      <c r="C793" s="137">
        <v>46234</v>
      </c>
      <c r="D793" s="42" t="s">
        <v>764</v>
      </c>
      <c r="E793" s="36" t="s">
        <v>767</v>
      </c>
      <c r="F793" s="112">
        <f t="shared" si="44"/>
        <v>2.5166666666666666</v>
      </c>
      <c r="G793" s="113">
        <f t="shared" si="42"/>
        <v>1</v>
      </c>
      <c r="H793" s="115">
        <f t="shared" si="43"/>
        <v>1</v>
      </c>
      <c r="I793" s="18"/>
      <c r="J793" s="18"/>
      <c r="K793" s="7"/>
      <c r="L793" s="7"/>
      <c r="M793" s="7"/>
      <c r="N793" s="18"/>
      <c r="O793" s="122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hidden="1">
      <c r="A794" s="18" t="s">
        <v>21</v>
      </c>
      <c r="B794" s="7" t="s">
        <v>115</v>
      </c>
      <c r="C794" s="137">
        <v>46234</v>
      </c>
      <c r="D794" s="42" t="s">
        <v>746</v>
      </c>
      <c r="E794" s="36" t="s">
        <v>243</v>
      </c>
      <c r="F794" s="112">
        <f t="shared" si="44"/>
        <v>8</v>
      </c>
      <c r="G794" s="113">
        <f t="shared" si="42"/>
        <v>0</v>
      </c>
      <c r="H794" s="115">
        <f t="shared" si="43"/>
        <v>0</v>
      </c>
      <c r="I794" s="18"/>
      <c r="J794" s="18"/>
      <c r="K794" s="7"/>
      <c r="L794" s="7"/>
      <c r="M794" s="7"/>
      <c r="N794" s="18"/>
      <c r="O794" s="122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hidden="1">
      <c r="A795" s="18" t="s">
        <v>21</v>
      </c>
      <c r="B795" s="7" t="s">
        <v>116</v>
      </c>
      <c r="C795" s="137">
        <v>46204</v>
      </c>
      <c r="D795" s="42" t="s">
        <v>743</v>
      </c>
      <c r="E795" s="36" t="s">
        <v>496</v>
      </c>
      <c r="F795" s="112">
        <f t="shared" si="44"/>
        <v>8.0666666666666664</v>
      </c>
      <c r="G795" s="113">
        <f t="shared" si="42"/>
        <v>0</v>
      </c>
      <c r="H795" s="115">
        <f t="shared" si="43"/>
        <v>0</v>
      </c>
      <c r="I795" s="18"/>
      <c r="J795" s="18"/>
      <c r="K795" s="7"/>
      <c r="L795" s="7"/>
      <c r="M795" s="7"/>
      <c r="N795" s="18"/>
      <c r="O795" s="122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hidden="1">
      <c r="A796" s="18" t="s">
        <v>21</v>
      </c>
      <c r="B796" s="7" t="s">
        <v>116</v>
      </c>
      <c r="C796" s="137">
        <v>46205</v>
      </c>
      <c r="D796" s="42" t="s">
        <v>743</v>
      </c>
      <c r="E796" s="36" t="s">
        <v>298</v>
      </c>
      <c r="F796" s="112">
        <f t="shared" si="44"/>
        <v>7.9833333333333334</v>
      </c>
      <c r="G796" s="113">
        <f t="shared" si="42"/>
        <v>0</v>
      </c>
      <c r="H796" s="115">
        <f t="shared" si="43"/>
        <v>0</v>
      </c>
      <c r="I796" s="18"/>
      <c r="J796" s="18"/>
      <c r="K796" s="7"/>
      <c r="L796" s="7"/>
      <c r="M796" s="7"/>
      <c r="N796" s="18"/>
      <c r="O796" s="122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hidden="1">
      <c r="A797" s="18" t="s">
        <v>21</v>
      </c>
      <c r="B797" s="7" t="s">
        <v>116</v>
      </c>
      <c r="C797" s="137">
        <v>46206</v>
      </c>
      <c r="D797" s="42" t="s">
        <v>743</v>
      </c>
      <c r="E797" s="36" t="s">
        <v>607</v>
      </c>
      <c r="F797" s="112">
        <f t="shared" si="44"/>
        <v>8.1166666666666671</v>
      </c>
      <c r="G797" s="113">
        <f t="shared" si="42"/>
        <v>0</v>
      </c>
      <c r="H797" s="115">
        <f t="shared" si="43"/>
        <v>0</v>
      </c>
      <c r="I797" s="18"/>
      <c r="J797" s="18"/>
      <c r="K797" s="7"/>
      <c r="L797" s="7"/>
      <c r="M797" s="7"/>
      <c r="N797" s="18"/>
      <c r="O797" s="122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hidden="1">
      <c r="A798" s="18" t="s">
        <v>21</v>
      </c>
      <c r="B798" s="7" t="s">
        <v>116</v>
      </c>
      <c r="C798" s="137">
        <v>46209</v>
      </c>
      <c r="D798" s="42" t="s">
        <v>499</v>
      </c>
      <c r="E798" s="36" t="s">
        <v>610</v>
      </c>
      <c r="F798" s="112">
        <f t="shared" si="44"/>
        <v>8.1833333333333336</v>
      </c>
      <c r="G798" s="113">
        <f t="shared" si="42"/>
        <v>0</v>
      </c>
      <c r="H798" s="115">
        <f t="shared" si="43"/>
        <v>0</v>
      </c>
      <c r="I798" s="18"/>
      <c r="J798" s="18"/>
      <c r="K798" s="7"/>
      <c r="L798" s="7"/>
      <c r="M798" s="7"/>
      <c r="N798" s="18"/>
      <c r="O798" s="122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spans="1:30" hidden="1">
      <c r="A799" s="18" t="s">
        <v>21</v>
      </c>
      <c r="B799" s="7" t="s">
        <v>116</v>
      </c>
      <c r="C799" s="137">
        <v>46210</v>
      </c>
      <c r="D799" s="42" t="s">
        <v>499</v>
      </c>
      <c r="E799" s="36" t="s">
        <v>768</v>
      </c>
      <c r="F799" s="112">
        <f t="shared" si="44"/>
        <v>8.35</v>
      </c>
      <c r="G799" s="113">
        <f t="shared" si="42"/>
        <v>0</v>
      </c>
      <c r="H799" s="115">
        <f t="shared" si="43"/>
        <v>0</v>
      </c>
      <c r="I799" s="18"/>
      <c r="J799" s="18"/>
      <c r="K799" s="7"/>
      <c r="L799" s="7"/>
      <c r="M799" s="7"/>
      <c r="N799" s="18"/>
      <c r="O799" s="122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hidden="1">
      <c r="A800" s="18" t="s">
        <v>21</v>
      </c>
      <c r="B800" s="7" t="s">
        <v>116</v>
      </c>
      <c r="C800" s="137">
        <v>46211</v>
      </c>
      <c r="D800" s="42" t="s">
        <v>499</v>
      </c>
      <c r="E800" s="36" t="s">
        <v>558</v>
      </c>
      <c r="F800" s="112">
        <f t="shared" si="44"/>
        <v>8.25</v>
      </c>
      <c r="G800" s="113">
        <f t="shared" si="42"/>
        <v>0</v>
      </c>
      <c r="H800" s="115">
        <f t="shared" si="43"/>
        <v>0</v>
      </c>
      <c r="I800" s="18"/>
      <c r="J800" s="18"/>
      <c r="K800" s="7"/>
      <c r="L800" s="7"/>
      <c r="M800" s="7"/>
      <c r="N800" s="18"/>
      <c r="O800" s="122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hidden="1">
      <c r="A801" s="18" t="s">
        <v>21</v>
      </c>
      <c r="B801" s="7" t="s">
        <v>116</v>
      </c>
      <c r="C801" s="137">
        <v>46212</v>
      </c>
      <c r="D801" s="42" t="s">
        <v>499</v>
      </c>
      <c r="E801" s="36" t="s">
        <v>496</v>
      </c>
      <c r="F801" s="112">
        <f t="shared" si="44"/>
        <v>8.0666666666666664</v>
      </c>
      <c r="G801" s="113">
        <f t="shared" si="42"/>
        <v>0</v>
      </c>
      <c r="H801" s="115">
        <f t="shared" si="43"/>
        <v>0</v>
      </c>
      <c r="I801" s="18"/>
      <c r="J801" s="18"/>
      <c r="K801" s="7"/>
      <c r="L801" s="7"/>
      <c r="M801" s="7"/>
      <c r="N801" s="18"/>
      <c r="O801" s="122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hidden="1">
      <c r="A802" s="18" t="s">
        <v>21</v>
      </c>
      <c r="B802" s="7" t="s">
        <v>116</v>
      </c>
      <c r="C802" s="137">
        <v>46213</v>
      </c>
      <c r="D802" s="42" t="s">
        <v>499</v>
      </c>
      <c r="E802" s="36" t="s">
        <v>444</v>
      </c>
      <c r="F802" s="112">
        <f t="shared" si="44"/>
        <v>8.0333333333333332</v>
      </c>
      <c r="G802" s="113">
        <f t="shared" si="42"/>
        <v>0</v>
      </c>
      <c r="H802" s="115">
        <f t="shared" si="43"/>
        <v>0</v>
      </c>
      <c r="I802" s="18"/>
      <c r="J802" s="18"/>
      <c r="K802" s="7"/>
      <c r="L802" s="7"/>
      <c r="M802" s="7"/>
      <c r="N802" s="18"/>
      <c r="O802" s="122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hidden="1">
      <c r="A803" s="18" t="s">
        <v>21</v>
      </c>
      <c r="B803" s="7" t="s">
        <v>116</v>
      </c>
      <c r="C803" s="137">
        <v>46214</v>
      </c>
      <c r="D803" s="42" t="s">
        <v>744</v>
      </c>
      <c r="E803" s="36" t="s">
        <v>495</v>
      </c>
      <c r="F803" s="112">
        <f t="shared" si="44"/>
        <v>8.0166666666666675</v>
      </c>
      <c r="G803" s="113">
        <f t="shared" si="42"/>
        <v>0</v>
      </c>
      <c r="H803" s="115">
        <f t="shared" si="43"/>
        <v>0</v>
      </c>
      <c r="I803" s="18"/>
      <c r="J803" s="18"/>
      <c r="K803" s="7"/>
      <c r="L803" s="7"/>
      <c r="M803" s="7"/>
      <c r="N803" s="18"/>
      <c r="O803" s="122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hidden="1">
      <c r="A804" s="18" t="s">
        <v>21</v>
      </c>
      <c r="B804" s="7" t="s">
        <v>116</v>
      </c>
      <c r="C804" s="137">
        <v>46215</v>
      </c>
      <c r="D804" s="42" t="s">
        <v>744</v>
      </c>
      <c r="E804" s="36" t="s">
        <v>498</v>
      </c>
      <c r="F804" s="112">
        <f t="shared" si="44"/>
        <v>7.916666666666667</v>
      </c>
      <c r="G804" s="113">
        <f t="shared" si="42"/>
        <v>0</v>
      </c>
      <c r="H804" s="115">
        <f t="shared" si="43"/>
        <v>0</v>
      </c>
      <c r="I804" s="18"/>
      <c r="J804" s="18"/>
      <c r="K804" s="7"/>
      <c r="L804" s="7"/>
      <c r="M804" s="7"/>
      <c r="N804" s="18"/>
      <c r="O804" s="122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0" hidden="1">
      <c r="A805" s="18" t="s">
        <v>21</v>
      </c>
      <c r="B805" s="7" t="s">
        <v>116</v>
      </c>
      <c r="C805" s="137">
        <v>46216</v>
      </c>
      <c r="D805" s="42" t="s">
        <v>499</v>
      </c>
      <c r="E805" s="36" t="s">
        <v>303</v>
      </c>
      <c r="F805" s="112">
        <f t="shared" si="44"/>
        <v>7.95</v>
      </c>
      <c r="G805" s="113">
        <f t="shared" si="42"/>
        <v>0</v>
      </c>
      <c r="H805" s="115">
        <f t="shared" si="43"/>
        <v>0</v>
      </c>
      <c r="I805" s="18"/>
      <c r="J805" s="18"/>
      <c r="K805" s="7"/>
      <c r="L805" s="7"/>
      <c r="M805" s="7"/>
      <c r="N805" s="18"/>
      <c r="O805" s="122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hidden="1">
      <c r="A806" s="18" t="s">
        <v>21</v>
      </c>
      <c r="B806" s="7" t="s">
        <v>116</v>
      </c>
      <c r="C806" s="137">
        <v>46217</v>
      </c>
      <c r="D806" s="42" t="s">
        <v>744</v>
      </c>
      <c r="E806" s="36" t="s">
        <v>561</v>
      </c>
      <c r="F806" s="112">
        <f t="shared" si="44"/>
        <v>8.1</v>
      </c>
      <c r="G806" s="113">
        <f t="shared" si="42"/>
        <v>0</v>
      </c>
      <c r="H806" s="115">
        <f t="shared" si="43"/>
        <v>0</v>
      </c>
      <c r="I806" s="18"/>
      <c r="J806" s="18"/>
      <c r="K806" s="7"/>
      <c r="L806" s="7"/>
      <c r="M806" s="7"/>
      <c r="N806" s="18"/>
      <c r="O806" s="122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hidden="1">
      <c r="A807" s="18" t="s">
        <v>21</v>
      </c>
      <c r="B807" s="7" t="s">
        <v>116</v>
      </c>
      <c r="C807" s="137">
        <v>46218</v>
      </c>
      <c r="D807" s="42" t="s">
        <v>744</v>
      </c>
      <c r="E807" s="36" t="s">
        <v>243</v>
      </c>
      <c r="F807" s="112">
        <f t="shared" si="44"/>
        <v>8</v>
      </c>
      <c r="G807" s="113">
        <f t="shared" si="42"/>
        <v>0</v>
      </c>
      <c r="H807" s="115">
        <f t="shared" si="43"/>
        <v>0</v>
      </c>
      <c r="I807" s="18"/>
      <c r="J807" s="18"/>
      <c r="K807" s="7"/>
      <c r="L807" s="7"/>
      <c r="M807" s="7"/>
      <c r="N807" s="18"/>
      <c r="O807" s="122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hidden="1">
      <c r="A808" s="18" t="s">
        <v>21</v>
      </c>
      <c r="B808" s="7" t="s">
        <v>116</v>
      </c>
      <c r="C808" s="137">
        <v>46219</v>
      </c>
      <c r="D808" s="42" t="s">
        <v>744</v>
      </c>
      <c r="E808" s="36" t="s">
        <v>491</v>
      </c>
      <c r="F808" s="112">
        <f t="shared" si="44"/>
        <v>7.9666666666666668</v>
      </c>
      <c r="G808" s="113">
        <f t="shared" si="42"/>
        <v>0</v>
      </c>
      <c r="H808" s="115">
        <f t="shared" si="43"/>
        <v>0</v>
      </c>
      <c r="I808" s="18"/>
      <c r="J808" s="18"/>
      <c r="K808" s="7"/>
      <c r="L808" s="7"/>
      <c r="M808" s="7"/>
      <c r="N808" s="18"/>
      <c r="O808" s="122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hidden="1">
      <c r="A809" s="18" t="s">
        <v>21</v>
      </c>
      <c r="B809" s="7" t="s">
        <v>116</v>
      </c>
      <c r="C809" s="137">
        <v>46220</v>
      </c>
      <c r="D809" s="42" t="s">
        <v>744</v>
      </c>
      <c r="E809" s="36" t="s">
        <v>769</v>
      </c>
      <c r="F809" s="112">
        <f t="shared" si="44"/>
        <v>7.75</v>
      </c>
      <c r="G809" s="113">
        <f t="shared" si="42"/>
        <v>0</v>
      </c>
      <c r="H809" s="115">
        <f t="shared" si="43"/>
        <v>0</v>
      </c>
      <c r="I809" s="18"/>
      <c r="J809" s="18"/>
      <c r="K809" s="7"/>
      <c r="L809" s="7"/>
      <c r="M809" s="7"/>
      <c r="N809" s="18"/>
      <c r="O809" s="122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hidden="1">
      <c r="A810" s="18" t="s">
        <v>21</v>
      </c>
      <c r="B810" s="7" t="s">
        <v>116</v>
      </c>
      <c r="C810" s="137">
        <v>46221</v>
      </c>
      <c r="D810" s="42" t="s">
        <v>744</v>
      </c>
      <c r="E810" s="36" t="s">
        <v>607</v>
      </c>
      <c r="F810" s="112">
        <f t="shared" si="44"/>
        <v>8.1166666666666671</v>
      </c>
      <c r="G810" s="113">
        <f t="shared" si="42"/>
        <v>0</v>
      </c>
      <c r="H810" s="115">
        <f t="shared" si="43"/>
        <v>0</v>
      </c>
      <c r="I810" s="18"/>
      <c r="J810" s="18"/>
      <c r="K810" s="7"/>
      <c r="L810" s="7"/>
      <c r="M810" s="7"/>
      <c r="N810" s="18"/>
      <c r="O810" s="122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hidden="1">
      <c r="A811" s="18" t="s">
        <v>21</v>
      </c>
      <c r="B811" s="7" t="s">
        <v>116</v>
      </c>
      <c r="C811" s="137">
        <v>46222</v>
      </c>
      <c r="D811" s="42" t="s">
        <v>744</v>
      </c>
      <c r="E811" s="36" t="s">
        <v>557</v>
      </c>
      <c r="F811" s="112">
        <f t="shared" si="44"/>
        <v>8.2666666666666675</v>
      </c>
      <c r="G811" s="113">
        <f t="shared" si="42"/>
        <v>0</v>
      </c>
      <c r="H811" s="115">
        <f t="shared" si="43"/>
        <v>0</v>
      </c>
      <c r="I811" s="18"/>
      <c r="J811" s="18"/>
      <c r="K811" s="7"/>
      <c r="L811" s="7"/>
      <c r="M811" s="7"/>
      <c r="N811" s="18"/>
      <c r="O811" s="122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hidden="1">
      <c r="A812" s="18" t="s">
        <v>21</v>
      </c>
      <c r="B812" s="7" t="s">
        <v>116</v>
      </c>
      <c r="C812" s="137">
        <v>46223</v>
      </c>
      <c r="D812" s="42" t="s">
        <v>499</v>
      </c>
      <c r="E812" s="36" t="s">
        <v>324</v>
      </c>
      <c r="F812" s="112">
        <f t="shared" si="44"/>
        <v>8.0500000000000007</v>
      </c>
      <c r="G812" s="113">
        <f t="shared" si="42"/>
        <v>0</v>
      </c>
      <c r="H812" s="115">
        <f t="shared" si="43"/>
        <v>0</v>
      </c>
      <c r="I812" s="18"/>
      <c r="J812" s="18"/>
      <c r="K812" s="7"/>
      <c r="L812" s="7"/>
      <c r="M812" s="7"/>
      <c r="N812" s="18"/>
      <c r="O812" s="122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hidden="1">
      <c r="A813" s="18" t="s">
        <v>21</v>
      </c>
      <c r="B813" s="7" t="s">
        <v>116</v>
      </c>
      <c r="C813" s="137">
        <v>46224</v>
      </c>
      <c r="D813" s="42" t="s">
        <v>499</v>
      </c>
      <c r="E813" s="36" t="s">
        <v>339</v>
      </c>
      <c r="F813" s="112">
        <f t="shared" si="44"/>
        <v>8.1666666666666661</v>
      </c>
      <c r="G813" s="113">
        <f t="shared" si="42"/>
        <v>0</v>
      </c>
      <c r="H813" s="115">
        <f t="shared" si="43"/>
        <v>0</v>
      </c>
      <c r="I813" s="18"/>
      <c r="J813" s="18"/>
      <c r="K813" s="7"/>
      <c r="L813" s="7"/>
      <c r="M813" s="7"/>
      <c r="N813" s="18"/>
      <c r="O813" s="122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0" hidden="1">
      <c r="A814" s="18" t="s">
        <v>21</v>
      </c>
      <c r="B814" s="7" t="s">
        <v>116</v>
      </c>
      <c r="C814" s="137">
        <v>46225</v>
      </c>
      <c r="D814" s="42" t="s">
        <v>744</v>
      </c>
      <c r="E814" s="36" t="s">
        <v>496</v>
      </c>
      <c r="F814" s="112">
        <f t="shared" si="44"/>
        <v>8.0666666666666664</v>
      </c>
      <c r="G814" s="113">
        <f t="shared" si="42"/>
        <v>0</v>
      </c>
      <c r="H814" s="115">
        <f t="shared" si="43"/>
        <v>0</v>
      </c>
      <c r="I814" s="18"/>
      <c r="J814" s="18"/>
      <c r="K814" s="7"/>
      <c r="L814" s="7"/>
      <c r="M814" s="7"/>
      <c r="N814" s="18"/>
      <c r="O814" s="122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hidden="1">
      <c r="A815" s="18" t="s">
        <v>21</v>
      </c>
      <c r="B815" s="7" t="s">
        <v>116</v>
      </c>
      <c r="C815" s="137">
        <v>46226</v>
      </c>
      <c r="D815" s="42" t="s">
        <v>744</v>
      </c>
      <c r="E815" s="36" t="s">
        <v>303</v>
      </c>
      <c r="F815" s="112">
        <f t="shared" si="44"/>
        <v>7.95</v>
      </c>
      <c r="G815" s="113">
        <f t="shared" si="42"/>
        <v>0</v>
      </c>
      <c r="H815" s="115">
        <f t="shared" si="43"/>
        <v>0</v>
      </c>
      <c r="I815" s="18"/>
      <c r="J815" s="18"/>
      <c r="K815" s="7"/>
      <c r="L815" s="7"/>
      <c r="M815" s="7"/>
      <c r="N815" s="18"/>
      <c r="O815" s="122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0" hidden="1">
      <c r="A816" s="18" t="s">
        <v>21</v>
      </c>
      <c r="B816" s="7" t="s">
        <v>116</v>
      </c>
      <c r="C816" s="137">
        <v>46227</v>
      </c>
      <c r="D816" s="42" t="s">
        <v>744</v>
      </c>
      <c r="E816" s="36" t="s">
        <v>243</v>
      </c>
      <c r="F816" s="112">
        <f t="shared" si="44"/>
        <v>8</v>
      </c>
      <c r="G816" s="113">
        <f t="shared" si="42"/>
        <v>0</v>
      </c>
      <c r="H816" s="115">
        <f t="shared" si="43"/>
        <v>0</v>
      </c>
      <c r="I816" s="18"/>
      <c r="J816" s="18"/>
      <c r="K816" s="7"/>
      <c r="L816" s="7"/>
      <c r="M816" s="7"/>
      <c r="N816" s="18"/>
      <c r="O816" s="122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hidden="1">
      <c r="A817" s="18" t="s">
        <v>21</v>
      </c>
      <c r="B817" s="7" t="s">
        <v>95</v>
      </c>
      <c r="C817" s="137">
        <v>46204</v>
      </c>
      <c r="D817" s="42" t="s">
        <v>764</v>
      </c>
      <c r="E817" s="36" t="s">
        <v>611</v>
      </c>
      <c r="F817" s="112">
        <f t="shared" si="44"/>
        <v>7.0166666666666666</v>
      </c>
      <c r="G817" s="113">
        <f t="shared" si="42"/>
        <v>0</v>
      </c>
      <c r="H817" s="115">
        <f t="shared" si="43"/>
        <v>0</v>
      </c>
      <c r="I817" s="18"/>
      <c r="J817" s="18"/>
      <c r="K817" s="7"/>
      <c r="L817" s="7"/>
      <c r="M817" s="7"/>
      <c r="N817" s="18"/>
      <c r="O817" s="122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spans="1:30" hidden="1">
      <c r="A818" s="18" t="s">
        <v>21</v>
      </c>
      <c r="B818" s="7" t="s">
        <v>95</v>
      </c>
      <c r="C818" s="137">
        <v>46205</v>
      </c>
      <c r="D818" s="42" t="s">
        <v>744</v>
      </c>
      <c r="E818" s="36" t="s">
        <v>415</v>
      </c>
      <c r="F818" s="112">
        <f t="shared" si="44"/>
        <v>8.2833333333333332</v>
      </c>
      <c r="G818" s="113">
        <f t="shared" si="42"/>
        <v>0</v>
      </c>
      <c r="H818" s="115">
        <f t="shared" si="43"/>
        <v>0</v>
      </c>
      <c r="I818" s="18"/>
      <c r="J818" s="18"/>
      <c r="K818" s="7"/>
      <c r="L818" s="7"/>
      <c r="M818" s="7"/>
      <c r="N818" s="18"/>
      <c r="O818" s="122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hidden="1">
      <c r="A819" s="18" t="s">
        <v>21</v>
      </c>
      <c r="B819" s="7" t="s">
        <v>95</v>
      </c>
      <c r="C819" s="137">
        <v>46206</v>
      </c>
      <c r="D819" s="42" t="s">
        <v>499</v>
      </c>
      <c r="E819" s="36" t="s">
        <v>770</v>
      </c>
      <c r="F819" s="112">
        <f t="shared" si="44"/>
        <v>5.0166666666666666</v>
      </c>
      <c r="G819" s="113">
        <f t="shared" si="42"/>
        <v>0</v>
      </c>
      <c r="H819" s="115">
        <f t="shared" si="43"/>
        <v>0</v>
      </c>
      <c r="I819" s="18"/>
      <c r="J819" s="18"/>
      <c r="K819" s="7"/>
      <c r="L819" s="7"/>
      <c r="M819" s="7"/>
      <c r="N819" s="18"/>
      <c r="O819" s="122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hidden="1">
      <c r="A820" s="18" t="s">
        <v>21</v>
      </c>
      <c r="B820" s="7" t="s">
        <v>95</v>
      </c>
      <c r="C820" s="137">
        <v>46206</v>
      </c>
      <c r="D820" s="42" t="s">
        <v>744</v>
      </c>
      <c r="E820" s="36" t="s">
        <v>298</v>
      </c>
      <c r="F820" s="112">
        <f t="shared" si="44"/>
        <v>7.9833333333333334</v>
      </c>
      <c r="G820" s="113">
        <f t="shared" si="42"/>
        <v>0</v>
      </c>
      <c r="H820" s="115">
        <f t="shared" si="43"/>
        <v>0</v>
      </c>
      <c r="I820" s="18"/>
      <c r="J820" s="18"/>
      <c r="K820" s="7"/>
      <c r="L820" s="7"/>
      <c r="M820" s="7"/>
      <c r="N820" s="18"/>
      <c r="O820" s="122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spans="1:30" hidden="1">
      <c r="A821" s="18" t="s">
        <v>21</v>
      </c>
      <c r="B821" s="7" t="s">
        <v>95</v>
      </c>
      <c r="C821" s="137">
        <v>46207</v>
      </c>
      <c r="D821" s="42" t="s">
        <v>764</v>
      </c>
      <c r="E821" s="36" t="s">
        <v>697</v>
      </c>
      <c r="F821" s="112">
        <f t="shared" si="44"/>
        <v>6.6833333333333336</v>
      </c>
      <c r="G821" s="113">
        <f t="shared" si="42"/>
        <v>0</v>
      </c>
      <c r="H821" s="115">
        <f t="shared" si="43"/>
        <v>0</v>
      </c>
      <c r="I821" s="18"/>
      <c r="J821" s="18"/>
      <c r="K821" s="7"/>
      <c r="L821" s="7"/>
      <c r="M821" s="7"/>
      <c r="N821" s="18"/>
      <c r="O821" s="122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hidden="1">
      <c r="A822" s="18" t="s">
        <v>21</v>
      </c>
      <c r="B822" s="7" t="s">
        <v>95</v>
      </c>
      <c r="C822" s="137">
        <v>46208</v>
      </c>
      <c r="D822" s="42" t="s">
        <v>744</v>
      </c>
      <c r="E822" s="36" t="s">
        <v>567</v>
      </c>
      <c r="F822" s="112">
        <f t="shared" si="44"/>
        <v>7.6</v>
      </c>
      <c r="G822" s="113">
        <f t="shared" si="42"/>
        <v>0</v>
      </c>
      <c r="H822" s="115">
        <f t="shared" si="43"/>
        <v>0</v>
      </c>
      <c r="I822" s="18"/>
      <c r="J822" s="18"/>
      <c r="K822" s="7"/>
      <c r="L822" s="7"/>
      <c r="M822" s="7"/>
      <c r="N822" s="18"/>
      <c r="O822" s="122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hidden="1">
      <c r="A823" s="18" t="s">
        <v>21</v>
      </c>
      <c r="B823" s="7" t="s">
        <v>95</v>
      </c>
      <c r="C823" s="137">
        <v>46208</v>
      </c>
      <c r="D823" s="42" t="s">
        <v>746</v>
      </c>
      <c r="E823" s="36" t="s">
        <v>585</v>
      </c>
      <c r="F823" s="112">
        <f t="shared" si="44"/>
        <v>0.5</v>
      </c>
      <c r="G823" s="113">
        <f t="shared" si="42"/>
        <v>1</v>
      </c>
      <c r="H823" s="115">
        <f t="shared" si="43"/>
        <v>1</v>
      </c>
      <c r="I823" s="18"/>
      <c r="J823" s="18"/>
      <c r="K823" s="7"/>
      <c r="L823" s="7"/>
      <c r="M823" s="7"/>
      <c r="N823" s="18"/>
      <c r="O823" s="122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spans="1:30" hidden="1">
      <c r="A824" s="18" t="s">
        <v>21</v>
      </c>
      <c r="B824" s="7" t="s">
        <v>95</v>
      </c>
      <c r="C824" s="137">
        <v>46212</v>
      </c>
      <c r="D824" s="42" t="s">
        <v>499</v>
      </c>
      <c r="E824" s="36" t="s">
        <v>771</v>
      </c>
      <c r="F824" s="112">
        <f t="shared" si="44"/>
        <v>9.0333333333333332</v>
      </c>
      <c r="G824" s="113">
        <f t="shared" si="42"/>
        <v>0</v>
      </c>
      <c r="H824" s="115">
        <f t="shared" si="43"/>
        <v>0</v>
      </c>
      <c r="I824" s="18"/>
      <c r="J824" s="18"/>
      <c r="K824" s="7"/>
      <c r="L824" s="7"/>
      <c r="M824" s="7"/>
      <c r="N824" s="18"/>
      <c r="O824" s="122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hidden="1">
      <c r="A825" s="18" t="s">
        <v>21</v>
      </c>
      <c r="B825" s="7" t="s">
        <v>95</v>
      </c>
      <c r="C825" s="137">
        <v>46213</v>
      </c>
      <c r="D825" s="42" t="s">
        <v>499</v>
      </c>
      <c r="E825" s="36" t="s">
        <v>355</v>
      </c>
      <c r="F825" s="112">
        <f t="shared" si="44"/>
        <v>8.1999999999999993</v>
      </c>
      <c r="G825" s="113">
        <f t="shared" si="42"/>
        <v>0</v>
      </c>
      <c r="H825" s="115">
        <f t="shared" si="43"/>
        <v>0</v>
      </c>
      <c r="I825" s="18"/>
      <c r="J825" s="18"/>
      <c r="K825" s="7"/>
      <c r="L825" s="7"/>
      <c r="M825" s="7"/>
      <c r="N825" s="18"/>
      <c r="O825" s="122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hidden="1">
      <c r="A826" s="18" t="s">
        <v>21</v>
      </c>
      <c r="B826" s="7" t="s">
        <v>95</v>
      </c>
      <c r="C826" s="137">
        <v>46214</v>
      </c>
      <c r="D826" s="42" t="s">
        <v>744</v>
      </c>
      <c r="E826" s="36" t="s">
        <v>531</v>
      </c>
      <c r="F826" s="112">
        <f t="shared" si="44"/>
        <v>6.4833333333333334</v>
      </c>
      <c r="G826" s="113">
        <f t="shared" si="42"/>
        <v>0</v>
      </c>
      <c r="H826" s="115">
        <f t="shared" si="43"/>
        <v>0</v>
      </c>
      <c r="I826" s="18"/>
      <c r="J826" s="18"/>
      <c r="K826" s="7"/>
      <c r="L826" s="7"/>
      <c r="M826" s="7"/>
      <c r="N826" s="18"/>
      <c r="O826" s="122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hidden="1">
      <c r="A827" s="18" t="s">
        <v>21</v>
      </c>
      <c r="B827" s="7" t="s">
        <v>95</v>
      </c>
      <c r="C827" s="137">
        <v>46216</v>
      </c>
      <c r="D827" s="42" t="s">
        <v>499</v>
      </c>
      <c r="E827" s="36" t="s">
        <v>772</v>
      </c>
      <c r="F827" s="112">
        <f t="shared" si="44"/>
        <v>4.833333333333333</v>
      </c>
      <c r="G827" s="113">
        <f t="shared" si="42"/>
        <v>0</v>
      </c>
      <c r="H827" s="115">
        <f t="shared" si="43"/>
        <v>0</v>
      </c>
      <c r="I827" s="18"/>
      <c r="J827" s="18"/>
      <c r="K827" s="7"/>
      <c r="L827" s="7"/>
      <c r="M827" s="7"/>
      <c r="N827" s="18"/>
      <c r="O827" s="122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hidden="1">
      <c r="A828" s="18" t="s">
        <v>21</v>
      </c>
      <c r="B828" s="7" t="s">
        <v>95</v>
      </c>
      <c r="C828" s="137">
        <v>46217</v>
      </c>
      <c r="D828" s="42" t="s">
        <v>746</v>
      </c>
      <c r="E828" s="36" t="s">
        <v>495</v>
      </c>
      <c r="F828" s="112">
        <f t="shared" si="44"/>
        <v>8.0166666666666675</v>
      </c>
      <c r="G828" s="113">
        <f t="shared" si="42"/>
        <v>0</v>
      </c>
      <c r="H828" s="115">
        <f t="shared" si="43"/>
        <v>0</v>
      </c>
      <c r="I828" s="18"/>
      <c r="J828" s="18"/>
      <c r="K828" s="7"/>
      <c r="L828" s="7"/>
      <c r="M828" s="7"/>
      <c r="N828" s="18"/>
      <c r="O828" s="122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hidden="1">
      <c r="A829" s="18" t="s">
        <v>21</v>
      </c>
      <c r="B829" s="7" t="s">
        <v>95</v>
      </c>
      <c r="C829" s="137">
        <v>46218</v>
      </c>
      <c r="D829" s="42" t="s">
        <v>764</v>
      </c>
      <c r="E829" s="36" t="s">
        <v>773</v>
      </c>
      <c r="F829" s="112">
        <f t="shared" si="44"/>
        <v>4.8833333333333329</v>
      </c>
      <c r="G829" s="113">
        <f t="shared" si="42"/>
        <v>0</v>
      </c>
      <c r="H829" s="115">
        <f t="shared" si="43"/>
        <v>0</v>
      </c>
      <c r="I829" s="18"/>
      <c r="J829" s="18"/>
      <c r="K829" s="7"/>
      <c r="L829" s="7"/>
      <c r="M829" s="7"/>
      <c r="N829" s="18"/>
      <c r="O829" s="122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spans="1:30" hidden="1">
      <c r="A830" s="18" t="s">
        <v>21</v>
      </c>
      <c r="B830" s="7" t="s">
        <v>95</v>
      </c>
      <c r="C830" s="137">
        <v>46218</v>
      </c>
      <c r="D830" s="42" t="s">
        <v>746</v>
      </c>
      <c r="E830" s="36" t="s">
        <v>594</v>
      </c>
      <c r="F830" s="112">
        <f t="shared" si="44"/>
        <v>0.75</v>
      </c>
      <c r="G830" s="113">
        <f t="shared" si="42"/>
        <v>1</v>
      </c>
      <c r="H830" s="115">
        <f t="shared" si="43"/>
        <v>1</v>
      </c>
      <c r="I830" s="18"/>
      <c r="J830" s="18"/>
      <c r="K830" s="7"/>
      <c r="L830" s="7"/>
      <c r="M830" s="7"/>
      <c r="N830" s="18"/>
      <c r="O830" s="122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hidden="1">
      <c r="A831" s="18" t="s">
        <v>21</v>
      </c>
      <c r="B831" s="7" t="s">
        <v>95</v>
      </c>
      <c r="C831" s="137">
        <v>46219</v>
      </c>
      <c r="D831" s="42" t="s">
        <v>744</v>
      </c>
      <c r="E831" s="36" t="s">
        <v>769</v>
      </c>
      <c r="F831" s="112">
        <f t="shared" si="44"/>
        <v>7.75</v>
      </c>
      <c r="G831" s="113">
        <f t="shared" si="42"/>
        <v>0</v>
      </c>
      <c r="H831" s="115">
        <f t="shared" si="43"/>
        <v>0</v>
      </c>
      <c r="I831" s="18"/>
      <c r="J831" s="18"/>
      <c r="K831" s="7"/>
      <c r="L831" s="7"/>
      <c r="M831" s="7"/>
      <c r="N831" s="18"/>
      <c r="O831" s="122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spans="1:30" hidden="1">
      <c r="A832" s="18" t="s">
        <v>21</v>
      </c>
      <c r="B832" s="7" t="s">
        <v>95</v>
      </c>
      <c r="C832" s="137">
        <v>46219</v>
      </c>
      <c r="D832" s="42" t="s">
        <v>746</v>
      </c>
      <c r="E832" s="36" t="s">
        <v>495</v>
      </c>
      <c r="F832" s="112">
        <f t="shared" si="44"/>
        <v>8.0166666666666675</v>
      </c>
      <c r="G832" s="113">
        <f t="shared" si="42"/>
        <v>0</v>
      </c>
      <c r="H832" s="115">
        <f t="shared" si="43"/>
        <v>0</v>
      </c>
      <c r="I832" s="18"/>
      <c r="J832" s="18"/>
      <c r="K832" s="7"/>
      <c r="L832" s="7"/>
      <c r="M832" s="7"/>
      <c r="N832" s="18"/>
      <c r="O832" s="122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hidden="1">
      <c r="A833" s="18" t="s">
        <v>21</v>
      </c>
      <c r="B833" s="7" t="s">
        <v>95</v>
      </c>
      <c r="C833" s="137">
        <v>46220</v>
      </c>
      <c r="D833" s="42" t="s">
        <v>764</v>
      </c>
      <c r="E833" s="36" t="s">
        <v>653</v>
      </c>
      <c r="F833" s="112">
        <f t="shared" si="44"/>
        <v>6.0666666666666664</v>
      </c>
      <c r="G833" s="113">
        <f t="shared" si="42"/>
        <v>0</v>
      </c>
      <c r="H833" s="115">
        <f t="shared" si="43"/>
        <v>0</v>
      </c>
      <c r="I833" s="18"/>
      <c r="J833" s="18"/>
      <c r="K833" s="7"/>
      <c r="L833" s="7"/>
      <c r="M833" s="7"/>
      <c r="N833" s="18"/>
      <c r="O833" s="122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hidden="1">
      <c r="A834" s="18" t="s">
        <v>21</v>
      </c>
      <c r="B834" s="7" t="s">
        <v>95</v>
      </c>
      <c r="C834" s="137">
        <v>46221</v>
      </c>
      <c r="D834" s="42" t="s">
        <v>499</v>
      </c>
      <c r="E834" s="36" t="s">
        <v>339</v>
      </c>
      <c r="F834" s="112">
        <f t="shared" si="44"/>
        <v>8.1666666666666661</v>
      </c>
      <c r="G834" s="113">
        <f t="shared" ref="G834:G897" si="45">IF(AND(ISNUMBER(F834), F834&lt;4), 1, 0)</f>
        <v>0</v>
      </c>
      <c r="H834" s="115">
        <f t="shared" ref="H834:H897" si="46">IF(AND(G834=1, COUNTIFS(A:A, A834, B:B, B834, C:C, C834) &gt; 1), 1, 0)</f>
        <v>0</v>
      </c>
      <c r="I834" s="18"/>
      <c r="J834" s="18"/>
      <c r="K834" s="7"/>
      <c r="L834" s="7"/>
      <c r="M834" s="7"/>
      <c r="N834" s="18"/>
      <c r="O834" s="122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spans="1:30" hidden="1">
      <c r="A835" s="18" t="s">
        <v>21</v>
      </c>
      <c r="B835" s="7" t="s">
        <v>95</v>
      </c>
      <c r="C835" s="137">
        <v>46222</v>
      </c>
      <c r="D835" s="42" t="s">
        <v>764</v>
      </c>
      <c r="E835" s="36" t="s">
        <v>774</v>
      </c>
      <c r="F835" s="112">
        <f t="shared" ref="F835:F898" si="47">IF(ISNUMBER(SEARCH("h",E835)), LEFT(E835,SEARCH("h",E835)-1) + IFERROR(MID(E835,SEARCH("h",E835)+1,LEN(E835)-SEARCH("h",E835)-1)/60, 0), IF(ISNUMBER(SEARCH("p",E835)), LEFT(E835,SEARCH("p",E835)-1)/60, "")
)</f>
        <v>7.2666666666666666</v>
      </c>
      <c r="G835" s="113">
        <f t="shared" si="45"/>
        <v>0</v>
      </c>
      <c r="H835" s="115">
        <f t="shared" si="46"/>
        <v>0</v>
      </c>
      <c r="I835" s="18"/>
      <c r="J835" s="18"/>
      <c r="K835" s="7"/>
      <c r="L835" s="7"/>
      <c r="M835" s="7"/>
      <c r="N835" s="18"/>
      <c r="O835" s="122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hidden="1">
      <c r="A836" s="18" t="s">
        <v>21</v>
      </c>
      <c r="B836" s="7" t="s">
        <v>95</v>
      </c>
      <c r="C836" s="137">
        <v>46222</v>
      </c>
      <c r="D836" s="42" t="s">
        <v>746</v>
      </c>
      <c r="E836" s="36" t="s">
        <v>775</v>
      </c>
      <c r="F836" s="112">
        <f t="shared" si="47"/>
        <v>0.51666666666666672</v>
      </c>
      <c r="G836" s="113">
        <f t="shared" si="45"/>
        <v>1</v>
      </c>
      <c r="H836" s="115">
        <f t="shared" si="46"/>
        <v>1</v>
      </c>
      <c r="I836" s="18"/>
      <c r="J836" s="18"/>
      <c r="K836" s="7"/>
      <c r="L836" s="7"/>
      <c r="M836" s="7"/>
      <c r="N836" s="18"/>
      <c r="O836" s="122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spans="1:30" hidden="1">
      <c r="A837" s="18" t="s">
        <v>21</v>
      </c>
      <c r="B837" s="7" t="s">
        <v>95</v>
      </c>
      <c r="C837" s="137">
        <v>46225</v>
      </c>
      <c r="D837" s="42" t="s">
        <v>743</v>
      </c>
      <c r="E837" s="36" t="s">
        <v>776</v>
      </c>
      <c r="F837" s="112">
        <f t="shared" si="47"/>
        <v>14.016666666666667</v>
      </c>
      <c r="G837" s="113">
        <f t="shared" si="45"/>
        <v>0</v>
      </c>
      <c r="H837" s="115">
        <f t="shared" si="46"/>
        <v>0</v>
      </c>
      <c r="I837" s="18"/>
      <c r="J837" s="18"/>
      <c r="K837" s="7"/>
      <c r="L837" s="7"/>
      <c r="M837" s="7"/>
      <c r="N837" s="18"/>
      <c r="O837" s="122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spans="1:30" hidden="1">
      <c r="A838" s="18" t="s">
        <v>21</v>
      </c>
      <c r="B838" s="7" t="s">
        <v>95</v>
      </c>
      <c r="C838" s="137">
        <v>46226</v>
      </c>
      <c r="D838" s="42" t="s">
        <v>743</v>
      </c>
      <c r="E838" s="36" t="s">
        <v>777</v>
      </c>
      <c r="F838" s="112">
        <f t="shared" si="47"/>
        <v>13.866666666666667</v>
      </c>
      <c r="G838" s="113">
        <f t="shared" si="45"/>
        <v>0</v>
      </c>
      <c r="H838" s="115">
        <f t="shared" si="46"/>
        <v>0</v>
      </c>
      <c r="I838" s="18"/>
      <c r="J838" s="18"/>
      <c r="K838" s="7"/>
      <c r="L838" s="7"/>
      <c r="M838" s="7"/>
      <c r="N838" s="18"/>
      <c r="O838" s="122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spans="1:30" hidden="1">
      <c r="A839" s="18" t="s">
        <v>21</v>
      </c>
      <c r="B839" s="7" t="s">
        <v>95</v>
      </c>
      <c r="C839" s="137">
        <v>46227</v>
      </c>
      <c r="D839" s="42" t="s">
        <v>743</v>
      </c>
      <c r="E839" s="36" t="s">
        <v>778</v>
      </c>
      <c r="F839" s="112">
        <f t="shared" si="47"/>
        <v>12.1</v>
      </c>
      <c r="G839" s="113">
        <f t="shared" si="45"/>
        <v>0</v>
      </c>
      <c r="H839" s="115">
        <f t="shared" si="46"/>
        <v>0</v>
      </c>
      <c r="I839" s="18"/>
      <c r="J839" s="18"/>
      <c r="K839" s="7"/>
      <c r="L839" s="7"/>
      <c r="M839" s="7"/>
      <c r="N839" s="18"/>
      <c r="O839" s="122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hidden="1">
      <c r="A840" s="18" t="s">
        <v>21</v>
      </c>
      <c r="B840" s="7" t="s">
        <v>95</v>
      </c>
      <c r="C840" s="137">
        <v>46228</v>
      </c>
      <c r="D840" s="42" t="s">
        <v>499</v>
      </c>
      <c r="E840" s="36" t="s">
        <v>779</v>
      </c>
      <c r="F840" s="112">
        <f t="shared" si="47"/>
        <v>8.7833333333333332</v>
      </c>
      <c r="G840" s="113">
        <f t="shared" si="45"/>
        <v>0</v>
      </c>
      <c r="H840" s="115">
        <f t="shared" si="46"/>
        <v>0</v>
      </c>
      <c r="I840" s="18"/>
      <c r="J840" s="18"/>
      <c r="K840" s="7"/>
      <c r="L840" s="7"/>
      <c r="M840" s="7"/>
      <c r="N840" s="18"/>
      <c r="O840" s="122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0" hidden="1">
      <c r="A841" s="18" t="s">
        <v>21</v>
      </c>
      <c r="B841" s="7" t="s">
        <v>95</v>
      </c>
      <c r="C841" s="137">
        <v>46229</v>
      </c>
      <c r="D841" s="42" t="s">
        <v>499</v>
      </c>
      <c r="E841" s="36" t="s">
        <v>239</v>
      </c>
      <c r="F841" s="112">
        <f t="shared" si="47"/>
        <v>8.5</v>
      </c>
      <c r="G841" s="113">
        <f t="shared" si="45"/>
        <v>0</v>
      </c>
      <c r="H841" s="115">
        <f t="shared" si="46"/>
        <v>0</v>
      </c>
      <c r="I841" s="18"/>
      <c r="J841" s="18"/>
      <c r="K841" s="7"/>
      <c r="L841" s="7"/>
      <c r="M841" s="7"/>
      <c r="N841" s="18"/>
      <c r="O841" s="122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hidden="1">
      <c r="A842" s="18" t="s">
        <v>21</v>
      </c>
      <c r="B842" s="7" t="s">
        <v>95</v>
      </c>
      <c r="C842" s="137">
        <v>46230</v>
      </c>
      <c r="D842" s="42" t="s">
        <v>743</v>
      </c>
      <c r="E842" s="36" t="s">
        <v>780</v>
      </c>
      <c r="F842" s="112">
        <f t="shared" si="47"/>
        <v>10.533333333333333</v>
      </c>
      <c r="G842" s="113">
        <f t="shared" si="45"/>
        <v>0</v>
      </c>
      <c r="H842" s="115">
        <f t="shared" si="46"/>
        <v>0</v>
      </c>
      <c r="I842" s="18"/>
      <c r="J842" s="18"/>
      <c r="K842" s="7"/>
      <c r="L842" s="7"/>
      <c r="M842" s="7"/>
      <c r="N842" s="18"/>
      <c r="O842" s="122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hidden="1">
      <c r="A843" s="18" t="s">
        <v>21</v>
      </c>
      <c r="B843" s="7" t="s">
        <v>95</v>
      </c>
      <c r="C843" s="137">
        <v>46231</v>
      </c>
      <c r="D843" s="42" t="s">
        <v>743</v>
      </c>
      <c r="E843" s="36" t="s">
        <v>781</v>
      </c>
      <c r="F843" s="112">
        <f t="shared" si="47"/>
        <v>13.8</v>
      </c>
      <c r="G843" s="113">
        <f t="shared" si="45"/>
        <v>0</v>
      </c>
      <c r="H843" s="115">
        <f t="shared" si="46"/>
        <v>0</v>
      </c>
      <c r="I843" s="18"/>
      <c r="J843" s="18"/>
      <c r="K843" s="7"/>
      <c r="L843" s="7"/>
      <c r="M843" s="7"/>
      <c r="N843" s="18"/>
      <c r="O843" s="122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hidden="1">
      <c r="A844" s="18" t="s">
        <v>21</v>
      </c>
      <c r="B844" s="7" t="s">
        <v>95</v>
      </c>
      <c r="C844" s="137">
        <v>46231</v>
      </c>
      <c r="D844" s="42" t="s">
        <v>746</v>
      </c>
      <c r="E844" s="36" t="s">
        <v>617</v>
      </c>
      <c r="F844" s="112">
        <f t="shared" si="47"/>
        <v>0.25</v>
      </c>
      <c r="G844" s="113">
        <f t="shared" si="45"/>
        <v>1</v>
      </c>
      <c r="H844" s="115">
        <f t="shared" si="46"/>
        <v>1</v>
      </c>
      <c r="I844" s="18"/>
      <c r="J844" s="18"/>
      <c r="K844" s="7"/>
      <c r="L844" s="7"/>
      <c r="M844" s="7"/>
      <c r="N844" s="18"/>
      <c r="O844" s="122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hidden="1">
      <c r="A845" s="18" t="s">
        <v>21</v>
      </c>
      <c r="B845" s="7" t="s">
        <v>95</v>
      </c>
      <c r="C845" s="137">
        <v>46232</v>
      </c>
      <c r="D845" s="42" t="s">
        <v>764</v>
      </c>
      <c r="E845" s="36" t="s">
        <v>782</v>
      </c>
      <c r="F845" s="112">
        <f t="shared" si="47"/>
        <v>5.7333333333333334</v>
      </c>
      <c r="G845" s="113">
        <f t="shared" si="45"/>
        <v>0</v>
      </c>
      <c r="H845" s="115">
        <f t="shared" si="46"/>
        <v>0</v>
      </c>
      <c r="I845" s="18"/>
      <c r="J845" s="18"/>
      <c r="K845" s="7"/>
      <c r="L845" s="7"/>
      <c r="M845" s="7"/>
      <c r="N845" s="18"/>
      <c r="O845" s="122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hidden="1">
      <c r="A846" s="18" t="s">
        <v>21</v>
      </c>
      <c r="B846" s="7" t="s">
        <v>95</v>
      </c>
      <c r="C846" s="137">
        <v>46232</v>
      </c>
      <c r="D846" s="42" t="s">
        <v>746</v>
      </c>
      <c r="E846" s="36" t="s">
        <v>493</v>
      </c>
      <c r="F846" s="112">
        <f t="shared" si="47"/>
        <v>7.8166666666666664</v>
      </c>
      <c r="G846" s="113">
        <f t="shared" si="45"/>
        <v>0</v>
      </c>
      <c r="H846" s="115">
        <f t="shared" si="46"/>
        <v>0</v>
      </c>
      <c r="I846" s="18"/>
      <c r="J846" s="18"/>
      <c r="K846" s="7"/>
      <c r="L846" s="7"/>
      <c r="M846" s="7"/>
      <c r="N846" s="18"/>
      <c r="O846" s="122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hidden="1">
      <c r="A847" s="18" t="s">
        <v>21</v>
      </c>
      <c r="B847" s="7" t="s">
        <v>95</v>
      </c>
      <c r="C847" s="137">
        <v>46233</v>
      </c>
      <c r="D847" s="42" t="s">
        <v>764</v>
      </c>
      <c r="E847" s="36" t="s">
        <v>783</v>
      </c>
      <c r="F847" s="112">
        <f t="shared" si="47"/>
        <v>6.2833333333333332</v>
      </c>
      <c r="G847" s="113">
        <f t="shared" si="45"/>
        <v>0</v>
      </c>
      <c r="H847" s="115">
        <f t="shared" si="46"/>
        <v>0</v>
      </c>
      <c r="I847" s="18"/>
      <c r="J847" s="18"/>
      <c r="K847" s="7"/>
      <c r="L847" s="7"/>
      <c r="M847" s="7"/>
      <c r="N847" s="18"/>
      <c r="O847" s="122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hidden="1">
      <c r="A848" s="18" t="s">
        <v>21</v>
      </c>
      <c r="B848" s="7" t="s">
        <v>95</v>
      </c>
      <c r="C848" s="137">
        <v>46233</v>
      </c>
      <c r="D848" s="42" t="s">
        <v>746</v>
      </c>
      <c r="E848" s="36" t="s">
        <v>723</v>
      </c>
      <c r="F848" s="112">
        <f t="shared" si="47"/>
        <v>1.05</v>
      </c>
      <c r="G848" s="113">
        <f t="shared" si="45"/>
        <v>1</v>
      </c>
      <c r="H848" s="115">
        <f t="shared" si="46"/>
        <v>1</v>
      </c>
      <c r="I848" s="18"/>
      <c r="J848" s="18"/>
      <c r="K848" s="7"/>
      <c r="L848" s="7"/>
      <c r="M848" s="7"/>
      <c r="N848" s="18"/>
      <c r="O848" s="122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hidden="1">
      <c r="A849" s="18" t="s">
        <v>21</v>
      </c>
      <c r="B849" s="7" t="s">
        <v>117</v>
      </c>
      <c r="C849" s="137">
        <v>46204</v>
      </c>
      <c r="D849" s="42" t="s">
        <v>499</v>
      </c>
      <c r="E849" s="36" t="s">
        <v>784</v>
      </c>
      <c r="F849" s="112">
        <f t="shared" si="47"/>
        <v>12.433333333333334</v>
      </c>
      <c r="G849" s="113">
        <f t="shared" si="45"/>
        <v>0</v>
      </c>
      <c r="H849" s="115">
        <f t="shared" si="46"/>
        <v>0</v>
      </c>
      <c r="I849" s="18"/>
      <c r="J849" s="18"/>
      <c r="K849" s="7"/>
      <c r="L849" s="7"/>
      <c r="M849" s="7"/>
      <c r="N849" s="18"/>
      <c r="O849" s="122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hidden="1">
      <c r="A850" s="18" t="s">
        <v>21</v>
      </c>
      <c r="B850" s="7" t="s">
        <v>117</v>
      </c>
      <c r="C850" s="137">
        <v>46205</v>
      </c>
      <c r="D850" s="42" t="s">
        <v>499</v>
      </c>
      <c r="E850" s="36" t="s">
        <v>616</v>
      </c>
      <c r="F850" s="112">
        <f t="shared" si="47"/>
        <v>8.2166666666666668</v>
      </c>
      <c r="G850" s="113">
        <f t="shared" si="45"/>
        <v>0</v>
      </c>
      <c r="H850" s="115">
        <f t="shared" si="46"/>
        <v>0</v>
      </c>
      <c r="I850" s="18"/>
      <c r="J850" s="18"/>
      <c r="K850" s="7"/>
      <c r="L850" s="7"/>
      <c r="M850" s="7"/>
      <c r="N850" s="18"/>
      <c r="O850" s="122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hidden="1">
      <c r="A851" s="18" t="s">
        <v>21</v>
      </c>
      <c r="B851" s="7" t="s">
        <v>117</v>
      </c>
      <c r="C851" s="137">
        <v>46207</v>
      </c>
      <c r="D851" s="42" t="s">
        <v>499</v>
      </c>
      <c r="E851" s="36" t="s">
        <v>785</v>
      </c>
      <c r="F851" s="112">
        <f t="shared" si="47"/>
        <v>11.45</v>
      </c>
      <c r="G851" s="113">
        <f t="shared" si="45"/>
        <v>0</v>
      </c>
      <c r="H851" s="115">
        <f t="shared" si="46"/>
        <v>0</v>
      </c>
      <c r="I851" s="18"/>
      <c r="J851" s="18"/>
      <c r="K851" s="7"/>
      <c r="L851" s="7"/>
      <c r="M851" s="7"/>
      <c r="N851" s="18"/>
      <c r="O851" s="122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hidden="1">
      <c r="A852" s="18" t="s">
        <v>21</v>
      </c>
      <c r="B852" s="7" t="s">
        <v>117</v>
      </c>
      <c r="C852" s="137">
        <v>46208</v>
      </c>
      <c r="D852" s="42" t="s">
        <v>499</v>
      </c>
      <c r="E852" s="36" t="s">
        <v>691</v>
      </c>
      <c r="F852" s="112">
        <f t="shared" si="47"/>
        <v>9.6</v>
      </c>
      <c r="G852" s="113">
        <f t="shared" si="45"/>
        <v>0</v>
      </c>
      <c r="H852" s="115">
        <f t="shared" si="46"/>
        <v>0</v>
      </c>
      <c r="I852" s="18"/>
      <c r="J852" s="18"/>
      <c r="K852" s="7"/>
      <c r="L852" s="7"/>
      <c r="M852" s="7"/>
      <c r="N852" s="18"/>
      <c r="O852" s="122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hidden="1">
      <c r="A853" s="18" t="s">
        <v>21</v>
      </c>
      <c r="B853" s="7" t="s">
        <v>117</v>
      </c>
      <c r="C853" s="137">
        <v>46209</v>
      </c>
      <c r="D853" s="42" t="s">
        <v>743</v>
      </c>
      <c r="E853" s="36" t="s">
        <v>786</v>
      </c>
      <c r="F853" s="112">
        <f t="shared" si="47"/>
        <v>14.133333333333333</v>
      </c>
      <c r="G853" s="113">
        <f t="shared" si="45"/>
        <v>0</v>
      </c>
      <c r="H853" s="115">
        <f t="shared" si="46"/>
        <v>0</v>
      </c>
      <c r="I853" s="18"/>
      <c r="J853" s="18"/>
      <c r="K853" s="7"/>
      <c r="L853" s="7"/>
      <c r="M853" s="7"/>
      <c r="N853" s="18"/>
      <c r="O853" s="122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hidden="1">
      <c r="A854" s="18" t="s">
        <v>21</v>
      </c>
      <c r="B854" s="7" t="s">
        <v>117</v>
      </c>
      <c r="C854" s="137">
        <v>46210</v>
      </c>
      <c r="D854" s="42" t="s">
        <v>743</v>
      </c>
      <c r="E854" s="36" t="s">
        <v>787</v>
      </c>
      <c r="F854" s="112">
        <f t="shared" si="47"/>
        <v>14.1</v>
      </c>
      <c r="G854" s="113">
        <f t="shared" si="45"/>
        <v>0</v>
      </c>
      <c r="H854" s="115">
        <f t="shared" si="46"/>
        <v>0</v>
      </c>
      <c r="I854" s="18"/>
      <c r="J854" s="18"/>
      <c r="K854" s="7"/>
      <c r="L854" s="7"/>
      <c r="M854" s="7"/>
      <c r="N854" s="18"/>
      <c r="O854" s="122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hidden="1">
      <c r="A855" s="18" t="s">
        <v>21</v>
      </c>
      <c r="B855" s="7" t="s">
        <v>117</v>
      </c>
      <c r="C855" s="137">
        <v>46211</v>
      </c>
      <c r="D855" s="42" t="s">
        <v>743</v>
      </c>
      <c r="E855" s="36" t="s">
        <v>788</v>
      </c>
      <c r="F855" s="112">
        <f t="shared" si="47"/>
        <v>13.95</v>
      </c>
      <c r="G855" s="113">
        <f t="shared" si="45"/>
        <v>0</v>
      </c>
      <c r="H855" s="115">
        <f t="shared" si="46"/>
        <v>0</v>
      </c>
      <c r="I855" s="18"/>
      <c r="J855" s="18"/>
      <c r="K855" s="7"/>
      <c r="L855" s="7"/>
      <c r="M855" s="7"/>
      <c r="N855" s="18"/>
      <c r="O855" s="122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hidden="1">
      <c r="A856" s="18" t="s">
        <v>21</v>
      </c>
      <c r="B856" s="7" t="s">
        <v>117</v>
      </c>
      <c r="C856" s="137">
        <v>46212</v>
      </c>
      <c r="D856" s="42" t="s">
        <v>744</v>
      </c>
      <c r="E856" s="36" t="s">
        <v>355</v>
      </c>
      <c r="F856" s="112">
        <f t="shared" si="47"/>
        <v>8.1999999999999993</v>
      </c>
      <c r="G856" s="113">
        <f t="shared" si="45"/>
        <v>0</v>
      </c>
      <c r="H856" s="115">
        <f t="shared" si="46"/>
        <v>0</v>
      </c>
      <c r="I856" s="18"/>
      <c r="J856" s="18"/>
      <c r="K856" s="7"/>
      <c r="L856" s="7"/>
      <c r="M856" s="7"/>
      <c r="N856" s="18"/>
      <c r="O856" s="122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hidden="1">
      <c r="A857" s="18" t="s">
        <v>21</v>
      </c>
      <c r="B857" s="7" t="s">
        <v>117</v>
      </c>
      <c r="C857" s="137">
        <v>46213</v>
      </c>
      <c r="D857" s="42" t="s">
        <v>744</v>
      </c>
      <c r="E857" s="36" t="s">
        <v>444</v>
      </c>
      <c r="F857" s="112">
        <f t="shared" si="47"/>
        <v>8.0333333333333332</v>
      </c>
      <c r="G857" s="113">
        <f t="shared" si="45"/>
        <v>0</v>
      </c>
      <c r="H857" s="115">
        <f t="shared" si="46"/>
        <v>0</v>
      </c>
      <c r="I857" s="18"/>
      <c r="J857" s="18"/>
      <c r="K857" s="7"/>
      <c r="L857" s="7"/>
      <c r="M857" s="7"/>
      <c r="N857" s="18"/>
      <c r="O857" s="122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hidden="1">
      <c r="A858" s="18" t="s">
        <v>21</v>
      </c>
      <c r="B858" s="7" t="s">
        <v>117</v>
      </c>
      <c r="C858" s="137">
        <v>46213</v>
      </c>
      <c r="D858" s="42" t="s">
        <v>746</v>
      </c>
      <c r="E858" s="36" t="s">
        <v>585</v>
      </c>
      <c r="F858" s="112">
        <f t="shared" si="47"/>
        <v>0.5</v>
      </c>
      <c r="G858" s="113">
        <f t="shared" si="45"/>
        <v>1</v>
      </c>
      <c r="H858" s="115">
        <f t="shared" si="46"/>
        <v>1</v>
      </c>
      <c r="I858" s="18"/>
      <c r="J858" s="18"/>
      <c r="K858" s="7"/>
      <c r="L858" s="7"/>
      <c r="M858" s="7"/>
      <c r="N858" s="18"/>
      <c r="O858" s="122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hidden="1">
      <c r="A859" s="18" t="s">
        <v>21</v>
      </c>
      <c r="B859" s="7" t="s">
        <v>117</v>
      </c>
      <c r="C859" s="137">
        <v>46214</v>
      </c>
      <c r="D859" s="42" t="s">
        <v>499</v>
      </c>
      <c r="E859" s="36" t="s">
        <v>789</v>
      </c>
      <c r="F859" s="112">
        <f t="shared" si="47"/>
        <v>11.35</v>
      </c>
      <c r="G859" s="113">
        <f t="shared" si="45"/>
        <v>0</v>
      </c>
      <c r="H859" s="115">
        <f t="shared" si="46"/>
        <v>0</v>
      </c>
      <c r="I859" s="18"/>
      <c r="J859" s="18"/>
      <c r="K859" s="7"/>
      <c r="L859" s="7"/>
      <c r="M859" s="7"/>
      <c r="N859" s="18"/>
      <c r="O859" s="122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hidden="1">
      <c r="A860" s="18" t="s">
        <v>21</v>
      </c>
      <c r="B860" s="7" t="s">
        <v>117</v>
      </c>
      <c r="C860" s="137">
        <v>46215</v>
      </c>
      <c r="D860" s="42" t="s">
        <v>499</v>
      </c>
      <c r="E860" s="36" t="s">
        <v>364</v>
      </c>
      <c r="F860" s="112">
        <f t="shared" si="47"/>
        <v>8.3333333333333339</v>
      </c>
      <c r="G860" s="113">
        <f t="shared" si="45"/>
        <v>0</v>
      </c>
      <c r="H860" s="115">
        <f t="shared" si="46"/>
        <v>0</v>
      </c>
      <c r="I860" s="18"/>
      <c r="J860" s="18"/>
      <c r="K860" s="7"/>
      <c r="L860" s="7"/>
      <c r="M860" s="7"/>
      <c r="N860" s="18"/>
      <c r="O860" s="122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spans="1:30" hidden="1">
      <c r="A861" s="18" t="s">
        <v>21</v>
      </c>
      <c r="B861" s="7" t="s">
        <v>117</v>
      </c>
      <c r="C861" s="137">
        <v>46215</v>
      </c>
      <c r="D861" s="42" t="s">
        <v>744</v>
      </c>
      <c r="E861" s="36" t="s">
        <v>573</v>
      </c>
      <c r="F861" s="112">
        <f t="shared" si="47"/>
        <v>7.65</v>
      </c>
      <c r="G861" s="113">
        <f t="shared" si="45"/>
        <v>0</v>
      </c>
      <c r="H861" s="115">
        <f t="shared" si="46"/>
        <v>0</v>
      </c>
      <c r="I861" s="18"/>
      <c r="J861" s="18"/>
      <c r="K861" s="7"/>
      <c r="L861" s="7"/>
      <c r="M861" s="7"/>
      <c r="N861" s="18"/>
      <c r="O861" s="122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hidden="1">
      <c r="A862" s="18" t="s">
        <v>21</v>
      </c>
      <c r="B862" s="7" t="s">
        <v>117</v>
      </c>
      <c r="C862" s="137">
        <v>46216</v>
      </c>
      <c r="D862" s="42" t="s">
        <v>744</v>
      </c>
      <c r="E862" s="36" t="s">
        <v>790</v>
      </c>
      <c r="F862" s="112">
        <f t="shared" si="47"/>
        <v>11.916666666666666</v>
      </c>
      <c r="G862" s="113">
        <f t="shared" si="45"/>
        <v>0</v>
      </c>
      <c r="H862" s="115">
        <f t="shared" si="46"/>
        <v>0</v>
      </c>
      <c r="I862" s="18"/>
      <c r="J862" s="18"/>
      <c r="K862" s="7"/>
      <c r="L862" s="7"/>
      <c r="M862" s="7"/>
      <c r="N862" s="18"/>
      <c r="O862" s="122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hidden="1">
      <c r="A863" s="18" t="s">
        <v>21</v>
      </c>
      <c r="B863" s="7" t="s">
        <v>117</v>
      </c>
      <c r="C863" s="137">
        <v>46217</v>
      </c>
      <c r="D863" s="42" t="s">
        <v>499</v>
      </c>
      <c r="E863" s="36" t="s">
        <v>791</v>
      </c>
      <c r="F863" s="112">
        <f t="shared" si="47"/>
        <v>15.9</v>
      </c>
      <c r="G863" s="113">
        <f t="shared" si="45"/>
        <v>0</v>
      </c>
      <c r="H863" s="115">
        <f t="shared" si="46"/>
        <v>0</v>
      </c>
      <c r="I863" s="18"/>
      <c r="J863" s="18"/>
      <c r="K863" s="7"/>
      <c r="L863" s="7"/>
      <c r="M863" s="7"/>
      <c r="N863" s="18"/>
      <c r="O863" s="122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hidden="1">
      <c r="A864" s="18" t="s">
        <v>21</v>
      </c>
      <c r="B864" s="7" t="s">
        <v>117</v>
      </c>
      <c r="C864" s="137">
        <v>46217</v>
      </c>
      <c r="D864" s="42" t="s">
        <v>746</v>
      </c>
      <c r="E864" s="36" t="s">
        <v>634</v>
      </c>
      <c r="F864" s="112">
        <f t="shared" si="47"/>
        <v>1.1000000000000001</v>
      </c>
      <c r="G864" s="113">
        <f t="shared" si="45"/>
        <v>1</v>
      </c>
      <c r="H864" s="115">
        <f t="shared" si="46"/>
        <v>1</v>
      </c>
      <c r="I864" s="18"/>
      <c r="J864" s="18"/>
      <c r="K864" s="7"/>
      <c r="L864" s="7"/>
      <c r="M864" s="7"/>
      <c r="N864" s="18"/>
      <c r="O864" s="122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spans="1:30" hidden="1">
      <c r="A865" s="18" t="s">
        <v>21</v>
      </c>
      <c r="B865" s="7" t="s">
        <v>117</v>
      </c>
      <c r="C865" s="137">
        <v>46218</v>
      </c>
      <c r="D865" s="42" t="s">
        <v>499</v>
      </c>
      <c r="E865" s="36" t="s">
        <v>792</v>
      </c>
      <c r="F865" s="112">
        <f t="shared" si="47"/>
        <v>11.6</v>
      </c>
      <c r="G865" s="113">
        <f t="shared" si="45"/>
        <v>0</v>
      </c>
      <c r="H865" s="115">
        <f t="shared" si="46"/>
        <v>0</v>
      </c>
      <c r="I865" s="18"/>
      <c r="J865" s="18"/>
      <c r="K865" s="7"/>
      <c r="L865" s="7"/>
      <c r="M865" s="7"/>
      <c r="N865" s="18"/>
      <c r="O865" s="122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hidden="1">
      <c r="A866" s="18" t="s">
        <v>21</v>
      </c>
      <c r="B866" s="7" t="s">
        <v>117</v>
      </c>
      <c r="C866" s="137">
        <v>46219</v>
      </c>
      <c r="D866" s="42" t="s">
        <v>499</v>
      </c>
      <c r="E866" s="36" t="s">
        <v>793</v>
      </c>
      <c r="F866" s="112">
        <f t="shared" si="47"/>
        <v>12.366666666666667</v>
      </c>
      <c r="G866" s="113">
        <f t="shared" si="45"/>
        <v>0</v>
      </c>
      <c r="H866" s="115">
        <f t="shared" si="46"/>
        <v>0</v>
      </c>
      <c r="I866" s="18"/>
      <c r="J866" s="18"/>
      <c r="K866" s="7"/>
      <c r="L866" s="7"/>
      <c r="M866" s="7"/>
      <c r="N866" s="18"/>
      <c r="O866" s="122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hidden="1">
      <c r="A867" s="18" t="s">
        <v>21</v>
      </c>
      <c r="B867" s="7" t="s">
        <v>117</v>
      </c>
      <c r="C867" s="137">
        <v>46220</v>
      </c>
      <c r="D867" s="42" t="s">
        <v>499</v>
      </c>
      <c r="E867" s="36" t="s">
        <v>671</v>
      </c>
      <c r="F867" s="112">
        <f t="shared" si="47"/>
        <v>10.6</v>
      </c>
      <c r="G867" s="113">
        <f t="shared" si="45"/>
        <v>0</v>
      </c>
      <c r="H867" s="115">
        <f t="shared" si="46"/>
        <v>0</v>
      </c>
      <c r="I867" s="18"/>
      <c r="J867" s="18"/>
      <c r="K867" s="7"/>
      <c r="L867" s="7"/>
      <c r="M867" s="7"/>
      <c r="N867" s="18"/>
      <c r="O867" s="122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hidden="1">
      <c r="A868" s="18" t="s">
        <v>21</v>
      </c>
      <c r="B868" s="7" t="s">
        <v>117</v>
      </c>
      <c r="C868" s="137">
        <v>46221</v>
      </c>
      <c r="D868" s="42" t="s">
        <v>744</v>
      </c>
      <c r="E868" s="36" t="s">
        <v>573</v>
      </c>
      <c r="F868" s="112">
        <f t="shared" si="47"/>
        <v>7.65</v>
      </c>
      <c r="G868" s="113">
        <f t="shared" si="45"/>
        <v>0</v>
      </c>
      <c r="H868" s="115">
        <f t="shared" si="46"/>
        <v>0</v>
      </c>
      <c r="I868" s="18"/>
      <c r="J868" s="18"/>
      <c r="K868" s="7"/>
      <c r="L868" s="7"/>
      <c r="M868" s="7"/>
      <c r="N868" s="18"/>
      <c r="O868" s="122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hidden="1">
      <c r="A869" s="18" t="s">
        <v>21</v>
      </c>
      <c r="B869" s="7" t="s">
        <v>117</v>
      </c>
      <c r="C869" s="137">
        <v>46221</v>
      </c>
      <c r="D869" s="42" t="s">
        <v>746</v>
      </c>
      <c r="E869" s="36" t="s">
        <v>715</v>
      </c>
      <c r="F869" s="112">
        <f t="shared" si="47"/>
        <v>0.68333333333333335</v>
      </c>
      <c r="G869" s="113">
        <f t="shared" si="45"/>
        <v>1</v>
      </c>
      <c r="H869" s="115">
        <f t="shared" si="46"/>
        <v>1</v>
      </c>
      <c r="I869" s="18"/>
      <c r="J869" s="18"/>
      <c r="K869" s="7"/>
      <c r="L869" s="7"/>
      <c r="M869" s="7"/>
      <c r="N869" s="18"/>
      <c r="O869" s="122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hidden="1">
      <c r="A870" s="18" t="s">
        <v>21</v>
      </c>
      <c r="B870" s="7" t="s">
        <v>117</v>
      </c>
      <c r="C870" s="137">
        <v>46223</v>
      </c>
      <c r="D870" s="42" t="s">
        <v>743</v>
      </c>
      <c r="E870" s="36" t="s">
        <v>794</v>
      </c>
      <c r="F870" s="112">
        <f t="shared" si="47"/>
        <v>13.9</v>
      </c>
      <c r="G870" s="113">
        <f t="shared" si="45"/>
        <v>0</v>
      </c>
      <c r="H870" s="115">
        <f t="shared" si="46"/>
        <v>0</v>
      </c>
      <c r="I870" s="18"/>
      <c r="J870" s="18"/>
      <c r="K870" s="7"/>
      <c r="L870" s="7"/>
      <c r="M870" s="7"/>
      <c r="N870" s="18"/>
      <c r="O870" s="122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hidden="1">
      <c r="A871" s="18" t="s">
        <v>21</v>
      </c>
      <c r="B871" s="7" t="s">
        <v>117</v>
      </c>
      <c r="C871" s="137">
        <v>46224</v>
      </c>
      <c r="D871" s="42" t="s">
        <v>743</v>
      </c>
      <c r="E871" s="36" t="s">
        <v>795</v>
      </c>
      <c r="F871" s="112">
        <f t="shared" si="47"/>
        <v>13.966666666666667</v>
      </c>
      <c r="G871" s="113">
        <f t="shared" si="45"/>
        <v>0</v>
      </c>
      <c r="H871" s="115">
        <f t="shared" si="46"/>
        <v>0</v>
      </c>
      <c r="I871" s="18"/>
      <c r="J871" s="18"/>
      <c r="K871" s="7"/>
      <c r="L871" s="7"/>
      <c r="M871" s="7"/>
      <c r="N871" s="18"/>
      <c r="O871" s="122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hidden="1">
      <c r="A872" s="18" t="s">
        <v>21</v>
      </c>
      <c r="B872" s="7" t="s">
        <v>117</v>
      </c>
      <c r="C872" s="137">
        <v>46224</v>
      </c>
      <c r="D872" s="42" t="s">
        <v>746</v>
      </c>
      <c r="E872" s="36" t="s">
        <v>719</v>
      </c>
      <c r="F872" s="112">
        <f t="shared" si="47"/>
        <v>0.85</v>
      </c>
      <c r="G872" s="113">
        <f t="shared" si="45"/>
        <v>1</v>
      </c>
      <c r="H872" s="115">
        <f t="shared" si="46"/>
        <v>1</v>
      </c>
      <c r="I872" s="18"/>
      <c r="J872" s="18"/>
      <c r="K872" s="7"/>
      <c r="L872" s="7"/>
      <c r="M872" s="7"/>
      <c r="N872" s="18"/>
      <c r="O872" s="122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hidden="1">
      <c r="A873" s="18" t="s">
        <v>21</v>
      </c>
      <c r="B873" s="7" t="s">
        <v>117</v>
      </c>
      <c r="C873" s="137">
        <v>46229</v>
      </c>
      <c r="D873" s="42" t="s">
        <v>744</v>
      </c>
      <c r="E873" s="36" t="s">
        <v>607</v>
      </c>
      <c r="F873" s="112">
        <f t="shared" si="47"/>
        <v>8.1166666666666671</v>
      </c>
      <c r="G873" s="113">
        <f t="shared" si="45"/>
        <v>0</v>
      </c>
      <c r="H873" s="115">
        <f t="shared" si="46"/>
        <v>0</v>
      </c>
      <c r="I873" s="18"/>
      <c r="J873" s="18"/>
      <c r="K873" s="7"/>
      <c r="L873" s="7"/>
      <c r="M873" s="7"/>
      <c r="N873" s="18"/>
      <c r="O873" s="122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0" hidden="1">
      <c r="A874" s="18" t="s">
        <v>21</v>
      </c>
      <c r="B874" s="7" t="s">
        <v>117</v>
      </c>
      <c r="C874" s="137">
        <v>46230</v>
      </c>
      <c r="D874" s="42" t="s">
        <v>764</v>
      </c>
      <c r="E874" s="36" t="s">
        <v>353</v>
      </c>
      <c r="F874" s="112">
        <f t="shared" si="47"/>
        <v>3.5</v>
      </c>
      <c r="G874" s="113">
        <f t="shared" si="45"/>
        <v>1</v>
      </c>
      <c r="H874" s="115">
        <f t="shared" si="46"/>
        <v>0</v>
      </c>
      <c r="I874" s="18"/>
      <c r="J874" s="18"/>
      <c r="K874" s="7"/>
      <c r="L874" s="7"/>
      <c r="M874" s="7"/>
      <c r="N874" s="18"/>
      <c r="O874" s="122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hidden="1">
      <c r="A875" s="18" t="s">
        <v>21</v>
      </c>
      <c r="B875" s="7" t="s">
        <v>117</v>
      </c>
      <c r="C875" s="137">
        <v>46232</v>
      </c>
      <c r="D875" s="42" t="s">
        <v>499</v>
      </c>
      <c r="E875" s="36" t="s">
        <v>796</v>
      </c>
      <c r="F875" s="112">
        <f t="shared" si="47"/>
        <v>15.983333333333333</v>
      </c>
      <c r="G875" s="113">
        <f t="shared" si="45"/>
        <v>0</v>
      </c>
      <c r="H875" s="115">
        <f t="shared" si="46"/>
        <v>0</v>
      </c>
      <c r="I875" s="18"/>
      <c r="J875" s="18"/>
      <c r="K875" s="7"/>
      <c r="L875" s="7"/>
      <c r="M875" s="7"/>
      <c r="N875" s="18"/>
      <c r="O875" s="122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hidden="1">
      <c r="A876" s="18" t="s">
        <v>21</v>
      </c>
      <c r="B876" s="7" t="s">
        <v>117</v>
      </c>
      <c r="C876" s="137">
        <v>46232</v>
      </c>
      <c r="D876" s="42" t="s">
        <v>746</v>
      </c>
      <c r="E876" s="36" t="s">
        <v>682</v>
      </c>
      <c r="F876" s="112">
        <f t="shared" si="47"/>
        <v>1.35</v>
      </c>
      <c r="G876" s="113">
        <f t="shared" si="45"/>
        <v>1</v>
      </c>
      <c r="H876" s="115">
        <f t="shared" si="46"/>
        <v>1</v>
      </c>
      <c r="I876" s="18"/>
      <c r="J876" s="18"/>
      <c r="K876" s="7"/>
      <c r="L876" s="7"/>
      <c r="M876" s="7"/>
      <c r="N876" s="18"/>
      <c r="O876" s="122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hidden="1">
      <c r="A877" s="18" t="s">
        <v>21</v>
      </c>
      <c r="B877" s="7" t="s">
        <v>117</v>
      </c>
      <c r="C877" s="137">
        <v>46233</v>
      </c>
      <c r="D877" s="42" t="s">
        <v>499</v>
      </c>
      <c r="E877" s="36" t="s">
        <v>797</v>
      </c>
      <c r="F877" s="112">
        <f t="shared" si="47"/>
        <v>15.966666666666667</v>
      </c>
      <c r="G877" s="113">
        <f t="shared" si="45"/>
        <v>0</v>
      </c>
      <c r="H877" s="115">
        <f t="shared" si="46"/>
        <v>0</v>
      </c>
      <c r="I877" s="18"/>
      <c r="J877" s="18"/>
      <c r="K877" s="7"/>
      <c r="L877" s="7"/>
      <c r="M877" s="7"/>
      <c r="N877" s="18"/>
      <c r="O877" s="122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hidden="1">
      <c r="A878" s="18" t="s">
        <v>21</v>
      </c>
      <c r="B878" s="7" t="s">
        <v>117</v>
      </c>
      <c r="C878" s="137">
        <v>46233</v>
      </c>
      <c r="D878" s="42" t="s">
        <v>746</v>
      </c>
      <c r="E878" s="36" t="s">
        <v>722</v>
      </c>
      <c r="F878" s="112">
        <f t="shared" si="47"/>
        <v>1.0333333333333334</v>
      </c>
      <c r="G878" s="113">
        <f t="shared" si="45"/>
        <v>1</v>
      </c>
      <c r="H878" s="115">
        <f t="shared" si="46"/>
        <v>1</v>
      </c>
      <c r="I878" s="18"/>
      <c r="J878" s="18"/>
      <c r="K878" s="7"/>
      <c r="L878" s="7"/>
      <c r="M878" s="7"/>
      <c r="N878" s="18"/>
      <c r="O878" s="122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hidden="1">
      <c r="A879" s="18" t="s">
        <v>21</v>
      </c>
      <c r="B879" s="7" t="s">
        <v>117</v>
      </c>
      <c r="C879" s="137">
        <v>46234</v>
      </c>
      <c r="D879" s="42" t="s">
        <v>499</v>
      </c>
      <c r="E879" s="36" t="s">
        <v>798</v>
      </c>
      <c r="F879" s="112">
        <f t="shared" si="47"/>
        <v>15.85</v>
      </c>
      <c r="G879" s="113">
        <f t="shared" si="45"/>
        <v>0</v>
      </c>
      <c r="H879" s="115">
        <f t="shared" si="46"/>
        <v>0</v>
      </c>
      <c r="I879" s="18"/>
      <c r="J879" s="18"/>
      <c r="K879" s="7"/>
      <c r="L879" s="7"/>
      <c r="M879" s="7"/>
      <c r="N879" s="18"/>
      <c r="O879" s="122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hidden="1">
      <c r="A880" s="18" t="s">
        <v>21</v>
      </c>
      <c r="B880" s="7" t="s">
        <v>117</v>
      </c>
      <c r="C880" s="137">
        <v>46234</v>
      </c>
      <c r="D880" s="42" t="s">
        <v>746</v>
      </c>
      <c r="E880" s="36" t="s">
        <v>799</v>
      </c>
      <c r="F880" s="112">
        <f t="shared" si="47"/>
        <v>2.6833333333333336</v>
      </c>
      <c r="G880" s="113">
        <f t="shared" si="45"/>
        <v>1</v>
      </c>
      <c r="H880" s="115">
        <f t="shared" si="46"/>
        <v>1</v>
      </c>
      <c r="I880" s="18"/>
      <c r="J880" s="18"/>
      <c r="K880" s="7"/>
      <c r="L880" s="7"/>
      <c r="M880" s="7"/>
      <c r="N880" s="18"/>
      <c r="O880" s="122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spans="1:30" hidden="1">
      <c r="A881" s="18" t="s">
        <v>21</v>
      </c>
      <c r="B881" s="7" t="s">
        <v>118</v>
      </c>
      <c r="C881" s="137">
        <v>46204</v>
      </c>
      <c r="D881" s="42" t="s">
        <v>800</v>
      </c>
      <c r="E881" s="36" t="s">
        <v>688</v>
      </c>
      <c r="F881" s="112">
        <f t="shared" si="47"/>
        <v>1.95</v>
      </c>
      <c r="G881" s="113">
        <f t="shared" si="45"/>
        <v>1</v>
      </c>
      <c r="H881" s="115">
        <f t="shared" si="46"/>
        <v>1</v>
      </c>
      <c r="I881" s="18"/>
      <c r="J881" s="18"/>
      <c r="K881" s="7"/>
      <c r="L881" s="7"/>
      <c r="M881" s="7"/>
      <c r="N881" s="18"/>
      <c r="O881" s="122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hidden="1">
      <c r="A882" s="18" t="s">
        <v>21</v>
      </c>
      <c r="B882" s="7" t="s">
        <v>118</v>
      </c>
      <c r="C882" s="137">
        <v>46204</v>
      </c>
      <c r="D882" s="42" t="s">
        <v>746</v>
      </c>
      <c r="E882" s="36" t="s">
        <v>496</v>
      </c>
      <c r="F882" s="112">
        <f t="shared" si="47"/>
        <v>8.0666666666666664</v>
      </c>
      <c r="G882" s="113">
        <f t="shared" si="45"/>
        <v>0</v>
      </c>
      <c r="H882" s="115">
        <f t="shared" si="46"/>
        <v>0</v>
      </c>
      <c r="I882" s="18"/>
      <c r="J882" s="18"/>
      <c r="K882" s="7"/>
      <c r="L882" s="7"/>
      <c r="M882" s="7"/>
      <c r="N882" s="18"/>
      <c r="O882" s="122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hidden="1">
      <c r="A883" s="18" t="s">
        <v>21</v>
      </c>
      <c r="B883" s="7" t="s">
        <v>118</v>
      </c>
      <c r="C883" s="137">
        <v>46205</v>
      </c>
      <c r="D883" s="42" t="s">
        <v>800</v>
      </c>
      <c r="E883" s="36" t="s">
        <v>688</v>
      </c>
      <c r="F883" s="112">
        <f t="shared" si="47"/>
        <v>1.95</v>
      </c>
      <c r="G883" s="113">
        <f t="shared" si="45"/>
        <v>1</v>
      </c>
      <c r="H883" s="115">
        <f t="shared" si="46"/>
        <v>1</v>
      </c>
      <c r="I883" s="18"/>
      <c r="J883" s="18"/>
      <c r="K883" s="7"/>
      <c r="L883" s="7"/>
      <c r="M883" s="7"/>
      <c r="N883" s="18"/>
      <c r="O883" s="122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hidden="1">
      <c r="A884" s="18" t="s">
        <v>21</v>
      </c>
      <c r="B884" s="7" t="s">
        <v>118</v>
      </c>
      <c r="C884" s="137">
        <v>46205</v>
      </c>
      <c r="D884" s="42" t="s">
        <v>746</v>
      </c>
      <c r="E884" s="36" t="s">
        <v>468</v>
      </c>
      <c r="F884" s="112">
        <f t="shared" si="47"/>
        <v>8.0833333333333339</v>
      </c>
      <c r="G884" s="113">
        <f t="shared" si="45"/>
        <v>0</v>
      </c>
      <c r="H884" s="115">
        <f t="shared" si="46"/>
        <v>0</v>
      </c>
      <c r="I884" s="18"/>
      <c r="J884" s="18"/>
      <c r="K884" s="7"/>
      <c r="L884" s="7"/>
      <c r="M884" s="7"/>
      <c r="N884" s="18"/>
      <c r="O884" s="122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hidden="1">
      <c r="A885" s="18" t="s">
        <v>21</v>
      </c>
      <c r="B885" s="7" t="s">
        <v>118</v>
      </c>
      <c r="C885" s="137">
        <v>46206</v>
      </c>
      <c r="D885" s="42" t="s">
        <v>746</v>
      </c>
      <c r="E885" s="36" t="s">
        <v>607</v>
      </c>
      <c r="F885" s="112">
        <f t="shared" si="47"/>
        <v>8.1166666666666671</v>
      </c>
      <c r="G885" s="113">
        <f t="shared" si="45"/>
        <v>0</v>
      </c>
      <c r="H885" s="115">
        <f t="shared" si="46"/>
        <v>0</v>
      </c>
      <c r="I885" s="18"/>
      <c r="J885" s="18"/>
      <c r="K885" s="7"/>
      <c r="L885" s="7"/>
      <c r="M885" s="7"/>
      <c r="N885" s="18"/>
      <c r="O885" s="122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hidden="1">
      <c r="A886" s="18" t="s">
        <v>21</v>
      </c>
      <c r="B886" s="7" t="s">
        <v>118</v>
      </c>
      <c r="C886" s="137">
        <v>46207</v>
      </c>
      <c r="D886" s="42" t="s">
        <v>800</v>
      </c>
      <c r="E886" s="36" t="s">
        <v>801</v>
      </c>
      <c r="F886" s="112">
        <f t="shared" si="47"/>
        <v>2.0833333333333335</v>
      </c>
      <c r="G886" s="113">
        <f t="shared" si="45"/>
        <v>1</v>
      </c>
      <c r="H886" s="115">
        <f t="shared" si="46"/>
        <v>1</v>
      </c>
      <c r="I886" s="18"/>
      <c r="J886" s="18"/>
      <c r="K886" s="7"/>
      <c r="L886" s="7"/>
      <c r="M886" s="7"/>
      <c r="N886" s="18"/>
      <c r="O886" s="122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hidden="1">
      <c r="A887" s="18" t="s">
        <v>21</v>
      </c>
      <c r="B887" s="7" t="s">
        <v>118</v>
      </c>
      <c r="C887" s="137">
        <v>46207</v>
      </c>
      <c r="D887" s="42" t="s">
        <v>746</v>
      </c>
      <c r="E887" s="36" t="s">
        <v>324</v>
      </c>
      <c r="F887" s="112">
        <f t="shared" si="47"/>
        <v>8.0500000000000007</v>
      </c>
      <c r="G887" s="113">
        <f t="shared" si="45"/>
        <v>0</v>
      </c>
      <c r="H887" s="115">
        <f t="shared" si="46"/>
        <v>0</v>
      </c>
      <c r="I887" s="18"/>
      <c r="J887" s="18"/>
      <c r="K887" s="7"/>
      <c r="L887" s="7"/>
      <c r="M887" s="7"/>
      <c r="N887" s="18"/>
      <c r="O887" s="122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hidden="1">
      <c r="A888" s="18" t="s">
        <v>21</v>
      </c>
      <c r="B888" s="7" t="s">
        <v>118</v>
      </c>
      <c r="C888" s="137">
        <v>46208</v>
      </c>
      <c r="D888" s="42" t="s">
        <v>800</v>
      </c>
      <c r="E888" s="36" t="s">
        <v>640</v>
      </c>
      <c r="F888" s="112">
        <f t="shared" si="47"/>
        <v>2.0166666666666666</v>
      </c>
      <c r="G888" s="113">
        <f t="shared" si="45"/>
        <v>1</v>
      </c>
      <c r="H888" s="115">
        <f t="shared" si="46"/>
        <v>1</v>
      </c>
      <c r="I888" s="18"/>
      <c r="J888" s="18"/>
      <c r="K888" s="7"/>
      <c r="L888" s="7"/>
      <c r="M888" s="7"/>
      <c r="N888" s="18"/>
      <c r="O888" s="122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hidden="1">
      <c r="A889" s="18" t="s">
        <v>21</v>
      </c>
      <c r="B889" s="7" t="s">
        <v>118</v>
      </c>
      <c r="C889" s="137">
        <v>46208</v>
      </c>
      <c r="D889" s="42" t="s">
        <v>746</v>
      </c>
      <c r="E889" s="36" t="s">
        <v>496</v>
      </c>
      <c r="F889" s="112">
        <f t="shared" si="47"/>
        <v>8.0666666666666664</v>
      </c>
      <c r="G889" s="113">
        <f t="shared" si="45"/>
        <v>0</v>
      </c>
      <c r="H889" s="115">
        <f t="shared" si="46"/>
        <v>0</v>
      </c>
      <c r="I889" s="18"/>
      <c r="J889" s="18"/>
      <c r="K889" s="7"/>
      <c r="L889" s="7"/>
      <c r="M889" s="7"/>
      <c r="N889" s="18"/>
      <c r="O889" s="122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hidden="1">
      <c r="A890" s="18" t="s">
        <v>21</v>
      </c>
      <c r="B890" s="7" t="s">
        <v>118</v>
      </c>
      <c r="C890" s="137">
        <v>46209</v>
      </c>
      <c r="D890" s="42" t="s">
        <v>800</v>
      </c>
      <c r="E890" s="36" t="s">
        <v>638</v>
      </c>
      <c r="F890" s="112">
        <f t="shared" si="47"/>
        <v>2.0499999999999998</v>
      </c>
      <c r="G890" s="113">
        <f t="shared" si="45"/>
        <v>1</v>
      </c>
      <c r="H890" s="115">
        <f t="shared" si="46"/>
        <v>1</v>
      </c>
      <c r="I890" s="18"/>
      <c r="J890" s="18"/>
      <c r="K890" s="7"/>
      <c r="L890" s="7"/>
      <c r="M890" s="7"/>
      <c r="N890" s="18"/>
      <c r="O890" s="122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hidden="1">
      <c r="A891" s="18" t="s">
        <v>21</v>
      </c>
      <c r="B891" s="7" t="s">
        <v>118</v>
      </c>
      <c r="C891" s="137">
        <v>46209</v>
      </c>
      <c r="D891" s="42" t="s">
        <v>746</v>
      </c>
      <c r="E891" s="36" t="s">
        <v>561</v>
      </c>
      <c r="F891" s="112">
        <f t="shared" si="47"/>
        <v>8.1</v>
      </c>
      <c r="G891" s="113">
        <f t="shared" si="45"/>
        <v>0</v>
      </c>
      <c r="H891" s="115">
        <f t="shared" si="46"/>
        <v>0</v>
      </c>
      <c r="I891" s="18"/>
      <c r="J891" s="18"/>
      <c r="K891" s="7"/>
      <c r="L891" s="7"/>
      <c r="M891" s="7"/>
      <c r="N891" s="18"/>
      <c r="O891" s="122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hidden="1">
      <c r="A892" s="18" t="s">
        <v>21</v>
      </c>
      <c r="B892" s="7" t="s">
        <v>118</v>
      </c>
      <c r="C892" s="137">
        <v>46210</v>
      </c>
      <c r="D892" s="42" t="s">
        <v>800</v>
      </c>
      <c r="E892" s="36" t="s">
        <v>640</v>
      </c>
      <c r="F892" s="112">
        <f t="shared" si="47"/>
        <v>2.0166666666666666</v>
      </c>
      <c r="G892" s="113">
        <f t="shared" si="45"/>
        <v>1</v>
      </c>
      <c r="H892" s="115">
        <f t="shared" si="46"/>
        <v>1</v>
      </c>
      <c r="I892" s="18"/>
      <c r="J892" s="18"/>
      <c r="K892" s="7"/>
      <c r="L892" s="7"/>
      <c r="M892" s="7"/>
      <c r="N892" s="18"/>
      <c r="O892" s="122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0" hidden="1">
      <c r="A893" s="18" t="s">
        <v>21</v>
      </c>
      <c r="B893" s="7" t="s">
        <v>118</v>
      </c>
      <c r="C893" s="137">
        <v>46210</v>
      </c>
      <c r="D893" s="42" t="s">
        <v>746</v>
      </c>
      <c r="E893" s="36" t="s">
        <v>444</v>
      </c>
      <c r="F893" s="112">
        <f t="shared" si="47"/>
        <v>8.0333333333333332</v>
      </c>
      <c r="G893" s="113">
        <f t="shared" si="45"/>
        <v>0</v>
      </c>
      <c r="H893" s="115">
        <f t="shared" si="46"/>
        <v>0</v>
      </c>
      <c r="I893" s="18"/>
      <c r="J893" s="18"/>
      <c r="K893" s="7"/>
      <c r="L893" s="7"/>
      <c r="M893" s="7"/>
      <c r="N893" s="18"/>
      <c r="O893" s="122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0" hidden="1">
      <c r="A894" s="18" t="s">
        <v>21</v>
      </c>
      <c r="B894" s="7" t="s">
        <v>118</v>
      </c>
      <c r="C894" s="137">
        <v>46211</v>
      </c>
      <c r="D894" s="42" t="s">
        <v>800</v>
      </c>
      <c r="E894" s="36" t="s">
        <v>802</v>
      </c>
      <c r="F894" s="112">
        <f t="shared" si="47"/>
        <v>1.9666666666666668</v>
      </c>
      <c r="G894" s="113">
        <f t="shared" si="45"/>
        <v>1</v>
      </c>
      <c r="H894" s="115">
        <f t="shared" si="46"/>
        <v>1</v>
      </c>
      <c r="I894" s="18"/>
      <c r="J894" s="18"/>
      <c r="K894" s="7"/>
      <c r="L894" s="7"/>
      <c r="M894" s="7"/>
      <c r="N894" s="18"/>
      <c r="O894" s="122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hidden="1">
      <c r="A895" s="18" t="s">
        <v>21</v>
      </c>
      <c r="B895" s="7" t="s">
        <v>118</v>
      </c>
      <c r="C895" s="137">
        <v>46211</v>
      </c>
      <c r="D895" s="42" t="s">
        <v>746</v>
      </c>
      <c r="E895" s="36" t="s">
        <v>324</v>
      </c>
      <c r="F895" s="112">
        <f t="shared" si="47"/>
        <v>8.0500000000000007</v>
      </c>
      <c r="G895" s="113">
        <f t="shared" si="45"/>
        <v>0</v>
      </c>
      <c r="H895" s="115">
        <f t="shared" si="46"/>
        <v>0</v>
      </c>
      <c r="I895" s="18"/>
      <c r="J895" s="18"/>
      <c r="K895" s="7"/>
      <c r="L895" s="7"/>
      <c r="M895" s="7"/>
      <c r="N895" s="18"/>
      <c r="O895" s="122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hidden="1">
      <c r="A896" s="18" t="s">
        <v>21</v>
      </c>
      <c r="B896" s="7" t="s">
        <v>118</v>
      </c>
      <c r="C896" s="137">
        <v>46212</v>
      </c>
      <c r="D896" s="42" t="s">
        <v>746</v>
      </c>
      <c r="E896" s="36" t="s">
        <v>496</v>
      </c>
      <c r="F896" s="112">
        <f t="shared" si="47"/>
        <v>8.0666666666666664</v>
      </c>
      <c r="G896" s="113">
        <f t="shared" si="45"/>
        <v>0</v>
      </c>
      <c r="H896" s="115">
        <f t="shared" si="46"/>
        <v>0</v>
      </c>
      <c r="I896" s="18"/>
      <c r="J896" s="18"/>
      <c r="K896" s="7"/>
      <c r="L896" s="7"/>
      <c r="M896" s="7"/>
      <c r="N896" s="18"/>
      <c r="O896" s="122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0" hidden="1">
      <c r="A897" s="18" t="s">
        <v>21</v>
      </c>
      <c r="B897" s="7" t="s">
        <v>118</v>
      </c>
      <c r="C897" s="137">
        <v>46213</v>
      </c>
      <c r="D897" s="42" t="s">
        <v>800</v>
      </c>
      <c r="E897" s="36" t="s">
        <v>257</v>
      </c>
      <c r="F897" s="112">
        <f t="shared" si="47"/>
        <v>2.15</v>
      </c>
      <c r="G897" s="113">
        <f t="shared" si="45"/>
        <v>1</v>
      </c>
      <c r="H897" s="115">
        <f t="shared" si="46"/>
        <v>1</v>
      </c>
      <c r="I897" s="18"/>
      <c r="J897" s="18"/>
      <c r="K897" s="7"/>
      <c r="L897" s="7"/>
      <c r="M897" s="7"/>
      <c r="N897" s="18"/>
      <c r="O897" s="122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spans="1:30" hidden="1">
      <c r="A898" s="18" t="s">
        <v>21</v>
      </c>
      <c r="B898" s="7" t="s">
        <v>118</v>
      </c>
      <c r="C898" s="137">
        <v>46213</v>
      </c>
      <c r="D898" s="42" t="s">
        <v>746</v>
      </c>
      <c r="E898" s="36" t="s">
        <v>303</v>
      </c>
      <c r="F898" s="112">
        <f t="shared" si="47"/>
        <v>7.95</v>
      </c>
      <c r="G898" s="113">
        <f t="shared" ref="G898:G961" si="48">IF(AND(ISNUMBER(F898), F898&lt;4), 1, 0)</f>
        <v>0</v>
      </c>
      <c r="H898" s="115">
        <f t="shared" ref="H898:H961" si="49">IF(AND(G898=1, COUNTIFS(A:A, A898, B:B, B898, C:C, C898) &gt; 1), 1, 0)</f>
        <v>0</v>
      </c>
      <c r="I898" s="18"/>
      <c r="J898" s="18"/>
      <c r="K898" s="7"/>
      <c r="L898" s="7"/>
      <c r="M898" s="7"/>
      <c r="N898" s="18"/>
      <c r="O898" s="122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hidden="1">
      <c r="A899" s="18" t="s">
        <v>21</v>
      </c>
      <c r="B899" s="7" t="s">
        <v>118</v>
      </c>
      <c r="C899" s="137">
        <v>46214</v>
      </c>
      <c r="D899" s="42" t="s">
        <v>746</v>
      </c>
      <c r="E899" s="36" t="s">
        <v>324</v>
      </c>
      <c r="F899" s="112">
        <f t="shared" ref="F899:F962" si="50">IF(ISNUMBER(SEARCH("h",E899)), LEFT(E899,SEARCH("h",E899)-1) + IFERROR(MID(E899,SEARCH("h",E899)+1,LEN(E899)-SEARCH("h",E899)-1)/60, 0), IF(ISNUMBER(SEARCH("p",E899)), LEFT(E899,SEARCH("p",E899)-1)/60, "")
)</f>
        <v>8.0500000000000007</v>
      </c>
      <c r="G899" s="113">
        <f t="shared" si="48"/>
        <v>0</v>
      </c>
      <c r="H899" s="115">
        <f t="shared" si="49"/>
        <v>0</v>
      </c>
      <c r="I899" s="18"/>
      <c r="J899" s="18"/>
      <c r="K899" s="7"/>
      <c r="L899" s="7"/>
      <c r="M899" s="7"/>
      <c r="N899" s="18"/>
      <c r="O899" s="122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hidden="1">
      <c r="A900" s="18" t="s">
        <v>21</v>
      </c>
      <c r="B900" s="7" t="s">
        <v>118</v>
      </c>
      <c r="C900" s="137">
        <v>46215</v>
      </c>
      <c r="D900" s="42" t="s">
        <v>746</v>
      </c>
      <c r="E900" s="36" t="s">
        <v>561</v>
      </c>
      <c r="F900" s="112">
        <f t="shared" si="50"/>
        <v>8.1</v>
      </c>
      <c r="G900" s="113">
        <f t="shared" si="48"/>
        <v>0</v>
      </c>
      <c r="H900" s="115">
        <f t="shared" si="49"/>
        <v>0</v>
      </c>
      <c r="I900" s="18"/>
      <c r="J900" s="18"/>
      <c r="K900" s="7"/>
      <c r="L900" s="7"/>
      <c r="M900" s="7"/>
      <c r="N900" s="18"/>
      <c r="O900" s="122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spans="1:30" hidden="1">
      <c r="A901" s="18" t="s">
        <v>21</v>
      </c>
      <c r="B901" s="7" t="s">
        <v>118</v>
      </c>
      <c r="C901" s="137">
        <v>46216</v>
      </c>
      <c r="D901" s="42" t="s">
        <v>800</v>
      </c>
      <c r="E901" s="36" t="s">
        <v>801</v>
      </c>
      <c r="F901" s="112">
        <f t="shared" si="50"/>
        <v>2.0833333333333335</v>
      </c>
      <c r="G901" s="113">
        <f t="shared" si="48"/>
        <v>1</v>
      </c>
      <c r="H901" s="115">
        <f t="shared" si="49"/>
        <v>1</v>
      </c>
      <c r="I901" s="18"/>
      <c r="J901" s="18"/>
      <c r="K901" s="7"/>
      <c r="L901" s="7"/>
      <c r="M901" s="7"/>
      <c r="N901" s="18"/>
      <c r="O901" s="122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0" hidden="1">
      <c r="A902" s="18" t="s">
        <v>21</v>
      </c>
      <c r="B902" s="7" t="s">
        <v>118</v>
      </c>
      <c r="C902" s="137">
        <v>46216</v>
      </c>
      <c r="D902" s="42" t="s">
        <v>746</v>
      </c>
      <c r="E902" s="36" t="s">
        <v>444</v>
      </c>
      <c r="F902" s="112">
        <f t="shared" si="50"/>
        <v>8.0333333333333332</v>
      </c>
      <c r="G902" s="113">
        <f t="shared" si="48"/>
        <v>0</v>
      </c>
      <c r="H902" s="115">
        <f t="shared" si="49"/>
        <v>0</v>
      </c>
      <c r="I902" s="18"/>
      <c r="J902" s="18"/>
      <c r="K902" s="7"/>
      <c r="L902" s="7"/>
      <c r="M902" s="7"/>
      <c r="N902" s="18"/>
      <c r="O902" s="122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spans="1:30" hidden="1">
      <c r="A903" s="18" t="s">
        <v>21</v>
      </c>
      <c r="B903" s="7" t="s">
        <v>118</v>
      </c>
      <c r="C903" s="137">
        <v>46217</v>
      </c>
      <c r="D903" s="42" t="s">
        <v>800</v>
      </c>
      <c r="E903" s="36" t="s">
        <v>803</v>
      </c>
      <c r="F903" s="112">
        <f t="shared" si="50"/>
        <v>1.9</v>
      </c>
      <c r="G903" s="113">
        <f t="shared" si="48"/>
        <v>1</v>
      </c>
      <c r="H903" s="115">
        <f t="shared" si="49"/>
        <v>1</v>
      </c>
      <c r="I903" s="18"/>
      <c r="J903" s="18"/>
      <c r="K903" s="7"/>
      <c r="L903" s="7"/>
      <c r="M903" s="7"/>
      <c r="N903" s="18"/>
      <c r="O903" s="122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hidden="1">
      <c r="A904" s="18" t="s">
        <v>21</v>
      </c>
      <c r="B904" s="7" t="s">
        <v>118</v>
      </c>
      <c r="C904" s="137">
        <v>46217</v>
      </c>
      <c r="D904" s="42" t="s">
        <v>746</v>
      </c>
      <c r="E904" s="36" t="s">
        <v>496</v>
      </c>
      <c r="F904" s="112">
        <f t="shared" si="50"/>
        <v>8.0666666666666664</v>
      </c>
      <c r="G904" s="113">
        <f t="shared" si="48"/>
        <v>0</v>
      </c>
      <c r="H904" s="115">
        <f t="shared" si="49"/>
        <v>0</v>
      </c>
      <c r="I904" s="18"/>
      <c r="J904" s="18"/>
      <c r="K904" s="7"/>
      <c r="L904" s="7"/>
      <c r="M904" s="7"/>
      <c r="N904" s="18"/>
      <c r="O904" s="122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hidden="1">
      <c r="A905" s="18" t="s">
        <v>21</v>
      </c>
      <c r="B905" s="7" t="s">
        <v>118</v>
      </c>
      <c r="C905" s="137">
        <v>46218</v>
      </c>
      <c r="D905" s="42" t="s">
        <v>499</v>
      </c>
      <c r="E905" s="36" t="s">
        <v>718</v>
      </c>
      <c r="F905" s="112">
        <f t="shared" si="50"/>
        <v>0.31666666666666665</v>
      </c>
      <c r="G905" s="113">
        <f t="shared" si="48"/>
        <v>1</v>
      </c>
      <c r="H905" s="115">
        <f t="shared" si="49"/>
        <v>1</v>
      </c>
      <c r="I905" s="18"/>
      <c r="J905" s="18"/>
      <c r="K905" s="7"/>
      <c r="L905" s="7"/>
      <c r="M905" s="7"/>
      <c r="N905" s="18"/>
      <c r="O905" s="122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hidden="1">
      <c r="A906" s="18" t="s">
        <v>21</v>
      </c>
      <c r="B906" s="7" t="s">
        <v>118</v>
      </c>
      <c r="C906" s="137">
        <v>46218</v>
      </c>
      <c r="D906" s="42" t="s">
        <v>746</v>
      </c>
      <c r="E906" s="36" t="s">
        <v>468</v>
      </c>
      <c r="F906" s="112">
        <f t="shared" si="50"/>
        <v>8.0833333333333339</v>
      </c>
      <c r="G906" s="113">
        <f t="shared" si="48"/>
        <v>0</v>
      </c>
      <c r="H906" s="115">
        <f t="shared" si="49"/>
        <v>0</v>
      </c>
      <c r="I906" s="18"/>
      <c r="J906" s="18"/>
      <c r="K906" s="7"/>
      <c r="L906" s="7"/>
      <c r="M906" s="7"/>
      <c r="N906" s="18"/>
      <c r="O906" s="122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hidden="1">
      <c r="A907" s="18" t="s">
        <v>21</v>
      </c>
      <c r="B907" s="7" t="s">
        <v>118</v>
      </c>
      <c r="C907" s="137">
        <v>46220</v>
      </c>
      <c r="D907" s="42" t="s">
        <v>746</v>
      </c>
      <c r="E907" s="36" t="s">
        <v>468</v>
      </c>
      <c r="F907" s="112">
        <f t="shared" si="50"/>
        <v>8.0833333333333339</v>
      </c>
      <c r="G907" s="113">
        <f t="shared" si="48"/>
        <v>0</v>
      </c>
      <c r="H907" s="115">
        <f t="shared" si="49"/>
        <v>0</v>
      </c>
      <c r="I907" s="18"/>
      <c r="J907" s="18"/>
      <c r="K907" s="7"/>
      <c r="L907" s="7"/>
      <c r="M907" s="7"/>
      <c r="N907" s="18"/>
      <c r="O907" s="122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spans="1:30" hidden="1">
      <c r="A908" s="18" t="s">
        <v>21</v>
      </c>
      <c r="B908" s="7" t="s">
        <v>118</v>
      </c>
      <c r="C908" s="137">
        <v>46221</v>
      </c>
      <c r="D908" s="42" t="s">
        <v>746</v>
      </c>
      <c r="E908" s="36" t="s">
        <v>444</v>
      </c>
      <c r="F908" s="112">
        <f t="shared" si="50"/>
        <v>8.0333333333333332</v>
      </c>
      <c r="G908" s="113">
        <f t="shared" si="48"/>
        <v>0</v>
      </c>
      <c r="H908" s="115">
        <f t="shared" si="49"/>
        <v>0</v>
      </c>
      <c r="I908" s="18"/>
      <c r="J908" s="18"/>
      <c r="K908" s="7"/>
      <c r="L908" s="7"/>
      <c r="M908" s="7"/>
      <c r="N908" s="18"/>
      <c r="O908" s="122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hidden="1">
      <c r="A909" s="18" t="s">
        <v>21</v>
      </c>
      <c r="B909" s="7" t="s">
        <v>118</v>
      </c>
      <c r="C909" s="137">
        <v>46222</v>
      </c>
      <c r="D909" s="42" t="s">
        <v>746</v>
      </c>
      <c r="E909" s="36" t="s">
        <v>324</v>
      </c>
      <c r="F909" s="112">
        <f t="shared" si="50"/>
        <v>8.0500000000000007</v>
      </c>
      <c r="G909" s="113">
        <f t="shared" si="48"/>
        <v>0</v>
      </c>
      <c r="H909" s="115">
        <f t="shared" si="49"/>
        <v>0</v>
      </c>
      <c r="I909" s="18"/>
      <c r="J909" s="18"/>
      <c r="K909" s="7"/>
      <c r="L909" s="7"/>
      <c r="M909" s="7"/>
      <c r="N909" s="18"/>
      <c r="O909" s="122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hidden="1">
      <c r="A910" s="18" t="s">
        <v>21</v>
      </c>
      <c r="B910" s="7" t="s">
        <v>118</v>
      </c>
      <c r="C910" s="137">
        <v>46223</v>
      </c>
      <c r="D910" s="42" t="s">
        <v>499</v>
      </c>
      <c r="E910" s="36" t="s">
        <v>639</v>
      </c>
      <c r="F910" s="112">
        <f t="shared" si="50"/>
        <v>2.3166666666666664</v>
      </c>
      <c r="G910" s="113">
        <f t="shared" si="48"/>
        <v>1</v>
      </c>
      <c r="H910" s="115">
        <f t="shared" si="49"/>
        <v>1</v>
      </c>
      <c r="I910" s="18"/>
      <c r="J910" s="18"/>
      <c r="K910" s="7"/>
      <c r="L910" s="7"/>
      <c r="M910" s="7"/>
      <c r="N910" s="18"/>
      <c r="O910" s="122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hidden="1">
      <c r="A911" s="18" t="s">
        <v>21</v>
      </c>
      <c r="B911" s="7" t="s">
        <v>118</v>
      </c>
      <c r="C911" s="137">
        <v>46223</v>
      </c>
      <c r="D911" s="42" t="s">
        <v>800</v>
      </c>
      <c r="E911" s="36" t="s">
        <v>804</v>
      </c>
      <c r="F911" s="112">
        <f t="shared" si="50"/>
        <v>1.8666666666666667</v>
      </c>
      <c r="G911" s="113">
        <f t="shared" si="48"/>
        <v>1</v>
      </c>
      <c r="H911" s="115">
        <f t="shared" si="49"/>
        <v>1</v>
      </c>
      <c r="I911" s="18"/>
      <c r="J911" s="18"/>
      <c r="K911" s="7"/>
      <c r="L911" s="7"/>
      <c r="M911" s="7"/>
      <c r="N911" s="18"/>
      <c r="O911" s="122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hidden="1">
      <c r="A912" s="18" t="s">
        <v>21</v>
      </c>
      <c r="B912" s="7" t="s">
        <v>118</v>
      </c>
      <c r="C912" s="137">
        <v>46223</v>
      </c>
      <c r="D912" s="42" t="s">
        <v>746</v>
      </c>
      <c r="E912" s="36" t="s">
        <v>468</v>
      </c>
      <c r="F912" s="112">
        <f t="shared" si="50"/>
        <v>8.0833333333333339</v>
      </c>
      <c r="G912" s="113">
        <f t="shared" si="48"/>
        <v>0</v>
      </c>
      <c r="H912" s="115">
        <f t="shared" si="49"/>
        <v>0</v>
      </c>
      <c r="I912" s="18"/>
      <c r="J912" s="18"/>
      <c r="K912" s="7"/>
      <c r="L912" s="7"/>
      <c r="M912" s="7"/>
      <c r="N912" s="18"/>
      <c r="O912" s="122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hidden="1">
      <c r="A913" s="18" t="s">
        <v>21</v>
      </c>
      <c r="B913" s="7" t="s">
        <v>118</v>
      </c>
      <c r="C913" s="137">
        <v>46224</v>
      </c>
      <c r="D913" s="42" t="s">
        <v>800</v>
      </c>
      <c r="E913" s="36" t="s">
        <v>805</v>
      </c>
      <c r="F913" s="112">
        <f t="shared" si="50"/>
        <v>2.0333333333333332</v>
      </c>
      <c r="G913" s="113">
        <f t="shared" si="48"/>
        <v>1</v>
      </c>
      <c r="H913" s="115">
        <f t="shared" si="49"/>
        <v>1</v>
      </c>
      <c r="I913" s="18"/>
      <c r="J913" s="18"/>
      <c r="K913" s="7"/>
      <c r="L913" s="7"/>
      <c r="M913" s="7"/>
      <c r="N913" s="18"/>
      <c r="O913" s="122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spans="1:30" hidden="1">
      <c r="A914" s="18" t="s">
        <v>21</v>
      </c>
      <c r="B914" s="7" t="s">
        <v>118</v>
      </c>
      <c r="C914" s="137">
        <v>46224</v>
      </c>
      <c r="D914" s="42" t="s">
        <v>746</v>
      </c>
      <c r="E914" s="36" t="s">
        <v>444</v>
      </c>
      <c r="F914" s="112">
        <f t="shared" si="50"/>
        <v>8.0333333333333332</v>
      </c>
      <c r="G914" s="113">
        <f t="shared" si="48"/>
        <v>0</v>
      </c>
      <c r="H914" s="115">
        <f t="shared" si="49"/>
        <v>0</v>
      </c>
      <c r="I914" s="18"/>
      <c r="J914" s="18"/>
      <c r="K914" s="7"/>
      <c r="L914" s="7"/>
      <c r="M914" s="7"/>
      <c r="N914" s="18"/>
      <c r="O914" s="122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spans="1:30" hidden="1">
      <c r="A915" s="18" t="s">
        <v>21</v>
      </c>
      <c r="B915" s="7" t="s">
        <v>118</v>
      </c>
      <c r="C915" s="137">
        <v>46225</v>
      </c>
      <c r="D915" s="42" t="s">
        <v>746</v>
      </c>
      <c r="E915" s="36" t="s">
        <v>561</v>
      </c>
      <c r="F915" s="112">
        <f t="shared" si="50"/>
        <v>8.1</v>
      </c>
      <c r="G915" s="113">
        <f t="shared" si="48"/>
        <v>0</v>
      </c>
      <c r="H915" s="115">
        <f t="shared" si="49"/>
        <v>0</v>
      </c>
      <c r="I915" s="18"/>
      <c r="J915" s="18"/>
      <c r="K915" s="7"/>
      <c r="L915" s="7"/>
      <c r="M915" s="7"/>
      <c r="N915" s="18"/>
      <c r="O915" s="122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spans="1:30" hidden="1">
      <c r="A916" s="18" t="s">
        <v>21</v>
      </c>
      <c r="B916" s="7" t="s">
        <v>118</v>
      </c>
      <c r="C916" s="137">
        <v>46226</v>
      </c>
      <c r="D916" s="42" t="s">
        <v>746</v>
      </c>
      <c r="E916" s="36" t="s">
        <v>468</v>
      </c>
      <c r="F916" s="112">
        <f t="shared" si="50"/>
        <v>8.0833333333333339</v>
      </c>
      <c r="G916" s="113">
        <f t="shared" si="48"/>
        <v>0</v>
      </c>
      <c r="H916" s="115">
        <f t="shared" si="49"/>
        <v>0</v>
      </c>
      <c r="I916" s="18"/>
      <c r="J916" s="18"/>
      <c r="K916" s="7"/>
      <c r="L916" s="7"/>
      <c r="M916" s="7"/>
      <c r="N916" s="18"/>
      <c r="O916" s="122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hidden="1">
      <c r="A917" s="18" t="s">
        <v>21</v>
      </c>
      <c r="B917" s="7" t="s">
        <v>118</v>
      </c>
      <c r="C917" s="137">
        <v>46227</v>
      </c>
      <c r="D917" s="42" t="s">
        <v>746</v>
      </c>
      <c r="E917" s="36" t="s">
        <v>496</v>
      </c>
      <c r="F917" s="112">
        <f t="shared" si="50"/>
        <v>8.0666666666666664</v>
      </c>
      <c r="G917" s="113">
        <f t="shared" si="48"/>
        <v>0</v>
      </c>
      <c r="H917" s="115">
        <f t="shared" si="49"/>
        <v>0</v>
      </c>
      <c r="I917" s="18"/>
      <c r="J917" s="18"/>
      <c r="K917" s="7"/>
      <c r="L917" s="7"/>
      <c r="M917" s="7"/>
      <c r="N917" s="18"/>
      <c r="O917" s="122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hidden="1">
      <c r="A918" s="18" t="s">
        <v>21</v>
      </c>
      <c r="B918" s="7" t="s">
        <v>118</v>
      </c>
      <c r="C918" s="137">
        <v>46228</v>
      </c>
      <c r="D918" s="42" t="s">
        <v>800</v>
      </c>
      <c r="E918" s="36" t="s">
        <v>806</v>
      </c>
      <c r="F918" s="112">
        <f t="shared" si="50"/>
        <v>1.9833333333333334</v>
      </c>
      <c r="G918" s="113">
        <f t="shared" si="48"/>
        <v>1</v>
      </c>
      <c r="H918" s="115">
        <f t="shared" si="49"/>
        <v>1</v>
      </c>
      <c r="I918" s="18"/>
      <c r="J918" s="18"/>
      <c r="K918" s="7"/>
      <c r="L918" s="7"/>
      <c r="M918" s="7"/>
      <c r="N918" s="18"/>
      <c r="O918" s="122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hidden="1">
      <c r="A919" s="18" t="s">
        <v>21</v>
      </c>
      <c r="B919" s="7" t="s">
        <v>118</v>
      </c>
      <c r="C919" s="137">
        <v>46228</v>
      </c>
      <c r="D919" s="42" t="s">
        <v>746</v>
      </c>
      <c r="E919" s="36" t="s">
        <v>468</v>
      </c>
      <c r="F919" s="112">
        <f t="shared" si="50"/>
        <v>8.0833333333333339</v>
      </c>
      <c r="G919" s="113">
        <f t="shared" si="48"/>
        <v>0</v>
      </c>
      <c r="H919" s="115">
        <f t="shared" si="49"/>
        <v>0</v>
      </c>
      <c r="I919" s="18"/>
      <c r="J919" s="18"/>
      <c r="K919" s="7"/>
      <c r="L919" s="7"/>
      <c r="M919" s="7"/>
      <c r="N919" s="18"/>
      <c r="O919" s="122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hidden="1">
      <c r="A920" s="18" t="s">
        <v>21</v>
      </c>
      <c r="B920" s="7" t="s">
        <v>118</v>
      </c>
      <c r="C920" s="137">
        <v>46229</v>
      </c>
      <c r="D920" s="42" t="s">
        <v>800</v>
      </c>
      <c r="E920" s="36" t="s">
        <v>715</v>
      </c>
      <c r="F920" s="112">
        <f t="shared" si="50"/>
        <v>0.68333333333333335</v>
      </c>
      <c r="G920" s="113">
        <f t="shared" si="48"/>
        <v>1</v>
      </c>
      <c r="H920" s="115">
        <f t="shared" si="49"/>
        <v>1</v>
      </c>
      <c r="I920" s="18"/>
      <c r="J920" s="18"/>
      <c r="K920" s="7"/>
      <c r="L920" s="7"/>
      <c r="M920" s="7"/>
      <c r="N920" s="18"/>
      <c r="O920" s="122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spans="1:30" hidden="1">
      <c r="A921" s="18" t="s">
        <v>21</v>
      </c>
      <c r="B921" s="7" t="s">
        <v>118</v>
      </c>
      <c r="C921" s="137">
        <v>46229</v>
      </c>
      <c r="D921" s="42" t="s">
        <v>746</v>
      </c>
      <c r="E921" s="36" t="s">
        <v>496</v>
      </c>
      <c r="F921" s="112">
        <f t="shared" si="50"/>
        <v>8.0666666666666664</v>
      </c>
      <c r="G921" s="113">
        <f t="shared" si="48"/>
        <v>0</v>
      </c>
      <c r="H921" s="115">
        <f t="shared" si="49"/>
        <v>0</v>
      </c>
      <c r="I921" s="18"/>
      <c r="J921" s="18"/>
      <c r="K921" s="7"/>
      <c r="L921" s="7"/>
      <c r="M921" s="7"/>
      <c r="N921" s="18"/>
      <c r="O921" s="122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hidden="1">
      <c r="A922" s="18" t="s">
        <v>21</v>
      </c>
      <c r="B922" s="7" t="s">
        <v>118</v>
      </c>
      <c r="C922" s="137">
        <v>46230</v>
      </c>
      <c r="D922" s="42" t="s">
        <v>800</v>
      </c>
      <c r="E922" s="36" t="s">
        <v>805</v>
      </c>
      <c r="F922" s="112">
        <f t="shared" si="50"/>
        <v>2.0333333333333332</v>
      </c>
      <c r="G922" s="113">
        <f t="shared" si="48"/>
        <v>1</v>
      </c>
      <c r="H922" s="115">
        <f t="shared" si="49"/>
        <v>1</v>
      </c>
      <c r="I922" s="18"/>
      <c r="J922" s="18"/>
      <c r="K922" s="7"/>
      <c r="L922" s="7"/>
      <c r="M922" s="7"/>
      <c r="N922" s="18"/>
      <c r="O922" s="122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hidden="1">
      <c r="A923" s="18" t="s">
        <v>21</v>
      </c>
      <c r="B923" s="7" t="s">
        <v>118</v>
      </c>
      <c r="C923" s="137">
        <v>46230</v>
      </c>
      <c r="D923" s="42" t="s">
        <v>746</v>
      </c>
      <c r="E923" s="36" t="s">
        <v>444</v>
      </c>
      <c r="F923" s="112">
        <f t="shared" si="50"/>
        <v>8.0333333333333332</v>
      </c>
      <c r="G923" s="113">
        <f t="shared" si="48"/>
        <v>0</v>
      </c>
      <c r="H923" s="115">
        <f t="shared" si="49"/>
        <v>0</v>
      </c>
      <c r="I923" s="18"/>
      <c r="J923" s="18"/>
      <c r="K923" s="7"/>
      <c r="L923" s="7"/>
      <c r="M923" s="7"/>
      <c r="N923" s="18"/>
      <c r="O923" s="122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hidden="1">
      <c r="A924" s="18" t="s">
        <v>21</v>
      </c>
      <c r="B924" s="7" t="s">
        <v>118</v>
      </c>
      <c r="C924" s="137">
        <v>46231</v>
      </c>
      <c r="D924" s="42" t="s">
        <v>800</v>
      </c>
      <c r="E924" s="36" t="s">
        <v>638</v>
      </c>
      <c r="F924" s="112">
        <f t="shared" si="50"/>
        <v>2.0499999999999998</v>
      </c>
      <c r="G924" s="113">
        <f t="shared" si="48"/>
        <v>1</v>
      </c>
      <c r="H924" s="115">
        <f t="shared" si="49"/>
        <v>1</v>
      </c>
      <c r="I924" s="18"/>
      <c r="J924" s="18"/>
      <c r="K924" s="7"/>
      <c r="L924" s="7"/>
      <c r="M924" s="7"/>
      <c r="N924" s="18"/>
      <c r="O924" s="122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spans="1:30" hidden="1">
      <c r="A925" s="18" t="s">
        <v>21</v>
      </c>
      <c r="B925" s="7" t="s">
        <v>118</v>
      </c>
      <c r="C925" s="137">
        <v>46231</v>
      </c>
      <c r="D925" s="42" t="s">
        <v>746</v>
      </c>
      <c r="E925" s="36" t="s">
        <v>444</v>
      </c>
      <c r="F925" s="112">
        <f t="shared" si="50"/>
        <v>8.0333333333333332</v>
      </c>
      <c r="G925" s="113">
        <f t="shared" si="48"/>
        <v>0</v>
      </c>
      <c r="H925" s="115">
        <f t="shared" si="49"/>
        <v>0</v>
      </c>
      <c r="I925" s="18"/>
      <c r="J925" s="18"/>
      <c r="K925" s="7"/>
      <c r="L925" s="7"/>
      <c r="M925" s="7"/>
      <c r="N925" s="18"/>
      <c r="O925" s="122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spans="1:30" hidden="1">
      <c r="A926" s="18" t="s">
        <v>21</v>
      </c>
      <c r="B926" s="7" t="s">
        <v>118</v>
      </c>
      <c r="C926" s="137">
        <v>46233</v>
      </c>
      <c r="D926" s="42" t="s">
        <v>800</v>
      </c>
      <c r="E926" s="36" t="s">
        <v>807</v>
      </c>
      <c r="F926" s="112">
        <f t="shared" si="50"/>
        <v>2.8166666666666664</v>
      </c>
      <c r="G926" s="113">
        <f t="shared" si="48"/>
        <v>1</v>
      </c>
      <c r="H926" s="115">
        <f t="shared" si="49"/>
        <v>1</v>
      </c>
      <c r="I926" s="18"/>
      <c r="J926" s="18"/>
      <c r="K926" s="7"/>
      <c r="L926" s="7"/>
      <c r="M926" s="7"/>
      <c r="N926" s="18"/>
      <c r="O926" s="122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hidden="1">
      <c r="A927" s="18" t="s">
        <v>21</v>
      </c>
      <c r="B927" s="7" t="s">
        <v>118</v>
      </c>
      <c r="C927" s="137">
        <v>46233</v>
      </c>
      <c r="D927" s="42" t="s">
        <v>746</v>
      </c>
      <c r="E927" s="36" t="s">
        <v>496</v>
      </c>
      <c r="F927" s="112">
        <f t="shared" si="50"/>
        <v>8.0666666666666664</v>
      </c>
      <c r="G927" s="113">
        <f t="shared" si="48"/>
        <v>0</v>
      </c>
      <c r="H927" s="115">
        <f t="shared" si="49"/>
        <v>0</v>
      </c>
      <c r="I927" s="18"/>
      <c r="J927" s="18"/>
      <c r="K927" s="7"/>
      <c r="L927" s="7"/>
      <c r="M927" s="7"/>
      <c r="N927" s="18"/>
      <c r="O927" s="122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hidden="1">
      <c r="A928" s="18" t="s">
        <v>21</v>
      </c>
      <c r="B928" s="7" t="s">
        <v>118</v>
      </c>
      <c r="C928" s="137">
        <v>46234</v>
      </c>
      <c r="D928" s="42" t="s">
        <v>764</v>
      </c>
      <c r="E928" s="36" t="s">
        <v>356</v>
      </c>
      <c r="F928" s="112">
        <f t="shared" si="50"/>
        <v>2.9166666666666665</v>
      </c>
      <c r="G928" s="113">
        <f t="shared" si="48"/>
        <v>1</v>
      </c>
      <c r="H928" s="115">
        <f t="shared" si="49"/>
        <v>1</v>
      </c>
      <c r="I928" s="18"/>
      <c r="J928" s="18"/>
      <c r="K928" s="7"/>
      <c r="L928" s="7"/>
      <c r="M928" s="7"/>
      <c r="N928" s="18"/>
      <c r="O928" s="122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hidden="1">
      <c r="A929" s="18" t="s">
        <v>21</v>
      </c>
      <c r="B929" s="7" t="s">
        <v>118</v>
      </c>
      <c r="C929" s="137">
        <v>46234</v>
      </c>
      <c r="D929" s="42" t="s">
        <v>746</v>
      </c>
      <c r="E929" s="36" t="s">
        <v>324</v>
      </c>
      <c r="F929" s="112">
        <f t="shared" si="50"/>
        <v>8.0500000000000007</v>
      </c>
      <c r="G929" s="113">
        <f t="shared" si="48"/>
        <v>0</v>
      </c>
      <c r="H929" s="115">
        <f t="shared" si="49"/>
        <v>0</v>
      </c>
      <c r="I929" s="18"/>
      <c r="J929" s="18"/>
      <c r="K929" s="7"/>
      <c r="L929" s="7"/>
      <c r="M929" s="7"/>
      <c r="N929" s="18"/>
      <c r="O929" s="122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0" hidden="1">
      <c r="A930" s="18" t="s">
        <v>22</v>
      </c>
      <c r="B930" s="7" t="s">
        <v>119</v>
      </c>
      <c r="C930" s="137">
        <v>46204</v>
      </c>
      <c r="D930" s="42" t="s">
        <v>746</v>
      </c>
      <c r="E930" s="36" t="s">
        <v>539</v>
      </c>
      <c r="F930" s="112">
        <f t="shared" si="50"/>
        <v>9.0166666666666675</v>
      </c>
      <c r="G930" s="113">
        <f t="shared" si="48"/>
        <v>0</v>
      </c>
      <c r="H930" s="115">
        <f t="shared" si="49"/>
        <v>0</v>
      </c>
      <c r="I930" s="18"/>
      <c r="J930" s="18"/>
      <c r="K930" s="7"/>
      <c r="L930" s="7"/>
      <c r="M930" s="7"/>
      <c r="N930" s="18"/>
      <c r="O930" s="122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hidden="1">
      <c r="A931" s="18" t="s">
        <v>22</v>
      </c>
      <c r="B931" s="7" t="s">
        <v>119</v>
      </c>
      <c r="C931" s="137">
        <v>46205</v>
      </c>
      <c r="D931" s="42" t="s">
        <v>746</v>
      </c>
      <c r="E931" s="36" t="s">
        <v>623</v>
      </c>
      <c r="F931" s="112">
        <f t="shared" si="50"/>
        <v>7.8</v>
      </c>
      <c r="G931" s="113">
        <f t="shared" si="48"/>
        <v>0</v>
      </c>
      <c r="H931" s="115">
        <f t="shared" si="49"/>
        <v>0</v>
      </c>
      <c r="I931" s="18"/>
      <c r="J931" s="18"/>
      <c r="K931" s="7"/>
      <c r="L931" s="7"/>
      <c r="M931" s="7"/>
      <c r="N931" s="18"/>
      <c r="O931" s="122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hidden="1">
      <c r="A932" s="18" t="s">
        <v>22</v>
      </c>
      <c r="B932" s="7" t="s">
        <v>119</v>
      </c>
      <c r="C932" s="137">
        <v>46206</v>
      </c>
      <c r="D932" s="42" t="s">
        <v>746</v>
      </c>
      <c r="E932" s="36" t="s">
        <v>808</v>
      </c>
      <c r="F932" s="112">
        <f t="shared" si="50"/>
        <v>7.7</v>
      </c>
      <c r="G932" s="113">
        <f t="shared" si="48"/>
        <v>0</v>
      </c>
      <c r="H932" s="115">
        <f t="shared" si="49"/>
        <v>0</v>
      </c>
      <c r="I932" s="18"/>
      <c r="J932" s="18"/>
      <c r="K932" s="7"/>
      <c r="L932" s="7"/>
      <c r="M932" s="7"/>
      <c r="N932" s="18"/>
      <c r="O932" s="122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hidden="1">
      <c r="A933" s="18" t="s">
        <v>22</v>
      </c>
      <c r="B933" s="7" t="s">
        <v>119</v>
      </c>
      <c r="C933" s="137">
        <v>46207</v>
      </c>
      <c r="D933" s="42" t="s">
        <v>746</v>
      </c>
      <c r="E933" s="36" t="s">
        <v>518</v>
      </c>
      <c r="F933" s="112">
        <f t="shared" si="50"/>
        <v>7.7833333333333332</v>
      </c>
      <c r="G933" s="113">
        <f t="shared" si="48"/>
        <v>0</v>
      </c>
      <c r="H933" s="115">
        <f t="shared" si="49"/>
        <v>0</v>
      </c>
      <c r="I933" s="18"/>
      <c r="J933" s="18"/>
      <c r="K933" s="7"/>
      <c r="L933" s="7"/>
      <c r="M933" s="7"/>
      <c r="N933" s="18"/>
      <c r="O933" s="122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hidden="1">
      <c r="A934" s="18" t="s">
        <v>22</v>
      </c>
      <c r="B934" s="7" t="s">
        <v>119</v>
      </c>
      <c r="C934" s="137">
        <v>46208</v>
      </c>
      <c r="D934" s="42" t="s">
        <v>746</v>
      </c>
      <c r="E934" s="36" t="s">
        <v>492</v>
      </c>
      <c r="F934" s="112">
        <f t="shared" si="50"/>
        <v>7.8666666666666671</v>
      </c>
      <c r="G934" s="113">
        <f t="shared" si="48"/>
        <v>0</v>
      </c>
      <c r="H934" s="115">
        <f t="shared" si="49"/>
        <v>0</v>
      </c>
      <c r="I934" s="18"/>
      <c r="J934" s="18"/>
      <c r="K934" s="7"/>
      <c r="L934" s="7"/>
      <c r="M934" s="7"/>
      <c r="N934" s="18"/>
      <c r="O934" s="122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hidden="1">
      <c r="A935" s="18" t="s">
        <v>22</v>
      </c>
      <c r="B935" s="7" t="s">
        <v>119</v>
      </c>
      <c r="C935" s="137">
        <v>46209</v>
      </c>
      <c r="D935" s="42" t="s">
        <v>746</v>
      </c>
      <c r="E935" s="36" t="s">
        <v>298</v>
      </c>
      <c r="F935" s="112">
        <f t="shared" si="50"/>
        <v>7.9833333333333334</v>
      </c>
      <c r="G935" s="113">
        <f t="shared" si="48"/>
        <v>0</v>
      </c>
      <c r="H935" s="115">
        <f t="shared" si="49"/>
        <v>0</v>
      </c>
      <c r="I935" s="18"/>
      <c r="J935" s="18"/>
      <c r="K935" s="7"/>
      <c r="L935" s="7"/>
      <c r="M935" s="7"/>
      <c r="N935" s="18"/>
      <c r="O935" s="122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spans="1:30" hidden="1">
      <c r="A936" s="18" t="s">
        <v>22</v>
      </c>
      <c r="B936" s="7" t="s">
        <v>119</v>
      </c>
      <c r="C936" s="137">
        <v>46210</v>
      </c>
      <c r="D936" s="42" t="s">
        <v>746</v>
      </c>
      <c r="E936" s="36" t="s">
        <v>492</v>
      </c>
      <c r="F936" s="112">
        <f t="shared" si="50"/>
        <v>7.8666666666666671</v>
      </c>
      <c r="G936" s="113">
        <f t="shared" si="48"/>
        <v>0</v>
      </c>
      <c r="H936" s="115">
        <f t="shared" si="49"/>
        <v>0</v>
      </c>
      <c r="I936" s="18"/>
      <c r="J936" s="18"/>
      <c r="K936" s="7"/>
      <c r="L936" s="7"/>
      <c r="M936" s="7"/>
      <c r="N936" s="18"/>
      <c r="O936" s="122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hidden="1">
      <c r="A937" s="18" t="s">
        <v>22</v>
      </c>
      <c r="B937" s="7" t="s">
        <v>119</v>
      </c>
      <c r="C937" s="137">
        <v>46211</v>
      </c>
      <c r="D937" s="42" t="s">
        <v>746</v>
      </c>
      <c r="E937" s="36" t="s">
        <v>243</v>
      </c>
      <c r="F937" s="112">
        <f t="shared" si="50"/>
        <v>8</v>
      </c>
      <c r="G937" s="113">
        <f t="shared" si="48"/>
        <v>0</v>
      </c>
      <c r="H937" s="115">
        <f t="shared" si="49"/>
        <v>0</v>
      </c>
      <c r="I937" s="18"/>
      <c r="J937" s="18"/>
      <c r="K937" s="7"/>
      <c r="L937" s="7"/>
      <c r="M937" s="7"/>
      <c r="N937" s="18"/>
      <c r="O937" s="122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hidden="1">
      <c r="A938" s="18" t="s">
        <v>22</v>
      </c>
      <c r="B938" s="7" t="s">
        <v>119</v>
      </c>
      <c r="C938" s="137">
        <v>46212</v>
      </c>
      <c r="D938" s="42" t="s">
        <v>746</v>
      </c>
      <c r="E938" s="36" t="s">
        <v>491</v>
      </c>
      <c r="F938" s="112">
        <f t="shared" si="50"/>
        <v>7.9666666666666668</v>
      </c>
      <c r="G938" s="113">
        <f t="shared" si="48"/>
        <v>0</v>
      </c>
      <c r="H938" s="115">
        <f t="shared" si="49"/>
        <v>0</v>
      </c>
      <c r="I938" s="18"/>
      <c r="J938" s="18"/>
      <c r="K938" s="7"/>
      <c r="L938" s="7"/>
      <c r="M938" s="7"/>
      <c r="N938" s="18"/>
      <c r="O938" s="122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hidden="1">
      <c r="A939" s="18" t="s">
        <v>22</v>
      </c>
      <c r="B939" s="7" t="s">
        <v>119</v>
      </c>
      <c r="C939" s="137">
        <v>46213</v>
      </c>
      <c r="D939" s="42" t="s">
        <v>746</v>
      </c>
      <c r="E939" s="36" t="s">
        <v>298</v>
      </c>
      <c r="F939" s="112">
        <f t="shared" si="50"/>
        <v>7.9833333333333334</v>
      </c>
      <c r="G939" s="113">
        <f t="shared" si="48"/>
        <v>0</v>
      </c>
      <c r="H939" s="115">
        <f t="shared" si="49"/>
        <v>0</v>
      </c>
      <c r="I939" s="18"/>
      <c r="J939" s="18"/>
      <c r="K939" s="7"/>
      <c r="L939" s="7"/>
      <c r="M939" s="7"/>
      <c r="N939" s="18"/>
      <c r="O939" s="122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hidden="1">
      <c r="A940" s="18" t="s">
        <v>22</v>
      </c>
      <c r="B940" s="7" t="s">
        <v>119</v>
      </c>
      <c r="C940" s="137">
        <v>46214</v>
      </c>
      <c r="D940" s="42" t="s">
        <v>746</v>
      </c>
      <c r="E940" s="36" t="s">
        <v>496</v>
      </c>
      <c r="F940" s="112">
        <f t="shared" si="50"/>
        <v>8.0666666666666664</v>
      </c>
      <c r="G940" s="113">
        <f t="shared" si="48"/>
        <v>0</v>
      </c>
      <c r="H940" s="115">
        <f t="shared" si="49"/>
        <v>0</v>
      </c>
      <c r="I940" s="18"/>
      <c r="J940" s="18"/>
      <c r="K940" s="7"/>
      <c r="L940" s="7"/>
      <c r="M940" s="7"/>
      <c r="N940" s="18"/>
      <c r="O940" s="122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spans="1:30" hidden="1">
      <c r="A941" s="18" t="s">
        <v>22</v>
      </c>
      <c r="B941" s="7" t="s">
        <v>119</v>
      </c>
      <c r="C941" s="137">
        <v>46215</v>
      </c>
      <c r="D941" s="42" t="s">
        <v>746</v>
      </c>
      <c r="E941" s="36" t="s">
        <v>496</v>
      </c>
      <c r="F941" s="112">
        <f t="shared" si="50"/>
        <v>8.0666666666666664</v>
      </c>
      <c r="G941" s="113">
        <f t="shared" si="48"/>
        <v>0</v>
      </c>
      <c r="H941" s="115">
        <f t="shared" si="49"/>
        <v>0</v>
      </c>
      <c r="I941" s="18"/>
      <c r="J941" s="18"/>
      <c r="K941" s="7"/>
      <c r="L941" s="7"/>
      <c r="M941" s="7"/>
      <c r="N941" s="18"/>
      <c r="O941" s="122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hidden="1">
      <c r="A942" s="18" t="s">
        <v>22</v>
      </c>
      <c r="B942" s="7" t="s">
        <v>119</v>
      </c>
      <c r="C942" s="137">
        <v>46216</v>
      </c>
      <c r="D942" s="42" t="s">
        <v>746</v>
      </c>
      <c r="E942" s="36" t="s">
        <v>243</v>
      </c>
      <c r="F942" s="112">
        <f t="shared" si="50"/>
        <v>8</v>
      </c>
      <c r="G942" s="113">
        <f t="shared" si="48"/>
        <v>0</v>
      </c>
      <c r="H942" s="115">
        <f t="shared" si="49"/>
        <v>0</v>
      </c>
      <c r="I942" s="18"/>
      <c r="J942" s="18"/>
      <c r="K942" s="7"/>
      <c r="L942" s="7"/>
      <c r="M942" s="7"/>
      <c r="N942" s="18"/>
      <c r="O942" s="122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hidden="1">
      <c r="A943" s="18" t="s">
        <v>22</v>
      </c>
      <c r="B943" s="7" t="s">
        <v>119</v>
      </c>
      <c r="C943" s="137">
        <v>46217</v>
      </c>
      <c r="D943" s="42" t="s">
        <v>746</v>
      </c>
      <c r="E943" s="36" t="s">
        <v>243</v>
      </c>
      <c r="F943" s="112">
        <f t="shared" si="50"/>
        <v>8</v>
      </c>
      <c r="G943" s="113">
        <f t="shared" si="48"/>
        <v>0</v>
      </c>
      <c r="H943" s="115">
        <f t="shared" si="49"/>
        <v>0</v>
      </c>
      <c r="I943" s="18"/>
      <c r="J943" s="18"/>
      <c r="K943" s="7"/>
      <c r="L943" s="7"/>
      <c r="M943" s="7"/>
      <c r="N943" s="18"/>
      <c r="O943" s="122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hidden="1">
      <c r="A944" s="18" t="s">
        <v>22</v>
      </c>
      <c r="B944" s="7" t="s">
        <v>119</v>
      </c>
      <c r="C944" s="137">
        <v>46218</v>
      </c>
      <c r="D944" s="42" t="s">
        <v>746</v>
      </c>
      <c r="E944" s="36" t="s">
        <v>324</v>
      </c>
      <c r="F944" s="112">
        <f t="shared" si="50"/>
        <v>8.0500000000000007</v>
      </c>
      <c r="G944" s="113">
        <f t="shared" si="48"/>
        <v>0</v>
      </c>
      <c r="H944" s="115">
        <f t="shared" si="49"/>
        <v>0</v>
      </c>
      <c r="I944" s="18"/>
      <c r="J944" s="18"/>
      <c r="K944" s="7"/>
      <c r="L944" s="7"/>
      <c r="M944" s="7"/>
      <c r="N944" s="18"/>
      <c r="O944" s="122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hidden="1">
      <c r="A945" s="18" t="s">
        <v>22</v>
      </c>
      <c r="B945" s="7" t="s">
        <v>119</v>
      </c>
      <c r="C945" s="137">
        <v>46219</v>
      </c>
      <c r="D945" s="42" t="s">
        <v>746</v>
      </c>
      <c r="E945" s="36" t="s">
        <v>303</v>
      </c>
      <c r="F945" s="112">
        <f t="shared" si="50"/>
        <v>7.95</v>
      </c>
      <c r="G945" s="113">
        <f t="shared" si="48"/>
        <v>0</v>
      </c>
      <c r="H945" s="115">
        <f t="shared" si="49"/>
        <v>0</v>
      </c>
      <c r="I945" s="18"/>
      <c r="J945" s="18"/>
      <c r="K945" s="7"/>
      <c r="L945" s="7"/>
      <c r="M945" s="7"/>
      <c r="N945" s="18"/>
      <c r="O945" s="122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hidden="1">
      <c r="A946" s="18" t="s">
        <v>22</v>
      </c>
      <c r="B946" s="7" t="s">
        <v>119</v>
      </c>
      <c r="C946" s="137">
        <v>46220</v>
      </c>
      <c r="D946" s="42" t="s">
        <v>746</v>
      </c>
      <c r="E946" s="36" t="s">
        <v>243</v>
      </c>
      <c r="F946" s="112">
        <f t="shared" si="50"/>
        <v>8</v>
      </c>
      <c r="G946" s="113">
        <f t="shared" si="48"/>
        <v>0</v>
      </c>
      <c r="H946" s="115">
        <f t="shared" si="49"/>
        <v>0</v>
      </c>
      <c r="I946" s="18"/>
      <c r="J946" s="18"/>
      <c r="K946" s="7"/>
      <c r="L946" s="7"/>
      <c r="M946" s="7"/>
      <c r="N946" s="18"/>
      <c r="O946" s="122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hidden="1">
      <c r="A947" s="18" t="s">
        <v>22</v>
      </c>
      <c r="B947" s="7" t="s">
        <v>119</v>
      </c>
      <c r="C947" s="137">
        <v>46221</v>
      </c>
      <c r="D947" s="42" t="s">
        <v>746</v>
      </c>
      <c r="E947" s="36" t="s">
        <v>324</v>
      </c>
      <c r="F947" s="112">
        <f t="shared" si="50"/>
        <v>8.0500000000000007</v>
      </c>
      <c r="G947" s="113">
        <f t="shared" si="48"/>
        <v>0</v>
      </c>
      <c r="H947" s="115">
        <f t="shared" si="49"/>
        <v>0</v>
      </c>
      <c r="I947" s="18"/>
      <c r="J947" s="18"/>
      <c r="K947" s="7"/>
      <c r="L947" s="7"/>
      <c r="M947" s="7"/>
      <c r="N947" s="18"/>
      <c r="O947" s="122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spans="1:30" hidden="1">
      <c r="A948" s="18" t="s">
        <v>22</v>
      </c>
      <c r="B948" s="7" t="s">
        <v>119</v>
      </c>
      <c r="C948" s="137">
        <v>46222</v>
      </c>
      <c r="D948" s="42" t="s">
        <v>746</v>
      </c>
      <c r="E948" s="36" t="s">
        <v>324</v>
      </c>
      <c r="F948" s="112">
        <f t="shared" si="50"/>
        <v>8.0500000000000007</v>
      </c>
      <c r="G948" s="113">
        <f t="shared" si="48"/>
        <v>0</v>
      </c>
      <c r="H948" s="115">
        <f t="shared" si="49"/>
        <v>0</v>
      </c>
      <c r="I948" s="18"/>
      <c r="J948" s="18"/>
      <c r="K948" s="7"/>
      <c r="L948" s="7"/>
      <c r="M948" s="7"/>
      <c r="N948" s="18"/>
      <c r="O948" s="122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hidden="1">
      <c r="A949" s="18" t="s">
        <v>22</v>
      </c>
      <c r="B949" s="7" t="s">
        <v>119</v>
      </c>
      <c r="C949" s="137">
        <v>46223</v>
      </c>
      <c r="D949" s="42" t="s">
        <v>746</v>
      </c>
      <c r="E949" s="36" t="s">
        <v>219</v>
      </c>
      <c r="F949" s="112">
        <f t="shared" si="50"/>
        <v>7.9333333333333336</v>
      </c>
      <c r="G949" s="113">
        <f t="shared" si="48"/>
        <v>0</v>
      </c>
      <c r="H949" s="115">
        <f t="shared" si="49"/>
        <v>0</v>
      </c>
      <c r="I949" s="18"/>
      <c r="J949" s="18"/>
      <c r="K949" s="7"/>
      <c r="L949" s="7"/>
      <c r="M949" s="7"/>
      <c r="N949" s="18"/>
      <c r="O949" s="122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spans="1:30" hidden="1">
      <c r="A950" s="18" t="s">
        <v>22</v>
      </c>
      <c r="B950" s="7" t="s">
        <v>119</v>
      </c>
      <c r="C950" s="137">
        <v>46224</v>
      </c>
      <c r="D950" s="42" t="s">
        <v>746</v>
      </c>
      <c r="E950" s="36" t="s">
        <v>495</v>
      </c>
      <c r="F950" s="112">
        <f t="shared" si="50"/>
        <v>8.0166666666666675</v>
      </c>
      <c r="G950" s="113">
        <f t="shared" si="48"/>
        <v>0</v>
      </c>
      <c r="H950" s="115">
        <f t="shared" si="49"/>
        <v>0</v>
      </c>
      <c r="I950" s="18"/>
      <c r="J950" s="18"/>
      <c r="K950" s="7"/>
      <c r="L950" s="7"/>
      <c r="M950" s="7"/>
      <c r="N950" s="18"/>
      <c r="O950" s="122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hidden="1">
      <c r="A951" s="18" t="s">
        <v>22</v>
      </c>
      <c r="B951" s="7" t="s">
        <v>119</v>
      </c>
      <c r="C951" s="137">
        <v>46225</v>
      </c>
      <c r="D951" s="42" t="s">
        <v>809</v>
      </c>
      <c r="E951" s="36" t="s">
        <v>810</v>
      </c>
      <c r="F951" s="112">
        <f t="shared" si="50"/>
        <v>2.35</v>
      </c>
      <c r="G951" s="113">
        <f t="shared" si="48"/>
        <v>1</v>
      </c>
      <c r="H951" s="115">
        <f t="shared" si="49"/>
        <v>1</v>
      </c>
      <c r="I951" s="18"/>
      <c r="J951" s="18"/>
      <c r="K951" s="7"/>
      <c r="L951" s="7"/>
      <c r="M951" s="7"/>
      <c r="N951" s="18"/>
      <c r="O951" s="122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spans="1:30" hidden="1">
      <c r="A952" s="18" t="s">
        <v>22</v>
      </c>
      <c r="B952" s="7" t="s">
        <v>119</v>
      </c>
      <c r="C952" s="137">
        <v>46225</v>
      </c>
      <c r="D952" s="42" t="s">
        <v>746</v>
      </c>
      <c r="E952" s="36" t="s">
        <v>316</v>
      </c>
      <c r="F952" s="112">
        <f t="shared" si="50"/>
        <v>7.9</v>
      </c>
      <c r="G952" s="113">
        <f t="shared" si="48"/>
        <v>0</v>
      </c>
      <c r="H952" s="115">
        <f t="shared" si="49"/>
        <v>0</v>
      </c>
      <c r="I952" s="18"/>
      <c r="J952" s="18"/>
      <c r="K952" s="7"/>
      <c r="L952" s="7"/>
      <c r="M952" s="7"/>
      <c r="N952" s="18"/>
      <c r="O952" s="122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spans="1:30" hidden="1">
      <c r="A953" s="18" t="s">
        <v>22</v>
      </c>
      <c r="B953" s="7" t="s">
        <v>119</v>
      </c>
      <c r="C953" s="137">
        <v>46226</v>
      </c>
      <c r="D953" s="42" t="s">
        <v>746</v>
      </c>
      <c r="E953" s="36" t="s">
        <v>303</v>
      </c>
      <c r="F953" s="112">
        <f t="shared" si="50"/>
        <v>7.95</v>
      </c>
      <c r="G953" s="113">
        <f t="shared" si="48"/>
        <v>0</v>
      </c>
      <c r="H953" s="115">
        <f t="shared" si="49"/>
        <v>0</v>
      </c>
      <c r="I953" s="18"/>
      <c r="J953" s="18"/>
      <c r="K953" s="7"/>
      <c r="L953" s="7"/>
      <c r="M953" s="7"/>
      <c r="N953" s="18"/>
      <c r="O953" s="122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hidden="1">
      <c r="A954" s="18" t="s">
        <v>22</v>
      </c>
      <c r="B954" s="7" t="s">
        <v>119</v>
      </c>
      <c r="C954" s="137">
        <v>46227</v>
      </c>
      <c r="D954" s="42" t="s">
        <v>746</v>
      </c>
      <c r="E954" s="36" t="s">
        <v>494</v>
      </c>
      <c r="F954" s="112">
        <f t="shared" si="50"/>
        <v>7.8833333333333329</v>
      </c>
      <c r="G954" s="113">
        <f t="shared" si="48"/>
        <v>0</v>
      </c>
      <c r="H954" s="115">
        <f t="shared" si="49"/>
        <v>0</v>
      </c>
      <c r="I954" s="18"/>
      <c r="J954" s="18"/>
      <c r="K954" s="7"/>
      <c r="L954" s="7"/>
      <c r="M954" s="7"/>
      <c r="N954" s="18"/>
      <c r="O954" s="122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hidden="1">
      <c r="A955" s="18" t="s">
        <v>22</v>
      </c>
      <c r="B955" s="7" t="s">
        <v>119</v>
      </c>
      <c r="C955" s="137">
        <v>46228</v>
      </c>
      <c r="D955" s="42" t="s">
        <v>746</v>
      </c>
      <c r="E955" s="36" t="s">
        <v>742</v>
      </c>
      <c r="F955" s="112">
        <f t="shared" si="50"/>
        <v>7.85</v>
      </c>
      <c r="G955" s="113">
        <f t="shared" si="48"/>
        <v>0</v>
      </c>
      <c r="H955" s="115">
        <f t="shared" si="49"/>
        <v>0</v>
      </c>
      <c r="I955" s="18"/>
      <c r="J955" s="18"/>
      <c r="K955" s="7"/>
      <c r="L955" s="7"/>
      <c r="M955" s="7"/>
      <c r="N955" s="18"/>
      <c r="O955" s="122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hidden="1">
      <c r="A956" s="18" t="s">
        <v>22</v>
      </c>
      <c r="B956" s="7" t="s">
        <v>119</v>
      </c>
      <c r="C956" s="137">
        <v>46229</v>
      </c>
      <c r="D956" s="42" t="s">
        <v>746</v>
      </c>
      <c r="E956" s="36" t="s">
        <v>494</v>
      </c>
      <c r="F956" s="112">
        <f t="shared" si="50"/>
        <v>7.8833333333333329</v>
      </c>
      <c r="G956" s="113">
        <f t="shared" si="48"/>
        <v>0</v>
      </c>
      <c r="H956" s="115">
        <f t="shared" si="49"/>
        <v>0</v>
      </c>
      <c r="I956" s="18"/>
      <c r="J956" s="18"/>
      <c r="K956" s="7"/>
      <c r="L956" s="7"/>
      <c r="M956" s="7"/>
      <c r="N956" s="18"/>
      <c r="O956" s="122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hidden="1">
      <c r="A957" s="18" t="s">
        <v>22</v>
      </c>
      <c r="B957" s="7" t="s">
        <v>119</v>
      </c>
      <c r="C957" s="137">
        <v>46230</v>
      </c>
      <c r="D957" s="42" t="s">
        <v>746</v>
      </c>
      <c r="E957" s="36" t="s">
        <v>495</v>
      </c>
      <c r="F957" s="112">
        <f t="shared" si="50"/>
        <v>8.0166666666666675</v>
      </c>
      <c r="G957" s="113">
        <f t="shared" si="48"/>
        <v>0</v>
      </c>
      <c r="H957" s="115">
        <f t="shared" si="49"/>
        <v>0</v>
      </c>
      <c r="I957" s="18"/>
      <c r="J957" s="18"/>
      <c r="K957" s="7"/>
      <c r="L957" s="7"/>
      <c r="M957" s="7"/>
      <c r="N957" s="18"/>
      <c r="O957" s="122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spans="1:30" hidden="1">
      <c r="A958" s="18" t="s">
        <v>22</v>
      </c>
      <c r="B958" s="7" t="s">
        <v>119</v>
      </c>
      <c r="C958" s="137">
        <v>46231</v>
      </c>
      <c r="D958" s="42" t="s">
        <v>809</v>
      </c>
      <c r="E958" s="36" t="s">
        <v>811</v>
      </c>
      <c r="F958" s="112">
        <f t="shared" si="50"/>
        <v>2.2166666666666668</v>
      </c>
      <c r="G958" s="113">
        <f t="shared" si="48"/>
        <v>1</v>
      </c>
      <c r="H958" s="115">
        <f t="shared" si="49"/>
        <v>1</v>
      </c>
      <c r="I958" s="18"/>
      <c r="J958" s="18"/>
      <c r="K958" s="7"/>
      <c r="L958" s="7"/>
      <c r="M958" s="7"/>
      <c r="N958" s="18"/>
      <c r="O958" s="122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spans="1:30" hidden="1">
      <c r="A959" s="18" t="s">
        <v>22</v>
      </c>
      <c r="B959" s="7" t="s">
        <v>119</v>
      </c>
      <c r="C959" s="137">
        <v>46231</v>
      </c>
      <c r="D959" s="42" t="s">
        <v>746</v>
      </c>
      <c r="E959" s="36" t="s">
        <v>492</v>
      </c>
      <c r="F959" s="112">
        <f t="shared" si="50"/>
        <v>7.8666666666666671</v>
      </c>
      <c r="G959" s="113">
        <f t="shared" si="48"/>
        <v>0</v>
      </c>
      <c r="H959" s="115">
        <f t="shared" si="49"/>
        <v>0</v>
      </c>
      <c r="I959" s="18"/>
      <c r="J959" s="18"/>
      <c r="K959" s="7"/>
      <c r="L959" s="7"/>
      <c r="M959" s="7"/>
      <c r="N959" s="18"/>
      <c r="O959" s="122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spans="1:30" hidden="1">
      <c r="A960" s="18" t="s">
        <v>22</v>
      </c>
      <c r="B960" s="7" t="s">
        <v>119</v>
      </c>
      <c r="C960" s="137">
        <v>46232</v>
      </c>
      <c r="D960" s="42" t="s">
        <v>809</v>
      </c>
      <c r="E960" s="36" t="s">
        <v>812</v>
      </c>
      <c r="F960" s="112">
        <f t="shared" si="50"/>
        <v>2.5</v>
      </c>
      <c r="G960" s="113">
        <f t="shared" si="48"/>
        <v>1</v>
      </c>
      <c r="H960" s="115">
        <f t="shared" si="49"/>
        <v>1</v>
      </c>
      <c r="I960" s="18"/>
      <c r="J960" s="18"/>
      <c r="K960" s="7"/>
      <c r="L960" s="7"/>
      <c r="M960" s="7"/>
      <c r="N960" s="18"/>
      <c r="O960" s="122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spans="1:30" hidden="1">
      <c r="A961" s="18" t="s">
        <v>22</v>
      </c>
      <c r="B961" s="7" t="s">
        <v>119</v>
      </c>
      <c r="C961" s="137">
        <v>46232</v>
      </c>
      <c r="D961" s="42" t="s">
        <v>746</v>
      </c>
      <c r="E961" s="36" t="s">
        <v>498</v>
      </c>
      <c r="F961" s="112">
        <f t="shared" si="50"/>
        <v>7.916666666666667</v>
      </c>
      <c r="G961" s="113">
        <f t="shared" si="48"/>
        <v>0</v>
      </c>
      <c r="H961" s="115">
        <f t="shared" si="49"/>
        <v>0</v>
      </c>
      <c r="I961" s="18"/>
      <c r="J961" s="18"/>
      <c r="K961" s="7"/>
      <c r="L961" s="7"/>
      <c r="M961" s="7"/>
      <c r="N961" s="18"/>
      <c r="O961" s="122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spans="1:30" hidden="1">
      <c r="A962" s="18" t="s">
        <v>22</v>
      </c>
      <c r="B962" s="7" t="s">
        <v>119</v>
      </c>
      <c r="C962" s="137">
        <v>46233</v>
      </c>
      <c r="D962" s="42" t="s">
        <v>746</v>
      </c>
      <c r="E962" s="36" t="s">
        <v>498</v>
      </c>
      <c r="F962" s="112">
        <f t="shared" si="50"/>
        <v>7.916666666666667</v>
      </c>
      <c r="G962" s="113">
        <f t="shared" ref="G962:G1025" si="51">IF(AND(ISNUMBER(F962), F962&lt;4), 1, 0)</f>
        <v>0</v>
      </c>
      <c r="H962" s="115">
        <f t="shared" ref="H962:H1025" si="52">IF(AND(G962=1, COUNTIFS(A:A, A962, B:B, B962, C:C, C962) &gt; 1), 1, 0)</f>
        <v>0</v>
      </c>
      <c r="I962" s="18"/>
      <c r="J962" s="18"/>
      <c r="K962" s="7"/>
      <c r="L962" s="7"/>
      <c r="M962" s="7"/>
      <c r="N962" s="18"/>
      <c r="O962" s="122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spans="1:30" hidden="1">
      <c r="A963" s="18" t="s">
        <v>22</v>
      </c>
      <c r="B963" s="7" t="s">
        <v>120</v>
      </c>
      <c r="C963" s="137">
        <v>46204</v>
      </c>
      <c r="D963" s="42" t="s">
        <v>813</v>
      </c>
      <c r="E963" s="36" t="s">
        <v>814</v>
      </c>
      <c r="F963" s="112">
        <f t="shared" ref="F963:F1026" si="53">IF(ISNUMBER(SEARCH("h",E963)), LEFT(E963,SEARCH("h",E963)-1) + IFERROR(MID(E963,SEARCH("h",E963)+1,LEN(E963)-SEARCH("h",E963)-1)/60, 0), IF(ISNUMBER(SEARCH("p",E963)), LEFT(E963,SEARCH("p",E963)-1)/60, "")
)</f>
        <v>6.2166666666666668</v>
      </c>
      <c r="G963" s="113">
        <f t="shared" si="51"/>
        <v>0</v>
      </c>
      <c r="H963" s="115">
        <f t="shared" si="52"/>
        <v>0</v>
      </c>
      <c r="I963" s="18"/>
      <c r="J963" s="18"/>
      <c r="K963" s="7"/>
      <c r="L963" s="7"/>
      <c r="M963" s="7"/>
      <c r="N963" s="18"/>
      <c r="O963" s="122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 spans="1:30" hidden="1">
      <c r="A964" s="18" t="s">
        <v>22</v>
      </c>
      <c r="B964" s="7" t="s">
        <v>120</v>
      </c>
      <c r="C964" s="137">
        <v>46205</v>
      </c>
      <c r="D964" s="42" t="s">
        <v>813</v>
      </c>
      <c r="E964" s="36" t="s">
        <v>661</v>
      </c>
      <c r="F964" s="112">
        <f t="shared" si="53"/>
        <v>7.583333333333333</v>
      </c>
      <c r="G964" s="113">
        <f t="shared" si="51"/>
        <v>0</v>
      </c>
      <c r="H964" s="115">
        <f t="shared" si="52"/>
        <v>0</v>
      </c>
      <c r="I964" s="18"/>
      <c r="J964" s="18"/>
      <c r="K964" s="7"/>
      <c r="L964" s="7"/>
      <c r="M964" s="7"/>
      <c r="N964" s="18"/>
      <c r="O964" s="122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spans="1:30" hidden="1">
      <c r="A965" s="18" t="s">
        <v>22</v>
      </c>
      <c r="B965" s="7" t="s">
        <v>120</v>
      </c>
      <c r="C965" s="137">
        <v>46206</v>
      </c>
      <c r="D965" s="42" t="s">
        <v>746</v>
      </c>
      <c r="E965" s="36" t="s">
        <v>444</v>
      </c>
      <c r="F965" s="112">
        <f t="shared" si="53"/>
        <v>8.0333333333333332</v>
      </c>
      <c r="G965" s="113">
        <f t="shared" si="51"/>
        <v>0</v>
      </c>
      <c r="H965" s="115">
        <f t="shared" si="52"/>
        <v>0</v>
      </c>
      <c r="I965" s="18"/>
      <c r="J965" s="18"/>
      <c r="K965" s="7"/>
      <c r="L965" s="7"/>
      <c r="M965" s="7"/>
      <c r="N965" s="18"/>
      <c r="O965" s="122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spans="1:30" hidden="1">
      <c r="A966" s="18" t="s">
        <v>22</v>
      </c>
      <c r="B966" s="7" t="s">
        <v>120</v>
      </c>
      <c r="C966" s="137">
        <v>46209</v>
      </c>
      <c r="D966" s="42" t="s">
        <v>813</v>
      </c>
      <c r="E966" s="36" t="s">
        <v>815</v>
      </c>
      <c r="F966" s="112">
        <f t="shared" si="53"/>
        <v>7.2333333333333334</v>
      </c>
      <c r="G966" s="113">
        <f t="shared" si="51"/>
        <v>0</v>
      </c>
      <c r="H966" s="115">
        <f t="shared" si="52"/>
        <v>0</v>
      </c>
      <c r="I966" s="18"/>
      <c r="J966" s="18"/>
      <c r="K966" s="7"/>
      <c r="L966" s="7"/>
      <c r="M966" s="7"/>
      <c r="N966" s="18"/>
      <c r="O966" s="122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spans="1:30" hidden="1">
      <c r="A967" s="18" t="s">
        <v>22</v>
      </c>
      <c r="B967" s="7" t="s">
        <v>120</v>
      </c>
      <c r="C967" s="137">
        <v>46210</v>
      </c>
      <c r="D967" s="42" t="s">
        <v>813</v>
      </c>
      <c r="E967" s="36" t="s">
        <v>774</v>
      </c>
      <c r="F967" s="112">
        <f t="shared" si="53"/>
        <v>7.2666666666666666</v>
      </c>
      <c r="G967" s="113">
        <f t="shared" si="51"/>
        <v>0</v>
      </c>
      <c r="H967" s="115">
        <f t="shared" si="52"/>
        <v>0</v>
      </c>
      <c r="I967" s="18"/>
      <c r="J967" s="18"/>
      <c r="K967" s="7"/>
      <c r="L967" s="7"/>
      <c r="M967" s="7"/>
      <c r="N967" s="18"/>
      <c r="O967" s="122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spans="1:30" hidden="1">
      <c r="A968" s="18" t="s">
        <v>22</v>
      </c>
      <c r="B968" s="7" t="s">
        <v>120</v>
      </c>
      <c r="C968" s="137">
        <v>46211</v>
      </c>
      <c r="D968" s="42" t="s">
        <v>813</v>
      </c>
      <c r="E968" s="36" t="s">
        <v>500</v>
      </c>
      <c r="F968" s="112">
        <f t="shared" si="53"/>
        <v>7.3</v>
      </c>
      <c r="G968" s="113">
        <f t="shared" si="51"/>
        <v>0</v>
      </c>
      <c r="H968" s="115">
        <f t="shared" si="52"/>
        <v>0</v>
      </c>
      <c r="I968" s="18"/>
      <c r="J968" s="18"/>
      <c r="K968" s="7"/>
      <c r="L968" s="7"/>
      <c r="M968" s="7"/>
      <c r="N968" s="18"/>
      <c r="O968" s="122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spans="1:30" hidden="1">
      <c r="A969" s="18" t="s">
        <v>22</v>
      </c>
      <c r="B969" s="7" t="s">
        <v>120</v>
      </c>
      <c r="C969" s="137">
        <v>46212</v>
      </c>
      <c r="D969" s="42" t="s">
        <v>813</v>
      </c>
      <c r="E969" s="36" t="s">
        <v>759</v>
      </c>
      <c r="F969" s="112">
        <f t="shared" si="53"/>
        <v>7.5333333333333332</v>
      </c>
      <c r="G969" s="113">
        <f t="shared" si="51"/>
        <v>0</v>
      </c>
      <c r="H969" s="115">
        <f t="shared" si="52"/>
        <v>0</v>
      </c>
      <c r="I969" s="18"/>
      <c r="J969" s="18"/>
      <c r="K969" s="7"/>
      <c r="L969" s="7"/>
      <c r="M969" s="7"/>
      <c r="N969" s="18"/>
      <c r="O969" s="122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spans="1:30" hidden="1">
      <c r="A970" s="18" t="s">
        <v>22</v>
      </c>
      <c r="B970" s="7" t="s">
        <v>120</v>
      </c>
      <c r="C970" s="137">
        <v>46213</v>
      </c>
      <c r="D970" s="42" t="s">
        <v>510</v>
      </c>
      <c r="E970" s="36" t="s">
        <v>364</v>
      </c>
      <c r="F970" s="112">
        <f t="shared" si="53"/>
        <v>8.3333333333333339</v>
      </c>
      <c r="G970" s="113">
        <f t="shared" si="51"/>
        <v>0</v>
      </c>
      <c r="H970" s="115">
        <f t="shared" si="52"/>
        <v>0</v>
      </c>
      <c r="I970" s="18"/>
      <c r="J970" s="18"/>
      <c r="K970" s="7"/>
      <c r="L970" s="7"/>
      <c r="M970" s="7"/>
      <c r="N970" s="18"/>
      <c r="O970" s="122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spans="1:30" hidden="1">
      <c r="A971" s="18" t="s">
        <v>22</v>
      </c>
      <c r="B971" s="7" t="s">
        <v>120</v>
      </c>
      <c r="C971" s="137">
        <v>46214</v>
      </c>
      <c r="D971" s="42" t="s">
        <v>499</v>
      </c>
      <c r="E971" s="36" t="s">
        <v>498</v>
      </c>
      <c r="F971" s="112">
        <f t="shared" si="53"/>
        <v>7.916666666666667</v>
      </c>
      <c r="G971" s="113">
        <f t="shared" si="51"/>
        <v>0</v>
      </c>
      <c r="H971" s="115">
        <f t="shared" si="52"/>
        <v>0</v>
      </c>
      <c r="I971" s="18"/>
      <c r="J971" s="18"/>
      <c r="K971" s="7"/>
      <c r="L971" s="7"/>
      <c r="M971" s="7"/>
      <c r="N971" s="18"/>
      <c r="O971" s="122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spans="1:30" hidden="1">
      <c r="A972" s="18" t="s">
        <v>22</v>
      </c>
      <c r="B972" s="7" t="s">
        <v>120</v>
      </c>
      <c r="C972" s="137">
        <v>46215</v>
      </c>
      <c r="D972" s="42" t="s">
        <v>499</v>
      </c>
      <c r="E972" s="36" t="s">
        <v>491</v>
      </c>
      <c r="F972" s="112">
        <f t="shared" si="53"/>
        <v>7.9666666666666668</v>
      </c>
      <c r="G972" s="113">
        <f t="shared" si="51"/>
        <v>0</v>
      </c>
      <c r="H972" s="115">
        <f t="shared" si="52"/>
        <v>0</v>
      </c>
      <c r="I972" s="18"/>
      <c r="J972" s="18"/>
      <c r="K972" s="7"/>
      <c r="L972" s="7"/>
      <c r="M972" s="7"/>
      <c r="N972" s="18"/>
      <c r="O972" s="122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spans="1:30" hidden="1">
      <c r="A973" s="18" t="s">
        <v>22</v>
      </c>
      <c r="B973" s="7" t="s">
        <v>120</v>
      </c>
      <c r="C973" s="137">
        <v>46216</v>
      </c>
      <c r="D973" s="42" t="s">
        <v>813</v>
      </c>
      <c r="E973" s="36" t="s">
        <v>816</v>
      </c>
      <c r="F973" s="112">
        <f t="shared" si="53"/>
        <v>7.2</v>
      </c>
      <c r="G973" s="113">
        <f t="shared" si="51"/>
        <v>0</v>
      </c>
      <c r="H973" s="115">
        <f t="shared" si="52"/>
        <v>0</v>
      </c>
      <c r="I973" s="18"/>
      <c r="J973" s="18"/>
      <c r="K973" s="7"/>
      <c r="L973" s="7"/>
      <c r="M973" s="7"/>
      <c r="N973" s="18"/>
      <c r="O973" s="122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spans="1:30" hidden="1">
      <c r="A974" s="18" t="s">
        <v>22</v>
      </c>
      <c r="B974" s="7" t="s">
        <v>120</v>
      </c>
      <c r="C974" s="137">
        <v>46217</v>
      </c>
      <c r="D974" s="42" t="s">
        <v>813</v>
      </c>
      <c r="E974" s="36" t="s">
        <v>817</v>
      </c>
      <c r="F974" s="112">
        <f t="shared" si="53"/>
        <v>7.2166666666666668</v>
      </c>
      <c r="G974" s="113">
        <f t="shared" si="51"/>
        <v>0</v>
      </c>
      <c r="H974" s="115">
        <f t="shared" si="52"/>
        <v>0</v>
      </c>
      <c r="I974" s="18"/>
      <c r="J974" s="18"/>
      <c r="K974" s="7"/>
      <c r="L974" s="7"/>
      <c r="M974" s="7"/>
      <c r="N974" s="18"/>
      <c r="O974" s="122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spans="1:30" hidden="1">
      <c r="A975" s="18" t="s">
        <v>22</v>
      </c>
      <c r="B975" s="7" t="s">
        <v>120</v>
      </c>
      <c r="C975" s="137">
        <v>46217</v>
      </c>
      <c r="D975" s="42" t="s">
        <v>746</v>
      </c>
      <c r="E975" s="36" t="s">
        <v>818</v>
      </c>
      <c r="F975" s="112">
        <f t="shared" si="53"/>
        <v>0.33333333333333331</v>
      </c>
      <c r="G975" s="113">
        <f t="shared" si="51"/>
        <v>1</v>
      </c>
      <c r="H975" s="115">
        <f t="shared" si="52"/>
        <v>1</v>
      </c>
      <c r="I975" s="18"/>
      <c r="J975" s="18"/>
      <c r="K975" s="7"/>
      <c r="L975" s="7"/>
      <c r="M975" s="7"/>
      <c r="N975" s="18"/>
      <c r="O975" s="122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spans="1:30" hidden="1">
      <c r="A976" s="18" t="s">
        <v>22</v>
      </c>
      <c r="B976" s="7" t="s">
        <v>120</v>
      </c>
      <c r="C976" s="137">
        <v>46218</v>
      </c>
      <c r="D976" s="42" t="s">
        <v>813</v>
      </c>
      <c r="E976" s="36" t="s">
        <v>819</v>
      </c>
      <c r="F976" s="112">
        <f t="shared" si="53"/>
        <v>7.15</v>
      </c>
      <c r="G976" s="113">
        <f t="shared" si="51"/>
        <v>0</v>
      </c>
      <c r="H976" s="115">
        <f t="shared" si="52"/>
        <v>0</v>
      </c>
      <c r="I976" s="18"/>
      <c r="J976" s="18"/>
      <c r="K976" s="7"/>
      <c r="L976" s="7"/>
      <c r="M976" s="7"/>
      <c r="N976" s="18"/>
      <c r="O976" s="122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spans="1:30" hidden="1">
      <c r="A977" s="18" t="s">
        <v>22</v>
      </c>
      <c r="B977" s="7" t="s">
        <v>120</v>
      </c>
      <c r="C977" s="137">
        <v>46219</v>
      </c>
      <c r="D977" s="42" t="s">
        <v>813</v>
      </c>
      <c r="E977" s="36" t="s">
        <v>576</v>
      </c>
      <c r="F977" s="112">
        <f t="shared" si="53"/>
        <v>7.4333333333333336</v>
      </c>
      <c r="G977" s="113">
        <f t="shared" si="51"/>
        <v>0</v>
      </c>
      <c r="H977" s="115">
        <f t="shared" si="52"/>
        <v>0</v>
      </c>
      <c r="I977" s="18"/>
      <c r="J977" s="18"/>
      <c r="K977" s="7"/>
      <c r="L977" s="7"/>
      <c r="M977" s="7"/>
      <c r="N977" s="18"/>
      <c r="O977" s="122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spans="1:30" hidden="1">
      <c r="A978" s="18" t="s">
        <v>22</v>
      </c>
      <c r="B978" s="7" t="s">
        <v>120</v>
      </c>
      <c r="C978" s="137">
        <v>46220</v>
      </c>
      <c r="D978" s="42" t="s">
        <v>813</v>
      </c>
      <c r="E978" s="36" t="s">
        <v>238</v>
      </c>
      <c r="F978" s="112">
        <f t="shared" si="53"/>
        <v>7.3166666666666664</v>
      </c>
      <c r="G978" s="113">
        <f t="shared" si="51"/>
        <v>0</v>
      </c>
      <c r="H978" s="115">
        <f t="shared" si="52"/>
        <v>0</v>
      </c>
      <c r="I978" s="18"/>
      <c r="J978" s="18"/>
      <c r="K978" s="7"/>
      <c r="L978" s="7"/>
      <c r="M978" s="7"/>
      <c r="N978" s="18"/>
      <c r="O978" s="122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spans="1:30" hidden="1">
      <c r="A979" s="18" t="s">
        <v>22</v>
      </c>
      <c r="B979" s="7" t="s">
        <v>120</v>
      </c>
      <c r="C979" s="137">
        <v>46222</v>
      </c>
      <c r="D979" s="42" t="s">
        <v>499</v>
      </c>
      <c r="E979" s="36" t="s">
        <v>820</v>
      </c>
      <c r="F979" s="112">
        <f t="shared" si="53"/>
        <v>7.833333333333333</v>
      </c>
      <c r="G979" s="113">
        <f t="shared" si="51"/>
        <v>0</v>
      </c>
      <c r="H979" s="115">
        <f t="shared" si="52"/>
        <v>0</v>
      </c>
      <c r="I979" s="18"/>
      <c r="J979" s="18"/>
      <c r="K979" s="7"/>
      <c r="L979" s="7"/>
      <c r="M979" s="7"/>
      <c r="N979" s="18"/>
      <c r="O979" s="122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spans="1:30" hidden="1">
      <c r="A980" s="18" t="s">
        <v>22</v>
      </c>
      <c r="B980" s="7" t="s">
        <v>120</v>
      </c>
      <c r="C980" s="137">
        <v>46223</v>
      </c>
      <c r="D980" s="42" t="s">
        <v>813</v>
      </c>
      <c r="E980" s="36" t="s">
        <v>537</v>
      </c>
      <c r="F980" s="112">
        <f t="shared" si="53"/>
        <v>7.333333333333333</v>
      </c>
      <c r="G980" s="113">
        <f t="shared" si="51"/>
        <v>0</v>
      </c>
      <c r="H980" s="115">
        <f t="shared" si="52"/>
        <v>0</v>
      </c>
      <c r="I980" s="18"/>
      <c r="J980" s="18"/>
      <c r="K980" s="7"/>
      <c r="L980" s="7"/>
      <c r="M980" s="7"/>
      <c r="N980" s="18"/>
      <c r="O980" s="122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spans="1:30" hidden="1">
      <c r="A981" s="18" t="s">
        <v>22</v>
      </c>
      <c r="B981" s="7" t="s">
        <v>120</v>
      </c>
      <c r="C981" s="137">
        <v>46224</v>
      </c>
      <c r="D981" s="42" t="s">
        <v>813</v>
      </c>
      <c r="E981" s="36" t="s">
        <v>821</v>
      </c>
      <c r="F981" s="112">
        <f t="shared" si="53"/>
        <v>7.3833333333333337</v>
      </c>
      <c r="G981" s="113">
        <f t="shared" si="51"/>
        <v>0</v>
      </c>
      <c r="H981" s="115">
        <f t="shared" si="52"/>
        <v>0</v>
      </c>
      <c r="I981" s="18"/>
      <c r="J981" s="18"/>
      <c r="K981" s="7"/>
      <c r="L981" s="7"/>
      <c r="M981" s="7"/>
      <c r="N981" s="18"/>
      <c r="O981" s="122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spans="1:30" hidden="1">
      <c r="A982" s="18" t="s">
        <v>22</v>
      </c>
      <c r="B982" s="7" t="s">
        <v>120</v>
      </c>
      <c r="C982" s="137">
        <v>46225</v>
      </c>
      <c r="D982" s="42" t="s">
        <v>813</v>
      </c>
      <c r="E982" s="36" t="s">
        <v>821</v>
      </c>
      <c r="F982" s="112">
        <f t="shared" si="53"/>
        <v>7.3833333333333337</v>
      </c>
      <c r="G982" s="113">
        <f t="shared" si="51"/>
        <v>0</v>
      </c>
      <c r="H982" s="115">
        <f t="shared" si="52"/>
        <v>0</v>
      </c>
      <c r="I982" s="18"/>
      <c r="J982" s="18"/>
      <c r="K982" s="7"/>
      <c r="L982" s="7"/>
      <c r="M982" s="7"/>
      <c r="N982" s="18"/>
      <c r="O982" s="122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spans="1:30" hidden="1">
      <c r="A983" s="18" t="s">
        <v>22</v>
      </c>
      <c r="B983" s="7" t="s">
        <v>120</v>
      </c>
      <c r="C983" s="137">
        <v>46226</v>
      </c>
      <c r="D983" s="42" t="s">
        <v>499</v>
      </c>
      <c r="E983" s="36" t="s">
        <v>495</v>
      </c>
      <c r="F983" s="112">
        <f t="shared" si="53"/>
        <v>8.0166666666666675</v>
      </c>
      <c r="G983" s="113">
        <f t="shared" si="51"/>
        <v>0</v>
      </c>
      <c r="H983" s="115">
        <f t="shared" si="52"/>
        <v>0</v>
      </c>
      <c r="I983" s="18"/>
      <c r="J983" s="18"/>
      <c r="K983" s="7"/>
      <c r="L983" s="7"/>
      <c r="M983" s="7"/>
      <c r="N983" s="18"/>
      <c r="O983" s="122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spans="1:30" hidden="1">
      <c r="A984" s="18" t="s">
        <v>22</v>
      </c>
      <c r="B984" s="7" t="s">
        <v>120</v>
      </c>
      <c r="C984" s="137">
        <v>46227</v>
      </c>
      <c r="D984" s="42" t="s">
        <v>813</v>
      </c>
      <c r="E984" s="36" t="s">
        <v>511</v>
      </c>
      <c r="F984" s="112">
        <f t="shared" si="53"/>
        <v>8.15</v>
      </c>
      <c r="G984" s="113">
        <f t="shared" si="51"/>
        <v>0</v>
      </c>
      <c r="H984" s="115">
        <f t="shared" si="52"/>
        <v>0</v>
      </c>
      <c r="I984" s="18"/>
      <c r="J984" s="18"/>
      <c r="K984" s="7"/>
      <c r="L984" s="7"/>
      <c r="M984" s="7"/>
      <c r="N984" s="18"/>
      <c r="O984" s="122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spans="1:30" hidden="1">
      <c r="A985" s="18" t="s">
        <v>22</v>
      </c>
      <c r="B985" s="7" t="s">
        <v>120</v>
      </c>
      <c r="C985" s="137">
        <v>46228</v>
      </c>
      <c r="D985" s="42" t="s">
        <v>499</v>
      </c>
      <c r="E985" s="36" t="s">
        <v>494</v>
      </c>
      <c r="F985" s="112">
        <f t="shared" si="53"/>
        <v>7.8833333333333329</v>
      </c>
      <c r="G985" s="113">
        <f t="shared" si="51"/>
        <v>0</v>
      </c>
      <c r="H985" s="115">
        <f t="shared" si="52"/>
        <v>0</v>
      </c>
      <c r="I985" s="18"/>
      <c r="J985" s="18"/>
      <c r="K985" s="7"/>
      <c r="L985" s="7"/>
      <c r="M985" s="7"/>
      <c r="N985" s="18"/>
      <c r="O985" s="122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spans="1:30" hidden="1">
      <c r="A986" s="18" t="s">
        <v>22</v>
      </c>
      <c r="B986" s="7" t="s">
        <v>120</v>
      </c>
      <c r="C986" s="137">
        <v>46229</v>
      </c>
      <c r="D986" s="42" t="s">
        <v>499</v>
      </c>
      <c r="E986" s="36" t="s">
        <v>808</v>
      </c>
      <c r="F986" s="112">
        <f t="shared" si="53"/>
        <v>7.7</v>
      </c>
      <c r="G986" s="113">
        <f t="shared" si="51"/>
        <v>0</v>
      </c>
      <c r="H986" s="115">
        <f t="shared" si="52"/>
        <v>0</v>
      </c>
      <c r="I986" s="18"/>
      <c r="J986" s="18"/>
      <c r="K986" s="7"/>
      <c r="L986" s="7"/>
      <c r="M986" s="7"/>
      <c r="N986" s="18"/>
      <c r="O986" s="122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spans="1:30" hidden="1">
      <c r="A987" s="18" t="s">
        <v>22</v>
      </c>
      <c r="B987" s="7" t="s">
        <v>120</v>
      </c>
      <c r="C987" s="137">
        <v>46231</v>
      </c>
      <c r="D987" s="42" t="s">
        <v>813</v>
      </c>
      <c r="E987" s="36" t="s">
        <v>589</v>
      </c>
      <c r="F987" s="112">
        <f t="shared" si="53"/>
        <v>7.5166666666666666</v>
      </c>
      <c r="G987" s="113">
        <f t="shared" si="51"/>
        <v>0</v>
      </c>
      <c r="H987" s="115">
        <f t="shared" si="52"/>
        <v>0</v>
      </c>
      <c r="I987" s="18"/>
      <c r="J987" s="18"/>
      <c r="K987" s="7"/>
      <c r="L987" s="7"/>
      <c r="M987" s="7"/>
      <c r="N987" s="18"/>
      <c r="O987" s="122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spans="1:30" hidden="1">
      <c r="A988" s="18" t="s">
        <v>22</v>
      </c>
      <c r="B988" s="7" t="s">
        <v>120</v>
      </c>
      <c r="C988" s="137">
        <v>46232</v>
      </c>
      <c r="D988" s="42" t="s">
        <v>813</v>
      </c>
      <c r="E988" s="36" t="s">
        <v>815</v>
      </c>
      <c r="F988" s="112">
        <f t="shared" si="53"/>
        <v>7.2333333333333334</v>
      </c>
      <c r="G988" s="113">
        <f t="shared" si="51"/>
        <v>0</v>
      </c>
      <c r="H988" s="115">
        <f t="shared" si="52"/>
        <v>0</v>
      </c>
      <c r="I988" s="18"/>
      <c r="J988" s="18"/>
      <c r="K988" s="7"/>
      <c r="L988" s="7"/>
      <c r="M988" s="7"/>
      <c r="N988" s="18"/>
      <c r="O988" s="122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spans="1:30" hidden="1">
      <c r="A989" s="18" t="s">
        <v>22</v>
      </c>
      <c r="B989" s="7" t="s">
        <v>120</v>
      </c>
      <c r="C989" s="137">
        <v>46233</v>
      </c>
      <c r="D989" s="42" t="s">
        <v>813</v>
      </c>
      <c r="E989" s="36" t="s">
        <v>238</v>
      </c>
      <c r="F989" s="112">
        <f t="shared" si="53"/>
        <v>7.3166666666666664</v>
      </c>
      <c r="G989" s="113">
        <f t="shared" si="51"/>
        <v>0</v>
      </c>
      <c r="H989" s="115">
        <f t="shared" si="52"/>
        <v>0</v>
      </c>
      <c r="I989" s="18"/>
      <c r="J989" s="18"/>
      <c r="K989" s="7"/>
      <c r="L989" s="7"/>
      <c r="M989" s="7"/>
      <c r="N989" s="18"/>
      <c r="O989" s="122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spans="1:30" hidden="1">
      <c r="A990" s="18" t="s">
        <v>22</v>
      </c>
      <c r="B990" s="7" t="s">
        <v>120</v>
      </c>
      <c r="C990" s="137">
        <v>46234</v>
      </c>
      <c r="D990" s="42" t="s">
        <v>813</v>
      </c>
      <c r="E990" s="36" t="s">
        <v>774</v>
      </c>
      <c r="F990" s="112">
        <f t="shared" si="53"/>
        <v>7.2666666666666666</v>
      </c>
      <c r="G990" s="113">
        <f t="shared" si="51"/>
        <v>0</v>
      </c>
      <c r="H990" s="115">
        <f t="shared" si="52"/>
        <v>0</v>
      </c>
      <c r="I990" s="18"/>
      <c r="J990" s="18"/>
      <c r="K990" s="7"/>
      <c r="L990" s="7"/>
      <c r="M990" s="7"/>
      <c r="N990" s="18"/>
      <c r="O990" s="122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spans="1:30" hidden="1">
      <c r="A991" s="18" t="s">
        <v>22</v>
      </c>
      <c r="B991" s="7" t="s">
        <v>120</v>
      </c>
      <c r="C991" s="137">
        <v>46234</v>
      </c>
      <c r="D991" s="42" t="s">
        <v>822</v>
      </c>
      <c r="E991" s="36" t="s">
        <v>370</v>
      </c>
      <c r="F991" s="112">
        <f t="shared" si="53"/>
        <v>3.9</v>
      </c>
      <c r="G991" s="113">
        <f t="shared" si="51"/>
        <v>1</v>
      </c>
      <c r="H991" s="115">
        <f t="shared" si="52"/>
        <v>1</v>
      </c>
      <c r="I991" s="18"/>
      <c r="J991" s="18"/>
      <c r="K991" s="7"/>
      <c r="L991" s="7"/>
      <c r="M991" s="7"/>
      <c r="N991" s="18"/>
      <c r="O991" s="122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spans="1:30" hidden="1">
      <c r="A992" s="18" t="s">
        <v>22</v>
      </c>
      <c r="B992" s="7" t="s">
        <v>121</v>
      </c>
      <c r="C992" s="137">
        <v>46204</v>
      </c>
      <c r="D992" s="42" t="s">
        <v>746</v>
      </c>
      <c r="E992" s="36" t="s">
        <v>561</v>
      </c>
      <c r="F992" s="112">
        <f t="shared" si="53"/>
        <v>8.1</v>
      </c>
      <c r="G992" s="113">
        <f t="shared" si="51"/>
        <v>0</v>
      </c>
      <c r="H992" s="115">
        <f t="shared" si="52"/>
        <v>0</v>
      </c>
      <c r="I992" s="18"/>
      <c r="J992" s="18"/>
      <c r="K992" s="7"/>
      <c r="L992" s="7"/>
      <c r="M992" s="7"/>
      <c r="N992" s="18"/>
      <c r="O992" s="122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spans="1:30" hidden="1">
      <c r="A993" s="18" t="s">
        <v>22</v>
      </c>
      <c r="B993" s="7" t="s">
        <v>121</v>
      </c>
      <c r="C993" s="137">
        <v>46205</v>
      </c>
      <c r="D993" s="42" t="s">
        <v>746</v>
      </c>
      <c r="E993" s="36" t="s">
        <v>820</v>
      </c>
      <c r="F993" s="112">
        <f t="shared" si="53"/>
        <v>7.833333333333333</v>
      </c>
      <c r="G993" s="113">
        <f t="shared" si="51"/>
        <v>0</v>
      </c>
      <c r="H993" s="115">
        <f t="shared" si="52"/>
        <v>0</v>
      </c>
      <c r="I993" s="18"/>
      <c r="J993" s="18"/>
      <c r="K993" s="7"/>
      <c r="L993" s="7"/>
      <c r="M993" s="7"/>
      <c r="N993" s="18"/>
      <c r="O993" s="122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spans="1:30" hidden="1">
      <c r="A994" s="18" t="s">
        <v>22</v>
      </c>
      <c r="B994" s="7" t="s">
        <v>121</v>
      </c>
      <c r="C994" s="137">
        <v>46206</v>
      </c>
      <c r="D994" s="42" t="s">
        <v>499</v>
      </c>
      <c r="E994" s="36" t="s">
        <v>520</v>
      </c>
      <c r="F994" s="112">
        <f t="shared" si="53"/>
        <v>9.1333333333333329</v>
      </c>
      <c r="G994" s="113">
        <f t="shared" si="51"/>
        <v>0</v>
      </c>
      <c r="H994" s="115">
        <f t="shared" si="52"/>
        <v>0</v>
      </c>
      <c r="I994" s="18"/>
      <c r="J994" s="18"/>
      <c r="K994" s="7"/>
      <c r="L994" s="7"/>
      <c r="M994" s="7"/>
      <c r="N994" s="18"/>
      <c r="O994" s="122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spans="1:30" hidden="1">
      <c r="A995" s="18" t="s">
        <v>22</v>
      </c>
      <c r="B995" s="7" t="s">
        <v>121</v>
      </c>
      <c r="C995" s="137">
        <v>46206</v>
      </c>
      <c r="D995" s="42" t="s">
        <v>510</v>
      </c>
      <c r="E995" s="36" t="s">
        <v>823</v>
      </c>
      <c r="F995" s="112">
        <f t="shared" si="53"/>
        <v>6.8833333333333329</v>
      </c>
      <c r="G995" s="113">
        <f t="shared" si="51"/>
        <v>0</v>
      </c>
      <c r="H995" s="115">
        <f t="shared" si="52"/>
        <v>0</v>
      </c>
      <c r="I995" s="18"/>
      <c r="J995" s="18"/>
      <c r="K995" s="7"/>
      <c r="L995" s="7"/>
      <c r="M995" s="7"/>
      <c r="N995" s="18"/>
      <c r="O995" s="122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spans="1:30" hidden="1">
      <c r="A996" s="18" t="s">
        <v>22</v>
      </c>
      <c r="B996" s="7" t="s">
        <v>121</v>
      </c>
      <c r="C996" s="137">
        <v>46207</v>
      </c>
      <c r="D996" s="42" t="s">
        <v>746</v>
      </c>
      <c r="E996" s="36" t="s">
        <v>492</v>
      </c>
      <c r="F996" s="112">
        <f t="shared" si="53"/>
        <v>7.8666666666666671</v>
      </c>
      <c r="G996" s="113">
        <f t="shared" si="51"/>
        <v>0</v>
      </c>
      <c r="H996" s="115">
        <f t="shared" si="52"/>
        <v>0</v>
      </c>
      <c r="I996" s="18"/>
      <c r="J996" s="18"/>
      <c r="K996" s="7"/>
      <c r="L996" s="7"/>
      <c r="M996" s="7"/>
      <c r="N996" s="18"/>
      <c r="O996" s="122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spans="1:30" hidden="1">
      <c r="A997" s="18" t="s">
        <v>22</v>
      </c>
      <c r="B997" s="7" t="s">
        <v>121</v>
      </c>
      <c r="C997" s="137">
        <v>46208</v>
      </c>
      <c r="D997" s="42" t="s">
        <v>499</v>
      </c>
      <c r="E997" s="36" t="s">
        <v>642</v>
      </c>
      <c r="F997" s="112">
        <f t="shared" si="53"/>
        <v>8.3166666666666664</v>
      </c>
      <c r="G997" s="113">
        <f t="shared" si="51"/>
        <v>0</v>
      </c>
      <c r="H997" s="115">
        <f t="shared" si="52"/>
        <v>0</v>
      </c>
      <c r="I997" s="18"/>
      <c r="J997" s="18"/>
      <c r="K997" s="7"/>
      <c r="L997" s="7"/>
      <c r="M997" s="7"/>
      <c r="N997" s="18"/>
      <c r="O997" s="122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spans="1:30" hidden="1">
      <c r="A998" s="18" t="s">
        <v>22</v>
      </c>
      <c r="B998" s="7" t="s">
        <v>121</v>
      </c>
      <c r="C998" s="137">
        <v>46208</v>
      </c>
      <c r="D998" s="42" t="s">
        <v>746</v>
      </c>
      <c r="E998" s="36" t="s">
        <v>824</v>
      </c>
      <c r="F998" s="112">
        <f t="shared" si="53"/>
        <v>7.1333333333333337</v>
      </c>
      <c r="G998" s="113">
        <f t="shared" si="51"/>
        <v>0</v>
      </c>
      <c r="H998" s="115">
        <f t="shared" si="52"/>
        <v>0</v>
      </c>
      <c r="I998" s="18"/>
      <c r="J998" s="18"/>
      <c r="K998" s="7"/>
      <c r="L998" s="7"/>
      <c r="M998" s="7"/>
      <c r="N998" s="18"/>
      <c r="O998" s="122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spans="1:30" hidden="1">
      <c r="A999" s="18" t="s">
        <v>22</v>
      </c>
      <c r="B999" s="7" t="s">
        <v>121</v>
      </c>
      <c r="C999" s="137">
        <v>46209</v>
      </c>
      <c r="D999" s="42" t="s">
        <v>499</v>
      </c>
      <c r="E999" s="36" t="s">
        <v>825</v>
      </c>
      <c r="F999" s="112">
        <f t="shared" si="53"/>
        <v>8.75</v>
      </c>
      <c r="G999" s="113">
        <f t="shared" si="51"/>
        <v>0</v>
      </c>
      <c r="H999" s="115">
        <f t="shared" si="52"/>
        <v>0</v>
      </c>
      <c r="I999" s="18"/>
      <c r="J999" s="18"/>
      <c r="K999" s="7"/>
      <c r="L999" s="7"/>
      <c r="M999" s="7"/>
      <c r="N999" s="18"/>
      <c r="O999" s="122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spans="1:30" hidden="1">
      <c r="A1000" s="18" t="s">
        <v>22</v>
      </c>
      <c r="B1000" s="7" t="s">
        <v>121</v>
      </c>
      <c r="C1000" s="137">
        <v>46209</v>
      </c>
      <c r="D1000" s="42" t="s">
        <v>746</v>
      </c>
      <c r="E1000" s="36" t="s">
        <v>492</v>
      </c>
      <c r="F1000" s="112">
        <f t="shared" si="53"/>
        <v>7.8666666666666671</v>
      </c>
      <c r="G1000" s="113">
        <f t="shared" si="51"/>
        <v>0</v>
      </c>
      <c r="H1000" s="115">
        <f t="shared" si="52"/>
        <v>0</v>
      </c>
      <c r="I1000" s="18"/>
      <c r="J1000" s="18"/>
      <c r="K1000" s="7"/>
      <c r="L1000" s="7"/>
      <c r="M1000" s="7"/>
      <c r="N1000" s="18"/>
      <c r="O1000" s="122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 spans="1:30" hidden="1">
      <c r="A1001" s="18" t="s">
        <v>22</v>
      </c>
      <c r="B1001" s="7" t="s">
        <v>121</v>
      </c>
      <c r="C1001" s="137">
        <v>46210</v>
      </c>
      <c r="D1001" s="42" t="s">
        <v>746</v>
      </c>
      <c r="E1001" s="36" t="s">
        <v>298</v>
      </c>
      <c r="F1001" s="112">
        <f t="shared" si="53"/>
        <v>7.9833333333333334</v>
      </c>
      <c r="G1001" s="113">
        <f t="shared" si="51"/>
        <v>0</v>
      </c>
      <c r="H1001" s="115">
        <f t="shared" si="52"/>
        <v>0</v>
      </c>
      <c r="I1001" s="18"/>
      <c r="J1001" s="18"/>
      <c r="K1001" s="7"/>
      <c r="L1001" s="7"/>
      <c r="M1001" s="7"/>
      <c r="N1001" s="18"/>
      <c r="O1001" s="122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 spans="1:30" hidden="1">
      <c r="A1002" s="18" t="s">
        <v>22</v>
      </c>
      <c r="B1002" s="7" t="s">
        <v>121</v>
      </c>
      <c r="C1002" s="137">
        <v>46211</v>
      </c>
      <c r="D1002" s="42" t="s">
        <v>746</v>
      </c>
      <c r="E1002" s="36" t="s">
        <v>219</v>
      </c>
      <c r="F1002" s="112">
        <f t="shared" si="53"/>
        <v>7.9333333333333336</v>
      </c>
      <c r="G1002" s="113">
        <f t="shared" si="51"/>
        <v>0</v>
      </c>
      <c r="H1002" s="115">
        <f t="shared" si="52"/>
        <v>0</v>
      </c>
      <c r="I1002" s="18"/>
      <c r="J1002" s="18"/>
      <c r="K1002" s="7"/>
      <c r="L1002" s="7"/>
      <c r="M1002" s="7"/>
      <c r="N1002" s="18"/>
      <c r="O1002" s="122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 spans="1:30" hidden="1">
      <c r="A1003" s="18" t="s">
        <v>22</v>
      </c>
      <c r="B1003" s="7" t="s">
        <v>121</v>
      </c>
      <c r="C1003" s="137">
        <v>46212</v>
      </c>
      <c r="D1003" s="42" t="s">
        <v>809</v>
      </c>
      <c r="E1003" s="36" t="s">
        <v>405</v>
      </c>
      <c r="F1003" s="112">
        <f t="shared" si="53"/>
        <v>4.0166666666666666</v>
      </c>
      <c r="G1003" s="113">
        <f t="shared" si="51"/>
        <v>0</v>
      </c>
      <c r="H1003" s="115">
        <f t="shared" si="52"/>
        <v>0</v>
      </c>
      <c r="I1003" s="18"/>
      <c r="J1003" s="18"/>
      <c r="K1003" s="7"/>
      <c r="L1003" s="7"/>
      <c r="M1003" s="7"/>
      <c r="N1003" s="18"/>
      <c r="O1003" s="122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 spans="1:30" hidden="1">
      <c r="A1004" s="18" t="s">
        <v>22</v>
      </c>
      <c r="B1004" s="7" t="s">
        <v>121</v>
      </c>
      <c r="C1004" s="137">
        <v>46212</v>
      </c>
      <c r="D1004" s="42" t="s">
        <v>746</v>
      </c>
      <c r="E1004" s="36" t="s">
        <v>544</v>
      </c>
      <c r="F1004" s="112">
        <f t="shared" si="53"/>
        <v>5.3833333333333337</v>
      </c>
      <c r="G1004" s="113">
        <f t="shared" si="51"/>
        <v>0</v>
      </c>
      <c r="H1004" s="115">
        <f t="shared" si="52"/>
        <v>0</v>
      </c>
      <c r="I1004" s="18"/>
      <c r="J1004" s="18"/>
      <c r="K1004" s="7"/>
      <c r="L1004" s="7"/>
      <c r="M1004" s="7"/>
      <c r="N1004" s="18"/>
      <c r="O1004" s="122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</row>
    <row r="1005" spans="1:30" hidden="1">
      <c r="A1005" s="18" t="s">
        <v>22</v>
      </c>
      <c r="B1005" s="7" t="s">
        <v>121</v>
      </c>
      <c r="C1005" s="137">
        <v>46216</v>
      </c>
      <c r="D1005" s="42" t="s">
        <v>746</v>
      </c>
      <c r="E1005" s="36" t="s">
        <v>494</v>
      </c>
      <c r="F1005" s="112">
        <f t="shared" si="53"/>
        <v>7.8833333333333329</v>
      </c>
      <c r="G1005" s="113">
        <f t="shared" si="51"/>
        <v>0</v>
      </c>
      <c r="H1005" s="115">
        <f t="shared" si="52"/>
        <v>0</v>
      </c>
      <c r="I1005" s="18"/>
      <c r="J1005" s="18"/>
      <c r="K1005" s="7"/>
      <c r="L1005" s="7"/>
      <c r="M1005" s="7"/>
      <c r="N1005" s="18"/>
      <c r="O1005" s="122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 spans="1:30" hidden="1">
      <c r="A1006" s="18" t="s">
        <v>22</v>
      </c>
      <c r="B1006" s="7" t="s">
        <v>121</v>
      </c>
      <c r="C1006" s="137">
        <v>46217</v>
      </c>
      <c r="D1006" s="42" t="s">
        <v>746</v>
      </c>
      <c r="E1006" s="36" t="s">
        <v>492</v>
      </c>
      <c r="F1006" s="112">
        <f t="shared" si="53"/>
        <v>7.8666666666666671</v>
      </c>
      <c r="G1006" s="113">
        <f t="shared" si="51"/>
        <v>0</v>
      </c>
      <c r="H1006" s="115">
        <f t="shared" si="52"/>
        <v>0</v>
      </c>
      <c r="I1006" s="18"/>
      <c r="J1006" s="18"/>
      <c r="K1006" s="7"/>
      <c r="L1006" s="7"/>
      <c r="M1006" s="7"/>
      <c r="N1006" s="18"/>
      <c r="O1006" s="122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 spans="1:30" hidden="1">
      <c r="A1007" s="18" t="s">
        <v>22</v>
      </c>
      <c r="B1007" s="7" t="s">
        <v>121</v>
      </c>
      <c r="C1007" s="137">
        <v>46218</v>
      </c>
      <c r="D1007" s="42" t="s">
        <v>499</v>
      </c>
      <c r="E1007" s="36" t="s">
        <v>546</v>
      </c>
      <c r="F1007" s="112">
        <f t="shared" si="53"/>
        <v>8.9</v>
      </c>
      <c r="G1007" s="113">
        <f t="shared" si="51"/>
        <v>0</v>
      </c>
      <c r="H1007" s="115">
        <f t="shared" si="52"/>
        <v>0</v>
      </c>
      <c r="I1007" s="18"/>
      <c r="J1007" s="18"/>
      <c r="K1007" s="7"/>
      <c r="L1007" s="7"/>
      <c r="M1007" s="7"/>
      <c r="N1007" s="18"/>
      <c r="O1007" s="122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 spans="1:30" hidden="1">
      <c r="A1008" s="18" t="s">
        <v>22</v>
      </c>
      <c r="B1008" s="7" t="s">
        <v>121</v>
      </c>
      <c r="C1008" s="137">
        <v>46218</v>
      </c>
      <c r="D1008" s="42" t="s">
        <v>746</v>
      </c>
      <c r="E1008" s="36" t="s">
        <v>324</v>
      </c>
      <c r="F1008" s="112">
        <f t="shared" si="53"/>
        <v>8.0500000000000007</v>
      </c>
      <c r="G1008" s="113">
        <f t="shared" si="51"/>
        <v>0</v>
      </c>
      <c r="H1008" s="115">
        <f t="shared" si="52"/>
        <v>0</v>
      </c>
      <c r="I1008" s="18"/>
      <c r="J1008" s="18"/>
      <c r="K1008" s="7"/>
      <c r="L1008" s="7"/>
      <c r="M1008" s="7"/>
      <c r="N1008" s="18"/>
      <c r="O1008" s="122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 spans="1:30" hidden="1">
      <c r="A1009" s="18" t="s">
        <v>22</v>
      </c>
      <c r="B1009" s="7" t="s">
        <v>121</v>
      </c>
      <c r="C1009" s="137">
        <v>46219</v>
      </c>
      <c r="D1009" s="42" t="s">
        <v>746</v>
      </c>
      <c r="E1009" s="36" t="s">
        <v>316</v>
      </c>
      <c r="F1009" s="112">
        <f t="shared" si="53"/>
        <v>7.9</v>
      </c>
      <c r="G1009" s="113">
        <f t="shared" si="51"/>
        <v>0</v>
      </c>
      <c r="H1009" s="115">
        <f t="shared" si="52"/>
        <v>0</v>
      </c>
      <c r="I1009" s="18"/>
      <c r="J1009" s="18"/>
      <c r="K1009" s="7"/>
      <c r="L1009" s="7"/>
      <c r="M1009" s="7"/>
      <c r="N1009" s="18"/>
      <c r="O1009" s="122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 spans="1:30" hidden="1">
      <c r="A1010" s="18" t="s">
        <v>22</v>
      </c>
      <c r="B1010" s="7" t="s">
        <v>121</v>
      </c>
      <c r="C1010" s="137">
        <v>46220</v>
      </c>
      <c r="D1010" s="42" t="s">
        <v>809</v>
      </c>
      <c r="E1010" s="36" t="s">
        <v>826</v>
      </c>
      <c r="F1010" s="112">
        <f t="shared" si="53"/>
        <v>4.1333333333333337</v>
      </c>
      <c r="G1010" s="113">
        <f t="shared" si="51"/>
        <v>0</v>
      </c>
      <c r="H1010" s="115">
        <f t="shared" si="52"/>
        <v>0</v>
      </c>
      <c r="I1010" s="18"/>
      <c r="J1010" s="18"/>
      <c r="K1010" s="7"/>
      <c r="L1010" s="7"/>
      <c r="M1010" s="7"/>
      <c r="N1010" s="18"/>
      <c r="O1010" s="122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 spans="1:30" hidden="1">
      <c r="A1011" s="18" t="s">
        <v>22</v>
      </c>
      <c r="B1011" s="7" t="s">
        <v>121</v>
      </c>
      <c r="C1011" s="137">
        <v>46220</v>
      </c>
      <c r="D1011" s="42" t="s">
        <v>746</v>
      </c>
      <c r="E1011" s="36" t="s">
        <v>243</v>
      </c>
      <c r="F1011" s="112">
        <f t="shared" si="53"/>
        <v>8</v>
      </c>
      <c r="G1011" s="113">
        <f t="shared" si="51"/>
        <v>0</v>
      </c>
      <c r="H1011" s="115">
        <f t="shared" si="52"/>
        <v>0</v>
      </c>
      <c r="I1011" s="18"/>
      <c r="J1011" s="18"/>
      <c r="K1011" s="7"/>
      <c r="L1011" s="7"/>
      <c r="M1011" s="7"/>
      <c r="N1011" s="18"/>
      <c r="O1011" s="122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</row>
    <row r="1012" spans="1:30" hidden="1">
      <c r="A1012" s="18" t="s">
        <v>22</v>
      </c>
      <c r="B1012" s="7" t="s">
        <v>121</v>
      </c>
      <c r="C1012" s="137">
        <v>46221</v>
      </c>
      <c r="D1012" s="42" t="s">
        <v>499</v>
      </c>
      <c r="E1012" s="36" t="s">
        <v>610</v>
      </c>
      <c r="F1012" s="112">
        <f t="shared" si="53"/>
        <v>8.1833333333333336</v>
      </c>
      <c r="G1012" s="113">
        <f t="shared" si="51"/>
        <v>0</v>
      </c>
      <c r="H1012" s="115">
        <f t="shared" si="52"/>
        <v>0</v>
      </c>
      <c r="I1012" s="18"/>
      <c r="J1012" s="18"/>
      <c r="K1012" s="7"/>
      <c r="L1012" s="7"/>
      <c r="M1012" s="7"/>
      <c r="N1012" s="18"/>
      <c r="O1012" s="122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</row>
    <row r="1013" spans="1:30" hidden="1">
      <c r="A1013" s="18" t="s">
        <v>22</v>
      </c>
      <c r="B1013" s="7" t="s">
        <v>121</v>
      </c>
      <c r="C1013" s="137">
        <v>46221</v>
      </c>
      <c r="D1013" s="42" t="s">
        <v>746</v>
      </c>
      <c r="E1013" s="36" t="s">
        <v>498</v>
      </c>
      <c r="F1013" s="112">
        <f t="shared" si="53"/>
        <v>7.916666666666667</v>
      </c>
      <c r="G1013" s="113">
        <f t="shared" si="51"/>
        <v>0</v>
      </c>
      <c r="H1013" s="115">
        <f t="shared" si="52"/>
        <v>0</v>
      </c>
      <c r="I1013" s="18"/>
      <c r="J1013" s="18"/>
      <c r="K1013" s="7"/>
      <c r="L1013" s="7"/>
      <c r="M1013" s="7"/>
      <c r="N1013" s="18"/>
      <c r="O1013" s="122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</row>
    <row r="1014" spans="1:30" hidden="1">
      <c r="A1014" s="18" t="s">
        <v>22</v>
      </c>
      <c r="B1014" s="7" t="s">
        <v>121</v>
      </c>
      <c r="C1014" s="137">
        <v>46222</v>
      </c>
      <c r="D1014" s="42" t="s">
        <v>746</v>
      </c>
      <c r="E1014" s="36" t="s">
        <v>494</v>
      </c>
      <c r="F1014" s="112">
        <f t="shared" si="53"/>
        <v>7.8833333333333329</v>
      </c>
      <c r="G1014" s="113">
        <f t="shared" si="51"/>
        <v>0</v>
      </c>
      <c r="H1014" s="115">
        <f t="shared" si="52"/>
        <v>0</v>
      </c>
      <c r="I1014" s="18"/>
      <c r="J1014" s="18"/>
      <c r="K1014" s="7"/>
      <c r="L1014" s="7"/>
      <c r="M1014" s="7"/>
      <c r="N1014" s="18"/>
      <c r="O1014" s="122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</row>
    <row r="1015" spans="1:30" hidden="1">
      <c r="A1015" s="18" t="s">
        <v>22</v>
      </c>
      <c r="B1015" s="7" t="s">
        <v>121</v>
      </c>
      <c r="C1015" s="137">
        <v>46223</v>
      </c>
      <c r="D1015" s="42" t="s">
        <v>809</v>
      </c>
      <c r="E1015" s="36" t="s">
        <v>602</v>
      </c>
      <c r="F1015" s="112">
        <f t="shared" si="53"/>
        <v>4.2166666666666668</v>
      </c>
      <c r="G1015" s="113">
        <f t="shared" si="51"/>
        <v>0</v>
      </c>
      <c r="H1015" s="115">
        <f t="shared" si="52"/>
        <v>0</v>
      </c>
      <c r="I1015" s="18"/>
      <c r="J1015" s="18"/>
      <c r="K1015" s="7"/>
      <c r="L1015" s="7"/>
      <c r="M1015" s="7"/>
      <c r="N1015" s="18"/>
      <c r="O1015" s="122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</row>
    <row r="1016" spans="1:30" hidden="1">
      <c r="A1016" s="18" t="s">
        <v>22</v>
      </c>
      <c r="B1016" s="7" t="s">
        <v>121</v>
      </c>
      <c r="C1016" s="137">
        <v>46223</v>
      </c>
      <c r="D1016" s="42" t="s">
        <v>746</v>
      </c>
      <c r="E1016" s="36" t="s">
        <v>623</v>
      </c>
      <c r="F1016" s="112">
        <f t="shared" si="53"/>
        <v>7.8</v>
      </c>
      <c r="G1016" s="113">
        <f t="shared" si="51"/>
        <v>0</v>
      </c>
      <c r="H1016" s="115">
        <f t="shared" si="52"/>
        <v>0</v>
      </c>
      <c r="I1016" s="18"/>
      <c r="J1016" s="18"/>
      <c r="K1016" s="7"/>
      <c r="L1016" s="7"/>
      <c r="M1016" s="7"/>
      <c r="N1016" s="18"/>
      <c r="O1016" s="122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</row>
    <row r="1017" spans="1:30" hidden="1">
      <c r="A1017" s="18" t="s">
        <v>22</v>
      </c>
      <c r="B1017" s="7" t="s">
        <v>121</v>
      </c>
      <c r="C1017" s="137">
        <v>46224</v>
      </c>
      <c r="D1017" s="42" t="s">
        <v>746</v>
      </c>
      <c r="E1017" s="36" t="s">
        <v>492</v>
      </c>
      <c r="F1017" s="112">
        <f t="shared" si="53"/>
        <v>7.8666666666666671</v>
      </c>
      <c r="G1017" s="113">
        <f t="shared" si="51"/>
        <v>0</v>
      </c>
      <c r="H1017" s="115">
        <f t="shared" si="52"/>
        <v>0</v>
      </c>
      <c r="I1017" s="18"/>
      <c r="J1017" s="18"/>
      <c r="K1017" s="7"/>
      <c r="L1017" s="7"/>
      <c r="M1017" s="7"/>
      <c r="N1017" s="18"/>
      <c r="O1017" s="122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</row>
    <row r="1018" spans="1:30" hidden="1">
      <c r="A1018" s="18" t="s">
        <v>22</v>
      </c>
      <c r="B1018" s="7" t="s">
        <v>121</v>
      </c>
      <c r="C1018" s="137">
        <v>46225</v>
      </c>
      <c r="D1018" s="42" t="s">
        <v>746</v>
      </c>
      <c r="E1018" s="36" t="s">
        <v>492</v>
      </c>
      <c r="F1018" s="112">
        <f t="shared" si="53"/>
        <v>7.8666666666666671</v>
      </c>
      <c r="G1018" s="113">
        <f t="shared" si="51"/>
        <v>0</v>
      </c>
      <c r="H1018" s="115">
        <f t="shared" si="52"/>
        <v>0</v>
      </c>
      <c r="I1018" s="18"/>
      <c r="J1018" s="18"/>
      <c r="K1018" s="7"/>
      <c r="L1018" s="7"/>
      <c r="M1018" s="7"/>
      <c r="N1018" s="18"/>
      <c r="O1018" s="122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</row>
    <row r="1019" spans="1:30" hidden="1">
      <c r="A1019" s="18" t="s">
        <v>22</v>
      </c>
      <c r="B1019" s="7" t="s">
        <v>121</v>
      </c>
      <c r="C1019" s="137">
        <v>46226</v>
      </c>
      <c r="D1019" s="42" t="s">
        <v>746</v>
      </c>
      <c r="E1019" s="36" t="s">
        <v>444</v>
      </c>
      <c r="F1019" s="112">
        <f t="shared" si="53"/>
        <v>8.0333333333333332</v>
      </c>
      <c r="G1019" s="113">
        <f t="shared" si="51"/>
        <v>0</v>
      </c>
      <c r="H1019" s="115">
        <f t="shared" si="52"/>
        <v>0</v>
      </c>
      <c r="I1019" s="18"/>
      <c r="J1019" s="18"/>
      <c r="K1019" s="7"/>
      <c r="L1019" s="7"/>
      <c r="M1019" s="7"/>
      <c r="N1019" s="18"/>
      <c r="O1019" s="122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</row>
    <row r="1020" spans="1:30" hidden="1">
      <c r="A1020" s="18" t="s">
        <v>22</v>
      </c>
      <c r="B1020" s="7" t="s">
        <v>121</v>
      </c>
      <c r="C1020" s="137">
        <v>46227</v>
      </c>
      <c r="D1020" s="42" t="s">
        <v>809</v>
      </c>
      <c r="E1020" s="36" t="s">
        <v>827</v>
      </c>
      <c r="F1020" s="112">
        <f t="shared" si="53"/>
        <v>2.2999999999999998</v>
      </c>
      <c r="G1020" s="113">
        <f t="shared" si="51"/>
        <v>1</v>
      </c>
      <c r="H1020" s="115">
        <f t="shared" si="52"/>
        <v>1</v>
      </c>
      <c r="I1020" s="18"/>
      <c r="J1020" s="18"/>
      <c r="K1020" s="7"/>
      <c r="L1020" s="7"/>
      <c r="M1020" s="7"/>
      <c r="N1020" s="18"/>
      <c r="O1020" s="122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</row>
    <row r="1021" spans="1:30" hidden="1">
      <c r="A1021" s="18" t="s">
        <v>22</v>
      </c>
      <c r="B1021" s="7" t="s">
        <v>121</v>
      </c>
      <c r="C1021" s="137">
        <v>46227</v>
      </c>
      <c r="D1021" s="42" t="s">
        <v>746</v>
      </c>
      <c r="E1021" s="36" t="s">
        <v>518</v>
      </c>
      <c r="F1021" s="112">
        <f t="shared" si="53"/>
        <v>7.7833333333333332</v>
      </c>
      <c r="G1021" s="113">
        <f t="shared" si="51"/>
        <v>0</v>
      </c>
      <c r="H1021" s="115">
        <f t="shared" si="52"/>
        <v>0</v>
      </c>
      <c r="I1021" s="18"/>
      <c r="J1021" s="18"/>
      <c r="K1021" s="7"/>
      <c r="L1021" s="7"/>
      <c r="M1021" s="7"/>
      <c r="N1021" s="18"/>
      <c r="O1021" s="122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</row>
    <row r="1022" spans="1:30" hidden="1">
      <c r="A1022" s="18" t="s">
        <v>22</v>
      </c>
      <c r="B1022" s="7" t="s">
        <v>121</v>
      </c>
      <c r="C1022" s="137">
        <v>46228</v>
      </c>
      <c r="D1022" s="42" t="s">
        <v>746</v>
      </c>
      <c r="E1022" s="36" t="s">
        <v>820</v>
      </c>
      <c r="F1022" s="112">
        <f t="shared" si="53"/>
        <v>7.833333333333333</v>
      </c>
      <c r="G1022" s="113">
        <f t="shared" si="51"/>
        <v>0</v>
      </c>
      <c r="H1022" s="115">
        <f t="shared" si="52"/>
        <v>0</v>
      </c>
      <c r="I1022" s="18"/>
      <c r="J1022" s="18"/>
      <c r="K1022" s="7"/>
      <c r="L1022" s="7"/>
      <c r="M1022" s="7"/>
      <c r="N1022" s="18"/>
      <c r="O1022" s="122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</row>
    <row r="1023" spans="1:30" hidden="1">
      <c r="A1023" s="18" t="s">
        <v>22</v>
      </c>
      <c r="B1023" s="7" t="s">
        <v>121</v>
      </c>
      <c r="C1023" s="137">
        <v>46229</v>
      </c>
      <c r="D1023" s="42" t="s">
        <v>510</v>
      </c>
      <c r="E1023" s="36" t="s">
        <v>219</v>
      </c>
      <c r="F1023" s="112">
        <f t="shared" si="53"/>
        <v>7.9333333333333336</v>
      </c>
      <c r="G1023" s="113">
        <f t="shared" si="51"/>
        <v>0</v>
      </c>
      <c r="H1023" s="115">
        <f t="shared" si="52"/>
        <v>0</v>
      </c>
      <c r="I1023" s="18"/>
      <c r="J1023" s="18"/>
      <c r="K1023" s="7"/>
      <c r="L1023" s="7"/>
      <c r="M1023" s="7"/>
      <c r="N1023" s="18"/>
      <c r="O1023" s="122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</row>
    <row r="1024" spans="1:30" hidden="1">
      <c r="A1024" s="18" t="s">
        <v>22</v>
      </c>
      <c r="B1024" s="7" t="s">
        <v>121</v>
      </c>
      <c r="C1024" s="137">
        <v>46229</v>
      </c>
      <c r="D1024" s="42" t="s">
        <v>746</v>
      </c>
      <c r="E1024" s="36" t="s">
        <v>444</v>
      </c>
      <c r="F1024" s="112">
        <f t="shared" si="53"/>
        <v>8.0333333333333332</v>
      </c>
      <c r="G1024" s="113">
        <f t="shared" si="51"/>
        <v>0</v>
      </c>
      <c r="H1024" s="115">
        <f t="shared" si="52"/>
        <v>0</v>
      </c>
      <c r="I1024" s="18"/>
      <c r="J1024" s="18"/>
      <c r="K1024" s="7"/>
      <c r="L1024" s="7"/>
      <c r="M1024" s="7"/>
      <c r="N1024" s="18"/>
      <c r="O1024" s="122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</row>
    <row r="1025" spans="1:30" hidden="1">
      <c r="A1025" s="18" t="s">
        <v>22</v>
      </c>
      <c r="B1025" s="7" t="s">
        <v>121</v>
      </c>
      <c r="C1025" s="137">
        <v>46230</v>
      </c>
      <c r="D1025" s="42" t="s">
        <v>510</v>
      </c>
      <c r="E1025" s="36" t="s">
        <v>498</v>
      </c>
      <c r="F1025" s="112">
        <f t="shared" si="53"/>
        <v>7.916666666666667</v>
      </c>
      <c r="G1025" s="113">
        <f t="shared" si="51"/>
        <v>0</v>
      </c>
      <c r="H1025" s="115">
        <f t="shared" si="52"/>
        <v>0</v>
      </c>
      <c r="I1025" s="18"/>
      <c r="J1025" s="18"/>
      <c r="K1025" s="7"/>
      <c r="L1025" s="7"/>
      <c r="M1025" s="7"/>
      <c r="N1025" s="18"/>
      <c r="O1025" s="122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</row>
    <row r="1026" spans="1:30" hidden="1">
      <c r="A1026" s="18" t="s">
        <v>22</v>
      </c>
      <c r="B1026" s="7" t="s">
        <v>121</v>
      </c>
      <c r="C1026" s="137">
        <v>46230</v>
      </c>
      <c r="D1026" s="42" t="s">
        <v>746</v>
      </c>
      <c r="E1026" s="36" t="s">
        <v>243</v>
      </c>
      <c r="F1026" s="112">
        <f t="shared" si="53"/>
        <v>8</v>
      </c>
      <c r="G1026" s="113">
        <f t="shared" ref="G1026:G1089" si="54">IF(AND(ISNUMBER(F1026), F1026&lt;4), 1, 0)</f>
        <v>0</v>
      </c>
      <c r="H1026" s="115">
        <f t="shared" ref="H1026:H1089" si="55">IF(AND(G1026=1, COUNTIFS(A:A, A1026, B:B, B1026, C:C, C1026) &gt; 1), 1, 0)</f>
        <v>0</v>
      </c>
      <c r="I1026" s="18"/>
      <c r="J1026" s="18"/>
      <c r="K1026" s="7"/>
      <c r="L1026" s="7"/>
      <c r="M1026" s="7"/>
      <c r="N1026" s="18"/>
      <c r="O1026" s="122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</row>
    <row r="1027" spans="1:30" hidden="1">
      <c r="A1027" s="18" t="s">
        <v>22</v>
      </c>
      <c r="B1027" s="7" t="s">
        <v>121</v>
      </c>
      <c r="C1027" s="137">
        <v>46231</v>
      </c>
      <c r="D1027" s="42" t="s">
        <v>746</v>
      </c>
      <c r="E1027" s="36" t="s">
        <v>492</v>
      </c>
      <c r="F1027" s="112">
        <f t="shared" ref="F1027:F1090" si="56">IF(ISNUMBER(SEARCH("h",E1027)), LEFT(E1027,SEARCH("h",E1027)-1) + IFERROR(MID(E1027,SEARCH("h",E1027)+1,LEN(E1027)-SEARCH("h",E1027)-1)/60, 0), IF(ISNUMBER(SEARCH("p",E1027)), LEFT(E1027,SEARCH("p",E1027)-1)/60, "")
)</f>
        <v>7.8666666666666671</v>
      </c>
      <c r="G1027" s="113">
        <f t="shared" si="54"/>
        <v>0</v>
      </c>
      <c r="H1027" s="115">
        <f t="shared" si="55"/>
        <v>0</v>
      </c>
      <c r="I1027" s="18"/>
      <c r="J1027" s="18"/>
      <c r="K1027" s="7"/>
      <c r="L1027" s="7"/>
      <c r="M1027" s="7"/>
      <c r="N1027" s="18"/>
      <c r="O1027" s="122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</row>
    <row r="1028" spans="1:30" hidden="1">
      <c r="A1028" s="18" t="s">
        <v>22</v>
      </c>
      <c r="B1028" s="7" t="s">
        <v>121</v>
      </c>
      <c r="C1028" s="137">
        <v>46232</v>
      </c>
      <c r="D1028" s="42" t="s">
        <v>746</v>
      </c>
      <c r="E1028" s="36" t="s">
        <v>493</v>
      </c>
      <c r="F1028" s="112">
        <f t="shared" si="56"/>
        <v>7.8166666666666664</v>
      </c>
      <c r="G1028" s="113">
        <f t="shared" si="54"/>
        <v>0</v>
      </c>
      <c r="H1028" s="115">
        <f t="shared" si="55"/>
        <v>0</v>
      </c>
      <c r="I1028" s="18"/>
      <c r="J1028" s="18"/>
      <c r="K1028" s="7"/>
      <c r="L1028" s="7"/>
      <c r="M1028" s="7"/>
      <c r="N1028" s="18"/>
      <c r="O1028" s="122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</row>
    <row r="1029" spans="1:30" hidden="1">
      <c r="A1029" s="18" t="s">
        <v>22</v>
      </c>
      <c r="B1029" s="7" t="s">
        <v>121</v>
      </c>
      <c r="C1029" s="137">
        <v>46233</v>
      </c>
      <c r="D1029" s="42" t="s">
        <v>499</v>
      </c>
      <c r="E1029" s="36" t="s">
        <v>685</v>
      </c>
      <c r="F1029" s="112">
        <f t="shared" si="56"/>
        <v>8.9666666666666668</v>
      </c>
      <c r="G1029" s="113">
        <f t="shared" si="54"/>
        <v>0</v>
      </c>
      <c r="H1029" s="115">
        <f t="shared" si="55"/>
        <v>0</v>
      </c>
      <c r="I1029" s="18"/>
      <c r="J1029" s="18"/>
      <c r="K1029" s="7"/>
      <c r="L1029" s="7"/>
      <c r="M1029" s="7"/>
      <c r="N1029" s="18"/>
      <c r="O1029" s="122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</row>
    <row r="1030" spans="1:30" hidden="1">
      <c r="A1030" s="18" t="s">
        <v>22</v>
      </c>
      <c r="B1030" s="7" t="s">
        <v>121</v>
      </c>
      <c r="C1030" s="137">
        <v>46233</v>
      </c>
      <c r="D1030" s="42" t="s">
        <v>746</v>
      </c>
      <c r="E1030" s="36" t="s">
        <v>591</v>
      </c>
      <c r="F1030" s="112">
        <f t="shared" si="56"/>
        <v>7.7333333333333334</v>
      </c>
      <c r="G1030" s="113">
        <f t="shared" si="54"/>
        <v>0</v>
      </c>
      <c r="H1030" s="115">
        <f t="shared" si="55"/>
        <v>0</v>
      </c>
      <c r="I1030" s="18"/>
      <c r="J1030" s="18"/>
      <c r="K1030" s="7"/>
      <c r="L1030" s="7"/>
      <c r="M1030" s="7"/>
      <c r="N1030" s="18"/>
      <c r="O1030" s="122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</row>
    <row r="1031" spans="1:30" hidden="1">
      <c r="A1031" s="18" t="s">
        <v>22</v>
      </c>
      <c r="B1031" s="7" t="s">
        <v>121</v>
      </c>
      <c r="C1031" s="137">
        <v>46234</v>
      </c>
      <c r="D1031" s="42" t="s">
        <v>746</v>
      </c>
      <c r="E1031" s="36" t="s">
        <v>321</v>
      </c>
      <c r="F1031" s="112">
        <f t="shared" si="56"/>
        <v>7.7166666666666668</v>
      </c>
      <c r="G1031" s="113">
        <f t="shared" si="54"/>
        <v>0</v>
      </c>
      <c r="H1031" s="115">
        <f t="shared" si="55"/>
        <v>0</v>
      </c>
      <c r="I1031" s="18"/>
      <c r="J1031" s="18"/>
      <c r="K1031" s="7"/>
      <c r="L1031" s="7"/>
      <c r="M1031" s="7"/>
      <c r="N1031" s="18"/>
      <c r="O1031" s="122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</row>
    <row r="1032" spans="1:30" hidden="1">
      <c r="A1032" s="18" t="s">
        <v>22</v>
      </c>
      <c r="B1032" s="7" t="s">
        <v>122</v>
      </c>
      <c r="C1032" s="137">
        <v>46207</v>
      </c>
      <c r="D1032" s="42" t="s">
        <v>499</v>
      </c>
      <c r="E1032" s="36" t="s">
        <v>243</v>
      </c>
      <c r="F1032" s="112">
        <f t="shared" si="56"/>
        <v>8</v>
      </c>
      <c r="G1032" s="113">
        <f t="shared" si="54"/>
        <v>0</v>
      </c>
      <c r="H1032" s="115">
        <f t="shared" si="55"/>
        <v>0</v>
      </c>
      <c r="I1032" s="18"/>
      <c r="J1032" s="18"/>
      <c r="K1032" s="7"/>
      <c r="L1032" s="7"/>
      <c r="M1032" s="7"/>
      <c r="N1032" s="18"/>
      <c r="O1032" s="122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</row>
    <row r="1033" spans="1:30" hidden="1">
      <c r="A1033" s="18" t="s">
        <v>22</v>
      </c>
      <c r="B1033" s="7" t="s">
        <v>122</v>
      </c>
      <c r="C1033" s="137">
        <v>46208</v>
      </c>
      <c r="D1033" s="42" t="s">
        <v>510</v>
      </c>
      <c r="E1033" s="36" t="s">
        <v>243</v>
      </c>
      <c r="F1033" s="112">
        <f t="shared" si="56"/>
        <v>8</v>
      </c>
      <c r="G1033" s="113">
        <f t="shared" si="54"/>
        <v>0</v>
      </c>
      <c r="H1033" s="115">
        <f t="shared" si="55"/>
        <v>0</v>
      </c>
      <c r="I1033" s="18"/>
      <c r="J1033" s="18"/>
      <c r="K1033" s="7"/>
      <c r="L1033" s="7"/>
      <c r="M1033" s="7"/>
      <c r="N1033" s="18"/>
      <c r="O1033" s="122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</row>
    <row r="1034" spans="1:30" hidden="1">
      <c r="A1034" s="18" t="s">
        <v>22</v>
      </c>
      <c r="B1034" s="7" t="s">
        <v>122</v>
      </c>
      <c r="C1034" s="137">
        <v>46209</v>
      </c>
      <c r="D1034" s="42" t="s">
        <v>510</v>
      </c>
      <c r="E1034" s="36" t="s">
        <v>243</v>
      </c>
      <c r="F1034" s="112">
        <f t="shared" si="56"/>
        <v>8</v>
      </c>
      <c r="G1034" s="113">
        <f t="shared" si="54"/>
        <v>0</v>
      </c>
      <c r="H1034" s="115">
        <f t="shared" si="55"/>
        <v>0</v>
      </c>
      <c r="I1034" s="18"/>
      <c r="J1034" s="18"/>
      <c r="K1034" s="7"/>
      <c r="L1034" s="7"/>
      <c r="M1034" s="7"/>
      <c r="N1034" s="18"/>
      <c r="O1034" s="122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</row>
    <row r="1035" spans="1:30" hidden="1">
      <c r="A1035" s="18" t="s">
        <v>22</v>
      </c>
      <c r="B1035" s="7" t="s">
        <v>122</v>
      </c>
      <c r="C1035" s="137">
        <v>46210</v>
      </c>
      <c r="D1035" s="42" t="s">
        <v>510</v>
      </c>
      <c r="E1035" s="36" t="s">
        <v>494</v>
      </c>
      <c r="F1035" s="112">
        <f t="shared" si="56"/>
        <v>7.8833333333333329</v>
      </c>
      <c r="G1035" s="113">
        <f t="shared" si="54"/>
        <v>0</v>
      </c>
      <c r="H1035" s="115">
        <f t="shared" si="55"/>
        <v>0</v>
      </c>
      <c r="I1035" s="18"/>
      <c r="J1035" s="18"/>
      <c r="K1035" s="7"/>
      <c r="L1035" s="7"/>
      <c r="M1035" s="7"/>
      <c r="N1035" s="18"/>
      <c r="O1035" s="122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</row>
    <row r="1036" spans="1:30" hidden="1">
      <c r="A1036" s="18" t="s">
        <v>22</v>
      </c>
      <c r="B1036" s="7" t="s">
        <v>123</v>
      </c>
      <c r="C1036" s="137">
        <v>46204</v>
      </c>
      <c r="D1036" s="42" t="s">
        <v>499</v>
      </c>
      <c r="E1036" s="36" t="s">
        <v>568</v>
      </c>
      <c r="F1036" s="112">
        <f t="shared" si="56"/>
        <v>8.8000000000000007</v>
      </c>
      <c r="G1036" s="113">
        <f t="shared" si="54"/>
        <v>0</v>
      </c>
      <c r="H1036" s="115">
        <f t="shared" si="55"/>
        <v>0</v>
      </c>
      <c r="I1036" s="18"/>
      <c r="J1036" s="18"/>
      <c r="K1036" s="7"/>
      <c r="L1036" s="7"/>
      <c r="M1036" s="7"/>
      <c r="N1036" s="18"/>
      <c r="O1036" s="122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</row>
    <row r="1037" spans="1:30" hidden="1">
      <c r="A1037" s="18" t="s">
        <v>22</v>
      </c>
      <c r="B1037" s="7" t="s">
        <v>123</v>
      </c>
      <c r="C1037" s="137">
        <v>46205</v>
      </c>
      <c r="D1037" s="42" t="s">
        <v>499</v>
      </c>
      <c r="E1037" s="36" t="s">
        <v>828</v>
      </c>
      <c r="F1037" s="112">
        <f t="shared" si="56"/>
        <v>8.7666666666666675</v>
      </c>
      <c r="G1037" s="113">
        <f t="shared" si="54"/>
        <v>0</v>
      </c>
      <c r="H1037" s="115">
        <f t="shared" si="55"/>
        <v>0</v>
      </c>
      <c r="I1037" s="18"/>
      <c r="J1037" s="18"/>
      <c r="K1037" s="7"/>
      <c r="L1037" s="7"/>
      <c r="M1037" s="7"/>
      <c r="N1037" s="18"/>
      <c r="O1037" s="122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</row>
    <row r="1038" spans="1:30" hidden="1">
      <c r="A1038" s="18" t="s">
        <v>22</v>
      </c>
      <c r="B1038" s="7" t="s">
        <v>123</v>
      </c>
      <c r="C1038" s="137">
        <v>46207</v>
      </c>
      <c r="D1038" s="42" t="s">
        <v>499</v>
      </c>
      <c r="E1038" s="36" t="s">
        <v>607</v>
      </c>
      <c r="F1038" s="112">
        <f t="shared" si="56"/>
        <v>8.1166666666666671</v>
      </c>
      <c r="G1038" s="113">
        <f t="shared" si="54"/>
        <v>0</v>
      </c>
      <c r="H1038" s="115">
        <f t="shared" si="55"/>
        <v>0</v>
      </c>
      <c r="I1038" s="18"/>
      <c r="J1038" s="18"/>
      <c r="K1038" s="7"/>
      <c r="L1038" s="7"/>
      <c r="M1038" s="7"/>
      <c r="N1038" s="18"/>
      <c r="O1038" s="122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</row>
    <row r="1039" spans="1:30" hidden="1">
      <c r="A1039" s="18" t="s">
        <v>22</v>
      </c>
      <c r="B1039" s="7" t="s">
        <v>123</v>
      </c>
      <c r="C1039" s="137">
        <v>46207</v>
      </c>
      <c r="D1039" s="42" t="s">
        <v>510</v>
      </c>
      <c r="E1039" s="36" t="s">
        <v>493</v>
      </c>
      <c r="F1039" s="112">
        <f t="shared" si="56"/>
        <v>7.8166666666666664</v>
      </c>
      <c r="G1039" s="113">
        <f t="shared" si="54"/>
        <v>0</v>
      </c>
      <c r="H1039" s="115">
        <f t="shared" si="55"/>
        <v>0</v>
      </c>
      <c r="I1039" s="18"/>
      <c r="J1039" s="18"/>
      <c r="K1039" s="7"/>
      <c r="L1039" s="7"/>
      <c r="M1039" s="7"/>
      <c r="N1039" s="18"/>
      <c r="O1039" s="122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</row>
    <row r="1040" spans="1:30" hidden="1">
      <c r="A1040" s="18" t="s">
        <v>22</v>
      </c>
      <c r="B1040" s="7" t="s">
        <v>123</v>
      </c>
      <c r="C1040" s="137">
        <v>46208</v>
      </c>
      <c r="D1040" s="42" t="s">
        <v>510</v>
      </c>
      <c r="E1040" s="36" t="s">
        <v>303</v>
      </c>
      <c r="F1040" s="112">
        <f t="shared" si="56"/>
        <v>7.95</v>
      </c>
      <c r="G1040" s="113">
        <f t="shared" si="54"/>
        <v>0</v>
      </c>
      <c r="H1040" s="115">
        <f t="shared" si="55"/>
        <v>0</v>
      </c>
      <c r="I1040" s="18"/>
      <c r="J1040" s="18"/>
      <c r="K1040" s="7"/>
      <c r="L1040" s="7"/>
      <c r="M1040" s="7"/>
      <c r="N1040" s="18"/>
      <c r="O1040" s="122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</row>
    <row r="1041" spans="1:30" hidden="1">
      <c r="A1041" s="18" t="s">
        <v>22</v>
      </c>
      <c r="B1041" s="7" t="s">
        <v>123</v>
      </c>
      <c r="C1041" s="137">
        <v>46210</v>
      </c>
      <c r="D1041" s="42" t="s">
        <v>499</v>
      </c>
      <c r="E1041" s="36" t="s">
        <v>825</v>
      </c>
      <c r="F1041" s="112">
        <f t="shared" si="56"/>
        <v>8.75</v>
      </c>
      <c r="G1041" s="113">
        <f t="shared" si="54"/>
        <v>0</v>
      </c>
      <c r="H1041" s="115">
        <f t="shared" si="55"/>
        <v>0</v>
      </c>
      <c r="I1041" s="18"/>
      <c r="J1041" s="18"/>
      <c r="K1041" s="7"/>
      <c r="L1041" s="7"/>
      <c r="M1041" s="7"/>
      <c r="N1041" s="18"/>
      <c r="O1041" s="122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</row>
    <row r="1042" spans="1:30" hidden="1">
      <c r="A1042" s="18" t="s">
        <v>22</v>
      </c>
      <c r="B1042" s="7" t="s">
        <v>123</v>
      </c>
      <c r="C1042" s="137">
        <v>46211</v>
      </c>
      <c r="D1042" s="42" t="s">
        <v>499</v>
      </c>
      <c r="E1042" s="36" t="s">
        <v>550</v>
      </c>
      <c r="F1042" s="112">
        <f t="shared" si="56"/>
        <v>8.7333333333333325</v>
      </c>
      <c r="G1042" s="113">
        <f t="shared" si="54"/>
        <v>0</v>
      </c>
      <c r="H1042" s="115">
        <f t="shared" si="55"/>
        <v>0</v>
      </c>
      <c r="I1042" s="18"/>
      <c r="J1042" s="18"/>
      <c r="K1042" s="7"/>
      <c r="L1042" s="7"/>
      <c r="M1042" s="7"/>
      <c r="N1042" s="18"/>
      <c r="O1042" s="122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</row>
    <row r="1043" spans="1:30" hidden="1">
      <c r="A1043" s="18" t="s">
        <v>22</v>
      </c>
      <c r="B1043" s="7" t="s">
        <v>123</v>
      </c>
      <c r="C1043" s="137">
        <v>46212</v>
      </c>
      <c r="D1043" s="42" t="s">
        <v>499</v>
      </c>
      <c r="E1043" s="36" t="s">
        <v>772</v>
      </c>
      <c r="F1043" s="112">
        <f t="shared" si="56"/>
        <v>4.833333333333333</v>
      </c>
      <c r="G1043" s="113">
        <f t="shared" si="54"/>
        <v>0</v>
      </c>
      <c r="H1043" s="115">
        <f t="shared" si="55"/>
        <v>0</v>
      </c>
      <c r="I1043" s="18"/>
      <c r="J1043" s="18"/>
      <c r="K1043" s="7"/>
      <c r="L1043" s="7"/>
      <c r="M1043" s="7"/>
      <c r="N1043" s="18"/>
      <c r="O1043" s="122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</row>
    <row r="1044" spans="1:30" hidden="1">
      <c r="A1044" s="18" t="s">
        <v>22</v>
      </c>
      <c r="B1044" s="7" t="s">
        <v>123</v>
      </c>
      <c r="C1044" s="137">
        <v>46213</v>
      </c>
      <c r="D1044" s="42" t="s">
        <v>499</v>
      </c>
      <c r="E1044" s="36" t="s">
        <v>820</v>
      </c>
      <c r="F1044" s="112">
        <f t="shared" si="56"/>
        <v>7.833333333333333</v>
      </c>
      <c r="G1044" s="113">
        <f t="shared" si="54"/>
        <v>0</v>
      </c>
      <c r="H1044" s="115">
        <f t="shared" si="55"/>
        <v>0</v>
      </c>
      <c r="I1044" s="18"/>
      <c r="J1044" s="18"/>
      <c r="K1044" s="7"/>
      <c r="L1044" s="7"/>
      <c r="M1044" s="7"/>
      <c r="N1044" s="18"/>
      <c r="O1044" s="122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</row>
    <row r="1045" spans="1:30" hidden="1">
      <c r="A1045" s="18" t="s">
        <v>22</v>
      </c>
      <c r="B1045" s="7" t="s">
        <v>123</v>
      </c>
      <c r="C1045" s="137">
        <v>46214</v>
      </c>
      <c r="D1045" s="42" t="s">
        <v>510</v>
      </c>
      <c r="E1045" s="36" t="s">
        <v>498</v>
      </c>
      <c r="F1045" s="112">
        <f t="shared" si="56"/>
        <v>7.916666666666667</v>
      </c>
      <c r="G1045" s="113">
        <f t="shared" si="54"/>
        <v>0</v>
      </c>
      <c r="H1045" s="115">
        <f t="shared" si="55"/>
        <v>0</v>
      </c>
      <c r="I1045" s="18"/>
      <c r="J1045" s="18"/>
      <c r="K1045" s="7"/>
      <c r="L1045" s="7"/>
      <c r="M1045" s="7"/>
      <c r="N1045" s="18"/>
      <c r="O1045" s="122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</row>
    <row r="1046" spans="1:30" hidden="1">
      <c r="A1046" s="18" t="s">
        <v>22</v>
      </c>
      <c r="B1046" s="7" t="s">
        <v>123</v>
      </c>
      <c r="C1046" s="137">
        <v>46215</v>
      </c>
      <c r="D1046" s="42" t="s">
        <v>510</v>
      </c>
      <c r="E1046" s="36" t="s">
        <v>491</v>
      </c>
      <c r="F1046" s="112">
        <f t="shared" si="56"/>
        <v>7.9666666666666668</v>
      </c>
      <c r="G1046" s="113">
        <f t="shared" si="54"/>
        <v>0</v>
      </c>
      <c r="H1046" s="115">
        <f t="shared" si="55"/>
        <v>0</v>
      </c>
      <c r="I1046" s="18"/>
      <c r="J1046" s="18"/>
      <c r="K1046" s="7"/>
      <c r="L1046" s="7"/>
      <c r="M1046" s="7"/>
      <c r="N1046" s="18"/>
      <c r="O1046" s="122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</row>
    <row r="1047" spans="1:30" hidden="1">
      <c r="A1047" s="18" t="s">
        <v>22</v>
      </c>
      <c r="B1047" s="7" t="s">
        <v>123</v>
      </c>
      <c r="C1047" s="137">
        <v>46216</v>
      </c>
      <c r="D1047" s="42" t="s">
        <v>499</v>
      </c>
      <c r="E1047" s="36" t="s">
        <v>516</v>
      </c>
      <c r="F1047" s="112">
        <f t="shared" si="56"/>
        <v>8.8166666666666664</v>
      </c>
      <c r="G1047" s="113">
        <f t="shared" si="54"/>
        <v>0</v>
      </c>
      <c r="H1047" s="115">
        <f t="shared" si="55"/>
        <v>0</v>
      </c>
      <c r="I1047" s="18"/>
      <c r="J1047" s="18"/>
      <c r="K1047" s="7"/>
      <c r="L1047" s="7"/>
      <c r="M1047" s="7"/>
      <c r="N1047" s="18"/>
      <c r="O1047" s="122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</row>
    <row r="1048" spans="1:30" hidden="1">
      <c r="A1048" s="18" t="s">
        <v>22</v>
      </c>
      <c r="B1048" s="7" t="s">
        <v>123</v>
      </c>
      <c r="C1048" s="137">
        <v>46217</v>
      </c>
      <c r="D1048" s="42" t="s">
        <v>499</v>
      </c>
      <c r="E1048" s="36" t="s">
        <v>609</v>
      </c>
      <c r="F1048" s="112">
        <f t="shared" si="56"/>
        <v>8.6</v>
      </c>
      <c r="G1048" s="113">
        <f t="shared" si="54"/>
        <v>0</v>
      </c>
      <c r="H1048" s="115">
        <f t="shared" si="55"/>
        <v>0</v>
      </c>
      <c r="I1048" s="18"/>
      <c r="J1048" s="18"/>
      <c r="K1048" s="7"/>
      <c r="L1048" s="7"/>
      <c r="M1048" s="7"/>
      <c r="N1048" s="18"/>
      <c r="O1048" s="122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</row>
    <row r="1049" spans="1:30" hidden="1">
      <c r="A1049" s="18" t="s">
        <v>22</v>
      </c>
      <c r="B1049" s="7" t="s">
        <v>123</v>
      </c>
      <c r="C1049" s="137">
        <v>46219</v>
      </c>
      <c r="D1049" s="42" t="s">
        <v>499</v>
      </c>
      <c r="E1049" s="36" t="s">
        <v>829</v>
      </c>
      <c r="F1049" s="112">
        <f t="shared" si="56"/>
        <v>8.65</v>
      </c>
      <c r="G1049" s="113">
        <f t="shared" si="54"/>
        <v>0</v>
      </c>
      <c r="H1049" s="115">
        <f t="shared" si="55"/>
        <v>0</v>
      </c>
      <c r="I1049" s="18"/>
      <c r="J1049" s="18"/>
      <c r="K1049" s="7"/>
      <c r="L1049" s="7"/>
      <c r="M1049" s="7"/>
      <c r="N1049" s="18"/>
      <c r="O1049" s="122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</row>
    <row r="1050" spans="1:30" hidden="1">
      <c r="A1050" s="18" t="s">
        <v>22</v>
      </c>
      <c r="B1050" s="7" t="s">
        <v>123</v>
      </c>
      <c r="C1050" s="137">
        <v>46220</v>
      </c>
      <c r="D1050" s="42" t="s">
        <v>499</v>
      </c>
      <c r="E1050" s="36" t="s">
        <v>830</v>
      </c>
      <c r="F1050" s="112">
        <f t="shared" si="56"/>
        <v>4.7833333333333332</v>
      </c>
      <c r="G1050" s="113">
        <f t="shared" si="54"/>
        <v>0</v>
      </c>
      <c r="H1050" s="115">
        <f t="shared" si="55"/>
        <v>0</v>
      </c>
      <c r="I1050" s="18"/>
      <c r="J1050" s="18"/>
      <c r="K1050" s="7"/>
      <c r="L1050" s="7"/>
      <c r="M1050" s="7"/>
      <c r="N1050" s="18"/>
      <c r="O1050" s="122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</row>
    <row r="1051" spans="1:30" hidden="1">
      <c r="A1051" s="18" t="s">
        <v>22</v>
      </c>
      <c r="B1051" s="7" t="s">
        <v>123</v>
      </c>
      <c r="C1051" s="137">
        <v>46221</v>
      </c>
      <c r="D1051" s="42" t="s">
        <v>510</v>
      </c>
      <c r="E1051" s="36" t="s">
        <v>493</v>
      </c>
      <c r="F1051" s="112">
        <f t="shared" si="56"/>
        <v>7.8166666666666664</v>
      </c>
      <c r="G1051" s="113">
        <f t="shared" si="54"/>
        <v>0</v>
      </c>
      <c r="H1051" s="115">
        <f t="shared" si="55"/>
        <v>0</v>
      </c>
      <c r="I1051" s="18"/>
      <c r="J1051" s="18"/>
      <c r="K1051" s="7"/>
      <c r="L1051" s="7"/>
      <c r="M1051" s="7"/>
      <c r="N1051" s="18"/>
      <c r="O1051" s="122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</row>
    <row r="1052" spans="1:30" hidden="1">
      <c r="A1052" s="18" t="s">
        <v>22</v>
      </c>
      <c r="B1052" s="7" t="s">
        <v>123</v>
      </c>
      <c r="C1052" s="137">
        <v>46222</v>
      </c>
      <c r="D1052" s="42" t="s">
        <v>510</v>
      </c>
      <c r="E1052" s="36" t="s">
        <v>494</v>
      </c>
      <c r="F1052" s="112">
        <f t="shared" si="56"/>
        <v>7.8833333333333329</v>
      </c>
      <c r="G1052" s="113">
        <f t="shared" si="54"/>
        <v>0</v>
      </c>
      <c r="H1052" s="115">
        <f t="shared" si="55"/>
        <v>0</v>
      </c>
      <c r="I1052" s="18"/>
      <c r="J1052" s="18"/>
      <c r="K1052" s="7"/>
      <c r="L1052" s="7"/>
      <c r="M1052" s="7"/>
      <c r="N1052" s="18"/>
      <c r="O1052" s="122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</row>
    <row r="1053" spans="1:30" hidden="1">
      <c r="A1053" s="18" t="s">
        <v>22</v>
      </c>
      <c r="B1053" s="7" t="s">
        <v>123</v>
      </c>
      <c r="C1053" s="137">
        <v>46223</v>
      </c>
      <c r="D1053" s="42" t="s">
        <v>499</v>
      </c>
      <c r="E1053" s="36" t="s">
        <v>547</v>
      </c>
      <c r="F1053" s="112">
        <f t="shared" si="56"/>
        <v>4.5999999999999996</v>
      </c>
      <c r="G1053" s="113">
        <f t="shared" si="54"/>
        <v>0</v>
      </c>
      <c r="H1053" s="115">
        <f t="shared" si="55"/>
        <v>0</v>
      </c>
      <c r="I1053" s="18"/>
      <c r="J1053" s="18"/>
      <c r="K1053" s="7"/>
      <c r="L1053" s="7"/>
      <c r="M1053" s="7"/>
      <c r="N1053" s="18"/>
      <c r="O1053" s="122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</row>
    <row r="1054" spans="1:30" hidden="1">
      <c r="A1054" s="18" t="s">
        <v>22</v>
      </c>
      <c r="B1054" s="7" t="s">
        <v>123</v>
      </c>
      <c r="C1054" s="137">
        <v>46224</v>
      </c>
      <c r="D1054" s="42" t="s">
        <v>499</v>
      </c>
      <c r="E1054" s="36" t="s">
        <v>736</v>
      </c>
      <c r="F1054" s="112">
        <f t="shared" si="56"/>
        <v>8.4833333333333325</v>
      </c>
      <c r="G1054" s="113">
        <f t="shared" si="54"/>
        <v>0</v>
      </c>
      <c r="H1054" s="115">
        <f t="shared" si="55"/>
        <v>0</v>
      </c>
      <c r="I1054" s="18"/>
      <c r="J1054" s="18"/>
      <c r="K1054" s="7"/>
      <c r="L1054" s="7"/>
      <c r="M1054" s="7"/>
      <c r="N1054" s="18"/>
      <c r="O1054" s="122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</row>
    <row r="1055" spans="1:30" hidden="1">
      <c r="A1055" s="18" t="s">
        <v>22</v>
      </c>
      <c r="B1055" s="7" t="s">
        <v>123</v>
      </c>
      <c r="C1055" s="137">
        <v>46225</v>
      </c>
      <c r="D1055" s="42" t="s">
        <v>499</v>
      </c>
      <c r="E1055" s="36" t="s">
        <v>445</v>
      </c>
      <c r="F1055" s="112">
        <f t="shared" si="56"/>
        <v>6.7166666666666668</v>
      </c>
      <c r="G1055" s="113">
        <f t="shared" si="54"/>
        <v>0</v>
      </c>
      <c r="H1055" s="115">
        <f t="shared" si="55"/>
        <v>0</v>
      </c>
      <c r="I1055" s="18"/>
      <c r="J1055" s="18"/>
      <c r="K1055" s="7"/>
      <c r="L1055" s="7"/>
      <c r="M1055" s="7"/>
      <c r="N1055" s="18"/>
      <c r="O1055" s="122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</row>
    <row r="1056" spans="1:30" hidden="1">
      <c r="A1056" s="18" t="s">
        <v>22</v>
      </c>
      <c r="B1056" s="7" t="s">
        <v>123</v>
      </c>
      <c r="C1056" s="137">
        <v>46226</v>
      </c>
      <c r="D1056" s="42" t="s">
        <v>510</v>
      </c>
      <c r="E1056" s="36" t="s">
        <v>243</v>
      </c>
      <c r="F1056" s="112">
        <f t="shared" si="56"/>
        <v>8</v>
      </c>
      <c r="G1056" s="113">
        <f t="shared" si="54"/>
        <v>0</v>
      </c>
      <c r="H1056" s="115">
        <f t="shared" si="55"/>
        <v>0</v>
      </c>
      <c r="I1056" s="18"/>
      <c r="J1056" s="18"/>
      <c r="K1056" s="7"/>
      <c r="L1056" s="7"/>
      <c r="M1056" s="7"/>
      <c r="N1056" s="18"/>
      <c r="O1056" s="122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</row>
    <row r="1057" spans="1:30" hidden="1">
      <c r="A1057" s="18" t="s">
        <v>22</v>
      </c>
      <c r="B1057" s="7" t="s">
        <v>123</v>
      </c>
      <c r="C1057" s="137">
        <v>46227</v>
      </c>
      <c r="D1057" s="42" t="s">
        <v>499</v>
      </c>
      <c r="E1057" s="36" t="s">
        <v>782</v>
      </c>
      <c r="F1057" s="112">
        <f t="shared" si="56"/>
        <v>5.7333333333333334</v>
      </c>
      <c r="G1057" s="113">
        <f t="shared" si="54"/>
        <v>0</v>
      </c>
      <c r="H1057" s="115">
        <f t="shared" si="55"/>
        <v>0</v>
      </c>
      <c r="I1057" s="18"/>
      <c r="J1057" s="18"/>
      <c r="K1057" s="7"/>
      <c r="L1057" s="7"/>
      <c r="M1057" s="7"/>
      <c r="N1057" s="18"/>
      <c r="O1057" s="122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</row>
    <row r="1058" spans="1:30" hidden="1">
      <c r="A1058" s="18" t="s">
        <v>22</v>
      </c>
      <c r="B1058" s="7" t="s">
        <v>123</v>
      </c>
      <c r="C1058" s="137">
        <v>46228</v>
      </c>
      <c r="D1058" s="42" t="s">
        <v>510</v>
      </c>
      <c r="E1058" s="36" t="s">
        <v>498</v>
      </c>
      <c r="F1058" s="112">
        <f t="shared" si="56"/>
        <v>7.916666666666667</v>
      </c>
      <c r="G1058" s="113">
        <f t="shared" si="54"/>
        <v>0</v>
      </c>
      <c r="H1058" s="115">
        <f t="shared" si="55"/>
        <v>0</v>
      </c>
      <c r="I1058" s="18"/>
      <c r="J1058" s="18"/>
      <c r="K1058" s="7"/>
      <c r="L1058" s="7"/>
      <c r="M1058" s="7"/>
      <c r="N1058" s="18"/>
      <c r="O1058" s="122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</row>
    <row r="1059" spans="1:30" hidden="1">
      <c r="A1059" s="18" t="s">
        <v>22</v>
      </c>
      <c r="B1059" s="7" t="s">
        <v>123</v>
      </c>
      <c r="C1059" s="137">
        <v>46230</v>
      </c>
      <c r="D1059" s="42" t="s">
        <v>499</v>
      </c>
      <c r="E1059" s="36" t="s">
        <v>496</v>
      </c>
      <c r="F1059" s="112">
        <f t="shared" si="56"/>
        <v>8.0666666666666664</v>
      </c>
      <c r="G1059" s="113">
        <f t="shared" si="54"/>
        <v>0</v>
      </c>
      <c r="H1059" s="115">
        <f t="shared" si="55"/>
        <v>0</v>
      </c>
      <c r="I1059" s="18"/>
      <c r="J1059" s="18"/>
      <c r="K1059" s="7"/>
      <c r="L1059" s="7"/>
      <c r="M1059" s="7"/>
      <c r="N1059" s="18"/>
      <c r="O1059" s="122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</row>
    <row r="1060" spans="1:30" hidden="1">
      <c r="A1060" s="18" t="s">
        <v>22</v>
      </c>
      <c r="B1060" s="7" t="s">
        <v>123</v>
      </c>
      <c r="C1060" s="137">
        <v>46231</v>
      </c>
      <c r="D1060" s="42" t="s">
        <v>499</v>
      </c>
      <c r="E1060" s="36" t="s">
        <v>831</v>
      </c>
      <c r="F1060" s="112">
        <f t="shared" si="56"/>
        <v>6.6</v>
      </c>
      <c r="G1060" s="113">
        <f t="shared" si="54"/>
        <v>0</v>
      </c>
      <c r="H1060" s="115">
        <f t="shared" si="55"/>
        <v>0</v>
      </c>
      <c r="I1060" s="18"/>
      <c r="J1060" s="18"/>
      <c r="K1060" s="7"/>
      <c r="L1060" s="7"/>
      <c r="M1060" s="7"/>
      <c r="N1060" s="18"/>
      <c r="O1060" s="122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</row>
    <row r="1061" spans="1:30" hidden="1">
      <c r="A1061" s="18" t="s">
        <v>22</v>
      </c>
      <c r="B1061" s="7" t="s">
        <v>123</v>
      </c>
      <c r="C1061" s="137">
        <v>46232</v>
      </c>
      <c r="D1061" s="42" t="s">
        <v>499</v>
      </c>
      <c r="E1061" s="36" t="s">
        <v>832</v>
      </c>
      <c r="F1061" s="112">
        <f t="shared" si="56"/>
        <v>6.6333333333333329</v>
      </c>
      <c r="G1061" s="113">
        <f t="shared" si="54"/>
        <v>0</v>
      </c>
      <c r="H1061" s="115">
        <f t="shared" si="55"/>
        <v>0</v>
      </c>
      <c r="I1061" s="18"/>
      <c r="J1061" s="18"/>
      <c r="K1061" s="7"/>
      <c r="L1061" s="7"/>
      <c r="M1061" s="7"/>
      <c r="N1061" s="18"/>
      <c r="O1061" s="122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</row>
    <row r="1062" spans="1:30" hidden="1">
      <c r="A1062" s="18" t="s">
        <v>22</v>
      </c>
      <c r="B1062" s="7" t="s">
        <v>123</v>
      </c>
      <c r="C1062" s="137">
        <v>46234</v>
      </c>
      <c r="D1062" s="42" t="s">
        <v>499</v>
      </c>
      <c r="E1062" s="36" t="s">
        <v>553</v>
      </c>
      <c r="F1062" s="112">
        <f t="shared" si="56"/>
        <v>8.4333333333333336</v>
      </c>
      <c r="G1062" s="113">
        <f t="shared" si="54"/>
        <v>0</v>
      </c>
      <c r="H1062" s="115">
        <f t="shared" si="55"/>
        <v>0</v>
      </c>
      <c r="I1062" s="18"/>
      <c r="J1062" s="18"/>
      <c r="K1062" s="7"/>
      <c r="L1062" s="7"/>
      <c r="M1062" s="7"/>
      <c r="N1062" s="18"/>
      <c r="O1062" s="122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</row>
    <row r="1063" spans="1:30" hidden="1">
      <c r="A1063" s="18" t="s">
        <v>23</v>
      </c>
      <c r="B1063" s="7" t="s">
        <v>106</v>
      </c>
      <c r="C1063" s="137">
        <v>46210</v>
      </c>
      <c r="D1063" s="42" t="s">
        <v>833</v>
      </c>
      <c r="E1063" s="36" t="s">
        <v>286</v>
      </c>
      <c r="F1063" s="112">
        <f t="shared" si="56"/>
        <v>8.3833333333333329</v>
      </c>
      <c r="G1063" s="113">
        <f t="shared" si="54"/>
        <v>0</v>
      </c>
      <c r="H1063" s="115">
        <f t="shared" si="55"/>
        <v>0</v>
      </c>
      <c r="I1063" s="18"/>
      <c r="J1063" s="18"/>
      <c r="K1063" s="7"/>
      <c r="L1063" s="7"/>
      <c r="M1063" s="7"/>
      <c r="N1063" s="18"/>
      <c r="O1063" s="122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</row>
    <row r="1064" spans="1:30" hidden="1">
      <c r="A1064" s="18" t="s">
        <v>23</v>
      </c>
      <c r="B1064" s="7" t="s">
        <v>106</v>
      </c>
      <c r="C1064" s="137">
        <v>46211</v>
      </c>
      <c r="D1064" s="42" t="s">
        <v>833</v>
      </c>
      <c r="E1064" s="36" t="s">
        <v>834</v>
      </c>
      <c r="F1064" s="112">
        <f t="shared" si="56"/>
        <v>9.4</v>
      </c>
      <c r="G1064" s="113">
        <f t="shared" si="54"/>
        <v>0</v>
      </c>
      <c r="H1064" s="115">
        <f t="shared" si="55"/>
        <v>0</v>
      </c>
      <c r="I1064" s="18"/>
      <c r="J1064" s="18"/>
      <c r="K1064" s="7"/>
      <c r="L1064" s="7"/>
      <c r="M1064" s="7"/>
      <c r="N1064" s="18"/>
      <c r="O1064" s="122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</row>
    <row r="1065" spans="1:30" hidden="1">
      <c r="A1065" s="18" t="s">
        <v>23</v>
      </c>
      <c r="B1065" s="7" t="s">
        <v>106</v>
      </c>
      <c r="C1065" s="137">
        <v>46212</v>
      </c>
      <c r="D1065" s="42" t="s">
        <v>833</v>
      </c>
      <c r="E1065" s="36" t="s">
        <v>835</v>
      </c>
      <c r="F1065" s="112">
        <f t="shared" si="56"/>
        <v>10.866666666666667</v>
      </c>
      <c r="G1065" s="113">
        <f t="shared" si="54"/>
        <v>0</v>
      </c>
      <c r="H1065" s="115">
        <f t="shared" si="55"/>
        <v>0</v>
      </c>
      <c r="I1065" s="18"/>
      <c r="J1065" s="18"/>
      <c r="K1065" s="7"/>
      <c r="L1065" s="7"/>
      <c r="M1065" s="7"/>
      <c r="N1065" s="18"/>
      <c r="O1065" s="122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</row>
    <row r="1066" spans="1:30" hidden="1">
      <c r="A1066" s="18" t="s">
        <v>23</v>
      </c>
      <c r="B1066" s="7" t="s">
        <v>106</v>
      </c>
      <c r="C1066" s="137">
        <v>46212</v>
      </c>
      <c r="D1066" s="42" t="s">
        <v>836</v>
      </c>
      <c r="E1066" s="36" t="s">
        <v>837</v>
      </c>
      <c r="F1066" s="112">
        <f t="shared" si="56"/>
        <v>2.8</v>
      </c>
      <c r="G1066" s="113">
        <f t="shared" si="54"/>
        <v>1</v>
      </c>
      <c r="H1066" s="115">
        <f t="shared" si="55"/>
        <v>1</v>
      </c>
      <c r="I1066" s="18"/>
      <c r="J1066" s="18"/>
      <c r="K1066" s="7"/>
      <c r="L1066" s="7"/>
      <c r="M1066" s="7"/>
      <c r="N1066" s="18"/>
      <c r="O1066" s="122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</row>
    <row r="1067" spans="1:30" hidden="1">
      <c r="A1067" s="18" t="s">
        <v>23</v>
      </c>
      <c r="B1067" s="7" t="s">
        <v>106</v>
      </c>
      <c r="C1067" s="137">
        <v>46213</v>
      </c>
      <c r="D1067" s="42" t="s">
        <v>833</v>
      </c>
      <c r="E1067" s="36" t="s">
        <v>838</v>
      </c>
      <c r="F1067" s="112">
        <f t="shared" si="56"/>
        <v>8.7166666666666668</v>
      </c>
      <c r="G1067" s="113">
        <f t="shared" si="54"/>
        <v>0</v>
      </c>
      <c r="H1067" s="115">
        <f t="shared" si="55"/>
        <v>0</v>
      </c>
      <c r="I1067" s="18"/>
      <c r="J1067" s="18"/>
      <c r="K1067" s="7"/>
      <c r="L1067" s="7"/>
      <c r="M1067" s="7"/>
      <c r="N1067" s="18"/>
      <c r="O1067" s="122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</row>
    <row r="1068" spans="1:30" hidden="1">
      <c r="A1068" s="18" t="s">
        <v>23</v>
      </c>
      <c r="B1068" s="7" t="s">
        <v>106</v>
      </c>
      <c r="C1068" s="137">
        <v>46214</v>
      </c>
      <c r="D1068" s="42" t="s">
        <v>833</v>
      </c>
      <c r="E1068" s="36" t="s">
        <v>796</v>
      </c>
      <c r="F1068" s="112">
        <f t="shared" si="56"/>
        <v>15.983333333333333</v>
      </c>
      <c r="G1068" s="113">
        <f t="shared" si="54"/>
        <v>0</v>
      </c>
      <c r="H1068" s="115">
        <f t="shared" si="55"/>
        <v>0</v>
      </c>
      <c r="I1068" s="18"/>
      <c r="J1068" s="18"/>
      <c r="K1068" s="7"/>
      <c r="L1068" s="7"/>
      <c r="M1068" s="7"/>
      <c r="N1068" s="18"/>
      <c r="O1068" s="122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</row>
    <row r="1069" spans="1:30" hidden="1">
      <c r="A1069" s="18" t="s">
        <v>23</v>
      </c>
      <c r="B1069" s="7" t="s">
        <v>106</v>
      </c>
      <c r="C1069" s="137">
        <v>46214</v>
      </c>
      <c r="D1069" s="42" t="s">
        <v>836</v>
      </c>
      <c r="E1069" s="36" t="s">
        <v>298</v>
      </c>
      <c r="F1069" s="112">
        <f t="shared" si="56"/>
        <v>7.9833333333333334</v>
      </c>
      <c r="G1069" s="113">
        <f t="shared" si="54"/>
        <v>0</v>
      </c>
      <c r="H1069" s="115">
        <f t="shared" si="55"/>
        <v>0</v>
      </c>
      <c r="I1069" s="18"/>
      <c r="J1069" s="18"/>
      <c r="K1069" s="7"/>
      <c r="L1069" s="7"/>
      <c r="M1069" s="7"/>
      <c r="N1069" s="18"/>
      <c r="O1069" s="122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</row>
    <row r="1070" spans="1:30" hidden="1">
      <c r="A1070" s="18" t="s">
        <v>23</v>
      </c>
      <c r="B1070" s="7" t="s">
        <v>106</v>
      </c>
      <c r="C1070" s="137">
        <v>46214</v>
      </c>
      <c r="D1070" s="42" t="s">
        <v>839</v>
      </c>
      <c r="E1070" s="36" t="s">
        <v>840</v>
      </c>
      <c r="F1070" s="112">
        <f t="shared" si="56"/>
        <v>0.38333333333333336</v>
      </c>
      <c r="G1070" s="113">
        <f t="shared" si="54"/>
        <v>1</v>
      </c>
      <c r="H1070" s="115">
        <f t="shared" si="55"/>
        <v>1</v>
      </c>
      <c r="I1070" s="18"/>
      <c r="J1070" s="18"/>
      <c r="K1070" s="7"/>
      <c r="L1070" s="7"/>
      <c r="M1070" s="7"/>
      <c r="N1070" s="18"/>
      <c r="O1070" s="122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</row>
    <row r="1071" spans="1:30" hidden="1">
      <c r="A1071" s="18" t="s">
        <v>23</v>
      </c>
      <c r="B1071" s="7" t="s">
        <v>106</v>
      </c>
      <c r="C1071" s="137">
        <v>46215</v>
      </c>
      <c r="D1071" s="42" t="s">
        <v>841</v>
      </c>
      <c r="E1071" s="36" t="s">
        <v>388</v>
      </c>
      <c r="F1071" s="112">
        <f t="shared" si="56"/>
        <v>13.633333333333333</v>
      </c>
      <c r="G1071" s="113">
        <f t="shared" si="54"/>
        <v>0</v>
      </c>
      <c r="H1071" s="115">
        <f t="shared" si="55"/>
        <v>0</v>
      </c>
      <c r="I1071" s="18"/>
      <c r="J1071" s="18"/>
      <c r="K1071" s="7"/>
      <c r="L1071" s="7"/>
      <c r="M1071" s="7"/>
      <c r="N1071" s="18"/>
      <c r="O1071" s="122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</row>
    <row r="1072" spans="1:30" hidden="1">
      <c r="A1072" s="18" t="s">
        <v>23</v>
      </c>
      <c r="B1072" s="7" t="s">
        <v>106</v>
      </c>
      <c r="C1072" s="137">
        <v>46215</v>
      </c>
      <c r="D1072" s="42" t="s">
        <v>836</v>
      </c>
      <c r="E1072" s="36" t="s">
        <v>208</v>
      </c>
      <c r="F1072" s="112">
        <f t="shared" si="56"/>
        <v>11.05</v>
      </c>
      <c r="G1072" s="113">
        <f t="shared" si="54"/>
        <v>0</v>
      </c>
      <c r="H1072" s="115">
        <f t="shared" si="55"/>
        <v>0</v>
      </c>
      <c r="I1072" s="18"/>
      <c r="J1072" s="18"/>
      <c r="K1072" s="7"/>
      <c r="L1072" s="7"/>
      <c r="M1072" s="7"/>
      <c r="N1072" s="18"/>
      <c r="O1072" s="122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</row>
    <row r="1073" spans="1:30" hidden="1">
      <c r="A1073" s="18" t="s">
        <v>23</v>
      </c>
      <c r="B1073" s="7" t="s">
        <v>106</v>
      </c>
      <c r="C1073" s="137">
        <v>46215</v>
      </c>
      <c r="D1073" s="42" t="s">
        <v>839</v>
      </c>
      <c r="E1073" s="36" t="s">
        <v>702</v>
      </c>
      <c r="F1073" s="112">
        <f t="shared" si="56"/>
        <v>0.8833333333333333</v>
      </c>
      <c r="G1073" s="113">
        <f t="shared" si="54"/>
        <v>1</v>
      </c>
      <c r="H1073" s="115">
        <f t="shared" si="55"/>
        <v>1</v>
      </c>
      <c r="I1073" s="18"/>
      <c r="J1073" s="18"/>
      <c r="K1073" s="7"/>
      <c r="L1073" s="7"/>
      <c r="M1073" s="7"/>
      <c r="N1073" s="18"/>
      <c r="O1073" s="122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</row>
    <row r="1074" spans="1:30" hidden="1">
      <c r="A1074" s="18" t="s">
        <v>23</v>
      </c>
      <c r="B1074" s="7" t="s">
        <v>106</v>
      </c>
      <c r="C1074" s="137">
        <v>46216</v>
      </c>
      <c r="D1074" s="42" t="s">
        <v>833</v>
      </c>
      <c r="E1074" s="36" t="s">
        <v>842</v>
      </c>
      <c r="F1074" s="112">
        <f t="shared" si="56"/>
        <v>9.1999999999999993</v>
      </c>
      <c r="G1074" s="113">
        <f t="shared" si="54"/>
        <v>0</v>
      </c>
      <c r="H1074" s="115">
        <f t="shared" si="55"/>
        <v>0</v>
      </c>
      <c r="I1074" s="18"/>
      <c r="J1074" s="18"/>
      <c r="K1074" s="7"/>
      <c r="L1074" s="7"/>
      <c r="M1074" s="7"/>
      <c r="N1074" s="18"/>
      <c r="O1074" s="122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</row>
    <row r="1075" spans="1:30" hidden="1">
      <c r="A1075" s="18" t="s">
        <v>23</v>
      </c>
      <c r="B1075" s="7" t="s">
        <v>106</v>
      </c>
      <c r="C1075" s="137">
        <v>46217</v>
      </c>
      <c r="D1075" s="42" t="s">
        <v>833</v>
      </c>
      <c r="E1075" s="36" t="s">
        <v>545</v>
      </c>
      <c r="F1075" s="112">
        <f t="shared" si="56"/>
        <v>9.6999999999999993</v>
      </c>
      <c r="G1075" s="113">
        <f t="shared" si="54"/>
        <v>0</v>
      </c>
      <c r="H1075" s="115">
        <f t="shared" si="55"/>
        <v>0</v>
      </c>
      <c r="I1075" s="18"/>
      <c r="J1075" s="18"/>
      <c r="K1075" s="7"/>
      <c r="L1075" s="7"/>
      <c r="M1075" s="7"/>
      <c r="N1075" s="18"/>
      <c r="O1075" s="122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</row>
    <row r="1076" spans="1:30" hidden="1">
      <c r="A1076" s="18" t="s">
        <v>23</v>
      </c>
      <c r="B1076" s="7" t="s">
        <v>106</v>
      </c>
      <c r="C1076" s="137">
        <v>46217</v>
      </c>
      <c r="D1076" s="42" t="s">
        <v>836</v>
      </c>
      <c r="E1076" s="36" t="s">
        <v>843</v>
      </c>
      <c r="F1076" s="112">
        <f t="shared" si="56"/>
        <v>1.6333333333333333</v>
      </c>
      <c r="G1076" s="113">
        <f t="shared" si="54"/>
        <v>1</v>
      </c>
      <c r="H1076" s="115">
        <f t="shared" si="55"/>
        <v>1</v>
      </c>
      <c r="I1076" s="18"/>
      <c r="J1076" s="18"/>
      <c r="K1076" s="7"/>
      <c r="L1076" s="7"/>
      <c r="M1076" s="7"/>
      <c r="N1076" s="18"/>
      <c r="O1076" s="122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</row>
    <row r="1077" spans="1:30" hidden="1">
      <c r="A1077" s="18" t="s">
        <v>23</v>
      </c>
      <c r="B1077" s="7" t="s">
        <v>106</v>
      </c>
      <c r="C1077" s="137">
        <v>46218</v>
      </c>
      <c r="D1077" s="42" t="s">
        <v>833</v>
      </c>
      <c r="E1077" s="36" t="s">
        <v>644</v>
      </c>
      <c r="F1077" s="112">
        <f t="shared" si="56"/>
        <v>8.6166666666666671</v>
      </c>
      <c r="G1077" s="113">
        <f t="shared" si="54"/>
        <v>0</v>
      </c>
      <c r="H1077" s="115">
        <f t="shared" si="55"/>
        <v>0</v>
      </c>
      <c r="I1077" s="18"/>
      <c r="J1077" s="18"/>
      <c r="K1077" s="7"/>
      <c r="L1077" s="7"/>
      <c r="M1077" s="7"/>
      <c r="N1077" s="18"/>
      <c r="O1077" s="122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</row>
    <row r="1078" spans="1:30" hidden="1">
      <c r="A1078" s="18" t="s">
        <v>23</v>
      </c>
      <c r="B1078" s="7" t="s">
        <v>106</v>
      </c>
      <c r="C1078" s="137">
        <v>46218</v>
      </c>
      <c r="D1078" s="42" t="s">
        <v>836</v>
      </c>
      <c r="E1078" s="36" t="s">
        <v>844</v>
      </c>
      <c r="F1078" s="112">
        <f t="shared" si="56"/>
        <v>0.6166666666666667</v>
      </c>
      <c r="G1078" s="113">
        <f t="shared" si="54"/>
        <v>1</v>
      </c>
      <c r="H1078" s="115">
        <f t="shared" si="55"/>
        <v>1</v>
      </c>
      <c r="I1078" s="18"/>
      <c r="J1078" s="18"/>
      <c r="K1078" s="7"/>
      <c r="L1078" s="7"/>
      <c r="M1078" s="7"/>
      <c r="N1078" s="18"/>
      <c r="O1078" s="122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</row>
    <row r="1079" spans="1:30" hidden="1">
      <c r="A1079" s="18" t="s">
        <v>23</v>
      </c>
      <c r="B1079" s="7" t="s">
        <v>106</v>
      </c>
      <c r="C1079" s="137">
        <v>46219</v>
      </c>
      <c r="D1079" s="42" t="s">
        <v>833</v>
      </c>
      <c r="E1079" s="36" t="s">
        <v>685</v>
      </c>
      <c r="F1079" s="112">
        <f t="shared" si="56"/>
        <v>8.9666666666666668</v>
      </c>
      <c r="G1079" s="113">
        <f t="shared" si="54"/>
        <v>0</v>
      </c>
      <c r="H1079" s="115">
        <f t="shared" si="55"/>
        <v>0</v>
      </c>
      <c r="I1079" s="18"/>
      <c r="J1079" s="18"/>
      <c r="K1079" s="7"/>
      <c r="L1079" s="7"/>
      <c r="M1079" s="7"/>
      <c r="N1079" s="18"/>
      <c r="O1079" s="122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</row>
    <row r="1080" spans="1:30" hidden="1">
      <c r="A1080" s="18" t="s">
        <v>23</v>
      </c>
      <c r="B1080" s="7" t="s">
        <v>106</v>
      </c>
      <c r="C1080" s="137">
        <v>46219</v>
      </c>
      <c r="D1080" s="42" t="s">
        <v>836</v>
      </c>
      <c r="E1080" s="36" t="s">
        <v>845</v>
      </c>
      <c r="F1080" s="112">
        <f t="shared" si="56"/>
        <v>1.1166666666666667</v>
      </c>
      <c r="G1080" s="113">
        <f t="shared" si="54"/>
        <v>1</v>
      </c>
      <c r="H1080" s="115">
        <f t="shared" si="55"/>
        <v>1</v>
      </c>
      <c r="I1080" s="18"/>
      <c r="J1080" s="18"/>
      <c r="K1080" s="7"/>
      <c r="L1080" s="7"/>
      <c r="M1080" s="7"/>
      <c r="N1080" s="18"/>
      <c r="O1080" s="122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</row>
    <row r="1081" spans="1:30" hidden="1">
      <c r="A1081" s="18" t="s">
        <v>23</v>
      </c>
      <c r="B1081" s="7" t="s">
        <v>106</v>
      </c>
      <c r="C1081" s="137">
        <v>46221</v>
      </c>
      <c r="D1081" s="42" t="s">
        <v>833</v>
      </c>
      <c r="E1081" s="36" t="s">
        <v>798</v>
      </c>
      <c r="F1081" s="112">
        <f t="shared" si="56"/>
        <v>15.85</v>
      </c>
      <c r="G1081" s="113">
        <f t="shared" si="54"/>
        <v>0</v>
      </c>
      <c r="H1081" s="115">
        <f t="shared" si="55"/>
        <v>0</v>
      </c>
      <c r="I1081" s="18"/>
      <c r="J1081" s="18"/>
      <c r="K1081" s="7"/>
      <c r="L1081" s="7"/>
      <c r="M1081" s="7"/>
      <c r="N1081" s="18"/>
      <c r="O1081" s="122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</row>
    <row r="1082" spans="1:30" hidden="1">
      <c r="A1082" s="18" t="s">
        <v>23</v>
      </c>
      <c r="B1082" s="7" t="s">
        <v>106</v>
      </c>
      <c r="C1082" s="137">
        <v>46221</v>
      </c>
      <c r="D1082" s="42" t="s">
        <v>836</v>
      </c>
      <c r="E1082" s="36" t="s">
        <v>546</v>
      </c>
      <c r="F1082" s="112">
        <f t="shared" si="56"/>
        <v>8.9</v>
      </c>
      <c r="G1082" s="113">
        <f t="shared" si="54"/>
        <v>0</v>
      </c>
      <c r="H1082" s="115">
        <f t="shared" si="55"/>
        <v>0</v>
      </c>
      <c r="I1082" s="18"/>
      <c r="J1082" s="18"/>
      <c r="K1082" s="7"/>
      <c r="L1082" s="7"/>
      <c r="M1082" s="7"/>
      <c r="N1082" s="18"/>
      <c r="O1082" s="122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</row>
    <row r="1083" spans="1:30" hidden="1">
      <c r="A1083" s="18" t="s">
        <v>23</v>
      </c>
      <c r="B1083" s="7" t="s">
        <v>106</v>
      </c>
      <c r="C1083" s="137">
        <v>46222</v>
      </c>
      <c r="D1083" s="42" t="s">
        <v>846</v>
      </c>
      <c r="E1083" s="36" t="s">
        <v>238</v>
      </c>
      <c r="F1083" s="112">
        <f t="shared" si="56"/>
        <v>7.3166666666666664</v>
      </c>
      <c r="G1083" s="113">
        <f t="shared" si="54"/>
        <v>0</v>
      </c>
      <c r="H1083" s="115">
        <f t="shared" si="55"/>
        <v>0</v>
      </c>
      <c r="I1083" s="18"/>
      <c r="J1083" s="18"/>
      <c r="K1083" s="7"/>
      <c r="L1083" s="7"/>
      <c r="M1083" s="7"/>
      <c r="N1083" s="18"/>
      <c r="O1083" s="122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</row>
    <row r="1084" spans="1:30" hidden="1">
      <c r="A1084" s="18" t="s">
        <v>23</v>
      </c>
      <c r="B1084" s="7" t="s">
        <v>106</v>
      </c>
      <c r="C1084" s="137">
        <v>46222</v>
      </c>
      <c r="D1084" s="42" t="s">
        <v>839</v>
      </c>
      <c r="E1084" s="36" t="s">
        <v>533</v>
      </c>
      <c r="F1084" s="112">
        <f t="shared" si="56"/>
        <v>3.2166666666666668</v>
      </c>
      <c r="G1084" s="113">
        <f t="shared" si="54"/>
        <v>1</v>
      </c>
      <c r="H1084" s="115">
        <f t="shared" si="55"/>
        <v>1</v>
      </c>
      <c r="I1084" s="18"/>
      <c r="J1084" s="18"/>
      <c r="K1084" s="7"/>
      <c r="L1084" s="7"/>
      <c r="M1084" s="7"/>
      <c r="N1084" s="18"/>
      <c r="O1084" s="122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</row>
    <row r="1085" spans="1:30" hidden="1">
      <c r="A1085" s="18" t="s">
        <v>23</v>
      </c>
      <c r="B1085" s="7" t="s">
        <v>106</v>
      </c>
      <c r="C1085" s="137">
        <v>46223</v>
      </c>
      <c r="D1085" s="42" t="s">
        <v>847</v>
      </c>
      <c r="E1085" s="36" t="s">
        <v>821</v>
      </c>
      <c r="F1085" s="112">
        <f t="shared" si="56"/>
        <v>7.3833333333333337</v>
      </c>
      <c r="G1085" s="113">
        <f t="shared" si="54"/>
        <v>0</v>
      </c>
      <c r="H1085" s="115">
        <f t="shared" si="55"/>
        <v>0</v>
      </c>
      <c r="I1085" s="18"/>
      <c r="J1085" s="18"/>
      <c r="K1085" s="7"/>
      <c r="L1085" s="7"/>
      <c r="M1085" s="7"/>
      <c r="N1085" s="18"/>
      <c r="O1085" s="122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</row>
    <row r="1086" spans="1:30" hidden="1">
      <c r="A1086" s="18" t="s">
        <v>23</v>
      </c>
      <c r="B1086" s="7" t="s">
        <v>106</v>
      </c>
      <c r="C1086" s="137">
        <v>46223</v>
      </c>
      <c r="D1086" s="42" t="s">
        <v>839</v>
      </c>
      <c r="E1086" s="36" t="s">
        <v>468</v>
      </c>
      <c r="F1086" s="112">
        <f t="shared" si="56"/>
        <v>8.0833333333333339</v>
      </c>
      <c r="G1086" s="113">
        <f t="shared" si="54"/>
        <v>0</v>
      </c>
      <c r="H1086" s="115">
        <f t="shared" si="55"/>
        <v>0</v>
      </c>
      <c r="I1086" s="18"/>
      <c r="J1086" s="18"/>
      <c r="K1086" s="7"/>
      <c r="L1086" s="7"/>
      <c r="M1086" s="7"/>
      <c r="N1086" s="18"/>
      <c r="O1086" s="122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</row>
    <row r="1087" spans="1:30" hidden="1">
      <c r="A1087" s="18" t="s">
        <v>23</v>
      </c>
      <c r="B1087" s="7" t="s">
        <v>106</v>
      </c>
      <c r="C1087" s="137">
        <v>46224</v>
      </c>
      <c r="D1087" s="42" t="s">
        <v>839</v>
      </c>
      <c r="E1087" s="36" t="s">
        <v>498</v>
      </c>
      <c r="F1087" s="112">
        <f t="shared" si="56"/>
        <v>7.916666666666667</v>
      </c>
      <c r="G1087" s="113">
        <f t="shared" si="54"/>
        <v>0</v>
      </c>
      <c r="H1087" s="115">
        <f t="shared" si="55"/>
        <v>0</v>
      </c>
      <c r="I1087" s="18"/>
      <c r="J1087" s="18"/>
      <c r="K1087" s="7"/>
      <c r="L1087" s="7"/>
      <c r="M1087" s="7"/>
      <c r="N1087" s="18"/>
      <c r="O1087" s="122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</row>
    <row r="1088" spans="1:30" hidden="1">
      <c r="A1088" s="18" t="s">
        <v>23</v>
      </c>
      <c r="B1088" s="7" t="s">
        <v>106</v>
      </c>
      <c r="C1088" s="137">
        <v>46225</v>
      </c>
      <c r="D1088" s="42" t="s">
        <v>847</v>
      </c>
      <c r="E1088" s="36" t="s">
        <v>828</v>
      </c>
      <c r="F1088" s="112">
        <f t="shared" si="56"/>
        <v>8.7666666666666675</v>
      </c>
      <c r="G1088" s="113">
        <f t="shared" si="54"/>
        <v>0</v>
      </c>
      <c r="H1088" s="115">
        <f t="shared" si="55"/>
        <v>0</v>
      </c>
      <c r="I1088" s="18"/>
      <c r="J1088" s="18"/>
      <c r="K1088" s="7"/>
      <c r="L1088" s="7"/>
      <c r="M1088" s="7"/>
      <c r="N1088" s="18"/>
      <c r="O1088" s="122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</row>
    <row r="1089" spans="1:30" hidden="1">
      <c r="A1089" s="18" t="s">
        <v>23</v>
      </c>
      <c r="B1089" s="7" t="s">
        <v>106</v>
      </c>
      <c r="C1089" s="137">
        <v>46225</v>
      </c>
      <c r="D1089" s="42" t="s">
        <v>839</v>
      </c>
      <c r="E1089" s="36" t="s">
        <v>324</v>
      </c>
      <c r="F1089" s="112">
        <f t="shared" si="56"/>
        <v>8.0500000000000007</v>
      </c>
      <c r="G1089" s="113">
        <f t="shared" si="54"/>
        <v>0</v>
      </c>
      <c r="H1089" s="115">
        <f t="shared" si="55"/>
        <v>0</v>
      </c>
      <c r="I1089" s="18"/>
      <c r="J1089" s="18"/>
      <c r="K1089" s="7"/>
      <c r="L1089" s="7"/>
      <c r="M1089" s="7"/>
      <c r="N1089" s="18"/>
      <c r="O1089" s="122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</row>
    <row r="1090" spans="1:30" hidden="1">
      <c r="A1090" s="18" t="s">
        <v>23</v>
      </c>
      <c r="B1090" s="7" t="s">
        <v>106</v>
      </c>
      <c r="C1090" s="137">
        <v>46227</v>
      </c>
      <c r="D1090" s="42" t="s">
        <v>847</v>
      </c>
      <c r="E1090" s="36" t="s">
        <v>559</v>
      </c>
      <c r="F1090" s="112">
        <f t="shared" si="56"/>
        <v>9.0500000000000007</v>
      </c>
      <c r="G1090" s="113">
        <f t="shared" ref="G1090:G1153" si="57">IF(AND(ISNUMBER(F1090), F1090&lt;4), 1, 0)</f>
        <v>0</v>
      </c>
      <c r="H1090" s="115">
        <f t="shared" ref="H1090:H1153" si="58">IF(AND(G1090=1, COUNTIFS(A:A, A1090, B:B, B1090, C:C, C1090) &gt; 1), 1, 0)</f>
        <v>0</v>
      </c>
      <c r="I1090" s="18"/>
      <c r="J1090" s="18"/>
      <c r="K1090" s="7"/>
      <c r="L1090" s="7"/>
      <c r="M1090" s="7"/>
      <c r="N1090" s="18"/>
      <c r="O1090" s="122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</row>
    <row r="1091" spans="1:30" hidden="1">
      <c r="A1091" s="18" t="s">
        <v>23</v>
      </c>
      <c r="B1091" s="7" t="s">
        <v>106</v>
      </c>
      <c r="C1091" s="137">
        <v>46227</v>
      </c>
      <c r="D1091" s="42" t="s">
        <v>839</v>
      </c>
      <c r="E1091" s="36" t="s">
        <v>468</v>
      </c>
      <c r="F1091" s="112">
        <f t="shared" ref="F1091:F1154" si="59">IF(ISNUMBER(SEARCH("h",E1091)), LEFT(E1091,SEARCH("h",E1091)-1) + IFERROR(MID(E1091,SEARCH("h",E1091)+1,LEN(E1091)-SEARCH("h",E1091)-1)/60, 0), IF(ISNUMBER(SEARCH("p",E1091)), LEFT(E1091,SEARCH("p",E1091)-1)/60, "")
)</f>
        <v>8.0833333333333339</v>
      </c>
      <c r="G1091" s="113">
        <f t="shared" si="57"/>
        <v>0</v>
      </c>
      <c r="H1091" s="115">
        <f t="shared" si="58"/>
        <v>0</v>
      </c>
      <c r="I1091" s="18"/>
      <c r="J1091" s="18"/>
      <c r="K1091" s="7"/>
      <c r="L1091" s="7"/>
      <c r="M1091" s="7"/>
      <c r="N1091" s="18"/>
      <c r="O1091" s="122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</row>
    <row r="1092" spans="1:30" hidden="1">
      <c r="A1092" s="18" t="s">
        <v>23</v>
      </c>
      <c r="B1092" s="7" t="s">
        <v>106</v>
      </c>
      <c r="C1092" s="137">
        <v>46228</v>
      </c>
      <c r="D1092" s="42" t="s">
        <v>833</v>
      </c>
      <c r="E1092" s="36" t="s">
        <v>699</v>
      </c>
      <c r="F1092" s="112">
        <f t="shared" si="59"/>
        <v>6.4333333333333336</v>
      </c>
      <c r="G1092" s="113">
        <f t="shared" si="57"/>
        <v>0</v>
      </c>
      <c r="H1092" s="115">
        <f t="shared" si="58"/>
        <v>0</v>
      </c>
      <c r="I1092" s="18"/>
      <c r="J1092" s="18"/>
      <c r="K1092" s="7"/>
      <c r="L1092" s="7"/>
      <c r="M1092" s="7"/>
      <c r="N1092" s="18"/>
      <c r="O1092" s="122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</row>
    <row r="1093" spans="1:30" hidden="1">
      <c r="A1093" s="18" t="s">
        <v>23</v>
      </c>
      <c r="B1093" s="7" t="s">
        <v>106</v>
      </c>
      <c r="C1093" s="137">
        <v>46229</v>
      </c>
      <c r="D1093" s="42" t="s">
        <v>833</v>
      </c>
      <c r="E1093" s="36" t="s">
        <v>796</v>
      </c>
      <c r="F1093" s="112">
        <f t="shared" si="59"/>
        <v>15.983333333333333</v>
      </c>
      <c r="G1093" s="113">
        <f t="shared" si="57"/>
        <v>0</v>
      </c>
      <c r="H1093" s="115">
        <f t="shared" si="58"/>
        <v>0</v>
      </c>
      <c r="I1093" s="18"/>
      <c r="J1093" s="18"/>
      <c r="K1093" s="7"/>
      <c r="L1093" s="7"/>
      <c r="M1093" s="7"/>
      <c r="N1093" s="18"/>
      <c r="O1093" s="122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</row>
    <row r="1094" spans="1:30" hidden="1">
      <c r="A1094" s="18" t="s">
        <v>23</v>
      </c>
      <c r="B1094" s="7" t="s">
        <v>106</v>
      </c>
      <c r="C1094" s="137">
        <v>46229</v>
      </c>
      <c r="D1094" s="42" t="s">
        <v>836</v>
      </c>
      <c r="E1094" s="36" t="s">
        <v>558</v>
      </c>
      <c r="F1094" s="112">
        <f t="shared" si="59"/>
        <v>8.25</v>
      </c>
      <c r="G1094" s="113">
        <f t="shared" si="57"/>
        <v>0</v>
      </c>
      <c r="H1094" s="115">
        <f t="shared" si="58"/>
        <v>0</v>
      </c>
      <c r="I1094" s="18"/>
      <c r="J1094" s="18"/>
      <c r="K1094" s="7"/>
      <c r="L1094" s="7"/>
      <c r="M1094" s="7"/>
      <c r="N1094" s="18"/>
      <c r="O1094" s="122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</row>
    <row r="1095" spans="1:30" hidden="1">
      <c r="A1095" s="18" t="s">
        <v>23</v>
      </c>
      <c r="B1095" s="7" t="s">
        <v>106</v>
      </c>
      <c r="C1095" s="137">
        <v>46229</v>
      </c>
      <c r="D1095" s="42" t="s">
        <v>839</v>
      </c>
      <c r="E1095" s="36" t="s">
        <v>765</v>
      </c>
      <c r="F1095" s="112">
        <f t="shared" si="59"/>
        <v>0.43333333333333335</v>
      </c>
      <c r="G1095" s="113">
        <f t="shared" si="57"/>
        <v>1</v>
      </c>
      <c r="H1095" s="115">
        <f t="shared" si="58"/>
        <v>1</v>
      </c>
      <c r="I1095" s="18"/>
      <c r="J1095" s="18"/>
      <c r="K1095" s="7"/>
      <c r="L1095" s="7"/>
      <c r="M1095" s="7"/>
      <c r="N1095" s="18"/>
      <c r="O1095" s="122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</row>
    <row r="1096" spans="1:30" hidden="1">
      <c r="A1096" s="18" t="s">
        <v>23</v>
      </c>
      <c r="B1096" s="7" t="s">
        <v>106</v>
      </c>
      <c r="C1096" s="137">
        <v>46230</v>
      </c>
      <c r="D1096" s="42" t="s">
        <v>833</v>
      </c>
      <c r="E1096" s="36" t="s">
        <v>561</v>
      </c>
      <c r="F1096" s="112">
        <f t="shared" si="59"/>
        <v>8.1</v>
      </c>
      <c r="G1096" s="113">
        <f t="shared" si="57"/>
        <v>0</v>
      </c>
      <c r="H1096" s="115">
        <f t="shared" si="58"/>
        <v>0</v>
      </c>
      <c r="I1096" s="18"/>
      <c r="J1096" s="18"/>
      <c r="K1096" s="7"/>
      <c r="L1096" s="7"/>
      <c r="M1096" s="7"/>
      <c r="N1096" s="18"/>
      <c r="O1096" s="122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</row>
    <row r="1097" spans="1:30" hidden="1">
      <c r="A1097" s="18" t="s">
        <v>23</v>
      </c>
      <c r="B1097" s="7" t="s">
        <v>106</v>
      </c>
      <c r="C1097" s="137">
        <v>46231</v>
      </c>
      <c r="D1097" s="42" t="s">
        <v>833</v>
      </c>
      <c r="E1097" s="36" t="s">
        <v>732</v>
      </c>
      <c r="F1097" s="112">
        <f t="shared" si="59"/>
        <v>9.7333333333333325</v>
      </c>
      <c r="G1097" s="113">
        <f t="shared" si="57"/>
        <v>0</v>
      </c>
      <c r="H1097" s="115">
        <f t="shared" si="58"/>
        <v>0</v>
      </c>
      <c r="I1097" s="18"/>
      <c r="J1097" s="18"/>
      <c r="K1097" s="7"/>
      <c r="L1097" s="7"/>
      <c r="M1097" s="7"/>
      <c r="N1097" s="18"/>
      <c r="O1097" s="122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</row>
    <row r="1098" spans="1:30" hidden="1">
      <c r="A1098" s="18" t="s">
        <v>23</v>
      </c>
      <c r="B1098" s="7" t="s">
        <v>106</v>
      </c>
      <c r="C1098" s="137">
        <v>46232</v>
      </c>
      <c r="D1098" s="42" t="s">
        <v>833</v>
      </c>
      <c r="E1098" s="36" t="s">
        <v>248</v>
      </c>
      <c r="F1098" s="112">
        <f t="shared" si="59"/>
        <v>9</v>
      </c>
      <c r="G1098" s="113">
        <f t="shared" si="57"/>
        <v>0</v>
      </c>
      <c r="H1098" s="115">
        <f t="shared" si="58"/>
        <v>0</v>
      </c>
      <c r="I1098" s="18"/>
      <c r="J1098" s="18"/>
      <c r="K1098" s="7"/>
      <c r="L1098" s="7"/>
      <c r="M1098" s="7"/>
      <c r="N1098" s="18"/>
      <c r="O1098" s="122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</row>
    <row r="1099" spans="1:30" hidden="1">
      <c r="A1099" s="18" t="s">
        <v>23</v>
      </c>
      <c r="B1099" s="7" t="s">
        <v>106</v>
      </c>
      <c r="C1099" s="137">
        <v>46233</v>
      </c>
      <c r="D1099" s="42" t="s">
        <v>833</v>
      </c>
      <c r="E1099" s="36" t="s">
        <v>848</v>
      </c>
      <c r="F1099" s="112">
        <f t="shared" si="59"/>
        <v>10.433333333333334</v>
      </c>
      <c r="G1099" s="113">
        <f t="shared" si="57"/>
        <v>0</v>
      </c>
      <c r="H1099" s="115">
        <f t="shared" si="58"/>
        <v>0</v>
      </c>
      <c r="I1099" s="18"/>
      <c r="J1099" s="18"/>
      <c r="K1099" s="7"/>
      <c r="L1099" s="7"/>
      <c r="M1099" s="7"/>
      <c r="N1099" s="18"/>
      <c r="O1099" s="122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</row>
    <row r="1100" spans="1:30" hidden="1">
      <c r="A1100" s="18" t="s">
        <v>23</v>
      </c>
      <c r="B1100" s="7" t="s">
        <v>106</v>
      </c>
      <c r="C1100" s="137">
        <v>46233</v>
      </c>
      <c r="D1100" s="42" t="s">
        <v>836</v>
      </c>
      <c r="E1100" s="36" t="s">
        <v>757</v>
      </c>
      <c r="F1100" s="112">
        <f t="shared" si="59"/>
        <v>2.4666666666666668</v>
      </c>
      <c r="G1100" s="113">
        <f t="shared" si="57"/>
        <v>1</v>
      </c>
      <c r="H1100" s="115">
        <f t="shared" si="58"/>
        <v>1</v>
      </c>
      <c r="I1100" s="18"/>
      <c r="J1100" s="18"/>
      <c r="K1100" s="7"/>
      <c r="L1100" s="7"/>
      <c r="M1100" s="7"/>
      <c r="N1100" s="18"/>
      <c r="O1100" s="122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</row>
    <row r="1101" spans="1:30" hidden="1">
      <c r="A1101" s="18" t="s">
        <v>23</v>
      </c>
      <c r="B1101" s="7" t="s">
        <v>106</v>
      </c>
      <c r="C1101" s="137">
        <v>46234</v>
      </c>
      <c r="D1101" s="42" t="s">
        <v>833</v>
      </c>
      <c r="E1101" s="36" t="s">
        <v>849</v>
      </c>
      <c r="F1101" s="112">
        <f t="shared" si="59"/>
        <v>11.016666666666667</v>
      </c>
      <c r="G1101" s="113">
        <f t="shared" si="57"/>
        <v>0</v>
      </c>
      <c r="H1101" s="115">
        <f t="shared" si="58"/>
        <v>0</v>
      </c>
      <c r="I1101" s="18"/>
      <c r="J1101" s="18"/>
      <c r="K1101" s="7"/>
      <c r="L1101" s="7"/>
      <c r="M1101" s="7"/>
      <c r="N1101" s="18"/>
      <c r="O1101" s="122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</row>
    <row r="1102" spans="1:30" hidden="1">
      <c r="A1102" s="18" t="s">
        <v>23</v>
      </c>
      <c r="B1102" s="7" t="s">
        <v>106</v>
      </c>
      <c r="C1102" s="137">
        <v>46234</v>
      </c>
      <c r="D1102" s="42" t="s">
        <v>836</v>
      </c>
      <c r="E1102" s="36" t="s">
        <v>587</v>
      </c>
      <c r="F1102" s="112">
        <f t="shared" si="59"/>
        <v>3.6</v>
      </c>
      <c r="G1102" s="113">
        <f t="shared" si="57"/>
        <v>1</v>
      </c>
      <c r="H1102" s="115">
        <f t="shared" si="58"/>
        <v>1</v>
      </c>
      <c r="I1102" s="18"/>
      <c r="J1102" s="18"/>
      <c r="K1102" s="7"/>
      <c r="L1102" s="7"/>
      <c r="M1102" s="7"/>
      <c r="N1102" s="18"/>
      <c r="O1102" s="122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</row>
    <row r="1103" spans="1:30" hidden="1">
      <c r="A1103" s="18" t="s">
        <v>23</v>
      </c>
      <c r="B1103" s="7" t="s">
        <v>124</v>
      </c>
      <c r="C1103" s="137">
        <v>46204</v>
      </c>
      <c r="D1103" s="42" t="s">
        <v>833</v>
      </c>
      <c r="E1103" s="36" t="s">
        <v>850</v>
      </c>
      <c r="F1103" s="112">
        <f t="shared" si="59"/>
        <v>0.3</v>
      </c>
      <c r="G1103" s="113">
        <f t="shared" si="57"/>
        <v>1</v>
      </c>
      <c r="H1103" s="115">
        <f t="shared" si="58"/>
        <v>1</v>
      </c>
      <c r="I1103" s="18"/>
      <c r="J1103" s="18"/>
      <c r="K1103" s="7"/>
      <c r="L1103" s="7"/>
      <c r="M1103" s="7"/>
      <c r="N1103" s="18"/>
      <c r="O1103" s="122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</row>
    <row r="1104" spans="1:30" hidden="1">
      <c r="A1104" s="18" t="s">
        <v>23</v>
      </c>
      <c r="B1104" s="7" t="s">
        <v>124</v>
      </c>
      <c r="C1104" s="137">
        <v>46204</v>
      </c>
      <c r="D1104" s="42" t="s">
        <v>839</v>
      </c>
      <c r="E1104" s="36" t="s">
        <v>498</v>
      </c>
      <c r="F1104" s="112">
        <f t="shared" si="59"/>
        <v>7.916666666666667</v>
      </c>
      <c r="G1104" s="113">
        <f t="shared" si="57"/>
        <v>0</v>
      </c>
      <c r="H1104" s="115">
        <f t="shared" si="58"/>
        <v>0</v>
      </c>
      <c r="I1104" s="18"/>
      <c r="J1104" s="18"/>
      <c r="K1104" s="7"/>
      <c r="L1104" s="7"/>
      <c r="M1104" s="7"/>
      <c r="N1104" s="18"/>
      <c r="O1104" s="122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</row>
    <row r="1105" spans="1:30" hidden="1">
      <c r="A1105" s="18" t="s">
        <v>23</v>
      </c>
      <c r="B1105" s="7" t="s">
        <v>124</v>
      </c>
      <c r="C1105" s="137">
        <v>46205</v>
      </c>
      <c r="D1105" s="42" t="s">
        <v>839</v>
      </c>
      <c r="E1105" s="36" t="s">
        <v>243</v>
      </c>
      <c r="F1105" s="112">
        <f t="shared" si="59"/>
        <v>8</v>
      </c>
      <c r="G1105" s="113">
        <f t="shared" si="57"/>
        <v>0</v>
      </c>
      <c r="H1105" s="115">
        <f t="shared" si="58"/>
        <v>0</v>
      </c>
      <c r="I1105" s="18"/>
      <c r="J1105" s="18"/>
      <c r="K1105" s="7"/>
      <c r="L1105" s="7"/>
      <c r="M1105" s="7"/>
      <c r="N1105" s="18"/>
      <c r="O1105" s="122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</row>
    <row r="1106" spans="1:30" hidden="1">
      <c r="A1106" s="18" t="s">
        <v>23</v>
      </c>
      <c r="B1106" s="7" t="s">
        <v>124</v>
      </c>
      <c r="C1106" s="137">
        <v>46206</v>
      </c>
      <c r="D1106" s="42" t="s">
        <v>833</v>
      </c>
      <c r="E1106" s="36" t="s">
        <v>714</v>
      </c>
      <c r="F1106" s="112">
        <f t="shared" si="59"/>
        <v>0.9</v>
      </c>
      <c r="G1106" s="113">
        <f t="shared" si="57"/>
        <v>1</v>
      </c>
      <c r="H1106" s="115">
        <f t="shared" si="58"/>
        <v>1</v>
      </c>
      <c r="I1106" s="18"/>
      <c r="J1106" s="18"/>
      <c r="K1106" s="7"/>
      <c r="L1106" s="7"/>
      <c r="M1106" s="7"/>
      <c r="N1106" s="18"/>
      <c r="O1106" s="122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</row>
    <row r="1107" spans="1:30" hidden="1">
      <c r="A1107" s="18" t="s">
        <v>23</v>
      </c>
      <c r="B1107" s="7" t="s">
        <v>124</v>
      </c>
      <c r="C1107" s="137">
        <v>46206</v>
      </c>
      <c r="D1107" s="42" t="s">
        <v>839</v>
      </c>
      <c r="E1107" s="36" t="s">
        <v>494</v>
      </c>
      <c r="F1107" s="112">
        <f t="shared" si="59"/>
        <v>7.8833333333333329</v>
      </c>
      <c r="G1107" s="113">
        <f t="shared" si="57"/>
        <v>0</v>
      </c>
      <c r="H1107" s="115">
        <f t="shared" si="58"/>
        <v>0</v>
      </c>
      <c r="I1107" s="18"/>
      <c r="J1107" s="18"/>
      <c r="K1107" s="7"/>
      <c r="L1107" s="7"/>
      <c r="M1107" s="7"/>
      <c r="N1107" s="18"/>
      <c r="O1107" s="122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</row>
    <row r="1108" spans="1:30" hidden="1">
      <c r="A1108" s="18" t="s">
        <v>23</v>
      </c>
      <c r="B1108" s="7" t="s">
        <v>124</v>
      </c>
      <c r="C1108" s="137">
        <v>46207</v>
      </c>
      <c r="D1108" s="42" t="s">
        <v>839</v>
      </c>
      <c r="E1108" s="36" t="s">
        <v>321</v>
      </c>
      <c r="F1108" s="112">
        <f t="shared" si="59"/>
        <v>7.7166666666666668</v>
      </c>
      <c r="G1108" s="113">
        <f t="shared" si="57"/>
        <v>0</v>
      </c>
      <c r="H1108" s="115">
        <f t="shared" si="58"/>
        <v>0</v>
      </c>
      <c r="I1108" s="18"/>
      <c r="J1108" s="18"/>
      <c r="K1108" s="7"/>
      <c r="L1108" s="7"/>
      <c r="M1108" s="7"/>
      <c r="N1108" s="18"/>
      <c r="O1108" s="122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</row>
    <row r="1109" spans="1:30" hidden="1">
      <c r="A1109" s="18" t="s">
        <v>23</v>
      </c>
      <c r="B1109" s="7" t="s">
        <v>124</v>
      </c>
      <c r="C1109" s="137">
        <v>46208</v>
      </c>
      <c r="D1109" s="42" t="s">
        <v>839</v>
      </c>
      <c r="E1109" s="36" t="s">
        <v>576</v>
      </c>
      <c r="F1109" s="112">
        <f t="shared" si="59"/>
        <v>7.4333333333333336</v>
      </c>
      <c r="G1109" s="113">
        <f t="shared" si="57"/>
        <v>0</v>
      </c>
      <c r="H1109" s="115">
        <f t="shared" si="58"/>
        <v>0</v>
      </c>
      <c r="I1109" s="18"/>
      <c r="J1109" s="18"/>
      <c r="K1109" s="7"/>
      <c r="L1109" s="7"/>
      <c r="M1109" s="7"/>
      <c r="N1109" s="18"/>
      <c r="O1109" s="122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</row>
    <row r="1110" spans="1:30" hidden="1">
      <c r="A1110" s="18" t="s">
        <v>23</v>
      </c>
      <c r="B1110" s="7" t="s">
        <v>124</v>
      </c>
      <c r="C1110" s="137">
        <v>46209</v>
      </c>
      <c r="D1110" s="42" t="s">
        <v>839</v>
      </c>
      <c r="E1110" s="36" t="s">
        <v>298</v>
      </c>
      <c r="F1110" s="112">
        <f t="shared" si="59"/>
        <v>7.9833333333333334</v>
      </c>
      <c r="G1110" s="113">
        <f t="shared" si="57"/>
        <v>0</v>
      </c>
      <c r="H1110" s="115">
        <f t="shared" si="58"/>
        <v>0</v>
      </c>
      <c r="I1110" s="18"/>
      <c r="J1110" s="18"/>
      <c r="K1110" s="7"/>
      <c r="L1110" s="7"/>
      <c r="M1110" s="7"/>
      <c r="N1110" s="18"/>
      <c r="O1110" s="122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</row>
    <row r="1111" spans="1:30" hidden="1">
      <c r="A1111" s="18" t="s">
        <v>23</v>
      </c>
      <c r="B1111" s="7" t="s">
        <v>124</v>
      </c>
      <c r="C1111" s="137">
        <v>46210</v>
      </c>
      <c r="D1111" s="42" t="s">
        <v>833</v>
      </c>
      <c r="E1111" s="36" t="s">
        <v>705</v>
      </c>
      <c r="F1111" s="112">
        <f t="shared" si="59"/>
        <v>0.48333333333333334</v>
      </c>
      <c r="G1111" s="113">
        <f t="shared" si="57"/>
        <v>1</v>
      </c>
      <c r="H1111" s="115">
        <f t="shared" si="58"/>
        <v>1</v>
      </c>
      <c r="I1111" s="18"/>
      <c r="J1111" s="18"/>
      <c r="K1111" s="7"/>
      <c r="L1111" s="7"/>
      <c r="M1111" s="7"/>
      <c r="N1111" s="18"/>
      <c r="O1111" s="122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</row>
    <row r="1112" spans="1:30" hidden="1">
      <c r="A1112" s="18" t="s">
        <v>23</v>
      </c>
      <c r="B1112" s="7" t="s">
        <v>124</v>
      </c>
      <c r="C1112" s="137">
        <v>46210</v>
      </c>
      <c r="D1112" s="42" t="s">
        <v>839</v>
      </c>
      <c r="E1112" s="36" t="s">
        <v>219</v>
      </c>
      <c r="F1112" s="112">
        <f t="shared" si="59"/>
        <v>7.9333333333333336</v>
      </c>
      <c r="G1112" s="113">
        <f t="shared" si="57"/>
        <v>0</v>
      </c>
      <c r="H1112" s="115">
        <f t="shared" si="58"/>
        <v>0</v>
      </c>
      <c r="I1112" s="18"/>
      <c r="J1112" s="18"/>
      <c r="K1112" s="7"/>
      <c r="L1112" s="7"/>
      <c r="M1112" s="7"/>
      <c r="N1112" s="18"/>
      <c r="O1112" s="122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</row>
    <row r="1113" spans="1:30" hidden="1">
      <c r="A1113" s="18" t="s">
        <v>23</v>
      </c>
      <c r="B1113" s="7" t="s">
        <v>124</v>
      </c>
      <c r="C1113" s="137">
        <v>46211</v>
      </c>
      <c r="D1113" s="42" t="s">
        <v>833</v>
      </c>
      <c r="E1113" s="36" t="s">
        <v>851</v>
      </c>
      <c r="F1113" s="112">
        <f t="shared" si="59"/>
        <v>0.26666666666666666</v>
      </c>
      <c r="G1113" s="113">
        <f t="shared" si="57"/>
        <v>1</v>
      </c>
      <c r="H1113" s="115">
        <f t="shared" si="58"/>
        <v>1</v>
      </c>
      <c r="I1113" s="18"/>
      <c r="J1113" s="18"/>
      <c r="K1113" s="7"/>
      <c r="L1113" s="7"/>
      <c r="M1113" s="7"/>
      <c r="N1113" s="18"/>
      <c r="O1113" s="122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</row>
    <row r="1114" spans="1:30" hidden="1">
      <c r="A1114" s="18" t="s">
        <v>23</v>
      </c>
      <c r="B1114" s="7" t="s">
        <v>124</v>
      </c>
      <c r="C1114" s="137">
        <v>46211</v>
      </c>
      <c r="D1114" s="42" t="s">
        <v>839</v>
      </c>
      <c r="E1114" s="36" t="s">
        <v>494</v>
      </c>
      <c r="F1114" s="112">
        <f t="shared" si="59"/>
        <v>7.8833333333333329</v>
      </c>
      <c r="G1114" s="113">
        <f t="shared" si="57"/>
        <v>0</v>
      </c>
      <c r="H1114" s="115">
        <f t="shared" si="58"/>
        <v>0</v>
      </c>
      <c r="I1114" s="18"/>
      <c r="J1114" s="18"/>
      <c r="K1114" s="7"/>
      <c r="L1114" s="7"/>
      <c r="M1114" s="7"/>
      <c r="N1114" s="18"/>
      <c r="O1114" s="122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</row>
    <row r="1115" spans="1:30" hidden="1">
      <c r="A1115" s="18" t="s">
        <v>23</v>
      </c>
      <c r="B1115" s="7" t="s">
        <v>124</v>
      </c>
      <c r="C1115" s="137">
        <v>46212</v>
      </c>
      <c r="D1115" s="42" t="s">
        <v>833</v>
      </c>
      <c r="E1115" s="36" t="s">
        <v>852</v>
      </c>
      <c r="F1115" s="112">
        <f t="shared" si="59"/>
        <v>0.36666666666666664</v>
      </c>
      <c r="G1115" s="113">
        <f t="shared" si="57"/>
        <v>1</v>
      </c>
      <c r="H1115" s="115">
        <f t="shared" si="58"/>
        <v>1</v>
      </c>
      <c r="I1115" s="18"/>
      <c r="J1115" s="18"/>
      <c r="K1115" s="7"/>
      <c r="L1115" s="7"/>
      <c r="M1115" s="7"/>
      <c r="N1115" s="18"/>
      <c r="O1115" s="122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</row>
    <row r="1116" spans="1:30" hidden="1">
      <c r="A1116" s="18" t="s">
        <v>23</v>
      </c>
      <c r="B1116" s="7" t="s">
        <v>124</v>
      </c>
      <c r="C1116" s="137">
        <v>46212</v>
      </c>
      <c r="D1116" s="42" t="s">
        <v>839</v>
      </c>
      <c r="E1116" s="36" t="s">
        <v>298</v>
      </c>
      <c r="F1116" s="112">
        <f t="shared" si="59"/>
        <v>7.9833333333333334</v>
      </c>
      <c r="G1116" s="113">
        <f t="shared" si="57"/>
        <v>0</v>
      </c>
      <c r="H1116" s="115">
        <f t="shared" si="58"/>
        <v>0</v>
      </c>
      <c r="I1116" s="18"/>
      <c r="J1116" s="18"/>
      <c r="K1116" s="7"/>
      <c r="L1116" s="7"/>
      <c r="M1116" s="7"/>
      <c r="N1116" s="18"/>
      <c r="O1116" s="122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</row>
    <row r="1117" spans="1:30" hidden="1">
      <c r="A1117" s="18" t="s">
        <v>23</v>
      </c>
      <c r="B1117" s="7" t="s">
        <v>124</v>
      </c>
      <c r="C1117" s="137">
        <v>46213</v>
      </c>
      <c r="D1117" s="42" t="s">
        <v>833</v>
      </c>
      <c r="E1117" s="36" t="s">
        <v>853</v>
      </c>
      <c r="F1117" s="112">
        <f t="shared" si="59"/>
        <v>0.8666666666666667</v>
      </c>
      <c r="G1117" s="113">
        <f t="shared" si="57"/>
        <v>1</v>
      </c>
      <c r="H1117" s="115">
        <f t="shared" si="58"/>
        <v>1</v>
      </c>
      <c r="I1117" s="18"/>
      <c r="J1117" s="18"/>
      <c r="K1117" s="7"/>
      <c r="L1117" s="7"/>
      <c r="M1117" s="7"/>
      <c r="N1117" s="18"/>
      <c r="O1117" s="122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</row>
    <row r="1118" spans="1:30" hidden="1">
      <c r="A1118" s="18" t="s">
        <v>23</v>
      </c>
      <c r="B1118" s="7" t="s">
        <v>124</v>
      </c>
      <c r="C1118" s="137">
        <v>46213</v>
      </c>
      <c r="D1118" s="42" t="s">
        <v>839</v>
      </c>
      <c r="E1118" s="36" t="s">
        <v>494</v>
      </c>
      <c r="F1118" s="112">
        <f t="shared" si="59"/>
        <v>7.8833333333333329</v>
      </c>
      <c r="G1118" s="113">
        <f t="shared" si="57"/>
        <v>0</v>
      </c>
      <c r="H1118" s="115">
        <f t="shared" si="58"/>
        <v>0</v>
      </c>
      <c r="I1118" s="18"/>
      <c r="J1118" s="18"/>
      <c r="K1118" s="7"/>
      <c r="L1118" s="7"/>
      <c r="M1118" s="7"/>
      <c r="N1118" s="18"/>
      <c r="O1118" s="122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</row>
    <row r="1119" spans="1:30" hidden="1">
      <c r="A1119" s="18" t="s">
        <v>23</v>
      </c>
      <c r="B1119" s="7" t="s">
        <v>124</v>
      </c>
      <c r="C1119" s="137">
        <v>46214</v>
      </c>
      <c r="D1119" s="42" t="s">
        <v>833</v>
      </c>
      <c r="E1119" s="36" t="s">
        <v>718</v>
      </c>
      <c r="F1119" s="112">
        <f t="shared" si="59"/>
        <v>0.31666666666666665</v>
      </c>
      <c r="G1119" s="113">
        <f t="shared" si="57"/>
        <v>1</v>
      </c>
      <c r="H1119" s="115">
        <f t="shared" si="58"/>
        <v>1</v>
      </c>
      <c r="I1119" s="18"/>
      <c r="J1119" s="18"/>
      <c r="K1119" s="7"/>
      <c r="L1119" s="7"/>
      <c r="M1119" s="7"/>
      <c r="N1119" s="18"/>
      <c r="O1119" s="122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</row>
    <row r="1120" spans="1:30" hidden="1">
      <c r="A1120" s="18" t="s">
        <v>23</v>
      </c>
      <c r="B1120" s="7" t="s">
        <v>124</v>
      </c>
      <c r="C1120" s="137">
        <v>46214</v>
      </c>
      <c r="D1120" s="42" t="s">
        <v>839</v>
      </c>
      <c r="E1120" s="36" t="s">
        <v>303</v>
      </c>
      <c r="F1120" s="112">
        <f t="shared" si="59"/>
        <v>7.95</v>
      </c>
      <c r="G1120" s="113">
        <f t="shared" si="57"/>
        <v>0</v>
      </c>
      <c r="H1120" s="115">
        <f t="shared" si="58"/>
        <v>0</v>
      </c>
      <c r="I1120" s="18"/>
      <c r="J1120" s="18"/>
      <c r="K1120" s="7"/>
      <c r="L1120" s="7"/>
      <c r="M1120" s="7"/>
      <c r="N1120" s="18"/>
      <c r="O1120" s="122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</row>
    <row r="1121" spans="1:30" hidden="1">
      <c r="A1121" s="18" t="s">
        <v>23</v>
      </c>
      <c r="B1121" s="7" t="s">
        <v>124</v>
      </c>
      <c r="C1121" s="137">
        <v>46215</v>
      </c>
      <c r="D1121" s="42" t="s">
        <v>833</v>
      </c>
      <c r="E1121" s="36" t="s">
        <v>852</v>
      </c>
      <c r="F1121" s="112">
        <f t="shared" si="59"/>
        <v>0.36666666666666664</v>
      </c>
      <c r="G1121" s="113">
        <f t="shared" si="57"/>
        <v>1</v>
      </c>
      <c r="H1121" s="115">
        <f t="shared" si="58"/>
        <v>1</v>
      </c>
      <c r="I1121" s="18"/>
      <c r="J1121" s="18"/>
      <c r="K1121" s="7"/>
      <c r="L1121" s="7"/>
      <c r="M1121" s="7"/>
      <c r="N1121" s="18"/>
      <c r="O1121" s="122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</row>
    <row r="1122" spans="1:30" hidden="1">
      <c r="A1122" s="18" t="s">
        <v>23</v>
      </c>
      <c r="B1122" s="7" t="s">
        <v>124</v>
      </c>
      <c r="C1122" s="137">
        <v>46215</v>
      </c>
      <c r="D1122" s="42" t="s">
        <v>839</v>
      </c>
      <c r="E1122" s="36" t="s">
        <v>303</v>
      </c>
      <c r="F1122" s="112">
        <f t="shared" si="59"/>
        <v>7.95</v>
      </c>
      <c r="G1122" s="113">
        <f t="shared" si="57"/>
        <v>0</v>
      </c>
      <c r="H1122" s="115">
        <f t="shared" si="58"/>
        <v>0</v>
      </c>
      <c r="I1122" s="18"/>
      <c r="J1122" s="18"/>
      <c r="K1122" s="7"/>
      <c r="L1122" s="7"/>
      <c r="M1122" s="7"/>
      <c r="N1122" s="18"/>
      <c r="O1122" s="122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</row>
    <row r="1123" spans="1:30" hidden="1">
      <c r="A1123" s="18" t="s">
        <v>23</v>
      </c>
      <c r="B1123" s="7" t="s">
        <v>124</v>
      </c>
      <c r="C1123" s="137">
        <v>46216</v>
      </c>
      <c r="D1123" s="42" t="s">
        <v>833</v>
      </c>
      <c r="E1123" s="36" t="s">
        <v>590</v>
      </c>
      <c r="F1123" s="112">
        <f t="shared" si="59"/>
        <v>0.28333333333333333</v>
      </c>
      <c r="G1123" s="113">
        <f t="shared" si="57"/>
        <v>1</v>
      </c>
      <c r="H1123" s="115">
        <f t="shared" si="58"/>
        <v>1</v>
      </c>
      <c r="I1123" s="18"/>
      <c r="J1123" s="18"/>
      <c r="K1123" s="7"/>
      <c r="L1123" s="7"/>
      <c r="M1123" s="7"/>
      <c r="N1123" s="18"/>
      <c r="O1123" s="122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</row>
    <row r="1124" spans="1:30" hidden="1">
      <c r="A1124" s="18" t="s">
        <v>23</v>
      </c>
      <c r="B1124" s="7" t="s">
        <v>124</v>
      </c>
      <c r="C1124" s="137">
        <v>46216</v>
      </c>
      <c r="D1124" s="42" t="s">
        <v>839</v>
      </c>
      <c r="E1124" s="36" t="s">
        <v>495</v>
      </c>
      <c r="F1124" s="112">
        <f t="shared" si="59"/>
        <v>8.0166666666666675</v>
      </c>
      <c r="G1124" s="113">
        <f t="shared" si="57"/>
        <v>0</v>
      </c>
      <c r="H1124" s="115">
        <f t="shared" si="58"/>
        <v>0</v>
      </c>
      <c r="I1124" s="18"/>
      <c r="J1124" s="18"/>
      <c r="K1124" s="7"/>
      <c r="L1124" s="7"/>
      <c r="M1124" s="7"/>
      <c r="N1124" s="18"/>
      <c r="O1124" s="122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</row>
    <row r="1125" spans="1:30" hidden="1">
      <c r="A1125" s="18" t="s">
        <v>23</v>
      </c>
      <c r="B1125" s="7" t="s">
        <v>124</v>
      </c>
      <c r="C1125" s="137">
        <v>46217</v>
      </c>
      <c r="D1125" s="42" t="s">
        <v>839</v>
      </c>
      <c r="E1125" s="36" t="s">
        <v>298</v>
      </c>
      <c r="F1125" s="112">
        <f t="shared" si="59"/>
        <v>7.9833333333333334</v>
      </c>
      <c r="G1125" s="113">
        <f t="shared" si="57"/>
        <v>0</v>
      </c>
      <c r="H1125" s="115">
        <f t="shared" si="58"/>
        <v>0</v>
      </c>
      <c r="I1125" s="18"/>
      <c r="J1125" s="18"/>
      <c r="K1125" s="7"/>
      <c r="L1125" s="7"/>
      <c r="M1125" s="7"/>
      <c r="N1125" s="18"/>
      <c r="O1125" s="122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</row>
    <row r="1126" spans="1:30" hidden="1">
      <c r="A1126" s="18" t="s">
        <v>23</v>
      </c>
      <c r="B1126" s="7" t="s">
        <v>124</v>
      </c>
      <c r="C1126" s="137">
        <v>46218</v>
      </c>
      <c r="D1126" s="42" t="s">
        <v>833</v>
      </c>
      <c r="E1126" s="36" t="s">
        <v>646</v>
      </c>
      <c r="F1126" s="112">
        <f t="shared" si="59"/>
        <v>0.53333333333333333</v>
      </c>
      <c r="G1126" s="113">
        <f t="shared" si="57"/>
        <v>1</v>
      </c>
      <c r="H1126" s="115">
        <f t="shared" si="58"/>
        <v>1</v>
      </c>
      <c r="I1126" s="18"/>
      <c r="J1126" s="18"/>
      <c r="K1126" s="7"/>
      <c r="L1126" s="7"/>
      <c r="M1126" s="7"/>
      <c r="N1126" s="18"/>
      <c r="O1126" s="122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</row>
    <row r="1127" spans="1:30" hidden="1">
      <c r="A1127" s="18" t="s">
        <v>23</v>
      </c>
      <c r="B1127" s="7" t="s">
        <v>124</v>
      </c>
      <c r="C1127" s="137">
        <v>46218</v>
      </c>
      <c r="D1127" s="42" t="s">
        <v>839</v>
      </c>
      <c r="E1127" s="36" t="s">
        <v>491</v>
      </c>
      <c r="F1127" s="112">
        <f t="shared" si="59"/>
        <v>7.9666666666666668</v>
      </c>
      <c r="G1127" s="113">
        <f t="shared" si="57"/>
        <v>0</v>
      </c>
      <c r="H1127" s="115">
        <f t="shared" si="58"/>
        <v>0</v>
      </c>
      <c r="I1127" s="18"/>
      <c r="J1127" s="18"/>
      <c r="K1127" s="7"/>
      <c r="L1127" s="7"/>
      <c r="M1127" s="7"/>
      <c r="N1127" s="18"/>
      <c r="O1127" s="122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</row>
    <row r="1128" spans="1:30" hidden="1">
      <c r="A1128" s="18" t="s">
        <v>23</v>
      </c>
      <c r="B1128" s="7" t="s">
        <v>124</v>
      </c>
      <c r="C1128" s="137">
        <v>46219</v>
      </c>
      <c r="D1128" s="42" t="s">
        <v>833</v>
      </c>
      <c r="E1128" s="36" t="s">
        <v>850</v>
      </c>
      <c r="F1128" s="112">
        <f t="shared" si="59"/>
        <v>0.3</v>
      </c>
      <c r="G1128" s="113">
        <f t="shared" si="57"/>
        <v>1</v>
      </c>
      <c r="H1128" s="115">
        <f t="shared" si="58"/>
        <v>1</v>
      </c>
      <c r="I1128" s="18"/>
      <c r="J1128" s="18"/>
      <c r="K1128" s="7"/>
      <c r="L1128" s="7"/>
      <c r="M1128" s="7"/>
      <c r="N1128" s="18"/>
      <c r="O1128" s="122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</row>
    <row r="1129" spans="1:30" hidden="1">
      <c r="A1129" s="18" t="s">
        <v>23</v>
      </c>
      <c r="B1129" s="7" t="s">
        <v>124</v>
      </c>
      <c r="C1129" s="137">
        <v>46219</v>
      </c>
      <c r="D1129" s="42" t="s">
        <v>839</v>
      </c>
      <c r="E1129" s="36" t="s">
        <v>298</v>
      </c>
      <c r="F1129" s="112">
        <f t="shared" si="59"/>
        <v>7.9833333333333334</v>
      </c>
      <c r="G1129" s="113">
        <f t="shared" si="57"/>
        <v>0</v>
      </c>
      <c r="H1129" s="115">
        <f t="shared" si="58"/>
        <v>0</v>
      </c>
      <c r="I1129" s="18"/>
      <c r="J1129" s="18"/>
      <c r="K1129" s="7"/>
      <c r="L1129" s="7"/>
      <c r="M1129" s="7"/>
      <c r="N1129" s="18"/>
      <c r="O1129" s="122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</row>
    <row r="1130" spans="1:30" hidden="1">
      <c r="A1130" s="18" t="s">
        <v>23</v>
      </c>
      <c r="B1130" s="7" t="s">
        <v>124</v>
      </c>
      <c r="C1130" s="137">
        <v>46220</v>
      </c>
      <c r="D1130" s="42" t="s">
        <v>839</v>
      </c>
      <c r="E1130" s="36" t="s">
        <v>219</v>
      </c>
      <c r="F1130" s="112">
        <f t="shared" si="59"/>
        <v>7.9333333333333336</v>
      </c>
      <c r="G1130" s="113">
        <f t="shared" si="57"/>
        <v>0</v>
      </c>
      <c r="H1130" s="115">
        <f t="shared" si="58"/>
        <v>0</v>
      </c>
      <c r="I1130" s="18"/>
      <c r="J1130" s="18"/>
      <c r="K1130" s="7"/>
      <c r="L1130" s="7"/>
      <c r="M1130" s="7"/>
      <c r="N1130" s="18"/>
      <c r="O1130" s="122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</row>
    <row r="1131" spans="1:30" hidden="1">
      <c r="A1131" s="18" t="s">
        <v>23</v>
      </c>
      <c r="B1131" s="7" t="s">
        <v>124</v>
      </c>
      <c r="C1131" s="137">
        <v>46221</v>
      </c>
      <c r="D1131" s="42" t="s">
        <v>839</v>
      </c>
      <c r="E1131" s="36" t="s">
        <v>492</v>
      </c>
      <c r="F1131" s="112">
        <f t="shared" si="59"/>
        <v>7.8666666666666671</v>
      </c>
      <c r="G1131" s="113">
        <f t="shared" si="57"/>
        <v>0</v>
      </c>
      <c r="H1131" s="115">
        <f t="shared" si="58"/>
        <v>0</v>
      </c>
      <c r="I1131" s="18"/>
      <c r="J1131" s="18"/>
      <c r="K1131" s="7"/>
      <c r="L1131" s="7"/>
      <c r="M1131" s="7"/>
      <c r="N1131" s="18"/>
      <c r="O1131" s="122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</row>
    <row r="1132" spans="1:30" hidden="1">
      <c r="A1132" s="18" t="s">
        <v>23</v>
      </c>
      <c r="B1132" s="7" t="s">
        <v>124</v>
      </c>
      <c r="C1132" s="137">
        <v>46222</v>
      </c>
      <c r="D1132" s="42" t="s">
        <v>839</v>
      </c>
      <c r="E1132" s="36" t="s">
        <v>742</v>
      </c>
      <c r="F1132" s="112">
        <f t="shared" si="59"/>
        <v>7.85</v>
      </c>
      <c r="G1132" s="113">
        <f t="shared" si="57"/>
        <v>0</v>
      </c>
      <c r="H1132" s="115">
        <f t="shared" si="58"/>
        <v>0</v>
      </c>
      <c r="I1132" s="18"/>
      <c r="J1132" s="18"/>
      <c r="K1132" s="7"/>
      <c r="L1132" s="7"/>
      <c r="M1132" s="7"/>
      <c r="N1132" s="18"/>
      <c r="O1132" s="122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</row>
    <row r="1133" spans="1:30" hidden="1">
      <c r="A1133" s="18" t="s">
        <v>23</v>
      </c>
      <c r="B1133" s="7" t="s">
        <v>124</v>
      </c>
      <c r="C1133" s="137">
        <v>46223</v>
      </c>
      <c r="D1133" s="42" t="s">
        <v>839</v>
      </c>
      <c r="E1133" s="36" t="s">
        <v>298</v>
      </c>
      <c r="F1133" s="112">
        <f t="shared" si="59"/>
        <v>7.9833333333333334</v>
      </c>
      <c r="G1133" s="113">
        <f t="shared" si="57"/>
        <v>0</v>
      </c>
      <c r="H1133" s="115">
        <f t="shared" si="58"/>
        <v>0</v>
      </c>
      <c r="I1133" s="18"/>
      <c r="J1133" s="18"/>
      <c r="K1133" s="7"/>
      <c r="L1133" s="7"/>
      <c r="M1133" s="7"/>
      <c r="N1133" s="18"/>
      <c r="O1133" s="122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</row>
    <row r="1134" spans="1:30" hidden="1">
      <c r="A1134" s="18" t="s">
        <v>23</v>
      </c>
      <c r="B1134" s="7" t="s">
        <v>124</v>
      </c>
      <c r="C1134" s="137">
        <v>46224</v>
      </c>
      <c r="D1134" s="42" t="s">
        <v>839</v>
      </c>
      <c r="E1134" s="36" t="s">
        <v>243</v>
      </c>
      <c r="F1134" s="112">
        <f t="shared" si="59"/>
        <v>8</v>
      </c>
      <c r="G1134" s="113">
        <f t="shared" si="57"/>
        <v>0</v>
      </c>
      <c r="H1134" s="115">
        <f t="shared" si="58"/>
        <v>0</v>
      </c>
      <c r="I1134" s="18"/>
      <c r="J1134" s="18"/>
      <c r="K1134" s="7"/>
      <c r="L1134" s="7"/>
      <c r="M1134" s="7"/>
      <c r="N1134" s="18"/>
      <c r="O1134" s="122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</row>
    <row r="1135" spans="1:30" hidden="1">
      <c r="A1135" s="18" t="s">
        <v>23</v>
      </c>
      <c r="B1135" s="7" t="s">
        <v>124</v>
      </c>
      <c r="C1135" s="137">
        <v>46225</v>
      </c>
      <c r="D1135" s="42" t="s">
        <v>839</v>
      </c>
      <c r="E1135" s="36" t="s">
        <v>219</v>
      </c>
      <c r="F1135" s="112">
        <f t="shared" si="59"/>
        <v>7.9333333333333336</v>
      </c>
      <c r="G1135" s="113">
        <f t="shared" si="57"/>
        <v>0</v>
      </c>
      <c r="H1135" s="115">
        <f t="shared" si="58"/>
        <v>0</v>
      </c>
      <c r="I1135" s="18"/>
      <c r="J1135" s="18"/>
      <c r="K1135" s="7"/>
      <c r="L1135" s="7"/>
      <c r="M1135" s="7"/>
      <c r="N1135" s="18"/>
      <c r="O1135" s="122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</row>
    <row r="1136" spans="1:30" hidden="1">
      <c r="A1136" s="18" t="s">
        <v>23</v>
      </c>
      <c r="B1136" s="7" t="s">
        <v>124</v>
      </c>
      <c r="C1136" s="137">
        <v>46226</v>
      </c>
      <c r="D1136" s="42" t="s">
        <v>839</v>
      </c>
      <c r="E1136" s="36" t="s">
        <v>316</v>
      </c>
      <c r="F1136" s="112">
        <f t="shared" si="59"/>
        <v>7.9</v>
      </c>
      <c r="G1136" s="113">
        <f t="shared" si="57"/>
        <v>0</v>
      </c>
      <c r="H1136" s="115">
        <f t="shared" si="58"/>
        <v>0</v>
      </c>
      <c r="I1136" s="18"/>
      <c r="J1136" s="18"/>
      <c r="K1136" s="7"/>
      <c r="L1136" s="7"/>
      <c r="M1136" s="7"/>
      <c r="N1136" s="18"/>
      <c r="O1136" s="122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</row>
    <row r="1137" spans="1:30" hidden="1">
      <c r="A1137" s="18" t="s">
        <v>23</v>
      </c>
      <c r="B1137" s="7" t="s">
        <v>124</v>
      </c>
      <c r="C1137" s="137">
        <v>46227</v>
      </c>
      <c r="D1137" s="42" t="s">
        <v>839</v>
      </c>
      <c r="E1137" s="36" t="s">
        <v>491</v>
      </c>
      <c r="F1137" s="112">
        <f t="shared" si="59"/>
        <v>7.9666666666666668</v>
      </c>
      <c r="G1137" s="113">
        <f t="shared" si="57"/>
        <v>0</v>
      </c>
      <c r="H1137" s="115">
        <f t="shared" si="58"/>
        <v>0</v>
      </c>
      <c r="I1137" s="18"/>
      <c r="J1137" s="18"/>
      <c r="K1137" s="7"/>
      <c r="L1137" s="7"/>
      <c r="M1137" s="7"/>
      <c r="N1137" s="18"/>
      <c r="O1137" s="122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</row>
    <row r="1138" spans="1:30" hidden="1">
      <c r="A1138" s="18" t="s">
        <v>23</v>
      </c>
      <c r="B1138" s="7" t="s">
        <v>124</v>
      </c>
      <c r="C1138" s="137">
        <v>46228</v>
      </c>
      <c r="D1138" s="42" t="s">
        <v>839</v>
      </c>
      <c r="E1138" s="36" t="s">
        <v>303</v>
      </c>
      <c r="F1138" s="112">
        <f t="shared" si="59"/>
        <v>7.95</v>
      </c>
      <c r="G1138" s="113">
        <f t="shared" si="57"/>
        <v>0</v>
      </c>
      <c r="H1138" s="115">
        <f t="shared" si="58"/>
        <v>0</v>
      </c>
      <c r="I1138" s="18"/>
      <c r="J1138" s="18"/>
      <c r="K1138" s="7"/>
      <c r="L1138" s="7"/>
      <c r="M1138" s="7"/>
      <c r="N1138" s="18"/>
      <c r="O1138" s="122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</row>
    <row r="1139" spans="1:30" hidden="1">
      <c r="A1139" s="18" t="s">
        <v>23</v>
      </c>
      <c r="B1139" s="7" t="s">
        <v>124</v>
      </c>
      <c r="C1139" s="137">
        <v>46229</v>
      </c>
      <c r="D1139" s="42" t="s">
        <v>833</v>
      </c>
      <c r="E1139" s="36" t="s">
        <v>646</v>
      </c>
      <c r="F1139" s="112">
        <f t="shared" si="59"/>
        <v>0.53333333333333333</v>
      </c>
      <c r="G1139" s="113">
        <f t="shared" si="57"/>
        <v>1</v>
      </c>
      <c r="H1139" s="115">
        <f t="shared" si="58"/>
        <v>1</v>
      </c>
      <c r="I1139" s="18"/>
      <c r="J1139" s="18"/>
      <c r="K1139" s="7"/>
      <c r="L1139" s="7"/>
      <c r="M1139" s="7"/>
      <c r="N1139" s="18"/>
      <c r="O1139" s="122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</row>
    <row r="1140" spans="1:30" hidden="1">
      <c r="A1140" s="18" t="s">
        <v>23</v>
      </c>
      <c r="B1140" s="7" t="s">
        <v>124</v>
      </c>
      <c r="C1140" s="137">
        <v>46229</v>
      </c>
      <c r="D1140" s="42" t="s">
        <v>839</v>
      </c>
      <c r="E1140" s="36" t="s">
        <v>498</v>
      </c>
      <c r="F1140" s="112">
        <f t="shared" si="59"/>
        <v>7.916666666666667</v>
      </c>
      <c r="G1140" s="113">
        <f t="shared" si="57"/>
        <v>0</v>
      </c>
      <c r="H1140" s="115">
        <f t="shared" si="58"/>
        <v>0</v>
      </c>
      <c r="I1140" s="18"/>
      <c r="J1140" s="18"/>
      <c r="K1140" s="7"/>
      <c r="L1140" s="7"/>
      <c r="M1140" s="7"/>
      <c r="N1140" s="18"/>
      <c r="O1140" s="122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</row>
    <row r="1141" spans="1:30" hidden="1">
      <c r="A1141" s="18" t="s">
        <v>23</v>
      </c>
      <c r="B1141" s="7" t="s">
        <v>124</v>
      </c>
      <c r="C1141" s="137">
        <v>46230</v>
      </c>
      <c r="D1141" s="42" t="s">
        <v>833</v>
      </c>
      <c r="E1141" s="36" t="s">
        <v>854</v>
      </c>
      <c r="F1141" s="112">
        <f t="shared" si="59"/>
        <v>0.46666666666666667</v>
      </c>
      <c r="G1141" s="113">
        <f t="shared" si="57"/>
        <v>1</v>
      </c>
      <c r="H1141" s="115">
        <f t="shared" si="58"/>
        <v>1</v>
      </c>
      <c r="I1141" s="18"/>
      <c r="J1141" s="18"/>
      <c r="K1141" s="7"/>
      <c r="L1141" s="7"/>
      <c r="M1141" s="7"/>
      <c r="N1141" s="18"/>
      <c r="O1141" s="122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</row>
    <row r="1142" spans="1:30" hidden="1">
      <c r="A1142" s="18" t="s">
        <v>23</v>
      </c>
      <c r="B1142" s="7" t="s">
        <v>124</v>
      </c>
      <c r="C1142" s="137">
        <v>46230</v>
      </c>
      <c r="D1142" s="42" t="s">
        <v>839</v>
      </c>
      <c r="E1142" s="36" t="s">
        <v>303</v>
      </c>
      <c r="F1142" s="112">
        <f t="shared" si="59"/>
        <v>7.95</v>
      </c>
      <c r="G1142" s="113">
        <f t="shared" si="57"/>
        <v>0</v>
      </c>
      <c r="H1142" s="115">
        <f t="shared" si="58"/>
        <v>0</v>
      </c>
      <c r="I1142" s="18"/>
      <c r="J1142" s="18"/>
      <c r="K1142" s="7"/>
      <c r="L1142" s="7"/>
      <c r="M1142" s="7"/>
      <c r="N1142" s="18"/>
      <c r="O1142" s="122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</row>
    <row r="1143" spans="1:30" hidden="1">
      <c r="A1143" s="18" t="s">
        <v>23</v>
      </c>
      <c r="B1143" s="7" t="s">
        <v>124</v>
      </c>
      <c r="C1143" s="137">
        <v>46231</v>
      </c>
      <c r="D1143" s="42" t="s">
        <v>833</v>
      </c>
      <c r="E1143" s="36" t="s">
        <v>855</v>
      </c>
      <c r="F1143" s="112">
        <f t="shared" si="59"/>
        <v>0.18333333333333332</v>
      </c>
      <c r="G1143" s="113">
        <f t="shared" si="57"/>
        <v>1</v>
      </c>
      <c r="H1143" s="115">
        <f t="shared" si="58"/>
        <v>1</v>
      </c>
      <c r="I1143" s="18"/>
      <c r="J1143" s="18"/>
      <c r="K1143" s="7"/>
      <c r="L1143" s="7"/>
      <c r="M1143" s="7"/>
      <c r="N1143" s="18"/>
      <c r="O1143" s="122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</row>
    <row r="1144" spans="1:30" hidden="1">
      <c r="A1144" s="18" t="s">
        <v>23</v>
      </c>
      <c r="B1144" s="7" t="s">
        <v>124</v>
      </c>
      <c r="C1144" s="137">
        <v>46231</v>
      </c>
      <c r="D1144" s="42" t="s">
        <v>839</v>
      </c>
      <c r="E1144" s="36" t="s">
        <v>303</v>
      </c>
      <c r="F1144" s="112">
        <f t="shared" si="59"/>
        <v>7.95</v>
      </c>
      <c r="G1144" s="113">
        <f t="shared" si="57"/>
        <v>0</v>
      </c>
      <c r="H1144" s="115">
        <f t="shared" si="58"/>
        <v>0</v>
      </c>
      <c r="I1144" s="18"/>
      <c r="J1144" s="18"/>
      <c r="K1144" s="7"/>
      <c r="L1144" s="7"/>
      <c r="M1144" s="7"/>
      <c r="N1144" s="18"/>
      <c r="O1144" s="122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</row>
    <row r="1145" spans="1:30" hidden="1">
      <c r="A1145" s="18" t="s">
        <v>23</v>
      </c>
      <c r="B1145" s="7" t="s">
        <v>124</v>
      </c>
      <c r="C1145" s="137">
        <v>46232</v>
      </c>
      <c r="D1145" s="42" t="s">
        <v>833</v>
      </c>
      <c r="E1145" s="36" t="s">
        <v>856</v>
      </c>
      <c r="F1145" s="112">
        <f t="shared" si="59"/>
        <v>0.78333333333333333</v>
      </c>
      <c r="G1145" s="113">
        <f t="shared" si="57"/>
        <v>1</v>
      </c>
      <c r="H1145" s="115">
        <f t="shared" si="58"/>
        <v>1</v>
      </c>
      <c r="I1145" s="18"/>
      <c r="J1145" s="18"/>
      <c r="K1145" s="7"/>
      <c r="L1145" s="7"/>
      <c r="M1145" s="7"/>
      <c r="N1145" s="18"/>
      <c r="O1145" s="122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</row>
    <row r="1146" spans="1:30" hidden="1">
      <c r="A1146" s="18" t="s">
        <v>23</v>
      </c>
      <c r="B1146" s="7" t="s">
        <v>124</v>
      </c>
      <c r="C1146" s="137">
        <v>46232</v>
      </c>
      <c r="D1146" s="42" t="s">
        <v>839</v>
      </c>
      <c r="E1146" s="36" t="s">
        <v>498</v>
      </c>
      <c r="F1146" s="112">
        <f t="shared" si="59"/>
        <v>7.916666666666667</v>
      </c>
      <c r="G1146" s="113">
        <f t="shared" si="57"/>
        <v>0</v>
      </c>
      <c r="H1146" s="115">
        <f t="shared" si="58"/>
        <v>0</v>
      </c>
      <c r="I1146" s="18"/>
      <c r="J1146" s="18"/>
      <c r="K1146" s="7"/>
      <c r="L1146" s="7"/>
      <c r="M1146" s="7"/>
      <c r="N1146" s="18"/>
      <c r="O1146" s="122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</row>
    <row r="1147" spans="1:30" hidden="1">
      <c r="A1147" s="18" t="s">
        <v>23</v>
      </c>
      <c r="B1147" s="7" t="s">
        <v>124</v>
      </c>
      <c r="C1147" s="137">
        <v>46233</v>
      </c>
      <c r="D1147" s="42" t="s">
        <v>839</v>
      </c>
      <c r="E1147" s="36" t="s">
        <v>303</v>
      </c>
      <c r="F1147" s="112">
        <f t="shared" si="59"/>
        <v>7.95</v>
      </c>
      <c r="G1147" s="113">
        <f t="shared" si="57"/>
        <v>0</v>
      </c>
      <c r="H1147" s="115">
        <f t="shared" si="58"/>
        <v>0</v>
      </c>
      <c r="I1147" s="18"/>
      <c r="J1147" s="18"/>
      <c r="K1147" s="7"/>
      <c r="L1147" s="7"/>
      <c r="M1147" s="7"/>
      <c r="N1147" s="18"/>
      <c r="O1147" s="122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</row>
    <row r="1148" spans="1:30" hidden="1">
      <c r="A1148" s="18" t="s">
        <v>23</v>
      </c>
      <c r="B1148" s="7" t="s">
        <v>94</v>
      </c>
      <c r="C1148" s="137">
        <v>46213</v>
      </c>
      <c r="D1148" s="42" t="s">
        <v>836</v>
      </c>
      <c r="E1148" s="36" t="s">
        <v>239</v>
      </c>
      <c r="F1148" s="112">
        <f t="shared" si="59"/>
        <v>8.5</v>
      </c>
      <c r="G1148" s="113">
        <f t="shared" si="57"/>
        <v>0</v>
      </c>
      <c r="H1148" s="115">
        <f t="shared" si="58"/>
        <v>0</v>
      </c>
      <c r="I1148" s="18"/>
      <c r="J1148" s="18"/>
      <c r="K1148" s="7"/>
      <c r="L1148" s="7"/>
      <c r="M1148" s="7"/>
      <c r="N1148" s="18"/>
      <c r="O1148" s="122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</row>
    <row r="1149" spans="1:30" hidden="1">
      <c r="A1149" s="18" t="s">
        <v>23</v>
      </c>
      <c r="B1149" s="7" t="s">
        <v>94</v>
      </c>
      <c r="C1149" s="137">
        <v>46214</v>
      </c>
      <c r="D1149" s="42" t="s">
        <v>841</v>
      </c>
      <c r="E1149" s="36" t="s">
        <v>391</v>
      </c>
      <c r="F1149" s="112">
        <f t="shared" si="59"/>
        <v>8.8833333333333329</v>
      </c>
      <c r="G1149" s="113">
        <f t="shared" si="57"/>
        <v>0</v>
      </c>
      <c r="H1149" s="115">
        <f t="shared" si="58"/>
        <v>0</v>
      </c>
      <c r="I1149" s="18"/>
      <c r="J1149" s="18"/>
      <c r="K1149" s="7"/>
      <c r="L1149" s="7"/>
      <c r="M1149" s="7"/>
      <c r="N1149" s="18"/>
      <c r="O1149" s="122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</row>
    <row r="1150" spans="1:30" hidden="1">
      <c r="A1150" s="18" t="s">
        <v>23</v>
      </c>
      <c r="B1150" s="7" t="s">
        <v>94</v>
      </c>
      <c r="C1150" s="137">
        <v>46215</v>
      </c>
      <c r="D1150" s="42" t="s">
        <v>839</v>
      </c>
      <c r="E1150" s="36" t="s">
        <v>444</v>
      </c>
      <c r="F1150" s="112">
        <f t="shared" si="59"/>
        <v>8.0333333333333332</v>
      </c>
      <c r="G1150" s="113">
        <f t="shared" si="57"/>
        <v>0</v>
      </c>
      <c r="H1150" s="115">
        <f t="shared" si="58"/>
        <v>0</v>
      </c>
      <c r="I1150" s="18"/>
      <c r="J1150" s="18"/>
      <c r="K1150" s="7"/>
      <c r="L1150" s="7"/>
      <c r="M1150" s="7"/>
      <c r="N1150" s="18"/>
      <c r="O1150" s="122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</row>
    <row r="1151" spans="1:30" hidden="1">
      <c r="A1151" s="18" t="s">
        <v>23</v>
      </c>
      <c r="B1151" s="7" t="s">
        <v>94</v>
      </c>
      <c r="C1151" s="137">
        <v>46216</v>
      </c>
      <c r="D1151" s="42" t="s">
        <v>839</v>
      </c>
      <c r="E1151" s="36" t="s">
        <v>607</v>
      </c>
      <c r="F1151" s="112">
        <f t="shared" si="59"/>
        <v>8.1166666666666671</v>
      </c>
      <c r="G1151" s="113">
        <f t="shared" si="57"/>
        <v>0</v>
      </c>
      <c r="H1151" s="115">
        <f t="shared" si="58"/>
        <v>0</v>
      </c>
      <c r="I1151" s="18"/>
      <c r="J1151" s="18"/>
      <c r="K1151" s="7"/>
      <c r="L1151" s="7"/>
      <c r="M1151" s="7"/>
      <c r="N1151" s="18"/>
      <c r="O1151" s="122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</row>
    <row r="1152" spans="1:30" hidden="1">
      <c r="A1152" s="18" t="s">
        <v>23</v>
      </c>
      <c r="B1152" s="7" t="s">
        <v>94</v>
      </c>
      <c r="C1152" s="137">
        <v>46217</v>
      </c>
      <c r="D1152" s="42" t="s">
        <v>836</v>
      </c>
      <c r="E1152" s="36" t="s">
        <v>615</v>
      </c>
      <c r="F1152" s="112">
        <f t="shared" si="59"/>
        <v>8.3000000000000007</v>
      </c>
      <c r="G1152" s="113">
        <f t="shared" si="57"/>
        <v>0</v>
      </c>
      <c r="H1152" s="115">
        <f t="shared" si="58"/>
        <v>0</v>
      </c>
      <c r="I1152" s="18"/>
      <c r="J1152" s="18"/>
      <c r="K1152" s="7"/>
      <c r="L1152" s="7"/>
      <c r="M1152" s="7"/>
      <c r="N1152" s="18"/>
      <c r="O1152" s="122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</row>
    <row r="1153" spans="1:30" hidden="1">
      <c r="A1153" s="18" t="s">
        <v>23</v>
      </c>
      <c r="B1153" s="7" t="s">
        <v>125</v>
      </c>
      <c r="C1153" s="137">
        <v>46204</v>
      </c>
      <c r="D1153" s="42" t="s">
        <v>833</v>
      </c>
      <c r="E1153" s="36" t="s">
        <v>857</v>
      </c>
      <c r="F1153" s="112">
        <f t="shared" si="59"/>
        <v>8.5666666666666664</v>
      </c>
      <c r="G1153" s="113">
        <f t="shared" si="57"/>
        <v>0</v>
      </c>
      <c r="H1153" s="115">
        <f t="shared" si="58"/>
        <v>0</v>
      </c>
      <c r="I1153" s="18"/>
      <c r="J1153" s="18"/>
      <c r="K1153" s="7"/>
      <c r="L1153" s="7"/>
      <c r="M1153" s="7"/>
      <c r="N1153" s="18"/>
      <c r="O1153" s="122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</row>
    <row r="1154" spans="1:30" hidden="1">
      <c r="A1154" s="18" t="s">
        <v>23</v>
      </c>
      <c r="B1154" s="7" t="s">
        <v>125</v>
      </c>
      <c r="C1154" s="137">
        <v>46205</v>
      </c>
      <c r="D1154" s="42" t="s">
        <v>833</v>
      </c>
      <c r="E1154" s="36" t="s">
        <v>243</v>
      </c>
      <c r="F1154" s="112">
        <f t="shared" si="59"/>
        <v>8</v>
      </c>
      <c r="G1154" s="113">
        <f t="shared" ref="G1154:G1217" si="60">IF(AND(ISNUMBER(F1154), F1154&lt;4), 1, 0)</f>
        <v>0</v>
      </c>
      <c r="H1154" s="115">
        <f t="shared" ref="H1154:H1217" si="61">IF(AND(G1154=1, COUNTIFS(A:A, A1154, B:B, B1154, C:C, C1154) &gt; 1), 1, 0)</f>
        <v>0</v>
      </c>
      <c r="I1154" s="18"/>
      <c r="J1154" s="18"/>
      <c r="K1154" s="7"/>
      <c r="L1154" s="7"/>
      <c r="M1154" s="7"/>
      <c r="N1154" s="18"/>
      <c r="O1154" s="122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</row>
    <row r="1155" spans="1:30" hidden="1">
      <c r="A1155" s="18" t="s">
        <v>23</v>
      </c>
      <c r="B1155" s="7" t="s">
        <v>125</v>
      </c>
      <c r="C1155" s="137">
        <v>46206</v>
      </c>
      <c r="D1155" s="42" t="s">
        <v>836</v>
      </c>
      <c r="E1155" s="36" t="s">
        <v>496</v>
      </c>
      <c r="F1155" s="112">
        <f t="shared" ref="F1155:F1218" si="62">IF(ISNUMBER(SEARCH("h",E1155)), LEFT(E1155,SEARCH("h",E1155)-1) + IFERROR(MID(E1155,SEARCH("h",E1155)+1,LEN(E1155)-SEARCH("h",E1155)-1)/60, 0), IF(ISNUMBER(SEARCH("p",E1155)), LEFT(E1155,SEARCH("p",E1155)-1)/60, "")
)</f>
        <v>8.0666666666666664</v>
      </c>
      <c r="G1155" s="113">
        <f t="shared" si="60"/>
        <v>0</v>
      </c>
      <c r="H1155" s="115">
        <f t="shared" si="61"/>
        <v>0</v>
      </c>
      <c r="I1155" s="18"/>
      <c r="J1155" s="18"/>
      <c r="K1155" s="7"/>
      <c r="L1155" s="7"/>
      <c r="M1155" s="7"/>
      <c r="N1155" s="18"/>
      <c r="O1155" s="122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</row>
    <row r="1156" spans="1:30" hidden="1">
      <c r="A1156" s="18" t="s">
        <v>23</v>
      </c>
      <c r="B1156" s="7" t="s">
        <v>125</v>
      </c>
      <c r="C1156" s="137">
        <v>46207</v>
      </c>
      <c r="D1156" s="42" t="s">
        <v>833</v>
      </c>
      <c r="E1156" s="36" t="s">
        <v>548</v>
      </c>
      <c r="F1156" s="112">
        <f t="shared" si="62"/>
        <v>8.5833333333333339</v>
      </c>
      <c r="G1156" s="113">
        <f t="shared" si="60"/>
        <v>0</v>
      </c>
      <c r="H1156" s="115">
        <f t="shared" si="61"/>
        <v>0</v>
      </c>
      <c r="I1156" s="18"/>
      <c r="J1156" s="18"/>
      <c r="K1156" s="7"/>
      <c r="L1156" s="7"/>
      <c r="M1156" s="7"/>
      <c r="N1156" s="18"/>
      <c r="O1156" s="122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</row>
    <row r="1157" spans="1:30" hidden="1">
      <c r="A1157" s="18" t="s">
        <v>23</v>
      </c>
      <c r="B1157" s="7" t="s">
        <v>125</v>
      </c>
      <c r="C1157" s="137">
        <v>46208</v>
      </c>
      <c r="D1157" s="42" t="s">
        <v>836</v>
      </c>
      <c r="E1157" s="36" t="s">
        <v>444</v>
      </c>
      <c r="F1157" s="112">
        <f t="shared" si="62"/>
        <v>8.0333333333333332</v>
      </c>
      <c r="G1157" s="113">
        <f t="shared" si="60"/>
        <v>0</v>
      </c>
      <c r="H1157" s="115">
        <f t="shared" si="61"/>
        <v>0</v>
      </c>
      <c r="I1157" s="18"/>
      <c r="J1157" s="18"/>
      <c r="K1157" s="7"/>
      <c r="L1157" s="7"/>
      <c r="M1157" s="7"/>
      <c r="N1157" s="18"/>
      <c r="O1157" s="122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</row>
    <row r="1158" spans="1:30" hidden="1">
      <c r="A1158" s="18" t="s">
        <v>23</v>
      </c>
      <c r="B1158" s="7" t="s">
        <v>125</v>
      </c>
      <c r="C1158" s="137">
        <v>46208</v>
      </c>
      <c r="D1158" s="42" t="s">
        <v>839</v>
      </c>
      <c r="E1158" s="36" t="s">
        <v>219</v>
      </c>
      <c r="F1158" s="112">
        <f t="shared" si="62"/>
        <v>7.9333333333333336</v>
      </c>
      <c r="G1158" s="113">
        <f t="shared" si="60"/>
        <v>0</v>
      </c>
      <c r="H1158" s="115">
        <f t="shared" si="61"/>
        <v>0</v>
      </c>
      <c r="I1158" s="18"/>
      <c r="J1158" s="18"/>
      <c r="K1158" s="7"/>
      <c r="L1158" s="7"/>
      <c r="M1158" s="7"/>
      <c r="N1158" s="18"/>
      <c r="O1158" s="122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</row>
    <row r="1159" spans="1:30" hidden="1">
      <c r="A1159" s="18" t="s">
        <v>23</v>
      </c>
      <c r="B1159" s="7" t="s">
        <v>125</v>
      </c>
      <c r="C1159" s="137">
        <v>46209</v>
      </c>
      <c r="D1159" s="42" t="s">
        <v>833</v>
      </c>
      <c r="E1159" s="36" t="s">
        <v>286</v>
      </c>
      <c r="F1159" s="112">
        <f t="shared" si="62"/>
        <v>8.3833333333333329</v>
      </c>
      <c r="G1159" s="113">
        <f t="shared" si="60"/>
        <v>0</v>
      </c>
      <c r="H1159" s="115">
        <f t="shared" si="61"/>
        <v>0</v>
      </c>
      <c r="I1159" s="18"/>
      <c r="J1159" s="18"/>
      <c r="K1159" s="7"/>
      <c r="L1159" s="7"/>
      <c r="M1159" s="7"/>
      <c r="N1159" s="18"/>
      <c r="O1159" s="122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</row>
    <row r="1160" spans="1:30" hidden="1">
      <c r="A1160" s="18" t="s">
        <v>23</v>
      </c>
      <c r="B1160" s="7" t="s">
        <v>126</v>
      </c>
      <c r="C1160" s="137">
        <v>46226</v>
      </c>
      <c r="D1160" s="42" t="s">
        <v>839</v>
      </c>
      <c r="E1160" s="36" t="s">
        <v>243</v>
      </c>
      <c r="F1160" s="112">
        <f t="shared" si="62"/>
        <v>8</v>
      </c>
      <c r="G1160" s="113">
        <f t="shared" si="60"/>
        <v>0</v>
      </c>
      <c r="H1160" s="115">
        <f t="shared" si="61"/>
        <v>0</v>
      </c>
      <c r="I1160" s="18"/>
      <c r="J1160" s="18"/>
      <c r="K1160" s="7"/>
      <c r="L1160" s="7"/>
      <c r="M1160" s="7"/>
      <c r="N1160" s="18"/>
      <c r="O1160" s="122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</row>
    <row r="1161" spans="1:30" hidden="1">
      <c r="A1161" s="18" t="s">
        <v>23</v>
      </c>
      <c r="B1161" s="7" t="s">
        <v>126</v>
      </c>
      <c r="C1161" s="137">
        <v>46227</v>
      </c>
      <c r="D1161" s="42" t="s">
        <v>839</v>
      </c>
      <c r="E1161" s="36" t="s">
        <v>243</v>
      </c>
      <c r="F1161" s="112">
        <f t="shared" si="62"/>
        <v>8</v>
      </c>
      <c r="G1161" s="113">
        <f t="shared" si="60"/>
        <v>0</v>
      </c>
      <c r="H1161" s="115">
        <f t="shared" si="61"/>
        <v>0</v>
      </c>
      <c r="I1161" s="18"/>
      <c r="J1161" s="18"/>
      <c r="K1161" s="7"/>
      <c r="L1161" s="7"/>
      <c r="M1161" s="7"/>
      <c r="N1161" s="18"/>
      <c r="O1161" s="122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</row>
    <row r="1162" spans="1:30" hidden="1">
      <c r="A1162" s="18" t="s">
        <v>23</v>
      </c>
      <c r="B1162" s="7" t="s">
        <v>126</v>
      </c>
      <c r="C1162" s="137">
        <v>46231</v>
      </c>
      <c r="D1162" s="42" t="s">
        <v>833</v>
      </c>
      <c r="E1162" s="36" t="s">
        <v>607</v>
      </c>
      <c r="F1162" s="112">
        <f t="shared" si="62"/>
        <v>8.1166666666666671</v>
      </c>
      <c r="G1162" s="113">
        <f t="shared" si="60"/>
        <v>0</v>
      </c>
      <c r="H1162" s="115">
        <f t="shared" si="61"/>
        <v>0</v>
      </c>
      <c r="I1162" s="18"/>
      <c r="J1162" s="18"/>
      <c r="K1162" s="7"/>
      <c r="L1162" s="7"/>
      <c r="M1162" s="7"/>
      <c r="N1162" s="18"/>
      <c r="O1162" s="122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</row>
    <row r="1163" spans="1:30" hidden="1">
      <c r="A1163" s="18" t="s">
        <v>23</v>
      </c>
      <c r="B1163" s="7" t="s">
        <v>126</v>
      </c>
      <c r="C1163" s="137">
        <v>46232</v>
      </c>
      <c r="D1163" s="42" t="s">
        <v>833</v>
      </c>
      <c r="E1163" s="36" t="s">
        <v>355</v>
      </c>
      <c r="F1163" s="112">
        <f t="shared" si="62"/>
        <v>8.1999999999999993</v>
      </c>
      <c r="G1163" s="113">
        <f t="shared" si="60"/>
        <v>0</v>
      </c>
      <c r="H1163" s="115">
        <f t="shared" si="61"/>
        <v>0</v>
      </c>
      <c r="I1163" s="18"/>
      <c r="J1163" s="18"/>
      <c r="K1163" s="7"/>
      <c r="L1163" s="7"/>
      <c r="M1163" s="7"/>
      <c r="N1163" s="18"/>
      <c r="O1163" s="122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</row>
    <row r="1164" spans="1:30" hidden="1">
      <c r="A1164" s="18" t="s">
        <v>23</v>
      </c>
      <c r="B1164" s="7" t="s">
        <v>126</v>
      </c>
      <c r="C1164" s="137">
        <v>46233</v>
      </c>
      <c r="D1164" s="42" t="s">
        <v>833</v>
      </c>
      <c r="E1164" s="36" t="s">
        <v>579</v>
      </c>
      <c r="F1164" s="112">
        <f t="shared" si="62"/>
        <v>8.1333333333333329</v>
      </c>
      <c r="G1164" s="113">
        <f t="shared" si="60"/>
        <v>0</v>
      </c>
      <c r="H1164" s="115">
        <f t="shared" si="61"/>
        <v>0</v>
      </c>
      <c r="I1164" s="18"/>
      <c r="J1164" s="18"/>
      <c r="K1164" s="7"/>
      <c r="L1164" s="7"/>
      <c r="M1164" s="7"/>
      <c r="N1164" s="18"/>
      <c r="O1164" s="122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</row>
    <row r="1165" spans="1:30" hidden="1">
      <c r="A1165" s="18" t="s">
        <v>23</v>
      </c>
      <c r="B1165" s="7" t="s">
        <v>126</v>
      </c>
      <c r="C1165" s="137">
        <v>46234</v>
      </c>
      <c r="D1165" s="42" t="s">
        <v>839</v>
      </c>
      <c r="E1165" s="36" t="s">
        <v>324</v>
      </c>
      <c r="F1165" s="112">
        <f t="shared" si="62"/>
        <v>8.0500000000000007</v>
      </c>
      <c r="G1165" s="113">
        <f t="shared" si="60"/>
        <v>0</v>
      </c>
      <c r="H1165" s="115">
        <f t="shared" si="61"/>
        <v>0</v>
      </c>
      <c r="I1165" s="18"/>
      <c r="J1165" s="18"/>
      <c r="K1165" s="7"/>
      <c r="L1165" s="7"/>
      <c r="M1165" s="7"/>
      <c r="N1165" s="18"/>
      <c r="O1165" s="122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</row>
    <row r="1166" spans="1:30" hidden="1">
      <c r="A1166" s="18" t="s">
        <v>23</v>
      </c>
      <c r="B1166" s="7" t="s">
        <v>85</v>
      </c>
      <c r="C1166" s="137">
        <v>46212</v>
      </c>
      <c r="D1166" s="42" t="s">
        <v>841</v>
      </c>
      <c r="E1166" s="36" t="s">
        <v>243</v>
      </c>
      <c r="F1166" s="112">
        <f t="shared" si="62"/>
        <v>8</v>
      </c>
      <c r="G1166" s="113">
        <f t="shared" si="60"/>
        <v>0</v>
      </c>
      <c r="H1166" s="115">
        <f t="shared" si="61"/>
        <v>0</v>
      </c>
      <c r="I1166" s="18"/>
      <c r="J1166" s="18"/>
      <c r="K1166" s="7"/>
      <c r="L1166" s="7"/>
      <c r="M1166" s="7"/>
      <c r="N1166" s="18"/>
      <c r="O1166" s="122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</row>
    <row r="1167" spans="1:30" hidden="1">
      <c r="A1167" s="18" t="s">
        <v>23</v>
      </c>
      <c r="B1167" s="7" t="s">
        <v>85</v>
      </c>
      <c r="C1167" s="137">
        <v>46213</v>
      </c>
      <c r="D1167" s="42" t="s">
        <v>833</v>
      </c>
      <c r="E1167" s="36" t="s">
        <v>243</v>
      </c>
      <c r="F1167" s="112">
        <f t="shared" si="62"/>
        <v>8</v>
      </c>
      <c r="G1167" s="113">
        <f t="shared" si="60"/>
        <v>0</v>
      </c>
      <c r="H1167" s="115">
        <f t="shared" si="61"/>
        <v>0</v>
      </c>
      <c r="I1167" s="18"/>
      <c r="J1167" s="18"/>
      <c r="K1167" s="7"/>
      <c r="L1167" s="7"/>
      <c r="M1167" s="7"/>
      <c r="N1167" s="18"/>
      <c r="O1167" s="122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</row>
    <row r="1168" spans="1:30" hidden="1">
      <c r="A1168" s="18" t="s">
        <v>23</v>
      </c>
      <c r="B1168" s="7" t="s">
        <v>85</v>
      </c>
      <c r="C1168" s="137">
        <v>46214</v>
      </c>
      <c r="D1168" s="42" t="s">
        <v>836</v>
      </c>
      <c r="E1168" s="36" t="s">
        <v>243</v>
      </c>
      <c r="F1168" s="112">
        <f t="shared" si="62"/>
        <v>8</v>
      </c>
      <c r="G1168" s="113">
        <f t="shared" si="60"/>
        <v>0</v>
      </c>
      <c r="H1168" s="115">
        <f t="shared" si="61"/>
        <v>0</v>
      </c>
      <c r="I1168" s="18"/>
      <c r="J1168" s="18"/>
      <c r="K1168" s="7"/>
      <c r="L1168" s="7"/>
      <c r="M1168" s="7"/>
      <c r="N1168" s="18"/>
      <c r="O1168" s="122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</row>
    <row r="1169" spans="1:30" hidden="1">
      <c r="A1169" s="18" t="s">
        <v>23</v>
      </c>
      <c r="B1169" s="7" t="s">
        <v>85</v>
      </c>
      <c r="C1169" s="137">
        <v>46215</v>
      </c>
      <c r="D1169" s="42" t="s">
        <v>833</v>
      </c>
      <c r="E1169" s="36" t="s">
        <v>495</v>
      </c>
      <c r="F1169" s="112">
        <f t="shared" si="62"/>
        <v>8.0166666666666675</v>
      </c>
      <c r="G1169" s="113">
        <f t="shared" si="60"/>
        <v>0</v>
      </c>
      <c r="H1169" s="115">
        <f t="shared" si="61"/>
        <v>0</v>
      </c>
      <c r="I1169" s="18"/>
      <c r="J1169" s="18"/>
      <c r="K1169" s="7"/>
      <c r="L1169" s="7"/>
      <c r="M1169" s="7"/>
      <c r="N1169" s="18"/>
      <c r="O1169" s="122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</row>
    <row r="1170" spans="1:30" hidden="1">
      <c r="A1170" s="18" t="s">
        <v>23</v>
      </c>
      <c r="B1170" s="7" t="s">
        <v>85</v>
      </c>
      <c r="C1170" s="137">
        <v>46216</v>
      </c>
      <c r="D1170" s="42" t="s">
        <v>836</v>
      </c>
      <c r="E1170" s="36" t="s">
        <v>444</v>
      </c>
      <c r="F1170" s="112">
        <f t="shared" si="62"/>
        <v>8.0333333333333332</v>
      </c>
      <c r="G1170" s="113">
        <f t="shared" si="60"/>
        <v>0</v>
      </c>
      <c r="H1170" s="115">
        <f t="shared" si="61"/>
        <v>0</v>
      </c>
      <c r="I1170" s="18"/>
      <c r="J1170" s="18"/>
      <c r="K1170" s="7"/>
      <c r="L1170" s="7"/>
      <c r="M1170" s="7"/>
      <c r="N1170" s="18"/>
      <c r="O1170" s="122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</row>
    <row r="1171" spans="1:30" hidden="1">
      <c r="A1171" s="18" t="s">
        <v>23</v>
      </c>
      <c r="B1171" s="7" t="s">
        <v>85</v>
      </c>
      <c r="C1171" s="137">
        <v>46217</v>
      </c>
      <c r="D1171" s="42" t="s">
        <v>833</v>
      </c>
      <c r="E1171" s="36" t="s">
        <v>771</v>
      </c>
      <c r="F1171" s="112">
        <f t="shared" si="62"/>
        <v>9.0333333333333332</v>
      </c>
      <c r="G1171" s="113">
        <f t="shared" si="60"/>
        <v>0</v>
      </c>
      <c r="H1171" s="115">
        <f t="shared" si="61"/>
        <v>0</v>
      </c>
      <c r="I1171" s="18"/>
      <c r="J1171" s="18"/>
      <c r="K1171" s="7"/>
      <c r="L1171" s="7"/>
      <c r="M1171" s="7"/>
      <c r="N1171" s="18"/>
      <c r="O1171" s="122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</row>
    <row r="1172" spans="1:30" hidden="1">
      <c r="A1172" s="18" t="s">
        <v>23</v>
      </c>
      <c r="B1172" s="7" t="s">
        <v>85</v>
      </c>
      <c r="C1172" s="137">
        <v>46218</v>
      </c>
      <c r="D1172" s="42" t="s">
        <v>836</v>
      </c>
      <c r="E1172" s="36" t="s">
        <v>339</v>
      </c>
      <c r="F1172" s="112">
        <f t="shared" si="62"/>
        <v>8.1666666666666661</v>
      </c>
      <c r="G1172" s="113">
        <f t="shared" si="60"/>
        <v>0</v>
      </c>
      <c r="H1172" s="115">
        <f t="shared" si="61"/>
        <v>0</v>
      </c>
      <c r="I1172" s="18"/>
      <c r="J1172" s="18"/>
      <c r="K1172" s="7"/>
      <c r="L1172" s="7"/>
      <c r="M1172" s="7"/>
      <c r="N1172" s="18"/>
      <c r="O1172" s="122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</row>
    <row r="1173" spans="1:30" hidden="1">
      <c r="A1173" s="18" t="s">
        <v>23</v>
      </c>
      <c r="B1173" s="7" t="s">
        <v>85</v>
      </c>
      <c r="C1173" s="137">
        <v>46219</v>
      </c>
      <c r="D1173" s="42" t="s">
        <v>841</v>
      </c>
      <c r="E1173" s="36" t="s">
        <v>579</v>
      </c>
      <c r="F1173" s="112">
        <f t="shared" si="62"/>
        <v>8.1333333333333329</v>
      </c>
      <c r="G1173" s="113">
        <f t="shared" si="60"/>
        <v>0</v>
      </c>
      <c r="H1173" s="115">
        <f t="shared" si="61"/>
        <v>0</v>
      </c>
      <c r="I1173" s="18"/>
      <c r="J1173" s="18"/>
      <c r="K1173" s="7"/>
      <c r="L1173" s="7"/>
      <c r="M1173" s="7"/>
      <c r="N1173" s="18"/>
      <c r="O1173" s="122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</row>
    <row r="1174" spans="1:30" hidden="1">
      <c r="A1174" s="18" t="s">
        <v>23</v>
      </c>
      <c r="B1174" s="7" t="s">
        <v>85</v>
      </c>
      <c r="C1174" s="137">
        <v>46220</v>
      </c>
      <c r="D1174" s="42" t="s">
        <v>833</v>
      </c>
      <c r="E1174" s="36" t="s">
        <v>858</v>
      </c>
      <c r="F1174" s="112">
        <f t="shared" si="62"/>
        <v>9.2833333333333332</v>
      </c>
      <c r="G1174" s="113">
        <f t="shared" si="60"/>
        <v>0</v>
      </c>
      <c r="H1174" s="115">
        <f t="shared" si="61"/>
        <v>0</v>
      </c>
      <c r="I1174" s="18"/>
      <c r="J1174" s="18"/>
      <c r="K1174" s="7"/>
      <c r="L1174" s="7"/>
      <c r="M1174" s="7"/>
      <c r="N1174" s="18"/>
      <c r="O1174" s="122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</row>
    <row r="1175" spans="1:30" hidden="1">
      <c r="A1175" s="18" t="s">
        <v>23</v>
      </c>
      <c r="B1175" s="7" t="s">
        <v>85</v>
      </c>
      <c r="C1175" s="137">
        <v>46221</v>
      </c>
      <c r="D1175" s="42" t="s">
        <v>836</v>
      </c>
      <c r="E1175" s="36" t="s">
        <v>298</v>
      </c>
      <c r="F1175" s="112">
        <f t="shared" si="62"/>
        <v>7.9833333333333334</v>
      </c>
      <c r="G1175" s="113">
        <f t="shared" si="60"/>
        <v>0</v>
      </c>
      <c r="H1175" s="115">
        <f t="shared" si="61"/>
        <v>0</v>
      </c>
      <c r="I1175" s="18"/>
      <c r="J1175" s="18"/>
      <c r="K1175" s="7"/>
      <c r="L1175" s="7"/>
      <c r="M1175" s="7"/>
      <c r="N1175" s="18"/>
      <c r="O1175" s="122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</row>
    <row r="1176" spans="1:30" hidden="1">
      <c r="A1176" s="18" t="s">
        <v>23</v>
      </c>
      <c r="B1176" s="7" t="s">
        <v>85</v>
      </c>
      <c r="C1176" s="137">
        <v>46222</v>
      </c>
      <c r="D1176" s="42" t="s">
        <v>836</v>
      </c>
      <c r="E1176" s="36" t="s">
        <v>607</v>
      </c>
      <c r="F1176" s="112">
        <f t="shared" si="62"/>
        <v>8.1166666666666671</v>
      </c>
      <c r="G1176" s="113">
        <f t="shared" si="60"/>
        <v>0</v>
      </c>
      <c r="H1176" s="115">
        <f t="shared" si="61"/>
        <v>0</v>
      </c>
      <c r="I1176" s="18"/>
      <c r="J1176" s="18"/>
      <c r="K1176" s="7"/>
      <c r="L1176" s="7"/>
      <c r="M1176" s="7"/>
      <c r="N1176" s="18"/>
      <c r="O1176" s="122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</row>
    <row r="1177" spans="1:30" hidden="1">
      <c r="A1177" s="18" t="s">
        <v>23</v>
      </c>
      <c r="B1177" s="7" t="s">
        <v>85</v>
      </c>
      <c r="C1177" s="137">
        <v>46223</v>
      </c>
      <c r="D1177" s="42" t="s">
        <v>836</v>
      </c>
      <c r="E1177" s="36" t="s">
        <v>324</v>
      </c>
      <c r="F1177" s="112">
        <f t="shared" si="62"/>
        <v>8.0500000000000007</v>
      </c>
      <c r="G1177" s="113">
        <f t="shared" si="60"/>
        <v>0</v>
      </c>
      <c r="H1177" s="115">
        <f t="shared" si="61"/>
        <v>0</v>
      </c>
      <c r="I1177" s="18"/>
      <c r="J1177" s="18"/>
      <c r="K1177" s="7"/>
      <c r="L1177" s="7"/>
      <c r="M1177" s="7"/>
      <c r="N1177" s="18"/>
      <c r="O1177" s="122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</row>
    <row r="1178" spans="1:30" hidden="1">
      <c r="A1178" s="18" t="s">
        <v>23</v>
      </c>
      <c r="B1178" s="7" t="s">
        <v>85</v>
      </c>
      <c r="C1178" s="137">
        <v>46224</v>
      </c>
      <c r="D1178" s="42" t="s">
        <v>836</v>
      </c>
      <c r="E1178" s="36" t="s">
        <v>496</v>
      </c>
      <c r="F1178" s="112">
        <f t="shared" si="62"/>
        <v>8.0666666666666664</v>
      </c>
      <c r="G1178" s="113">
        <f t="shared" si="60"/>
        <v>0</v>
      </c>
      <c r="H1178" s="115">
        <f t="shared" si="61"/>
        <v>0</v>
      </c>
      <c r="I1178" s="18"/>
      <c r="J1178" s="18"/>
      <c r="K1178" s="7"/>
      <c r="L1178" s="7"/>
      <c r="M1178" s="7"/>
      <c r="N1178" s="18"/>
      <c r="O1178" s="122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</row>
    <row r="1179" spans="1:30" hidden="1">
      <c r="A1179" s="18" t="s">
        <v>23</v>
      </c>
      <c r="B1179" s="7" t="s">
        <v>85</v>
      </c>
      <c r="C1179" s="137">
        <v>46225</v>
      </c>
      <c r="D1179" s="42" t="s">
        <v>833</v>
      </c>
      <c r="E1179" s="36" t="s">
        <v>859</v>
      </c>
      <c r="F1179" s="112">
        <f t="shared" si="62"/>
        <v>11.583333333333334</v>
      </c>
      <c r="G1179" s="113">
        <f t="shared" si="60"/>
        <v>0</v>
      </c>
      <c r="H1179" s="115">
        <f t="shared" si="61"/>
        <v>0</v>
      </c>
      <c r="I1179" s="18"/>
      <c r="J1179" s="18"/>
      <c r="K1179" s="7"/>
      <c r="L1179" s="7"/>
      <c r="M1179" s="7"/>
      <c r="N1179" s="18"/>
      <c r="O1179" s="122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</row>
    <row r="1180" spans="1:30" hidden="1">
      <c r="A1180" s="18" t="s">
        <v>23</v>
      </c>
      <c r="B1180" s="7" t="s">
        <v>85</v>
      </c>
      <c r="C1180" s="137">
        <v>46226</v>
      </c>
      <c r="D1180" s="42" t="s">
        <v>833</v>
      </c>
      <c r="E1180" s="36" t="s">
        <v>566</v>
      </c>
      <c r="F1180" s="112">
        <f t="shared" si="62"/>
        <v>8.4</v>
      </c>
      <c r="G1180" s="113">
        <f t="shared" si="60"/>
        <v>0</v>
      </c>
      <c r="H1180" s="115">
        <f t="shared" si="61"/>
        <v>0</v>
      </c>
      <c r="I1180" s="18"/>
      <c r="J1180" s="18"/>
      <c r="K1180" s="7"/>
      <c r="L1180" s="7"/>
      <c r="M1180" s="7"/>
      <c r="N1180" s="18"/>
      <c r="O1180" s="122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</row>
    <row r="1181" spans="1:30" hidden="1">
      <c r="A1181" s="18" t="s">
        <v>23</v>
      </c>
      <c r="B1181" s="7" t="s">
        <v>85</v>
      </c>
      <c r="C1181" s="137">
        <v>46227</v>
      </c>
      <c r="D1181" s="42" t="s">
        <v>833</v>
      </c>
      <c r="E1181" s="36" t="s">
        <v>645</v>
      </c>
      <c r="F1181" s="112">
        <f t="shared" si="62"/>
        <v>8.8333333333333339</v>
      </c>
      <c r="G1181" s="113">
        <f t="shared" si="60"/>
        <v>0</v>
      </c>
      <c r="H1181" s="115">
        <f t="shared" si="61"/>
        <v>0</v>
      </c>
      <c r="I1181" s="18"/>
      <c r="J1181" s="18"/>
      <c r="K1181" s="7"/>
      <c r="L1181" s="7"/>
      <c r="M1181" s="7"/>
      <c r="N1181" s="18"/>
      <c r="O1181" s="122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</row>
    <row r="1182" spans="1:30" hidden="1">
      <c r="A1182" s="18" t="s">
        <v>23</v>
      </c>
      <c r="B1182" s="7" t="s">
        <v>85</v>
      </c>
      <c r="C1182" s="137">
        <v>46228</v>
      </c>
      <c r="D1182" s="42" t="s">
        <v>833</v>
      </c>
      <c r="E1182" s="36" t="s">
        <v>496</v>
      </c>
      <c r="F1182" s="112">
        <f t="shared" si="62"/>
        <v>8.0666666666666664</v>
      </c>
      <c r="G1182" s="113">
        <f t="shared" si="60"/>
        <v>0</v>
      </c>
      <c r="H1182" s="115">
        <f t="shared" si="61"/>
        <v>0</v>
      </c>
      <c r="I1182" s="18"/>
      <c r="J1182" s="18"/>
      <c r="K1182" s="7"/>
      <c r="L1182" s="7"/>
      <c r="M1182" s="7"/>
      <c r="N1182" s="18"/>
      <c r="O1182" s="122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</row>
    <row r="1183" spans="1:30" hidden="1">
      <c r="A1183" s="18" t="s">
        <v>23</v>
      </c>
      <c r="B1183" s="7" t="s">
        <v>85</v>
      </c>
      <c r="C1183" s="137">
        <v>46230</v>
      </c>
      <c r="D1183" s="42" t="s">
        <v>839</v>
      </c>
      <c r="E1183" s="36" t="s">
        <v>324</v>
      </c>
      <c r="F1183" s="112">
        <f t="shared" si="62"/>
        <v>8.0500000000000007</v>
      </c>
      <c r="G1183" s="113">
        <f t="shared" si="60"/>
        <v>0</v>
      </c>
      <c r="H1183" s="115">
        <f t="shared" si="61"/>
        <v>0</v>
      </c>
      <c r="I1183" s="18"/>
      <c r="J1183" s="18"/>
      <c r="K1183" s="7"/>
      <c r="L1183" s="7"/>
      <c r="M1183" s="7"/>
      <c r="N1183" s="18"/>
      <c r="O1183" s="122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</row>
    <row r="1184" spans="1:30" hidden="1">
      <c r="A1184" s="18" t="s">
        <v>23</v>
      </c>
      <c r="B1184" s="7" t="s">
        <v>85</v>
      </c>
      <c r="C1184" s="137">
        <v>46231</v>
      </c>
      <c r="D1184" s="42" t="s">
        <v>839</v>
      </c>
      <c r="E1184" s="36" t="s">
        <v>324</v>
      </c>
      <c r="F1184" s="112">
        <f t="shared" si="62"/>
        <v>8.0500000000000007</v>
      </c>
      <c r="G1184" s="113">
        <f t="shared" si="60"/>
        <v>0</v>
      </c>
      <c r="H1184" s="115">
        <f t="shared" si="61"/>
        <v>0</v>
      </c>
      <c r="I1184" s="18"/>
      <c r="J1184" s="18"/>
      <c r="K1184" s="7"/>
      <c r="L1184" s="7"/>
      <c r="M1184" s="7"/>
      <c r="N1184" s="18"/>
      <c r="O1184" s="122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</row>
    <row r="1185" spans="1:30" hidden="1">
      <c r="A1185" s="18" t="s">
        <v>23</v>
      </c>
      <c r="B1185" s="7" t="s">
        <v>85</v>
      </c>
      <c r="C1185" s="137">
        <v>46232</v>
      </c>
      <c r="D1185" s="42" t="s">
        <v>839</v>
      </c>
      <c r="E1185" s="36" t="s">
        <v>444</v>
      </c>
      <c r="F1185" s="112">
        <f t="shared" si="62"/>
        <v>8.0333333333333332</v>
      </c>
      <c r="G1185" s="113">
        <f t="shared" si="60"/>
        <v>0</v>
      </c>
      <c r="H1185" s="115">
        <f t="shared" si="61"/>
        <v>0</v>
      </c>
      <c r="I1185" s="18"/>
      <c r="J1185" s="18"/>
      <c r="K1185" s="7"/>
      <c r="L1185" s="7"/>
      <c r="M1185" s="7"/>
      <c r="N1185" s="18"/>
      <c r="O1185" s="122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</row>
    <row r="1186" spans="1:30" hidden="1">
      <c r="A1186" s="18" t="s">
        <v>23</v>
      </c>
      <c r="B1186" s="7" t="s">
        <v>85</v>
      </c>
      <c r="C1186" s="137">
        <v>46233</v>
      </c>
      <c r="D1186" s="42" t="s">
        <v>839</v>
      </c>
      <c r="E1186" s="36" t="s">
        <v>495</v>
      </c>
      <c r="F1186" s="112">
        <f t="shared" si="62"/>
        <v>8.0166666666666675</v>
      </c>
      <c r="G1186" s="113">
        <f t="shared" si="60"/>
        <v>0</v>
      </c>
      <c r="H1186" s="115">
        <f t="shared" si="61"/>
        <v>0</v>
      </c>
      <c r="I1186" s="18"/>
      <c r="J1186" s="18"/>
      <c r="K1186" s="7"/>
      <c r="L1186" s="7"/>
      <c r="M1186" s="7"/>
      <c r="N1186" s="18"/>
      <c r="O1186" s="122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</row>
    <row r="1187" spans="1:30" hidden="1">
      <c r="A1187" s="18" t="s">
        <v>23</v>
      </c>
      <c r="B1187" s="7" t="s">
        <v>85</v>
      </c>
      <c r="C1187" s="137">
        <v>46234</v>
      </c>
      <c r="D1187" s="42" t="s">
        <v>839</v>
      </c>
      <c r="E1187" s="36" t="s">
        <v>495</v>
      </c>
      <c r="F1187" s="112">
        <f t="shared" si="62"/>
        <v>8.0166666666666675</v>
      </c>
      <c r="G1187" s="113">
        <f t="shared" si="60"/>
        <v>0</v>
      </c>
      <c r="H1187" s="115">
        <f t="shared" si="61"/>
        <v>0</v>
      </c>
      <c r="I1187" s="18"/>
      <c r="J1187" s="18"/>
      <c r="K1187" s="7"/>
      <c r="L1187" s="7"/>
      <c r="M1187" s="7"/>
      <c r="N1187" s="18"/>
      <c r="O1187" s="122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</row>
    <row r="1188" spans="1:30" hidden="1">
      <c r="A1188" s="18" t="s">
        <v>23</v>
      </c>
      <c r="B1188" s="7" t="s">
        <v>127</v>
      </c>
      <c r="C1188" s="137">
        <v>46204</v>
      </c>
      <c r="D1188" s="42" t="s">
        <v>836</v>
      </c>
      <c r="E1188" s="36" t="s">
        <v>559</v>
      </c>
      <c r="F1188" s="112">
        <f t="shared" si="62"/>
        <v>9.0500000000000007</v>
      </c>
      <c r="G1188" s="113">
        <f t="shared" si="60"/>
        <v>0</v>
      </c>
      <c r="H1188" s="115">
        <f t="shared" si="61"/>
        <v>0</v>
      </c>
      <c r="I1188" s="18"/>
      <c r="J1188" s="18"/>
      <c r="K1188" s="7"/>
      <c r="L1188" s="7"/>
      <c r="M1188" s="7"/>
      <c r="N1188" s="18"/>
      <c r="O1188" s="122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</row>
    <row r="1189" spans="1:30" hidden="1">
      <c r="A1189" s="18" t="s">
        <v>23</v>
      </c>
      <c r="B1189" s="7" t="s">
        <v>127</v>
      </c>
      <c r="C1189" s="137">
        <v>46205</v>
      </c>
      <c r="D1189" s="42" t="s">
        <v>836</v>
      </c>
      <c r="E1189" s="36" t="s">
        <v>860</v>
      </c>
      <c r="F1189" s="112">
        <f t="shared" si="62"/>
        <v>8.5166666666666675</v>
      </c>
      <c r="G1189" s="113">
        <f t="shared" si="60"/>
        <v>0</v>
      </c>
      <c r="H1189" s="115">
        <f t="shared" si="61"/>
        <v>0</v>
      </c>
      <c r="I1189" s="18"/>
      <c r="J1189" s="18"/>
      <c r="K1189" s="7"/>
      <c r="L1189" s="7"/>
      <c r="M1189" s="7"/>
      <c r="N1189" s="18"/>
      <c r="O1189" s="122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</row>
    <row r="1190" spans="1:30" hidden="1">
      <c r="A1190" s="18" t="s">
        <v>23</v>
      </c>
      <c r="B1190" s="7" t="s">
        <v>127</v>
      </c>
      <c r="C1190" s="137">
        <v>46207</v>
      </c>
      <c r="D1190" s="42" t="s">
        <v>836</v>
      </c>
      <c r="E1190" s="36" t="s">
        <v>736</v>
      </c>
      <c r="F1190" s="112">
        <f t="shared" si="62"/>
        <v>8.4833333333333325</v>
      </c>
      <c r="G1190" s="113">
        <f t="shared" si="60"/>
        <v>0</v>
      </c>
      <c r="H1190" s="115">
        <f t="shared" si="61"/>
        <v>0</v>
      </c>
      <c r="I1190" s="18"/>
      <c r="J1190" s="18"/>
      <c r="K1190" s="7"/>
      <c r="L1190" s="7"/>
      <c r="M1190" s="7"/>
      <c r="N1190" s="18"/>
      <c r="O1190" s="122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</row>
    <row r="1191" spans="1:30" hidden="1">
      <c r="A1191" s="18" t="s">
        <v>23</v>
      </c>
      <c r="B1191" s="7" t="s">
        <v>127</v>
      </c>
      <c r="C1191" s="137">
        <v>46208</v>
      </c>
      <c r="D1191" s="42" t="s">
        <v>833</v>
      </c>
      <c r="E1191" s="36" t="s">
        <v>324</v>
      </c>
      <c r="F1191" s="112">
        <f t="shared" si="62"/>
        <v>8.0500000000000007</v>
      </c>
      <c r="G1191" s="113">
        <f t="shared" si="60"/>
        <v>0</v>
      </c>
      <c r="H1191" s="115">
        <f t="shared" si="61"/>
        <v>0</v>
      </c>
      <c r="I1191" s="18"/>
      <c r="J1191" s="18"/>
      <c r="K1191" s="7"/>
      <c r="L1191" s="7"/>
      <c r="M1191" s="7"/>
      <c r="N1191" s="18"/>
      <c r="O1191" s="122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</row>
    <row r="1192" spans="1:30" hidden="1">
      <c r="A1192" s="18" t="s">
        <v>23</v>
      </c>
      <c r="B1192" s="7" t="s">
        <v>127</v>
      </c>
      <c r="C1192" s="137">
        <v>46209</v>
      </c>
      <c r="D1192" s="42" t="s">
        <v>836</v>
      </c>
      <c r="E1192" s="36" t="s">
        <v>596</v>
      </c>
      <c r="F1192" s="112">
        <f t="shared" si="62"/>
        <v>9.0833333333333339</v>
      </c>
      <c r="G1192" s="113">
        <f t="shared" si="60"/>
        <v>0</v>
      </c>
      <c r="H1192" s="115">
        <f t="shared" si="61"/>
        <v>0</v>
      </c>
      <c r="I1192" s="18"/>
      <c r="J1192" s="18"/>
      <c r="K1192" s="7"/>
      <c r="L1192" s="7"/>
      <c r="M1192" s="7"/>
      <c r="N1192" s="18"/>
      <c r="O1192" s="122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</row>
    <row r="1193" spans="1:30" hidden="1">
      <c r="A1193" s="18" t="s">
        <v>23</v>
      </c>
      <c r="B1193" s="7" t="s">
        <v>127</v>
      </c>
      <c r="C1193" s="137">
        <v>46210</v>
      </c>
      <c r="D1193" s="42" t="s">
        <v>836</v>
      </c>
      <c r="E1193" s="36" t="s">
        <v>558</v>
      </c>
      <c r="F1193" s="112">
        <f t="shared" si="62"/>
        <v>8.25</v>
      </c>
      <c r="G1193" s="113">
        <f t="shared" si="60"/>
        <v>0</v>
      </c>
      <c r="H1193" s="115">
        <f t="shared" si="61"/>
        <v>0</v>
      </c>
      <c r="I1193" s="18"/>
      <c r="J1193" s="18"/>
      <c r="K1193" s="7"/>
      <c r="L1193" s="7"/>
      <c r="M1193" s="7"/>
      <c r="N1193" s="18"/>
      <c r="O1193" s="122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</row>
    <row r="1194" spans="1:30" hidden="1">
      <c r="A1194" s="18" t="s">
        <v>23</v>
      </c>
      <c r="B1194" s="7" t="s">
        <v>127</v>
      </c>
      <c r="C1194" s="137">
        <v>46211</v>
      </c>
      <c r="D1194" s="42" t="s">
        <v>833</v>
      </c>
      <c r="E1194" s="36" t="s">
        <v>861</v>
      </c>
      <c r="F1194" s="112">
        <f t="shared" si="62"/>
        <v>3.9166666666666665</v>
      </c>
      <c r="G1194" s="113">
        <f t="shared" si="60"/>
        <v>1</v>
      </c>
      <c r="H1194" s="115">
        <f t="shared" si="61"/>
        <v>1</v>
      </c>
      <c r="I1194" s="18"/>
      <c r="J1194" s="18"/>
      <c r="K1194" s="7"/>
      <c r="L1194" s="7"/>
      <c r="M1194" s="7"/>
      <c r="N1194" s="18"/>
      <c r="O1194" s="122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</row>
    <row r="1195" spans="1:30" hidden="1">
      <c r="A1195" s="18" t="s">
        <v>23</v>
      </c>
      <c r="B1195" s="7" t="s">
        <v>127</v>
      </c>
      <c r="C1195" s="137">
        <v>46211</v>
      </c>
      <c r="D1195" s="42" t="s">
        <v>836</v>
      </c>
      <c r="E1195" s="36" t="s">
        <v>286</v>
      </c>
      <c r="F1195" s="112">
        <f t="shared" si="62"/>
        <v>8.3833333333333329</v>
      </c>
      <c r="G1195" s="113">
        <f t="shared" si="60"/>
        <v>0</v>
      </c>
      <c r="H1195" s="115">
        <f t="shared" si="61"/>
        <v>0</v>
      </c>
      <c r="I1195" s="18"/>
      <c r="J1195" s="18"/>
      <c r="K1195" s="7"/>
      <c r="L1195" s="7"/>
      <c r="M1195" s="7"/>
      <c r="N1195" s="18"/>
      <c r="O1195" s="122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</row>
    <row r="1196" spans="1:30" hidden="1">
      <c r="A1196" s="18" t="s">
        <v>23</v>
      </c>
      <c r="B1196" s="7" t="s">
        <v>127</v>
      </c>
      <c r="C1196" s="137">
        <v>46212</v>
      </c>
      <c r="D1196" s="42" t="s">
        <v>836</v>
      </c>
      <c r="E1196" s="36" t="s">
        <v>862</v>
      </c>
      <c r="F1196" s="112">
        <f t="shared" si="62"/>
        <v>9.2333333333333325</v>
      </c>
      <c r="G1196" s="113">
        <f t="shared" si="60"/>
        <v>0</v>
      </c>
      <c r="H1196" s="115">
        <f t="shared" si="61"/>
        <v>0</v>
      </c>
      <c r="I1196" s="18"/>
      <c r="J1196" s="18"/>
      <c r="K1196" s="7"/>
      <c r="L1196" s="7"/>
      <c r="M1196" s="7"/>
      <c r="N1196" s="18"/>
      <c r="O1196" s="122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</row>
    <row r="1197" spans="1:30" hidden="1">
      <c r="A1197" s="18" t="s">
        <v>23</v>
      </c>
      <c r="B1197" s="7" t="s">
        <v>127</v>
      </c>
      <c r="C1197" s="137">
        <v>46213</v>
      </c>
      <c r="D1197" s="42" t="s">
        <v>836</v>
      </c>
      <c r="E1197" s="36" t="s">
        <v>860</v>
      </c>
      <c r="F1197" s="112">
        <f t="shared" si="62"/>
        <v>8.5166666666666675</v>
      </c>
      <c r="G1197" s="113">
        <f t="shared" si="60"/>
        <v>0</v>
      </c>
      <c r="H1197" s="115">
        <f t="shared" si="61"/>
        <v>0</v>
      </c>
      <c r="I1197" s="18"/>
      <c r="J1197" s="18"/>
      <c r="K1197" s="7"/>
      <c r="L1197" s="7"/>
      <c r="M1197" s="7"/>
      <c r="N1197" s="18"/>
      <c r="O1197" s="122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</row>
    <row r="1198" spans="1:30" hidden="1">
      <c r="A1198" s="18" t="s">
        <v>23</v>
      </c>
      <c r="B1198" s="7" t="s">
        <v>127</v>
      </c>
      <c r="C1198" s="137">
        <v>46216</v>
      </c>
      <c r="D1198" s="42" t="s">
        <v>836</v>
      </c>
      <c r="E1198" s="36" t="s">
        <v>863</v>
      </c>
      <c r="F1198" s="112">
        <f t="shared" si="62"/>
        <v>7.3666666666666663</v>
      </c>
      <c r="G1198" s="113">
        <f t="shared" si="60"/>
        <v>0</v>
      </c>
      <c r="H1198" s="115">
        <f t="shared" si="61"/>
        <v>0</v>
      </c>
      <c r="I1198" s="18"/>
      <c r="J1198" s="18"/>
      <c r="K1198" s="7"/>
      <c r="L1198" s="7"/>
      <c r="M1198" s="7"/>
      <c r="N1198" s="18"/>
      <c r="O1198" s="122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</row>
    <row r="1199" spans="1:30" hidden="1">
      <c r="A1199" s="18" t="s">
        <v>23</v>
      </c>
      <c r="B1199" s="7" t="s">
        <v>127</v>
      </c>
      <c r="C1199" s="137">
        <v>46217</v>
      </c>
      <c r="D1199" s="42" t="s">
        <v>836</v>
      </c>
      <c r="E1199" s="36" t="s">
        <v>303</v>
      </c>
      <c r="F1199" s="112">
        <f t="shared" si="62"/>
        <v>7.95</v>
      </c>
      <c r="G1199" s="113">
        <f t="shared" si="60"/>
        <v>0</v>
      </c>
      <c r="H1199" s="115">
        <f t="shared" si="61"/>
        <v>0</v>
      </c>
      <c r="I1199" s="18"/>
      <c r="J1199" s="18"/>
      <c r="K1199" s="7"/>
      <c r="L1199" s="7"/>
      <c r="M1199" s="7"/>
      <c r="N1199" s="18"/>
      <c r="O1199" s="122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</row>
    <row r="1200" spans="1:30" hidden="1">
      <c r="A1200" s="18" t="s">
        <v>23</v>
      </c>
      <c r="B1200" s="7" t="s">
        <v>127</v>
      </c>
      <c r="C1200" s="137">
        <v>46218</v>
      </c>
      <c r="D1200" s="42" t="s">
        <v>836</v>
      </c>
      <c r="E1200" s="36" t="s">
        <v>864</v>
      </c>
      <c r="F1200" s="112">
        <f t="shared" si="62"/>
        <v>8.6666666666666661</v>
      </c>
      <c r="G1200" s="113">
        <f t="shared" si="60"/>
        <v>0</v>
      </c>
      <c r="H1200" s="115">
        <f t="shared" si="61"/>
        <v>0</v>
      </c>
      <c r="I1200" s="18"/>
      <c r="J1200" s="18"/>
      <c r="K1200" s="7"/>
      <c r="L1200" s="7"/>
      <c r="M1200" s="7"/>
      <c r="N1200" s="18"/>
      <c r="O1200" s="122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</row>
    <row r="1201" spans="1:30" hidden="1">
      <c r="A1201" s="18" t="s">
        <v>23</v>
      </c>
      <c r="B1201" s="7" t="s">
        <v>127</v>
      </c>
      <c r="C1201" s="137">
        <v>46219</v>
      </c>
      <c r="D1201" s="42" t="s">
        <v>836</v>
      </c>
      <c r="E1201" s="36" t="s">
        <v>415</v>
      </c>
      <c r="F1201" s="112">
        <f t="shared" si="62"/>
        <v>8.2833333333333332</v>
      </c>
      <c r="G1201" s="113">
        <f t="shared" si="60"/>
        <v>0</v>
      </c>
      <c r="H1201" s="115">
        <f t="shared" si="61"/>
        <v>0</v>
      </c>
      <c r="I1201" s="18"/>
      <c r="J1201" s="18"/>
      <c r="K1201" s="7"/>
      <c r="L1201" s="7"/>
      <c r="M1201" s="7"/>
      <c r="N1201" s="18"/>
      <c r="O1201" s="122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</row>
    <row r="1202" spans="1:30" hidden="1">
      <c r="A1202" s="18" t="s">
        <v>23</v>
      </c>
      <c r="B1202" s="7" t="s">
        <v>127</v>
      </c>
      <c r="C1202" s="137">
        <v>46220</v>
      </c>
      <c r="D1202" s="42" t="s">
        <v>833</v>
      </c>
      <c r="E1202" s="36" t="s">
        <v>538</v>
      </c>
      <c r="F1202" s="112">
        <f t="shared" si="62"/>
        <v>5.0999999999999996</v>
      </c>
      <c r="G1202" s="113">
        <f t="shared" si="60"/>
        <v>0</v>
      </c>
      <c r="H1202" s="115">
        <f t="shared" si="61"/>
        <v>0</v>
      </c>
      <c r="I1202" s="18"/>
      <c r="J1202" s="18"/>
      <c r="K1202" s="7"/>
      <c r="L1202" s="7"/>
      <c r="M1202" s="7"/>
      <c r="N1202" s="18"/>
      <c r="O1202" s="122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</row>
    <row r="1203" spans="1:30" hidden="1">
      <c r="A1203" s="18" t="s">
        <v>23</v>
      </c>
      <c r="B1203" s="7" t="s">
        <v>127</v>
      </c>
      <c r="C1203" s="137">
        <v>46220</v>
      </c>
      <c r="D1203" s="42" t="s">
        <v>836</v>
      </c>
      <c r="E1203" s="36" t="s">
        <v>579</v>
      </c>
      <c r="F1203" s="112">
        <f t="shared" si="62"/>
        <v>8.1333333333333329</v>
      </c>
      <c r="G1203" s="113">
        <f t="shared" si="60"/>
        <v>0</v>
      </c>
      <c r="H1203" s="115">
        <f t="shared" si="61"/>
        <v>0</v>
      </c>
      <c r="I1203" s="18"/>
      <c r="J1203" s="18"/>
      <c r="K1203" s="7"/>
      <c r="L1203" s="7"/>
      <c r="M1203" s="7"/>
      <c r="N1203" s="18"/>
      <c r="O1203" s="122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</row>
    <row r="1204" spans="1:30" hidden="1">
      <c r="A1204" s="18" t="s">
        <v>23</v>
      </c>
      <c r="B1204" s="7" t="s">
        <v>127</v>
      </c>
      <c r="C1204" s="137">
        <v>46222</v>
      </c>
      <c r="D1204" s="42" t="s">
        <v>833</v>
      </c>
      <c r="E1204" s="36" t="s">
        <v>593</v>
      </c>
      <c r="F1204" s="112">
        <f t="shared" si="62"/>
        <v>8.6333333333333329</v>
      </c>
      <c r="G1204" s="113">
        <f t="shared" si="60"/>
        <v>0</v>
      </c>
      <c r="H1204" s="115">
        <f t="shared" si="61"/>
        <v>0</v>
      </c>
      <c r="I1204" s="18"/>
      <c r="J1204" s="18"/>
      <c r="K1204" s="7"/>
      <c r="L1204" s="7"/>
      <c r="M1204" s="7"/>
      <c r="N1204" s="18"/>
      <c r="O1204" s="122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</row>
    <row r="1205" spans="1:30" hidden="1">
      <c r="A1205" s="18" t="s">
        <v>23</v>
      </c>
      <c r="B1205" s="7" t="s">
        <v>127</v>
      </c>
      <c r="C1205" s="137">
        <v>46223</v>
      </c>
      <c r="D1205" s="42" t="s">
        <v>833</v>
      </c>
      <c r="E1205" s="36" t="s">
        <v>239</v>
      </c>
      <c r="F1205" s="112">
        <f t="shared" si="62"/>
        <v>8.5</v>
      </c>
      <c r="G1205" s="113">
        <f t="shared" si="60"/>
        <v>0</v>
      </c>
      <c r="H1205" s="115">
        <f t="shared" si="61"/>
        <v>0</v>
      </c>
      <c r="I1205" s="18"/>
      <c r="J1205" s="18"/>
      <c r="K1205" s="7"/>
      <c r="L1205" s="7"/>
      <c r="M1205" s="7"/>
      <c r="N1205" s="18"/>
      <c r="O1205" s="122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</row>
    <row r="1206" spans="1:30" hidden="1">
      <c r="A1206" s="18" t="s">
        <v>23</v>
      </c>
      <c r="B1206" s="7" t="s">
        <v>127</v>
      </c>
      <c r="C1206" s="137">
        <v>46224</v>
      </c>
      <c r="D1206" s="42" t="s">
        <v>833</v>
      </c>
      <c r="E1206" s="36" t="s">
        <v>568</v>
      </c>
      <c r="F1206" s="112">
        <f t="shared" si="62"/>
        <v>8.8000000000000007</v>
      </c>
      <c r="G1206" s="113">
        <f t="shared" si="60"/>
        <v>0</v>
      </c>
      <c r="H1206" s="115">
        <f t="shared" si="61"/>
        <v>0</v>
      </c>
      <c r="I1206" s="18"/>
      <c r="J1206" s="18"/>
      <c r="K1206" s="7"/>
      <c r="L1206" s="7"/>
      <c r="M1206" s="7"/>
      <c r="N1206" s="18"/>
      <c r="O1206" s="122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</row>
    <row r="1207" spans="1:30" hidden="1">
      <c r="A1207" s="18" t="s">
        <v>23</v>
      </c>
      <c r="B1207" s="7" t="s">
        <v>127</v>
      </c>
      <c r="C1207" s="137">
        <v>46225</v>
      </c>
      <c r="D1207" s="42" t="s">
        <v>836</v>
      </c>
      <c r="E1207" s="36" t="s">
        <v>561</v>
      </c>
      <c r="F1207" s="112">
        <f t="shared" si="62"/>
        <v>8.1</v>
      </c>
      <c r="G1207" s="113">
        <f t="shared" si="60"/>
        <v>0</v>
      </c>
      <c r="H1207" s="115">
        <f t="shared" si="61"/>
        <v>0</v>
      </c>
      <c r="I1207" s="18"/>
      <c r="J1207" s="18"/>
      <c r="K1207" s="7"/>
      <c r="L1207" s="7"/>
      <c r="M1207" s="7"/>
      <c r="N1207" s="18"/>
      <c r="O1207" s="122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</row>
    <row r="1208" spans="1:30" hidden="1">
      <c r="A1208" s="18" t="s">
        <v>23</v>
      </c>
      <c r="B1208" s="7" t="s">
        <v>127</v>
      </c>
      <c r="C1208" s="137">
        <v>46226</v>
      </c>
      <c r="D1208" s="42" t="s">
        <v>836</v>
      </c>
      <c r="E1208" s="36" t="s">
        <v>324</v>
      </c>
      <c r="F1208" s="112">
        <f t="shared" si="62"/>
        <v>8.0500000000000007</v>
      </c>
      <c r="G1208" s="113">
        <f t="shared" si="60"/>
        <v>0</v>
      </c>
      <c r="H1208" s="115">
        <f t="shared" si="61"/>
        <v>0</v>
      </c>
      <c r="I1208" s="18"/>
      <c r="J1208" s="18"/>
      <c r="K1208" s="7"/>
      <c r="L1208" s="7"/>
      <c r="M1208" s="7"/>
      <c r="N1208" s="18"/>
      <c r="O1208" s="122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</row>
    <row r="1209" spans="1:30" hidden="1">
      <c r="A1209" s="18" t="s">
        <v>23</v>
      </c>
      <c r="B1209" s="7" t="s">
        <v>127</v>
      </c>
      <c r="C1209" s="137">
        <v>46226</v>
      </c>
      <c r="D1209" s="42" t="s">
        <v>839</v>
      </c>
      <c r="E1209" s="36" t="s">
        <v>199</v>
      </c>
      <c r="F1209" s="112">
        <f t="shared" si="62"/>
        <v>2</v>
      </c>
      <c r="G1209" s="113">
        <f t="shared" si="60"/>
        <v>1</v>
      </c>
      <c r="H1209" s="115">
        <f t="shared" si="61"/>
        <v>1</v>
      </c>
      <c r="I1209" s="18"/>
      <c r="J1209" s="18"/>
      <c r="K1209" s="7"/>
      <c r="L1209" s="7"/>
      <c r="M1209" s="7"/>
      <c r="N1209" s="18"/>
      <c r="O1209" s="122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</row>
    <row r="1210" spans="1:30" hidden="1">
      <c r="A1210" s="18" t="s">
        <v>23</v>
      </c>
      <c r="B1210" s="7" t="s">
        <v>127</v>
      </c>
      <c r="C1210" s="137">
        <v>46227</v>
      </c>
      <c r="D1210" s="42" t="s">
        <v>836</v>
      </c>
      <c r="E1210" s="36" t="s">
        <v>364</v>
      </c>
      <c r="F1210" s="112">
        <f t="shared" si="62"/>
        <v>8.3333333333333339</v>
      </c>
      <c r="G1210" s="113">
        <f t="shared" si="60"/>
        <v>0</v>
      </c>
      <c r="H1210" s="115">
        <f t="shared" si="61"/>
        <v>0</v>
      </c>
      <c r="I1210" s="18"/>
      <c r="J1210" s="18"/>
      <c r="K1210" s="7"/>
      <c r="L1210" s="7"/>
      <c r="M1210" s="7"/>
      <c r="N1210" s="18"/>
      <c r="O1210" s="122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</row>
    <row r="1211" spans="1:30" hidden="1">
      <c r="A1211" s="18" t="s">
        <v>23</v>
      </c>
      <c r="B1211" s="7" t="s">
        <v>127</v>
      </c>
      <c r="C1211" s="137">
        <v>46228</v>
      </c>
      <c r="D1211" s="42" t="s">
        <v>836</v>
      </c>
      <c r="E1211" s="36" t="s">
        <v>865</v>
      </c>
      <c r="F1211" s="112">
        <f t="shared" si="62"/>
        <v>10.216666666666667</v>
      </c>
      <c r="G1211" s="113">
        <f t="shared" si="60"/>
        <v>0</v>
      </c>
      <c r="H1211" s="115">
        <f t="shared" si="61"/>
        <v>0</v>
      </c>
      <c r="I1211" s="18"/>
      <c r="J1211" s="18"/>
      <c r="K1211" s="7"/>
      <c r="L1211" s="7"/>
      <c r="M1211" s="7"/>
      <c r="N1211" s="18"/>
      <c r="O1211" s="122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</row>
    <row r="1212" spans="1:30" hidden="1">
      <c r="A1212" s="18" t="s">
        <v>23</v>
      </c>
      <c r="B1212" s="7" t="s">
        <v>127</v>
      </c>
      <c r="C1212" s="137">
        <v>46230</v>
      </c>
      <c r="D1212" s="42" t="s">
        <v>836</v>
      </c>
      <c r="E1212" s="36" t="s">
        <v>866</v>
      </c>
      <c r="F1212" s="112">
        <f t="shared" si="62"/>
        <v>8.9833333333333325</v>
      </c>
      <c r="G1212" s="113">
        <f t="shared" si="60"/>
        <v>0</v>
      </c>
      <c r="H1212" s="115">
        <f t="shared" si="61"/>
        <v>0</v>
      </c>
      <c r="I1212" s="18"/>
      <c r="J1212" s="18"/>
      <c r="K1212" s="7"/>
      <c r="L1212" s="7"/>
      <c r="M1212" s="7"/>
      <c r="N1212" s="18"/>
      <c r="O1212" s="122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</row>
    <row r="1213" spans="1:30" hidden="1">
      <c r="A1213" s="18" t="s">
        <v>23</v>
      </c>
      <c r="B1213" s="7" t="s">
        <v>127</v>
      </c>
      <c r="C1213" s="137">
        <v>46231</v>
      </c>
      <c r="D1213" s="42" t="s">
        <v>836</v>
      </c>
      <c r="E1213" s="36" t="s">
        <v>558</v>
      </c>
      <c r="F1213" s="112">
        <f t="shared" si="62"/>
        <v>8.25</v>
      </c>
      <c r="G1213" s="113">
        <f t="shared" si="60"/>
        <v>0</v>
      </c>
      <c r="H1213" s="115">
        <f t="shared" si="61"/>
        <v>0</v>
      </c>
      <c r="I1213" s="18"/>
      <c r="J1213" s="18"/>
      <c r="K1213" s="7"/>
      <c r="L1213" s="7"/>
      <c r="M1213" s="7"/>
      <c r="N1213" s="18"/>
      <c r="O1213" s="122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</row>
    <row r="1214" spans="1:30" hidden="1">
      <c r="A1214" s="18" t="s">
        <v>23</v>
      </c>
      <c r="B1214" s="7" t="s">
        <v>127</v>
      </c>
      <c r="C1214" s="137">
        <v>46232</v>
      </c>
      <c r="D1214" s="42" t="s">
        <v>836</v>
      </c>
      <c r="E1214" s="36" t="s">
        <v>867</v>
      </c>
      <c r="F1214" s="112">
        <f t="shared" si="62"/>
        <v>8.9333333333333336</v>
      </c>
      <c r="G1214" s="113">
        <f t="shared" si="60"/>
        <v>0</v>
      </c>
      <c r="H1214" s="115">
        <f t="shared" si="61"/>
        <v>0</v>
      </c>
      <c r="I1214" s="18"/>
      <c r="J1214" s="18"/>
      <c r="K1214" s="7"/>
      <c r="L1214" s="7"/>
      <c r="M1214" s="7"/>
      <c r="N1214" s="18"/>
      <c r="O1214" s="122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</row>
    <row r="1215" spans="1:30" hidden="1">
      <c r="A1215" s="18" t="s">
        <v>23</v>
      </c>
      <c r="B1215" s="7" t="s">
        <v>127</v>
      </c>
      <c r="C1215" s="137">
        <v>46233</v>
      </c>
      <c r="D1215" s="42" t="s">
        <v>836</v>
      </c>
      <c r="E1215" s="36" t="s">
        <v>615</v>
      </c>
      <c r="F1215" s="112">
        <f t="shared" si="62"/>
        <v>8.3000000000000007</v>
      </c>
      <c r="G1215" s="113">
        <f t="shared" si="60"/>
        <v>0</v>
      </c>
      <c r="H1215" s="115">
        <f t="shared" si="61"/>
        <v>0</v>
      </c>
      <c r="I1215" s="18"/>
      <c r="J1215" s="18"/>
      <c r="K1215" s="7"/>
      <c r="L1215" s="7"/>
      <c r="M1215" s="7"/>
      <c r="N1215" s="18"/>
      <c r="O1215" s="122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</row>
    <row r="1216" spans="1:30" hidden="1">
      <c r="A1216" s="18" t="s">
        <v>23</v>
      </c>
      <c r="B1216" s="7" t="s">
        <v>127</v>
      </c>
      <c r="C1216" s="137">
        <v>46234</v>
      </c>
      <c r="D1216" s="42" t="s">
        <v>836</v>
      </c>
      <c r="E1216" s="36" t="s">
        <v>868</v>
      </c>
      <c r="F1216" s="112">
        <f t="shared" si="62"/>
        <v>9.2666666666666675</v>
      </c>
      <c r="G1216" s="113">
        <f t="shared" si="60"/>
        <v>0</v>
      </c>
      <c r="H1216" s="115">
        <f t="shared" si="61"/>
        <v>0</v>
      </c>
      <c r="I1216" s="18"/>
      <c r="J1216" s="18"/>
      <c r="K1216" s="7"/>
      <c r="L1216" s="7"/>
      <c r="M1216" s="7"/>
      <c r="N1216" s="18"/>
      <c r="O1216" s="122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</row>
    <row r="1217" spans="1:30" hidden="1">
      <c r="A1217" s="18" t="s">
        <v>23</v>
      </c>
      <c r="B1217" s="7" t="s">
        <v>128</v>
      </c>
      <c r="C1217" s="137">
        <v>46204</v>
      </c>
      <c r="D1217" s="42" t="s">
        <v>833</v>
      </c>
      <c r="E1217" s="36" t="s">
        <v>243</v>
      </c>
      <c r="F1217" s="112">
        <f t="shared" si="62"/>
        <v>8</v>
      </c>
      <c r="G1217" s="113">
        <f t="shared" si="60"/>
        <v>0</v>
      </c>
      <c r="H1217" s="115">
        <f t="shared" si="61"/>
        <v>0</v>
      </c>
      <c r="I1217" s="18"/>
      <c r="J1217" s="18"/>
      <c r="K1217" s="7"/>
      <c r="L1217" s="7"/>
      <c r="M1217" s="7"/>
      <c r="N1217" s="18"/>
      <c r="O1217" s="122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</row>
    <row r="1218" spans="1:30" hidden="1">
      <c r="A1218" s="18" t="s">
        <v>23</v>
      </c>
      <c r="B1218" s="7" t="s">
        <v>128</v>
      </c>
      <c r="C1218" s="137">
        <v>46205</v>
      </c>
      <c r="D1218" s="42" t="s">
        <v>833</v>
      </c>
      <c r="E1218" s="36" t="s">
        <v>243</v>
      </c>
      <c r="F1218" s="112">
        <f t="shared" si="62"/>
        <v>8</v>
      </c>
      <c r="G1218" s="113">
        <f t="shared" ref="G1218:G1281" si="63">IF(AND(ISNUMBER(F1218), F1218&lt;4), 1, 0)</f>
        <v>0</v>
      </c>
      <c r="H1218" s="115">
        <f t="shared" ref="H1218:H1281" si="64">IF(AND(G1218=1, COUNTIFS(A:A, A1218, B:B, B1218, C:C, C1218) &gt; 1), 1, 0)</f>
        <v>0</v>
      </c>
      <c r="I1218" s="18"/>
      <c r="J1218" s="18"/>
      <c r="K1218" s="7"/>
      <c r="L1218" s="7"/>
      <c r="M1218" s="7"/>
      <c r="N1218" s="18"/>
      <c r="O1218" s="122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</row>
    <row r="1219" spans="1:30" hidden="1">
      <c r="A1219" s="18" t="s">
        <v>23</v>
      </c>
      <c r="B1219" s="7" t="s">
        <v>128</v>
      </c>
      <c r="C1219" s="137">
        <v>46206</v>
      </c>
      <c r="D1219" s="42" t="s">
        <v>836</v>
      </c>
      <c r="E1219" s="36" t="s">
        <v>243</v>
      </c>
      <c r="F1219" s="112">
        <f t="shared" ref="F1219:F1282" si="65">IF(ISNUMBER(SEARCH("h",E1219)), LEFT(E1219,SEARCH("h",E1219)-1) + IFERROR(MID(E1219,SEARCH("h",E1219)+1,LEN(E1219)-SEARCH("h",E1219)-1)/60, 0), IF(ISNUMBER(SEARCH("p",E1219)), LEFT(E1219,SEARCH("p",E1219)-1)/60, "")
)</f>
        <v>8</v>
      </c>
      <c r="G1219" s="113">
        <f t="shared" si="63"/>
        <v>0</v>
      </c>
      <c r="H1219" s="115">
        <f t="shared" si="64"/>
        <v>0</v>
      </c>
      <c r="I1219" s="18"/>
      <c r="J1219" s="18"/>
      <c r="K1219" s="7"/>
      <c r="L1219" s="7"/>
      <c r="M1219" s="7"/>
      <c r="N1219" s="18"/>
      <c r="O1219" s="122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</row>
    <row r="1220" spans="1:30" hidden="1">
      <c r="A1220" s="18" t="s">
        <v>23</v>
      </c>
      <c r="B1220" s="7" t="s">
        <v>128</v>
      </c>
      <c r="C1220" s="137">
        <v>46207</v>
      </c>
      <c r="D1220" s="42" t="s">
        <v>833</v>
      </c>
      <c r="E1220" s="36" t="s">
        <v>243</v>
      </c>
      <c r="F1220" s="112">
        <f t="shared" si="65"/>
        <v>8</v>
      </c>
      <c r="G1220" s="113">
        <f t="shared" si="63"/>
        <v>0</v>
      </c>
      <c r="H1220" s="115">
        <f t="shared" si="64"/>
        <v>0</v>
      </c>
      <c r="I1220" s="18"/>
      <c r="J1220" s="18"/>
      <c r="K1220" s="7"/>
      <c r="L1220" s="7"/>
      <c r="M1220" s="7"/>
      <c r="N1220" s="18"/>
      <c r="O1220" s="122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</row>
    <row r="1221" spans="1:30" hidden="1">
      <c r="A1221" s="18" t="s">
        <v>23</v>
      </c>
      <c r="B1221" s="7" t="s">
        <v>128</v>
      </c>
      <c r="C1221" s="137">
        <v>46208</v>
      </c>
      <c r="D1221" s="42" t="s">
        <v>833</v>
      </c>
      <c r="E1221" s="36" t="s">
        <v>243</v>
      </c>
      <c r="F1221" s="112">
        <f t="shared" si="65"/>
        <v>8</v>
      </c>
      <c r="G1221" s="113">
        <f t="shared" si="63"/>
        <v>0</v>
      </c>
      <c r="H1221" s="115">
        <f t="shared" si="64"/>
        <v>0</v>
      </c>
      <c r="I1221" s="18"/>
      <c r="J1221" s="18"/>
      <c r="K1221" s="7"/>
      <c r="L1221" s="7"/>
      <c r="M1221" s="7"/>
      <c r="N1221" s="18"/>
      <c r="O1221" s="122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</row>
    <row r="1222" spans="1:30" hidden="1">
      <c r="A1222" s="18" t="s">
        <v>23</v>
      </c>
      <c r="B1222" s="7" t="s">
        <v>128</v>
      </c>
      <c r="C1222" s="137">
        <v>46209</v>
      </c>
      <c r="D1222" s="42" t="s">
        <v>833</v>
      </c>
      <c r="E1222" s="36" t="s">
        <v>243</v>
      </c>
      <c r="F1222" s="112">
        <f t="shared" si="65"/>
        <v>8</v>
      </c>
      <c r="G1222" s="113">
        <f t="shared" si="63"/>
        <v>0</v>
      </c>
      <c r="H1222" s="115">
        <f t="shared" si="64"/>
        <v>0</v>
      </c>
      <c r="I1222" s="18"/>
      <c r="J1222" s="18"/>
      <c r="K1222" s="7"/>
      <c r="L1222" s="7"/>
      <c r="M1222" s="7"/>
      <c r="N1222" s="18"/>
      <c r="O1222" s="122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</row>
    <row r="1223" spans="1:30" hidden="1">
      <c r="A1223" s="18" t="s">
        <v>23</v>
      </c>
      <c r="B1223" s="7" t="s">
        <v>91</v>
      </c>
      <c r="C1223" s="137">
        <v>46216</v>
      </c>
      <c r="D1223" s="42" t="s">
        <v>839</v>
      </c>
      <c r="E1223" s="36" t="s">
        <v>607</v>
      </c>
      <c r="F1223" s="112">
        <f t="shared" si="65"/>
        <v>8.1166666666666671</v>
      </c>
      <c r="G1223" s="113">
        <f t="shared" si="63"/>
        <v>0</v>
      </c>
      <c r="H1223" s="115">
        <f t="shared" si="64"/>
        <v>0</v>
      </c>
      <c r="I1223" s="18"/>
      <c r="J1223" s="18"/>
      <c r="K1223" s="7"/>
      <c r="L1223" s="7"/>
      <c r="M1223" s="7"/>
      <c r="N1223" s="18"/>
      <c r="O1223" s="122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</row>
    <row r="1224" spans="1:30" hidden="1">
      <c r="A1224" s="18" t="s">
        <v>23</v>
      </c>
      <c r="B1224" s="7" t="s">
        <v>91</v>
      </c>
      <c r="C1224" s="137">
        <v>46217</v>
      </c>
      <c r="D1224" s="42" t="s">
        <v>833</v>
      </c>
      <c r="E1224" s="36" t="s">
        <v>403</v>
      </c>
      <c r="F1224" s="112">
        <f t="shared" si="65"/>
        <v>6.6666666666666666E-2</v>
      </c>
      <c r="G1224" s="113">
        <f t="shared" si="63"/>
        <v>1</v>
      </c>
      <c r="H1224" s="115">
        <f t="shared" si="64"/>
        <v>0</v>
      </c>
      <c r="I1224" s="18"/>
      <c r="J1224" s="18"/>
      <c r="K1224" s="7"/>
      <c r="L1224" s="7"/>
      <c r="M1224" s="7"/>
      <c r="N1224" s="18"/>
      <c r="O1224" s="122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</row>
    <row r="1225" spans="1:30" hidden="1">
      <c r="A1225" s="18" t="s">
        <v>23</v>
      </c>
      <c r="B1225" s="7" t="s">
        <v>91</v>
      </c>
      <c r="C1225" s="137">
        <v>46218</v>
      </c>
      <c r="D1225" s="42" t="s">
        <v>839</v>
      </c>
      <c r="E1225" s="36" t="s">
        <v>468</v>
      </c>
      <c r="F1225" s="112">
        <f t="shared" si="65"/>
        <v>8.0833333333333339</v>
      </c>
      <c r="G1225" s="113">
        <f t="shared" si="63"/>
        <v>0</v>
      </c>
      <c r="H1225" s="115">
        <f t="shared" si="64"/>
        <v>0</v>
      </c>
      <c r="I1225" s="18"/>
      <c r="J1225" s="18"/>
      <c r="K1225" s="7"/>
      <c r="L1225" s="7"/>
      <c r="M1225" s="7"/>
      <c r="N1225" s="18"/>
      <c r="O1225" s="122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</row>
    <row r="1226" spans="1:30" hidden="1">
      <c r="A1226" s="18" t="s">
        <v>23</v>
      </c>
      <c r="B1226" s="7" t="s">
        <v>91</v>
      </c>
      <c r="C1226" s="137">
        <v>46219</v>
      </c>
      <c r="D1226" s="42" t="s">
        <v>839</v>
      </c>
      <c r="E1226" s="36" t="s">
        <v>243</v>
      </c>
      <c r="F1226" s="112">
        <f t="shared" si="65"/>
        <v>8</v>
      </c>
      <c r="G1226" s="113">
        <f t="shared" si="63"/>
        <v>0</v>
      </c>
      <c r="H1226" s="115">
        <f t="shared" si="64"/>
        <v>0</v>
      </c>
      <c r="I1226" s="18"/>
      <c r="J1226" s="18"/>
      <c r="K1226" s="7"/>
      <c r="L1226" s="7"/>
      <c r="M1226" s="7"/>
      <c r="N1226" s="18"/>
      <c r="O1226" s="122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</row>
    <row r="1227" spans="1:30" hidden="1">
      <c r="A1227" s="18" t="s">
        <v>23</v>
      </c>
      <c r="B1227" s="7" t="s">
        <v>91</v>
      </c>
      <c r="C1227" s="137">
        <v>46220</v>
      </c>
      <c r="D1227" s="42" t="s">
        <v>839</v>
      </c>
      <c r="E1227" s="36" t="s">
        <v>496</v>
      </c>
      <c r="F1227" s="112">
        <f t="shared" si="65"/>
        <v>8.0666666666666664</v>
      </c>
      <c r="G1227" s="113">
        <f t="shared" si="63"/>
        <v>0</v>
      </c>
      <c r="H1227" s="115">
        <f t="shared" si="64"/>
        <v>0</v>
      </c>
      <c r="I1227" s="18"/>
      <c r="J1227" s="18"/>
      <c r="K1227" s="7"/>
      <c r="L1227" s="7"/>
      <c r="M1227" s="7"/>
      <c r="N1227" s="18"/>
      <c r="O1227" s="122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</row>
    <row r="1228" spans="1:30" hidden="1">
      <c r="A1228" s="18" t="s">
        <v>15</v>
      </c>
      <c r="B1228" s="7" t="s">
        <v>71</v>
      </c>
      <c r="C1228" s="137">
        <v>46204</v>
      </c>
      <c r="D1228" s="42" t="s">
        <v>869</v>
      </c>
      <c r="E1228" s="36" t="s">
        <v>654</v>
      </c>
      <c r="F1228" s="112">
        <f t="shared" si="65"/>
        <v>6.0333333333333332</v>
      </c>
      <c r="G1228" s="113">
        <f t="shared" si="63"/>
        <v>0</v>
      </c>
      <c r="H1228" s="115">
        <f t="shared" si="64"/>
        <v>0</v>
      </c>
      <c r="I1228" s="18"/>
      <c r="J1228" s="18"/>
      <c r="K1228" s="7"/>
      <c r="L1228" s="7"/>
      <c r="M1228" s="7"/>
      <c r="N1228" s="18"/>
      <c r="O1228" s="122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</row>
    <row r="1229" spans="1:30" hidden="1">
      <c r="A1229" s="18" t="s">
        <v>15</v>
      </c>
      <c r="B1229" s="7" t="s">
        <v>71</v>
      </c>
      <c r="C1229" s="137">
        <v>46205</v>
      </c>
      <c r="D1229" s="42" t="s">
        <v>870</v>
      </c>
      <c r="E1229" s="36" t="s">
        <v>871</v>
      </c>
      <c r="F1229" s="112">
        <f t="shared" si="65"/>
        <v>13.05</v>
      </c>
      <c r="G1229" s="113">
        <f t="shared" si="63"/>
        <v>0</v>
      </c>
      <c r="H1229" s="115">
        <f t="shared" si="64"/>
        <v>0</v>
      </c>
      <c r="I1229" s="18"/>
      <c r="J1229" s="18"/>
      <c r="K1229" s="7"/>
      <c r="L1229" s="7"/>
      <c r="M1229" s="7"/>
      <c r="N1229" s="18"/>
      <c r="O1229" s="122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</row>
    <row r="1230" spans="1:30" hidden="1">
      <c r="A1230" s="18" t="s">
        <v>15</v>
      </c>
      <c r="B1230" s="7" t="s">
        <v>71</v>
      </c>
      <c r="C1230" s="137">
        <v>46206</v>
      </c>
      <c r="D1230" s="42" t="s">
        <v>870</v>
      </c>
      <c r="E1230" s="36" t="s">
        <v>671</v>
      </c>
      <c r="F1230" s="112">
        <f t="shared" si="65"/>
        <v>10.6</v>
      </c>
      <c r="G1230" s="113">
        <f t="shared" si="63"/>
        <v>0</v>
      </c>
      <c r="H1230" s="115">
        <f t="shared" si="64"/>
        <v>0</v>
      </c>
      <c r="I1230" s="18"/>
      <c r="J1230" s="18"/>
      <c r="K1230" s="7"/>
      <c r="L1230" s="7"/>
      <c r="M1230" s="7"/>
      <c r="N1230" s="18"/>
      <c r="O1230" s="122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</row>
    <row r="1231" spans="1:30" hidden="1">
      <c r="A1231" s="18" t="s">
        <v>15</v>
      </c>
      <c r="B1231" s="7" t="s">
        <v>71</v>
      </c>
      <c r="C1231" s="137">
        <v>46207</v>
      </c>
      <c r="D1231" s="42" t="s">
        <v>870</v>
      </c>
      <c r="E1231" s="36" t="s">
        <v>666</v>
      </c>
      <c r="F1231" s="112">
        <f t="shared" si="65"/>
        <v>9.25</v>
      </c>
      <c r="G1231" s="113">
        <f t="shared" si="63"/>
        <v>0</v>
      </c>
      <c r="H1231" s="115">
        <f t="shared" si="64"/>
        <v>0</v>
      </c>
      <c r="I1231" s="18"/>
      <c r="J1231" s="18"/>
      <c r="K1231" s="7"/>
      <c r="L1231" s="7"/>
      <c r="M1231" s="7"/>
      <c r="N1231" s="18"/>
      <c r="O1231" s="122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</row>
    <row r="1232" spans="1:30" hidden="1">
      <c r="A1232" s="18" t="s">
        <v>15</v>
      </c>
      <c r="B1232" s="7" t="s">
        <v>71</v>
      </c>
      <c r="C1232" s="137">
        <v>46208</v>
      </c>
      <c r="D1232" s="42" t="s">
        <v>872</v>
      </c>
      <c r="E1232" s="36" t="s">
        <v>243</v>
      </c>
      <c r="F1232" s="112">
        <f t="shared" si="65"/>
        <v>8</v>
      </c>
      <c r="G1232" s="113">
        <f t="shared" si="63"/>
        <v>0</v>
      </c>
      <c r="H1232" s="115">
        <f t="shared" si="64"/>
        <v>0</v>
      </c>
      <c r="I1232" s="18"/>
      <c r="J1232" s="18"/>
      <c r="K1232" s="7"/>
      <c r="L1232" s="7"/>
      <c r="M1232" s="7"/>
      <c r="N1232" s="18"/>
      <c r="O1232" s="122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</row>
    <row r="1233" spans="1:30" hidden="1">
      <c r="A1233" s="18" t="s">
        <v>15</v>
      </c>
      <c r="B1233" s="7" t="s">
        <v>71</v>
      </c>
      <c r="C1233" s="137">
        <v>46209</v>
      </c>
      <c r="D1233" s="42" t="s">
        <v>870</v>
      </c>
      <c r="E1233" s="36" t="s">
        <v>689</v>
      </c>
      <c r="F1233" s="112">
        <f t="shared" si="65"/>
        <v>10.016666666666667</v>
      </c>
      <c r="G1233" s="113">
        <f t="shared" si="63"/>
        <v>0</v>
      </c>
      <c r="H1233" s="115">
        <f t="shared" si="64"/>
        <v>0</v>
      </c>
      <c r="I1233" s="18"/>
      <c r="J1233" s="18"/>
      <c r="K1233" s="7"/>
      <c r="L1233" s="7"/>
      <c r="M1233" s="7"/>
      <c r="N1233" s="18"/>
      <c r="O1233" s="122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</row>
    <row r="1234" spans="1:30" hidden="1">
      <c r="A1234" s="18" t="s">
        <v>15</v>
      </c>
      <c r="B1234" s="7" t="s">
        <v>71</v>
      </c>
      <c r="C1234" s="137">
        <v>46210</v>
      </c>
      <c r="D1234" s="42" t="s">
        <v>873</v>
      </c>
      <c r="E1234" s="36" t="s">
        <v>468</v>
      </c>
      <c r="F1234" s="112">
        <f t="shared" si="65"/>
        <v>8.0833333333333339</v>
      </c>
      <c r="G1234" s="113">
        <f t="shared" si="63"/>
        <v>0</v>
      </c>
      <c r="H1234" s="115">
        <f t="shared" si="64"/>
        <v>0</v>
      </c>
      <c r="I1234" s="18"/>
      <c r="J1234" s="18"/>
      <c r="K1234" s="7"/>
      <c r="L1234" s="7"/>
      <c r="M1234" s="7"/>
      <c r="N1234" s="18"/>
      <c r="O1234" s="122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</row>
    <row r="1235" spans="1:30" hidden="1">
      <c r="A1235" s="18" t="s">
        <v>15</v>
      </c>
      <c r="B1235" s="7" t="s">
        <v>71</v>
      </c>
      <c r="C1235" s="137">
        <v>46211</v>
      </c>
      <c r="D1235" s="42" t="s">
        <v>873</v>
      </c>
      <c r="E1235" s="36" t="s">
        <v>468</v>
      </c>
      <c r="F1235" s="112">
        <f t="shared" si="65"/>
        <v>8.0833333333333339</v>
      </c>
      <c r="G1235" s="113">
        <f t="shared" si="63"/>
        <v>0</v>
      </c>
      <c r="H1235" s="115">
        <f t="shared" si="64"/>
        <v>0</v>
      </c>
      <c r="I1235" s="18"/>
      <c r="J1235" s="18"/>
      <c r="K1235" s="7"/>
      <c r="L1235" s="7"/>
      <c r="M1235" s="7"/>
      <c r="N1235" s="18"/>
      <c r="O1235" s="122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</row>
    <row r="1236" spans="1:30" hidden="1">
      <c r="A1236" s="18" t="s">
        <v>15</v>
      </c>
      <c r="B1236" s="7" t="s">
        <v>71</v>
      </c>
      <c r="C1236" s="137">
        <v>46212</v>
      </c>
      <c r="D1236" s="42" t="s">
        <v>873</v>
      </c>
      <c r="E1236" s="36" t="s">
        <v>444</v>
      </c>
      <c r="F1236" s="112">
        <f t="shared" si="65"/>
        <v>8.0333333333333332</v>
      </c>
      <c r="G1236" s="113">
        <f t="shared" si="63"/>
        <v>0</v>
      </c>
      <c r="H1236" s="115">
        <f t="shared" si="64"/>
        <v>0</v>
      </c>
      <c r="I1236" s="18"/>
      <c r="J1236" s="18"/>
      <c r="K1236" s="7"/>
      <c r="L1236" s="7"/>
      <c r="M1236" s="7"/>
      <c r="N1236" s="18"/>
      <c r="O1236" s="122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</row>
    <row r="1237" spans="1:30" hidden="1">
      <c r="A1237" s="18" t="s">
        <v>15</v>
      </c>
      <c r="B1237" s="7" t="s">
        <v>71</v>
      </c>
      <c r="C1237" s="137">
        <v>46213</v>
      </c>
      <c r="D1237" s="42" t="s">
        <v>869</v>
      </c>
      <c r="E1237" s="36" t="s">
        <v>536</v>
      </c>
      <c r="F1237" s="112">
        <f t="shared" si="65"/>
        <v>5.9833333333333334</v>
      </c>
      <c r="G1237" s="113">
        <f t="shared" si="63"/>
        <v>0</v>
      </c>
      <c r="H1237" s="115">
        <f t="shared" si="64"/>
        <v>0</v>
      </c>
      <c r="I1237" s="18"/>
      <c r="J1237" s="18"/>
      <c r="K1237" s="7"/>
      <c r="L1237" s="7"/>
      <c r="M1237" s="7"/>
      <c r="N1237" s="18"/>
      <c r="O1237" s="122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</row>
    <row r="1238" spans="1:30" hidden="1">
      <c r="A1238" s="18" t="s">
        <v>15</v>
      </c>
      <c r="B1238" s="7" t="s">
        <v>71</v>
      </c>
      <c r="C1238" s="137">
        <v>46214</v>
      </c>
      <c r="D1238" s="42" t="s">
        <v>869</v>
      </c>
      <c r="E1238" s="36" t="s">
        <v>321</v>
      </c>
      <c r="F1238" s="112">
        <f t="shared" si="65"/>
        <v>7.7166666666666668</v>
      </c>
      <c r="G1238" s="113">
        <f t="shared" si="63"/>
        <v>0</v>
      </c>
      <c r="H1238" s="115">
        <f t="shared" si="64"/>
        <v>0</v>
      </c>
      <c r="I1238" s="18"/>
      <c r="J1238" s="18"/>
      <c r="K1238" s="7"/>
      <c r="L1238" s="7"/>
      <c r="M1238" s="7"/>
      <c r="N1238" s="18"/>
      <c r="O1238" s="122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</row>
    <row r="1239" spans="1:30" hidden="1">
      <c r="A1239" s="18" t="s">
        <v>15</v>
      </c>
      <c r="B1239" s="7" t="s">
        <v>71</v>
      </c>
      <c r="C1239" s="137">
        <v>46215</v>
      </c>
      <c r="D1239" s="42" t="s">
        <v>870</v>
      </c>
      <c r="E1239" s="36" t="s">
        <v>553</v>
      </c>
      <c r="F1239" s="112">
        <f t="shared" si="65"/>
        <v>8.4333333333333336</v>
      </c>
      <c r="G1239" s="113">
        <f t="shared" si="63"/>
        <v>0</v>
      </c>
      <c r="H1239" s="115">
        <f t="shared" si="64"/>
        <v>0</v>
      </c>
      <c r="I1239" s="18"/>
      <c r="J1239" s="18"/>
      <c r="K1239" s="7"/>
      <c r="L1239" s="7"/>
      <c r="M1239" s="7"/>
      <c r="N1239" s="18"/>
      <c r="O1239" s="122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</row>
    <row r="1240" spans="1:30" hidden="1">
      <c r="A1240" s="18" t="s">
        <v>15</v>
      </c>
      <c r="B1240" s="7" t="s">
        <v>71</v>
      </c>
      <c r="C1240" s="137">
        <v>46216</v>
      </c>
      <c r="D1240" s="42" t="s">
        <v>869</v>
      </c>
      <c r="E1240" s="36" t="s">
        <v>874</v>
      </c>
      <c r="F1240" s="112">
        <f t="shared" si="65"/>
        <v>6.3833333333333337</v>
      </c>
      <c r="G1240" s="113">
        <f t="shared" si="63"/>
        <v>0</v>
      </c>
      <c r="H1240" s="115">
        <f t="shared" si="64"/>
        <v>0</v>
      </c>
      <c r="I1240" s="18"/>
      <c r="J1240" s="18"/>
      <c r="K1240" s="7"/>
      <c r="L1240" s="7"/>
      <c r="M1240" s="7"/>
      <c r="N1240" s="18"/>
      <c r="O1240" s="122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</row>
    <row r="1241" spans="1:30" hidden="1">
      <c r="A1241" s="18" t="s">
        <v>15</v>
      </c>
      <c r="B1241" s="7" t="s">
        <v>71</v>
      </c>
      <c r="C1241" s="137">
        <v>46216</v>
      </c>
      <c r="D1241" s="42" t="s">
        <v>873</v>
      </c>
      <c r="E1241" s="36" t="s">
        <v>444</v>
      </c>
      <c r="F1241" s="112">
        <f t="shared" si="65"/>
        <v>8.0333333333333332</v>
      </c>
      <c r="G1241" s="113">
        <f t="shared" si="63"/>
        <v>0</v>
      </c>
      <c r="H1241" s="115">
        <f t="shared" si="64"/>
        <v>0</v>
      </c>
      <c r="I1241" s="18"/>
      <c r="J1241" s="18"/>
      <c r="K1241" s="7"/>
      <c r="L1241" s="7"/>
      <c r="M1241" s="7"/>
      <c r="N1241" s="18"/>
      <c r="O1241" s="122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</row>
    <row r="1242" spans="1:30" hidden="1">
      <c r="A1242" s="18" t="s">
        <v>15</v>
      </c>
      <c r="B1242" s="7" t="s">
        <v>71</v>
      </c>
      <c r="C1242" s="137">
        <v>46217</v>
      </c>
      <c r="D1242" s="42" t="s">
        <v>869</v>
      </c>
      <c r="E1242" s="36" t="s">
        <v>681</v>
      </c>
      <c r="F1242" s="112">
        <f t="shared" si="65"/>
        <v>3.9333333333333336</v>
      </c>
      <c r="G1242" s="113">
        <f t="shared" si="63"/>
        <v>1</v>
      </c>
      <c r="H1242" s="115">
        <f t="shared" si="64"/>
        <v>1</v>
      </c>
      <c r="I1242" s="18"/>
      <c r="J1242" s="18"/>
      <c r="K1242" s="7"/>
      <c r="L1242" s="7"/>
      <c r="M1242" s="7"/>
      <c r="N1242" s="18"/>
      <c r="O1242" s="122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</row>
    <row r="1243" spans="1:30" hidden="1">
      <c r="A1243" s="18" t="s">
        <v>15</v>
      </c>
      <c r="B1243" s="7" t="s">
        <v>71</v>
      </c>
      <c r="C1243" s="137">
        <v>46217</v>
      </c>
      <c r="D1243" s="42" t="s">
        <v>873</v>
      </c>
      <c r="E1243" s="36" t="s">
        <v>468</v>
      </c>
      <c r="F1243" s="112">
        <f t="shared" si="65"/>
        <v>8.0833333333333339</v>
      </c>
      <c r="G1243" s="113">
        <f t="shared" si="63"/>
        <v>0</v>
      </c>
      <c r="H1243" s="115">
        <f t="shared" si="64"/>
        <v>0</v>
      </c>
      <c r="I1243" s="18"/>
      <c r="J1243" s="18"/>
      <c r="K1243" s="7"/>
      <c r="L1243" s="7"/>
      <c r="M1243" s="7"/>
      <c r="N1243" s="18"/>
      <c r="O1243" s="122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</row>
    <row r="1244" spans="1:30" hidden="1">
      <c r="A1244" s="18" t="s">
        <v>15</v>
      </c>
      <c r="B1244" s="7" t="s">
        <v>71</v>
      </c>
      <c r="C1244" s="137">
        <v>46218</v>
      </c>
      <c r="D1244" s="42" t="s">
        <v>875</v>
      </c>
      <c r="E1244" s="36" t="s">
        <v>405</v>
      </c>
      <c r="F1244" s="112">
        <f t="shared" si="65"/>
        <v>4.0166666666666666</v>
      </c>
      <c r="G1244" s="113">
        <f t="shared" si="63"/>
        <v>0</v>
      </c>
      <c r="H1244" s="115">
        <f t="shared" si="64"/>
        <v>0</v>
      </c>
      <c r="I1244" s="18"/>
      <c r="J1244" s="18"/>
      <c r="K1244" s="7"/>
      <c r="L1244" s="7"/>
      <c r="M1244" s="7"/>
      <c r="N1244" s="18"/>
      <c r="O1244" s="122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</row>
    <row r="1245" spans="1:30" hidden="1">
      <c r="A1245" s="18" t="s">
        <v>15</v>
      </c>
      <c r="B1245" s="7" t="s">
        <v>71</v>
      </c>
      <c r="C1245" s="137">
        <v>46218</v>
      </c>
      <c r="D1245" s="42" t="s">
        <v>873</v>
      </c>
      <c r="E1245" s="36" t="s">
        <v>468</v>
      </c>
      <c r="F1245" s="112">
        <f t="shared" si="65"/>
        <v>8.0833333333333339</v>
      </c>
      <c r="G1245" s="113">
        <f t="shared" si="63"/>
        <v>0</v>
      </c>
      <c r="H1245" s="115">
        <f t="shared" si="64"/>
        <v>0</v>
      </c>
      <c r="I1245" s="18"/>
      <c r="J1245" s="18"/>
      <c r="K1245" s="7"/>
      <c r="L1245" s="7"/>
      <c r="M1245" s="7"/>
      <c r="N1245" s="18"/>
      <c r="O1245" s="122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</row>
    <row r="1246" spans="1:30" hidden="1">
      <c r="A1246" s="18" t="s">
        <v>15</v>
      </c>
      <c r="B1246" s="7" t="s">
        <v>71</v>
      </c>
      <c r="C1246" s="137">
        <v>46219</v>
      </c>
      <c r="D1246" s="42" t="s">
        <v>869</v>
      </c>
      <c r="E1246" s="36" t="s">
        <v>521</v>
      </c>
      <c r="F1246" s="112">
        <f t="shared" si="65"/>
        <v>5.9333333333333336</v>
      </c>
      <c r="G1246" s="113">
        <f t="shared" si="63"/>
        <v>0</v>
      </c>
      <c r="H1246" s="115">
        <f t="shared" si="64"/>
        <v>0</v>
      </c>
      <c r="I1246" s="18"/>
      <c r="J1246" s="18"/>
      <c r="K1246" s="7"/>
      <c r="L1246" s="7"/>
      <c r="M1246" s="7"/>
      <c r="N1246" s="18"/>
      <c r="O1246" s="122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</row>
    <row r="1247" spans="1:30" hidden="1">
      <c r="A1247" s="18" t="s">
        <v>15</v>
      </c>
      <c r="B1247" s="7" t="s">
        <v>71</v>
      </c>
      <c r="C1247" s="137">
        <v>46220</v>
      </c>
      <c r="D1247" s="42" t="s">
        <v>870</v>
      </c>
      <c r="E1247" s="36" t="s">
        <v>876</v>
      </c>
      <c r="F1247" s="112">
        <f t="shared" si="65"/>
        <v>11.083333333333334</v>
      </c>
      <c r="G1247" s="113">
        <f t="shared" si="63"/>
        <v>0</v>
      </c>
      <c r="H1247" s="115">
        <f t="shared" si="64"/>
        <v>0</v>
      </c>
      <c r="I1247" s="18"/>
      <c r="J1247" s="18"/>
      <c r="K1247" s="7"/>
      <c r="L1247" s="7"/>
      <c r="M1247" s="7"/>
      <c r="N1247" s="18"/>
      <c r="O1247" s="122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</row>
    <row r="1248" spans="1:30" hidden="1">
      <c r="A1248" s="18" t="s">
        <v>15</v>
      </c>
      <c r="B1248" s="7" t="s">
        <v>71</v>
      </c>
      <c r="C1248" s="137">
        <v>46224</v>
      </c>
      <c r="D1248" s="42" t="s">
        <v>869</v>
      </c>
      <c r="E1248" s="36" t="s">
        <v>524</v>
      </c>
      <c r="F1248" s="112">
        <f t="shared" si="65"/>
        <v>7.5666666666666664</v>
      </c>
      <c r="G1248" s="113">
        <f t="shared" si="63"/>
        <v>0</v>
      </c>
      <c r="H1248" s="115">
        <f t="shared" si="64"/>
        <v>0</v>
      </c>
      <c r="I1248" s="18"/>
      <c r="J1248" s="18"/>
      <c r="K1248" s="7"/>
      <c r="L1248" s="7"/>
      <c r="M1248" s="7"/>
      <c r="N1248" s="18"/>
      <c r="O1248" s="122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</row>
    <row r="1249" spans="1:30" hidden="1">
      <c r="A1249" s="18" t="s">
        <v>15</v>
      </c>
      <c r="B1249" s="7" t="s">
        <v>73</v>
      </c>
      <c r="C1249" s="137">
        <v>46219</v>
      </c>
      <c r="D1249" s="42" t="s">
        <v>872</v>
      </c>
      <c r="E1249" s="36" t="s">
        <v>324</v>
      </c>
      <c r="F1249" s="112">
        <f t="shared" si="65"/>
        <v>8.0500000000000007</v>
      </c>
      <c r="G1249" s="113">
        <f t="shared" si="63"/>
        <v>0</v>
      </c>
      <c r="H1249" s="115">
        <f t="shared" si="64"/>
        <v>0</v>
      </c>
      <c r="I1249" s="18"/>
      <c r="J1249" s="18"/>
      <c r="K1249" s="7"/>
      <c r="L1249" s="7"/>
      <c r="M1249" s="7"/>
      <c r="N1249" s="18"/>
      <c r="O1249" s="122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</row>
    <row r="1250" spans="1:30" hidden="1">
      <c r="A1250" s="18" t="s">
        <v>15</v>
      </c>
      <c r="B1250" s="7" t="s">
        <v>73</v>
      </c>
      <c r="C1250" s="137">
        <v>46220</v>
      </c>
      <c r="D1250" s="42" t="s">
        <v>872</v>
      </c>
      <c r="E1250" s="36" t="s">
        <v>561</v>
      </c>
      <c r="F1250" s="112">
        <f t="shared" si="65"/>
        <v>8.1</v>
      </c>
      <c r="G1250" s="113">
        <f t="shared" si="63"/>
        <v>0</v>
      </c>
      <c r="H1250" s="115">
        <f t="shared" si="64"/>
        <v>0</v>
      </c>
      <c r="I1250" s="18"/>
      <c r="J1250" s="18"/>
      <c r="K1250" s="7"/>
      <c r="L1250" s="7"/>
      <c r="M1250" s="7"/>
      <c r="N1250" s="18"/>
      <c r="O1250" s="122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</row>
    <row r="1251" spans="1:30" hidden="1">
      <c r="A1251" s="18" t="s">
        <v>15</v>
      </c>
      <c r="B1251" s="7" t="s">
        <v>73</v>
      </c>
      <c r="C1251" s="137">
        <v>46221</v>
      </c>
      <c r="D1251" s="42" t="s">
        <v>877</v>
      </c>
      <c r="E1251" s="36" t="s">
        <v>413</v>
      </c>
      <c r="F1251" s="112">
        <f t="shared" si="65"/>
        <v>5.7666666666666666</v>
      </c>
      <c r="G1251" s="113">
        <f t="shared" si="63"/>
        <v>0</v>
      </c>
      <c r="H1251" s="115">
        <f t="shared" si="64"/>
        <v>0</v>
      </c>
      <c r="I1251" s="18"/>
      <c r="J1251" s="18"/>
      <c r="K1251" s="7"/>
      <c r="L1251" s="7"/>
      <c r="M1251" s="7"/>
      <c r="N1251" s="18"/>
      <c r="O1251" s="122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</row>
    <row r="1252" spans="1:30" hidden="1">
      <c r="A1252" s="18" t="s">
        <v>15</v>
      </c>
      <c r="B1252" s="7" t="s">
        <v>73</v>
      </c>
      <c r="C1252" s="137">
        <v>46222</v>
      </c>
      <c r="D1252" s="42" t="s">
        <v>873</v>
      </c>
      <c r="E1252" s="36" t="s">
        <v>444</v>
      </c>
      <c r="F1252" s="112">
        <f t="shared" si="65"/>
        <v>8.0333333333333332</v>
      </c>
      <c r="G1252" s="113">
        <f t="shared" si="63"/>
        <v>0</v>
      </c>
      <c r="H1252" s="115">
        <f t="shared" si="64"/>
        <v>0</v>
      </c>
      <c r="I1252" s="18"/>
      <c r="J1252" s="18"/>
      <c r="K1252" s="7"/>
      <c r="L1252" s="7"/>
      <c r="M1252" s="7"/>
      <c r="N1252" s="18"/>
      <c r="O1252" s="122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</row>
    <row r="1253" spans="1:30" hidden="1">
      <c r="A1253" s="18" t="s">
        <v>15</v>
      </c>
      <c r="B1253" s="7" t="s">
        <v>73</v>
      </c>
      <c r="C1253" s="137">
        <v>46223</v>
      </c>
      <c r="D1253" s="42" t="s">
        <v>873</v>
      </c>
      <c r="E1253" s="36" t="s">
        <v>607</v>
      </c>
      <c r="F1253" s="112">
        <f t="shared" si="65"/>
        <v>8.1166666666666671</v>
      </c>
      <c r="G1253" s="113">
        <f t="shared" si="63"/>
        <v>0</v>
      </c>
      <c r="H1253" s="115">
        <f t="shared" si="64"/>
        <v>0</v>
      </c>
      <c r="I1253" s="18"/>
      <c r="J1253" s="18"/>
      <c r="K1253" s="7"/>
      <c r="L1253" s="7"/>
      <c r="M1253" s="7"/>
      <c r="N1253" s="18"/>
      <c r="O1253" s="122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</row>
    <row r="1254" spans="1:30" hidden="1">
      <c r="A1254" s="18" t="s">
        <v>15</v>
      </c>
      <c r="B1254" s="7" t="s">
        <v>73</v>
      </c>
      <c r="C1254" s="137">
        <v>46225</v>
      </c>
      <c r="D1254" s="42" t="s">
        <v>869</v>
      </c>
      <c r="E1254" s="36" t="s">
        <v>415</v>
      </c>
      <c r="F1254" s="112">
        <f t="shared" si="65"/>
        <v>8.2833333333333332</v>
      </c>
      <c r="G1254" s="113">
        <f t="shared" si="63"/>
        <v>0</v>
      </c>
      <c r="H1254" s="115">
        <f t="shared" si="64"/>
        <v>0</v>
      </c>
      <c r="I1254" s="18"/>
      <c r="J1254" s="18"/>
      <c r="K1254" s="7"/>
      <c r="L1254" s="7"/>
      <c r="M1254" s="7"/>
      <c r="N1254" s="18"/>
      <c r="O1254" s="122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</row>
    <row r="1255" spans="1:30" hidden="1">
      <c r="A1255" s="18" t="s">
        <v>15</v>
      </c>
      <c r="B1255" s="7" t="s">
        <v>73</v>
      </c>
      <c r="C1255" s="137">
        <v>46226</v>
      </c>
      <c r="D1255" s="42" t="s">
        <v>873</v>
      </c>
      <c r="E1255" s="36" t="s">
        <v>579</v>
      </c>
      <c r="F1255" s="112">
        <f t="shared" si="65"/>
        <v>8.1333333333333329</v>
      </c>
      <c r="G1255" s="113">
        <f t="shared" si="63"/>
        <v>0</v>
      </c>
      <c r="H1255" s="115">
        <f t="shared" si="64"/>
        <v>0</v>
      </c>
      <c r="I1255" s="18"/>
      <c r="J1255" s="18"/>
      <c r="K1255" s="7"/>
      <c r="L1255" s="7"/>
      <c r="M1255" s="7"/>
      <c r="N1255" s="18"/>
      <c r="O1255" s="122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</row>
    <row r="1256" spans="1:30" hidden="1">
      <c r="A1256" s="18" t="s">
        <v>15</v>
      </c>
      <c r="B1256" s="7" t="s">
        <v>73</v>
      </c>
      <c r="C1256" s="137">
        <v>46228</v>
      </c>
      <c r="D1256" s="42" t="s">
        <v>870</v>
      </c>
      <c r="E1256" s="36" t="s">
        <v>414</v>
      </c>
      <c r="F1256" s="112">
        <f t="shared" si="65"/>
        <v>8.9166666666666661</v>
      </c>
      <c r="G1256" s="113">
        <f t="shared" si="63"/>
        <v>0</v>
      </c>
      <c r="H1256" s="115">
        <f t="shared" si="64"/>
        <v>0</v>
      </c>
      <c r="I1256" s="18"/>
      <c r="J1256" s="18"/>
      <c r="K1256" s="7"/>
      <c r="L1256" s="7"/>
      <c r="M1256" s="7"/>
      <c r="N1256" s="18"/>
      <c r="O1256" s="122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</row>
    <row r="1257" spans="1:30" hidden="1">
      <c r="A1257" s="18" t="s">
        <v>15</v>
      </c>
      <c r="B1257" s="7" t="s">
        <v>73</v>
      </c>
      <c r="C1257" s="137">
        <v>46229</v>
      </c>
      <c r="D1257" s="42" t="s">
        <v>873</v>
      </c>
      <c r="E1257" s="36" t="s">
        <v>444</v>
      </c>
      <c r="F1257" s="112">
        <f t="shared" si="65"/>
        <v>8.0333333333333332</v>
      </c>
      <c r="G1257" s="113">
        <f t="shared" si="63"/>
        <v>0</v>
      </c>
      <c r="H1257" s="115">
        <f t="shared" si="64"/>
        <v>0</v>
      </c>
      <c r="I1257" s="18"/>
      <c r="J1257" s="18"/>
      <c r="K1257" s="7"/>
      <c r="L1257" s="7"/>
      <c r="M1257" s="7"/>
      <c r="N1257" s="18"/>
      <c r="O1257" s="122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</row>
    <row r="1258" spans="1:30" hidden="1">
      <c r="A1258" s="18" t="s">
        <v>15</v>
      </c>
      <c r="B1258" s="7" t="s">
        <v>73</v>
      </c>
      <c r="C1258" s="137">
        <v>46230</v>
      </c>
      <c r="D1258" s="42" t="s">
        <v>873</v>
      </c>
      <c r="E1258" s="36" t="s">
        <v>518</v>
      </c>
      <c r="F1258" s="112">
        <f t="shared" si="65"/>
        <v>7.7833333333333332</v>
      </c>
      <c r="G1258" s="113">
        <f t="shared" si="63"/>
        <v>0</v>
      </c>
      <c r="H1258" s="115">
        <f t="shared" si="64"/>
        <v>0</v>
      </c>
      <c r="I1258" s="18"/>
      <c r="J1258" s="18"/>
      <c r="K1258" s="7"/>
      <c r="L1258" s="7"/>
      <c r="M1258" s="7"/>
      <c r="N1258" s="18"/>
      <c r="O1258" s="122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</row>
    <row r="1259" spans="1:30" hidden="1">
      <c r="A1259" s="18" t="s">
        <v>15</v>
      </c>
      <c r="B1259" s="7" t="s">
        <v>73</v>
      </c>
      <c r="C1259" s="137">
        <v>46231</v>
      </c>
      <c r="D1259" s="42" t="s">
        <v>873</v>
      </c>
      <c r="E1259" s="36" t="s">
        <v>496</v>
      </c>
      <c r="F1259" s="112">
        <f t="shared" si="65"/>
        <v>8.0666666666666664</v>
      </c>
      <c r="G1259" s="113">
        <f t="shared" si="63"/>
        <v>0</v>
      </c>
      <c r="H1259" s="115">
        <f t="shared" si="64"/>
        <v>0</v>
      </c>
      <c r="I1259" s="18"/>
      <c r="J1259" s="18"/>
      <c r="K1259" s="7"/>
      <c r="L1259" s="7"/>
      <c r="M1259" s="7"/>
      <c r="N1259" s="18"/>
      <c r="O1259" s="122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</row>
    <row r="1260" spans="1:30" hidden="1">
      <c r="A1260" s="18" t="s">
        <v>15</v>
      </c>
      <c r="B1260" s="7" t="s">
        <v>73</v>
      </c>
      <c r="C1260" s="137">
        <v>46232</v>
      </c>
      <c r="D1260" s="42" t="s">
        <v>873</v>
      </c>
      <c r="E1260" s="36" t="s">
        <v>324</v>
      </c>
      <c r="F1260" s="112">
        <f t="shared" si="65"/>
        <v>8.0500000000000007</v>
      </c>
      <c r="G1260" s="113">
        <f t="shared" si="63"/>
        <v>0</v>
      </c>
      <c r="H1260" s="115">
        <f t="shared" si="64"/>
        <v>0</v>
      </c>
      <c r="I1260" s="18"/>
      <c r="J1260" s="18"/>
      <c r="K1260" s="7"/>
      <c r="L1260" s="7"/>
      <c r="M1260" s="7"/>
      <c r="N1260" s="18"/>
      <c r="O1260" s="122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</row>
    <row r="1261" spans="1:30" hidden="1">
      <c r="A1261" s="18" t="s">
        <v>15</v>
      </c>
      <c r="B1261" s="7" t="s">
        <v>73</v>
      </c>
      <c r="C1261" s="137">
        <v>46233</v>
      </c>
      <c r="D1261" s="42" t="s">
        <v>873</v>
      </c>
      <c r="E1261" s="36" t="s">
        <v>324</v>
      </c>
      <c r="F1261" s="112">
        <f t="shared" si="65"/>
        <v>8.0500000000000007</v>
      </c>
      <c r="G1261" s="113">
        <f t="shared" si="63"/>
        <v>0</v>
      </c>
      <c r="H1261" s="115">
        <f t="shared" si="64"/>
        <v>0</v>
      </c>
      <c r="I1261" s="18"/>
      <c r="J1261" s="18"/>
      <c r="K1261" s="7"/>
      <c r="L1261" s="7"/>
      <c r="M1261" s="7"/>
      <c r="N1261" s="18"/>
      <c r="O1261" s="122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</row>
    <row r="1262" spans="1:30" hidden="1">
      <c r="A1262" s="18" t="s">
        <v>15</v>
      </c>
      <c r="B1262" s="7" t="s">
        <v>73</v>
      </c>
      <c r="C1262" s="137">
        <v>46234</v>
      </c>
      <c r="D1262" s="42" t="s">
        <v>873</v>
      </c>
      <c r="E1262" s="36" t="s">
        <v>324</v>
      </c>
      <c r="F1262" s="112">
        <f t="shared" si="65"/>
        <v>8.0500000000000007</v>
      </c>
      <c r="G1262" s="113">
        <f t="shared" si="63"/>
        <v>0</v>
      </c>
      <c r="H1262" s="115">
        <f t="shared" si="64"/>
        <v>0</v>
      </c>
      <c r="I1262" s="18"/>
      <c r="J1262" s="18"/>
      <c r="K1262" s="7"/>
      <c r="L1262" s="7"/>
      <c r="M1262" s="7"/>
      <c r="N1262" s="18"/>
      <c r="O1262" s="122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</row>
    <row r="1263" spans="1:30" hidden="1">
      <c r="A1263" s="18" t="s">
        <v>15</v>
      </c>
      <c r="B1263" s="7" t="s">
        <v>75</v>
      </c>
      <c r="C1263" s="137">
        <v>46204</v>
      </c>
      <c r="D1263" s="42" t="s">
        <v>873</v>
      </c>
      <c r="E1263" s="36" t="s">
        <v>444</v>
      </c>
      <c r="F1263" s="112">
        <f t="shared" si="65"/>
        <v>8.0333333333333332</v>
      </c>
      <c r="G1263" s="113">
        <f t="shared" si="63"/>
        <v>0</v>
      </c>
      <c r="H1263" s="115">
        <f t="shared" si="64"/>
        <v>0</v>
      </c>
      <c r="I1263" s="18"/>
      <c r="J1263" s="18"/>
      <c r="K1263" s="7"/>
      <c r="L1263" s="7"/>
      <c r="M1263" s="7"/>
      <c r="N1263" s="18"/>
      <c r="O1263" s="122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</row>
    <row r="1264" spans="1:30" hidden="1">
      <c r="A1264" s="18" t="s">
        <v>15</v>
      </c>
      <c r="B1264" s="7" t="s">
        <v>75</v>
      </c>
      <c r="C1264" s="137">
        <v>46206</v>
      </c>
      <c r="D1264" s="42" t="s">
        <v>878</v>
      </c>
      <c r="E1264" s="36" t="s">
        <v>298</v>
      </c>
      <c r="F1264" s="112">
        <f t="shared" si="65"/>
        <v>7.9833333333333334</v>
      </c>
      <c r="G1264" s="113">
        <f t="shared" si="63"/>
        <v>0</v>
      </c>
      <c r="H1264" s="115">
        <f t="shared" si="64"/>
        <v>0</v>
      </c>
      <c r="I1264" s="18"/>
      <c r="J1264" s="18"/>
      <c r="K1264" s="7"/>
      <c r="L1264" s="7"/>
      <c r="M1264" s="7"/>
      <c r="N1264" s="18"/>
      <c r="O1264" s="122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</row>
    <row r="1265" spans="1:30" hidden="1">
      <c r="A1265" s="18" t="s">
        <v>15</v>
      </c>
      <c r="B1265" s="7" t="s">
        <v>75</v>
      </c>
      <c r="C1265" s="137">
        <v>46207</v>
      </c>
      <c r="D1265" s="42" t="s">
        <v>878</v>
      </c>
      <c r="E1265" s="36" t="s">
        <v>655</v>
      </c>
      <c r="F1265" s="112">
        <f t="shared" si="65"/>
        <v>7.4666666666666668</v>
      </c>
      <c r="G1265" s="113">
        <f t="shared" si="63"/>
        <v>0</v>
      </c>
      <c r="H1265" s="115">
        <f t="shared" si="64"/>
        <v>0</v>
      </c>
      <c r="I1265" s="18"/>
      <c r="J1265" s="18"/>
      <c r="K1265" s="7"/>
      <c r="L1265" s="7"/>
      <c r="M1265" s="7"/>
      <c r="N1265" s="18"/>
      <c r="O1265" s="122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</row>
    <row r="1266" spans="1:30" hidden="1">
      <c r="A1266" s="18" t="s">
        <v>15</v>
      </c>
      <c r="B1266" s="7" t="s">
        <v>75</v>
      </c>
      <c r="C1266" s="137">
        <v>46208</v>
      </c>
      <c r="D1266" s="42" t="s">
        <v>873</v>
      </c>
      <c r="E1266" s="36" t="s">
        <v>298</v>
      </c>
      <c r="F1266" s="112">
        <f t="shared" si="65"/>
        <v>7.9833333333333334</v>
      </c>
      <c r="G1266" s="113">
        <f t="shared" si="63"/>
        <v>0</v>
      </c>
      <c r="H1266" s="115">
        <f t="shared" si="64"/>
        <v>0</v>
      </c>
      <c r="I1266" s="18"/>
      <c r="J1266" s="18"/>
      <c r="K1266" s="7"/>
      <c r="L1266" s="7"/>
      <c r="M1266" s="7"/>
      <c r="N1266" s="18"/>
      <c r="O1266" s="122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</row>
    <row r="1267" spans="1:30" hidden="1">
      <c r="A1267" s="18" t="s">
        <v>15</v>
      </c>
      <c r="B1267" s="7" t="s">
        <v>75</v>
      </c>
      <c r="C1267" s="137">
        <v>46209</v>
      </c>
      <c r="D1267" s="42" t="s">
        <v>869</v>
      </c>
      <c r="E1267" s="36" t="s">
        <v>654</v>
      </c>
      <c r="F1267" s="112">
        <f t="shared" si="65"/>
        <v>6.0333333333333332</v>
      </c>
      <c r="G1267" s="113">
        <f t="shared" si="63"/>
        <v>0</v>
      </c>
      <c r="H1267" s="115">
        <f t="shared" si="64"/>
        <v>0</v>
      </c>
      <c r="I1267" s="18"/>
      <c r="J1267" s="18"/>
      <c r="K1267" s="7"/>
      <c r="L1267" s="7"/>
      <c r="M1267" s="7"/>
      <c r="N1267" s="18"/>
      <c r="O1267" s="122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</row>
    <row r="1268" spans="1:30" hidden="1">
      <c r="A1268" s="18" t="s">
        <v>15</v>
      </c>
      <c r="B1268" s="7" t="s">
        <v>75</v>
      </c>
      <c r="C1268" s="137">
        <v>46211</v>
      </c>
      <c r="D1268" s="42" t="s">
        <v>873</v>
      </c>
      <c r="E1268" s="36" t="s">
        <v>561</v>
      </c>
      <c r="F1268" s="112">
        <f t="shared" si="65"/>
        <v>8.1</v>
      </c>
      <c r="G1268" s="113">
        <f t="shared" si="63"/>
        <v>0</v>
      </c>
      <c r="H1268" s="115">
        <f t="shared" si="64"/>
        <v>0</v>
      </c>
      <c r="I1268" s="18"/>
      <c r="J1268" s="18"/>
      <c r="K1268" s="7"/>
      <c r="L1268" s="7"/>
      <c r="M1268" s="7"/>
      <c r="N1268" s="18"/>
      <c r="O1268" s="122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</row>
    <row r="1269" spans="1:30" hidden="1">
      <c r="A1269" s="18" t="s">
        <v>15</v>
      </c>
      <c r="B1269" s="7" t="s">
        <v>75</v>
      </c>
      <c r="C1269" s="137">
        <v>46212</v>
      </c>
      <c r="D1269" s="42" t="s">
        <v>869</v>
      </c>
      <c r="E1269" s="36" t="s">
        <v>879</v>
      </c>
      <c r="F1269" s="112">
        <f t="shared" si="65"/>
        <v>6.1166666666666663</v>
      </c>
      <c r="G1269" s="113">
        <f t="shared" si="63"/>
        <v>0</v>
      </c>
      <c r="H1269" s="115">
        <f t="shared" si="64"/>
        <v>0</v>
      </c>
      <c r="I1269" s="18"/>
      <c r="J1269" s="18"/>
      <c r="K1269" s="7"/>
      <c r="L1269" s="7"/>
      <c r="M1269" s="7"/>
      <c r="N1269" s="18"/>
      <c r="O1269" s="122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</row>
    <row r="1270" spans="1:30" hidden="1">
      <c r="A1270" s="18" t="s">
        <v>15</v>
      </c>
      <c r="B1270" s="7" t="s">
        <v>75</v>
      </c>
      <c r="C1270" s="137">
        <v>46214</v>
      </c>
      <c r="D1270" s="42" t="s">
        <v>872</v>
      </c>
      <c r="E1270" s="36" t="s">
        <v>561</v>
      </c>
      <c r="F1270" s="112">
        <f t="shared" si="65"/>
        <v>8.1</v>
      </c>
      <c r="G1270" s="113">
        <f t="shared" si="63"/>
        <v>0</v>
      </c>
      <c r="H1270" s="115">
        <f t="shared" si="64"/>
        <v>0</v>
      </c>
      <c r="I1270" s="18"/>
      <c r="J1270" s="18"/>
      <c r="K1270" s="7"/>
      <c r="L1270" s="7"/>
      <c r="M1270" s="7"/>
      <c r="N1270" s="18"/>
      <c r="O1270" s="122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</row>
    <row r="1271" spans="1:30" hidden="1">
      <c r="A1271" s="18" t="s">
        <v>15</v>
      </c>
      <c r="B1271" s="7" t="s">
        <v>75</v>
      </c>
      <c r="C1271" s="137">
        <v>46215</v>
      </c>
      <c r="D1271" s="42" t="s">
        <v>873</v>
      </c>
      <c r="E1271" s="36" t="s">
        <v>324</v>
      </c>
      <c r="F1271" s="112">
        <f t="shared" si="65"/>
        <v>8.0500000000000007</v>
      </c>
      <c r="G1271" s="113">
        <f t="shared" si="63"/>
        <v>0</v>
      </c>
      <c r="H1271" s="115">
        <f t="shared" si="64"/>
        <v>0</v>
      </c>
      <c r="I1271" s="18"/>
      <c r="J1271" s="18"/>
      <c r="K1271" s="7"/>
      <c r="L1271" s="7"/>
      <c r="M1271" s="7"/>
      <c r="N1271" s="18"/>
      <c r="O1271" s="122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</row>
    <row r="1272" spans="1:30" hidden="1">
      <c r="A1272" s="18" t="s">
        <v>15</v>
      </c>
      <c r="B1272" s="7" t="s">
        <v>75</v>
      </c>
      <c r="C1272" s="137">
        <v>46216</v>
      </c>
      <c r="D1272" s="42" t="s">
        <v>869</v>
      </c>
      <c r="E1272" s="36" t="s">
        <v>551</v>
      </c>
      <c r="F1272" s="112">
        <f t="shared" si="65"/>
        <v>6.05</v>
      </c>
      <c r="G1272" s="113">
        <f t="shared" si="63"/>
        <v>0</v>
      </c>
      <c r="H1272" s="115">
        <f t="shared" si="64"/>
        <v>0</v>
      </c>
      <c r="I1272" s="18"/>
      <c r="J1272" s="18"/>
      <c r="K1272" s="7"/>
      <c r="L1272" s="7"/>
      <c r="M1272" s="7"/>
      <c r="N1272" s="18"/>
      <c r="O1272" s="122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</row>
    <row r="1273" spans="1:30" hidden="1">
      <c r="A1273" s="18" t="s">
        <v>15</v>
      </c>
      <c r="B1273" s="7" t="s">
        <v>75</v>
      </c>
      <c r="C1273" s="137">
        <v>46217</v>
      </c>
      <c r="D1273" s="42" t="s">
        <v>870</v>
      </c>
      <c r="E1273" s="36" t="s">
        <v>880</v>
      </c>
      <c r="F1273" s="112">
        <f t="shared" si="65"/>
        <v>13.983333333333333</v>
      </c>
      <c r="G1273" s="113">
        <f t="shared" si="63"/>
        <v>0</v>
      </c>
      <c r="H1273" s="115">
        <f t="shared" si="64"/>
        <v>0</v>
      </c>
      <c r="I1273" s="18"/>
      <c r="J1273" s="18"/>
      <c r="K1273" s="7"/>
      <c r="L1273" s="7"/>
      <c r="M1273" s="7"/>
      <c r="N1273" s="18"/>
      <c r="O1273" s="122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</row>
    <row r="1274" spans="1:30" hidden="1">
      <c r="A1274" s="18" t="s">
        <v>15</v>
      </c>
      <c r="B1274" s="7" t="s">
        <v>75</v>
      </c>
      <c r="C1274" s="137">
        <v>46218</v>
      </c>
      <c r="D1274" s="42" t="s">
        <v>869</v>
      </c>
      <c r="E1274" s="36" t="s">
        <v>881</v>
      </c>
      <c r="F1274" s="112">
        <f t="shared" si="65"/>
        <v>4.166666666666667</v>
      </c>
      <c r="G1274" s="113">
        <f t="shared" si="63"/>
        <v>0</v>
      </c>
      <c r="H1274" s="115">
        <f t="shared" si="64"/>
        <v>0</v>
      </c>
      <c r="I1274" s="18"/>
      <c r="J1274" s="18"/>
      <c r="K1274" s="7"/>
      <c r="L1274" s="7"/>
      <c r="M1274" s="7"/>
      <c r="N1274" s="18"/>
      <c r="O1274" s="122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</row>
    <row r="1275" spans="1:30" hidden="1">
      <c r="A1275" s="18" t="s">
        <v>15</v>
      </c>
      <c r="B1275" s="7" t="s">
        <v>75</v>
      </c>
      <c r="C1275" s="137">
        <v>46219</v>
      </c>
      <c r="D1275" s="42" t="s">
        <v>877</v>
      </c>
      <c r="E1275" s="36" t="s">
        <v>867</v>
      </c>
      <c r="F1275" s="112">
        <f t="shared" si="65"/>
        <v>8.9333333333333336</v>
      </c>
      <c r="G1275" s="113">
        <f t="shared" si="63"/>
        <v>0</v>
      </c>
      <c r="H1275" s="115">
        <f t="shared" si="64"/>
        <v>0</v>
      </c>
      <c r="I1275" s="18"/>
      <c r="J1275" s="18"/>
      <c r="K1275" s="7"/>
      <c r="L1275" s="7"/>
      <c r="M1275" s="7"/>
      <c r="N1275" s="18"/>
      <c r="O1275" s="122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</row>
    <row r="1276" spans="1:30" hidden="1">
      <c r="A1276" s="18" t="s">
        <v>15</v>
      </c>
      <c r="B1276" s="7" t="s">
        <v>75</v>
      </c>
      <c r="C1276" s="137">
        <v>46220</v>
      </c>
      <c r="D1276" s="42" t="s">
        <v>870</v>
      </c>
      <c r="E1276" s="36" t="s">
        <v>882</v>
      </c>
      <c r="F1276" s="112">
        <f t="shared" si="65"/>
        <v>9.3000000000000007</v>
      </c>
      <c r="G1276" s="113">
        <f t="shared" si="63"/>
        <v>0</v>
      </c>
      <c r="H1276" s="115">
        <f t="shared" si="64"/>
        <v>0</v>
      </c>
      <c r="I1276" s="18"/>
      <c r="J1276" s="18"/>
      <c r="K1276" s="7"/>
      <c r="L1276" s="7"/>
      <c r="M1276" s="7"/>
      <c r="N1276" s="18"/>
      <c r="O1276" s="122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</row>
    <row r="1277" spans="1:30" hidden="1">
      <c r="A1277" s="18" t="s">
        <v>15</v>
      </c>
      <c r="B1277" s="7" t="s">
        <v>75</v>
      </c>
      <c r="C1277" s="137">
        <v>46221</v>
      </c>
      <c r="D1277" s="42" t="s">
        <v>870</v>
      </c>
      <c r="E1277" s="36" t="s">
        <v>540</v>
      </c>
      <c r="F1277" s="112">
        <f t="shared" si="65"/>
        <v>8.6999999999999993</v>
      </c>
      <c r="G1277" s="113">
        <f t="shared" si="63"/>
        <v>0</v>
      </c>
      <c r="H1277" s="115">
        <f t="shared" si="64"/>
        <v>0</v>
      </c>
      <c r="I1277" s="18"/>
      <c r="J1277" s="18"/>
      <c r="K1277" s="7"/>
      <c r="L1277" s="7"/>
      <c r="M1277" s="7"/>
      <c r="N1277" s="18"/>
      <c r="O1277" s="122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</row>
    <row r="1278" spans="1:30" hidden="1">
      <c r="A1278" s="18" t="s">
        <v>15</v>
      </c>
      <c r="B1278" s="7" t="s">
        <v>75</v>
      </c>
      <c r="C1278" s="137">
        <v>46222</v>
      </c>
      <c r="D1278" s="42" t="s">
        <v>873</v>
      </c>
      <c r="E1278" s="36" t="s">
        <v>496</v>
      </c>
      <c r="F1278" s="112">
        <f t="shared" si="65"/>
        <v>8.0666666666666664</v>
      </c>
      <c r="G1278" s="113">
        <f t="shared" si="63"/>
        <v>0</v>
      </c>
      <c r="H1278" s="115">
        <f t="shared" si="64"/>
        <v>0</v>
      </c>
      <c r="I1278" s="18"/>
      <c r="J1278" s="18"/>
      <c r="K1278" s="7"/>
      <c r="L1278" s="7"/>
      <c r="M1278" s="7"/>
      <c r="N1278" s="18"/>
      <c r="O1278" s="122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</row>
    <row r="1279" spans="1:30" hidden="1">
      <c r="A1279" s="18" t="s">
        <v>15</v>
      </c>
      <c r="B1279" s="7" t="s">
        <v>75</v>
      </c>
      <c r="C1279" s="137">
        <v>46223</v>
      </c>
      <c r="D1279" s="42" t="s">
        <v>873</v>
      </c>
      <c r="E1279" s="36" t="s">
        <v>497</v>
      </c>
      <c r="F1279" s="112">
        <f t="shared" si="65"/>
        <v>7.1</v>
      </c>
      <c r="G1279" s="113">
        <f t="shared" si="63"/>
        <v>0</v>
      </c>
      <c r="H1279" s="115">
        <f t="shared" si="64"/>
        <v>0</v>
      </c>
      <c r="I1279" s="18"/>
      <c r="J1279" s="18"/>
      <c r="K1279" s="7"/>
      <c r="L1279" s="7"/>
      <c r="M1279" s="7"/>
      <c r="N1279" s="18"/>
      <c r="O1279" s="122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</row>
    <row r="1280" spans="1:30" hidden="1">
      <c r="A1280" s="18" t="s">
        <v>15</v>
      </c>
      <c r="B1280" s="7" t="s">
        <v>75</v>
      </c>
      <c r="C1280" s="137">
        <v>46224</v>
      </c>
      <c r="D1280" s="42" t="s">
        <v>869</v>
      </c>
      <c r="E1280" s="36" t="s">
        <v>883</v>
      </c>
      <c r="F1280" s="112">
        <f t="shared" si="65"/>
        <v>5.916666666666667</v>
      </c>
      <c r="G1280" s="113">
        <f t="shared" si="63"/>
        <v>0</v>
      </c>
      <c r="H1280" s="115">
        <f t="shared" si="64"/>
        <v>0</v>
      </c>
      <c r="I1280" s="18"/>
      <c r="J1280" s="18"/>
      <c r="K1280" s="7"/>
      <c r="L1280" s="7"/>
      <c r="M1280" s="7"/>
      <c r="N1280" s="18"/>
      <c r="O1280" s="122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</row>
    <row r="1281" spans="1:30" hidden="1">
      <c r="A1281" s="18" t="s">
        <v>15</v>
      </c>
      <c r="B1281" s="7" t="s">
        <v>75</v>
      </c>
      <c r="C1281" s="137">
        <v>46224</v>
      </c>
      <c r="D1281" s="42" t="s">
        <v>873</v>
      </c>
      <c r="E1281" s="36" t="s">
        <v>816</v>
      </c>
      <c r="F1281" s="112">
        <f t="shared" si="65"/>
        <v>7.2</v>
      </c>
      <c r="G1281" s="113">
        <f t="shared" si="63"/>
        <v>0</v>
      </c>
      <c r="H1281" s="115">
        <f t="shared" si="64"/>
        <v>0</v>
      </c>
      <c r="I1281" s="18"/>
      <c r="J1281" s="18"/>
      <c r="K1281" s="7"/>
      <c r="L1281" s="7"/>
      <c r="M1281" s="7"/>
      <c r="N1281" s="18"/>
      <c r="O1281" s="122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</row>
    <row r="1282" spans="1:30" hidden="1">
      <c r="A1282" s="18" t="s">
        <v>15</v>
      </c>
      <c r="B1282" s="7" t="s">
        <v>75</v>
      </c>
      <c r="C1282" s="137">
        <v>46225</v>
      </c>
      <c r="D1282" s="42" t="s">
        <v>869</v>
      </c>
      <c r="E1282" s="36" t="s">
        <v>884</v>
      </c>
      <c r="F1282" s="112">
        <f t="shared" si="65"/>
        <v>5.083333333333333</v>
      </c>
      <c r="G1282" s="113">
        <f t="shared" ref="G1282:G1345" si="66">IF(AND(ISNUMBER(F1282), F1282&lt;4), 1, 0)</f>
        <v>0</v>
      </c>
      <c r="H1282" s="115">
        <f t="shared" ref="H1282:H1345" si="67">IF(AND(G1282=1, COUNTIFS(A:A, A1282, B:B, B1282, C:C, C1282) &gt; 1), 1, 0)</f>
        <v>0</v>
      </c>
      <c r="I1282" s="18"/>
      <c r="J1282" s="18"/>
      <c r="K1282" s="7"/>
      <c r="L1282" s="7"/>
      <c r="M1282" s="7"/>
      <c r="N1282" s="18"/>
      <c r="O1282" s="122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</row>
    <row r="1283" spans="1:30" hidden="1">
      <c r="A1283" s="18" t="s">
        <v>15</v>
      </c>
      <c r="B1283" s="7" t="s">
        <v>75</v>
      </c>
      <c r="C1283" s="137">
        <v>46226</v>
      </c>
      <c r="D1283" s="42" t="s">
        <v>872</v>
      </c>
      <c r="E1283" s="36" t="s">
        <v>576</v>
      </c>
      <c r="F1283" s="112">
        <f t="shared" ref="F1283:F1346" si="68">IF(ISNUMBER(SEARCH("h",E1283)), LEFT(E1283,SEARCH("h",E1283)-1) + IFERROR(MID(E1283,SEARCH("h",E1283)+1,LEN(E1283)-SEARCH("h",E1283)-1)/60, 0), IF(ISNUMBER(SEARCH("p",E1283)), LEFT(E1283,SEARCH("p",E1283)-1)/60, "")
)</f>
        <v>7.4333333333333336</v>
      </c>
      <c r="G1283" s="113">
        <f t="shared" si="66"/>
        <v>0</v>
      </c>
      <c r="H1283" s="115">
        <f t="shared" si="67"/>
        <v>0</v>
      </c>
      <c r="I1283" s="18"/>
      <c r="J1283" s="18"/>
      <c r="K1283" s="7"/>
      <c r="L1283" s="7"/>
      <c r="M1283" s="7"/>
      <c r="N1283" s="18"/>
      <c r="O1283" s="122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</row>
    <row r="1284" spans="1:30" hidden="1">
      <c r="A1284" s="18" t="s">
        <v>15</v>
      </c>
      <c r="B1284" s="7" t="s">
        <v>75</v>
      </c>
      <c r="C1284" s="137">
        <v>46227</v>
      </c>
      <c r="D1284" s="42" t="s">
        <v>877</v>
      </c>
      <c r="E1284" s="36" t="s">
        <v>593</v>
      </c>
      <c r="F1284" s="112">
        <f t="shared" si="68"/>
        <v>8.6333333333333329</v>
      </c>
      <c r="G1284" s="113">
        <f t="shared" si="66"/>
        <v>0</v>
      </c>
      <c r="H1284" s="115">
        <f t="shared" si="67"/>
        <v>0</v>
      </c>
      <c r="I1284" s="18"/>
      <c r="J1284" s="18"/>
      <c r="K1284" s="7"/>
      <c r="L1284" s="7"/>
      <c r="M1284" s="7"/>
      <c r="N1284" s="18"/>
      <c r="O1284" s="122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</row>
    <row r="1285" spans="1:30" hidden="1">
      <c r="A1285" s="18" t="s">
        <v>15</v>
      </c>
      <c r="B1285" s="7" t="s">
        <v>75</v>
      </c>
      <c r="C1285" s="137">
        <v>46228</v>
      </c>
      <c r="D1285" s="42" t="s">
        <v>870</v>
      </c>
      <c r="E1285" s="36" t="s">
        <v>885</v>
      </c>
      <c r="F1285" s="112">
        <f t="shared" si="68"/>
        <v>9.6666666666666661</v>
      </c>
      <c r="G1285" s="113">
        <f t="shared" si="66"/>
        <v>0</v>
      </c>
      <c r="H1285" s="115">
        <f t="shared" si="67"/>
        <v>0</v>
      </c>
      <c r="I1285" s="18"/>
      <c r="J1285" s="18"/>
      <c r="K1285" s="7"/>
      <c r="L1285" s="7"/>
      <c r="M1285" s="7"/>
      <c r="N1285" s="18"/>
      <c r="O1285" s="122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</row>
    <row r="1286" spans="1:30" hidden="1">
      <c r="A1286" s="18" t="s">
        <v>15</v>
      </c>
      <c r="B1286" s="7" t="s">
        <v>75</v>
      </c>
      <c r="C1286" s="137">
        <v>46229</v>
      </c>
      <c r="D1286" s="42" t="s">
        <v>873</v>
      </c>
      <c r="E1286" s="36" t="s">
        <v>444</v>
      </c>
      <c r="F1286" s="112">
        <f t="shared" si="68"/>
        <v>8.0333333333333332</v>
      </c>
      <c r="G1286" s="113">
        <f t="shared" si="66"/>
        <v>0</v>
      </c>
      <c r="H1286" s="115">
        <f t="shared" si="67"/>
        <v>0</v>
      </c>
      <c r="I1286" s="18"/>
      <c r="J1286" s="18"/>
      <c r="K1286" s="7"/>
      <c r="L1286" s="7"/>
      <c r="M1286" s="7"/>
      <c r="N1286" s="18"/>
      <c r="O1286" s="122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</row>
    <row r="1287" spans="1:30" hidden="1">
      <c r="A1287" s="18" t="s">
        <v>15</v>
      </c>
      <c r="B1287" s="7" t="s">
        <v>75</v>
      </c>
      <c r="C1287" s="137">
        <v>46230</v>
      </c>
      <c r="D1287" s="42" t="s">
        <v>873</v>
      </c>
      <c r="E1287" s="36" t="s">
        <v>886</v>
      </c>
      <c r="F1287" s="112">
        <f t="shared" si="68"/>
        <v>7.6166666666666671</v>
      </c>
      <c r="G1287" s="113">
        <f t="shared" si="66"/>
        <v>0</v>
      </c>
      <c r="H1287" s="115">
        <f t="shared" si="67"/>
        <v>0</v>
      </c>
      <c r="I1287" s="18"/>
      <c r="J1287" s="18"/>
      <c r="K1287" s="7"/>
      <c r="L1287" s="7"/>
      <c r="M1287" s="7"/>
      <c r="N1287" s="18"/>
      <c r="O1287" s="122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</row>
    <row r="1288" spans="1:30" hidden="1">
      <c r="A1288" s="18" t="s">
        <v>15</v>
      </c>
      <c r="B1288" s="7" t="s">
        <v>75</v>
      </c>
      <c r="C1288" s="137">
        <v>46231</v>
      </c>
      <c r="D1288" s="42" t="s">
        <v>869</v>
      </c>
      <c r="E1288" s="36" t="s">
        <v>887</v>
      </c>
      <c r="F1288" s="112">
        <f t="shared" si="68"/>
        <v>6.2333333333333334</v>
      </c>
      <c r="G1288" s="113">
        <f t="shared" si="66"/>
        <v>0</v>
      </c>
      <c r="H1288" s="115">
        <f t="shared" si="67"/>
        <v>0</v>
      </c>
      <c r="I1288" s="18"/>
      <c r="J1288" s="18"/>
      <c r="K1288" s="7"/>
      <c r="L1288" s="7"/>
      <c r="M1288" s="7"/>
      <c r="N1288" s="18"/>
      <c r="O1288" s="122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</row>
    <row r="1289" spans="1:30" hidden="1">
      <c r="A1289" s="18" t="s">
        <v>15</v>
      </c>
      <c r="B1289" s="7" t="s">
        <v>75</v>
      </c>
      <c r="C1289" s="137">
        <v>46232</v>
      </c>
      <c r="D1289" s="42" t="s">
        <v>877</v>
      </c>
      <c r="E1289" s="36" t="s">
        <v>888</v>
      </c>
      <c r="F1289" s="112">
        <f t="shared" si="68"/>
        <v>9.9833333333333325</v>
      </c>
      <c r="G1289" s="113">
        <f t="shared" si="66"/>
        <v>0</v>
      </c>
      <c r="H1289" s="115">
        <f t="shared" si="67"/>
        <v>0</v>
      </c>
      <c r="I1289" s="18"/>
      <c r="J1289" s="18"/>
      <c r="K1289" s="7"/>
      <c r="L1289" s="7"/>
      <c r="M1289" s="7"/>
      <c r="N1289" s="18"/>
      <c r="O1289" s="122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</row>
    <row r="1290" spans="1:30" hidden="1">
      <c r="A1290" s="18" t="s">
        <v>15</v>
      </c>
      <c r="B1290" s="7" t="s">
        <v>75</v>
      </c>
      <c r="C1290" s="137">
        <v>46233</v>
      </c>
      <c r="D1290" s="42" t="s">
        <v>869</v>
      </c>
      <c r="E1290" s="36" t="s">
        <v>889</v>
      </c>
      <c r="F1290" s="112">
        <f t="shared" si="68"/>
        <v>6.333333333333333</v>
      </c>
      <c r="G1290" s="113">
        <f t="shared" si="66"/>
        <v>0</v>
      </c>
      <c r="H1290" s="115">
        <f t="shared" si="67"/>
        <v>0</v>
      </c>
      <c r="I1290" s="18"/>
      <c r="J1290" s="18"/>
      <c r="K1290" s="7"/>
      <c r="L1290" s="7"/>
      <c r="M1290" s="7"/>
      <c r="N1290" s="18"/>
      <c r="O1290" s="122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</row>
    <row r="1291" spans="1:30" hidden="1">
      <c r="A1291" s="18" t="s">
        <v>15</v>
      </c>
      <c r="B1291" s="7" t="s">
        <v>77</v>
      </c>
      <c r="C1291" s="137">
        <v>46204</v>
      </c>
      <c r="D1291" s="42" t="s">
        <v>870</v>
      </c>
      <c r="E1291" s="36" t="s">
        <v>890</v>
      </c>
      <c r="F1291" s="112">
        <f t="shared" si="68"/>
        <v>10.883333333333333</v>
      </c>
      <c r="G1291" s="113">
        <f t="shared" si="66"/>
        <v>0</v>
      </c>
      <c r="H1291" s="115">
        <f t="shared" si="67"/>
        <v>0</v>
      </c>
      <c r="I1291" s="18"/>
      <c r="J1291" s="18"/>
      <c r="K1291" s="7"/>
      <c r="L1291" s="7"/>
      <c r="M1291" s="7"/>
      <c r="N1291" s="18"/>
      <c r="O1291" s="122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</row>
    <row r="1292" spans="1:30" hidden="1">
      <c r="A1292" s="18" t="s">
        <v>15</v>
      </c>
      <c r="B1292" s="7" t="s">
        <v>77</v>
      </c>
      <c r="C1292" s="137">
        <v>46205</v>
      </c>
      <c r="D1292" s="42" t="s">
        <v>873</v>
      </c>
      <c r="E1292" s="36" t="s">
        <v>468</v>
      </c>
      <c r="F1292" s="112">
        <f t="shared" si="68"/>
        <v>8.0833333333333339</v>
      </c>
      <c r="G1292" s="113">
        <f t="shared" si="66"/>
        <v>0</v>
      </c>
      <c r="H1292" s="115">
        <f t="shared" si="67"/>
        <v>0</v>
      </c>
      <c r="I1292" s="18"/>
      <c r="J1292" s="18"/>
      <c r="K1292" s="7"/>
      <c r="L1292" s="7"/>
      <c r="M1292" s="7"/>
      <c r="N1292" s="18"/>
      <c r="O1292" s="122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</row>
    <row r="1293" spans="1:30" hidden="1">
      <c r="A1293" s="18" t="s">
        <v>15</v>
      </c>
      <c r="B1293" s="7" t="s">
        <v>77</v>
      </c>
      <c r="C1293" s="137">
        <v>46206</v>
      </c>
      <c r="D1293" s="42" t="s">
        <v>873</v>
      </c>
      <c r="E1293" s="36" t="s">
        <v>468</v>
      </c>
      <c r="F1293" s="112">
        <f t="shared" si="68"/>
        <v>8.0833333333333339</v>
      </c>
      <c r="G1293" s="113">
        <f t="shared" si="66"/>
        <v>0</v>
      </c>
      <c r="H1293" s="115">
        <f t="shared" si="67"/>
        <v>0</v>
      </c>
      <c r="I1293" s="18"/>
      <c r="J1293" s="18"/>
      <c r="K1293" s="7"/>
      <c r="L1293" s="7"/>
      <c r="M1293" s="7"/>
      <c r="N1293" s="18"/>
      <c r="O1293" s="122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</row>
    <row r="1294" spans="1:30" hidden="1">
      <c r="A1294" s="18" t="s">
        <v>15</v>
      </c>
      <c r="B1294" s="7" t="s">
        <v>77</v>
      </c>
      <c r="C1294" s="137">
        <v>46207</v>
      </c>
      <c r="D1294" s="42" t="s">
        <v>873</v>
      </c>
      <c r="E1294" s="36" t="s">
        <v>468</v>
      </c>
      <c r="F1294" s="112">
        <f t="shared" si="68"/>
        <v>8.0833333333333339</v>
      </c>
      <c r="G1294" s="113">
        <f t="shared" si="66"/>
        <v>0</v>
      </c>
      <c r="H1294" s="115">
        <f t="shared" si="67"/>
        <v>0</v>
      </c>
      <c r="I1294" s="18"/>
      <c r="J1294" s="18"/>
      <c r="K1294" s="7"/>
      <c r="L1294" s="7"/>
      <c r="M1294" s="7"/>
      <c r="N1294" s="18"/>
      <c r="O1294" s="122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</row>
    <row r="1295" spans="1:30" hidden="1">
      <c r="A1295" s="18" t="s">
        <v>15</v>
      </c>
      <c r="B1295" s="7" t="s">
        <v>77</v>
      </c>
      <c r="C1295" s="137">
        <v>46208</v>
      </c>
      <c r="D1295" s="42" t="s">
        <v>873</v>
      </c>
      <c r="E1295" s="36" t="s">
        <v>324</v>
      </c>
      <c r="F1295" s="112">
        <f t="shared" si="68"/>
        <v>8.0500000000000007</v>
      </c>
      <c r="G1295" s="113">
        <f t="shared" si="66"/>
        <v>0</v>
      </c>
      <c r="H1295" s="115">
        <f t="shared" si="67"/>
        <v>0</v>
      </c>
      <c r="I1295" s="18"/>
      <c r="J1295" s="18"/>
      <c r="K1295" s="7"/>
      <c r="L1295" s="7"/>
      <c r="M1295" s="7"/>
      <c r="N1295" s="18"/>
      <c r="O1295" s="122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</row>
    <row r="1296" spans="1:30" hidden="1">
      <c r="A1296" s="18" t="s">
        <v>15</v>
      </c>
      <c r="B1296" s="7" t="s">
        <v>77</v>
      </c>
      <c r="C1296" s="137">
        <v>46209</v>
      </c>
      <c r="D1296" s="42" t="s">
        <v>869</v>
      </c>
      <c r="E1296" s="36" t="s">
        <v>891</v>
      </c>
      <c r="F1296" s="112">
        <f t="shared" si="68"/>
        <v>6.35</v>
      </c>
      <c r="G1296" s="113">
        <f t="shared" si="66"/>
        <v>0</v>
      </c>
      <c r="H1296" s="115">
        <f t="shared" si="67"/>
        <v>0</v>
      </c>
      <c r="I1296" s="18"/>
      <c r="J1296" s="18"/>
      <c r="K1296" s="7"/>
      <c r="L1296" s="7"/>
      <c r="M1296" s="7"/>
      <c r="N1296" s="18"/>
      <c r="O1296" s="122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</row>
    <row r="1297" spans="1:30" hidden="1">
      <c r="A1297" s="18" t="s">
        <v>15</v>
      </c>
      <c r="B1297" s="7" t="s">
        <v>77</v>
      </c>
      <c r="C1297" s="137">
        <v>46210</v>
      </c>
      <c r="D1297" s="42" t="s">
        <v>870</v>
      </c>
      <c r="E1297" s="36" t="s">
        <v>892</v>
      </c>
      <c r="F1297" s="112">
        <f t="shared" si="68"/>
        <v>10.366666666666667</v>
      </c>
      <c r="G1297" s="113">
        <f t="shared" si="66"/>
        <v>0</v>
      </c>
      <c r="H1297" s="115">
        <f t="shared" si="67"/>
        <v>0</v>
      </c>
      <c r="I1297" s="18"/>
      <c r="J1297" s="18"/>
      <c r="K1297" s="7"/>
      <c r="L1297" s="7"/>
      <c r="M1297" s="7"/>
      <c r="N1297" s="18"/>
      <c r="O1297" s="122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</row>
    <row r="1298" spans="1:30" hidden="1">
      <c r="A1298" s="18" t="s">
        <v>15</v>
      </c>
      <c r="B1298" s="7" t="s">
        <v>77</v>
      </c>
      <c r="C1298" s="137">
        <v>46211</v>
      </c>
      <c r="D1298" s="42" t="s">
        <v>877</v>
      </c>
      <c r="E1298" s="36" t="s">
        <v>421</v>
      </c>
      <c r="F1298" s="112">
        <f t="shared" si="68"/>
        <v>6.166666666666667</v>
      </c>
      <c r="G1298" s="113">
        <f t="shared" si="66"/>
        <v>0</v>
      </c>
      <c r="H1298" s="115">
        <f t="shared" si="67"/>
        <v>0</v>
      </c>
      <c r="I1298" s="18"/>
      <c r="J1298" s="18"/>
      <c r="K1298" s="7"/>
      <c r="L1298" s="7"/>
      <c r="M1298" s="7"/>
      <c r="N1298" s="18"/>
      <c r="O1298" s="122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</row>
    <row r="1299" spans="1:30" hidden="1">
      <c r="A1299" s="18" t="s">
        <v>15</v>
      </c>
      <c r="B1299" s="7" t="s">
        <v>77</v>
      </c>
      <c r="C1299" s="137">
        <v>46212</v>
      </c>
      <c r="D1299" s="42" t="s">
        <v>873</v>
      </c>
      <c r="E1299" s="36" t="s">
        <v>579</v>
      </c>
      <c r="F1299" s="112">
        <f t="shared" si="68"/>
        <v>8.1333333333333329</v>
      </c>
      <c r="G1299" s="113">
        <f t="shared" si="66"/>
        <v>0</v>
      </c>
      <c r="H1299" s="115">
        <f t="shared" si="67"/>
        <v>0</v>
      </c>
      <c r="I1299" s="18"/>
      <c r="J1299" s="18"/>
      <c r="K1299" s="7"/>
      <c r="L1299" s="7"/>
      <c r="M1299" s="7"/>
      <c r="N1299" s="18"/>
      <c r="O1299" s="122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</row>
    <row r="1300" spans="1:30" hidden="1">
      <c r="A1300" s="18" t="s">
        <v>15</v>
      </c>
      <c r="B1300" s="7" t="s">
        <v>77</v>
      </c>
      <c r="C1300" s="137">
        <v>46213</v>
      </c>
      <c r="D1300" s="42" t="s">
        <v>873</v>
      </c>
      <c r="E1300" s="36" t="s">
        <v>496</v>
      </c>
      <c r="F1300" s="112">
        <f t="shared" si="68"/>
        <v>8.0666666666666664</v>
      </c>
      <c r="G1300" s="113">
        <f t="shared" si="66"/>
        <v>0</v>
      </c>
      <c r="H1300" s="115">
        <f t="shared" si="67"/>
        <v>0</v>
      </c>
      <c r="I1300" s="18"/>
      <c r="J1300" s="18"/>
      <c r="K1300" s="7"/>
      <c r="L1300" s="7"/>
      <c r="M1300" s="7"/>
      <c r="N1300" s="18"/>
      <c r="O1300" s="122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</row>
    <row r="1301" spans="1:30" hidden="1">
      <c r="A1301" s="18" t="s">
        <v>15</v>
      </c>
      <c r="B1301" s="7" t="s">
        <v>77</v>
      </c>
      <c r="C1301" s="137">
        <v>46214</v>
      </c>
      <c r="D1301" s="42" t="s">
        <v>873</v>
      </c>
      <c r="E1301" s="36" t="s">
        <v>468</v>
      </c>
      <c r="F1301" s="112">
        <f t="shared" si="68"/>
        <v>8.0833333333333339</v>
      </c>
      <c r="G1301" s="113">
        <f t="shared" si="66"/>
        <v>0</v>
      </c>
      <c r="H1301" s="115">
        <f t="shared" si="67"/>
        <v>0</v>
      </c>
      <c r="I1301" s="18"/>
      <c r="J1301" s="18"/>
      <c r="K1301" s="7"/>
      <c r="L1301" s="7"/>
      <c r="M1301" s="7"/>
      <c r="N1301" s="18"/>
      <c r="O1301" s="122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</row>
    <row r="1302" spans="1:30" hidden="1">
      <c r="A1302" s="18" t="s">
        <v>15</v>
      </c>
      <c r="B1302" s="7" t="s">
        <v>77</v>
      </c>
      <c r="C1302" s="137">
        <v>46215</v>
      </c>
      <c r="D1302" s="42" t="s">
        <v>873</v>
      </c>
      <c r="E1302" s="36" t="s">
        <v>324</v>
      </c>
      <c r="F1302" s="112">
        <f t="shared" si="68"/>
        <v>8.0500000000000007</v>
      </c>
      <c r="G1302" s="113">
        <f t="shared" si="66"/>
        <v>0</v>
      </c>
      <c r="H1302" s="115">
        <f t="shared" si="67"/>
        <v>0</v>
      </c>
      <c r="I1302" s="18"/>
      <c r="J1302" s="18"/>
      <c r="K1302" s="7"/>
      <c r="L1302" s="7"/>
      <c r="M1302" s="7"/>
      <c r="N1302" s="18"/>
      <c r="O1302" s="122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</row>
    <row r="1303" spans="1:30" hidden="1">
      <c r="A1303" s="18" t="s">
        <v>15</v>
      </c>
      <c r="B1303" s="7" t="s">
        <v>77</v>
      </c>
      <c r="C1303" s="137">
        <v>46216</v>
      </c>
      <c r="D1303" s="42" t="s">
        <v>873</v>
      </c>
      <c r="E1303" s="36" t="s">
        <v>243</v>
      </c>
      <c r="F1303" s="112">
        <f t="shared" si="68"/>
        <v>8</v>
      </c>
      <c r="G1303" s="113">
        <f t="shared" si="66"/>
        <v>0</v>
      </c>
      <c r="H1303" s="115">
        <f t="shared" si="67"/>
        <v>0</v>
      </c>
      <c r="I1303" s="18"/>
      <c r="J1303" s="18"/>
      <c r="K1303" s="7"/>
      <c r="L1303" s="7"/>
      <c r="M1303" s="7"/>
      <c r="N1303" s="18"/>
      <c r="O1303" s="122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</row>
    <row r="1304" spans="1:30" hidden="1">
      <c r="A1304" s="18" t="s">
        <v>15</v>
      </c>
      <c r="B1304" s="7" t="s">
        <v>77</v>
      </c>
      <c r="C1304" s="137">
        <v>46217</v>
      </c>
      <c r="D1304" s="42" t="s">
        <v>869</v>
      </c>
      <c r="E1304" s="36" t="s">
        <v>656</v>
      </c>
      <c r="F1304" s="112">
        <f t="shared" si="68"/>
        <v>6.083333333333333</v>
      </c>
      <c r="G1304" s="113">
        <f t="shared" si="66"/>
        <v>0</v>
      </c>
      <c r="H1304" s="115">
        <f t="shared" si="67"/>
        <v>0</v>
      </c>
      <c r="I1304" s="18"/>
      <c r="J1304" s="18"/>
      <c r="K1304" s="7"/>
      <c r="L1304" s="7"/>
      <c r="M1304" s="7"/>
      <c r="N1304" s="18"/>
      <c r="O1304" s="122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</row>
    <row r="1305" spans="1:30" hidden="1">
      <c r="A1305" s="18" t="s">
        <v>15</v>
      </c>
      <c r="B1305" s="7" t="s">
        <v>77</v>
      </c>
      <c r="C1305" s="137">
        <v>46218</v>
      </c>
      <c r="D1305" s="42" t="s">
        <v>872</v>
      </c>
      <c r="E1305" s="36" t="s">
        <v>422</v>
      </c>
      <c r="F1305" s="112">
        <f t="shared" si="68"/>
        <v>9.3833333333333329</v>
      </c>
      <c r="G1305" s="113">
        <f t="shared" si="66"/>
        <v>0</v>
      </c>
      <c r="H1305" s="115">
        <f t="shared" si="67"/>
        <v>0</v>
      </c>
      <c r="I1305" s="18"/>
      <c r="J1305" s="18"/>
      <c r="K1305" s="7"/>
      <c r="L1305" s="7"/>
      <c r="M1305" s="7"/>
      <c r="N1305" s="18"/>
      <c r="O1305" s="122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</row>
    <row r="1306" spans="1:30" hidden="1">
      <c r="A1306" s="18" t="s">
        <v>15</v>
      </c>
      <c r="B1306" s="7" t="s">
        <v>77</v>
      </c>
      <c r="C1306" s="137">
        <v>46219</v>
      </c>
      <c r="D1306" s="42" t="s">
        <v>870</v>
      </c>
      <c r="E1306" s="36" t="s">
        <v>893</v>
      </c>
      <c r="F1306" s="112">
        <f t="shared" si="68"/>
        <v>9.5833333333333339</v>
      </c>
      <c r="G1306" s="113">
        <f t="shared" si="66"/>
        <v>0</v>
      </c>
      <c r="H1306" s="115">
        <f t="shared" si="67"/>
        <v>0</v>
      </c>
      <c r="I1306" s="18"/>
      <c r="J1306" s="18"/>
      <c r="K1306" s="7"/>
      <c r="L1306" s="7"/>
      <c r="M1306" s="7"/>
      <c r="N1306" s="18"/>
      <c r="O1306" s="122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</row>
    <row r="1307" spans="1:30" hidden="1">
      <c r="A1307" s="18" t="s">
        <v>15</v>
      </c>
      <c r="B1307" s="7" t="s">
        <v>77</v>
      </c>
      <c r="C1307" s="137">
        <v>46220</v>
      </c>
      <c r="D1307" s="42" t="s">
        <v>873</v>
      </c>
      <c r="E1307" s="36" t="s">
        <v>468</v>
      </c>
      <c r="F1307" s="112">
        <f t="shared" si="68"/>
        <v>8.0833333333333339</v>
      </c>
      <c r="G1307" s="113">
        <f t="shared" si="66"/>
        <v>0</v>
      </c>
      <c r="H1307" s="115">
        <f t="shared" si="67"/>
        <v>0</v>
      </c>
      <c r="I1307" s="18"/>
      <c r="J1307" s="18"/>
      <c r="K1307" s="7"/>
      <c r="L1307" s="7"/>
      <c r="M1307" s="7"/>
      <c r="N1307" s="18"/>
      <c r="O1307" s="122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</row>
    <row r="1308" spans="1:30" hidden="1">
      <c r="A1308" s="18" t="s">
        <v>15</v>
      </c>
      <c r="B1308" s="7" t="s">
        <v>77</v>
      </c>
      <c r="C1308" s="137">
        <v>46221</v>
      </c>
      <c r="D1308" s="42" t="s">
        <v>873</v>
      </c>
      <c r="E1308" s="36" t="s">
        <v>468</v>
      </c>
      <c r="F1308" s="112">
        <f t="shared" si="68"/>
        <v>8.0833333333333339</v>
      </c>
      <c r="G1308" s="113">
        <f t="shared" si="66"/>
        <v>0</v>
      </c>
      <c r="H1308" s="115">
        <f t="shared" si="67"/>
        <v>0</v>
      </c>
      <c r="I1308" s="18"/>
      <c r="J1308" s="18"/>
      <c r="K1308" s="7"/>
      <c r="L1308" s="7"/>
      <c r="M1308" s="7"/>
      <c r="N1308" s="18"/>
      <c r="O1308" s="122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</row>
    <row r="1309" spans="1:30" hidden="1">
      <c r="A1309" s="18" t="s">
        <v>15</v>
      </c>
      <c r="B1309" s="7" t="s">
        <v>77</v>
      </c>
      <c r="C1309" s="137">
        <v>46222</v>
      </c>
      <c r="D1309" s="42" t="s">
        <v>873</v>
      </c>
      <c r="E1309" s="36" t="s">
        <v>561</v>
      </c>
      <c r="F1309" s="112">
        <f t="shared" si="68"/>
        <v>8.1</v>
      </c>
      <c r="G1309" s="113">
        <f t="shared" si="66"/>
        <v>0</v>
      </c>
      <c r="H1309" s="115">
        <f t="shared" si="67"/>
        <v>0</v>
      </c>
      <c r="I1309" s="18"/>
      <c r="J1309" s="18"/>
      <c r="K1309" s="7"/>
      <c r="L1309" s="7"/>
      <c r="M1309" s="7"/>
      <c r="N1309" s="18"/>
      <c r="O1309" s="122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</row>
    <row r="1310" spans="1:30" hidden="1">
      <c r="A1310" s="18" t="s">
        <v>15</v>
      </c>
      <c r="B1310" s="7" t="s">
        <v>77</v>
      </c>
      <c r="C1310" s="137">
        <v>46223</v>
      </c>
      <c r="D1310" s="42" t="s">
        <v>873</v>
      </c>
      <c r="E1310" s="36" t="s">
        <v>468</v>
      </c>
      <c r="F1310" s="112">
        <f t="shared" si="68"/>
        <v>8.0833333333333339</v>
      </c>
      <c r="G1310" s="113">
        <f t="shared" si="66"/>
        <v>0</v>
      </c>
      <c r="H1310" s="115">
        <f t="shared" si="67"/>
        <v>0</v>
      </c>
      <c r="I1310" s="18"/>
      <c r="J1310" s="18"/>
      <c r="K1310" s="7"/>
      <c r="L1310" s="7"/>
      <c r="M1310" s="7"/>
      <c r="N1310" s="18"/>
      <c r="O1310" s="122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</row>
    <row r="1311" spans="1:30" hidden="1">
      <c r="A1311" s="18" t="s">
        <v>15</v>
      </c>
      <c r="B1311" s="7" t="s">
        <v>77</v>
      </c>
      <c r="C1311" s="137">
        <v>46224</v>
      </c>
      <c r="D1311" s="42" t="s">
        <v>869</v>
      </c>
      <c r="E1311" s="36" t="s">
        <v>894</v>
      </c>
      <c r="F1311" s="112">
        <f t="shared" si="68"/>
        <v>6.1833333333333336</v>
      </c>
      <c r="G1311" s="113">
        <f t="shared" si="66"/>
        <v>0</v>
      </c>
      <c r="H1311" s="115">
        <f t="shared" si="67"/>
        <v>0</v>
      </c>
      <c r="I1311" s="18"/>
      <c r="J1311" s="18"/>
      <c r="K1311" s="7"/>
      <c r="L1311" s="7"/>
      <c r="M1311" s="7"/>
      <c r="N1311" s="18"/>
      <c r="O1311" s="122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</row>
    <row r="1312" spans="1:30" hidden="1">
      <c r="A1312" s="18" t="s">
        <v>15</v>
      </c>
      <c r="B1312" s="7" t="s">
        <v>77</v>
      </c>
      <c r="C1312" s="137">
        <v>46225</v>
      </c>
      <c r="D1312" s="42" t="s">
        <v>870</v>
      </c>
      <c r="E1312" s="36" t="s">
        <v>895</v>
      </c>
      <c r="F1312" s="112">
        <f t="shared" si="68"/>
        <v>11.683333333333334</v>
      </c>
      <c r="G1312" s="113">
        <f t="shared" si="66"/>
        <v>0</v>
      </c>
      <c r="H1312" s="115">
        <f t="shared" si="67"/>
        <v>0</v>
      </c>
      <c r="I1312" s="18"/>
      <c r="J1312" s="18"/>
      <c r="K1312" s="7"/>
      <c r="L1312" s="7"/>
      <c r="M1312" s="7"/>
      <c r="N1312" s="18"/>
      <c r="O1312" s="122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</row>
    <row r="1313" spans="1:30" hidden="1">
      <c r="A1313" s="18" t="s">
        <v>15</v>
      </c>
      <c r="B1313" s="7" t="s">
        <v>77</v>
      </c>
      <c r="C1313" s="137">
        <v>46226</v>
      </c>
      <c r="D1313" s="42" t="s">
        <v>870</v>
      </c>
      <c r="E1313" s="36" t="s">
        <v>592</v>
      </c>
      <c r="F1313" s="112">
        <f t="shared" si="68"/>
        <v>9.65</v>
      </c>
      <c r="G1313" s="113">
        <f t="shared" si="66"/>
        <v>0</v>
      </c>
      <c r="H1313" s="115">
        <f t="shared" si="67"/>
        <v>0</v>
      </c>
      <c r="I1313" s="18"/>
      <c r="J1313" s="18"/>
      <c r="K1313" s="7"/>
      <c r="L1313" s="7"/>
      <c r="M1313" s="7"/>
      <c r="N1313" s="18"/>
      <c r="O1313" s="122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</row>
    <row r="1314" spans="1:30" hidden="1">
      <c r="A1314" s="18" t="s">
        <v>15</v>
      </c>
      <c r="B1314" s="7" t="s">
        <v>77</v>
      </c>
      <c r="C1314" s="137">
        <v>46227</v>
      </c>
      <c r="D1314" s="42" t="s">
        <v>870</v>
      </c>
      <c r="E1314" s="36" t="s">
        <v>783</v>
      </c>
      <c r="F1314" s="112">
        <f t="shared" si="68"/>
        <v>6.2833333333333332</v>
      </c>
      <c r="G1314" s="113">
        <f t="shared" si="66"/>
        <v>0</v>
      </c>
      <c r="H1314" s="115">
        <f t="shared" si="67"/>
        <v>0</v>
      </c>
      <c r="I1314" s="18"/>
      <c r="J1314" s="18"/>
      <c r="K1314" s="7"/>
      <c r="L1314" s="7"/>
      <c r="M1314" s="7"/>
      <c r="N1314" s="18"/>
      <c r="O1314" s="122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</row>
    <row r="1315" spans="1:30" hidden="1">
      <c r="A1315" s="18" t="s">
        <v>15</v>
      </c>
      <c r="B1315" s="7" t="s">
        <v>77</v>
      </c>
      <c r="C1315" s="137">
        <v>46227</v>
      </c>
      <c r="D1315" s="42" t="s">
        <v>873</v>
      </c>
      <c r="E1315" s="36" t="s">
        <v>468</v>
      </c>
      <c r="F1315" s="112">
        <f t="shared" si="68"/>
        <v>8.0833333333333339</v>
      </c>
      <c r="G1315" s="113">
        <f t="shared" si="66"/>
        <v>0</v>
      </c>
      <c r="H1315" s="115">
        <f t="shared" si="67"/>
        <v>0</v>
      </c>
      <c r="I1315" s="18"/>
      <c r="J1315" s="18"/>
      <c r="K1315" s="7"/>
      <c r="L1315" s="7"/>
      <c r="M1315" s="7"/>
      <c r="N1315" s="18"/>
      <c r="O1315" s="122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</row>
    <row r="1316" spans="1:30" hidden="1">
      <c r="A1316" s="18" t="s">
        <v>15</v>
      </c>
      <c r="B1316" s="7" t="s">
        <v>77</v>
      </c>
      <c r="C1316" s="137">
        <v>46228</v>
      </c>
      <c r="D1316" s="42" t="s">
        <v>873</v>
      </c>
      <c r="E1316" s="36" t="s">
        <v>561</v>
      </c>
      <c r="F1316" s="112">
        <f t="shared" si="68"/>
        <v>8.1</v>
      </c>
      <c r="G1316" s="113">
        <f t="shared" si="66"/>
        <v>0</v>
      </c>
      <c r="H1316" s="115">
        <f t="shared" si="67"/>
        <v>0</v>
      </c>
      <c r="I1316" s="18"/>
      <c r="J1316" s="18"/>
      <c r="K1316" s="7"/>
      <c r="L1316" s="7"/>
      <c r="M1316" s="7"/>
      <c r="N1316" s="18"/>
      <c r="O1316" s="122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</row>
    <row r="1317" spans="1:30" hidden="1">
      <c r="A1317" s="18" t="s">
        <v>15</v>
      </c>
      <c r="B1317" s="7" t="s">
        <v>77</v>
      </c>
      <c r="C1317" s="137">
        <v>46229</v>
      </c>
      <c r="D1317" s="42" t="s">
        <v>873</v>
      </c>
      <c r="E1317" s="36" t="s">
        <v>468</v>
      </c>
      <c r="F1317" s="112">
        <f t="shared" si="68"/>
        <v>8.0833333333333339</v>
      </c>
      <c r="G1317" s="113">
        <f t="shared" si="66"/>
        <v>0</v>
      </c>
      <c r="H1317" s="115">
        <f t="shared" si="67"/>
        <v>0</v>
      </c>
      <c r="I1317" s="18"/>
      <c r="J1317" s="18"/>
      <c r="K1317" s="7"/>
      <c r="L1317" s="7"/>
      <c r="M1317" s="7"/>
      <c r="N1317" s="18"/>
      <c r="O1317" s="122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</row>
    <row r="1318" spans="1:30" hidden="1">
      <c r="A1318" s="18" t="s">
        <v>15</v>
      </c>
      <c r="B1318" s="7" t="s">
        <v>77</v>
      </c>
      <c r="C1318" s="137">
        <v>46230</v>
      </c>
      <c r="D1318" s="42" t="s">
        <v>869</v>
      </c>
      <c r="E1318" s="36" t="s">
        <v>706</v>
      </c>
      <c r="F1318" s="112">
        <f t="shared" si="68"/>
        <v>6.1</v>
      </c>
      <c r="G1318" s="113">
        <f t="shared" si="66"/>
        <v>0</v>
      </c>
      <c r="H1318" s="115">
        <f t="shared" si="67"/>
        <v>0</v>
      </c>
      <c r="I1318" s="18"/>
      <c r="J1318" s="18"/>
      <c r="K1318" s="7"/>
      <c r="L1318" s="7"/>
      <c r="M1318" s="7"/>
      <c r="N1318" s="18"/>
      <c r="O1318" s="122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</row>
    <row r="1319" spans="1:30" hidden="1">
      <c r="A1319" s="18" t="s">
        <v>15</v>
      </c>
      <c r="B1319" s="7" t="s">
        <v>77</v>
      </c>
      <c r="C1319" s="137">
        <v>46231</v>
      </c>
      <c r="D1319" s="42" t="s">
        <v>869</v>
      </c>
      <c r="E1319" s="36" t="s">
        <v>286</v>
      </c>
      <c r="F1319" s="112">
        <f t="shared" si="68"/>
        <v>8.3833333333333329</v>
      </c>
      <c r="G1319" s="113">
        <f t="shared" si="66"/>
        <v>0</v>
      </c>
      <c r="H1319" s="115">
        <f t="shared" si="67"/>
        <v>0</v>
      </c>
      <c r="I1319" s="18"/>
      <c r="J1319" s="18"/>
      <c r="K1319" s="7"/>
      <c r="L1319" s="7"/>
      <c r="M1319" s="7"/>
      <c r="N1319" s="18"/>
      <c r="O1319" s="122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</row>
    <row r="1320" spans="1:30" hidden="1">
      <c r="A1320" s="18" t="s">
        <v>15</v>
      </c>
      <c r="B1320" s="7" t="s">
        <v>77</v>
      </c>
      <c r="C1320" s="137">
        <v>46232</v>
      </c>
      <c r="D1320" s="42" t="s">
        <v>870</v>
      </c>
      <c r="E1320" s="36" t="s">
        <v>896</v>
      </c>
      <c r="F1320" s="112">
        <f t="shared" si="68"/>
        <v>10.933333333333334</v>
      </c>
      <c r="G1320" s="113">
        <f t="shared" si="66"/>
        <v>0</v>
      </c>
      <c r="H1320" s="115">
        <f t="shared" si="67"/>
        <v>0</v>
      </c>
      <c r="I1320" s="18"/>
      <c r="J1320" s="18"/>
      <c r="K1320" s="7"/>
      <c r="L1320" s="7"/>
      <c r="M1320" s="7"/>
      <c r="N1320" s="18"/>
      <c r="O1320" s="122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</row>
    <row r="1321" spans="1:30" hidden="1">
      <c r="A1321" s="18" t="s">
        <v>15</v>
      </c>
      <c r="B1321" s="7" t="s">
        <v>77</v>
      </c>
      <c r="C1321" s="137">
        <v>46233</v>
      </c>
      <c r="D1321" s="42" t="s">
        <v>870</v>
      </c>
      <c r="E1321" s="36" t="s">
        <v>897</v>
      </c>
      <c r="F1321" s="112">
        <f t="shared" si="68"/>
        <v>10.55</v>
      </c>
      <c r="G1321" s="113">
        <f t="shared" si="66"/>
        <v>0</v>
      </c>
      <c r="H1321" s="115">
        <f t="shared" si="67"/>
        <v>0</v>
      </c>
      <c r="I1321" s="18"/>
      <c r="J1321" s="18"/>
      <c r="K1321" s="7"/>
      <c r="L1321" s="7"/>
      <c r="M1321" s="7"/>
      <c r="N1321" s="18"/>
      <c r="O1321" s="122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</row>
    <row r="1322" spans="1:30" hidden="1">
      <c r="A1322" s="18" t="s">
        <v>15</v>
      </c>
      <c r="B1322" s="7" t="s">
        <v>77</v>
      </c>
      <c r="C1322" s="137">
        <v>46234</v>
      </c>
      <c r="D1322" s="42" t="s">
        <v>873</v>
      </c>
      <c r="E1322" s="36" t="s">
        <v>496</v>
      </c>
      <c r="F1322" s="112">
        <f t="shared" si="68"/>
        <v>8.0666666666666664</v>
      </c>
      <c r="G1322" s="113">
        <f t="shared" si="66"/>
        <v>0</v>
      </c>
      <c r="H1322" s="115">
        <f t="shared" si="67"/>
        <v>0</v>
      </c>
      <c r="I1322" s="18"/>
      <c r="J1322" s="18"/>
      <c r="K1322" s="7"/>
      <c r="L1322" s="7"/>
      <c r="M1322" s="7"/>
      <c r="N1322" s="18"/>
      <c r="O1322" s="122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</row>
    <row r="1323" spans="1:30" hidden="1">
      <c r="A1323" s="18" t="s">
        <v>15</v>
      </c>
      <c r="B1323" s="7" t="s">
        <v>78</v>
      </c>
      <c r="C1323" s="137">
        <v>46204</v>
      </c>
      <c r="D1323" s="42" t="s">
        <v>873</v>
      </c>
      <c r="E1323" s="36" t="s">
        <v>243</v>
      </c>
      <c r="F1323" s="112">
        <f t="shared" si="68"/>
        <v>8</v>
      </c>
      <c r="G1323" s="113">
        <f t="shared" si="66"/>
        <v>0</v>
      </c>
      <c r="H1323" s="115">
        <f t="shared" si="67"/>
        <v>0</v>
      </c>
      <c r="I1323" s="18"/>
      <c r="J1323" s="18"/>
      <c r="K1323" s="7"/>
      <c r="L1323" s="7"/>
      <c r="M1323" s="7"/>
      <c r="N1323" s="18"/>
      <c r="O1323" s="122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</row>
    <row r="1324" spans="1:30" hidden="1">
      <c r="A1324" s="18" t="s">
        <v>15</v>
      </c>
      <c r="B1324" s="7" t="s">
        <v>78</v>
      </c>
      <c r="C1324" s="137">
        <v>46205</v>
      </c>
      <c r="D1324" s="42" t="s">
        <v>873</v>
      </c>
      <c r="E1324" s="36" t="s">
        <v>324</v>
      </c>
      <c r="F1324" s="112">
        <f t="shared" si="68"/>
        <v>8.0500000000000007</v>
      </c>
      <c r="G1324" s="113">
        <f t="shared" si="66"/>
        <v>0</v>
      </c>
      <c r="H1324" s="115">
        <f t="shared" si="67"/>
        <v>0</v>
      </c>
      <c r="I1324" s="18"/>
      <c r="J1324" s="18"/>
      <c r="K1324" s="7"/>
      <c r="L1324" s="7"/>
      <c r="M1324" s="7"/>
      <c r="N1324" s="18"/>
      <c r="O1324" s="122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</row>
    <row r="1325" spans="1:30" hidden="1">
      <c r="A1325" s="18" t="s">
        <v>15</v>
      </c>
      <c r="B1325" s="7" t="s">
        <v>78</v>
      </c>
      <c r="C1325" s="137">
        <v>46206</v>
      </c>
      <c r="D1325" s="42" t="s">
        <v>873</v>
      </c>
      <c r="E1325" s="36" t="s">
        <v>324</v>
      </c>
      <c r="F1325" s="112">
        <f t="shared" si="68"/>
        <v>8.0500000000000007</v>
      </c>
      <c r="G1325" s="113">
        <f t="shared" si="66"/>
        <v>0</v>
      </c>
      <c r="H1325" s="115">
        <f t="shared" si="67"/>
        <v>0</v>
      </c>
      <c r="I1325" s="18"/>
      <c r="J1325" s="18"/>
      <c r="K1325" s="7"/>
      <c r="L1325" s="7"/>
      <c r="M1325" s="7"/>
      <c r="N1325" s="18"/>
      <c r="O1325" s="122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</row>
    <row r="1326" spans="1:30" hidden="1">
      <c r="A1326" s="18" t="s">
        <v>15</v>
      </c>
      <c r="B1326" s="7" t="s">
        <v>78</v>
      </c>
      <c r="C1326" s="137">
        <v>46207</v>
      </c>
      <c r="D1326" s="42" t="s">
        <v>873</v>
      </c>
      <c r="E1326" s="36" t="s">
        <v>298</v>
      </c>
      <c r="F1326" s="112">
        <f t="shared" si="68"/>
        <v>7.9833333333333334</v>
      </c>
      <c r="G1326" s="113">
        <f t="shared" si="66"/>
        <v>0</v>
      </c>
      <c r="H1326" s="115">
        <f t="shared" si="67"/>
        <v>0</v>
      </c>
      <c r="I1326" s="18"/>
      <c r="J1326" s="18"/>
      <c r="K1326" s="7"/>
      <c r="L1326" s="7"/>
      <c r="M1326" s="7"/>
      <c r="N1326" s="18"/>
      <c r="O1326" s="122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</row>
    <row r="1327" spans="1:30" hidden="1">
      <c r="A1327" s="18" t="s">
        <v>15</v>
      </c>
      <c r="B1327" s="7" t="s">
        <v>78</v>
      </c>
      <c r="C1327" s="137">
        <v>46208</v>
      </c>
      <c r="D1327" s="42" t="s">
        <v>873</v>
      </c>
      <c r="E1327" s="36" t="s">
        <v>491</v>
      </c>
      <c r="F1327" s="112">
        <f t="shared" si="68"/>
        <v>7.9666666666666668</v>
      </c>
      <c r="G1327" s="113">
        <f t="shared" si="66"/>
        <v>0</v>
      </c>
      <c r="H1327" s="115">
        <f t="shared" si="67"/>
        <v>0</v>
      </c>
      <c r="I1327" s="18"/>
      <c r="J1327" s="18"/>
      <c r="K1327" s="7"/>
      <c r="L1327" s="7"/>
      <c r="M1327" s="7"/>
      <c r="N1327" s="18"/>
      <c r="O1327" s="122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</row>
    <row r="1328" spans="1:30" hidden="1">
      <c r="A1328" s="18" t="s">
        <v>15</v>
      </c>
      <c r="B1328" s="7" t="s">
        <v>78</v>
      </c>
      <c r="C1328" s="137">
        <v>46209</v>
      </c>
      <c r="D1328" s="42" t="s">
        <v>873</v>
      </c>
      <c r="E1328" s="36" t="s">
        <v>298</v>
      </c>
      <c r="F1328" s="112">
        <f t="shared" si="68"/>
        <v>7.9833333333333334</v>
      </c>
      <c r="G1328" s="113">
        <f t="shared" si="66"/>
        <v>0</v>
      </c>
      <c r="H1328" s="115">
        <f t="shared" si="67"/>
        <v>0</v>
      </c>
      <c r="I1328" s="18"/>
      <c r="J1328" s="18"/>
      <c r="K1328" s="7"/>
      <c r="L1328" s="7"/>
      <c r="M1328" s="7"/>
      <c r="N1328" s="18"/>
      <c r="O1328" s="122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</row>
    <row r="1329" spans="1:30" hidden="1">
      <c r="A1329" s="18" t="s">
        <v>15</v>
      </c>
      <c r="B1329" s="7" t="s">
        <v>78</v>
      </c>
      <c r="C1329" s="137">
        <v>46210</v>
      </c>
      <c r="D1329" s="42" t="s">
        <v>869</v>
      </c>
      <c r="E1329" s="36" t="s">
        <v>653</v>
      </c>
      <c r="F1329" s="112">
        <f t="shared" si="68"/>
        <v>6.0666666666666664</v>
      </c>
      <c r="G1329" s="113">
        <f t="shared" si="66"/>
        <v>0</v>
      </c>
      <c r="H1329" s="115">
        <f t="shared" si="67"/>
        <v>0</v>
      </c>
      <c r="I1329" s="18"/>
      <c r="J1329" s="18"/>
      <c r="K1329" s="7"/>
      <c r="L1329" s="7"/>
      <c r="M1329" s="7"/>
      <c r="N1329" s="18"/>
      <c r="O1329" s="122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</row>
    <row r="1330" spans="1:30" hidden="1">
      <c r="A1330" s="18" t="s">
        <v>15</v>
      </c>
      <c r="B1330" s="7" t="s">
        <v>78</v>
      </c>
      <c r="C1330" s="137">
        <v>46211</v>
      </c>
      <c r="D1330" s="42" t="s">
        <v>870</v>
      </c>
      <c r="E1330" s="36" t="s">
        <v>898</v>
      </c>
      <c r="F1330" s="112">
        <f t="shared" si="68"/>
        <v>11.033333333333333</v>
      </c>
      <c r="G1330" s="113">
        <f t="shared" si="66"/>
        <v>0</v>
      </c>
      <c r="H1330" s="115">
        <f t="shared" si="67"/>
        <v>0</v>
      </c>
      <c r="I1330" s="18"/>
      <c r="J1330" s="18"/>
      <c r="K1330" s="7"/>
      <c r="L1330" s="7"/>
      <c r="M1330" s="7"/>
      <c r="N1330" s="18"/>
      <c r="O1330" s="122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</row>
    <row r="1331" spans="1:30" hidden="1">
      <c r="A1331" s="18" t="s">
        <v>15</v>
      </c>
      <c r="B1331" s="7" t="s">
        <v>78</v>
      </c>
      <c r="C1331" s="137">
        <v>46212</v>
      </c>
      <c r="D1331" s="42" t="s">
        <v>870</v>
      </c>
      <c r="E1331" s="36" t="s">
        <v>689</v>
      </c>
      <c r="F1331" s="112">
        <f t="shared" si="68"/>
        <v>10.016666666666667</v>
      </c>
      <c r="G1331" s="113">
        <f t="shared" si="66"/>
        <v>0</v>
      </c>
      <c r="H1331" s="115">
        <f t="shared" si="67"/>
        <v>0</v>
      </c>
      <c r="I1331" s="18"/>
      <c r="J1331" s="18"/>
      <c r="K1331" s="7"/>
      <c r="L1331" s="7"/>
      <c r="M1331" s="7"/>
      <c r="N1331" s="18"/>
      <c r="O1331" s="122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</row>
    <row r="1332" spans="1:30" hidden="1">
      <c r="A1332" s="18" t="s">
        <v>15</v>
      </c>
      <c r="B1332" s="7" t="s">
        <v>78</v>
      </c>
      <c r="C1332" s="137">
        <v>46213</v>
      </c>
      <c r="D1332" s="42" t="s">
        <v>873</v>
      </c>
      <c r="E1332" s="36" t="s">
        <v>243</v>
      </c>
      <c r="F1332" s="112">
        <f t="shared" si="68"/>
        <v>8</v>
      </c>
      <c r="G1332" s="113">
        <f t="shared" si="66"/>
        <v>0</v>
      </c>
      <c r="H1332" s="115">
        <f t="shared" si="67"/>
        <v>0</v>
      </c>
      <c r="I1332" s="18"/>
      <c r="J1332" s="18"/>
      <c r="K1332" s="7"/>
      <c r="L1332" s="7"/>
      <c r="M1332" s="7"/>
      <c r="N1332" s="18"/>
      <c r="O1332" s="122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</row>
    <row r="1333" spans="1:30" hidden="1">
      <c r="A1333" s="18" t="s">
        <v>15</v>
      </c>
      <c r="B1333" s="7" t="s">
        <v>78</v>
      </c>
      <c r="C1333" s="137">
        <v>46214</v>
      </c>
      <c r="D1333" s="42" t="s">
        <v>873</v>
      </c>
      <c r="E1333" s="36" t="s">
        <v>243</v>
      </c>
      <c r="F1333" s="112">
        <f t="shared" si="68"/>
        <v>8</v>
      </c>
      <c r="G1333" s="113">
        <f t="shared" si="66"/>
        <v>0</v>
      </c>
      <c r="H1333" s="115">
        <f t="shared" si="67"/>
        <v>0</v>
      </c>
      <c r="I1333" s="18"/>
      <c r="J1333" s="18"/>
      <c r="K1333" s="7"/>
      <c r="L1333" s="7"/>
      <c r="M1333" s="7"/>
      <c r="N1333" s="18"/>
      <c r="O1333" s="122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</row>
    <row r="1334" spans="1:30" hidden="1">
      <c r="A1334" s="18" t="s">
        <v>15</v>
      </c>
      <c r="B1334" s="7" t="s">
        <v>78</v>
      </c>
      <c r="C1334" s="137">
        <v>46215</v>
      </c>
      <c r="D1334" s="42" t="s">
        <v>873</v>
      </c>
      <c r="E1334" s="36" t="s">
        <v>243</v>
      </c>
      <c r="F1334" s="112">
        <f t="shared" si="68"/>
        <v>8</v>
      </c>
      <c r="G1334" s="113">
        <f t="shared" si="66"/>
        <v>0</v>
      </c>
      <c r="H1334" s="115">
        <f t="shared" si="67"/>
        <v>0</v>
      </c>
      <c r="I1334" s="18"/>
      <c r="J1334" s="18"/>
      <c r="K1334" s="7"/>
      <c r="L1334" s="7"/>
      <c r="M1334" s="7"/>
      <c r="N1334" s="18"/>
      <c r="O1334" s="122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</row>
    <row r="1335" spans="1:30" hidden="1">
      <c r="A1335" s="18" t="s">
        <v>15</v>
      </c>
      <c r="B1335" s="7" t="s">
        <v>78</v>
      </c>
      <c r="C1335" s="137">
        <v>46216</v>
      </c>
      <c r="D1335" s="42" t="s">
        <v>869</v>
      </c>
      <c r="E1335" s="36" t="s">
        <v>521</v>
      </c>
      <c r="F1335" s="112">
        <f t="shared" si="68"/>
        <v>5.9333333333333336</v>
      </c>
      <c r="G1335" s="113">
        <f t="shared" si="66"/>
        <v>0</v>
      </c>
      <c r="H1335" s="115">
        <f t="shared" si="67"/>
        <v>0</v>
      </c>
      <c r="I1335" s="18"/>
      <c r="J1335" s="18"/>
      <c r="K1335" s="7"/>
      <c r="L1335" s="7"/>
      <c r="M1335" s="7"/>
      <c r="N1335" s="18"/>
      <c r="O1335" s="122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</row>
    <row r="1336" spans="1:30" hidden="1">
      <c r="A1336" s="18" t="s">
        <v>15</v>
      </c>
      <c r="B1336" s="7" t="s">
        <v>78</v>
      </c>
      <c r="C1336" s="137">
        <v>46217</v>
      </c>
      <c r="D1336" s="42" t="s">
        <v>870</v>
      </c>
      <c r="E1336" s="36" t="s">
        <v>794</v>
      </c>
      <c r="F1336" s="112">
        <f t="shared" si="68"/>
        <v>13.9</v>
      </c>
      <c r="G1336" s="113">
        <f t="shared" si="66"/>
        <v>0</v>
      </c>
      <c r="H1336" s="115">
        <f t="shared" si="67"/>
        <v>0</v>
      </c>
      <c r="I1336" s="18"/>
      <c r="J1336" s="18"/>
      <c r="K1336" s="7"/>
      <c r="L1336" s="7"/>
      <c r="M1336" s="7"/>
      <c r="N1336" s="18"/>
      <c r="O1336" s="122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</row>
    <row r="1337" spans="1:30" hidden="1">
      <c r="A1337" s="18" t="s">
        <v>15</v>
      </c>
      <c r="B1337" s="7" t="s">
        <v>78</v>
      </c>
      <c r="C1337" s="137">
        <v>46218</v>
      </c>
      <c r="D1337" s="42" t="s">
        <v>877</v>
      </c>
      <c r="E1337" s="36" t="s">
        <v>426</v>
      </c>
      <c r="F1337" s="112">
        <f t="shared" si="68"/>
        <v>11.8</v>
      </c>
      <c r="G1337" s="113">
        <f t="shared" si="66"/>
        <v>0</v>
      </c>
      <c r="H1337" s="115">
        <f t="shared" si="67"/>
        <v>0</v>
      </c>
      <c r="I1337" s="18"/>
      <c r="J1337" s="18"/>
      <c r="K1337" s="7"/>
      <c r="L1337" s="7"/>
      <c r="M1337" s="7"/>
      <c r="N1337" s="18"/>
      <c r="O1337" s="122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</row>
    <row r="1338" spans="1:30" hidden="1">
      <c r="A1338" s="18" t="s">
        <v>15</v>
      </c>
      <c r="B1338" s="7" t="s">
        <v>78</v>
      </c>
      <c r="C1338" s="137">
        <v>46219</v>
      </c>
      <c r="D1338" s="42" t="s">
        <v>873</v>
      </c>
      <c r="E1338" s="36" t="s">
        <v>303</v>
      </c>
      <c r="F1338" s="112">
        <f t="shared" si="68"/>
        <v>7.95</v>
      </c>
      <c r="G1338" s="113">
        <f t="shared" si="66"/>
        <v>0</v>
      </c>
      <c r="H1338" s="115">
        <f t="shared" si="67"/>
        <v>0</v>
      </c>
      <c r="I1338" s="18"/>
      <c r="J1338" s="18"/>
      <c r="K1338" s="7"/>
      <c r="L1338" s="7"/>
      <c r="M1338" s="7"/>
      <c r="N1338" s="18"/>
      <c r="O1338" s="122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</row>
    <row r="1339" spans="1:30" hidden="1">
      <c r="A1339" s="18" t="s">
        <v>15</v>
      </c>
      <c r="B1339" s="7" t="s">
        <v>78</v>
      </c>
      <c r="C1339" s="137">
        <v>46220</v>
      </c>
      <c r="D1339" s="42" t="s">
        <v>873</v>
      </c>
      <c r="E1339" s="36" t="s">
        <v>495</v>
      </c>
      <c r="F1339" s="112">
        <f t="shared" si="68"/>
        <v>8.0166666666666675</v>
      </c>
      <c r="G1339" s="113">
        <f t="shared" si="66"/>
        <v>0</v>
      </c>
      <c r="H1339" s="115">
        <f t="shared" si="67"/>
        <v>0</v>
      </c>
      <c r="I1339" s="18"/>
      <c r="J1339" s="18"/>
      <c r="K1339" s="7"/>
      <c r="L1339" s="7"/>
      <c r="M1339" s="7"/>
      <c r="N1339" s="18"/>
      <c r="O1339" s="122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</row>
    <row r="1340" spans="1:30" hidden="1">
      <c r="A1340" s="18" t="s">
        <v>15</v>
      </c>
      <c r="B1340" s="7" t="s">
        <v>78</v>
      </c>
      <c r="C1340" s="137">
        <v>46221</v>
      </c>
      <c r="D1340" s="42" t="s">
        <v>873</v>
      </c>
      <c r="E1340" s="36" t="s">
        <v>298</v>
      </c>
      <c r="F1340" s="112">
        <f t="shared" si="68"/>
        <v>7.9833333333333334</v>
      </c>
      <c r="G1340" s="113">
        <f t="shared" si="66"/>
        <v>0</v>
      </c>
      <c r="H1340" s="115">
        <f t="shared" si="67"/>
        <v>0</v>
      </c>
      <c r="I1340" s="18"/>
      <c r="J1340" s="18"/>
      <c r="K1340" s="7"/>
      <c r="L1340" s="7"/>
      <c r="M1340" s="7"/>
      <c r="N1340" s="18"/>
      <c r="O1340" s="122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</row>
    <row r="1341" spans="1:30" hidden="1">
      <c r="A1341" s="18" t="s">
        <v>15</v>
      </c>
      <c r="B1341" s="7" t="s">
        <v>78</v>
      </c>
      <c r="C1341" s="137">
        <v>46222</v>
      </c>
      <c r="D1341" s="42" t="s">
        <v>869</v>
      </c>
      <c r="E1341" s="36" t="s">
        <v>899</v>
      </c>
      <c r="F1341" s="112">
        <f t="shared" si="68"/>
        <v>5.9666666666666668</v>
      </c>
      <c r="G1341" s="113">
        <f t="shared" si="66"/>
        <v>0</v>
      </c>
      <c r="H1341" s="115">
        <f t="shared" si="67"/>
        <v>0</v>
      </c>
      <c r="I1341" s="18"/>
      <c r="J1341" s="18"/>
      <c r="K1341" s="7"/>
      <c r="L1341" s="7"/>
      <c r="M1341" s="7"/>
      <c r="N1341" s="18"/>
      <c r="O1341" s="122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</row>
    <row r="1342" spans="1:30" hidden="1">
      <c r="A1342" s="18" t="s">
        <v>15</v>
      </c>
      <c r="B1342" s="7" t="s">
        <v>78</v>
      </c>
      <c r="C1342" s="137">
        <v>46223</v>
      </c>
      <c r="D1342" s="42" t="s">
        <v>870</v>
      </c>
      <c r="E1342" s="36" t="s">
        <v>900</v>
      </c>
      <c r="F1342" s="112">
        <f t="shared" si="68"/>
        <v>9.9666666666666668</v>
      </c>
      <c r="G1342" s="113">
        <f t="shared" si="66"/>
        <v>0</v>
      </c>
      <c r="H1342" s="115">
        <f t="shared" si="67"/>
        <v>0</v>
      </c>
      <c r="I1342" s="18"/>
      <c r="J1342" s="18"/>
      <c r="K1342" s="7"/>
      <c r="L1342" s="7"/>
      <c r="M1342" s="7"/>
      <c r="N1342" s="18"/>
      <c r="O1342" s="122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</row>
    <row r="1343" spans="1:30" hidden="1">
      <c r="A1343" s="18" t="s">
        <v>15</v>
      </c>
      <c r="B1343" s="7" t="s">
        <v>78</v>
      </c>
      <c r="C1343" s="137">
        <v>46224</v>
      </c>
      <c r="D1343" s="42" t="s">
        <v>870</v>
      </c>
      <c r="E1343" s="36" t="s">
        <v>901</v>
      </c>
      <c r="F1343" s="112">
        <f t="shared" si="68"/>
        <v>13.916666666666666</v>
      </c>
      <c r="G1343" s="113">
        <f t="shared" si="66"/>
        <v>0</v>
      </c>
      <c r="H1343" s="115">
        <f t="shared" si="67"/>
        <v>0</v>
      </c>
      <c r="I1343" s="18"/>
      <c r="J1343" s="18"/>
      <c r="K1343" s="7"/>
      <c r="L1343" s="7"/>
      <c r="M1343" s="7"/>
      <c r="N1343" s="18"/>
      <c r="O1343" s="122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</row>
    <row r="1344" spans="1:30" hidden="1">
      <c r="A1344" s="18" t="s">
        <v>15</v>
      </c>
      <c r="B1344" s="7" t="s">
        <v>78</v>
      </c>
      <c r="C1344" s="137">
        <v>46225</v>
      </c>
      <c r="D1344" s="42" t="s">
        <v>873</v>
      </c>
      <c r="E1344" s="36" t="s">
        <v>243</v>
      </c>
      <c r="F1344" s="112">
        <f t="shared" si="68"/>
        <v>8</v>
      </c>
      <c r="G1344" s="113">
        <f t="shared" si="66"/>
        <v>0</v>
      </c>
      <c r="H1344" s="115">
        <f t="shared" si="67"/>
        <v>0</v>
      </c>
      <c r="I1344" s="18"/>
      <c r="J1344" s="18"/>
      <c r="K1344" s="7"/>
      <c r="L1344" s="7"/>
      <c r="M1344" s="7"/>
      <c r="N1344" s="18"/>
      <c r="O1344" s="122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</row>
    <row r="1345" spans="1:30" hidden="1">
      <c r="A1345" s="18" t="s">
        <v>15</v>
      </c>
      <c r="B1345" s="7" t="s">
        <v>78</v>
      </c>
      <c r="C1345" s="137">
        <v>46226</v>
      </c>
      <c r="D1345" s="42" t="s">
        <v>869</v>
      </c>
      <c r="E1345" s="36" t="s">
        <v>701</v>
      </c>
      <c r="F1345" s="112">
        <f t="shared" si="68"/>
        <v>5.95</v>
      </c>
      <c r="G1345" s="113">
        <f t="shared" si="66"/>
        <v>0</v>
      </c>
      <c r="H1345" s="115">
        <f t="shared" si="67"/>
        <v>0</v>
      </c>
      <c r="I1345" s="18"/>
      <c r="J1345" s="18"/>
      <c r="K1345" s="7"/>
      <c r="L1345" s="7"/>
      <c r="M1345" s="7"/>
      <c r="N1345" s="18"/>
      <c r="O1345" s="122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</row>
    <row r="1346" spans="1:30" hidden="1">
      <c r="A1346" s="18" t="s">
        <v>15</v>
      </c>
      <c r="B1346" s="7" t="s">
        <v>78</v>
      </c>
      <c r="C1346" s="137">
        <v>46227</v>
      </c>
      <c r="D1346" s="42" t="s">
        <v>873</v>
      </c>
      <c r="E1346" s="36" t="s">
        <v>298</v>
      </c>
      <c r="F1346" s="112">
        <f t="shared" si="68"/>
        <v>7.9833333333333334</v>
      </c>
      <c r="G1346" s="113">
        <f t="shared" ref="G1346:G1409" si="69">IF(AND(ISNUMBER(F1346), F1346&lt;4), 1, 0)</f>
        <v>0</v>
      </c>
      <c r="H1346" s="115">
        <f t="shared" ref="H1346:H1409" si="70">IF(AND(G1346=1, COUNTIFS(A:A, A1346, B:B, B1346, C:C, C1346) &gt; 1), 1, 0)</f>
        <v>0</v>
      </c>
      <c r="I1346" s="18"/>
      <c r="J1346" s="18"/>
      <c r="K1346" s="7"/>
      <c r="L1346" s="7"/>
      <c r="M1346" s="7"/>
      <c r="N1346" s="18"/>
      <c r="O1346" s="122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</row>
    <row r="1347" spans="1:30" hidden="1">
      <c r="A1347" s="18" t="s">
        <v>15</v>
      </c>
      <c r="B1347" s="7" t="s">
        <v>78</v>
      </c>
      <c r="C1347" s="137">
        <v>46228</v>
      </c>
      <c r="D1347" s="42" t="s">
        <v>873</v>
      </c>
      <c r="E1347" s="36" t="s">
        <v>491</v>
      </c>
      <c r="F1347" s="112">
        <f t="shared" ref="F1347:F1410" si="71">IF(ISNUMBER(SEARCH("h",E1347)), LEFT(E1347,SEARCH("h",E1347)-1) + IFERROR(MID(E1347,SEARCH("h",E1347)+1,LEN(E1347)-SEARCH("h",E1347)-1)/60, 0), IF(ISNUMBER(SEARCH("p",E1347)), LEFT(E1347,SEARCH("p",E1347)-1)/60, "")
)</f>
        <v>7.9666666666666668</v>
      </c>
      <c r="G1347" s="113">
        <f t="shared" si="69"/>
        <v>0</v>
      </c>
      <c r="H1347" s="115">
        <f t="shared" si="70"/>
        <v>0</v>
      </c>
      <c r="I1347" s="18"/>
      <c r="J1347" s="18"/>
      <c r="K1347" s="7"/>
      <c r="L1347" s="7"/>
      <c r="M1347" s="7"/>
      <c r="N1347" s="18"/>
      <c r="O1347" s="122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</row>
    <row r="1348" spans="1:30" hidden="1">
      <c r="A1348" s="18" t="s">
        <v>15</v>
      </c>
      <c r="B1348" s="7" t="s">
        <v>78</v>
      </c>
      <c r="C1348" s="137">
        <v>46229</v>
      </c>
      <c r="D1348" s="42" t="s">
        <v>869</v>
      </c>
      <c r="E1348" s="36" t="s">
        <v>624</v>
      </c>
      <c r="F1348" s="112">
        <f t="shared" si="71"/>
        <v>6</v>
      </c>
      <c r="G1348" s="113">
        <f t="shared" si="69"/>
        <v>0</v>
      </c>
      <c r="H1348" s="115">
        <f t="shared" si="70"/>
        <v>0</v>
      </c>
      <c r="I1348" s="18"/>
      <c r="J1348" s="18"/>
      <c r="K1348" s="7"/>
      <c r="L1348" s="7"/>
      <c r="M1348" s="7"/>
      <c r="N1348" s="18"/>
      <c r="O1348" s="122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</row>
    <row r="1349" spans="1:30" hidden="1">
      <c r="A1349" s="18" t="s">
        <v>15</v>
      </c>
      <c r="B1349" s="7" t="s">
        <v>78</v>
      </c>
      <c r="C1349" s="137">
        <v>46230</v>
      </c>
      <c r="D1349" s="42" t="s">
        <v>873</v>
      </c>
      <c r="E1349" s="36" t="s">
        <v>491</v>
      </c>
      <c r="F1349" s="112">
        <f t="shared" si="71"/>
        <v>7.9666666666666668</v>
      </c>
      <c r="G1349" s="113">
        <f t="shared" si="69"/>
        <v>0</v>
      </c>
      <c r="H1349" s="115">
        <f t="shared" si="70"/>
        <v>0</v>
      </c>
      <c r="I1349" s="18"/>
      <c r="J1349" s="18"/>
      <c r="K1349" s="7"/>
      <c r="L1349" s="7"/>
      <c r="M1349" s="7"/>
      <c r="N1349" s="18"/>
      <c r="O1349" s="122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</row>
    <row r="1350" spans="1:30" hidden="1">
      <c r="A1350" s="18" t="s">
        <v>15</v>
      </c>
      <c r="B1350" s="7" t="s">
        <v>78</v>
      </c>
      <c r="C1350" s="137">
        <v>46231</v>
      </c>
      <c r="D1350" s="42" t="s">
        <v>873</v>
      </c>
      <c r="E1350" s="36" t="s">
        <v>324</v>
      </c>
      <c r="F1350" s="112">
        <f t="shared" si="71"/>
        <v>8.0500000000000007</v>
      </c>
      <c r="G1350" s="113">
        <f t="shared" si="69"/>
        <v>0</v>
      </c>
      <c r="H1350" s="115">
        <f t="shared" si="70"/>
        <v>0</v>
      </c>
      <c r="I1350" s="18"/>
      <c r="J1350" s="18"/>
      <c r="K1350" s="7"/>
      <c r="L1350" s="7"/>
      <c r="M1350" s="7"/>
      <c r="N1350" s="18"/>
      <c r="O1350" s="122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</row>
    <row r="1351" spans="1:30" hidden="1">
      <c r="A1351" s="18" t="s">
        <v>15</v>
      </c>
      <c r="B1351" s="7" t="s">
        <v>78</v>
      </c>
      <c r="C1351" s="137">
        <v>46232</v>
      </c>
      <c r="D1351" s="42" t="s">
        <v>869</v>
      </c>
      <c r="E1351" s="36" t="s">
        <v>624</v>
      </c>
      <c r="F1351" s="112">
        <f t="shared" si="71"/>
        <v>6</v>
      </c>
      <c r="G1351" s="113">
        <f t="shared" si="69"/>
        <v>0</v>
      </c>
      <c r="H1351" s="115">
        <f t="shared" si="70"/>
        <v>0</v>
      </c>
      <c r="I1351" s="18"/>
      <c r="J1351" s="18"/>
      <c r="K1351" s="7"/>
      <c r="L1351" s="7"/>
      <c r="M1351" s="7"/>
      <c r="N1351" s="18"/>
      <c r="O1351" s="122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</row>
    <row r="1352" spans="1:30" hidden="1">
      <c r="A1352" s="18" t="s">
        <v>15</v>
      </c>
      <c r="B1352" s="7" t="s">
        <v>78</v>
      </c>
      <c r="C1352" s="137">
        <v>46233</v>
      </c>
      <c r="D1352" s="42" t="s">
        <v>869</v>
      </c>
      <c r="E1352" s="36" t="s">
        <v>899</v>
      </c>
      <c r="F1352" s="112">
        <f t="shared" si="71"/>
        <v>5.9666666666666668</v>
      </c>
      <c r="G1352" s="113">
        <f t="shared" si="69"/>
        <v>0</v>
      </c>
      <c r="H1352" s="115">
        <f t="shared" si="70"/>
        <v>0</v>
      </c>
      <c r="I1352" s="18"/>
      <c r="J1352" s="18"/>
      <c r="K1352" s="7"/>
      <c r="L1352" s="7"/>
      <c r="M1352" s="7"/>
      <c r="N1352" s="18"/>
      <c r="O1352" s="122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</row>
    <row r="1353" spans="1:30" hidden="1">
      <c r="A1353" s="18" t="s">
        <v>15</v>
      </c>
      <c r="B1353" s="7" t="s">
        <v>78</v>
      </c>
      <c r="C1353" s="137">
        <v>46234</v>
      </c>
      <c r="D1353" s="42" t="s">
        <v>870</v>
      </c>
      <c r="E1353" s="36" t="s">
        <v>902</v>
      </c>
      <c r="F1353" s="112">
        <f t="shared" si="71"/>
        <v>9.9</v>
      </c>
      <c r="G1353" s="113">
        <f t="shared" si="69"/>
        <v>0</v>
      </c>
      <c r="H1353" s="115">
        <f t="shared" si="70"/>
        <v>0</v>
      </c>
      <c r="I1353" s="18"/>
      <c r="J1353" s="18"/>
      <c r="K1353" s="7"/>
      <c r="L1353" s="7"/>
      <c r="M1353" s="7"/>
      <c r="N1353" s="18"/>
      <c r="O1353" s="122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</row>
    <row r="1354" spans="1:30" hidden="1">
      <c r="A1354" s="18" t="s">
        <v>15</v>
      </c>
      <c r="B1354" s="7" t="s">
        <v>79</v>
      </c>
      <c r="C1354" s="137">
        <v>46204</v>
      </c>
      <c r="D1354" s="42" t="s">
        <v>873</v>
      </c>
      <c r="E1354" s="36" t="s">
        <v>501</v>
      </c>
      <c r="F1354" s="112">
        <f t="shared" si="71"/>
        <v>7.166666666666667</v>
      </c>
      <c r="G1354" s="113">
        <f t="shared" si="69"/>
        <v>0</v>
      </c>
      <c r="H1354" s="115">
        <f t="shared" si="70"/>
        <v>0</v>
      </c>
      <c r="I1354" s="18"/>
      <c r="J1354" s="18"/>
      <c r="K1354" s="7"/>
      <c r="L1354" s="7"/>
      <c r="M1354" s="7"/>
      <c r="N1354" s="18"/>
      <c r="O1354" s="122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</row>
    <row r="1355" spans="1:30" hidden="1">
      <c r="A1355" s="18" t="s">
        <v>15</v>
      </c>
      <c r="B1355" s="7" t="s">
        <v>79</v>
      </c>
      <c r="C1355" s="137">
        <v>46205</v>
      </c>
      <c r="D1355" s="42" t="s">
        <v>869</v>
      </c>
      <c r="E1355" s="36" t="s">
        <v>421</v>
      </c>
      <c r="F1355" s="112">
        <f t="shared" si="71"/>
        <v>6.166666666666667</v>
      </c>
      <c r="G1355" s="113">
        <f t="shared" si="69"/>
        <v>0</v>
      </c>
      <c r="H1355" s="115">
        <f t="shared" si="70"/>
        <v>0</v>
      </c>
      <c r="I1355" s="18"/>
      <c r="J1355" s="18"/>
      <c r="K1355" s="7"/>
      <c r="L1355" s="7"/>
      <c r="M1355" s="7"/>
      <c r="N1355" s="18"/>
      <c r="O1355" s="122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</row>
    <row r="1356" spans="1:30" hidden="1">
      <c r="A1356" s="18" t="s">
        <v>15</v>
      </c>
      <c r="B1356" s="7" t="s">
        <v>79</v>
      </c>
      <c r="C1356" s="137">
        <v>46206</v>
      </c>
      <c r="D1356" s="42" t="s">
        <v>869</v>
      </c>
      <c r="E1356" s="36" t="s">
        <v>903</v>
      </c>
      <c r="F1356" s="112">
        <f t="shared" si="71"/>
        <v>6.45</v>
      </c>
      <c r="G1356" s="113">
        <f t="shared" si="69"/>
        <v>0</v>
      </c>
      <c r="H1356" s="115">
        <f t="shared" si="70"/>
        <v>0</v>
      </c>
      <c r="I1356" s="18"/>
      <c r="J1356" s="18"/>
      <c r="K1356" s="7"/>
      <c r="L1356" s="7"/>
      <c r="M1356" s="7"/>
      <c r="N1356" s="18"/>
      <c r="O1356" s="122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</row>
    <row r="1357" spans="1:30" hidden="1">
      <c r="A1357" s="18" t="s">
        <v>15</v>
      </c>
      <c r="B1357" s="7" t="s">
        <v>79</v>
      </c>
      <c r="C1357" s="137">
        <v>46207</v>
      </c>
      <c r="D1357" s="42" t="s">
        <v>872</v>
      </c>
      <c r="E1357" s="36" t="s">
        <v>561</v>
      </c>
      <c r="F1357" s="112">
        <f t="shared" si="71"/>
        <v>8.1</v>
      </c>
      <c r="G1357" s="113">
        <f t="shared" si="69"/>
        <v>0</v>
      </c>
      <c r="H1357" s="115">
        <f t="shared" si="70"/>
        <v>0</v>
      </c>
      <c r="I1357" s="18"/>
      <c r="J1357" s="18"/>
      <c r="K1357" s="7"/>
      <c r="L1357" s="7"/>
      <c r="M1357" s="7"/>
      <c r="N1357" s="18"/>
      <c r="O1357" s="122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</row>
    <row r="1358" spans="1:30" hidden="1">
      <c r="A1358" s="18" t="s">
        <v>15</v>
      </c>
      <c r="B1358" s="7" t="s">
        <v>79</v>
      </c>
      <c r="C1358" s="137">
        <v>46208</v>
      </c>
      <c r="D1358" s="42" t="s">
        <v>870</v>
      </c>
      <c r="E1358" s="36" t="s">
        <v>691</v>
      </c>
      <c r="F1358" s="112">
        <f t="shared" si="71"/>
        <v>9.6</v>
      </c>
      <c r="G1358" s="113">
        <f t="shared" si="69"/>
        <v>0</v>
      </c>
      <c r="H1358" s="115">
        <f t="shared" si="70"/>
        <v>0</v>
      </c>
      <c r="I1358" s="18"/>
      <c r="J1358" s="18"/>
      <c r="K1358" s="7"/>
      <c r="L1358" s="7"/>
      <c r="M1358" s="7"/>
      <c r="N1358" s="18"/>
      <c r="O1358" s="122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</row>
    <row r="1359" spans="1:30" hidden="1">
      <c r="A1359" s="18" t="s">
        <v>15</v>
      </c>
      <c r="B1359" s="7" t="s">
        <v>79</v>
      </c>
      <c r="C1359" s="137">
        <v>46209</v>
      </c>
      <c r="D1359" s="42" t="s">
        <v>873</v>
      </c>
      <c r="E1359" s="36" t="s">
        <v>494</v>
      </c>
      <c r="F1359" s="112">
        <f t="shared" si="71"/>
        <v>7.8833333333333329</v>
      </c>
      <c r="G1359" s="113">
        <f t="shared" si="69"/>
        <v>0</v>
      </c>
      <c r="H1359" s="115">
        <f t="shared" si="70"/>
        <v>0</v>
      </c>
      <c r="I1359" s="18"/>
      <c r="J1359" s="18"/>
      <c r="K1359" s="7"/>
      <c r="L1359" s="7"/>
      <c r="M1359" s="7"/>
      <c r="N1359" s="18"/>
      <c r="O1359" s="122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</row>
    <row r="1360" spans="1:30" hidden="1">
      <c r="A1360" s="18" t="s">
        <v>15</v>
      </c>
      <c r="B1360" s="7" t="s">
        <v>79</v>
      </c>
      <c r="C1360" s="137">
        <v>46210</v>
      </c>
      <c r="D1360" s="42" t="s">
        <v>873</v>
      </c>
      <c r="E1360" s="36" t="s">
        <v>468</v>
      </c>
      <c r="F1360" s="112">
        <f t="shared" si="71"/>
        <v>8.0833333333333339</v>
      </c>
      <c r="G1360" s="113">
        <f t="shared" si="69"/>
        <v>0</v>
      </c>
      <c r="H1360" s="115">
        <f t="shared" si="70"/>
        <v>0</v>
      </c>
      <c r="I1360" s="18"/>
      <c r="J1360" s="18"/>
      <c r="K1360" s="7"/>
      <c r="L1360" s="7"/>
      <c r="M1360" s="7"/>
      <c r="N1360" s="18"/>
      <c r="O1360" s="122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</row>
    <row r="1361" spans="1:30" hidden="1">
      <c r="A1361" s="18" t="s">
        <v>15</v>
      </c>
      <c r="B1361" s="7" t="s">
        <v>79</v>
      </c>
      <c r="C1361" s="137">
        <v>46211</v>
      </c>
      <c r="D1361" s="42" t="s">
        <v>869</v>
      </c>
      <c r="E1361" s="36" t="s">
        <v>904</v>
      </c>
      <c r="F1361" s="112">
        <f t="shared" si="71"/>
        <v>6.3166666666666664</v>
      </c>
      <c r="G1361" s="113">
        <f t="shared" si="69"/>
        <v>0</v>
      </c>
      <c r="H1361" s="115">
        <f t="shared" si="70"/>
        <v>0</v>
      </c>
      <c r="I1361" s="18"/>
      <c r="J1361" s="18"/>
      <c r="K1361" s="7"/>
      <c r="L1361" s="7"/>
      <c r="M1361" s="7"/>
      <c r="N1361" s="18"/>
      <c r="O1361" s="122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</row>
    <row r="1362" spans="1:30" hidden="1">
      <c r="A1362" s="18" t="s">
        <v>15</v>
      </c>
      <c r="B1362" s="7" t="s">
        <v>79</v>
      </c>
      <c r="C1362" s="137">
        <v>46212</v>
      </c>
      <c r="D1362" s="42" t="s">
        <v>869</v>
      </c>
      <c r="E1362" s="36" t="s">
        <v>528</v>
      </c>
      <c r="F1362" s="112">
        <f t="shared" si="71"/>
        <v>6.85</v>
      </c>
      <c r="G1362" s="113">
        <f t="shared" si="69"/>
        <v>0</v>
      </c>
      <c r="H1362" s="115">
        <f t="shared" si="70"/>
        <v>0</v>
      </c>
      <c r="I1362" s="18"/>
      <c r="J1362" s="18"/>
      <c r="K1362" s="7"/>
      <c r="L1362" s="7"/>
      <c r="M1362" s="7"/>
      <c r="N1362" s="18"/>
      <c r="O1362" s="122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</row>
    <row r="1363" spans="1:30" hidden="1">
      <c r="A1363" s="18" t="s">
        <v>15</v>
      </c>
      <c r="B1363" s="7" t="s">
        <v>79</v>
      </c>
      <c r="C1363" s="137">
        <v>46213</v>
      </c>
      <c r="D1363" s="42" t="s">
        <v>870</v>
      </c>
      <c r="E1363" s="36" t="s">
        <v>905</v>
      </c>
      <c r="F1363" s="112">
        <f t="shared" si="71"/>
        <v>11.75</v>
      </c>
      <c r="G1363" s="113">
        <f t="shared" si="69"/>
        <v>0</v>
      </c>
      <c r="H1363" s="115">
        <f t="shared" si="70"/>
        <v>0</v>
      </c>
      <c r="I1363" s="18"/>
      <c r="J1363" s="18"/>
      <c r="K1363" s="7"/>
      <c r="L1363" s="7"/>
      <c r="M1363" s="7"/>
      <c r="N1363" s="18"/>
      <c r="O1363" s="122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</row>
    <row r="1364" spans="1:30" hidden="1">
      <c r="A1364" s="18" t="s">
        <v>15</v>
      </c>
      <c r="B1364" s="7" t="s">
        <v>79</v>
      </c>
      <c r="C1364" s="137">
        <v>46214</v>
      </c>
      <c r="D1364" s="42" t="s">
        <v>870</v>
      </c>
      <c r="E1364" s="36" t="s">
        <v>222</v>
      </c>
      <c r="F1364" s="112">
        <f t="shared" si="71"/>
        <v>10.483333333333333</v>
      </c>
      <c r="G1364" s="113">
        <f t="shared" si="69"/>
        <v>0</v>
      </c>
      <c r="H1364" s="115">
        <f t="shared" si="70"/>
        <v>0</v>
      </c>
      <c r="I1364" s="18"/>
      <c r="J1364" s="18"/>
      <c r="K1364" s="7"/>
      <c r="L1364" s="7"/>
      <c r="M1364" s="7"/>
      <c r="N1364" s="18"/>
      <c r="O1364" s="122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</row>
    <row r="1365" spans="1:30" hidden="1">
      <c r="A1365" s="18" t="s">
        <v>15</v>
      </c>
      <c r="B1365" s="7" t="s">
        <v>79</v>
      </c>
      <c r="C1365" s="137">
        <v>46215</v>
      </c>
      <c r="D1365" s="42" t="s">
        <v>872</v>
      </c>
      <c r="E1365" s="36" t="s">
        <v>324</v>
      </c>
      <c r="F1365" s="112">
        <f t="shared" si="71"/>
        <v>8.0500000000000007</v>
      </c>
      <c r="G1365" s="113">
        <f t="shared" si="69"/>
        <v>0</v>
      </c>
      <c r="H1365" s="115">
        <f t="shared" si="70"/>
        <v>0</v>
      </c>
      <c r="I1365" s="18"/>
      <c r="J1365" s="18"/>
      <c r="K1365" s="7"/>
      <c r="L1365" s="7"/>
      <c r="M1365" s="7"/>
      <c r="N1365" s="18"/>
      <c r="O1365" s="122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</row>
    <row r="1366" spans="1:30" hidden="1">
      <c r="A1366" s="18" t="s">
        <v>15</v>
      </c>
      <c r="B1366" s="7" t="s">
        <v>79</v>
      </c>
      <c r="C1366" s="137">
        <v>46216</v>
      </c>
      <c r="D1366" s="42" t="s">
        <v>870</v>
      </c>
      <c r="E1366" s="36" t="s">
        <v>906</v>
      </c>
      <c r="F1366" s="112">
        <f t="shared" si="71"/>
        <v>14</v>
      </c>
      <c r="G1366" s="113">
        <f t="shared" si="69"/>
        <v>0</v>
      </c>
      <c r="H1366" s="115">
        <f t="shared" si="70"/>
        <v>0</v>
      </c>
      <c r="I1366" s="18"/>
      <c r="J1366" s="18"/>
      <c r="K1366" s="7"/>
      <c r="L1366" s="7"/>
      <c r="M1366" s="7"/>
      <c r="N1366" s="18"/>
      <c r="O1366" s="122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</row>
    <row r="1367" spans="1:30" hidden="1">
      <c r="A1367" s="18" t="s">
        <v>15</v>
      </c>
      <c r="B1367" s="7" t="s">
        <v>79</v>
      </c>
      <c r="C1367" s="137">
        <v>46217</v>
      </c>
      <c r="D1367" s="42" t="s">
        <v>877</v>
      </c>
      <c r="E1367" s="36" t="s">
        <v>824</v>
      </c>
      <c r="F1367" s="112">
        <f t="shared" si="71"/>
        <v>7.1333333333333337</v>
      </c>
      <c r="G1367" s="113">
        <f t="shared" si="69"/>
        <v>0</v>
      </c>
      <c r="H1367" s="115">
        <f t="shared" si="70"/>
        <v>0</v>
      </c>
      <c r="I1367" s="18"/>
      <c r="J1367" s="18"/>
      <c r="K1367" s="7"/>
      <c r="L1367" s="7"/>
      <c r="M1367" s="7"/>
      <c r="N1367" s="18"/>
      <c r="O1367" s="122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</row>
    <row r="1368" spans="1:30" hidden="1">
      <c r="A1368" s="18" t="s">
        <v>15</v>
      </c>
      <c r="B1368" s="7" t="s">
        <v>79</v>
      </c>
      <c r="C1368" s="137">
        <v>46217</v>
      </c>
      <c r="D1368" s="42" t="s">
        <v>873</v>
      </c>
      <c r="E1368" s="36" t="s">
        <v>468</v>
      </c>
      <c r="F1368" s="112">
        <f t="shared" si="71"/>
        <v>8.0833333333333339</v>
      </c>
      <c r="G1368" s="113">
        <f t="shared" si="69"/>
        <v>0</v>
      </c>
      <c r="H1368" s="115">
        <f t="shared" si="70"/>
        <v>0</v>
      </c>
      <c r="I1368" s="18"/>
      <c r="J1368" s="18"/>
      <c r="K1368" s="7"/>
      <c r="L1368" s="7"/>
      <c r="M1368" s="7"/>
      <c r="N1368" s="18"/>
      <c r="O1368" s="122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</row>
    <row r="1369" spans="1:30" hidden="1">
      <c r="A1369" s="18" t="s">
        <v>15</v>
      </c>
      <c r="B1369" s="7" t="s">
        <v>79</v>
      </c>
      <c r="C1369" s="137">
        <v>46218</v>
      </c>
      <c r="D1369" s="42" t="s">
        <v>872</v>
      </c>
      <c r="E1369" s="36" t="s">
        <v>415</v>
      </c>
      <c r="F1369" s="112">
        <f t="shared" si="71"/>
        <v>8.2833333333333332</v>
      </c>
      <c r="G1369" s="113">
        <f t="shared" si="69"/>
        <v>0</v>
      </c>
      <c r="H1369" s="115">
        <f t="shared" si="70"/>
        <v>0</v>
      </c>
      <c r="I1369" s="18"/>
      <c r="J1369" s="18"/>
      <c r="K1369" s="7"/>
      <c r="L1369" s="7"/>
      <c r="M1369" s="7"/>
      <c r="N1369" s="18"/>
      <c r="O1369" s="122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</row>
    <row r="1370" spans="1:30" hidden="1">
      <c r="A1370" s="18" t="s">
        <v>15</v>
      </c>
      <c r="B1370" s="7" t="s">
        <v>79</v>
      </c>
      <c r="C1370" s="137">
        <v>46218</v>
      </c>
      <c r="D1370" s="42" t="s">
        <v>873</v>
      </c>
      <c r="E1370" s="36" t="s">
        <v>742</v>
      </c>
      <c r="F1370" s="112">
        <f t="shared" si="71"/>
        <v>7.85</v>
      </c>
      <c r="G1370" s="113">
        <f t="shared" si="69"/>
        <v>0</v>
      </c>
      <c r="H1370" s="115">
        <f t="shared" si="70"/>
        <v>0</v>
      </c>
      <c r="I1370" s="18"/>
      <c r="J1370" s="18"/>
      <c r="K1370" s="7"/>
      <c r="L1370" s="7"/>
      <c r="M1370" s="7"/>
      <c r="N1370" s="18"/>
      <c r="O1370" s="122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</row>
    <row r="1371" spans="1:30" hidden="1">
      <c r="A1371" s="18" t="s">
        <v>15</v>
      </c>
      <c r="B1371" s="7" t="s">
        <v>79</v>
      </c>
      <c r="C1371" s="137">
        <v>46219</v>
      </c>
      <c r="D1371" s="42" t="s">
        <v>873</v>
      </c>
      <c r="E1371" s="36" t="s">
        <v>303</v>
      </c>
      <c r="F1371" s="112">
        <f t="shared" si="71"/>
        <v>7.95</v>
      </c>
      <c r="G1371" s="113">
        <f t="shared" si="69"/>
        <v>0</v>
      </c>
      <c r="H1371" s="115">
        <f t="shared" si="70"/>
        <v>0</v>
      </c>
      <c r="I1371" s="18"/>
      <c r="J1371" s="18"/>
      <c r="K1371" s="7"/>
      <c r="L1371" s="7"/>
      <c r="M1371" s="7"/>
      <c r="N1371" s="18"/>
      <c r="O1371" s="122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</row>
    <row r="1372" spans="1:30" hidden="1">
      <c r="A1372" s="18" t="s">
        <v>15</v>
      </c>
      <c r="B1372" s="7" t="s">
        <v>79</v>
      </c>
      <c r="C1372" s="137">
        <v>46220</v>
      </c>
      <c r="D1372" s="42" t="s">
        <v>869</v>
      </c>
      <c r="E1372" s="36" t="s">
        <v>899</v>
      </c>
      <c r="F1372" s="112">
        <f t="shared" si="71"/>
        <v>5.9666666666666668</v>
      </c>
      <c r="G1372" s="113">
        <f t="shared" si="69"/>
        <v>0</v>
      </c>
      <c r="H1372" s="115">
        <f t="shared" si="70"/>
        <v>0</v>
      </c>
      <c r="I1372" s="18"/>
      <c r="J1372" s="18"/>
      <c r="K1372" s="7"/>
      <c r="L1372" s="7"/>
      <c r="M1372" s="7"/>
      <c r="N1372" s="18"/>
      <c r="O1372" s="122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</row>
    <row r="1373" spans="1:30" hidden="1">
      <c r="A1373" s="18" t="s">
        <v>15</v>
      </c>
      <c r="B1373" s="7" t="s">
        <v>79</v>
      </c>
      <c r="C1373" s="137">
        <v>46221</v>
      </c>
      <c r="D1373" s="42" t="s">
        <v>872</v>
      </c>
      <c r="E1373" s="36" t="s">
        <v>339</v>
      </c>
      <c r="F1373" s="112">
        <f t="shared" si="71"/>
        <v>8.1666666666666661</v>
      </c>
      <c r="G1373" s="113">
        <f t="shared" si="69"/>
        <v>0</v>
      </c>
      <c r="H1373" s="115">
        <f t="shared" si="70"/>
        <v>0</v>
      </c>
      <c r="I1373" s="18"/>
      <c r="J1373" s="18"/>
      <c r="K1373" s="7"/>
      <c r="L1373" s="7"/>
      <c r="M1373" s="7"/>
      <c r="N1373" s="18"/>
      <c r="O1373" s="122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</row>
    <row r="1374" spans="1:30" hidden="1">
      <c r="A1374" s="18" t="s">
        <v>15</v>
      </c>
      <c r="B1374" s="7" t="s">
        <v>79</v>
      </c>
      <c r="C1374" s="137">
        <v>46222</v>
      </c>
      <c r="D1374" s="42" t="s">
        <v>870</v>
      </c>
      <c r="E1374" s="36" t="s">
        <v>907</v>
      </c>
      <c r="F1374" s="112">
        <f t="shared" si="71"/>
        <v>10.666666666666666</v>
      </c>
      <c r="G1374" s="113">
        <f t="shared" si="69"/>
        <v>0</v>
      </c>
      <c r="H1374" s="115">
        <f t="shared" si="70"/>
        <v>0</v>
      </c>
      <c r="I1374" s="18"/>
      <c r="J1374" s="18"/>
      <c r="K1374" s="7"/>
      <c r="L1374" s="7"/>
      <c r="M1374" s="7"/>
      <c r="N1374" s="18"/>
      <c r="O1374" s="122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</row>
    <row r="1375" spans="1:30" hidden="1">
      <c r="A1375" s="18" t="s">
        <v>15</v>
      </c>
      <c r="B1375" s="7" t="s">
        <v>79</v>
      </c>
      <c r="C1375" s="137">
        <v>46223</v>
      </c>
      <c r="D1375" s="42" t="s">
        <v>872</v>
      </c>
      <c r="E1375" s="36" t="s">
        <v>444</v>
      </c>
      <c r="F1375" s="112">
        <f t="shared" si="71"/>
        <v>8.0333333333333332</v>
      </c>
      <c r="G1375" s="113">
        <f t="shared" si="69"/>
        <v>0</v>
      </c>
      <c r="H1375" s="115">
        <f t="shared" si="70"/>
        <v>0</v>
      </c>
      <c r="I1375" s="18"/>
      <c r="J1375" s="18"/>
      <c r="K1375" s="7"/>
      <c r="L1375" s="7"/>
      <c r="M1375" s="7"/>
      <c r="N1375" s="18"/>
      <c r="O1375" s="122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</row>
    <row r="1376" spans="1:30" hidden="1">
      <c r="A1376" s="18" t="s">
        <v>15</v>
      </c>
      <c r="B1376" s="7" t="s">
        <v>79</v>
      </c>
      <c r="C1376" s="137">
        <v>46224</v>
      </c>
      <c r="D1376" s="42" t="s">
        <v>877</v>
      </c>
      <c r="E1376" s="36" t="s">
        <v>908</v>
      </c>
      <c r="F1376" s="112">
        <f t="shared" si="71"/>
        <v>6.15</v>
      </c>
      <c r="G1376" s="113">
        <f t="shared" si="69"/>
        <v>0</v>
      </c>
      <c r="H1376" s="115">
        <f t="shared" si="70"/>
        <v>0</v>
      </c>
      <c r="I1376" s="18"/>
      <c r="J1376" s="18"/>
      <c r="K1376" s="7"/>
      <c r="L1376" s="7"/>
      <c r="M1376" s="7"/>
      <c r="N1376" s="18"/>
      <c r="O1376" s="122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</row>
    <row r="1377" spans="1:30" hidden="1">
      <c r="A1377" s="18" t="s">
        <v>15</v>
      </c>
      <c r="B1377" s="7" t="s">
        <v>79</v>
      </c>
      <c r="C1377" s="137">
        <v>46224</v>
      </c>
      <c r="D1377" s="42" t="s">
        <v>873</v>
      </c>
      <c r="E1377" s="36" t="s">
        <v>324</v>
      </c>
      <c r="F1377" s="112">
        <f t="shared" si="71"/>
        <v>8.0500000000000007</v>
      </c>
      <c r="G1377" s="113">
        <f t="shared" si="69"/>
        <v>0</v>
      </c>
      <c r="H1377" s="115">
        <f t="shared" si="70"/>
        <v>0</v>
      </c>
      <c r="I1377" s="18"/>
      <c r="J1377" s="18"/>
      <c r="K1377" s="7"/>
      <c r="L1377" s="7"/>
      <c r="M1377" s="7"/>
      <c r="N1377" s="18"/>
      <c r="O1377" s="122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</row>
    <row r="1378" spans="1:30" hidden="1">
      <c r="A1378" s="18" t="s">
        <v>15</v>
      </c>
      <c r="B1378" s="7" t="s">
        <v>79</v>
      </c>
      <c r="C1378" s="137">
        <v>46225</v>
      </c>
      <c r="D1378" s="42" t="s">
        <v>873</v>
      </c>
      <c r="E1378" s="36" t="s">
        <v>468</v>
      </c>
      <c r="F1378" s="112">
        <f t="shared" si="71"/>
        <v>8.0833333333333339</v>
      </c>
      <c r="G1378" s="113">
        <f t="shared" si="69"/>
        <v>0</v>
      </c>
      <c r="H1378" s="115">
        <f t="shared" si="70"/>
        <v>0</v>
      </c>
      <c r="I1378" s="18"/>
      <c r="J1378" s="18"/>
      <c r="K1378" s="7"/>
      <c r="L1378" s="7"/>
      <c r="M1378" s="7"/>
      <c r="N1378" s="18"/>
      <c r="O1378" s="122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</row>
    <row r="1379" spans="1:30" hidden="1">
      <c r="A1379" s="18" t="s">
        <v>15</v>
      </c>
      <c r="B1379" s="7" t="s">
        <v>79</v>
      </c>
      <c r="C1379" s="137">
        <v>46226</v>
      </c>
      <c r="D1379" s="42" t="s">
        <v>873</v>
      </c>
      <c r="E1379" s="36" t="s">
        <v>496</v>
      </c>
      <c r="F1379" s="112">
        <f t="shared" si="71"/>
        <v>8.0666666666666664</v>
      </c>
      <c r="G1379" s="113">
        <f t="shared" si="69"/>
        <v>0</v>
      </c>
      <c r="H1379" s="115">
        <f t="shared" si="70"/>
        <v>0</v>
      </c>
      <c r="I1379" s="18"/>
      <c r="J1379" s="18"/>
      <c r="K1379" s="7"/>
      <c r="L1379" s="7"/>
      <c r="M1379" s="7"/>
      <c r="N1379" s="18"/>
      <c r="O1379" s="122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</row>
    <row r="1380" spans="1:30" hidden="1">
      <c r="A1380" s="18" t="s">
        <v>15</v>
      </c>
      <c r="B1380" s="7" t="s">
        <v>79</v>
      </c>
      <c r="C1380" s="137">
        <v>46227</v>
      </c>
      <c r="D1380" s="42" t="s">
        <v>869</v>
      </c>
      <c r="E1380" s="36" t="s">
        <v>706</v>
      </c>
      <c r="F1380" s="112">
        <f t="shared" si="71"/>
        <v>6.1</v>
      </c>
      <c r="G1380" s="113">
        <f t="shared" si="69"/>
        <v>0</v>
      </c>
      <c r="H1380" s="115">
        <f t="shared" si="70"/>
        <v>0</v>
      </c>
      <c r="I1380" s="18"/>
      <c r="J1380" s="18"/>
      <c r="K1380" s="7"/>
      <c r="L1380" s="7"/>
      <c r="M1380" s="7"/>
      <c r="N1380" s="18"/>
      <c r="O1380" s="122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</row>
    <row r="1381" spans="1:30" hidden="1">
      <c r="A1381" s="18" t="s">
        <v>15</v>
      </c>
      <c r="B1381" s="7" t="s">
        <v>79</v>
      </c>
      <c r="C1381" s="137">
        <v>46228</v>
      </c>
      <c r="D1381" s="42" t="s">
        <v>872</v>
      </c>
      <c r="E1381" s="36" t="s">
        <v>496</v>
      </c>
      <c r="F1381" s="112">
        <f t="shared" si="71"/>
        <v>8.0666666666666664</v>
      </c>
      <c r="G1381" s="113">
        <f t="shared" si="69"/>
        <v>0</v>
      </c>
      <c r="H1381" s="115">
        <f t="shared" si="70"/>
        <v>0</v>
      </c>
      <c r="I1381" s="18"/>
      <c r="J1381" s="18"/>
      <c r="K1381" s="7"/>
      <c r="L1381" s="7"/>
      <c r="M1381" s="7"/>
      <c r="N1381" s="18"/>
      <c r="O1381" s="122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</row>
    <row r="1382" spans="1:30" hidden="1">
      <c r="A1382" s="18" t="s">
        <v>15</v>
      </c>
      <c r="B1382" s="7" t="s">
        <v>79</v>
      </c>
      <c r="C1382" s="137">
        <v>46229</v>
      </c>
      <c r="D1382" s="42" t="s">
        <v>870</v>
      </c>
      <c r="E1382" s="36" t="s">
        <v>909</v>
      </c>
      <c r="F1382" s="112">
        <f t="shared" si="71"/>
        <v>10.333333333333334</v>
      </c>
      <c r="G1382" s="113">
        <f t="shared" si="69"/>
        <v>0</v>
      </c>
      <c r="H1382" s="115">
        <f t="shared" si="70"/>
        <v>0</v>
      </c>
      <c r="I1382" s="18"/>
      <c r="J1382" s="18"/>
      <c r="K1382" s="7"/>
      <c r="L1382" s="7"/>
      <c r="M1382" s="7"/>
      <c r="N1382" s="18"/>
      <c r="O1382" s="122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</row>
    <row r="1383" spans="1:30" hidden="1">
      <c r="A1383" s="18" t="s">
        <v>15</v>
      </c>
      <c r="B1383" s="7" t="s">
        <v>79</v>
      </c>
      <c r="C1383" s="137">
        <v>46230</v>
      </c>
      <c r="D1383" s="42" t="s">
        <v>870</v>
      </c>
      <c r="E1383" s="36" t="s">
        <v>208</v>
      </c>
      <c r="F1383" s="112">
        <f t="shared" si="71"/>
        <v>11.05</v>
      </c>
      <c r="G1383" s="113">
        <f t="shared" si="69"/>
        <v>0</v>
      </c>
      <c r="H1383" s="115">
        <f t="shared" si="70"/>
        <v>0</v>
      </c>
      <c r="I1383" s="18"/>
      <c r="J1383" s="18"/>
      <c r="K1383" s="7"/>
      <c r="L1383" s="7"/>
      <c r="M1383" s="7"/>
      <c r="N1383" s="18"/>
      <c r="O1383" s="122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</row>
    <row r="1384" spans="1:30" hidden="1">
      <c r="A1384" s="18" t="s">
        <v>15</v>
      </c>
      <c r="B1384" s="7" t="s">
        <v>79</v>
      </c>
      <c r="C1384" s="137">
        <v>46231</v>
      </c>
      <c r="D1384" s="42" t="s">
        <v>870</v>
      </c>
      <c r="E1384" s="36" t="s">
        <v>859</v>
      </c>
      <c r="F1384" s="112">
        <f t="shared" si="71"/>
        <v>11.583333333333334</v>
      </c>
      <c r="G1384" s="113">
        <f t="shared" si="69"/>
        <v>0</v>
      </c>
      <c r="H1384" s="115">
        <f t="shared" si="70"/>
        <v>0</v>
      </c>
      <c r="I1384" s="18"/>
      <c r="J1384" s="18"/>
      <c r="K1384" s="7"/>
      <c r="L1384" s="7"/>
      <c r="M1384" s="7"/>
      <c r="N1384" s="18"/>
      <c r="O1384" s="122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</row>
    <row r="1385" spans="1:30" hidden="1">
      <c r="A1385" s="18" t="s">
        <v>15</v>
      </c>
      <c r="B1385" s="7" t="s">
        <v>79</v>
      </c>
      <c r="C1385" s="137">
        <v>46232</v>
      </c>
      <c r="D1385" s="42" t="s">
        <v>873</v>
      </c>
      <c r="E1385" s="36" t="s">
        <v>298</v>
      </c>
      <c r="F1385" s="112">
        <f t="shared" si="71"/>
        <v>7.9833333333333334</v>
      </c>
      <c r="G1385" s="113">
        <f t="shared" si="69"/>
        <v>0</v>
      </c>
      <c r="H1385" s="115">
        <f t="shared" si="70"/>
        <v>0</v>
      </c>
      <c r="I1385" s="18"/>
      <c r="J1385" s="18"/>
      <c r="K1385" s="7"/>
      <c r="L1385" s="7"/>
      <c r="M1385" s="7"/>
      <c r="N1385" s="18"/>
      <c r="O1385" s="122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</row>
    <row r="1386" spans="1:30" hidden="1">
      <c r="A1386" s="18" t="s">
        <v>15</v>
      </c>
      <c r="B1386" s="7" t="s">
        <v>79</v>
      </c>
      <c r="C1386" s="137">
        <v>46233</v>
      </c>
      <c r="D1386" s="42" t="s">
        <v>873</v>
      </c>
      <c r="E1386" s="36" t="s">
        <v>495</v>
      </c>
      <c r="F1386" s="112">
        <f t="shared" si="71"/>
        <v>8.0166666666666675</v>
      </c>
      <c r="G1386" s="113">
        <f t="shared" si="69"/>
        <v>0</v>
      </c>
      <c r="H1386" s="115">
        <f t="shared" si="70"/>
        <v>0</v>
      </c>
      <c r="I1386" s="18"/>
      <c r="J1386" s="18"/>
      <c r="K1386" s="7"/>
      <c r="L1386" s="7"/>
      <c r="M1386" s="7"/>
      <c r="N1386" s="18"/>
      <c r="O1386" s="122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</row>
    <row r="1387" spans="1:30" hidden="1">
      <c r="A1387" s="18" t="s">
        <v>15</v>
      </c>
      <c r="B1387" s="7" t="s">
        <v>79</v>
      </c>
      <c r="C1387" s="137">
        <v>46234</v>
      </c>
      <c r="D1387" s="42" t="s">
        <v>869</v>
      </c>
      <c r="E1387" s="36" t="s">
        <v>497</v>
      </c>
      <c r="F1387" s="112">
        <f t="shared" si="71"/>
        <v>7.1</v>
      </c>
      <c r="G1387" s="113">
        <f t="shared" si="69"/>
        <v>0</v>
      </c>
      <c r="H1387" s="115">
        <f t="shared" si="70"/>
        <v>0</v>
      </c>
      <c r="I1387" s="18"/>
      <c r="J1387" s="18"/>
      <c r="K1387" s="7"/>
      <c r="L1387" s="7"/>
      <c r="M1387" s="7"/>
      <c r="N1387" s="18"/>
      <c r="O1387" s="122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</row>
    <row r="1388" spans="1:30" hidden="1">
      <c r="A1388" s="18" t="s">
        <v>24</v>
      </c>
      <c r="B1388" s="7" t="s">
        <v>129</v>
      </c>
      <c r="C1388" s="137">
        <v>46204</v>
      </c>
      <c r="D1388" s="42" t="s">
        <v>746</v>
      </c>
      <c r="E1388" s="36" t="s">
        <v>444</v>
      </c>
      <c r="F1388" s="112">
        <f t="shared" si="71"/>
        <v>8.0333333333333332</v>
      </c>
      <c r="G1388" s="113">
        <f t="shared" si="69"/>
        <v>0</v>
      </c>
      <c r="H1388" s="115">
        <f t="shared" si="70"/>
        <v>0</v>
      </c>
      <c r="I1388" s="18"/>
      <c r="J1388" s="18"/>
      <c r="K1388" s="7"/>
      <c r="L1388" s="7"/>
      <c r="M1388" s="7"/>
      <c r="N1388" s="18"/>
      <c r="O1388" s="122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</row>
    <row r="1389" spans="1:30" hidden="1">
      <c r="A1389" s="18" t="s">
        <v>24</v>
      </c>
      <c r="B1389" s="7" t="s">
        <v>129</v>
      </c>
      <c r="C1389" s="137">
        <v>46205</v>
      </c>
      <c r="D1389" s="42" t="s">
        <v>910</v>
      </c>
      <c r="E1389" s="36" t="s">
        <v>291</v>
      </c>
      <c r="F1389" s="112">
        <f t="shared" si="71"/>
        <v>6.9666666666666668</v>
      </c>
      <c r="G1389" s="113">
        <f t="shared" si="69"/>
        <v>0</v>
      </c>
      <c r="H1389" s="115">
        <f t="shared" si="70"/>
        <v>0</v>
      </c>
      <c r="I1389" s="18"/>
      <c r="J1389" s="18"/>
      <c r="K1389" s="7"/>
      <c r="L1389" s="7"/>
      <c r="M1389" s="7"/>
      <c r="N1389" s="18"/>
      <c r="O1389" s="122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</row>
    <row r="1390" spans="1:30" hidden="1">
      <c r="A1390" s="18" t="s">
        <v>24</v>
      </c>
      <c r="B1390" s="7" t="s">
        <v>129</v>
      </c>
      <c r="C1390" s="137">
        <v>46205</v>
      </c>
      <c r="D1390" s="42" t="s">
        <v>911</v>
      </c>
      <c r="E1390" s="36" t="s">
        <v>739</v>
      </c>
      <c r="F1390" s="112">
        <f t="shared" si="71"/>
        <v>1.2333333333333334</v>
      </c>
      <c r="G1390" s="113">
        <f t="shared" si="69"/>
        <v>1</v>
      </c>
      <c r="H1390" s="115">
        <f t="shared" si="70"/>
        <v>1</v>
      </c>
      <c r="I1390" s="18"/>
      <c r="J1390" s="18"/>
      <c r="K1390" s="7"/>
      <c r="L1390" s="7"/>
      <c r="M1390" s="7"/>
      <c r="N1390" s="18"/>
      <c r="O1390" s="122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</row>
    <row r="1391" spans="1:30" hidden="1">
      <c r="A1391" s="18" t="s">
        <v>24</v>
      </c>
      <c r="B1391" s="7" t="s">
        <v>129</v>
      </c>
      <c r="C1391" s="137">
        <v>46206</v>
      </c>
      <c r="D1391" s="42" t="s">
        <v>912</v>
      </c>
      <c r="E1391" s="36" t="s">
        <v>913</v>
      </c>
      <c r="F1391" s="112">
        <f t="shared" si="71"/>
        <v>4.75</v>
      </c>
      <c r="G1391" s="113">
        <f t="shared" si="69"/>
        <v>0</v>
      </c>
      <c r="H1391" s="115">
        <f t="shared" si="70"/>
        <v>0</v>
      </c>
      <c r="I1391" s="18"/>
      <c r="J1391" s="18"/>
      <c r="K1391" s="7"/>
      <c r="L1391" s="7"/>
      <c r="M1391" s="7"/>
      <c r="N1391" s="18"/>
      <c r="O1391" s="122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</row>
    <row r="1392" spans="1:30" hidden="1">
      <c r="A1392" s="18" t="s">
        <v>24</v>
      </c>
      <c r="B1392" s="7" t="s">
        <v>129</v>
      </c>
      <c r="C1392" s="137">
        <v>46206</v>
      </c>
      <c r="D1392" s="42" t="s">
        <v>914</v>
      </c>
      <c r="E1392" s="36" t="s">
        <v>405</v>
      </c>
      <c r="F1392" s="112">
        <f t="shared" si="71"/>
        <v>4.0166666666666666</v>
      </c>
      <c r="G1392" s="113">
        <f t="shared" si="69"/>
        <v>0</v>
      </c>
      <c r="H1392" s="115">
        <f t="shared" si="70"/>
        <v>0</v>
      </c>
      <c r="I1392" s="18"/>
      <c r="J1392" s="18"/>
      <c r="K1392" s="7"/>
      <c r="L1392" s="7"/>
      <c r="M1392" s="7"/>
      <c r="N1392" s="18"/>
      <c r="O1392" s="122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</row>
    <row r="1393" spans="1:30" hidden="1">
      <c r="A1393" s="18" t="s">
        <v>24</v>
      </c>
      <c r="B1393" s="7" t="s">
        <v>129</v>
      </c>
      <c r="C1393" s="137">
        <v>46207</v>
      </c>
      <c r="D1393" s="42" t="s">
        <v>912</v>
      </c>
      <c r="E1393" s="36" t="s">
        <v>683</v>
      </c>
      <c r="F1393" s="112">
        <f t="shared" si="71"/>
        <v>4.2666666666666666</v>
      </c>
      <c r="G1393" s="113">
        <f t="shared" si="69"/>
        <v>0</v>
      </c>
      <c r="H1393" s="115">
        <f t="shared" si="70"/>
        <v>0</v>
      </c>
      <c r="I1393" s="18"/>
      <c r="J1393" s="18"/>
      <c r="K1393" s="7"/>
      <c r="L1393" s="7"/>
      <c r="M1393" s="7"/>
      <c r="N1393" s="18"/>
      <c r="O1393" s="122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</row>
    <row r="1394" spans="1:30" hidden="1">
      <c r="A1394" s="18" t="s">
        <v>24</v>
      </c>
      <c r="B1394" s="7" t="s">
        <v>129</v>
      </c>
      <c r="C1394" s="137">
        <v>46207</v>
      </c>
      <c r="D1394" s="42" t="s">
        <v>914</v>
      </c>
      <c r="E1394" s="36" t="s">
        <v>915</v>
      </c>
      <c r="F1394" s="112">
        <f t="shared" si="71"/>
        <v>4.55</v>
      </c>
      <c r="G1394" s="113">
        <f t="shared" si="69"/>
        <v>0</v>
      </c>
      <c r="H1394" s="115">
        <f t="shared" si="70"/>
        <v>0</v>
      </c>
      <c r="I1394" s="18"/>
      <c r="J1394" s="18"/>
      <c r="K1394" s="7"/>
      <c r="L1394" s="7"/>
      <c r="M1394" s="7"/>
      <c r="N1394" s="18"/>
      <c r="O1394" s="122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</row>
    <row r="1395" spans="1:30" hidden="1">
      <c r="A1395" s="18" t="s">
        <v>24</v>
      </c>
      <c r="B1395" s="7" t="s">
        <v>129</v>
      </c>
      <c r="C1395" s="137">
        <v>46208</v>
      </c>
      <c r="D1395" s="42" t="s">
        <v>912</v>
      </c>
      <c r="E1395" s="36" t="s">
        <v>680</v>
      </c>
      <c r="F1395" s="112">
        <f t="shared" si="71"/>
        <v>4.1500000000000004</v>
      </c>
      <c r="G1395" s="113">
        <f t="shared" si="69"/>
        <v>0</v>
      </c>
      <c r="H1395" s="115">
        <f t="shared" si="70"/>
        <v>0</v>
      </c>
      <c r="I1395" s="18"/>
      <c r="J1395" s="18"/>
      <c r="K1395" s="7"/>
      <c r="L1395" s="7"/>
      <c r="M1395" s="7"/>
      <c r="N1395" s="18"/>
      <c r="O1395" s="122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</row>
    <row r="1396" spans="1:30" hidden="1">
      <c r="A1396" s="18" t="s">
        <v>24</v>
      </c>
      <c r="B1396" s="7" t="s">
        <v>129</v>
      </c>
      <c r="C1396" s="137">
        <v>46208</v>
      </c>
      <c r="D1396" s="42" t="s">
        <v>914</v>
      </c>
      <c r="E1396" s="36" t="s">
        <v>405</v>
      </c>
      <c r="F1396" s="112">
        <f t="shared" si="71"/>
        <v>4.0166666666666666</v>
      </c>
      <c r="G1396" s="113">
        <f t="shared" si="69"/>
        <v>0</v>
      </c>
      <c r="H1396" s="115">
        <f t="shared" si="70"/>
        <v>0</v>
      </c>
      <c r="I1396" s="18"/>
      <c r="J1396" s="18"/>
      <c r="K1396" s="7"/>
      <c r="L1396" s="7"/>
      <c r="M1396" s="7"/>
      <c r="N1396" s="18"/>
      <c r="O1396" s="122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</row>
    <row r="1397" spans="1:30" hidden="1">
      <c r="A1397" s="18" t="s">
        <v>24</v>
      </c>
      <c r="B1397" s="7" t="s">
        <v>129</v>
      </c>
      <c r="C1397" s="137">
        <v>46209</v>
      </c>
      <c r="D1397" s="42" t="s">
        <v>912</v>
      </c>
      <c r="E1397" s="36" t="s">
        <v>916</v>
      </c>
      <c r="F1397" s="112">
        <f t="shared" si="71"/>
        <v>4.0333333333333332</v>
      </c>
      <c r="G1397" s="113">
        <f t="shared" si="69"/>
        <v>0</v>
      </c>
      <c r="H1397" s="115">
        <f t="shared" si="70"/>
        <v>0</v>
      </c>
      <c r="I1397" s="18"/>
      <c r="J1397" s="18"/>
      <c r="K1397" s="7"/>
      <c r="L1397" s="7"/>
      <c r="M1397" s="7"/>
      <c r="N1397" s="18"/>
      <c r="O1397" s="122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</row>
    <row r="1398" spans="1:30" hidden="1">
      <c r="A1398" s="18" t="s">
        <v>24</v>
      </c>
      <c r="B1398" s="7" t="s">
        <v>129</v>
      </c>
      <c r="C1398" s="137">
        <v>46209</v>
      </c>
      <c r="D1398" s="42" t="s">
        <v>911</v>
      </c>
      <c r="E1398" s="36" t="s">
        <v>805</v>
      </c>
      <c r="F1398" s="112">
        <f t="shared" si="71"/>
        <v>2.0333333333333332</v>
      </c>
      <c r="G1398" s="113">
        <f t="shared" si="69"/>
        <v>1</v>
      </c>
      <c r="H1398" s="115">
        <f t="shared" si="70"/>
        <v>1</v>
      </c>
      <c r="I1398" s="18"/>
      <c r="J1398" s="18"/>
      <c r="K1398" s="7"/>
      <c r="L1398" s="7"/>
      <c r="M1398" s="7"/>
      <c r="N1398" s="18"/>
      <c r="O1398" s="122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</row>
    <row r="1399" spans="1:30" hidden="1">
      <c r="A1399" s="18" t="s">
        <v>24</v>
      </c>
      <c r="B1399" s="7" t="s">
        <v>129</v>
      </c>
      <c r="C1399" s="137">
        <v>46210</v>
      </c>
      <c r="D1399" s="42" t="s">
        <v>917</v>
      </c>
      <c r="E1399" s="36" t="s">
        <v>918</v>
      </c>
      <c r="F1399" s="112">
        <f t="shared" si="71"/>
        <v>13.116666666666667</v>
      </c>
      <c r="G1399" s="113">
        <f t="shared" si="69"/>
        <v>0</v>
      </c>
      <c r="H1399" s="115">
        <f t="shared" si="70"/>
        <v>0</v>
      </c>
      <c r="I1399" s="18"/>
      <c r="J1399" s="18"/>
      <c r="K1399" s="7"/>
      <c r="L1399" s="7"/>
      <c r="M1399" s="7"/>
      <c r="N1399" s="18"/>
      <c r="O1399" s="122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</row>
    <row r="1400" spans="1:30" hidden="1">
      <c r="A1400" s="18" t="s">
        <v>24</v>
      </c>
      <c r="B1400" s="7" t="s">
        <v>129</v>
      </c>
      <c r="C1400" s="137">
        <v>46210</v>
      </c>
      <c r="D1400" s="42" t="s">
        <v>911</v>
      </c>
      <c r="E1400" s="36" t="s">
        <v>919</v>
      </c>
      <c r="F1400" s="112">
        <f t="shared" si="71"/>
        <v>1.1333333333333333</v>
      </c>
      <c r="G1400" s="113">
        <f t="shared" si="69"/>
        <v>1</v>
      </c>
      <c r="H1400" s="115">
        <f t="shared" si="70"/>
        <v>1</v>
      </c>
      <c r="I1400" s="18"/>
      <c r="J1400" s="18"/>
      <c r="K1400" s="7"/>
      <c r="L1400" s="7"/>
      <c r="M1400" s="7"/>
      <c r="N1400" s="18"/>
      <c r="O1400" s="122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</row>
    <row r="1401" spans="1:30" hidden="1">
      <c r="A1401" s="18" t="s">
        <v>24</v>
      </c>
      <c r="B1401" s="7" t="s">
        <v>129</v>
      </c>
      <c r="C1401" s="137">
        <v>46211</v>
      </c>
      <c r="D1401" s="42" t="s">
        <v>910</v>
      </c>
      <c r="E1401" s="36" t="s">
        <v>571</v>
      </c>
      <c r="F1401" s="112">
        <f t="shared" si="71"/>
        <v>9.75</v>
      </c>
      <c r="G1401" s="113">
        <f t="shared" si="69"/>
        <v>0</v>
      </c>
      <c r="H1401" s="115">
        <f t="shared" si="70"/>
        <v>0</v>
      </c>
      <c r="I1401" s="18"/>
      <c r="J1401" s="18"/>
      <c r="K1401" s="7"/>
      <c r="L1401" s="7"/>
      <c r="M1401" s="7"/>
      <c r="N1401" s="18"/>
      <c r="O1401" s="122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</row>
    <row r="1402" spans="1:30" hidden="1">
      <c r="A1402" s="18" t="s">
        <v>24</v>
      </c>
      <c r="B1402" s="7" t="s">
        <v>129</v>
      </c>
      <c r="C1402" s="137">
        <v>46211</v>
      </c>
      <c r="D1402" s="42" t="s">
        <v>911</v>
      </c>
      <c r="E1402" s="36" t="s">
        <v>920</v>
      </c>
      <c r="F1402" s="112">
        <f t="shared" si="71"/>
        <v>4.1166666666666663</v>
      </c>
      <c r="G1402" s="113">
        <f t="shared" si="69"/>
        <v>0</v>
      </c>
      <c r="H1402" s="115">
        <f t="shared" si="70"/>
        <v>0</v>
      </c>
      <c r="I1402" s="18"/>
      <c r="J1402" s="18"/>
      <c r="K1402" s="7"/>
      <c r="L1402" s="7"/>
      <c r="M1402" s="7"/>
      <c r="N1402" s="18"/>
      <c r="O1402" s="122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</row>
    <row r="1403" spans="1:30" hidden="1">
      <c r="A1403" s="18" t="s">
        <v>24</v>
      </c>
      <c r="B1403" s="7" t="s">
        <v>129</v>
      </c>
      <c r="C1403" s="137">
        <v>46212</v>
      </c>
      <c r="D1403" s="42" t="s">
        <v>912</v>
      </c>
      <c r="E1403" s="36" t="s">
        <v>921</v>
      </c>
      <c r="F1403" s="112">
        <f t="shared" si="71"/>
        <v>4.25</v>
      </c>
      <c r="G1403" s="113">
        <f t="shared" si="69"/>
        <v>0</v>
      </c>
      <c r="H1403" s="115">
        <f t="shared" si="70"/>
        <v>0</v>
      </c>
      <c r="I1403" s="18"/>
      <c r="J1403" s="18"/>
      <c r="K1403" s="7"/>
      <c r="L1403" s="7"/>
      <c r="M1403" s="7"/>
      <c r="N1403" s="18"/>
      <c r="O1403" s="122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</row>
    <row r="1404" spans="1:30" hidden="1">
      <c r="A1404" s="18" t="s">
        <v>24</v>
      </c>
      <c r="B1404" s="7" t="s">
        <v>129</v>
      </c>
      <c r="C1404" s="137">
        <v>46212</v>
      </c>
      <c r="D1404" s="42" t="s">
        <v>911</v>
      </c>
      <c r="E1404" s="36" t="s">
        <v>453</v>
      </c>
      <c r="F1404" s="112">
        <f t="shared" si="71"/>
        <v>3.2333333333333334</v>
      </c>
      <c r="G1404" s="113">
        <f t="shared" si="69"/>
        <v>1</v>
      </c>
      <c r="H1404" s="115">
        <f t="shared" si="70"/>
        <v>1</v>
      </c>
      <c r="I1404" s="18"/>
      <c r="J1404" s="18"/>
      <c r="K1404" s="7"/>
      <c r="L1404" s="7"/>
      <c r="M1404" s="7"/>
      <c r="N1404" s="18"/>
      <c r="O1404" s="122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</row>
    <row r="1405" spans="1:30" hidden="1">
      <c r="A1405" s="18" t="s">
        <v>24</v>
      </c>
      <c r="B1405" s="7" t="s">
        <v>129</v>
      </c>
      <c r="C1405" s="137">
        <v>46213</v>
      </c>
      <c r="D1405" s="42" t="s">
        <v>912</v>
      </c>
      <c r="E1405" s="36" t="s">
        <v>922</v>
      </c>
      <c r="F1405" s="112">
        <f t="shared" si="71"/>
        <v>5.8166666666666664</v>
      </c>
      <c r="G1405" s="113">
        <f t="shared" si="69"/>
        <v>0</v>
      </c>
      <c r="H1405" s="115">
        <f t="shared" si="70"/>
        <v>0</v>
      </c>
      <c r="I1405" s="18"/>
      <c r="J1405" s="18"/>
      <c r="K1405" s="7"/>
      <c r="L1405" s="7"/>
      <c r="M1405" s="7"/>
      <c r="N1405" s="18"/>
      <c r="O1405" s="122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</row>
    <row r="1406" spans="1:30" hidden="1">
      <c r="A1406" s="18" t="s">
        <v>24</v>
      </c>
      <c r="B1406" s="7" t="s">
        <v>129</v>
      </c>
      <c r="C1406" s="137">
        <v>46213</v>
      </c>
      <c r="D1406" s="42" t="s">
        <v>914</v>
      </c>
      <c r="E1406" s="36" t="s">
        <v>327</v>
      </c>
      <c r="F1406" s="112">
        <f t="shared" si="71"/>
        <v>4.333333333333333</v>
      </c>
      <c r="G1406" s="113">
        <f t="shared" si="69"/>
        <v>0</v>
      </c>
      <c r="H1406" s="115">
        <f t="shared" si="70"/>
        <v>0</v>
      </c>
      <c r="I1406" s="18"/>
      <c r="J1406" s="18"/>
      <c r="K1406" s="7"/>
      <c r="L1406" s="7"/>
      <c r="M1406" s="7"/>
      <c r="N1406" s="18"/>
      <c r="O1406" s="122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</row>
    <row r="1407" spans="1:30" hidden="1">
      <c r="A1407" s="18" t="s">
        <v>24</v>
      </c>
      <c r="B1407" s="7" t="s">
        <v>129</v>
      </c>
      <c r="C1407" s="137">
        <v>46214</v>
      </c>
      <c r="D1407" s="42" t="s">
        <v>912</v>
      </c>
      <c r="E1407" s="36" t="s">
        <v>602</v>
      </c>
      <c r="F1407" s="112">
        <f t="shared" si="71"/>
        <v>4.2166666666666668</v>
      </c>
      <c r="G1407" s="113">
        <f t="shared" si="69"/>
        <v>0</v>
      </c>
      <c r="H1407" s="115">
        <f t="shared" si="70"/>
        <v>0</v>
      </c>
      <c r="I1407" s="18"/>
      <c r="J1407" s="18"/>
      <c r="K1407" s="7"/>
      <c r="L1407" s="7"/>
      <c r="M1407" s="7"/>
      <c r="N1407" s="18"/>
      <c r="O1407" s="122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</row>
    <row r="1408" spans="1:30" hidden="1">
      <c r="A1408" s="18" t="s">
        <v>24</v>
      </c>
      <c r="B1408" s="7" t="s">
        <v>129</v>
      </c>
      <c r="C1408" s="137">
        <v>46214</v>
      </c>
      <c r="D1408" s="42" t="s">
        <v>914</v>
      </c>
      <c r="E1408" s="36" t="s">
        <v>923</v>
      </c>
      <c r="F1408" s="112">
        <f t="shared" si="71"/>
        <v>4.2333333333333334</v>
      </c>
      <c r="G1408" s="113">
        <f t="shared" si="69"/>
        <v>0</v>
      </c>
      <c r="H1408" s="115">
        <f t="shared" si="70"/>
        <v>0</v>
      </c>
      <c r="I1408" s="18"/>
      <c r="J1408" s="18"/>
      <c r="K1408" s="7"/>
      <c r="L1408" s="7"/>
      <c r="M1408" s="7"/>
      <c r="N1408" s="18"/>
      <c r="O1408" s="122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</row>
    <row r="1409" spans="1:30" hidden="1">
      <c r="A1409" s="18" t="s">
        <v>24</v>
      </c>
      <c r="B1409" s="7" t="s">
        <v>129</v>
      </c>
      <c r="C1409" s="137">
        <v>46215</v>
      </c>
      <c r="D1409" s="42" t="s">
        <v>912</v>
      </c>
      <c r="E1409" s="36" t="s">
        <v>881</v>
      </c>
      <c r="F1409" s="112">
        <f t="shared" si="71"/>
        <v>4.166666666666667</v>
      </c>
      <c r="G1409" s="113">
        <f t="shared" si="69"/>
        <v>0</v>
      </c>
      <c r="H1409" s="115">
        <f t="shared" si="70"/>
        <v>0</v>
      </c>
      <c r="I1409" s="18"/>
      <c r="J1409" s="18"/>
      <c r="K1409" s="7"/>
      <c r="L1409" s="7"/>
      <c r="M1409" s="7"/>
      <c r="N1409" s="18"/>
      <c r="O1409" s="122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</row>
    <row r="1410" spans="1:30" hidden="1">
      <c r="A1410" s="18" t="s">
        <v>24</v>
      </c>
      <c r="B1410" s="7" t="s">
        <v>129</v>
      </c>
      <c r="C1410" s="137">
        <v>46215</v>
      </c>
      <c r="D1410" s="42" t="s">
        <v>911</v>
      </c>
      <c r="E1410" s="36" t="s">
        <v>923</v>
      </c>
      <c r="F1410" s="112">
        <f t="shared" si="71"/>
        <v>4.2333333333333334</v>
      </c>
      <c r="G1410" s="113">
        <f t="shared" ref="G1410:G1473" si="72">IF(AND(ISNUMBER(F1410), F1410&lt;4), 1, 0)</f>
        <v>0</v>
      </c>
      <c r="H1410" s="115">
        <f t="shared" ref="H1410:H1473" si="73">IF(AND(G1410=1, COUNTIFS(A:A, A1410, B:B, B1410, C:C, C1410) &gt; 1), 1, 0)</f>
        <v>0</v>
      </c>
      <c r="I1410" s="18"/>
      <c r="J1410" s="18"/>
      <c r="K1410" s="7"/>
      <c r="L1410" s="7"/>
      <c r="M1410" s="7"/>
      <c r="N1410" s="18"/>
      <c r="O1410" s="122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</row>
    <row r="1411" spans="1:30" hidden="1">
      <c r="A1411" s="18" t="s">
        <v>24</v>
      </c>
      <c r="B1411" s="7" t="s">
        <v>129</v>
      </c>
      <c r="C1411" s="137">
        <v>46216</v>
      </c>
      <c r="D1411" s="42" t="s">
        <v>912</v>
      </c>
      <c r="E1411" s="36" t="s">
        <v>920</v>
      </c>
      <c r="F1411" s="112">
        <f t="shared" ref="F1411:F1474" si="74">IF(ISNUMBER(SEARCH("h",E1411)), LEFT(E1411,SEARCH("h",E1411)-1) + IFERROR(MID(E1411,SEARCH("h",E1411)+1,LEN(E1411)-SEARCH("h",E1411)-1)/60, 0), IF(ISNUMBER(SEARCH("p",E1411)), LEFT(E1411,SEARCH("p",E1411)-1)/60, "")
)</f>
        <v>4.1166666666666663</v>
      </c>
      <c r="G1411" s="113">
        <f t="shared" si="72"/>
        <v>0</v>
      </c>
      <c r="H1411" s="115">
        <f t="shared" si="73"/>
        <v>0</v>
      </c>
      <c r="I1411" s="18"/>
      <c r="J1411" s="18"/>
      <c r="K1411" s="7"/>
      <c r="L1411" s="7"/>
      <c r="M1411" s="7"/>
      <c r="N1411" s="18"/>
      <c r="O1411" s="122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</row>
    <row r="1412" spans="1:30" hidden="1">
      <c r="A1412" s="18" t="s">
        <v>24</v>
      </c>
      <c r="B1412" s="7" t="s">
        <v>129</v>
      </c>
      <c r="C1412" s="137">
        <v>46216</v>
      </c>
      <c r="D1412" s="42" t="s">
        <v>914</v>
      </c>
      <c r="E1412" s="36" t="s">
        <v>641</v>
      </c>
      <c r="F1412" s="112">
        <f t="shared" si="74"/>
        <v>4.3</v>
      </c>
      <c r="G1412" s="113">
        <f t="shared" si="72"/>
        <v>0</v>
      </c>
      <c r="H1412" s="115">
        <f t="shared" si="73"/>
        <v>0</v>
      </c>
      <c r="I1412" s="18"/>
      <c r="J1412" s="18"/>
      <c r="K1412" s="7"/>
      <c r="L1412" s="7"/>
      <c r="M1412" s="7"/>
      <c r="N1412" s="18"/>
      <c r="O1412" s="122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</row>
    <row r="1413" spans="1:30" hidden="1">
      <c r="A1413" s="18" t="s">
        <v>24</v>
      </c>
      <c r="B1413" s="7" t="s">
        <v>129</v>
      </c>
      <c r="C1413" s="137">
        <v>46217</v>
      </c>
      <c r="D1413" s="42" t="s">
        <v>912</v>
      </c>
      <c r="E1413" s="36" t="s">
        <v>657</v>
      </c>
      <c r="F1413" s="112">
        <f t="shared" si="74"/>
        <v>4.2</v>
      </c>
      <c r="G1413" s="113">
        <f t="shared" si="72"/>
        <v>0</v>
      </c>
      <c r="H1413" s="115">
        <f t="shared" si="73"/>
        <v>0</v>
      </c>
      <c r="I1413" s="18"/>
      <c r="J1413" s="18"/>
      <c r="K1413" s="7"/>
      <c r="L1413" s="7"/>
      <c r="M1413" s="7"/>
      <c r="N1413" s="18"/>
      <c r="O1413" s="122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</row>
    <row r="1414" spans="1:30" hidden="1">
      <c r="A1414" s="18" t="s">
        <v>24</v>
      </c>
      <c r="B1414" s="7" t="s">
        <v>129</v>
      </c>
      <c r="C1414" s="137">
        <v>46217</v>
      </c>
      <c r="D1414" s="42" t="s">
        <v>914</v>
      </c>
      <c r="E1414" s="36" t="s">
        <v>224</v>
      </c>
      <c r="F1414" s="112">
        <f t="shared" si="74"/>
        <v>5</v>
      </c>
      <c r="G1414" s="113">
        <f t="shared" si="72"/>
        <v>0</v>
      </c>
      <c r="H1414" s="115">
        <f t="shared" si="73"/>
        <v>0</v>
      </c>
      <c r="I1414" s="18"/>
      <c r="J1414" s="18"/>
      <c r="K1414" s="7"/>
      <c r="L1414" s="7"/>
      <c r="M1414" s="7"/>
      <c r="N1414" s="18"/>
      <c r="O1414" s="122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</row>
    <row r="1415" spans="1:30" hidden="1">
      <c r="A1415" s="18" t="s">
        <v>24</v>
      </c>
      <c r="B1415" s="7" t="s">
        <v>129</v>
      </c>
      <c r="C1415" s="137">
        <v>46218</v>
      </c>
      <c r="D1415" s="42" t="s">
        <v>912</v>
      </c>
      <c r="E1415" s="36" t="s">
        <v>532</v>
      </c>
      <c r="F1415" s="112">
        <f t="shared" si="74"/>
        <v>4.0666666666666664</v>
      </c>
      <c r="G1415" s="113">
        <f t="shared" si="72"/>
        <v>0</v>
      </c>
      <c r="H1415" s="115">
        <f t="shared" si="73"/>
        <v>0</v>
      </c>
      <c r="I1415" s="18"/>
      <c r="J1415" s="18"/>
      <c r="K1415" s="7"/>
      <c r="L1415" s="7"/>
      <c r="M1415" s="7"/>
      <c r="N1415" s="18"/>
      <c r="O1415" s="122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</row>
    <row r="1416" spans="1:30" hidden="1">
      <c r="A1416" s="18" t="s">
        <v>24</v>
      </c>
      <c r="B1416" s="7" t="s">
        <v>129</v>
      </c>
      <c r="C1416" s="137">
        <v>46218</v>
      </c>
      <c r="D1416" s="42" t="s">
        <v>911</v>
      </c>
      <c r="E1416" s="36" t="s">
        <v>845</v>
      </c>
      <c r="F1416" s="112">
        <f t="shared" si="74"/>
        <v>1.1166666666666667</v>
      </c>
      <c r="G1416" s="113">
        <f t="shared" si="72"/>
        <v>1</v>
      </c>
      <c r="H1416" s="115">
        <f t="shared" si="73"/>
        <v>1</v>
      </c>
      <c r="I1416" s="18"/>
      <c r="J1416" s="18"/>
      <c r="K1416" s="7"/>
      <c r="L1416" s="7"/>
      <c r="M1416" s="7"/>
      <c r="N1416" s="18"/>
      <c r="O1416" s="122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</row>
    <row r="1417" spans="1:30" hidden="1">
      <c r="A1417" s="18" t="s">
        <v>24</v>
      </c>
      <c r="B1417" s="7" t="s">
        <v>129</v>
      </c>
      <c r="C1417" s="137">
        <v>46219</v>
      </c>
      <c r="D1417" s="42" t="s">
        <v>924</v>
      </c>
      <c r="E1417" s="36" t="s">
        <v>441</v>
      </c>
      <c r="F1417" s="112">
        <f t="shared" si="74"/>
        <v>12.3</v>
      </c>
      <c r="G1417" s="113">
        <f t="shared" si="72"/>
        <v>0</v>
      </c>
      <c r="H1417" s="115">
        <f t="shared" si="73"/>
        <v>0</v>
      </c>
      <c r="I1417" s="18"/>
      <c r="J1417" s="18"/>
      <c r="K1417" s="7"/>
      <c r="L1417" s="7"/>
      <c r="M1417" s="7"/>
      <c r="N1417" s="18"/>
      <c r="O1417" s="122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</row>
    <row r="1418" spans="1:30" hidden="1">
      <c r="A1418" s="18" t="s">
        <v>24</v>
      </c>
      <c r="B1418" s="7" t="s">
        <v>129</v>
      </c>
      <c r="C1418" s="137">
        <v>46219</v>
      </c>
      <c r="D1418" s="42" t="s">
        <v>911</v>
      </c>
      <c r="E1418" s="36" t="s">
        <v>925</v>
      </c>
      <c r="F1418" s="112">
        <f t="shared" si="74"/>
        <v>1.55</v>
      </c>
      <c r="G1418" s="113">
        <f t="shared" si="72"/>
        <v>1</v>
      </c>
      <c r="H1418" s="115">
        <f t="shared" si="73"/>
        <v>1</v>
      </c>
      <c r="I1418" s="18"/>
      <c r="J1418" s="18"/>
      <c r="K1418" s="7"/>
      <c r="L1418" s="7"/>
      <c r="M1418" s="7"/>
      <c r="N1418" s="18"/>
      <c r="O1418" s="122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</row>
    <row r="1419" spans="1:30" hidden="1">
      <c r="A1419" s="18" t="s">
        <v>24</v>
      </c>
      <c r="B1419" s="7" t="s">
        <v>129</v>
      </c>
      <c r="C1419" s="137">
        <v>46220</v>
      </c>
      <c r="D1419" s="42" t="s">
        <v>912</v>
      </c>
      <c r="E1419" s="36" t="s">
        <v>456</v>
      </c>
      <c r="F1419" s="112">
        <f t="shared" si="74"/>
        <v>3.8833333333333333</v>
      </c>
      <c r="G1419" s="113">
        <f t="shared" si="72"/>
        <v>1</v>
      </c>
      <c r="H1419" s="115">
        <f t="shared" si="73"/>
        <v>0</v>
      </c>
      <c r="I1419" s="18"/>
      <c r="J1419" s="18"/>
      <c r="K1419" s="7"/>
      <c r="L1419" s="7"/>
      <c r="M1419" s="7"/>
      <c r="N1419" s="18"/>
      <c r="O1419" s="122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</row>
    <row r="1420" spans="1:30" hidden="1">
      <c r="A1420" s="18" t="s">
        <v>24</v>
      </c>
      <c r="B1420" s="7" t="s">
        <v>129</v>
      </c>
      <c r="C1420" s="137">
        <v>46221</v>
      </c>
      <c r="D1420" s="42" t="s">
        <v>910</v>
      </c>
      <c r="E1420" s="36" t="s">
        <v>497</v>
      </c>
      <c r="F1420" s="112">
        <f t="shared" si="74"/>
        <v>7.1</v>
      </c>
      <c r="G1420" s="113">
        <f t="shared" si="72"/>
        <v>0</v>
      </c>
      <c r="H1420" s="115">
        <f t="shared" si="73"/>
        <v>0</v>
      </c>
      <c r="I1420" s="18"/>
      <c r="J1420" s="18"/>
      <c r="K1420" s="7"/>
      <c r="L1420" s="7"/>
      <c r="M1420" s="7"/>
      <c r="N1420" s="18"/>
      <c r="O1420" s="122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</row>
    <row r="1421" spans="1:30" hidden="1">
      <c r="A1421" s="18" t="s">
        <v>24</v>
      </c>
      <c r="B1421" s="7" t="s">
        <v>129</v>
      </c>
      <c r="C1421" s="137">
        <v>46221</v>
      </c>
      <c r="D1421" s="42" t="s">
        <v>911</v>
      </c>
      <c r="E1421" s="36" t="s">
        <v>723</v>
      </c>
      <c r="F1421" s="112">
        <f t="shared" si="74"/>
        <v>1.05</v>
      </c>
      <c r="G1421" s="113">
        <f t="shared" si="72"/>
        <v>1</v>
      </c>
      <c r="H1421" s="115">
        <f t="shared" si="73"/>
        <v>1</v>
      </c>
      <c r="I1421" s="18"/>
      <c r="J1421" s="18"/>
      <c r="K1421" s="7"/>
      <c r="L1421" s="7"/>
      <c r="M1421" s="7"/>
      <c r="N1421" s="18"/>
      <c r="O1421" s="122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</row>
    <row r="1422" spans="1:30" hidden="1">
      <c r="A1422" s="18" t="s">
        <v>24</v>
      </c>
      <c r="B1422" s="7" t="s">
        <v>129</v>
      </c>
      <c r="C1422" s="137">
        <v>46222</v>
      </c>
      <c r="D1422" s="42" t="s">
        <v>912</v>
      </c>
      <c r="E1422" s="36" t="s">
        <v>920</v>
      </c>
      <c r="F1422" s="112">
        <f t="shared" si="74"/>
        <v>4.1166666666666663</v>
      </c>
      <c r="G1422" s="113">
        <f t="shared" si="72"/>
        <v>0</v>
      </c>
      <c r="H1422" s="115">
        <f t="shared" si="73"/>
        <v>0</v>
      </c>
      <c r="I1422" s="18"/>
      <c r="J1422" s="18"/>
      <c r="K1422" s="7"/>
      <c r="L1422" s="7"/>
      <c r="M1422" s="7"/>
      <c r="N1422" s="18"/>
      <c r="O1422" s="122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</row>
    <row r="1423" spans="1:30" hidden="1">
      <c r="A1423" s="18" t="s">
        <v>24</v>
      </c>
      <c r="B1423" s="7" t="s">
        <v>129</v>
      </c>
      <c r="C1423" s="137">
        <v>46222</v>
      </c>
      <c r="D1423" s="42" t="s">
        <v>911</v>
      </c>
      <c r="E1423" s="36" t="s">
        <v>926</v>
      </c>
      <c r="F1423" s="112">
        <f t="shared" si="74"/>
        <v>3.0833333333333335</v>
      </c>
      <c r="G1423" s="113">
        <f t="shared" si="72"/>
        <v>1</v>
      </c>
      <c r="H1423" s="115">
        <f t="shared" si="73"/>
        <v>1</v>
      </c>
      <c r="I1423" s="18"/>
      <c r="J1423" s="18"/>
      <c r="K1423" s="7"/>
      <c r="L1423" s="7"/>
      <c r="M1423" s="7"/>
      <c r="N1423" s="18"/>
      <c r="O1423" s="122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</row>
    <row r="1424" spans="1:30" hidden="1">
      <c r="A1424" s="18" t="s">
        <v>24</v>
      </c>
      <c r="B1424" s="7" t="s">
        <v>129</v>
      </c>
      <c r="C1424" s="137">
        <v>46223</v>
      </c>
      <c r="D1424" s="42" t="s">
        <v>912</v>
      </c>
      <c r="E1424" s="36" t="s">
        <v>921</v>
      </c>
      <c r="F1424" s="112">
        <f t="shared" si="74"/>
        <v>4.25</v>
      </c>
      <c r="G1424" s="113">
        <f t="shared" si="72"/>
        <v>0</v>
      </c>
      <c r="H1424" s="115">
        <f t="shared" si="73"/>
        <v>0</v>
      </c>
      <c r="I1424" s="18"/>
      <c r="J1424" s="18"/>
      <c r="K1424" s="7"/>
      <c r="L1424" s="7"/>
      <c r="M1424" s="7"/>
      <c r="N1424" s="18"/>
      <c r="O1424" s="122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</row>
    <row r="1425" spans="1:30" hidden="1">
      <c r="A1425" s="18" t="s">
        <v>24</v>
      </c>
      <c r="B1425" s="7" t="s">
        <v>129</v>
      </c>
      <c r="C1425" s="137">
        <v>46223</v>
      </c>
      <c r="D1425" s="42" t="s">
        <v>911</v>
      </c>
      <c r="E1425" s="36" t="s">
        <v>927</v>
      </c>
      <c r="F1425" s="112">
        <f t="shared" si="74"/>
        <v>3.3666666666666667</v>
      </c>
      <c r="G1425" s="113">
        <f t="shared" si="72"/>
        <v>1</v>
      </c>
      <c r="H1425" s="115">
        <f t="shared" si="73"/>
        <v>1</v>
      </c>
      <c r="I1425" s="18"/>
      <c r="J1425" s="18"/>
      <c r="K1425" s="7"/>
      <c r="L1425" s="7"/>
      <c r="M1425" s="7"/>
      <c r="N1425" s="18"/>
      <c r="O1425" s="122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</row>
    <row r="1426" spans="1:30" hidden="1">
      <c r="A1426" s="18" t="s">
        <v>24</v>
      </c>
      <c r="B1426" s="7" t="s">
        <v>129</v>
      </c>
      <c r="C1426" s="137">
        <v>46224</v>
      </c>
      <c r="D1426" s="42" t="s">
        <v>912</v>
      </c>
      <c r="E1426" s="36" t="s">
        <v>928</v>
      </c>
      <c r="F1426" s="112">
        <f t="shared" si="74"/>
        <v>4.3166666666666664</v>
      </c>
      <c r="G1426" s="113">
        <f t="shared" si="72"/>
        <v>0</v>
      </c>
      <c r="H1426" s="115">
        <f t="shared" si="73"/>
        <v>0</v>
      </c>
      <c r="I1426" s="18"/>
      <c r="J1426" s="18"/>
      <c r="K1426" s="7"/>
      <c r="L1426" s="7"/>
      <c r="M1426" s="7"/>
      <c r="N1426" s="18"/>
      <c r="O1426" s="122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</row>
    <row r="1427" spans="1:30" hidden="1">
      <c r="A1427" s="18" t="s">
        <v>24</v>
      </c>
      <c r="B1427" s="7" t="s">
        <v>129</v>
      </c>
      <c r="C1427" s="137">
        <v>46224</v>
      </c>
      <c r="D1427" s="42" t="s">
        <v>911</v>
      </c>
      <c r="E1427" s="36" t="s">
        <v>929</v>
      </c>
      <c r="F1427" s="112">
        <f t="shared" si="74"/>
        <v>3.8333333333333335</v>
      </c>
      <c r="G1427" s="113">
        <f t="shared" si="72"/>
        <v>1</v>
      </c>
      <c r="H1427" s="115">
        <f t="shared" si="73"/>
        <v>1</v>
      </c>
      <c r="I1427" s="18"/>
      <c r="J1427" s="18"/>
      <c r="K1427" s="7"/>
      <c r="L1427" s="7"/>
      <c r="M1427" s="7"/>
      <c r="N1427" s="18"/>
      <c r="O1427" s="122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</row>
    <row r="1428" spans="1:30" hidden="1">
      <c r="A1428" s="18" t="s">
        <v>24</v>
      </c>
      <c r="B1428" s="7" t="s">
        <v>129</v>
      </c>
      <c r="C1428" s="137">
        <v>46226</v>
      </c>
      <c r="D1428" s="42" t="s">
        <v>910</v>
      </c>
      <c r="E1428" s="36" t="s">
        <v>573</v>
      </c>
      <c r="F1428" s="112">
        <f t="shared" si="74"/>
        <v>7.65</v>
      </c>
      <c r="G1428" s="113">
        <f t="shared" si="72"/>
        <v>0</v>
      </c>
      <c r="H1428" s="115">
        <f t="shared" si="73"/>
        <v>0</v>
      </c>
      <c r="I1428" s="18"/>
      <c r="J1428" s="18"/>
      <c r="K1428" s="7"/>
      <c r="L1428" s="7"/>
      <c r="M1428" s="7"/>
      <c r="N1428" s="18"/>
      <c r="O1428" s="122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</row>
    <row r="1429" spans="1:30" hidden="1">
      <c r="A1429" s="18" t="s">
        <v>24</v>
      </c>
      <c r="B1429" s="7" t="s">
        <v>129</v>
      </c>
      <c r="C1429" s="137">
        <v>46226</v>
      </c>
      <c r="D1429" s="42" t="s">
        <v>911</v>
      </c>
      <c r="E1429" s="36" t="s">
        <v>930</v>
      </c>
      <c r="F1429" s="112">
        <f t="shared" si="74"/>
        <v>3.65</v>
      </c>
      <c r="G1429" s="113">
        <f t="shared" si="72"/>
        <v>1</v>
      </c>
      <c r="H1429" s="115">
        <f t="shared" si="73"/>
        <v>1</v>
      </c>
      <c r="I1429" s="18"/>
      <c r="J1429" s="18"/>
      <c r="K1429" s="7"/>
      <c r="L1429" s="7"/>
      <c r="M1429" s="7"/>
      <c r="N1429" s="18"/>
      <c r="O1429" s="122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</row>
    <row r="1430" spans="1:30" hidden="1">
      <c r="A1430" s="18" t="s">
        <v>24</v>
      </c>
      <c r="B1430" s="7" t="s">
        <v>129</v>
      </c>
      <c r="C1430" s="137">
        <v>46227</v>
      </c>
      <c r="D1430" s="42" t="s">
        <v>912</v>
      </c>
      <c r="E1430" s="36" t="s">
        <v>536</v>
      </c>
      <c r="F1430" s="112">
        <f t="shared" si="74"/>
        <v>5.9833333333333334</v>
      </c>
      <c r="G1430" s="113">
        <f t="shared" si="72"/>
        <v>0</v>
      </c>
      <c r="H1430" s="115">
        <f t="shared" si="73"/>
        <v>0</v>
      </c>
      <c r="I1430" s="18"/>
      <c r="J1430" s="18"/>
      <c r="K1430" s="7"/>
      <c r="L1430" s="7"/>
      <c r="M1430" s="7"/>
      <c r="N1430" s="18"/>
      <c r="O1430" s="122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</row>
    <row r="1431" spans="1:30" hidden="1">
      <c r="A1431" s="18" t="s">
        <v>24</v>
      </c>
      <c r="B1431" s="7" t="s">
        <v>129</v>
      </c>
      <c r="C1431" s="137">
        <v>46227</v>
      </c>
      <c r="D1431" s="42" t="s">
        <v>911</v>
      </c>
      <c r="E1431" s="36" t="s">
        <v>931</v>
      </c>
      <c r="F1431" s="112">
        <f t="shared" si="74"/>
        <v>3.05</v>
      </c>
      <c r="G1431" s="113">
        <f t="shared" si="72"/>
        <v>1</v>
      </c>
      <c r="H1431" s="115">
        <f t="shared" si="73"/>
        <v>1</v>
      </c>
      <c r="I1431" s="18"/>
      <c r="J1431" s="18"/>
      <c r="K1431" s="7"/>
      <c r="L1431" s="7"/>
      <c r="M1431" s="7"/>
      <c r="N1431" s="18"/>
      <c r="O1431" s="122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</row>
    <row r="1432" spans="1:30" hidden="1">
      <c r="A1432" s="18" t="s">
        <v>24</v>
      </c>
      <c r="B1432" s="7" t="s">
        <v>129</v>
      </c>
      <c r="C1432" s="137">
        <v>46228</v>
      </c>
      <c r="D1432" s="42" t="s">
        <v>912</v>
      </c>
      <c r="E1432" s="36" t="s">
        <v>551</v>
      </c>
      <c r="F1432" s="112">
        <f t="shared" si="74"/>
        <v>6.05</v>
      </c>
      <c r="G1432" s="113">
        <f t="shared" si="72"/>
        <v>0</v>
      </c>
      <c r="H1432" s="115">
        <f t="shared" si="73"/>
        <v>0</v>
      </c>
      <c r="I1432" s="18"/>
      <c r="J1432" s="18"/>
      <c r="K1432" s="7"/>
      <c r="L1432" s="7"/>
      <c r="M1432" s="7"/>
      <c r="N1432" s="18"/>
      <c r="O1432" s="122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</row>
    <row r="1433" spans="1:30" hidden="1">
      <c r="A1433" s="18" t="s">
        <v>24</v>
      </c>
      <c r="B1433" s="7" t="s">
        <v>129</v>
      </c>
      <c r="C1433" s="137">
        <v>46228</v>
      </c>
      <c r="D1433" s="42" t="s">
        <v>914</v>
      </c>
      <c r="E1433" s="36" t="s">
        <v>242</v>
      </c>
      <c r="F1433" s="112">
        <f t="shared" si="74"/>
        <v>4</v>
      </c>
      <c r="G1433" s="113">
        <f t="shared" si="72"/>
        <v>0</v>
      </c>
      <c r="H1433" s="115">
        <f t="shared" si="73"/>
        <v>0</v>
      </c>
      <c r="I1433" s="18"/>
      <c r="J1433" s="18"/>
      <c r="K1433" s="7"/>
      <c r="L1433" s="7"/>
      <c r="M1433" s="7"/>
      <c r="N1433" s="18"/>
      <c r="O1433" s="122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</row>
    <row r="1434" spans="1:30" hidden="1">
      <c r="A1434" s="18" t="s">
        <v>24</v>
      </c>
      <c r="B1434" s="7" t="s">
        <v>129</v>
      </c>
      <c r="C1434" s="137">
        <v>46229</v>
      </c>
      <c r="D1434" s="42" t="s">
        <v>912</v>
      </c>
      <c r="E1434" s="36" t="s">
        <v>532</v>
      </c>
      <c r="F1434" s="112">
        <f t="shared" si="74"/>
        <v>4.0666666666666664</v>
      </c>
      <c r="G1434" s="113">
        <f t="shared" si="72"/>
        <v>0</v>
      </c>
      <c r="H1434" s="115">
        <f t="shared" si="73"/>
        <v>0</v>
      </c>
      <c r="I1434" s="18"/>
      <c r="J1434" s="18"/>
      <c r="K1434" s="7"/>
      <c r="L1434" s="7"/>
      <c r="M1434" s="7"/>
      <c r="N1434" s="18"/>
      <c r="O1434" s="122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</row>
    <row r="1435" spans="1:30" hidden="1">
      <c r="A1435" s="18" t="s">
        <v>24</v>
      </c>
      <c r="B1435" s="7" t="s">
        <v>129</v>
      </c>
      <c r="C1435" s="137">
        <v>46229</v>
      </c>
      <c r="D1435" s="42" t="s">
        <v>911</v>
      </c>
      <c r="E1435" s="36" t="s">
        <v>637</v>
      </c>
      <c r="F1435" s="112">
        <f t="shared" si="74"/>
        <v>4.05</v>
      </c>
      <c r="G1435" s="113">
        <f t="shared" si="72"/>
        <v>0</v>
      </c>
      <c r="H1435" s="115">
        <f t="shared" si="73"/>
        <v>0</v>
      </c>
      <c r="I1435" s="18"/>
      <c r="J1435" s="18"/>
      <c r="K1435" s="7"/>
      <c r="L1435" s="7"/>
      <c r="M1435" s="7"/>
      <c r="N1435" s="18"/>
      <c r="O1435" s="122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</row>
    <row r="1436" spans="1:30" hidden="1">
      <c r="A1436" s="18" t="s">
        <v>24</v>
      </c>
      <c r="B1436" s="7" t="s">
        <v>129</v>
      </c>
      <c r="C1436" s="137">
        <v>46230</v>
      </c>
      <c r="D1436" s="42" t="s">
        <v>912</v>
      </c>
      <c r="E1436" s="36" t="s">
        <v>932</v>
      </c>
      <c r="F1436" s="112">
        <f t="shared" si="74"/>
        <v>4.3833333333333337</v>
      </c>
      <c r="G1436" s="113">
        <f t="shared" si="72"/>
        <v>0</v>
      </c>
      <c r="H1436" s="115">
        <f t="shared" si="73"/>
        <v>0</v>
      </c>
      <c r="I1436" s="18"/>
      <c r="J1436" s="18"/>
      <c r="K1436" s="7"/>
      <c r="L1436" s="7"/>
      <c r="M1436" s="7"/>
      <c r="N1436" s="18"/>
      <c r="O1436" s="122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</row>
    <row r="1437" spans="1:30" hidden="1">
      <c r="A1437" s="18" t="s">
        <v>24</v>
      </c>
      <c r="B1437" s="7" t="s">
        <v>129</v>
      </c>
      <c r="C1437" s="137">
        <v>46230</v>
      </c>
      <c r="D1437" s="42" t="s">
        <v>911</v>
      </c>
      <c r="E1437" s="36" t="s">
        <v>370</v>
      </c>
      <c r="F1437" s="112">
        <f t="shared" si="74"/>
        <v>3.9</v>
      </c>
      <c r="G1437" s="113">
        <f t="shared" si="72"/>
        <v>1</v>
      </c>
      <c r="H1437" s="115">
        <f t="shared" si="73"/>
        <v>1</v>
      </c>
      <c r="I1437" s="18"/>
      <c r="J1437" s="18"/>
      <c r="K1437" s="7"/>
      <c r="L1437" s="7"/>
      <c r="M1437" s="7"/>
      <c r="N1437" s="18"/>
      <c r="O1437" s="122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</row>
    <row r="1438" spans="1:30" hidden="1">
      <c r="A1438" s="18" t="s">
        <v>24</v>
      </c>
      <c r="B1438" s="7" t="s">
        <v>129</v>
      </c>
      <c r="C1438" s="137">
        <v>46231</v>
      </c>
      <c r="D1438" s="42" t="s">
        <v>912</v>
      </c>
      <c r="E1438" s="36" t="s">
        <v>532</v>
      </c>
      <c r="F1438" s="112">
        <f t="shared" si="74"/>
        <v>4.0666666666666664</v>
      </c>
      <c r="G1438" s="113">
        <f t="shared" si="72"/>
        <v>0</v>
      </c>
      <c r="H1438" s="115">
        <f t="shared" si="73"/>
        <v>0</v>
      </c>
      <c r="I1438" s="18"/>
      <c r="J1438" s="18"/>
      <c r="K1438" s="7"/>
      <c r="L1438" s="7"/>
      <c r="M1438" s="7"/>
      <c r="N1438" s="18"/>
      <c r="O1438" s="122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</row>
    <row r="1439" spans="1:30" hidden="1">
      <c r="A1439" s="18" t="s">
        <v>24</v>
      </c>
      <c r="B1439" s="7" t="s">
        <v>129</v>
      </c>
      <c r="C1439" s="137">
        <v>46231</v>
      </c>
      <c r="D1439" s="42" t="s">
        <v>911</v>
      </c>
      <c r="E1439" s="36" t="s">
        <v>933</v>
      </c>
      <c r="F1439" s="112">
        <f t="shared" si="74"/>
        <v>2.75</v>
      </c>
      <c r="G1439" s="113">
        <f t="shared" si="72"/>
        <v>1</v>
      </c>
      <c r="H1439" s="115">
        <f t="shared" si="73"/>
        <v>1</v>
      </c>
      <c r="I1439" s="18"/>
      <c r="J1439" s="18"/>
      <c r="K1439" s="7"/>
      <c r="L1439" s="7"/>
      <c r="M1439" s="7"/>
      <c r="N1439" s="18"/>
      <c r="O1439" s="122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</row>
    <row r="1440" spans="1:30" hidden="1">
      <c r="A1440" s="18" t="s">
        <v>24</v>
      </c>
      <c r="B1440" s="7" t="s">
        <v>129</v>
      </c>
      <c r="C1440" s="137">
        <v>46232</v>
      </c>
      <c r="D1440" s="42" t="s">
        <v>917</v>
      </c>
      <c r="E1440" s="36" t="s">
        <v>692</v>
      </c>
      <c r="F1440" s="112">
        <f t="shared" si="74"/>
        <v>10.033333333333333</v>
      </c>
      <c r="G1440" s="113">
        <f t="shared" si="72"/>
        <v>0</v>
      </c>
      <c r="H1440" s="115">
        <f t="shared" si="73"/>
        <v>0</v>
      </c>
      <c r="I1440" s="18"/>
      <c r="J1440" s="18"/>
      <c r="K1440" s="7"/>
      <c r="L1440" s="7"/>
      <c r="M1440" s="7"/>
      <c r="N1440" s="18"/>
      <c r="O1440" s="122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</row>
    <row r="1441" spans="1:30" hidden="1">
      <c r="A1441" s="18" t="s">
        <v>24</v>
      </c>
      <c r="B1441" s="7" t="s">
        <v>129</v>
      </c>
      <c r="C1441" s="137">
        <v>46233</v>
      </c>
      <c r="D1441" s="42" t="s">
        <v>910</v>
      </c>
      <c r="E1441" s="36" t="s">
        <v>934</v>
      </c>
      <c r="F1441" s="112">
        <f t="shared" si="74"/>
        <v>4.45</v>
      </c>
      <c r="G1441" s="113">
        <f t="shared" si="72"/>
        <v>0</v>
      </c>
      <c r="H1441" s="115">
        <f t="shared" si="73"/>
        <v>0</v>
      </c>
      <c r="I1441" s="18"/>
      <c r="J1441" s="18"/>
      <c r="K1441" s="7"/>
      <c r="L1441" s="7"/>
      <c r="M1441" s="7"/>
      <c r="N1441" s="18"/>
      <c r="O1441" s="122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</row>
    <row r="1442" spans="1:30" hidden="1">
      <c r="A1442" s="18" t="s">
        <v>24</v>
      </c>
      <c r="B1442" s="7" t="s">
        <v>129</v>
      </c>
      <c r="C1442" s="137">
        <v>46234</v>
      </c>
      <c r="D1442" s="42" t="s">
        <v>914</v>
      </c>
      <c r="E1442" s="36" t="s">
        <v>935</v>
      </c>
      <c r="F1442" s="112">
        <f t="shared" si="74"/>
        <v>3.3166666666666664</v>
      </c>
      <c r="G1442" s="113">
        <f t="shared" si="72"/>
        <v>1</v>
      </c>
      <c r="H1442" s="115">
        <f t="shared" si="73"/>
        <v>0</v>
      </c>
      <c r="I1442" s="18"/>
      <c r="J1442" s="18"/>
      <c r="K1442" s="7"/>
      <c r="L1442" s="7"/>
      <c r="M1442" s="7"/>
      <c r="N1442" s="18"/>
      <c r="O1442" s="122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</row>
    <row r="1443" spans="1:30" hidden="1">
      <c r="A1443" s="18" t="s">
        <v>24</v>
      </c>
      <c r="B1443" s="7" t="s">
        <v>130</v>
      </c>
      <c r="C1443" s="137">
        <v>46204</v>
      </c>
      <c r="D1443" s="42" t="s">
        <v>746</v>
      </c>
      <c r="E1443" s="36" t="s">
        <v>243</v>
      </c>
      <c r="F1443" s="112">
        <f t="shared" si="74"/>
        <v>8</v>
      </c>
      <c r="G1443" s="113">
        <f t="shared" si="72"/>
        <v>0</v>
      </c>
      <c r="H1443" s="115">
        <f t="shared" si="73"/>
        <v>0</v>
      </c>
      <c r="I1443" s="18"/>
      <c r="J1443" s="18"/>
      <c r="K1443" s="7"/>
      <c r="L1443" s="7"/>
      <c r="M1443" s="7"/>
      <c r="N1443" s="18"/>
      <c r="O1443" s="122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</row>
    <row r="1444" spans="1:30" hidden="1">
      <c r="A1444" s="18" t="s">
        <v>24</v>
      </c>
      <c r="B1444" s="7" t="s">
        <v>130</v>
      </c>
      <c r="C1444" s="137">
        <v>46205</v>
      </c>
      <c r="D1444" s="42" t="s">
        <v>746</v>
      </c>
      <c r="E1444" s="36" t="s">
        <v>243</v>
      </c>
      <c r="F1444" s="112">
        <f t="shared" si="74"/>
        <v>8</v>
      </c>
      <c r="G1444" s="113">
        <f t="shared" si="72"/>
        <v>0</v>
      </c>
      <c r="H1444" s="115">
        <f t="shared" si="73"/>
        <v>0</v>
      </c>
      <c r="I1444" s="18"/>
      <c r="J1444" s="18"/>
      <c r="K1444" s="7"/>
      <c r="L1444" s="7"/>
      <c r="M1444" s="7"/>
      <c r="N1444" s="18"/>
      <c r="O1444" s="122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</row>
    <row r="1445" spans="1:30" hidden="1">
      <c r="A1445" s="18" t="s">
        <v>24</v>
      </c>
      <c r="B1445" s="7" t="s">
        <v>130</v>
      </c>
      <c r="C1445" s="137">
        <v>46206</v>
      </c>
      <c r="D1445" s="42" t="s">
        <v>746</v>
      </c>
      <c r="E1445" s="36" t="s">
        <v>495</v>
      </c>
      <c r="F1445" s="112">
        <f t="shared" si="74"/>
        <v>8.0166666666666675</v>
      </c>
      <c r="G1445" s="113">
        <f t="shared" si="72"/>
        <v>0</v>
      </c>
      <c r="H1445" s="115">
        <f t="shared" si="73"/>
        <v>0</v>
      </c>
      <c r="I1445" s="18"/>
      <c r="J1445" s="18"/>
      <c r="K1445" s="7"/>
      <c r="L1445" s="7"/>
      <c r="M1445" s="7"/>
      <c r="N1445" s="18"/>
      <c r="O1445" s="122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</row>
    <row r="1446" spans="1:30" hidden="1">
      <c r="A1446" s="18" t="s">
        <v>24</v>
      </c>
      <c r="B1446" s="7" t="s">
        <v>130</v>
      </c>
      <c r="C1446" s="137">
        <v>46207</v>
      </c>
      <c r="D1446" s="42" t="s">
        <v>746</v>
      </c>
      <c r="E1446" s="36" t="s">
        <v>495</v>
      </c>
      <c r="F1446" s="112">
        <f t="shared" si="74"/>
        <v>8.0166666666666675</v>
      </c>
      <c r="G1446" s="113">
        <f t="shared" si="72"/>
        <v>0</v>
      </c>
      <c r="H1446" s="115">
        <f t="shared" si="73"/>
        <v>0</v>
      </c>
      <c r="I1446" s="18"/>
      <c r="J1446" s="18"/>
      <c r="K1446" s="7"/>
      <c r="L1446" s="7"/>
      <c r="M1446" s="7"/>
      <c r="N1446" s="18"/>
      <c r="O1446" s="122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</row>
    <row r="1447" spans="1:30" hidden="1">
      <c r="A1447" s="18" t="s">
        <v>24</v>
      </c>
      <c r="B1447" s="7" t="s">
        <v>130</v>
      </c>
      <c r="C1447" s="137">
        <v>46208</v>
      </c>
      <c r="D1447" s="42" t="s">
        <v>746</v>
      </c>
      <c r="E1447" s="36" t="s">
        <v>243</v>
      </c>
      <c r="F1447" s="112">
        <f t="shared" si="74"/>
        <v>8</v>
      </c>
      <c r="G1447" s="113">
        <f t="shared" si="72"/>
        <v>0</v>
      </c>
      <c r="H1447" s="115">
        <f t="shared" si="73"/>
        <v>0</v>
      </c>
      <c r="I1447" s="18"/>
      <c r="J1447" s="18"/>
      <c r="K1447" s="7"/>
      <c r="L1447" s="7"/>
      <c r="M1447" s="7"/>
      <c r="N1447" s="18"/>
      <c r="O1447" s="122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</row>
    <row r="1448" spans="1:30" hidden="1">
      <c r="A1448" s="18" t="s">
        <v>24</v>
      </c>
      <c r="B1448" s="7" t="s">
        <v>130</v>
      </c>
      <c r="C1448" s="137">
        <v>46209</v>
      </c>
      <c r="D1448" s="42" t="s">
        <v>746</v>
      </c>
      <c r="E1448" s="36" t="s">
        <v>243</v>
      </c>
      <c r="F1448" s="112">
        <f t="shared" si="74"/>
        <v>8</v>
      </c>
      <c r="G1448" s="113">
        <f t="shared" si="72"/>
        <v>0</v>
      </c>
      <c r="H1448" s="115">
        <f t="shared" si="73"/>
        <v>0</v>
      </c>
      <c r="I1448" s="18"/>
      <c r="J1448" s="18"/>
      <c r="K1448" s="7"/>
      <c r="L1448" s="7"/>
      <c r="M1448" s="7"/>
      <c r="N1448" s="18"/>
      <c r="O1448" s="122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</row>
    <row r="1449" spans="1:30" hidden="1">
      <c r="A1449" s="18" t="s">
        <v>24</v>
      </c>
      <c r="B1449" s="7" t="s">
        <v>130</v>
      </c>
      <c r="C1449" s="137">
        <v>46210</v>
      </c>
      <c r="D1449" s="42" t="s">
        <v>924</v>
      </c>
      <c r="E1449" s="36" t="s">
        <v>936</v>
      </c>
      <c r="F1449" s="112">
        <f t="shared" si="74"/>
        <v>3.4833333333333334</v>
      </c>
      <c r="G1449" s="113">
        <f t="shared" si="72"/>
        <v>1</v>
      </c>
      <c r="H1449" s="115">
        <f t="shared" si="73"/>
        <v>1</v>
      </c>
      <c r="I1449" s="18"/>
      <c r="J1449" s="18"/>
      <c r="K1449" s="7"/>
      <c r="L1449" s="7"/>
      <c r="M1449" s="7"/>
      <c r="N1449" s="18"/>
      <c r="O1449" s="122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</row>
    <row r="1450" spans="1:30" hidden="1">
      <c r="A1450" s="18" t="s">
        <v>24</v>
      </c>
      <c r="B1450" s="7" t="s">
        <v>130</v>
      </c>
      <c r="C1450" s="137">
        <v>46210</v>
      </c>
      <c r="D1450" s="42" t="s">
        <v>746</v>
      </c>
      <c r="E1450" s="36" t="s">
        <v>243</v>
      </c>
      <c r="F1450" s="112">
        <f t="shared" si="74"/>
        <v>8</v>
      </c>
      <c r="G1450" s="113">
        <f t="shared" si="72"/>
        <v>0</v>
      </c>
      <c r="H1450" s="115">
        <f t="shared" si="73"/>
        <v>0</v>
      </c>
      <c r="I1450" s="18"/>
      <c r="J1450" s="18"/>
      <c r="K1450" s="7"/>
      <c r="L1450" s="7"/>
      <c r="M1450" s="7"/>
      <c r="N1450" s="18"/>
      <c r="O1450" s="122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</row>
    <row r="1451" spans="1:30" hidden="1">
      <c r="A1451" s="18" t="s">
        <v>24</v>
      </c>
      <c r="B1451" s="7" t="s">
        <v>130</v>
      </c>
      <c r="C1451" s="137">
        <v>46211</v>
      </c>
      <c r="D1451" s="42" t="s">
        <v>924</v>
      </c>
      <c r="E1451" s="36" t="s">
        <v>453</v>
      </c>
      <c r="F1451" s="112">
        <f t="shared" si="74"/>
        <v>3.2333333333333334</v>
      </c>
      <c r="G1451" s="113">
        <f t="shared" si="72"/>
        <v>1</v>
      </c>
      <c r="H1451" s="115">
        <f t="shared" si="73"/>
        <v>1</v>
      </c>
      <c r="I1451" s="18"/>
      <c r="J1451" s="18"/>
      <c r="K1451" s="7"/>
      <c r="L1451" s="7"/>
      <c r="M1451" s="7"/>
      <c r="N1451" s="18"/>
      <c r="O1451" s="122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</row>
    <row r="1452" spans="1:30" hidden="1">
      <c r="A1452" s="18" t="s">
        <v>24</v>
      </c>
      <c r="B1452" s="7" t="s">
        <v>130</v>
      </c>
      <c r="C1452" s="137">
        <v>46211</v>
      </c>
      <c r="D1452" s="42" t="s">
        <v>746</v>
      </c>
      <c r="E1452" s="36" t="s">
        <v>243</v>
      </c>
      <c r="F1452" s="112">
        <f t="shared" si="74"/>
        <v>8</v>
      </c>
      <c r="G1452" s="113">
        <f t="shared" si="72"/>
        <v>0</v>
      </c>
      <c r="H1452" s="115">
        <f t="shared" si="73"/>
        <v>0</v>
      </c>
      <c r="I1452" s="18"/>
      <c r="J1452" s="18"/>
      <c r="K1452" s="7"/>
      <c r="L1452" s="7"/>
      <c r="M1452" s="7"/>
      <c r="N1452" s="18"/>
      <c r="O1452" s="122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</row>
    <row r="1453" spans="1:30" hidden="1">
      <c r="A1453" s="18" t="s">
        <v>24</v>
      </c>
      <c r="B1453" s="7" t="s">
        <v>130</v>
      </c>
      <c r="C1453" s="137">
        <v>46212</v>
      </c>
      <c r="D1453" s="42" t="s">
        <v>746</v>
      </c>
      <c r="E1453" s="36" t="s">
        <v>298</v>
      </c>
      <c r="F1453" s="112">
        <f t="shared" si="74"/>
        <v>7.9833333333333334</v>
      </c>
      <c r="G1453" s="113">
        <f t="shared" si="72"/>
        <v>0</v>
      </c>
      <c r="H1453" s="115">
        <f t="shared" si="73"/>
        <v>0</v>
      </c>
      <c r="I1453" s="18"/>
      <c r="J1453" s="18"/>
      <c r="K1453" s="7"/>
      <c r="L1453" s="7"/>
      <c r="M1453" s="7"/>
      <c r="N1453" s="18"/>
      <c r="O1453" s="122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</row>
    <row r="1454" spans="1:30" hidden="1">
      <c r="A1454" s="18" t="s">
        <v>24</v>
      </c>
      <c r="B1454" s="7" t="s">
        <v>130</v>
      </c>
      <c r="C1454" s="137">
        <v>46213</v>
      </c>
      <c r="D1454" s="42" t="s">
        <v>746</v>
      </c>
      <c r="E1454" s="36" t="s">
        <v>491</v>
      </c>
      <c r="F1454" s="112">
        <f t="shared" si="74"/>
        <v>7.9666666666666668</v>
      </c>
      <c r="G1454" s="113">
        <f t="shared" si="72"/>
        <v>0</v>
      </c>
      <c r="H1454" s="115">
        <f t="shared" si="73"/>
        <v>0</v>
      </c>
      <c r="I1454" s="18"/>
      <c r="J1454" s="18"/>
      <c r="K1454" s="7"/>
      <c r="L1454" s="7"/>
      <c r="M1454" s="7"/>
      <c r="N1454" s="18"/>
      <c r="O1454" s="122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</row>
    <row r="1455" spans="1:30" hidden="1">
      <c r="A1455" s="18" t="s">
        <v>24</v>
      </c>
      <c r="B1455" s="7" t="s">
        <v>130</v>
      </c>
      <c r="C1455" s="137">
        <v>46214</v>
      </c>
      <c r="D1455" s="42" t="s">
        <v>746</v>
      </c>
      <c r="E1455" s="36" t="s">
        <v>243</v>
      </c>
      <c r="F1455" s="112">
        <f t="shared" si="74"/>
        <v>8</v>
      </c>
      <c r="G1455" s="113">
        <f t="shared" si="72"/>
        <v>0</v>
      </c>
      <c r="H1455" s="115">
        <f t="shared" si="73"/>
        <v>0</v>
      </c>
      <c r="I1455" s="18"/>
      <c r="J1455" s="18"/>
      <c r="K1455" s="7"/>
      <c r="L1455" s="7"/>
      <c r="M1455" s="7"/>
      <c r="N1455" s="18"/>
      <c r="O1455" s="122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</row>
    <row r="1456" spans="1:30" hidden="1">
      <c r="A1456" s="18" t="s">
        <v>24</v>
      </c>
      <c r="B1456" s="7" t="s">
        <v>130</v>
      </c>
      <c r="C1456" s="137">
        <v>46215</v>
      </c>
      <c r="D1456" s="42" t="s">
        <v>746</v>
      </c>
      <c r="E1456" s="36" t="s">
        <v>298</v>
      </c>
      <c r="F1456" s="112">
        <f t="shared" si="74"/>
        <v>7.9833333333333334</v>
      </c>
      <c r="G1456" s="113">
        <f t="shared" si="72"/>
        <v>0</v>
      </c>
      <c r="H1456" s="115">
        <f t="shared" si="73"/>
        <v>0</v>
      </c>
      <c r="I1456" s="18"/>
      <c r="J1456" s="18"/>
      <c r="K1456" s="7"/>
      <c r="L1456" s="7"/>
      <c r="M1456" s="7"/>
      <c r="N1456" s="18"/>
      <c r="O1456" s="122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</row>
    <row r="1457" spans="1:30" hidden="1">
      <c r="A1457" s="18" t="s">
        <v>24</v>
      </c>
      <c r="B1457" s="7" t="s">
        <v>130</v>
      </c>
      <c r="C1457" s="137">
        <v>46216</v>
      </c>
      <c r="D1457" s="42" t="s">
        <v>746</v>
      </c>
      <c r="E1457" s="36" t="s">
        <v>468</v>
      </c>
      <c r="F1457" s="112">
        <f t="shared" si="74"/>
        <v>8.0833333333333339</v>
      </c>
      <c r="G1457" s="113">
        <f t="shared" si="72"/>
        <v>0</v>
      </c>
      <c r="H1457" s="115">
        <f t="shared" si="73"/>
        <v>0</v>
      </c>
      <c r="I1457" s="18"/>
      <c r="J1457" s="18"/>
      <c r="K1457" s="7"/>
      <c r="L1457" s="7"/>
      <c r="M1457" s="7"/>
      <c r="N1457" s="18"/>
      <c r="O1457" s="122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</row>
    <row r="1458" spans="1:30" hidden="1">
      <c r="A1458" s="18" t="s">
        <v>24</v>
      </c>
      <c r="B1458" s="7" t="s">
        <v>130</v>
      </c>
      <c r="C1458" s="137">
        <v>46217</v>
      </c>
      <c r="D1458" s="42" t="s">
        <v>746</v>
      </c>
      <c r="E1458" s="36" t="s">
        <v>298</v>
      </c>
      <c r="F1458" s="112">
        <f t="shared" si="74"/>
        <v>7.9833333333333334</v>
      </c>
      <c r="G1458" s="113">
        <f t="shared" si="72"/>
        <v>0</v>
      </c>
      <c r="H1458" s="115">
        <f t="shared" si="73"/>
        <v>0</v>
      </c>
      <c r="I1458" s="18"/>
      <c r="J1458" s="18"/>
      <c r="K1458" s="7"/>
      <c r="L1458" s="7"/>
      <c r="M1458" s="7"/>
      <c r="N1458" s="18"/>
      <c r="O1458" s="122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</row>
    <row r="1459" spans="1:30" hidden="1">
      <c r="A1459" s="18" t="s">
        <v>24</v>
      </c>
      <c r="B1459" s="7" t="s">
        <v>130</v>
      </c>
      <c r="C1459" s="137">
        <v>46218</v>
      </c>
      <c r="D1459" s="42" t="s">
        <v>746</v>
      </c>
      <c r="E1459" s="36" t="s">
        <v>495</v>
      </c>
      <c r="F1459" s="112">
        <f t="shared" si="74"/>
        <v>8.0166666666666675</v>
      </c>
      <c r="G1459" s="113">
        <f t="shared" si="72"/>
        <v>0</v>
      </c>
      <c r="H1459" s="115">
        <f t="shared" si="73"/>
        <v>0</v>
      </c>
      <c r="I1459" s="18"/>
      <c r="J1459" s="18"/>
      <c r="K1459" s="7"/>
      <c r="L1459" s="7"/>
      <c r="M1459" s="7"/>
      <c r="N1459" s="18"/>
      <c r="O1459" s="122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</row>
    <row r="1460" spans="1:30" hidden="1">
      <c r="A1460" s="18" t="s">
        <v>24</v>
      </c>
      <c r="B1460" s="7" t="s">
        <v>130</v>
      </c>
      <c r="C1460" s="137">
        <v>46219</v>
      </c>
      <c r="D1460" s="42" t="s">
        <v>746</v>
      </c>
      <c r="E1460" s="36" t="s">
        <v>495</v>
      </c>
      <c r="F1460" s="112">
        <f t="shared" si="74"/>
        <v>8.0166666666666675</v>
      </c>
      <c r="G1460" s="113">
        <f t="shared" si="72"/>
        <v>0</v>
      </c>
      <c r="H1460" s="115">
        <f t="shared" si="73"/>
        <v>0</v>
      </c>
      <c r="I1460" s="18"/>
      <c r="J1460" s="18"/>
      <c r="K1460" s="7"/>
      <c r="L1460" s="7"/>
      <c r="M1460" s="7"/>
      <c r="N1460" s="18"/>
      <c r="O1460" s="122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</row>
    <row r="1461" spans="1:30" hidden="1">
      <c r="A1461" s="18" t="s">
        <v>24</v>
      </c>
      <c r="B1461" s="7" t="s">
        <v>130</v>
      </c>
      <c r="C1461" s="137">
        <v>46220</v>
      </c>
      <c r="D1461" s="42" t="s">
        <v>746</v>
      </c>
      <c r="E1461" s="36" t="s">
        <v>243</v>
      </c>
      <c r="F1461" s="112">
        <f t="shared" si="74"/>
        <v>8</v>
      </c>
      <c r="G1461" s="113">
        <f t="shared" si="72"/>
        <v>0</v>
      </c>
      <c r="H1461" s="115">
        <f t="shared" si="73"/>
        <v>0</v>
      </c>
      <c r="I1461" s="18"/>
      <c r="J1461" s="18"/>
      <c r="K1461" s="7"/>
      <c r="L1461" s="7"/>
      <c r="M1461" s="7"/>
      <c r="N1461" s="18"/>
      <c r="O1461" s="122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</row>
    <row r="1462" spans="1:30" hidden="1">
      <c r="A1462" s="18" t="s">
        <v>24</v>
      </c>
      <c r="B1462" s="7" t="s">
        <v>130</v>
      </c>
      <c r="C1462" s="137">
        <v>46221</v>
      </c>
      <c r="D1462" s="42" t="s">
        <v>746</v>
      </c>
      <c r="E1462" s="36" t="s">
        <v>243</v>
      </c>
      <c r="F1462" s="112">
        <f t="shared" si="74"/>
        <v>8</v>
      </c>
      <c r="G1462" s="113">
        <f t="shared" si="72"/>
        <v>0</v>
      </c>
      <c r="H1462" s="115">
        <f t="shared" si="73"/>
        <v>0</v>
      </c>
      <c r="I1462" s="18"/>
      <c r="J1462" s="18"/>
      <c r="K1462" s="7"/>
      <c r="L1462" s="7"/>
      <c r="M1462" s="7"/>
      <c r="N1462" s="18"/>
      <c r="O1462" s="122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</row>
    <row r="1463" spans="1:30" hidden="1">
      <c r="A1463" s="18" t="s">
        <v>24</v>
      </c>
      <c r="B1463" s="7" t="s">
        <v>130</v>
      </c>
      <c r="C1463" s="137">
        <v>46222</v>
      </c>
      <c r="D1463" s="42" t="s">
        <v>746</v>
      </c>
      <c r="E1463" s="36" t="s">
        <v>496</v>
      </c>
      <c r="F1463" s="112">
        <f t="shared" si="74"/>
        <v>8.0666666666666664</v>
      </c>
      <c r="G1463" s="113">
        <f t="shared" si="72"/>
        <v>0</v>
      </c>
      <c r="H1463" s="115">
        <f t="shared" si="73"/>
        <v>0</v>
      </c>
      <c r="I1463" s="18"/>
      <c r="J1463" s="18"/>
      <c r="K1463" s="7"/>
      <c r="L1463" s="7"/>
      <c r="M1463" s="7"/>
      <c r="N1463" s="18"/>
      <c r="O1463" s="122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</row>
    <row r="1464" spans="1:30" hidden="1">
      <c r="A1464" s="18" t="s">
        <v>24</v>
      </c>
      <c r="B1464" s="7" t="s">
        <v>130</v>
      </c>
      <c r="C1464" s="137">
        <v>46223</v>
      </c>
      <c r="D1464" s="42" t="s">
        <v>746</v>
      </c>
      <c r="E1464" s="36" t="s">
        <v>298</v>
      </c>
      <c r="F1464" s="112">
        <f t="shared" si="74"/>
        <v>7.9833333333333334</v>
      </c>
      <c r="G1464" s="113">
        <f t="shared" si="72"/>
        <v>0</v>
      </c>
      <c r="H1464" s="115">
        <f t="shared" si="73"/>
        <v>0</v>
      </c>
      <c r="I1464" s="18"/>
      <c r="J1464" s="18"/>
      <c r="K1464" s="7"/>
      <c r="L1464" s="7"/>
      <c r="M1464" s="7"/>
      <c r="N1464" s="18"/>
      <c r="O1464" s="122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</row>
    <row r="1465" spans="1:30" hidden="1">
      <c r="A1465" s="18" t="s">
        <v>24</v>
      </c>
      <c r="B1465" s="7" t="s">
        <v>130</v>
      </c>
      <c r="C1465" s="137">
        <v>46224</v>
      </c>
      <c r="D1465" s="42" t="s">
        <v>746</v>
      </c>
      <c r="E1465" s="36" t="s">
        <v>298</v>
      </c>
      <c r="F1465" s="112">
        <f t="shared" si="74"/>
        <v>7.9833333333333334</v>
      </c>
      <c r="G1465" s="113">
        <f t="shared" si="72"/>
        <v>0</v>
      </c>
      <c r="H1465" s="115">
        <f t="shared" si="73"/>
        <v>0</v>
      </c>
      <c r="I1465" s="18"/>
      <c r="J1465" s="18"/>
      <c r="K1465" s="7"/>
      <c r="L1465" s="7"/>
      <c r="M1465" s="7"/>
      <c r="N1465" s="18"/>
      <c r="O1465" s="122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</row>
    <row r="1466" spans="1:30" hidden="1">
      <c r="A1466" s="18" t="s">
        <v>24</v>
      </c>
      <c r="B1466" s="7" t="s">
        <v>130</v>
      </c>
      <c r="C1466" s="137">
        <v>46225</v>
      </c>
      <c r="D1466" s="42" t="s">
        <v>746</v>
      </c>
      <c r="E1466" s="36" t="s">
        <v>243</v>
      </c>
      <c r="F1466" s="112">
        <f t="shared" si="74"/>
        <v>8</v>
      </c>
      <c r="G1466" s="113">
        <f t="shared" si="72"/>
        <v>0</v>
      </c>
      <c r="H1466" s="115">
        <f t="shared" si="73"/>
        <v>0</v>
      </c>
      <c r="I1466" s="18"/>
      <c r="J1466" s="18"/>
      <c r="K1466" s="7"/>
      <c r="L1466" s="7"/>
      <c r="M1466" s="7"/>
      <c r="N1466" s="18"/>
      <c r="O1466" s="122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</row>
    <row r="1467" spans="1:30" hidden="1">
      <c r="A1467" s="18" t="s">
        <v>24</v>
      </c>
      <c r="B1467" s="7" t="s">
        <v>130</v>
      </c>
      <c r="C1467" s="137">
        <v>46226</v>
      </c>
      <c r="D1467" s="42" t="s">
        <v>746</v>
      </c>
      <c r="E1467" s="36" t="s">
        <v>243</v>
      </c>
      <c r="F1467" s="112">
        <f t="shared" si="74"/>
        <v>8</v>
      </c>
      <c r="G1467" s="113">
        <f t="shared" si="72"/>
        <v>0</v>
      </c>
      <c r="H1467" s="115">
        <f t="shared" si="73"/>
        <v>0</v>
      </c>
      <c r="I1467" s="18"/>
      <c r="J1467" s="18"/>
      <c r="K1467" s="7"/>
      <c r="L1467" s="7"/>
      <c r="M1467" s="7"/>
      <c r="N1467" s="18"/>
      <c r="O1467" s="122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</row>
    <row r="1468" spans="1:30" hidden="1">
      <c r="A1468" s="18" t="s">
        <v>24</v>
      </c>
      <c r="B1468" s="7" t="s">
        <v>130</v>
      </c>
      <c r="C1468" s="137">
        <v>46227</v>
      </c>
      <c r="D1468" s="42" t="s">
        <v>746</v>
      </c>
      <c r="E1468" s="36" t="s">
        <v>444</v>
      </c>
      <c r="F1468" s="112">
        <f t="shared" si="74"/>
        <v>8.0333333333333332</v>
      </c>
      <c r="G1468" s="113">
        <f t="shared" si="72"/>
        <v>0</v>
      </c>
      <c r="H1468" s="115">
        <f t="shared" si="73"/>
        <v>0</v>
      </c>
      <c r="I1468" s="18"/>
      <c r="J1468" s="18"/>
      <c r="K1468" s="7"/>
      <c r="L1468" s="7"/>
      <c r="M1468" s="7"/>
      <c r="N1468" s="18"/>
      <c r="O1468" s="122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</row>
    <row r="1469" spans="1:30" hidden="1">
      <c r="A1469" s="18" t="s">
        <v>24</v>
      </c>
      <c r="B1469" s="7" t="s">
        <v>130</v>
      </c>
      <c r="C1469" s="137">
        <v>46228</v>
      </c>
      <c r="D1469" s="42" t="s">
        <v>746</v>
      </c>
      <c r="E1469" s="36" t="s">
        <v>444</v>
      </c>
      <c r="F1469" s="112">
        <f t="shared" si="74"/>
        <v>8.0333333333333332</v>
      </c>
      <c r="G1469" s="113">
        <f t="shared" si="72"/>
        <v>0</v>
      </c>
      <c r="H1469" s="115">
        <f t="shared" si="73"/>
        <v>0</v>
      </c>
      <c r="I1469" s="18"/>
      <c r="J1469" s="18"/>
      <c r="K1469" s="7"/>
      <c r="L1469" s="7"/>
      <c r="M1469" s="7"/>
      <c r="N1469" s="18"/>
      <c r="O1469" s="122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</row>
    <row r="1470" spans="1:30" hidden="1">
      <c r="A1470" s="18" t="s">
        <v>24</v>
      </c>
      <c r="B1470" s="7" t="s">
        <v>130</v>
      </c>
      <c r="C1470" s="137">
        <v>46229</v>
      </c>
      <c r="D1470" s="42" t="s">
        <v>746</v>
      </c>
      <c r="E1470" s="36" t="s">
        <v>243</v>
      </c>
      <c r="F1470" s="112">
        <f t="shared" si="74"/>
        <v>8</v>
      </c>
      <c r="G1470" s="113">
        <f t="shared" si="72"/>
        <v>0</v>
      </c>
      <c r="H1470" s="115">
        <f t="shared" si="73"/>
        <v>0</v>
      </c>
      <c r="I1470" s="18"/>
      <c r="J1470" s="18"/>
      <c r="K1470" s="7"/>
      <c r="L1470" s="7"/>
      <c r="M1470" s="7"/>
      <c r="N1470" s="18"/>
      <c r="O1470" s="122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</row>
    <row r="1471" spans="1:30" hidden="1">
      <c r="A1471" s="18" t="s">
        <v>24</v>
      </c>
      <c r="B1471" s="7" t="s">
        <v>130</v>
      </c>
      <c r="C1471" s="137">
        <v>46230</v>
      </c>
      <c r="D1471" s="42" t="s">
        <v>746</v>
      </c>
      <c r="E1471" s="36" t="s">
        <v>243</v>
      </c>
      <c r="F1471" s="112">
        <f t="shared" si="74"/>
        <v>8</v>
      </c>
      <c r="G1471" s="113">
        <f t="shared" si="72"/>
        <v>0</v>
      </c>
      <c r="H1471" s="115">
        <f t="shared" si="73"/>
        <v>0</v>
      </c>
      <c r="I1471" s="18"/>
      <c r="J1471" s="18"/>
      <c r="K1471" s="7"/>
      <c r="L1471" s="7"/>
      <c r="M1471" s="7"/>
      <c r="N1471" s="18"/>
      <c r="O1471" s="122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</row>
    <row r="1472" spans="1:30" hidden="1">
      <c r="A1472" s="18" t="s">
        <v>24</v>
      </c>
      <c r="B1472" s="7" t="s">
        <v>130</v>
      </c>
      <c r="C1472" s="137">
        <v>46231</v>
      </c>
      <c r="D1472" s="42" t="s">
        <v>746</v>
      </c>
      <c r="E1472" s="36" t="s">
        <v>495</v>
      </c>
      <c r="F1472" s="112">
        <f t="shared" si="74"/>
        <v>8.0166666666666675</v>
      </c>
      <c r="G1472" s="113">
        <f t="shared" si="72"/>
        <v>0</v>
      </c>
      <c r="H1472" s="115">
        <f t="shared" si="73"/>
        <v>0</v>
      </c>
      <c r="I1472" s="18"/>
      <c r="J1472" s="18"/>
      <c r="K1472" s="7"/>
      <c r="L1472" s="7"/>
      <c r="M1472" s="7"/>
      <c r="N1472" s="18"/>
      <c r="O1472" s="122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</row>
    <row r="1473" spans="1:30" hidden="1">
      <c r="A1473" s="18" t="s">
        <v>24</v>
      </c>
      <c r="B1473" s="7" t="s">
        <v>130</v>
      </c>
      <c r="C1473" s="137">
        <v>46232</v>
      </c>
      <c r="D1473" s="42" t="s">
        <v>746</v>
      </c>
      <c r="E1473" s="36" t="s">
        <v>495</v>
      </c>
      <c r="F1473" s="112">
        <f t="shared" si="74"/>
        <v>8.0166666666666675</v>
      </c>
      <c r="G1473" s="113">
        <f t="shared" si="72"/>
        <v>0</v>
      </c>
      <c r="H1473" s="115">
        <f t="shared" si="73"/>
        <v>0</v>
      </c>
      <c r="I1473" s="18"/>
      <c r="J1473" s="18"/>
      <c r="K1473" s="7"/>
      <c r="L1473" s="7"/>
      <c r="M1473" s="7"/>
      <c r="N1473" s="18"/>
      <c r="O1473" s="122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</row>
    <row r="1474" spans="1:30" hidden="1">
      <c r="A1474" s="18" t="s">
        <v>24</v>
      </c>
      <c r="B1474" s="7" t="s">
        <v>130</v>
      </c>
      <c r="C1474" s="137">
        <v>46233</v>
      </c>
      <c r="D1474" s="42" t="s">
        <v>746</v>
      </c>
      <c r="E1474" s="36" t="s">
        <v>243</v>
      </c>
      <c r="F1474" s="112">
        <f t="shared" si="74"/>
        <v>8</v>
      </c>
      <c r="G1474" s="113">
        <f t="shared" ref="G1474:G1537" si="75">IF(AND(ISNUMBER(F1474), F1474&lt;4), 1, 0)</f>
        <v>0</v>
      </c>
      <c r="H1474" s="115">
        <f t="shared" ref="H1474:H1537" si="76">IF(AND(G1474=1, COUNTIFS(A:A, A1474, B:B, B1474, C:C, C1474) &gt; 1), 1, 0)</f>
        <v>0</v>
      </c>
      <c r="I1474" s="18"/>
      <c r="J1474" s="18"/>
      <c r="K1474" s="7"/>
      <c r="L1474" s="7"/>
      <c r="M1474" s="7"/>
      <c r="N1474" s="18"/>
      <c r="O1474" s="122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</row>
    <row r="1475" spans="1:30" hidden="1">
      <c r="A1475" s="18" t="s">
        <v>24</v>
      </c>
      <c r="B1475" s="7" t="s">
        <v>130</v>
      </c>
      <c r="C1475" s="137">
        <v>46234</v>
      </c>
      <c r="D1475" s="42" t="s">
        <v>746</v>
      </c>
      <c r="E1475" s="36" t="s">
        <v>298</v>
      </c>
      <c r="F1475" s="112">
        <f t="shared" ref="F1475:F1538" si="77">IF(ISNUMBER(SEARCH("h",E1475)), LEFT(E1475,SEARCH("h",E1475)-1) + IFERROR(MID(E1475,SEARCH("h",E1475)+1,LEN(E1475)-SEARCH("h",E1475)-1)/60, 0), IF(ISNUMBER(SEARCH("p",E1475)), LEFT(E1475,SEARCH("p",E1475)-1)/60, "")
)</f>
        <v>7.9833333333333334</v>
      </c>
      <c r="G1475" s="113">
        <f t="shared" si="75"/>
        <v>0</v>
      </c>
      <c r="H1475" s="115">
        <f t="shared" si="76"/>
        <v>0</v>
      </c>
      <c r="I1475" s="18"/>
      <c r="J1475" s="18"/>
      <c r="K1475" s="7"/>
      <c r="L1475" s="7"/>
      <c r="M1475" s="7"/>
      <c r="N1475" s="18"/>
      <c r="O1475" s="122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</row>
    <row r="1476" spans="1:30" hidden="1">
      <c r="A1476" s="18" t="s">
        <v>24</v>
      </c>
      <c r="B1476" s="7" t="s">
        <v>131</v>
      </c>
      <c r="C1476" s="137">
        <v>46204</v>
      </c>
      <c r="D1476" s="42" t="s">
        <v>910</v>
      </c>
      <c r="E1476" s="36" t="s">
        <v>937</v>
      </c>
      <c r="F1476" s="112">
        <f t="shared" si="77"/>
        <v>7.55</v>
      </c>
      <c r="G1476" s="113">
        <f t="shared" si="75"/>
        <v>0</v>
      </c>
      <c r="H1476" s="115">
        <f t="shared" si="76"/>
        <v>0</v>
      </c>
      <c r="I1476" s="18"/>
      <c r="J1476" s="18"/>
      <c r="K1476" s="7"/>
      <c r="L1476" s="7"/>
      <c r="M1476" s="7"/>
      <c r="N1476" s="18"/>
      <c r="O1476" s="122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</row>
    <row r="1477" spans="1:30" hidden="1">
      <c r="A1477" s="18" t="s">
        <v>24</v>
      </c>
      <c r="B1477" s="7" t="s">
        <v>131</v>
      </c>
      <c r="C1477" s="137">
        <v>46204</v>
      </c>
      <c r="D1477" s="42" t="s">
        <v>911</v>
      </c>
      <c r="E1477" s="36" t="s">
        <v>938</v>
      </c>
      <c r="F1477" s="112">
        <f t="shared" si="77"/>
        <v>2.2333333333333334</v>
      </c>
      <c r="G1477" s="113">
        <f t="shared" si="75"/>
        <v>1</v>
      </c>
      <c r="H1477" s="115">
        <f t="shared" si="76"/>
        <v>1</v>
      </c>
      <c r="I1477" s="18"/>
      <c r="J1477" s="18"/>
      <c r="K1477" s="7"/>
      <c r="L1477" s="7"/>
      <c r="M1477" s="7"/>
      <c r="N1477" s="18"/>
      <c r="O1477" s="122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</row>
    <row r="1478" spans="1:30" hidden="1">
      <c r="A1478" s="18" t="s">
        <v>24</v>
      </c>
      <c r="B1478" s="7" t="s">
        <v>131</v>
      </c>
      <c r="C1478" s="137">
        <v>46205</v>
      </c>
      <c r="D1478" s="42" t="s">
        <v>924</v>
      </c>
      <c r="E1478" s="36" t="s">
        <v>939</v>
      </c>
      <c r="F1478" s="112">
        <f t="shared" si="77"/>
        <v>10.166666666666666</v>
      </c>
      <c r="G1478" s="113">
        <f t="shared" si="75"/>
        <v>0</v>
      </c>
      <c r="H1478" s="115">
        <f t="shared" si="76"/>
        <v>0</v>
      </c>
      <c r="I1478" s="18"/>
      <c r="J1478" s="18"/>
      <c r="K1478" s="7"/>
      <c r="L1478" s="7"/>
      <c r="M1478" s="7"/>
      <c r="N1478" s="18"/>
      <c r="O1478" s="122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</row>
    <row r="1479" spans="1:30" hidden="1">
      <c r="A1479" s="18" t="s">
        <v>24</v>
      </c>
      <c r="B1479" s="7" t="s">
        <v>131</v>
      </c>
      <c r="C1479" s="137">
        <v>46206</v>
      </c>
      <c r="D1479" s="42" t="s">
        <v>910</v>
      </c>
      <c r="E1479" s="36" t="s">
        <v>611</v>
      </c>
      <c r="F1479" s="112">
        <f t="shared" si="77"/>
        <v>7.0166666666666666</v>
      </c>
      <c r="G1479" s="113">
        <f t="shared" si="75"/>
        <v>0</v>
      </c>
      <c r="H1479" s="115">
        <f t="shared" si="76"/>
        <v>0</v>
      </c>
      <c r="I1479" s="18"/>
      <c r="J1479" s="18"/>
      <c r="K1479" s="7"/>
      <c r="L1479" s="7"/>
      <c r="M1479" s="7"/>
      <c r="N1479" s="18"/>
      <c r="O1479" s="122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</row>
    <row r="1480" spans="1:30" hidden="1">
      <c r="A1480" s="18" t="s">
        <v>24</v>
      </c>
      <c r="B1480" s="7" t="s">
        <v>131</v>
      </c>
      <c r="C1480" s="137">
        <v>46206</v>
      </c>
      <c r="D1480" s="42" t="s">
        <v>746</v>
      </c>
      <c r="E1480" s="36" t="s">
        <v>495</v>
      </c>
      <c r="F1480" s="112">
        <f t="shared" si="77"/>
        <v>8.0166666666666675</v>
      </c>
      <c r="G1480" s="113">
        <f t="shared" si="75"/>
        <v>0</v>
      </c>
      <c r="H1480" s="115">
        <f t="shared" si="76"/>
        <v>0</v>
      </c>
      <c r="I1480" s="18"/>
      <c r="J1480" s="18"/>
      <c r="K1480" s="7"/>
      <c r="L1480" s="7"/>
      <c r="M1480" s="7"/>
      <c r="N1480" s="18"/>
      <c r="O1480" s="122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</row>
    <row r="1481" spans="1:30" hidden="1">
      <c r="A1481" s="18" t="s">
        <v>24</v>
      </c>
      <c r="B1481" s="7" t="s">
        <v>131</v>
      </c>
      <c r="C1481" s="137">
        <v>46208</v>
      </c>
      <c r="D1481" s="42" t="s">
        <v>746</v>
      </c>
      <c r="E1481" s="36" t="s">
        <v>561</v>
      </c>
      <c r="F1481" s="112">
        <f t="shared" si="77"/>
        <v>8.1</v>
      </c>
      <c r="G1481" s="113">
        <f t="shared" si="75"/>
        <v>0</v>
      </c>
      <c r="H1481" s="115">
        <f t="shared" si="76"/>
        <v>0</v>
      </c>
      <c r="I1481" s="18"/>
      <c r="J1481" s="18"/>
      <c r="K1481" s="7"/>
      <c r="L1481" s="7"/>
      <c r="M1481" s="7"/>
      <c r="N1481" s="18"/>
      <c r="O1481" s="122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</row>
    <row r="1482" spans="1:30" hidden="1">
      <c r="A1482" s="18" t="s">
        <v>24</v>
      </c>
      <c r="B1482" s="7" t="s">
        <v>131</v>
      </c>
      <c r="C1482" s="137">
        <v>46209</v>
      </c>
      <c r="D1482" s="42" t="s">
        <v>746</v>
      </c>
      <c r="E1482" s="36" t="s">
        <v>298</v>
      </c>
      <c r="F1482" s="112">
        <f t="shared" si="77"/>
        <v>7.9833333333333334</v>
      </c>
      <c r="G1482" s="113">
        <f t="shared" si="75"/>
        <v>0</v>
      </c>
      <c r="H1482" s="115">
        <f t="shared" si="76"/>
        <v>0</v>
      </c>
      <c r="I1482" s="18"/>
      <c r="J1482" s="18"/>
      <c r="K1482" s="7"/>
      <c r="L1482" s="7"/>
      <c r="M1482" s="7"/>
      <c r="N1482" s="18"/>
      <c r="O1482" s="122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</row>
    <row r="1483" spans="1:30" hidden="1">
      <c r="A1483" s="18" t="s">
        <v>24</v>
      </c>
      <c r="B1483" s="7" t="s">
        <v>131</v>
      </c>
      <c r="C1483" s="137">
        <v>46210</v>
      </c>
      <c r="D1483" s="42" t="s">
        <v>910</v>
      </c>
      <c r="E1483" s="36" t="s">
        <v>940</v>
      </c>
      <c r="F1483" s="112">
        <f t="shared" si="77"/>
        <v>12.866666666666667</v>
      </c>
      <c r="G1483" s="113">
        <f t="shared" si="75"/>
        <v>0</v>
      </c>
      <c r="H1483" s="115">
        <f t="shared" si="76"/>
        <v>0</v>
      </c>
      <c r="I1483" s="18"/>
      <c r="J1483" s="18"/>
      <c r="K1483" s="7"/>
      <c r="L1483" s="7"/>
      <c r="M1483" s="7"/>
      <c r="N1483" s="18"/>
      <c r="O1483" s="122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</row>
    <row r="1484" spans="1:30" hidden="1">
      <c r="A1484" s="18" t="s">
        <v>24</v>
      </c>
      <c r="B1484" s="7" t="s">
        <v>131</v>
      </c>
      <c r="C1484" s="137">
        <v>46210</v>
      </c>
      <c r="D1484" s="42" t="s">
        <v>911</v>
      </c>
      <c r="E1484" s="36" t="s">
        <v>688</v>
      </c>
      <c r="F1484" s="112">
        <f t="shared" si="77"/>
        <v>1.95</v>
      </c>
      <c r="G1484" s="113">
        <f t="shared" si="75"/>
        <v>1</v>
      </c>
      <c r="H1484" s="115">
        <f t="shared" si="76"/>
        <v>1</v>
      </c>
      <c r="I1484" s="18"/>
      <c r="J1484" s="18"/>
      <c r="K1484" s="7"/>
      <c r="L1484" s="7"/>
      <c r="M1484" s="7"/>
      <c r="N1484" s="18"/>
      <c r="O1484" s="122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</row>
    <row r="1485" spans="1:30" hidden="1">
      <c r="A1485" s="18" t="s">
        <v>24</v>
      </c>
      <c r="B1485" s="7" t="s">
        <v>131</v>
      </c>
      <c r="C1485" s="137">
        <v>46211</v>
      </c>
      <c r="D1485" s="42" t="s">
        <v>910</v>
      </c>
      <c r="E1485" s="36" t="s">
        <v>941</v>
      </c>
      <c r="F1485" s="112">
        <f t="shared" si="77"/>
        <v>12.083333333333334</v>
      </c>
      <c r="G1485" s="113">
        <f t="shared" si="75"/>
        <v>0</v>
      </c>
      <c r="H1485" s="115">
        <f t="shared" si="76"/>
        <v>0</v>
      </c>
      <c r="I1485" s="18"/>
      <c r="J1485" s="18"/>
      <c r="K1485" s="7"/>
      <c r="L1485" s="7"/>
      <c r="M1485" s="7"/>
      <c r="N1485" s="18"/>
      <c r="O1485" s="122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</row>
    <row r="1486" spans="1:30" hidden="1">
      <c r="A1486" s="18" t="s">
        <v>24</v>
      </c>
      <c r="B1486" s="7" t="s">
        <v>131</v>
      </c>
      <c r="C1486" s="137">
        <v>46211</v>
      </c>
      <c r="D1486" s="42" t="s">
        <v>911</v>
      </c>
      <c r="E1486" s="36" t="s">
        <v>756</v>
      </c>
      <c r="F1486" s="112">
        <f t="shared" si="77"/>
        <v>1.3833333333333333</v>
      </c>
      <c r="G1486" s="113">
        <f t="shared" si="75"/>
        <v>1</v>
      </c>
      <c r="H1486" s="115">
        <f t="shared" si="76"/>
        <v>1</v>
      </c>
      <c r="I1486" s="18"/>
      <c r="J1486" s="18"/>
      <c r="K1486" s="7"/>
      <c r="L1486" s="7"/>
      <c r="M1486" s="7"/>
      <c r="N1486" s="18"/>
      <c r="O1486" s="122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</row>
    <row r="1487" spans="1:30" hidden="1">
      <c r="A1487" s="18" t="s">
        <v>24</v>
      </c>
      <c r="B1487" s="7" t="s">
        <v>131</v>
      </c>
      <c r="C1487" s="137">
        <v>46212</v>
      </c>
      <c r="D1487" s="42" t="s">
        <v>910</v>
      </c>
      <c r="E1487" s="36" t="s">
        <v>611</v>
      </c>
      <c r="F1487" s="112">
        <f t="shared" si="77"/>
        <v>7.0166666666666666</v>
      </c>
      <c r="G1487" s="113">
        <f t="shared" si="75"/>
        <v>0</v>
      </c>
      <c r="H1487" s="115">
        <f t="shared" si="76"/>
        <v>0</v>
      </c>
      <c r="I1487" s="18"/>
      <c r="J1487" s="18"/>
      <c r="K1487" s="7"/>
      <c r="L1487" s="7"/>
      <c r="M1487" s="7"/>
      <c r="N1487" s="18"/>
      <c r="O1487" s="122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</row>
    <row r="1488" spans="1:30" hidden="1">
      <c r="A1488" s="18" t="s">
        <v>24</v>
      </c>
      <c r="B1488" s="7" t="s">
        <v>131</v>
      </c>
      <c r="C1488" s="137">
        <v>46212</v>
      </c>
      <c r="D1488" s="42" t="s">
        <v>911</v>
      </c>
      <c r="E1488" s="36" t="s">
        <v>242</v>
      </c>
      <c r="F1488" s="112">
        <f t="shared" si="77"/>
        <v>4</v>
      </c>
      <c r="G1488" s="113">
        <f t="shared" si="75"/>
        <v>0</v>
      </c>
      <c r="H1488" s="115">
        <f t="shared" si="76"/>
        <v>0</v>
      </c>
      <c r="I1488" s="18"/>
      <c r="J1488" s="18"/>
      <c r="K1488" s="7"/>
      <c r="L1488" s="7"/>
      <c r="M1488" s="7"/>
      <c r="N1488" s="18"/>
      <c r="O1488" s="122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</row>
    <row r="1489" spans="1:30" hidden="1">
      <c r="A1489" s="18" t="s">
        <v>24</v>
      </c>
      <c r="B1489" s="7" t="s">
        <v>131</v>
      </c>
      <c r="C1489" s="137">
        <v>46213</v>
      </c>
      <c r="D1489" s="42" t="s">
        <v>910</v>
      </c>
      <c r="E1489" s="36" t="s">
        <v>563</v>
      </c>
      <c r="F1489" s="112">
        <f t="shared" si="77"/>
        <v>7.1833333333333336</v>
      </c>
      <c r="G1489" s="113">
        <f t="shared" si="75"/>
        <v>0</v>
      </c>
      <c r="H1489" s="115">
        <f t="shared" si="76"/>
        <v>0</v>
      </c>
      <c r="I1489" s="18"/>
      <c r="J1489" s="18"/>
      <c r="K1489" s="7"/>
      <c r="L1489" s="7"/>
      <c r="M1489" s="7"/>
      <c r="N1489" s="18"/>
      <c r="O1489" s="122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</row>
    <row r="1490" spans="1:30" hidden="1">
      <c r="A1490" s="18" t="s">
        <v>24</v>
      </c>
      <c r="B1490" s="7" t="s">
        <v>131</v>
      </c>
      <c r="C1490" s="137">
        <v>46213</v>
      </c>
      <c r="D1490" s="42" t="s">
        <v>911</v>
      </c>
      <c r="E1490" s="36" t="s">
        <v>627</v>
      </c>
      <c r="F1490" s="112">
        <f t="shared" si="77"/>
        <v>1</v>
      </c>
      <c r="G1490" s="113">
        <f t="shared" si="75"/>
        <v>1</v>
      </c>
      <c r="H1490" s="115">
        <f t="shared" si="76"/>
        <v>1</v>
      </c>
      <c r="I1490" s="18"/>
      <c r="J1490" s="18"/>
      <c r="K1490" s="7"/>
      <c r="L1490" s="7"/>
      <c r="M1490" s="7"/>
      <c r="N1490" s="18"/>
      <c r="O1490" s="122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</row>
    <row r="1491" spans="1:30" hidden="1">
      <c r="A1491" s="18" t="s">
        <v>24</v>
      </c>
      <c r="B1491" s="7" t="s">
        <v>131</v>
      </c>
      <c r="C1491" s="137">
        <v>46214</v>
      </c>
      <c r="D1491" s="42" t="s">
        <v>910</v>
      </c>
      <c r="E1491" s="36" t="s">
        <v>942</v>
      </c>
      <c r="F1491" s="112">
        <f t="shared" si="77"/>
        <v>7.05</v>
      </c>
      <c r="G1491" s="113">
        <f t="shared" si="75"/>
        <v>0</v>
      </c>
      <c r="H1491" s="115">
        <f t="shared" si="76"/>
        <v>0</v>
      </c>
      <c r="I1491" s="18"/>
      <c r="J1491" s="18"/>
      <c r="K1491" s="7"/>
      <c r="L1491" s="7"/>
      <c r="M1491" s="7"/>
      <c r="N1491" s="18"/>
      <c r="O1491" s="122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</row>
    <row r="1492" spans="1:30" hidden="1">
      <c r="A1492" s="18" t="s">
        <v>24</v>
      </c>
      <c r="B1492" s="7" t="s">
        <v>131</v>
      </c>
      <c r="C1492" s="137">
        <v>46214</v>
      </c>
      <c r="D1492" s="42" t="s">
        <v>911</v>
      </c>
      <c r="E1492" s="36" t="s">
        <v>943</v>
      </c>
      <c r="F1492" s="112">
        <f t="shared" si="77"/>
        <v>1.25</v>
      </c>
      <c r="G1492" s="113">
        <f t="shared" si="75"/>
        <v>1</v>
      </c>
      <c r="H1492" s="115">
        <f t="shared" si="76"/>
        <v>1</v>
      </c>
      <c r="I1492" s="18"/>
      <c r="J1492" s="18"/>
      <c r="K1492" s="7"/>
      <c r="L1492" s="7"/>
      <c r="M1492" s="7"/>
      <c r="N1492" s="18"/>
      <c r="O1492" s="122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</row>
    <row r="1493" spans="1:30" hidden="1">
      <c r="A1493" s="18" t="s">
        <v>24</v>
      </c>
      <c r="B1493" s="7" t="s">
        <v>131</v>
      </c>
      <c r="C1493" s="137">
        <v>46215</v>
      </c>
      <c r="D1493" s="42" t="s">
        <v>910</v>
      </c>
      <c r="E1493" s="36" t="s">
        <v>816</v>
      </c>
      <c r="F1493" s="112">
        <f t="shared" si="77"/>
        <v>7.2</v>
      </c>
      <c r="G1493" s="113">
        <f t="shared" si="75"/>
        <v>0</v>
      </c>
      <c r="H1493" s="115">
        <f t="shared" si="76"/>
        <v>0</v>
      </c>
      <c r="I1493" s="18"/>
      <c r="J1493" s="18"/>
      <c r="K1493" s="7"/>
      <c r="L1493" s="7"/>
      <c r="M1493" s="7"/>
      <c r="N1493" s="18"/>
      <c r="O1493" s="122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</row>
    <row r="1494" spans="1:30" hidden="1">
      <c r="A1494" s="18" t="s">
        <v>24</v>
      </c>
      <c r="B1494" s="7" t="s">
        <v>131</v>
      </c>
      <c r="C1494" s="137">
        <v>46215</v>
      </c>
      <c r="D1494" s="42" t="s">
        <v>911</v>
      </c>
      <c r="E1494" s="36" t="s">
        <v>722</v>
      </c>
      <c r="F1494" s="112">
        <f t="shared" si="77"/>
        <v>1.0333333333333334</v>
      </c>
      <c r="G1494" s="113">
        <f t="shared" si="75"/>
        <v>1</v>
      </c>
      <c r="H1494" s="115">
        <f t="shared" si="76"/>
        <v>1</v>
      </c>
      <c r="I1494" s="18"/>
      <c r="J1494" s="18"/>
      <c r="K1494" s="7"/>
      <c r="L1494" s="7"/>
      <c r="M1494" s="7"/>
      <c r="N1494" s="18"/>
      <c r="O1494" s="122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</row>
    <row r="1495" spans="1:30" hidden="1">
      <c r="A1495" s="18" t="s">
        <v>24</v>
      </c>
      <c r="B1495" s="7" t="s">
        <v>131</v>
      </c>
      <c r="C1495" s="137">
        <v>46216</v>
      </c>
      <c r="D1495" s="42" t="s">
        <v>910</v>
      </c>
      <c r="E1495" s="36" t="s">
        <v>738</v>
      </c>
      <c r="F1495" s="112">
        <f t="shared" si="77"/>
        <v>7.0333333333333332</v>
      </c>
      <c r="G1495" s="113">
        <f t="shared" si="75"/>
        <v>0</v>
      </c>
      <c r="H1495" s="115">
        <f t="shared" si="76"/>
        <v>0</v>
      </c>
      <c r="I1495" s="18"/>
      <c r="J1495" s="18"/>
      <c r="K1495" s="7"/>
      <c r="L1495" s="7"/>
      <c r="M1495" s="7"/>
      <c r="N1495" s="18"/>
      <c r="O1495" s="122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</row>
    <row r="1496" spans="1:30" hidden="1">
      <c r="A1496" s="18" t="s">
        <v>24</v>
      </c>
      <c r="B1496" s="7" t="s">
        <v>131</v>
      </c>
      <c r="C1496" s="137">
        <v>46216</v>
      </c>
      <c r="D1496" s="42" t="s">
        <v>911</v>
      </c>
      <c r="E1496" s="36" t="s">
        <v>627</v>
      </c>
      <c r="F1496" s="112">
        <f t="shared" si="77"/>
        <v>1</v>
      </c>
      <c r="G1496" s="113">
        <f t="shared" si="75"/>
        <v>1</v>
      </c>
      <c r="H1496" s="115">
        <f t="shared" si="76"/>
        <v>1</v>
      </c>
      <c r="I1496" s="18"/>
      <c r="J1496" s="18"/>
      <c r="K1496" s="7"/>
      <c r="L1496" s="7"/>
      <c r="M1496" s="7"/>
      <c r="N1496" s="18"/>
      <c r="O1496" s="122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</row>
    <row r="1497" spans="1:30" hidden="1">
      <c r="A1497" s="18" t="s">
        <v>24</v>
      </c>
      <c r="B1497" s="7" t="s">
        <v>131</v>
      </c>
      <c r="C1497" s="137">
        <v>46217</v>
      </c>
      <c r="D1497" s="42" t="s">
        <v>910</v>
      </c>
      <c r="E1497" s="36" t="s">
        <v>322</v>
      </c>
      <c r="F1497" s="112">
        <f t="shared" si="77"/>
        <v>6.95</v>
      </c>
      <c r="G1497" s="113">
        <f t="shared" si="75"/>
        <v>0</v>
      </c>
      <c r="H1497" s="115">
        <f t="shared" si="76"/>
        <v>0</v>
      </c>
      <c r="I1497" s="18"/>
      <c r="J1497" s="18"/>
      <c r="K1497" s="7"/>
      <c r="L1497" s="7"/>
      <c r="M1497" s="7"/>
      <c r="N1497" s="18"/>
      <c r="O1497" s="122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</row>
    <row r="1498" spans="1:30" hidden="1">
      <c r="A1498" s="18" t="s">
        <v>24</v>
      </c>
      <c r="B1498" s="7" t="s">
        <v>131</v>
      </c>
      <c r="C1498" s="137">
        <v>46217</v>
      </c>
      <c r="D1498" s="42" t="s">
        <v>911</v>
      </c>
      <c r="E1498" s="36" t="s">
        <v>944</v>
      </c>
      <c r="F1498" s="112">
        <f t="shared" si="77"/>
        <v>1.3166666666666667</v>
      </c>
      <c r="G1498" s="113">
        <f t="shared" si="75"/>
        <v>1</v>
      </c>
      <c r="H1498" s="115">
        <f t="shared" si="76"/>
        <v>1</v>
      </c>
      <c r="I1498" s="18"/>
      <c r="J1498" s="18"/>
      <c r="K1498" s="7"/>
      <c r="L1498" s="7"/>
      <c r="M1498" s="7"/>
      <c r="N1498" s="18"/>
      <c r="O1498" s="122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</row>
    <row r="1499" spans="1:30" hidden="1">
      <c r="A1499" s="18" t="s">
        <v>24</v>
      </c>
      <c r="B1499" s="7" t="s">
        <v>131</v>
      </c>
      <c r="C1499" s="137">
        <v>46218</v>
      </c>
      <c r="D1499" s="42" t="s">
        <v>910</v>
      </c>
      <c r="E1499" s="36" t="s">
        <v>816</v>
      </c>
      <c r="F1499" s="112">
        <f t="shared" si="77"/>
        <v>7.2</v>
      </c>
      <c r="G1499" s="113">
        <f t="shared" si="75"/>
        <v>0</v>
      </c>
      <c r="H1499" s="115">
        <f t="shared" si="76"/>
        <v>0</v>
      </c>
      <c r="I1499" s="18"/>
      <c r="J1499" s="18"/>
      <c r="K1499" s="7"/>
      <c r="L1499" s="7"/>
      <c r="M1499" s="7"/>
      <c r="N1499" s="18"/>
      <c r="O1499" s="122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</row>
    <row r="1500" spans="1:30" hidden="1">
      <c r="A1500" s="18" t="s">
        <v>24</v>
      </c>
      <c r="B1500" s="7" t="s">
        <v>131</v>
      </c>
      <c r="C1500" s="137">
        <v>46218</v>
      </c>
      <c r="D1500" s="42" t="s">
        <v>911</v>
      </c>
      <c r="E1500" s="36" t="s">
        <v>919</v>
      </c>
      <c r="F1500" s="112">
        <f t="shared" si="77"/>
        <v>1.1333333333333333</v>
      </c>
      <c r="G1500" s="113">
        <f t="shared" si="75"/>
        <v>1</v>
      </c>
      <c r="H1500" s="115">
        <f t="shared" si="76"/>
        <v>1</v>
      </c>
      <c r="I1500" s="18"/>
      <c r="J1500" s="18"/>
      <c r="K1500" s="7"/>
      <c r="L1500" s="7"/>
      <c r="M1500" s="7"/>
      <c r="N1500" s="18"/>
      <c r="O1500" s="122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</row>
    <row r="1501" spans="1:30" hidden="1">
      <c r="A1501" s="18" t="s">
        <v>24</v>
      </c>
      <c r="B1501" s="7" t="s">
        <v>131</v>
      </c>
      <c r="C1501" s="137">
        <v>46219</v>
      </c>
      <c r="D1501" s="42" t="s">
        <v>910</v>
      </c>
      <c r="E1501" s="36" t="s">
        <v>608</v>
      </c>
      <c r="F1501" s="112">
        <f t="shared" si="77"/>
        <v>6.9</v>
      </c>
      <c r="G1501" s="113">
        <f t="shared" si="75"/>
        <v>0</v>
      </c>
      <c r="H1501" s="115">
        <f t="shared" si="76"/>
        <v>0</v>
      </c>
      <c r="I1501" s="18"/>
      <c r="J1501" s="18"/>
      <c r="K1501" s="7"/>
      <c r="L1501" s="7"/>
      <c r="M1501" s="7"/>
      <c r="N1501" s="18"/>
      <c r="O1501" s="122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</row>
    <row r="1502" spans="1:30" hidden="1">
      <c r="A1502" s="18" t="s">
        <v>24</v>
      </c>
      <c r="B1502" s="7" t="s">
        <v>131</v>
      </c>
      <c r="C1502" s="137">
        <v>46219</v>
      </c>
      <c r="D1502" s="42" t="s">
        <v>911</v>
      </c>
      <c r="E1502" s="36" t="s">
        <v>945</v>
      </c>
      <c r="F1502" s="112">
        <f t="shared" si="77"/>
        <v>1.65</v>
      </c>
      <c r="G1502" s="113">
        <f t="shared" si="75"/>
        <v>1</v>
      </c>
      <c r="H1502" s="115">
        <f t="shared" si="76"/>
        <v>1</v>
      </c>
      <c r="I1502" s="18"/>
      <c r="J1502" s="18"/>
      <c r="K1502" s="7"/>
      <c r="L1502" s="7"/>
      <c r="M1502" s="7"/>
      <c r="N1502" s="18"/>
      <c r="O1502" s="122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</row>
    <row r="1503" spans="1:30" hidden="1">
      <c r="A1503" s="18" t="s">
        <v>24</v>
      </c>
      <c r="B1503" s="7" t="s">
        <v>131</v>
      </c>
      <c r="C1503" s="137">
        <v>46220</v>
      </c>
      <c r="D1503" s="42" t="s">
        <v>924</v>
      </c>
      <c r="E1503" s="36" t="s">
        <v>896</v>
      </c>
      <c r="F1503" s="112">
        <f t="shared" si="77"/>
        <v>10.933333333333334</v>
      </c>
      <c r="G1503" s="113">
        <f t="shared" si="75"/>
        <v>0</v>
      </c>
      <c r="H1503" s="115">
        <f t="shared" si="76"/>
        <v>0</v>
      </c>
      <c r="I1503" s="18"/>
      <c r="J1503" s="18"/>
      <c r="K1503" s="7"/>
      <c r="L1503" s="7"/>
      <c r="M1503" s="7"/>
      <c r="N1503" s="18"/>
      <c r="O1503" s="122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</row>
    <row r="1504" spans="1:30" hidden="1">
      <c r="A1504" s="18" t="s">
        <v>24</v>
      </c>
      <c r="B1504" s="7" t="s">
        <v>131</v>
      </c>
      <c r="C1504" s="137">
        <v>46222</v>
      </c>
      <c r="D1504" s="42" t="s">
        <v>746</v>
      </c>
      <c r="E1504" s="36" t="s">
        <v>468</v>
      </c>
      <c r="F1504" s="112">
        <f t="shared" si="77"/>
        <v>8.0833333333333339</v>
      </c>
      <c r="G1504" s="113">
        <f t="shared" si="75"/>
        <v>0</v>
      </c>
      <c r="H1504" s="115">
        <f t="shared" si="76"/>
        <v>0</v>
      </c>
      <c r="I1504" s="18"/>
      <c r="J1504" s="18"/>
      <c r="K1504" s="7"/>
      <c r="L1504" s="7"/>
      <c r="M1504" s="7"/>
      <c r="N1504" s="18"/>
      <c r="O1504" s="122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</row>
    <row r="1505" spans="1:30" hidden="1">
      <c r="A1505" s="18" t="s">
        <v>24</v>
      </c>
      <c r="B1505" s="7" t="s">
        <v>131</v>
      </c>
      <c r="C1505" s="137">
        <v>46223</v>
      </c>
      <c r="D1505" s="42" t="s">
        <v>910</v>
      </c>
      <c r="E1505" s="36" t="s">
        <v>621</v>
      </c>
      <c r="F1505" s="112">
        <f t="shared" si="77"/>
        <v>7</v>
      </c>
      <c r="G1505" s="113">
        <f t="shared" si="75"/>
        <v>0</v>
      </c>
      <c r="H1505" s="115">
        <f t="shared" si="76"/>
        <v>0</v>
      </c>
      <c r="I1505" s="18"/>
      <c r="J1505" s="18"/>
      <c r="K1505" s="7"/>
      <c r="L1505" s="7"/>
      <c r="M1505" s="7"/>
      <c r="N1505" s="18"/>
      <c r="O1505" s="122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</row>
    <row r="1506" spans="1:30" hidden="1">
      <c r="A1506" s="18" t="s">
        <v>24</v>
      </c>
      <c r="B1506" s="7" t="s">
        <v>131</v>
      </c>
      <c r="C1506" s="137">
        <v>46223</v>
      </c>
      <c r="D1506" s="42" t="s">
        <v>911</v>
      </c>
      <c r="E1506" s="36" t="s">
        <v>946</v>
      </c>
      <c r="F1506" s="112">
        <f t="shared" si="77"/>
        <v>2.1333333333333333</v>
      </c>
      <c r="G1506" s="113">
        <f t="shared" si="75"/>
        <v>1</v>
      </c>
      <c r="H1506" s="115">
        <f t="shared" si="76"/>
        <v>1</v>
      </c>
      <c r="I1506" s="18"/>
      <c r="J1506" s="18"/>
      <c r="K1506" s="7"/>
      <c r="L1506" s="7"/>
      <c r="M1506" s="7"/>
      <c r="N1506" s="18"/>
      <c r="O1506" s="122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</row>
    <row r="1507" spans="1:30" hidden="1">
      <c r="A1507" s="18" t="s">
        <v>24</v>
      </c>
      <c r="B1507" s="7" t="s">
        <v>131</v>
      </c>
      <c r="C1507" s="137">
        <v>46224</v>
      </c>
      <c r="D1507" s="42" t="s">
        <v>924</v>
      </c>
      <c r="E1507" s="36" t="s">
        <v>947</v>
      </c>
      <c r="F1507" s="112">
        <f t="shared" si="77"/>
        <v>10.116666666666667</v>
      </c>
      <c r="G1507" s="113">
        <f t="shared" si="75"/>
        <v>0</v>
      </c>
      <c r="H1507" s="115">
        <f t="shared" si="76"/>
        <v>0</v>
      </c>
      <c r="I1507" s="18"/>
      <c r="J1507" s="18"/>
      <c r="K1507" s="7"/>
      <c r="L1507" s="7"/>
      <c r="M1507" s="7"/>
      <c r="N1507" s="18"/>
      <c r="O1507" s="122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</row>
    <row r="1508" spans="1:30" hidden="1">
      <c r="A1508" s="18" t="s">
        <v>24</v>
      </c>
      <c r="B1508" s="7" t="s">
        <v>131</v>
      </c>
      <c r="C1508" s="137">
        <v>46225</v>
      </c>
      <c r="D1508" s="42" t="s">
        <v>910</v>
      </c>
      <c r="E1508" s="36" t="s">
        <v>497</v>
      </c>
      <c r="F1508" s="112">
        <f t="shared" si="77"/>
        <v>7.1</v>
      </c>
      <c r="G1508" s="113">
        <f t="shared" si="75"/>
        <v>0</v>
      </c>
      <c r="H1508" s="115">
        <f t="shared" si="76"/>
        <v>0</v>
      </c>
      <c r="I1508" s="18"/>
      <c r="J1508" s="18"/>
      <c r="K1508" s="7"/>
      <c r="L1508" s="7"/>
      <c r="M1508" s="7"/>
      <c r="N1508" s="18"/>
      <c r="O1508" s="122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</row>
    <row r="1509" spans="1:30" hidden="1">
      <c r="A1509" s="18" t="s">
        <v>24</v>
      </c>
      <c r="B1509" s="7" t="s">
        <v>131</v>
      </c>
      <c r="C1509" s="137">
        <v>46225</v>
      </c>
      <c r="D1509" s="42" t="s">
        <v>911</v>
      </c>
      <c r="E1509" s="36" t="s">
        <v>720</v>
      </c>
      <c r="F1509" s="112">
        <f t="shared" si="77"/>
        <v>1.0166666666666666</v>
      </c>
      <c r="G1509" s="113">
        <f t="shared" si="75"/>
        <v>1</v>
      </c>
      <c r="H1509" s="115">
        <f t="shared" si="76"/>
        <v>1</v>
      </c>
      <c r="I1509" s="18"/>
      <c r="J1509" s="18"/>
      <c r="K1509" s="7"/>
      <c r="L1509" s="7"/>
      <c r="M1509" s="7"/>
      <c r="N1509" s="18"/>
      <c r="O1509" s="122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</row>
    <row r="1510" spans="1:30" hidden="1">
      <c r="A1510" s="18" t="s">
        <v>24</v>
      </c>
      <c r="B1510" s="7" t="s">
        <v>131</v>
      </c>
      <c r="C1510" s="137">
        <v>46226</v>
      </c>
      <c r="D1510" s="42" t="s">
        <v>910</v>
      </c>
      <c r="E1510" s="36" t="s">
        <v>948</v>
      </c>
      <c r="F1510" s="112">
        <f t="shared" si="77"/>
        <v>6.8166666666666664</v>
      </c>
      <c r="G1510" s="113">
        <f t="shared" si="75"/>
        <v>0</v>
      </c>
      <c r="H1510" s="115">
        <f t="shared" si="76"/>
        <v>0</v>
      </c>
      <c r="I1510" s="18"/>
      <c r="J1510" s="18"/>
      <c r="K1510" s="7"/>
      <c r="L1510" s="7"/>
      <c r="M1510" s="7"/>
      <c r="N1510" s="18"/>
      <c r="O1510" s="122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</row>
    <row r="1511" spans="1:30" hidden="1">
      <c r="A1511" s="18" t="s">
        <v>24</v>
      </c>
      <c r="B1511" s="7" t="s">
        <v>131</v>
      </c>
      <c r="C1511" s="137">
        <v>46226</v>
      </c>
      <c r="D1511" s="42" t="s">
        <v>911</v>
      </c>
      <c r="E1511" s="36" t="s">
        <v>230</v>
      </c>
      <c r="F1511" s="112">
        <f t="shared" si="77"/>
        <v>1.5333333333333332</v>
      </c>
      <c r="G1511" s="113">
        <f t="shared" si="75"/>
        <v>1</v>
      </c>
      <c r="H1511" s="115">
        <f t="shared" si="76"/>
        <v>1</v>
      </c>
      <c r="I1511" s="18"/>
      <c r="J1511" s="18"/>
      <c r="K1511" s="7"/>
      <c r="L1511" s="7"/>
      <c r="M1511" s="7"/>
      <c r="N1511" s="18"/>
      <c r="O1511" s="122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</row>
    <row r="1512" spans="1:30" hidden="1">
      <c r="A1512" s="18" t="s">
        <v>24</v>
      </c>
      <c r="B1512" s="7" t="s">
        <v>131</v>
      </c>
      <c r="C1512" s="137">
        <v>46227</v>
      </c>
      <c r="D1512" s="42" t="s">
        <v>910</v>
      </c>
      <c r="E1512" s="36" t="s">
        <v>891</v>
      </c>
      <c r="F1512" s="112">
        <f t="shared" si="77"/>
        <v>6.35</v>
      </c>
      <c r="G1512" s="113">
        <f t="shared" si="75"/>
        <v>0</v>
      </c>
      <c r="H1512" s="115">
        <f t="shared" si="76"/>
        <v>0</v>
      </c>
      <c r="I1512" s="18"/>
      <c r="J1512" s="18"/>
      <c r="K1512" s="7"/>
      <c r="L1512" s="7"/>
      <c r="M1512" s="7"/>
      <c r="N1512" s="18"/>
      <c r="O1512" s="122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</row>
    <row r="1513" spans="1:30" hidden="1">
      <c r="A1513" s="18" t="s">
        <v>24</v>
      </c>
      <c r="B1513" s="7" t="s">
        <v>131</v>
      </c>
      <c r="C1513" s="137">
        <v>46227</v>
      </c>
      <c r="D1513" s="42" t="s">
        <v>911</v>
      </c>
      <c r="E1513" s="36" t="s">
        <v>949</v>
      </c>
      <c r="F1513" s="112">
        <f t="shared" si="77"/>
        <v>2.8833333333333333</v>
      </c>
      <c r="G1513" s="113">
        <f t="shared" si="75"/>
        <v>1</v>
      </c>
      <c r="H1513" s="115">
        <f t="shared" si="76"/>
        <v>1</v>
      </c>
      <c r="I1513" s="18"/>
      <c r="J1513" s="18"/>
      <c r="K1513" s="7"/>
      <c r="L1513" s="7"/>
      <c r="M1513" s="7"/>
      <c r="N1513" s="18"/>
      <c r="O1513" s="122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</row>
    <row r="1514" spans="1:30" hidden="1">
      <c r="A1514" s="18" t="s">
        <v>24</v>
      </c>
      <c r="B1514" s="7" t="s">
        <v>131</v>
      </c>
      <c r="C1514" s="137">
        <v>46228</v>
      </c>
      <c r="D1514" s="42" t="s">
        <v>924</v>
      </c>
      <c r="E1514" s="36" t="s">
        <v>866</v>
      </c>
      <c r="F1514" s="112">
        <f t="shared" si="77"/>
        <v>8.9833333333333325</v>
      </c>
      <c r="G1514" s="113">
        <f t="shared" si="75"/>
        <v>0</v>
      </c>
      <c r="H1514" s="115">
        <f t="shared" si="76"/>
        <v>0</v>
      </c>
      <c r="I1514" s="18"/>
      <c r="J1514" s="18"/>
      <c r="K1514" s="7"/>
      <c r="L1514" s="7"/>
      <c r="M1514" s="7"/>
      <c r="N1514" s="18"/>
      <c r="O1514" s="122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</row>
    <row r="1515" spans="1:30" hidden="1">
      <c r="A1515" s="18" t="s">
        <v>24</v>
      </c>
      <c r="B1515" s="7" t="s">
        <v>131</v>
      </c>
      <c r="C1515" s="137">
        <v>46231</v>
      </c>
      <c r="D1515" s="42" t="s">
        <v>910</v>
      </c>
      <c r="E1515" s="36" t="s">
        <v>322</v>
      </c>
      <c r="F1515" s="112">
        <f t="shared" si="77"/>
        <v>6.95</v>
      </c>
      <c r="G1515" s="113">
        <f t="shared" si="75"/>
        <v>0</v>
      </c>
      <c r="H1515" s="115">
        <f t="shared" si="76"/>
        <v>0</v>
      </c>
      <c r="I1515" s="18"/>
      <c r="J1515" s="18"/>
      <c r="K1515" s="7"/>
      <c r="L1515" s="7"/>
      <c r="M1515" s="7"/>
      <c r="N1515" s="18"/>
      <c r="O1515" s="122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</row>
    <row r="1516" spans="1:30" hidden="1">
      <c r="A1516" s="18" t="s">
        <v>24</v>
      </c>
      <c r="B1516" s="7" t="s">
        <v>131</v>
      </c>
      <c r="C1516" s="137">
        <v>46231</v>
      </c>
      <c r="D1516" s="42" t="s">
        <v>746</v>
      </c>
      <c r="E1516" s="36" t="s">
        <v>243</v>
      </c>
      <c r="F1516" s="112">
        <f t="shared" si="77"/>
        <v>8</v>
      </c>
      <c r="G1516" s="113">
        <f t="shared" si="75"/>
        <v>0</v>
      </c>
      <c r="H1516" s="115">
        <f t="shared" si="76"/>
        <v>0</v>
      </c>
      <c r="I1516" s="18"/>
      <c r="J1516" s="18"/>
      <c r="K1516" s="7"/>
      <c r="L1516" s="7"/>
      <c r="M1516" s="7"/>
      <c r="N1516" s="18"/>
      <c r="O1516" s="122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</row>
    <row r="1517" spans="1:30" hidden="1">
      <c r="A1517" s="18" t="s">
        <v>24</v>
      </c>
      <c r="B1517" s="7" t="s">
        <v>131</v>
      </c>
      <c r="C1517" s="137">
        <v>46232</v>
      </c>
      <c r="D1517" s="42" t="s">
        <v>910</v>
      </c>
      <c r="E1517" s="36" t="s">
        <v>291</v>
      </c>
      <c r="F1517" s="112">
        <f t="shared" si="77"/>
        <v>6.9666666666666668</v>
      </c>
      <c r="G1517" s="113">
        <f t="shared" si="75"/>
        <v>0</v>
      </c>
      <c r="H1517" s="115">
        <f t="shared" si="76"/>
        <v>0</v>
      </c>
      <c r="I1517" s="18"/>
      <c r="J1517" s="18"/>
      <c r="K1517" s="7"/>
      <c r="L1517" s="7"/>
      <c r="M1517" s="7"/>
      <c r="N1517" s="18"/>
      <c r="O1517" s="122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</row>
    <row r="1518" spans="1:30" hidden="1">
      <c r="A1518" s="18" t="s">
        <v>24</v>
      </c>
      <c r="B1518" s="7" t="s">
        <v>131</v>
      </c>
      <c r="C1518" s="137">
        <v>46232</v>
      </c>
      <c r="D1518" s="42" t="s">
        <v>911</v>
      </c>
      <c r="E1518" s="36" t="s">
        <v>633</v>
      </c>
      <c r="F1518" s="112">
        <f t="shared" si="77"/>
        <v>3.8166666666666664</v>
      </c>
      <c r="G1518" s="113">
        <f t="shared" si="75"/>
        <v>1</v>
      </c>
      <c r="H1518" s="115">
        <f t="shared" si="76"/>
        <v>1</v>
      </c>
      <c r="I1518" s="18"/>
      <c r="J1518" s="18"/>
      <c r="K1518" s="7"/>
      <c r="L1518" s="7"/>
      <c r="M1518" s="7"/>
      <c r="N1518" s="18"/>
      <c r="O1518" s="122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</row>
    <row r="1519" spans="1:30" hidden="1">
      <c r="A1519" s="18" t="s">
        <v>24</v>
      </c>
      <c r="B1519" s="7" t="s">
        <v>131</v>
      </c>
      <c r="C1519" s="137">
        <v>46233</v>
      </c>
      <c r="D1519" s="42" t="s">
        <v>910</v>
      </c>
      <c r="E1519" s="36" t="s">
        <v>528</v>
      </c>
      <c r="F1519" s="112">
        <f t="shared" si="77"/>
        <v>6.85</v>
      </c>
      <c r="G1519" s="113">
        <f t="shared" si="75"/>
        <v>0</v>
      </c>
      <c r="H1519" s="115">
        <f t="shared" si="76"/>
        <v>0</v>
      </c>
      <c r="I1519" s="18"/>
      <c r="J1519" s="18"/>
      <c r="K1519" s="7"/>
      <c r="L1519" s="7"/>
      <c r="M1519" s="7"/>
      <c r="N1519" s="18"/>
      <c r="O1519" s="122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</row>
    <row r="1520" spans="1:30" hidden="1">
      <c r="A1520" s="18" t="s">
        <v>24</v>
      </c>
      <c r="B1520" s="7" t="s">
        <v>131</v>
      </c>
      <c r="C1520" s="137">
        <v>46233</v>
      </c>
      <c r="D1520" s="42" t="s">
        <v>911</v>
      </c>
      <c r="E1520" s="36" t="s">
        <v>950</v>
      </c>
      <c r="F1520" s="112">
        <f t="shared" si="77"/>
        <v>2.1</v>
      </c>
      <c r="G1520" s="113">
        <f t="shared" si="75"/>
        <v>1</v>
      </c>
      <c r="H1520" s="115">
        <f t="shared" si="76"/>
        <v>1</v>
      </c>
      <c r="I1520" s="18"/>
      <c r="J1520" s="18"/>
      <c r="K1520" s="7"/>
      <c r="L1520" s="7"/>
      <c r="M1520" s="7"/>
      <c r="N1520" s="18"/>
      <c r="O1520" s="122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</row>
    <row r="1521" spans="1:30" hidden="1">
      <c r="A1521" s="18" t="s">
        <v>24</v>
      </c>
      <c r="B1521" s="7" t="s">
        <v>131</v>
      </c>
      <c r="C1521" s="137">
        <v>46234</v>
      </c>
      <c r="D1521" s="42" t="s">
        <v>746</v>
      </c>
      <c r="E1521" s="36" t="s">
        <v>820</v>
      </c>
      <c r="F1521" s="112">
        <f t="shared" si="77"/>
        <v>7.833333333333333</v>
      </c>
      <c r="G1521" s="113">
        <f t="shared" si="75"/>
        <v>0</v>
      </c>
      <c r="H1521" s="115">
        <f t="shared" si="76"/>
        <v>0</v>
      </c>
      <c r="I1521" s="18"/>
      <c r="J1521" s="18"/>
      <c r="K1521" s="7"/>
      <c r="L1521" s="7"/>
      <c r="M1521" s="7"/>
      <c r="N1521" s="18"/>
      <c r="O1521" s="122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</row>
    <row r="1522" spans="1:30" hidden="1">
      <c r="A1522" s="18" t="s">
        <v>24</v>
      </c>
      <c r="B1522" s="7" t="s">
        <v>132</v>
      </c>
      <c r="C1522" s="137">
        <v>46204</v>
      </c>
      <c r="D1522" s="42" t="s">
        <v>924</v>
      </c>
      <c r="E1522" s="36" t="s">
        <v>550</v>
      </c>
      <c r="F1522" s="112">
        <f t="shared" si="77"/>
        <v>8.7333333333333325</v>
      </c>
      <c r="G1522" s="113">
        <f t="shared" si="75"/>
        <v>0</v>
      </c>
      <c r="H1522" s="115">
        <f t="shared" si="76"/>
        <v>0</v>
      </c>
      <c r="I1522" s="18"/>
      <c r="J1522" s="18"/>
      <c r="K1522" s="7"/>
      <c r="L1522" s="7"/>
      <c r="M1522" s="7"/>
      <c r="N1522" s="18"/>
      <c r="O1522" s="122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</row>
    <row r="1523" spans="1:30" hidden="1">
      <c r="A1523" s="18" t="s">
        <v>24</v>
      </c>
      <c r="B1523" s="7" t="s">
        <v>132</v>
      </c>
      <c r="C1523" s="137">
        <v>46205</v>
      </c>
      <c r="D1523" s="42" t="s">
        <v>910</v>
      </c>
      <c r="E1523" s="36" t="s">
        <v>823</v>
      </c>
      <c r="F1523" s="112">
        <f t="shared" si="77"/>
        <v>6.8833333333333329</v>
      </c>
      <c r="G1523" s="113">
        <f t="shared" si="75"/>
        <v>0</v>
      </c>
      <c r="H1523" s="115">
        <f t="shared" si="76"/>
        <v>0</v>
      </c>
      <c r="I1523" s="18"/>
      <c r="J1523" s="18"/>
      <c r="K1523" s="7"/>
      <c r="L1523" s="7"/>
      <c r="M1523" s="7"/>
      <c r="N1523" s="18"/>
      <c r="O1523" s="122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</row>
    <row r="1524" spans="1:30" hidden="1">
      <c r="A1524" s="18" t="s">
        <v>24</v>
      </c>
      <c r="B1524" s="7" t="s">
        <v>132</v>
      </c>
      <c r="C1524" s="137">
        <v>46205</v>
      </c>
      <c r="D1524" s="42" t="s">
        <v>911</v>
      </c>
      <c r="E1524" s="36" t="s">
        <v>845</v>
      </c>
      <c r="F1524" s="112">
        <f t="shared" si="77"/>
        <v>1.1166666666666667</v>
      </c>
      <c r="G1524" s="113">
        <f t="shared" si="75"/>
        <v>1</v>
      </c>
      <c r="H1524" s="115">
        <f t="shared" si="76"/>
        <v>1</v>
      </c>
      <c r="I1524" s="18"/>
      <c r="J1524" s="18"/>
      <c r="K1524" s="7"/>
      <c r="L1524" s="7"/>
      <c r="M1524" s="7"/>
      <c r="N1524" s="18"/>
      <c r="O1524" s="122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</row>
    <row r="1525" spans="1:30" hidden="1">
      <c r="A1525" s="18" t="s">
        <v>24</v>
      </c>
      <c r="B1525" s="7" t="s">
        <v>132</v>
      </c>
      <c r="C1525" s="137">
        <v>46206</v>
      </c>
      <c r="D1525" s="42" t="s">
        <v>924</v>
      </c>
      <c r="E1525" s="36" t="s">
        <v>951</v>
      </c>
      <c r="F1525" s="112">
        <f t="shared" si="77"/>
        <v>9.9166666666666661</v>
      </c>
      <c r="G1525" s="113">
        <f t="shared" si="75"/>
        <v>0</v>
      </c>
      <c r="H1525" s="115">
        <f t="shared" si="76"/>
        <v>0</v>
      </c>
      <c r="I1525" s="18"/>
      <c r="J1525" s="18"/>
      <c r="K1525" s="7"/>
      <c r="L1525" s="7"/>
      <c r="M1525" s="7"/>
      <c r="N1525" s="18"/>
      <c r="O1525" s="122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</row>
    <row r="1526" spans="1:30" hidden="1">
      <c r="A1526" s="18" t="s">
        <v>24</v>
      </c>
      <c r="B1526" s="7" t="s">
        <v>132</v>
      </c>
      <c r="C1526" s="137">
        <v>46207</v>
      </c>
      <c r="D1526" s="42" t="s">
        <v>924</v>
      </c>
      <c r="E1526" s="36" t="s">
        <v>897</v>
      </c>
      <c r="F1526" s="112">
        <f t="shared" si="77"/>
        <v>10.55</v>
      </c>
      <c r="G1526" s="113">
        <f t="shared" si="75"/>
        <v>0</v>
      </c>
      <c r="H1526" s="115">
        <f t="shared" si="76"/>
        <v>0</v>
      </c>
      <c r="I1526" s="18"/>
      <c r="J1526" s="18"/>
      <c r="K1526" s="7"/>
      <c r="L1526" s="7"/>
      <c r="M1526" s="7"/>
      <c r="N1526" s="18"/>
      <c r="O1526" s="122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</row>
    <row r="1527" spans="1:30" hidden="1">
      <c r="A1527" s="18" t="s">
        <v>24</v>
      </c>
      <c r="B1527" s="7" t="s">
        <v>132</v>
      </c>
      <c r="C1527" s="137">
        <v>46208</v>
      </c>
      <c r="D1527" s="42" t="s">
        <v>924</v>
      </c>
      <c r="E1527" s="36" t="s">
        <v>952</v>
      </c>
      <c r="F1527" s="112">
        <f t="shared" si="77"/>
        <v>9.5</v>
      </c>
      <c r="G1527" s="113">
        <f t="shared" si="75"/>
        <v>0</v>
      </c>
      <c r="H1527" s="115">
        <f t="shared" si="76"/>
        <v>0</v>
      </c>
      <c r="I1527" s="18"/>
      <c r="J1527" s="18"/>
      <c r="K1527" s="7"/>
      <c r="L1527" s="7"/>
      <c r="M1527" s="7"/>
      <c r="N1527" s="18"/>
      <c r="O1527" s="122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</row>
    <row r="1528" spans="1:30" hidden="1">
      <c r="A1528" s="18" t="s">
        <v>24</v>
      </c>
      <c r="B1528" s="7" t="s">
        <v>132</v>
      </c>
      <c r="C1528" s="137">
        <v>46209</v>
      </c>
      <c r="D1528" s="42" t="s">
        <v>924</v>
      </c>
      <c r="E1528" s="36" t="s">
        <v>953</v>
      </c>
      <c r="F1528" s="112">
        <f t="shared" si="77"/>
        <v>9.9499999999999993</v>
      </c>
      <c r="G1528" s="113">
        <f t="shared" si="75"/>
        <v>0</v>
      </c>
      <c r="H1528" s="115">
        <f t="shared" si="76"/>
        <v>0</v>
      </c>
      <c r="I1528" s="18"/>
      <c r="J1528" s="18"/>
      <c r="K1528" s="7"/>
      <c r="L1528" s="7"/>
      <c r="M1528" s="7"/>
      <c r="N1528" s="18"/>
      <c r="O1528" s="122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</row>
    <row r="1529" spans="1:30" hidden="1">
      <c r="A1529" s="18" t="s">
        <v>24</v>
      </c>
      <c r="B1529" s="7" t="s">
        <v>132</v>
      </c>
      <c r="C1529" s="137">
        <v>46210</v>
      </c>
      <c r="D1529" s="42" t="s">
        <v>924</v>
      </c>
      <c r="E1529" s="36" t="s">
        <v>954</v>
      </c>
      <c r="F1529" s="112">
        <f t="shared" si="77"/>
        <v>9.2166666666666668</v>
      </c>
      <c r="G1529" s="113">
        <f t="shared" si="75"/>
        <v>0</v>
      </c>
      <c r="H1529" s="115">
        <f t="shared" si="76"/>
        <v>0</v>
      </c>
      <c r="I1529" s="18"/>
      <c r="J1529" s="18"/>
      <c r="K1529" s="7"/>
      <c r="L1529" s="7"/>
      <c r="M1529" s="7"/>
      <c r="N1529" s="18"/>
      <c r="O1529" s="122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</row>
    <row r="1530" spans="1:30" hidden="1">
      <c r="A1530" s="18" t="s">
        <v>24</v>
      </c>
      <c r="B1530" s="7" t="s">
        <v>132</v>
      </c>
      <c r="C1530" s="137">
        <v>46210</v>
      </c>
      <c r="D1530" s="42" t="s">
        <v>910</v>
      </c>
      <c r="E1530" s="36" t="s">
        <v>751</v>
      </c>
      <c r="F1530" s="112">
        <f t="shared" si="77"/>
        <v>2.5499999999999998</v>
      </c>
      <c r="G1530" s="113">
        <f t="shared" si="75"/>
        <v>1</v>
      </c>
      <c r="H1530" s="115">
        <f t="shared" si="76"/>
        <v>1</v>
      </c>
      <c r="I1530" s="18"/>
      <c r="J1530" s="18"/>
      <c r="K1530" s="7"/>
      <c r="L1530" s="7"/>
      <c r="M1530" s="7"/>
      <c r="N1530" s="18"/>
      <c r="O1530" s="122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</row>
    <row r="1531" spans="1:30" hidden="1">
      <c r="A1531" s="18" t="s">
        <v>24</v>
      </c>
      <c r="B1531" s="7" t="s">
        <v>132</v>
      </c>
      <c r="C1531" s="137">
        <v>46211</v>
      </c>
      <c r="D1531" s="42" t="s">
        <v>924</v>
      </c>
      <c r="E1531" s="36" t="s">
        <v>515</v>
      </c>
      <c r="F1531" s="112">
        <f t="shared" si="77"/>
        <v>10.383333333333333</v>
      </c>
      <c r="G1531" s="113">
        <f t="shared" si="75"/>
        <v>0</v>
      </c>
      <c r="H1531" s="115">
        <f t="shared" si="76"/>
        <v>0</v>
      </c>
      <c r="I1531" s="18"/>
      <c r="J1531" s="18"/>
      <c r="K1531" s="7"/>
      <c r="L1531" s="7"/>
      <c r="M1531" s="7"/>
      <c r="N1531" s="18"/>
      <c r="O1531" s="122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</row>
    <row r="1532" spans="1:30" hidden="1">
      <c r="A1532" s="18" t="s">
        <v>24</v>
      </c>
      <c r="B1532" s="7" t="s">
        <v>132</v>
      </c>
      <c r="C1532" s="137">
        <v>46212</v>
      </c>
      <c r="D1532" s="42" t="s">
        <v>924</v>
      </c>
      <c r="E1532" s="36" t="s">
        <v>888</v>
      </c>
      <c r="F1532" s="112">
        <f t="shared" si="77"/>
        <v>9.9833333333333325</v>
      </c>
      <c r="G1532" s="113">
        <f t="shared" si="75"/>
        <v>0</v>
      </c>
      <c r="H1532" s="115">
        <f t="shared" si="76"/>
        <v>0</v>
      </c>
      <c r="I1532" s="18"/>
      <c r="J1532" s="18"/>
      <c r="K1532" s="7"/>
      <c r="L1532" s="7"/>
      <c r="M1532" s="7"/>
      <c r="N1532" s="18"/>
      <c r="O1532" s="122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</row>
    <row r="1533" spans="1:30" hidden="1">
      <c r="A1533" s="18" t="s">
        <v>24</v>
      </c>
      <c r="B1533" s="7" t="s">
        <v>132</v>
      </c>
      <c r="C1533" s="137">
        <v>46213</v>
      </c>
      <c r="D1533" s="42" t="s">
        <v>746</v>
      </c>
      <c r="E1533" s="36" t="s">
        <v>495</v>
      </c>
      <c r="F1533" s="112">
        <f t="shared" si="77"/>
        <v>8.0166666666666675</v>
      </c>
      <c r="G1533" s="113">
        <f t="shared" si="75"/>
        <v>0</v>
      </c>
      <c r="H1533" s="115">
        <f t="shared" si="76"/>
        <v>0</v>
      </c>
      <c r="I1533" s="18"/>
      <c r="J1533" s="18"/>
      <c r="K1533" s="7"/>
      <c r="L1533" s="7"/>
      <c r="M1533" s="7"/>
      <c r="N1533" s="18"/>
      <c r="O1533" s="122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</row>
    <row r="1534" spans="1:30" hidden="1">
      <c r="A1534" s="18" t="s">
        <v>24</v>
      </c>
      <c r="B1534" s="7" t="s">
        <v>132</v>
      </c>
      <c r="C1534" s="137">
        <v>46214</v>
      </c>
      <c r="D1534" s="42" t="s">
        <v>924</v>
      </c>
      <c r="E1534" s="36" t="s">
        <v>955</v>
      </c>
      <c r="F1534" s="112">
        <f t="shared" si="77"/>
        <v>9.5333333333333332</v>
      </c>
      <c r="G1534" s="113">
        <f t="shared" si="75"/>
        <v>0</v>
      </c>
      <c r="H1534" s="115">
        <f t="shared" si="76"/>
        <v>0</v>
      </c>
      <c r="I1534" s="18"/>
      <c r="J1534" s="18"/>
      <c r="K1534" s="7"/>
      <c r="L1534" s="7"/>
      <c r="M1534" s="7"/>
      <c r="N1534" s="18"/>
      <c r="O1534" s="122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</row>
    <row r="1535" spans="1:30" hidden="1">
      <c r="A1535" s="18" t="s">
        <v>24</v>
      </c>
      <c r="B1535" s="7" t="s">
        <v>132</v>
      </c>
      <c r="C1535" s="137">
        <v>46215</v>
      </c>
      <c r="D1535" s="42" t="s">
        <v>924</v>
      </c>
      <c r="E1535" s="36" t="s">
        <v>893</v>
      </c>
      <c r="F1535" s="112">
        <f t="shared" si="77"/>
        <v>9.5833333333333339</v>
      </c>
      <c r="G1535" s="113">
        <f t="shared" si="75"/>
        <v>0</v>
      </c>
      <c r="H1535" s="115">
        <f t="shared" si="76"/>
        <v>0</v>
      </c>
      <c r="I1535" s="18"/>
      <c r="J1535" s="18"/>
      <c r="K1535" s="7"/>
      <c r="L1535" s="7"/>
      <c r="M1535" s="7"/>
      <c r="N1535" s="18"/>
      <c r="O1535" s="122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</row>
    <row r="1536" spans="1:30" hidden="1">
      <c r="A1536" s="18" t="s">
        <v>24</v>
      </c>
      <c r="B1536" s="7" t="s">
        <v>132</v>
      </c>
      <c r="C1536" s="137">
        <v>46217</v>
      </c>
      <c r="D1536" s="42" t="s">
        <v>924</v>
      </c>
      <c r="E1536" s="36" t="s">
        <v>956</v>
      </c>
      <c r="F1536" s="112">
        <f t="shared" si="77"/>
        <v>9.85</v>
      </c>
      <c r="G1536" s="113">
        <f t="shared" si="75"/>
        <v>0</v>
      </c>
      <c r="H1536" s="115">
        <f t="shared" si="76"/>
        <v>0</v>
      </c>
      <c r="I1536" s="18"/>
      <c r="J1536" s="18"/>
      <c r="K1536" s="7"/>
      <c r="L1536" s="7"/>
      <c r="M1536" s="7"/>
      <c r="N1536" s="18"/>
      <c r="O1536" s="122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</row>
    <row r="1537" spans="1:30" hidden="1">
      <c r="A1537" s="18" t="s">
        <v>24</v>
      </c>
      <c r="B1537" s="7" t="s">
        <v>132</v>
      </c>
      <c r="C1537" s="137">
        <v>46218</v>
      </c>
      <c r="D1537" s="42" t="s">
        <v>924</v>
      </c>
      <c r="E1537" s="36" t="s">
        <v>909</v>
      </c>
      <c r="F1537" s="112">
        <f t="shared" si="77"/>
        <v>10.333333333333334</v>
      </c>
      <c r="G1537" s="113">
        <f t="shared" si="75"/>
        <v>0</v>
      </c>
      <c r="H1537" s="115">
        <f t="shared" si="76"/>
        <v>0</v>
      </c>
      <c r="I1537" s="18"/>
      <c r="J1537" s="18"/>
      <c r="K1537" s="7"/>
      <c r="L1537" s="7"/>
      <c r="M1537" s="7"/>
      <c r="N1537" s="18"/>
      <c r="O1537" s="122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</row>
    <row r="1538" spans="1:30" hidden="1">
      <c r="A1538" s="18" t="s">
        <v>24</v>
      </c>
      <c r="B1538" s="7" t="s">
        <v>132</v>
      </c>
      <c r="C1538" s="137">
        <v>46219</v>
      </c>
      <c r="D1538" s="42" t="s">
        <v>924</v>
      </c>
      <c r="E1538" s="36" t="s">
        <v>458</v>
      </c>
      <c r="F1538" s="112">
        <f t="shared" si="77"/>
        <v>9.6833333333333336</v>
      </c>
      <c r="G1538" s="113">
        <f t="shared" ref="G1538:G1601" si="78">IF(AND(ISNUMBER(F1538), F1538&lt;4), 1, 0)</f>
        <v>0</v>
      </c>
      <c r="H1538" s="115">
        <f t="shared" ref="H1538:H1601" si="79">IF(AND(G1538=1, COUNTIFS(A:A, A1538, B:B, B1538, C:C, C1538) &gt; 1), 1, 0)</f>
        <v>0</v>
      </c>
      <c r="I1538" s="18"/>
      <c r="J1538" s="18"/>
      <c r="K1538" s="7"/>
      <c r="L1538" s="7"/>
      <c r="M1538" s="7"/>
      <c r="N1538" s="18"/>
      <c r="O1538" s="122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</row>
    <row r="1539" spans="1:30" hidden="1">
      <c r="A1539" s="18" t="s">
        <v>24</v>
      </c>
      <c r="B1539" s="7" t="s">
        <v>132</v>
      </c>
      <c r="C1539" s="137">
        <v>46220</v>
      </c>
      <c r="D1539" s="42" t="s">
        <v>910</v>
      </c>
      <c r="E1539" s="36" t="s">
        <v>563</v>
      </c>
      <c r="F1539" s="112">
        <f t="shared" ref="F1539:F1602" si="80">IF(ISNUMBER(SEARCH("h",E1539)), LEFT(E1539,SEARCH("h",E1539)-1) + IFERROR(MID(E1539,SEARCH("h",E1539)+1,LEN(E1539)-SEARCH("h",E1539)-1)/60, 0), IF(ISNUMBER(SEARCH("p",E1539)), LEFT(E1539,SEARCH("p",E1539)-1)/60, "")
)</f>
        <v>7.1833333333333336</v>
      </c>
      <c r="G1539" s="113">
        <f t="shared" si="78"/>
        <v>0</v>
      </c>
      <c r="H1539" s="115">
        <f t="shared" si="79"/>
        <v>0</v>
      </c>
      <c r="I1539" s="18"/>
      <c r="J1539" s="18"/>
      <c r="K1539" s="7"/>
      <c r="L1539" s="7"/>
      <c r="M1539" s="7"/>
      <c r="N1539" s="18"/>
      <c r="O1539" s="122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</row>
    <row r="1540" spans="1:30" hidden="1">
      <c r="A1540" s="18" t="s">
        <v>24</v>
      </c>
      <c r="B1540" s="7" t="s">
        <v>132</v>
      </c>
      <c r="C1540" s="137">
        <v>46220</v>
      </c>
      <c r="D1540" s="42" t="s">
        <v>911</v>
      </c>
      <c r="E1540" s="36" t="s">
        <v>651</v>
      </c>
      <c r="F1540" s="112">
        <f t="shared" si="80"/>
        <v>2.1166666666666667</v>
      </c>
      <c r="G1540" s="113">
        <f t="shared" si="78"/>
        <v>1</v>
      </c>
      <c r="H1540" s="115">
        <f t="shared" si="79"/>
        <v>1</v>
      </c>
      <c r="I1540" s="18"/>
      <c r="J1540" s="18"/>
      <c r="K1540" s="7"/>
      <c r="L1540" s="7"/>
      <c r="M1540" s="7"/>
      <c r="N1540" s="18"/>
      <c r="O1540" s="122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</row>
    <row r="1541" spans="1:30" hidden="1">
      <c r="A1541" s="18" t="s">
        <v>24</v>
      </c>
      <c r="B1541" s="7" t="s">
        <v>132</v>
      </c>
      <c r="C1541" s="137">
        <v>46221</v>
      </c>
      <c r="D1541" s="42" t="s">
        <v>924</v>
      </c>
      <c r="E1541" s="36" t="s">
        <v>867</v>
      </c>
      <c r="F1541" s="112">
        <f t="shared" si="80"/>
        <v>8.9333333333333336</v>
      </c>
      <c r="G1541" s="113">
        <f t="shared" si="78"/>
        <v>0</v>
      </c>
      <c r="H1541" s="115">
        <f t="shared" si="79"/>
        <v>0</v>
      </c>
      <c r="I1541" s="18"/>
      <c r="J1541" s="18"/>
      <c r="K1541" s="7"/>
      <c r="L1541" s="7"/>
      <c r="M1541" s="7"/>
      <c r="N1541" s="18"/>
      <c r="O1541" s="122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</row>
    <row r="1542" spans="1:30" hidden="1">
      <c r="A1542" s="18" t="s">
        <v>24</v>
      </c>
      <c r="B1542" s="7" t="s">
        <v>132</v>
      </c>
      <c r="C1542" s="137">
        <v>46222</v>
      </c>
      <c r="D1542" s="42" t="s">
        <v>924</v>
      </c>
      <c r="E1542" s="36" t="s">
        <v>892</v>
      </c>
      <c r="F1542" s="112">
        <f t="shared" si="80"/>
        <v>10.366666666666667</v>
      </c>
      <c r="G1542" s="113">
        <f t="shared" si="78"/>
        <v>0</v>
      </c>
      <c r="H1542" s="115">
        <f t="shared" si="79"/>
        <v>0</v>
      </c>
      <c r="I1542" s="18"/>
      <c r="J1542" s="18"/>
      <c r="K1542" s="7"/>
      <c r="L1542" s="7"/>
      <c r="M1542" s="7"/>
      <c r="N1542" s="18"/>
      <c r="O1542" s="122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</row>
    <row r="1543" spans="1:30" hidden="1">
      <c r="A1543" s="18" t="s">
        <v>24</v>
      </c>
      <c r="B1543" s="7" t="s">
        <v>132</v>
      </c>
      <c r="C1543" s="137">
        <v>46223</v>
      </c>
      <c r="D1543" s="42" t="s">
        <v>924</v>
      </c>
      <c r="E1543" s="36" t="s">
        <v>957</v>
      </c>
      <c r="F1543" s="112">
        <f t="shared" si="80"/>
        <v>10.35</v>
      </c>
      <c r="G1543" s="113">
        <f t="shared" si="78"/>
        <v>0</v>
      </c>
      <c r="H1543" s="115">
        <f t="shared" si="79"/>
        <v>0</v>
      </c>
      <c r="I1543" s="18"/>
      <c r="J1543" s="18"/>
      <c r="K1543" s="7"/>
      <c r="L1543" s="7"/>
      <c r="M1543" s="7"/>
      <c r="N1543" s="18"/>
      <c r="O1543" s="122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</row>
    <row r="1544" spans="1:30" hidden="1">
      <c r="A1544" s="18" t="s">
        <v>24</v>
      </c>
      <c r="B1544" s="7" t="s">
        <v>132</v>
      </c>
      <c r="C1544" s="137">
        <v>46224</v>
      </c>
      <c r="D1544" s="42" t="s">
        <v>746</v>
      </c>
      <c r="E1544" s="36" t="s">
        <v>495</v>
      </c>
      <c r="F1544" s="112">
        <f t="shared" si="80"/>
        <v>8.0166666666666675</v>
      </c>
      <c r="G1544" s="113">
        <f t="shared" si="78"/>
        <v>0</v>
      </c>
      <c r="H1544" s="115">
        <f t="shared" si="79"/>
        <v>0</v>
      </c>
      <c r="I1544" s="18"/>
      <c r="J1544" s="18"/>
      <c r="K1544" s="7"/>
      <c r="L1544" s="7"/>
      <c r="M1544" s="7"/>
      <c r="N1544" s="18"/>
      <c r="O1544" s="122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</row>
    <row r="1545" spans="1:30" hidden="1">
      <c r="A1545" s="18" t="s">
        <v>24</v>
      </c>
      <c r="B1545" s="7" t="s">
        <v>132</v>
      </c>
      <c r="C1545" s="137">
        <v>46225</v>
      </c>
      <c r="D1545" s="42" t="s">
        <v>924</v>
      </c>
      <c r="E1545" s="36" t="s">
        <v>958</v>
      </c>
      <c r="F1545" s="112">
        <f t="shared" si="80"/>
        <v>10.45</v>
      </c>
      <c r="G1545" s="113">
        <f t="shared" si="78"/>
        <v>0</v>
      </c>
      <c r="H1545" s="115">
        <f t="shared" si="79"/>
        <v>0</v>
      </c>
      <c r="I1545" s="18"/>
      <c r="J1545" s="18"/>
      <c r="K1545" s="7"/>
      <c r="L1545" s="7"/>
      <c r="M1545" s="7"/>
      <c r="N1545" s="18"/>
      <c r="O1545" s="122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</row>
    <row r="1546" spans="1:30" hidden="1">
      <c r="A1546" s="18" t="s">
        <v>24</v>
      </c>
      <c r="B1546" s="7" t="s">
        <v>132</v>
      </c>
      <c r="C1546" s="137">
        <v>46226</v>
      </c>
      <c r="D1546" s="42" t="s">
        <v>924</v>
      </c>
      <c r="E1546" s="36" t="s">
        <v>609</v>
      </c>
      <c r="F1546" s="112">
        <f t="shared" si="80"/>
        <v>8.6</v>
      </c>
      <c r="G1546" s="113">
        <f t="shared" si="78"/>
        <v>0</v>
      </c>
      <c r="H1546" s="115">
        <f t="shared" si="79"/>
        <v>0</v>
      </c>
      <c r="I1546" s="18"/>
      <c r="J1546" s="18"/>
      <c r="K1546" s="7"/>
      <c r="L1546" s="7"/>
      <c r="M1546" s="7"/>
      <c r="N1546" s="18"/>
      <c r="O1546" s="122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</row>
    <row r="1547" spans="1:30" hidden="1">
      <c r="A1547" s="18" t="s">
        <v>24</v>
      </c>
      <c r="B1547" s="7" t="s">
        <v>132</v>
      </c>
      <c r="C1547" s="137">
        <v>46227</v>
      </c>
      <c r="D1547" s="42" t="s">
        <v>924</v>
      </c>
      <c r="E1547" s="36" t="s">
        <v>959</v>
      </c>
      <c r="F1547" s="112">
        <f t="shared" si="80"/>
        <v>9.3166666666666664</v>
      </c>
      <c r="G1547" s="113">
        <f t="shared" si="78"/>
        <v>0</v>
      </c>
      <c r="H1547" s="115">
        <f t="shared" si="79"/>
        <v>0</v>
      </c>
      <c r="I1547" s="18"/>
      <c r="J1547" s="18"/>
      <c r="K1547" s="7"/>
      <c r="L1547" s="7"/>
      <c r="M1547" s="7"/>
      <c r="N1547" s="18"/>
      <c r="O1547" s="122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</row>
    <row r="1548" spans="1:30" hidden="1">
      <c r="A1548" s="18" t="s">
        <v>24</v>
      </c>
      <c r="B1548" s="7" t="s">
        <v>132</v>
      </c>
      <c r="C1548" s="137">
        <v>46228</v>
      </c>
      <c r="D1548" s="42" t="s">
        <v>746</v>
      </c>
      <c r="E1548" s="36" t="s">
        <v>324</v>
      </c>
      <c r="F1548" s="112">
        <f t="shared" si="80"/>
        <v>8.0500000000000007</v>
      </c>
      <c r="G1548" s="113">
        <f t="shared" si="78"/>
        <v>0</v>
      </c>
      <c r="H1548" s="115">
        <f t="shared" si="79"/>
        <v>0</v>
      </c>
      <c r="I1548" s="18"/>
      <c r="J1548" s="18"/>
      <c r="K1548" s="7"/>
      <c r="L1548" s="7"/>
      <c r="M1548" s="7"/>
      <c r="N1548" s="18"/>
      <c r="O1548" s="122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</row>
    <row r="1549" spans="1:30" hidden="1">
      <c r="A1549" s="18" t="s">
        <v>24</v>
      </c>
      <c r="B1549" s="7" t="s">
        <v>132</v>
      </c>
      <c r="C1549" s="137">
        <v>46230</v>
      </c>
      <c r="D1549" s="42" t="s">
        <v>746</v>
      </c>
      <c r="E1549" s="36" t="s">
        <v>496</v>
      </c>
      <c r="F1549" s="112">
        <f t="shared" si="80"/>
        <v>8.0666666666666664</v>
      </c>
      <c r="G1549" s="113">
        <f t="shared" si="78"/>
        <v>0</v>
      </c>
      <c r="H1549" s="115">
        <f t="shared" si="79"/>
        <v>0</v>
      </c>
      <c r="I1549" s="18"/>
      <c r="J1549" s="18"/>
      <c r="K1549" s="7"/>
      <c r="L1549" s="7"/>
      <c r="M1549" s="7"/>
      <c r="N1549" s="18"/>
      <c r="O1549" s="122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</row>
    <row r="1550" spans="1:30" hidden="1">
      <c r="A1550" s="18" t="s">
        <v>24</v>
      </c>
      <c r="B1550" s="7" t="s">
        <v>132</v>
      </c>
      <c r="C1550" s="137">
        <v>46233</v>
      </c>
      <c r="D1550" s="42" t="s">
        <v>924</v>
      </c>
      <c r="E1550" s="36" t="s">
        <v>960</v>
      </c>
      <c r="F1550" s="112">
        <f t="shared" si="80"/>
        <v>9.35</v>
      </c>
      <c r="G1550" s="113">
        <f t="shared" si="78"/>
        <v>0</v>
      </c>
      <c r="H1550" s="115">
        <f t="shared" si="79"/>
        <v>0</v>
      </c>
      <c r="I1550" s="18"/>
      <c r="J1550" s="18"/>
      <c r="K1550" s="7"/>
      <c r="L1550" s="7"/>
      <c r="M1550" s="7"/>
      <c r="N1550" s="18"/>
      <c r="O1550" s="122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</row>
    <row r="1551" spans="1:30" hidden="1">
      <c r="A1551" s="18" t="s">
        <v>24</v>
      </c>
      <c r="B1551" s="7" t="s">
        <v>132</v>
      </c>
      <c r="C1551" s="137">
        <v>46234</v>
      </c>
      <c r="D1551" s="42" t="s">
        <v>924</v>
      </c>
      <c r="E1551" s="36" t="s">
        <v>862</v>
      </c>
      <c r="F1551" s="112">
        <f t="shared" si="80"/>
        <v>9.2333333333333325</v>
      </c>
      <c r="G1551" s="113">
        <f t="shared" si="78"/>
        <v>0</v>
      </c>
      <c r="H1551" s="115">
        <f t="shared" si="79"/>
        <v>0</v>
      </c>
      <c r="I1551" s="18"/>
      <c r="J1551" s="18"/>
      <c r="K1551" s="7"/>
      <c r="L1551" s="7"/>
      <c r="M1551" s="7"/>
      <c r="N1551" s="18"/>
      <c r="O1551" s="122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</row>
    <row r="1552" spans="1:30">
      <c r="A1552" s="18" t="s">
        <v>24</v>
      </c>
      <c r="B1552" s="7" t="s">
        <v>133</v>
      </c>
      <c r="C1552" s="137">
        <v>46204</v>
      </c>
      <c r="D1552" s="42" t="s">
        <v>746</v>
      </c>
      <c r="E1552" s="36" t="s">
        <v>495</v>
      </c>
      <c r="F1552" s="112">
        <f t="shared" si="80"/>
        <v>8.0166666666666675</v>
      </c>
      <c r="G1552" s="113">
        <f t="shared" si="78"/>
        <v>0</v>
      </c>
      <c r="H1552" s="115">
        <f t="shared" si="79"/>
        <v>0</v>
      </c>
      <c r="I1552" s="18"/>
      <c r="J1552" s="18"/>
      <c r="K1552" s="7"/>
      <c r="L1552" s="7"/>
      <c r="M1552" s="7"/>
      <c r="N1552" s="18"/>
      <c r="O1552" s="122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</row>
    <row r="1553" spans="1:30">
      <c r="A1553" s="18" t="s">
        <v>24</v>
      </c>
      <c r="B1553" s="7" t="s">
        <v>133</v>
      </c>
      <c r="C1553" s="137">
        <v>46205</v>
      </c>
      <c r="D1553" s="42" t="s">
        <v>746</v>
      </c>
      <c r="E1553" s="36" t="s">
        <v>243</v>
      </c>
      <c r="F1553" s="112">
        <f t="shared" si="80"/>
        <v>8</v>
      </c>
      <c r="G1553" s="113">
        <f t="shared" si="78"/>
        <v>0</v>
      </c>
      <c r="H1553" s="115">
        <f t="shared" si="79"/>
        <v>0</v>
      </c>
      <c r="I1553" s="18"/>
      <c r="J1553" s="18"/>
      <c r="K1553" s="7"/>
      <c r="L1553" s="7"/>
      <c r="M1553" s="7"/>
      <c r="N1553" s="18"/>
      <c r="O1553" s="122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</row>
    <row r="1554" spans="1:30" hidden="1">
      <c r="A1554" s="18" t="s">
        <v>24</v>
      </c>
      <c r="B1554" s="7" t="s">
        <v>133</v>
      </c>
      <c r="C1554" s="137">
        <v>46207</v>
      </c>
      <c r="D1554" s="42" t="s">
        <v>910</v>
      </c>
      <c r="E1554" s="36" t="s">
        <v>961</v>
      </c>
      <c r="F1554" s="112">
        <f t="shared" si="80"/>
        <v>6.916666666666667</v>
      </c>
      <c r="G1554" s="113">
        <f t="shared" si="78"/>
        <v>0</v>
      </c>
      <c r="H1554" s="115">
        <f t="shared" si="79"/>
        <v>0</v>
      </c>
      <c r="I1554" s="18"/>
      <c r="J1554" s="18"/>
      <c r="K1554" s="7"/>
      <c r="L1554" s="7"/>
      <c r="M1554" s="7"/>
      <c r="N1554" s="18"/>
      <c r="O1554" s="122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</row>
    <row r="1555" spans="1:30">
      <c r="A1555" s="18" t="s">
        <v>24</v>
      </c>
      <c r="B1555" s="7" t="s">
        <v>133</v>
      </c>
      <c r="C1555" s="137">
        <v>46207</v>
      </c>
      <c r="D1555" s="42" t="s">
        <v>746</v>
      </c>
      <c r="E1555" s="36" t="s">
        <v>243</v>
      </c>
      <c r="F1555" s="112">
        <f t="shared" si="80"/>
        <v>8</v>
      </c>
      <c r="G1555" s="113">
        <f t="shared" si="78"/>
        <v>0</v>
      </c>
      <c r="H1555" s="115">
        <f t="shared" si="79"/>
        <v>0</v>
      </c>
      <c r="I1555" s="18"/>
      <c r="J1555" s="18"/>
      <c r="K1555" s="7"/>
      <c r="L1555" s="7"/>
      <c r="M1555" s="7"/>
      <c r="N1555" s="18"/>
      <c r="O1555" s="122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</row>
    <row r="1556" spans="1:30" hidden="1">
      <c r="A1556" s="18" t="s">
        <v>24</v>
      </c>
      <c r="B1556" s="7" t="s">
        <v>133</v>
      </c>
      <c r="C1556" s="137">
        <v>46208</v>
      </c>
      <c r="D1556" s="42" t="s">
        <v>910</v>
      </c>
      <c r="E1556" s="36" t="s">
        <v>363</v>
      </c>
      <c r="F1556" s="112">
        <f t="shared" si="80"/>
        <v>7.0666666666666664</v>
      </c>
      <c r="G1556" s="113">
        <f t="shared" si="78"/>
        <v>0</v>
      </c>
      <c r="H1556" s="115">
        <f t="shared" si="79"/>
        <v>0</v>
      </c>
      <c r="I1556" s="18"/>
      <c r="J1556" s="18"/>
      <c r="K1556" s="7"/>
      <c r="L1556" s="7"/>
      <c r="M1556" s="7"/>
      <c r="N1556" s="18"/>
      <c r="O1556" s="122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</row>
    <row r="1557" spans="1:30">
      <c r="A1557" s="18" t="s">
        <v>24</v>
      </c>
      <c r="B1557" s="7" t="s">
        <v>133</v>
      </c>
      <c r="C1557" s="137">
        <v>46208</v>
      </c>
      <c r="D1557" s="42" t="s">
        <v>911</v>
      </c>
      <c r="E1557" s="36" t="s">
        <v>627</v>
      </c>
      <c r="F1557" s="112">
        <f t="shared" si="80"/>
        <v>1</v>
      </c>
      <c r="G1557" s="113">
        <f t="shared" si="78"/>
        <v>1</v>
      </c>
      <c r="H1557" s="115">
        <f t="shared" si="79"/>
        <v>1</v>
      </c>
      <c r="I1557" s="18"/>
      <c r="J1557" s="18"/>
      <c r="K1557" s="7"/>
      <c r="L1557" s="7"/>
      <c r="M1557" s="7"/>
      <c r="N1557" s="18"/>
      <c r="O1557" s="122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</row>
    <row r="1558" spans="1:30" hidden="1">
      <c r="A1558" s="18" t="s">
        <v>24</v>
      </c>
      <c r="B1558" s="7" t="s">
        <v>133</v>
      </c>
      <c r="C1558" s="137">
        <v>46209</v>
      </c>
      <c r="D1558" s="42" t="s">
        <v>910</v>
      </c>
      <c r="E1558" s="36" t="s">
        <v>962</v>
      </c>
      <c r="F1558" s="112">
        <f t="shared" si="80"/>
        <v>6.7666666666666666</v>
      </c>
      <c r="G1558" s="113">
        <f t="shared" si="78"/>
        <v>0</v>
      </c>
      <c r="H1558" s="115">
        <f t="shared" si="79"/>
        <v>0</v>
      </c>
      <c r="I1558" s="18"/>
      <c r="J1558" s="18"/>
      <c r="K1558" s="7"/>
      <c r="L1558" s="7"/>
      <c r="M1558" s="7"/>
      <c r="N1558" s="18"/>
      <c r="O1558" s="122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</row>
    <row r="1559" spans="1:30">
      <c r="A1559" s="18" t="s">
        <v>24</v>
      </c>
      <c r="B1559" s="7" t="s">
        <v>133</v>
      </c>
      <c r="C1559" s="137">
        <v>46209</v>
      </c>
      <c r="D1559" s="42" t="s">
        <v>911</v>
      </c>
      <c r="E1559" s="36" t="s">
        <v>723</v>
      </c>
      <c r="F1559" s="112">
        <f t="shared" si="80"/>
        <v>1.05</v>
      </c>
      <c r="G1559" s="113">
        <f t="shared" si="78"/>
        <v>1</v>
      </c>
      <c r="H1559" s="115">
        <f t="shared" si="79"/>
        <v>1</v>
      </c>
      <c r="I1559" s="18"/>
      <c r="J1559" s="18"/>
      <c r="K1559" s="7"/>
      <c r="L1559" s="7"/>
      <c r="M1559" s="7"/>
      <c r="N1559" s="18"/>
      <c r="O1559" s="122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</row>
    <row r="1560" spans="1:30" hidden="1">
      <c r="A1560" s="18" t="s">
        <v>24</v>
      </c>
      <c r="B1560" s="7" t="s">
        <v>133</v>
      </c>
      <c r="C1560" s="137">
        <v>46210</v>
      </c>
      <c r="D1560" s="42" t="s">
        <v>924</v>
      </c>
      <c r="E1560" s="36" t="s">
        <v>963</v>
      </c>
      <c r="F1560" s="112">
        <f t="shared" si="80"/>
        <v>5.05</v>
      </c>
      <c r="G1560" s="113">
        <f t="shared" si="78"/>
        <v>0</v>
      </c>
      <c r="H1560" s="115">
        <f t="shared" si="79"/>
        <v>0</v>
      </c>
      <c r="I1560" s="18"/>
      <c r="J1560" s="18"/>
      <c r="K1560" s="7"/>
      <c r="L1560" s="7"/>
      <c r="M1560" s="7"/>
      <c r="N1560" s="18"/>
      <c r="O1560" s="122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</row>
    <row r="1561" spans="1:30" hidden="1">
      <c r="A1561" s="18" t="s">
        <v>24</v>
      </c>
      <c r="B1561" s="7" t="s">
        <v>133</v>
      </c>
      <c r="C1561" s="137">
        <v>46210</v>
      </c>
      <c r="D1561" s="42" t="s">
        <v>912</v>
      </c>
      <c r="E1561" s="36" t="s">
        <v>456</v>
      </c>
      <c r="F1561" s="112">
        <f t="shared" si="80"/>
        <v>3.8833333333333333</v>
      </c>
      <c r="G1561" s="113">
        <f t="shared" si="78"/>
        <v>1</v>
      </c>
      <c r="H1561" s="115">
        <f t="shared" si="79"/>
        <v>1</v>
      </c>
      <c r="I1561" s="18"/>
      <c r="J1561" s="18"/>
      <c r="K1561" s="7"/>
      <c r="L1561" s="7"/>
      <c r="M1561" s="7"/>
      <c r="N1561" s="18"/>
      <c r="O1561" s="122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</row>
    <row r="1562" spans="1:30">
      <c r="A1562" s="18" t="s">
        <v>24</v>
      </c>
      <c r="B1562" s="7" t="s">
        <v>133</v>
      </c>
      <c r="C1562" s="137">
        <v>46210</v>
      </c>
      <c r="D1562" s="42" t="s">
        <v>746</v>
      </c>
      <c r="E1562" s="36" t="s">
        <v>243</v>
      </c>
      <c r="F1562" s="112">
        <f t="shared" si="80"/>
        <v>8</v>
      </c>
      <c r="G1562" s="113">
        <f t="shared" si="78"/>
        <v>0</v>
      </c>
      <c r="H1562" s="115">
        <f t="shared" si="79"/>
        <v>0</v>
      </c>
      <c r="I1562" s="18"/>
      <c r="J1562" s="18"/>
      <c r="K1562" s="7"/>
      <c r="L1562" s="7"/>
      <c r="M1562" s="7"/>
      <c r="N1562" s="18"/>
      <c r="O1562" s="122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</row>
    <row r="1563" spans="1:30" hidden="1">
      <c r="A1563" s="18" t="s">
        <v>24</v>
      </c>
      <c r="B1563" s="7" t="s">
        <v>133</v>
      </c>
      <c r="C1563" s="137">
        <v>46211</v>
      </c>
      <c r="D1563" s="42" t="s">
        <v>924</v>
      </c>
      <c r="E1563" s="36" t="s">
        <v>964</v>
      </c>
      <c r="F1563" s="112">
        <f t="shared" si="80"/>
        <v>4.4833333333333334</v>
      </c>
      <c r="G1563" s="113">
        <f t="shared" si="78"/>
        <v>0</v>
      </c>
      <c r="H1563" s="115">
        <f t="shared" si="79"/>
        <v>0</v>
      </c>
      <c r="I1563" s="18"/>
      <c r="J1563" s="18"/>
      <c r="K1563" s="7"/>
      <c r="L1563" s="7"/>
      <c r="M1563" s="7"/>
      <c r="N1563" s="18"/>
      <c r="O1563" s="122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</row>
    <row r="1564" spans="1:30">
      <c r="A1564" s="18" t="s">
        <v>24</v>
      </c>
      <c r="B1564" s="7" t="s">
        <v>133</v>
      </c>
      <c r="C1564" s="137">
        <v>46211</v>
      </c>
      <c r="D1564" s="42" t="s">
        <v>746</v>
      </c>
      <c r="E1564" s="36" t="s">
        <v>298</v>
      </c>
      <c r="F1564" s="112">
        <f t="shared" si="80"/>
        <v>7.9833333333333334</v>
      </c>
      <c r="G1564" s="113">
        <f t="shared" si="78"/>
        <v>0</v>
      </c>
      <c r="H1564" s="115">
        <f t="shared" si="79"/>
        <v>0</v>
      </c>
      <c r="I1564" s="18"/>
      <c r="J1564" s="18"/>
      <c r="K1564" s="7"/>
      <c r="L1564" s="7"/>
      <c r="M1564" s="7"/>
      <c r="N1564" s="18"/>
      <c r="O1564" s="122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</row>
    <row r="1565" spans="1:30">
      <c r="A1565" s="18" t="s">
        <v>24</v>
      </c>
      <c r="B1565" s="7" t="s">
        <v>133</v>
      </c>
      <c r="C1565" s="137">
        <v>46212</v>
      </c>
      <c r="D1565" s="42" t="s">
        <v>746</v>
      </c>
      <c r="E1565" s="36" t="s">
        <v>494</v>
      </c>
      <c r="F1565" s="112">
        <f t="shared" si="80"/>
        <v>7.8833333333333329</v>
      </c>
      <c r="G1565" s="113">
        <f t="shared" si="78"/>
        <v>0</v>
      </c>
      <c r="H1565" s="115">
        <f t="shared" si="79"/>
        <v>0</v>
      </c>
      <c r="I1565" s="18"/>
      <c r="J1565" s="18"/>
      <c r="K1565" s="7"/>
      <c r="L1565" s="7"/>
      <c r="M1565" s="7"/>
      <c r="N1565" s="18"/>
      <c r="O1565" s="122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</row>
    <row r="1566" spans="1:30">
      <c r="A1566" s="18" t="s">
        <v>24</v>
      </c>
      <c r="B1566" s="7" t="s">
        <v>133</v>
      </c>
      <c r="C1566" s="137">
        <v>46214</v>
      </c>
      <c r="D1566" s="42" t="s">
        <v>746</v>
      </c>
      <c r="E1566" s="36" t="s">
        <v>243</v>
      </c>
      <c r="F1566" s="112">
        <f t="shared" si="80"/>
        <v>8</v>
      </c>
      <c r="G1566" s="113">
        <f t="shared" si="78"/>
        <v>0</v>
      </c>
      <c r="H1566" s="115">
        <f t="shared" si="79"/>
        <v>0</v>
      </c>
      <c r="I1566" s="18"/>
      <c r="J1566" s="18"/>
      <c r="K1566" s="7"/>
      <c r="L1566" s="7"/>
      <c r="M1566" s="7"/>
      <c r="N1566" s="18"/>
      <c r="O1566" s="122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</row>
    <row r="1567" spans="1:30">
      <c r="A1567" s="18" t="s">
        <v>24</v>
      </c>
      <c r="B1567" s="7" t="s">
        <v>133</v>
      </c>
      <c r="C1567" s="137">
        <v>46215</v>
      </c>
      <c r="D1567" s="42" t="s">
        <v>746</v>
      </c>
      <c r="E1567" s="36" t="s">
        <v>495</v>
      </c>
      <c r="F1567" s="112">
        <f t="shared" si="80"/>
        <v>8.0166666666666675</v>
      </c>
      <c r="G1567" s="113">
        <f t="shared" si="78"/>
        <v>0</v>
      </c>
      <c r="H1567" s="115">
        <f t="shared" si="79"/>
        <v>0</v>
      </c>
      <c r="I1567" s="18"/>
      <c r="J1567" s="18"/>
      <c r="K1567" s="7"/>
      <c r="L1567" s="7"/>
      <c r="M1567" s="7"/>
      <c r="N1567" s="18"/>
      <c r="O1567" s="122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</row>
    <row r="1568" spans="1:30" hidden="1">
      <c r="A1568" s="18" t="s">
        <v>24</v>
      </c>
      <c r="B1568" s="7" t="s">
        <v>133</v>
      </c>
      <c r="C1568" s="137">
        <v>46216</v>
      </c>
      <c r="D1568" s="42" t="s">
        <v>924</v>
      </c>
      <c r="E1568" s="36" t="s">
        <v>539</v>
      </c>
      <c r="F1568" s="112">
        <f t="shared" si="80"/>
        <v>9.0166666666666675</v>
      </c>
      <c r="G1568" s="113">
        <f t="shared" si="78"/>
        <v>0</v>
      </c>
      <c r="H1568" s="115">
        <f t="shared" si="79"/>
        <v>0</v>
      </c>
      <c r="I1568" s="18"/>
      <c r="J1568" s="18"/>
      <c r="K1568" s="7"/>
      <c r="L1568" s="7"/>
      <c r="M1568" s="7"/>
      <c r="N1568" s="18"/>
      <c r="O1568" s="122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</row>
    <row r="1569" spans="1:30">
      <c r="A1569" s="18" t="s">
        <v>24</v>
      </c>
      <c r="B1569" s="7" t="s">
        <v>133</v>
      </c>
      <c r="C1569" s="137">
        <v>46216</v>
      </c>
      <c r="D1569" s="42" t="s">
        <v>746</v>
      </c>
      <c r="E1569" s="36" t="s">
        <v>303</v>
      </c>
      <c r="F1569" s="112">
        <f t="shared" si="80"/>
        <v>7.95</v>
      </c>
      <c r="G1569" s="113">
        <f t="shared" si="78"/>
        <v>0</v>
      </c>
      <c r="H1569" s="115">
        <f t="shared" si="79"/>
        <v>0</v>
      </c>
      <c r="I1569" s="18"/>
      <c r="J1569" s="18"/>
      <c r="K1569" s="7"/>
      <c r="L1569" s="7"/>
      <c r="M1569" s="7"/>
      <c r="N1569" s="18"/>
      <c r="O1569" s="122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</row>
    <row r="1570" spans="1:30">
      <c r="A1570" s="18" t="s">
        <v>24</v>
      </c>
      <c r="B1570" s="7" t="s">
        <v>133</v>
      </c>
      <c r="C1570" s="137">
        <v>46217</v>
      </c>
      <c r="D1570" s="42" t="s">
        <v>746</v>
      </c>
      <c r="E1570" s="36" t="s">
        <v>496</v>
      </c>
      <c r="F1570" s="112">
        <f t="shared" si="80"/>
        <v>8.0666666666666664</v>
      </c>
      <c r="G1570" s="113">
        <f t="shared" si="78"/>
        <v>0</v>
      </c>
      <c r="H1570" s="115">
        <f t="shared" si="79"/>
        <v>0</v>
      </c>
      <c r="I1570" s="18"/>
      <c r="J1570" s="18"/>
      <c r="K1570" s="7"/>
      <c r="L1570" s="7"/>
      <c r="M1570" s="7"/>
      <c r="N1570" s="18"/>
      <c r="O1570" s="122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</row>
    <row r="1571" spans="1:30">
      <c r="A1571" s="18" t="s">
        <v>24</v>
      </c>
      <c r="B1571" s="7" t="s">
        <v>133</v>
      </c>
      <c r="C1571" s="137">
        <v>46218</v>
      </c>
      <c r="D1571" s="42" t="s">
        <v>746</v>
      </c>
      <c r="E1571" s="36" t="s">
        <v>324</v>
      </c>
      <c r="F1571" s="112">
        <f t="shared" si="80"/>
        <v>8.0500000000000007</v>
      </c>
      <c r="G1571" s="113">
        <f t="shared" si="78"/>
        <v>0</v>
      </c>
      <c r="H1571" s="115">
        <f t="shared" si="79"/>
        <v>0</v>
      </c>
      <c r="I1571" s="18"/>
      <c r="J1571" s="18"/>
      <c r="K1571" s="7"/>
      <c r="L1571" s="7"/>
      <c r="M1571" s="7"/>
      <c r="N1571" s="18"/>
      <c r="O1571" s="122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</row>
    <row r="1572" spans="1:30">
      <c r="A1572" s="18" t="s">
        <v>24</v>
      </c>
      <c r="B1572" s="7" t="s">
        <v>133</v>
      </c>
      <c r="C1572" s="137">
        <v>46219</v>
      </c>
      <c r="D1572" s="42" t="s">
        <v>746</v>
      </c>
      <c r="E1572" s="36" t="s">
        <v>303</v>
      </c>
      <c r="F1572" s="112">
        <f t="shared" si="80"/>
        <v>7.95</v>
      </c>
      <c r="G1572" s="113">
        <f t="shared" si="78"/>
        <v>0</v>
      </c>
      <c r="H1572" s="115">
        <f t="shared" si="79"/>
        <v>0</v>
      </c>
      <c r="I1572" s="18"/>
      <c r="J1572" s="18"/>
      <c r="K1572" s="7"/>
      <c r="L1572" s="7"/>
      <c r="M1572" s="7"/>
      <c r="N1572" s="18"/>
      <c r="O1572" s="122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</row>
    <row r="1573" spans="1:30">
      <c r="A1573" s="18" t="s">
        <v>24</v>
      </c>
      <c r="B1573" s="7" t="s">
        <v>133</v>
      </c>
      <c r="C1573" s="137">
        <v>46220</v>
      </c>
      <c r="D1573" s="42" t="s">
        <v>746</v>
      </c>
      <c r="E1573" s="36" t="s">
        <v>219</v>
      </c>
      <c r="F1573" s="112">
        <f t="shared" si="80"/>
        <v>7.9333333333333336</v>
      </c>
      <c r="G1573" s="113">
        <f t="shared" si="78"/>
        <v>0</v>
      </c>
      <c r="H1573" s="115">
        <f t="shared" si="79"/>
        <v>0</v>
      </c>
      <c r="I1573" s="18"/>
      <c r="J1573" s="18"/>
      <c r="K1573" s="7"/>
      <c r="L1573" s="7"/>
      <c r="M1573" s="7"/>
      <c r="N1573" s="18"/>
      <c r="O1573" s="122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</row>
    <row r="1574" spans="1:30" hidden="1">
      <c r="A1574" s="18" t="s">
        <v>24</v>
      </c>
      <c r="B1574" s="7" t="s">
        <v>133</v>
      </c>
      <c r="C1574" s="137">
        <v>46221</v>
      </c>
      <c r="D1574" s="42" t="s">
        <v>910</v>
      </c>
      <c r="E1574" s="36" t="s">
        <v>965</v>
      </c>
      <c r="F1574" s="112">
        <f t="shared" si="80"/>
        <v>7.083333333333333</v>
      </c>
      <c r="G1574" s="113">
        <f t="shared" si="78"/>
        <v>0</v>
      </c>
      <c r="H1574" s="115">
        <f t="shared" si="79"/>
        <v>0</v>
      </c>
      <c r="I1574" s="18"/>
      <c r="J1574" s="18"/>
      <c r="K1574" s="7"/>
      <c r="L1574" s="7"/>
      <c r="M1574" s="7"/>
      <c r="N1574" s="18"/>
      <c r="O1574" s="122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</row>
    <row r="1575" spans="1:30">
      <c r="A1575" s="18" t="s">
        <v>24</v>
      </c>
      <c r="B1575" s="7" t="s">
        <v>133</v>
      </c>
      <c r="C1575" s="137">
        <v>46221</v>
      </c>
      <c r="D1575" s="42" t="s">
        <v>746</v>
      </c>
      <c r="E1575" s="36" t="s">
        <v>243</v>
      </c>
      <c r="F1575" s="112">
        <f t="shared" si="80"/>
        <v>8</v>
      </c>
      <c r="G1575" s="113">
        <f t="shared" si="78"/>
        <v>0</v>
      </c>
      <c r="H1575" s="115">
        <f t="shared" si="79"/>
        <v>0</v>
      </c>
      <c r="I1575" s="18"/>
      <c r="J1575" s="18"/>
      <c r="K1575" s="7"/>
      <c r="L1575" s="7"/>
      <c r="M1575" s="7"/>
      <c r="N1575" s="18"/>
      <c r="O1575" s="122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</row>
    <row r="1576" spans="1:30" hidden="1">
      <c r="A1576" s="18" t="s">
        <v>24</v>
      </c>
      <c r="B1576" s="7" t="s">
        <v>133</v>
      </c>
      <c r="C1576" s="137">
        <v>46222</v>
      </c>
      <c r="D1576" s="42" t="s">
        <v>910</v>
      </c>
      <c r="E1576" s="36" t="s">
        <v>966</v>
      </c>
      <c r="F1576" s="112">
        <f t="shared" si="80"/>
        <v>6.8666666666666671</v>
      </c>
      <c r="G1576" s="113">
        <f t="shared" si="78"/>
        <v>0</v>
      </c>
      <c r="H1576" s="115">
        <f t="shared" si="79"/>
        <v>0</v>
      </c>
      <c r="I1576" s="18"/>
      <c r="J1576" s="18"/>
      <c r="K1576" s="7"/>
      <c r="L1576" s="7"/>
      <c r="M1576" s="7"/>
      <c r="N1576" s="18"/>
      <c r="O1576" s="122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</row>
    <row r="1577" spans="1:30">
      <c r="A1577" s="18" t="s">
        <v>24</v>
      </c>
      <c r="B1577" s="7" t="s">
        <v>133</v>
      </c>
      <c r="C1577" s="137">
        <v>46222</v>
      </c>
      <c r="D1577" s="42" t="s">
        <v>911</v>
      </c>
      <c r="E1577" s="36" t="s">
        <v>845</v>
      </c>
      <c r="F1577" s="112">
        <f t="shared" si="80"/>
        <v>1.1166666666666667</v>
      </c>
      <c r="G1577" s="113">
        <f t="shared" si="78"/>
        <v>1</v>
      </c>
      <c r="H1577" s="115">
        <f t="shared" si="79"/>
        <v>1</v>
      </c>
      <c r="I1577" s="18"/>
      <c r="J1577" s="18"/>
      <c r="K1577" s="7"/>
      <c r="L1577" s="7"/>
      <c r="M1577" s="7"/>
      <c r="N1577" s="18"/>
      <c r="O1577" s="122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</row>
    <row r="1578" spans="1:30">
      <c r="A1578" s="18" t="s">
        <v>24</v>
      </c>
      <c r="B1578" s="7" t="s">
        <v>133</v>
      </c>
      <c r="C1578" s="137">
        <v>46223</v>
      </c>
      <c r="D1578" s="42" t="s">
        <v>746</v>
      </c>
      <c r="E1578" s="36" t="s">
        <v>518</v>
      </c>
      <c r="F1578" s="112">
        <f t="shared" si="80"/>
        <v>7.7833333333333332</v>
      </c>
      <c r="G1578" s="113">
        <f t="shared" si="78"/>
        <v>0</v>
      </c>
      <c r="H1578" s="115">
        <f t="shared" si="79"/>
        <v>0</v>
      </c>
      <c r="I1578" s="18"/>
      <c r="J1578" s="18"/>
      <c r="K1578" s="7"/>
      <c r="L1578" s="7"/>
      <c r="M1578" s="7"/>
      <c r="N1578" s="18"/>
      <c r="O1578" s="122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</row>
    <row r="1579" spans="1:30" hidden="1">
      <c r="A1579" s="18" t="s">
        <v>24</v>
      </c>
      <c r="B1579" s="7" t="s">
        <v>133</v>
      </c>
      <c r="C1579" s="137">
        <v>46224</v>
      </c>
      <c r="D1579" s="42" t="s">
        <v>910</v>
      </c>
      <c r="E1579" s="36" t="s">
        <v>965</v>
      </c>
      <c r="F1579" s="112">
        <f t="shared" si="80"/>
        <v>7.083333333333333</v>
      </c>
      <c r="G1579" s="113">
        <f t="shared" si="78"/>
        <v>0</v>
      </c>
      <c r="H1579" s="115">
        <f t="shared" si="79"/>
        <v>0</v>
      </c>
      <c r="I1579" s="18"/>
      <c r="J1579" s="18"/>
      <c r="K1579" s="7"/>
      <c r="L1579" s="7"/>
      <c r="M1579" s="7"/>
      <c r="N1579" s="18"/>
      <c r="O1579" s="122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</row>
    <row r="1580" spans="1:30">
      <c r="A1580" s="18" t="s">
        <v>24</v>
      </c>
      <c r="B1580" s="7" t="s">
        <v>133</v>
      </c>
      <c r="C1580" s="137">
        <v>46224</v>
      </c>
      <c r="D1580" s="42" t="s">
        <v>911</v>
      </c>
      <c r="E1580" s="36" t="s">
        <v>938</v>
      </c>
      <c r="F1580" s="112">
        <f t="shared" si="80"/>
        <v>2.2333333333333334</v>
      </c>
      <c r="G1580" s="113">
        <f t="shared" si="78"/>
        <v>1</v>
      </c>
      <c r="H1580" s="115">
        <f t="shared" si="79"/>
        <v>1</v>
      </c>
      <c r="I1580" s="18"/>
      <c r="J1580" s="18"/>
      <c r="K1580" s="7"/>
      <c r="L1580" s="7"/>
      <c r="M1580" s="7"/>
      <c r="N1580" s="18"/>
      <c r="O1580" s="122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</row>
    <row r="1581" spans="1:30">
      <c r="A1581" s="18" t="s">
        <v>24</v>
      </c>
      <c r="B1581" s="7" t="s">
        <v>133</v>
      </c>
      <c r="C1581" s="137">
        <v>46225</v>
      </c>
      <c r="D1581" s="42" t="s">
        <v>746</v>
      </c>
      <c r="E1581" s="36" t="s">
        <v>492</v>
      </c>
      <c r="F1581" s="112">
        <f t="shared" si="80"/>
        <v>7.8666666666666671</v>
      </c>
      <c r="G1581" s="113">
        <f t="shared" si="78"/>
        <v>0</v>
      </c>
      <c r="H1581" s="115">
        <f t="shared" si="79"/>
        <v>0</v>
      </c>
      <c r="I1581" s="18"/>
      <c r="J1581" s="18"/>
      <c r="K1581" s="7"/>
      <c r="L1581" s="7"/>
      <c r="M1581" s="7"/>
      <c r="N1581" s="18"/>
      <c r="O1581" s="122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</row>
    <row r="1582" spans="1:30">
      <c r="A1582" s="18" t="s">
        <v>24</v>
      </c>
      <c r="B1582" s="7" t="s">
        <v>133</v>
      </c>
      <c r="C1582" s="137">
        <v>46226</v>
      </c>
      <c r="D1582" s="42" t="s">
        <v>746</v>
      </c>
      <c r="E1582" s="36" t="s">
        <v>316</v>
      </c>
      <c r="F1582" s="112">
        <f t="shared" si="80"/>
        <v>7.9</v>
      </c>
      <c r="G1582" s="113">
        <f t="shared" si="78"/>
        <v>0</v>
      </c>
      <c r="H1582" s="115">
        <f t="shared" si="79"/>
        <v>0</v>
      </c>
      <c r="I1582" s="18"/>
      <c r="J1582" s="18"/>
      <c r="K1582" s="7"/>
      <c r="L1582" s="7"/>
      <c r="M1582" s="7"/>
      <c r="N1582" s="18"/>
      <c r="O1582" s="122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</row>
    <row r="1583" spans="1:30">
      <c r="A1583" s="18" t="s">
        <v>24</v>
      </c>
      <c r="B1583" s="7" t="s">
        <v>133</v>
      </c>
      <c r="C1583" s="137">
        <v>46227</v>
      </c>
      <c r="D1583" s="42" t="s">
        <v>746</v>
      </c>
      <c r="E1583" s="36" t="s">
        <v>494</v>
      </c>
      <c r="F1583" s="112">
        <f t="shared" si="80"/>
        <v>7.8833333333333329</v>
      </c>
      <c r="G1583" s="113">
        <f t="shared" si="78"/>
        <v>0</v>
      </c>
      <c r="H1583" s="115">
        <f t="shared" si="79"/>
        <v>0</v>
      </c>
      <c r="I1583" s="18"/>
      <c r="J1583" s="18"/>
      <c r="K1583" s="7"/>
      <c r="L1583" s="7"/>
      <c r="M1583" s="7"/>
      <c r="N1583" s="18"/>
      <c r="O1583" s="122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</row>
    <row r="1584" spans="1:30" hidden="1">
      <c r="A1584" s="18" t="s">
        <v>24</v>
      </c>
      <c r="B1584" s="7" t="s">
        <v>133</v>
      </c>
      <c r="C1584" s="137">
        <v>46228</v>
      </c>
      <c r="D1584" s="42" t="s">
        <v>910</v>
      </c>
      <c r="E1584" s="36" t="s">
        <v>363</v>
      </c>
      <c r="F1584" s="112">
        <f t="shared" si="80"/>
        <v>7.0666666666666664</v>
      </c>
      <c r="G1584" s="113">
        <f t="shared" si="78"/>
        <v>0</v>
      </c>
      <c r="H1584" s="115">
        <f t="shared" si="79"/>
        <v>0</v>
      </c>
      <c r="I1584" s="18"/>
      <c r="J1584" s="18"/>
      <c r="K1584" s="7"/>
      <c r="L1584" s="7"/>
      <c r="M1584" s="7"/>
      <c r="N1584" s="18"/>
      <c r="O1584" s="122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</row>
    <row r="1585" spans="1:30">
      <c r="A1585" s="18" t="s">
        <v>24</v>
      </c>
      <c r="B1585" s="7" t="s">
        <v>133</v>
      </c>
      <c r="C1585" s="137">
        <v>46228</v>
      </c>
      <c r="D1585" s="42" t="s">
        <v>911</v>
      </c>
      <c r="E1585" s="36" t="s">
        <v>967</v>
      </c>
      <c r="F1585" s="112">
        <f t="shared" si="80"/>
        <v>1.5666666666666667</v>
      </c>
      <c r="G1585" s="113">
        <f t="shared" si="78"/>
        <v>1</v>
      </c>
      <c r="H1585" s="115">
        <f t="shared" si="79"/>
        <v>1</v>
      </c>
      <c r="I1585" s="18"/>
      <c r="J1585" s="18"/>
      <c r="K1585" s="7"/>
      <c r="L1585" s="7"/>
      <c r="M1585" s="7"/>
      <c r="N1585" s="18"/>
      <c r="O1585" s="122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</row>
    <row r="1586" spans="1:30" hidden="1">
      <c r="A1586" s="18" t="s">
        <v>24</v>
      </c>
      <c r="B1586" s="7" t="s">
        <v>133</v>
      </c>
      <c r="C1586" s="137">
        <v>46229</v>
      </c>
      <c r="D1586" s="42" t="s">
        <v>924</v>
      </c>
      <c r="E1586" s="36" t="s">
        <v>968</v>
      </c>
      <c r="F1586" s="112">
        <f t="shared" si="80"/>
        <v>9.1666666666666661</v>
      </c>
      <c r="G1586" s="113">
        <f t="shared" si="78"/>
        <v>0</v>
      </c>
      <c r="H1586" s="115">
        <f t="shared" si="79"/>
        <v>0</v>
      </c>
      <c r="I1586" s="18"/>
      <c r="J1586" s="18"/>
      <c r="K1586" s="7"/>
      <c r="L1586" s="7"/>
      <c r="M1586" s="7"/>
      <c r="N1586" s="18"/>
      <c r="O1586" s="122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</row>
    <row r="1587" spans="1:30" hidden="1">
      <c r="A1587" s="18" t="s">
        <v>24</v>
      </c>
      <c r="B1587" s="7" t="s">
        <v>133</v>
      </c>
      <c r="C1587" s="137">
        <v>46229</v>
      </c>
      <c r="D1587" s="42" t="s">
        <v>910</v>
      </c>
      <c r="E1587" s="36" t="s">
        <v>528</v>
      </c>
      <c r="F1587" s="112">
        <f t="shared" si="80"/>
        <v>6.85</v>
      </c>
      <c r="G1587" s="113">
        <f t="shared" si="78"/>
        <v>0</v>
      </c>
      <c r="H1587" s="115">
        <f t="shared" si="79"/>
        <v>0</v>
      </c>
      <c r="I1587" s="18"/>
      <c r="J1587" s="18"/>
      <c r="K1587" s="7"/>
      <c r="L1587" s="7"/>
      <c r="M1587" s="7"/>
      <c r="N1587" s="18"/>
      <c r="O1587" s="122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</row>
    <row r="1588" spans="1:30">
      <c r="A1588" s="18" t="s">
        <v>24</v>
      </c>
      <c r="B1588" s="7" t="s">
        <v>133</v>
      </c>
      <c r="C1588" s="137">
        <v>46229</v>
      </c>
      <c r="D1588" s="42" t="s">
        <v>911</v>
      </c>
      <c r="E1588" s="36" t="s">
        <v>710</v>
      </c>
      <c r="F1588" s="112">
        <f t="shared" si="80"/>
        <v>0.98333333333333328</v>
      </c>
      <c r="G1588" s="113">
        <f t="shared" si="78"/>
        <v>1</v>
      </c>
      <c r="H1588" s="115">
        <f t="shared" si="79"/>
        <v>1</v>
      </c>
      <c r="I1588" s="18"/>
      <c r="J1588" s="18"/>
      <c r="K1588" s="7"/>
      <c r="L1588" s="7"/>
      <c r="M1588" s="7"/>
      <c r="N1588" s="18"/>
      <c r="O1588" s="122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</row>
    <row r="1589" spans="1:30" hidden="1">
      <c r="A1589" s="18" t="s">
        <v>24</v>
      </c>
      <c r="B1589" s="7" t="s">
        <v>133</v>
      </c>
      <c r="C1589" s="137">
        <v>46230</v>
      </c>
      <c r="D1589" s="42" t="s">
        <v>924</v>
      </c>
      <c r="E1589" s="36" t="s">
        <v>553</v>
      </c>
      <c r="F1589" s="112">
        <f t="shared" si="80"/>
        <v>8.4333333333333336</v>
      </c>
      <c r="G1589" s="113">
        <f t="shared" si="78"/>
        <v>0</v>
      </c>
      <c r="H1589" s="115">
        <f t="shared" si="79"/>
        <v>0</v>
      </c>
      <c r="I1589" s="18"/>
      <c r="J1589" s="18"/>
      <c r="K1589" s="7"/>
      <c r="L1589" s="7"/>
      <c r="M1589" s="7"/>
      <c r="N1589" s="18"/>
      <c r="O1589" s="122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</row>
    <row r="1590" spans="1:30" hidden="1">
      <c r="A1590" s="18" t="s">
        <v>24</v>
      </c>
      <c r="B1590" s="7" t="s">
        <v>133</v>
      </c>
      <c r="C1590" s="137">
        <v>46230</v>
      </c>
      <c r="D1590" s="42" t="s">
        <v>910</v>
      </c>
      <c r="E1590" s="36" t="s">
        <v>879</v>
      </c>
      <c r="F1590" s="112">
        <f t="shared" si="80"/>
        <v>6.1166666666666663</v>
      </c>
      <c r="G1590" s="113">
        <f t="shared" si="78"/>
        <v>0</v>
      </c>
      <c r="H1590" s="115">
        <f t="shared" si="79"/>
        <v>0</v>
      </c>
      <c r="I1590" s="18"/>
      <c r="J1590" s="18"/>
      <c r="K1590" s="7"/>
      <c r="L1590" s="7"/>
      <c r="M1590" s="7"/>
      <c r="N1590" s="18"/>
      <c r="O1590" s="122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</row>
    <row r="1591" spans="1:30">
      <c r="A1591" s="18" t="s">
        <v>24</v>
      </c>
      <c r="B1591" s="7" t="s">
        <v>133</v>
      </c>
      <c r="C1591" s="137">
        <v>46232</v>
      </c>
      <c r="D1591" s="42" t="s">
        <v>746</v>
      </c>
      <c r="E1591" s="36" t="s">
        <v>492</v>
      </c>
      <c r="F1591" s="112">
        <f t="shared" si="80"/>
        <v>7.8666666666666671</v>
      </c>
      <c r="G1591" s="113">
        <f t="shared" si="78"/>
        <v>0</v>
      </c>
      <c r="H1591" s="115">
        <f t="shared" si="79"/>
        <v>0</v>
      </c>
      <c r="I1591" s="18"/>
      <c r="J1591" s="18"/>
      <c r="K1591" s="7"/>
      <c r="L1591" s="7"/>
      <c r="M1591" s="7"/>
      <c r="N1591" s="18"/>
      <c r="O1591" s="122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</row>
    <row r="1592" spans="1:30">
      <c r="A1592" s="18" t="s">
        <v>24</v>
      </c>
      <c r="B1592" s="7" t="s">
        <v>133</v>
      </c>
      <c r="C1592" s="137">
        <v>46233</v>
      </c>
      <c r="D1592" s="42" t="s">
        <v>746</v>
      </c>
      <c r="E1592" s="36" t="s">
        <v>518</v>
      </c>
      <c r="F1592" s="112">
        <f t="shared" si="80"/>
        <v>7.7833333333333332</v>
      </c>
      <c r="G1592" s="113">
        <f t="shared" si="78"/>
        <v>0</v>
      </c>
      <c r="H1592" s="115">
        <f t="shared" si="79"/>
        <v>0</v>
      </c>
      <c r="I1592" s="18"/>
      <c r="J1592" s="18"/>
      <c r="K1592" s="7"/>
      <c r="L1592" s="7"/>
      <c r="M1592" s="7"/>
      <c r="N1592" s="18"/>
      <c r="O1592" s="122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</row>
    <row r="1593" spans="1:30" hidden="1">
      <c r="A1593" s="18" t="s">
        <v>24</v>
      </c>
      <c r="B1593" s="7" t="s">
        <v>133</v>
      </c>
      <c r="C1593" s="137">
        <v>46234</v>
      </c>
      <c r="D1593" s="42" t="s">
        <v>910</v>
      </c>
      <c r="E1593" s="36" t="s">
        <v>969</v>
      </c>
      <c r="F1593" s="112">
        <f t="shared" si="80"/>
        <v>6.7833333333333332</v>
      </c>
      <c r="G1593" s="113">
        <f t="shared" si="78"/>
        <v>0</v>
      </c>
      <c r="H1593" s="115">
        <f t="shared" si="79"/>
        <v>0</v>
      </c>
      <c r="I1593" s="18"/>
      <c r="J1593" s="18"/>
      <c r="K1593" s="7"/>
      <c r="L1593" s="7"/>
      <c r="M1593" s="7"/>
      <c r="N1593" s="18"/>
      <c r="O1593" s="122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</row>
    <row r="1594" spans="1:30">
      <c r="A1594" s="18" t="s">
        <v>24</v>
      </c>
      <c r="B1594" s="7" t="s">
        <v>133</v>
      </c>
      <c r="C1594" s="137">
        <v>46234</v>
      </c>
      <c r="D1594" s="42" t="s">
        <v>911</v>
      </c>
      <c r="E1594" s="36" t="s">
        <v>970</v>
      </c>
      <c r="F1594" s="112">
        <f t="shared" si="80"/>
        <v>1.7333333333333334</v>
      </c>
      <c r="G1594" s="113">
        <f t="shared" si="78"/>
        <v>1</v>
      </c>
      <c r="H1594" s="115">
        <f t="shared" si="79"/>
        <v>1</v>
      </c>
      <c r="I1594" s="18"/>
      <c r="J1594" s="18"/>
      <c r="K1594" s="7"/>
      <c r="L1594" s="7"/>
      <c r="M1594" s="7"/>
      <c r="N1594" s="18"/>
      <c r="O1594" s="122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</row>
    <row r="1595" spans="1:30" hidden="1">
      <c r="A1595" s="18" t="s">
        <v>17</v>
      </c>
      <c r="B1595" s="7" t="s">
        <v>80</v>
      </c>
      <c r="C1595" s="137">
        <v>46204</v>
      </c>
      <c r="D1595" s="42" t="s">
        <v>499</v>
      </c>
      <c r="E1595" s="36" t="s">
        <v>324</v>
      </c>
      <c r="F1595" s="112">
        <f t="shared" si="80"/>
        <v>8.0500000000000007</v>
      </c>
      <c r="G1595" s="113">
        <f t="shared" si="78"/>
        <v>0</v>
      </c>
      <c r="H1595" s="115">
        <f t="shared" si="79"/>
        <v>0</v>
      </c>
      <c r="I1595" s="18"/>
      <c r="J1595" s="18"/>
      <c r="K1595" s="7"/>
      <c r="L1595" s="7"/>
      <c r="M1595" s="7"/>
      <c r="N1595" s="18"/>
      <c r="O1595" s="122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</row>
    <row r="1596" spans="1:30" hidden="1">
      <c r="A1596" s="18" t="s">
        <v>17</v>
      </c>
      <c r="B1596" s="7" t="s">
        <v>80</v>
      </c>
      <c r="C1596" s="137">
        <v>46205</v>
      </c>
      <c r="D1596" s="42" t="s">
        <v>499</v>
      </c>
      <c r="E1596" s="36" t="s">
        <v>496</v>
      </c>
      <c r="F1596" s="112">
        <f t="shared" si="80"/>
        <v>8.0666666666666664</v>
      </c>
      <c r="G1596" s="113">
        <f t="shared" si="78"/>
        <v>0</v>
      </c>
      <c r="H1596" s="115">
        <f t="shared" si="79"/>
        <v>0</v>
      </c>
      <c r="I1596" s="18"/>
      <c r="J1596" s="18"/>
      <c r="K1596" s="7"/>
      <c r="L1596" s="7"/>
      <c r="M1596" s="7"/>
      <c r="N1596" s="18"/>
      <c r="O1596" s="122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</row>
    <row r="1597" spans="1:30" hidden="1">
      <c r="A1597" s="18" t="s">
        <v>17</v>
      </c>
      <c r="B1597" s="7" t="s">
        <v>80</v>
      </c>
      <c r="C1597" s="137">
        <v>46206</v>
      </c>
      <c r="D1597" s="42" t="s">
        <v>872</v>
      </c>
      <c r="E1597" s="36" t="s">
        <v>298</v>
      </c>
      <c r="F1597" s="112">
        <f t="shared" si="80"/>
        <v>7.9833333333333334</v>
      </c>
      <c r="G1597" s="113">
        <f t="shared" si="78"/>
        <v>0</v>
      </c>
      <c r="H1597" s="115">
        <f t="shared" si="79"/>
        <v>0</v>
      </c>
      <c r="I1597" s="18"/>
      <c r="J1597" s="18"/>
      <c r="K1597" s="7"/>
      <c r="L1597" s="7"/>
      <c r="M1597" s="7"/>
      <c r="N1597" s="18"/>
      <c r="O1597" s="122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</row>
    <row r="1598" spans="1:30" hidden="1">
      <c r="A1598" s="18" t="s">
        <v>17</v>
      </c>
      <c r="B1598" s="7" t="s">
        <v>80</v>
      </c>
      <c r="C1598" s="137">
        <v>46207</v>
      </c>
      <c r="D1598" s="42" t="s">
        <v>872</v>
      </c>
      <c r="E1598" s="36" t="s">
        <v>561</v>
      </c>
      <c r="F1598" s="112">
        <f t="shared" si="80"/>
        <v>8.1</v>
      </c>
      <c r="G1598" s="113">
        <f t="shared" si="78"/>
        <v>0</v>
      </c>
      <c r="H1598" s="115">
        <f t="shared" si="79"/>
        <v>0</v>
      </c>
      <c r="I1598" s="18"/>
      <c r="J1598" s="18"/>
      <c r="K1598" s="7"/>
      <c r="L1598" s="7"/>
      <c r="M1598" s="7"/>
      <c r="N1598" s="18"/>
      <c r="O1598" s="122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</row>
    <row r="1599" spans="1:30" hidden="1">
      <c r="A1599" s="18" t="s">
        <v>17</v>
      </c>
      <c r="B1599" s="7" t="s">
        <v>80</v>
      </c>
      <c r="C1599" s="137">
        <v>46208</v>
      </c>
      <c r="D1599" s="42" t="s">
        <v>643</v>
      </c>
      <c r="E1599" s="36" t="s">
        <v>324</v>
      </c>
      <c r="F1599" s="112">
        <f t="shared" si="80"/>
        <v>8.0500000000000007</v>
      </c>
      <c r="G1599" s="113">
        <f t="shared" si="78"/>
        <v>0</v>
      </c>
      <c r="H1599" s="115">
        <f t="shared" si="79"/>
        <v>0</v>
      </c>
      <c r="I1599" s="18"/>
      <c r="J1599" s="18"/>
      <c r="K1599" s="7"/>
      <c r="L1599" s="7"/>
      <c r="M1599" s="7"/>
      <c r="N1599" s="18"/>
      <c r="O1599" s="122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</row>
    <row r="1600" spans="1:30" hidden="1">
      <c r="A1600" s="18" t="s">
        <v>17</v>
      </c>
      <c r="B1600" s="7" t="s">
        <v>80</v>
      </c>
      <c r="C1600" s="137">
        <v>46209</v>
      </c>
      <c r="D1600" s="42" t="s">
        <v>499</v>
      </c>
      <c r="E1600" s="36" t="s">
        <v>324</v>
      </c>
      <c r="F1600" s="112">
        <f t="shared" si="80"/>
        <v>8.0500000000000007</v>
      </c>
      <c r="G1600" s="113">
        <f t="shared" si="78"/>
        <v>0</v>
      </c>
      <c r="H1600" s="115">
        <f t="shared" si="79"/>
        <v>0</v>
      </c>
      <c r="I1600" s="18"/>
      <c r="J1600" s="18"/>
      <c r="K1600" s="7"/>
      <c r="L1600" s="7"/>
      <c r="M1600" s="7"/>
      <c r="N1600" s="18"/>
      <c r="O1600" s="122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</row>
    <row r="1601" spans="1:30" hidden="1">
      <c r="A1601" s="18" t="s">
        <v>17</v>
      </c>
      <c r="B1601" s="7" t="s">
        <v>80</v>
      </c>
      <c r="C1601" s="137">
        <v>46210</v>
      </c>
      <c r="D1601" s="42" t="s">
        <v>643</v>
      </c>
      <c r="E1601" s="36" t="s">
        <v>496</v>
      </c>
      <c r="F1601" s="112">
        <f t="shared" si="80"/>
        <v>8.0666666666666664</v>
      </c>
      <c r="G1601" s="113">
        <f t="shared" si="78"/>
        <v>0</v>
      </c>
      <c r="H1601" s="115">
        <f t="shared" si="79"/>
        <v>0</v>
      </c>
      <c r="I1601" s="18"/>
      <c r="J1601" s="18"/>
      <c r="K1601" s="7"/>
      <c r="L1601" s="7"/>
      <c r="M1601" s="7"/>
      <c r="N1601" s="18"/>
      <c r="O1601" s="122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</row>
    <row r="1602" spans="1:30" hidden="1">
      <c r="A1602" s="18" t="s">
        <v>17</v>
      </c>
      <c r="B1602" s="7" t="s">
        <v>81</v>
      </c>
      <c r="C1602" s="137">
        <v>46232</v>
      </c>
      <c r="D1602" s="42" t="s">
        <v>643</v>
      </c>
      <c r="E1602" s="36" t="s">
        <v>243</v>
      </c>
      <c r="F1602" s="112">
        <f t="shared" si="80"/>
        <v>8</v>
      </c>
      <c r="G1602" s="113">
        <f t="shared" ref="G1602:G1665" si="81">IF(AND(ISNUMBER(F1602), F1602&lt;4), 1, 0)</f>
        <v>0</v>
      </c>
      <c r="H1602" s="115">
        <f t="shared" ref="H1602:H1665" si="82">IF(AND(G1602=1, COUNTIFS(A:A, A1602, B:B, B1602, C:C, C1602) &gt; 1), 1, 0)</f>
        <v>0</v>
      </c>
      <c r="I1602" s="18"/>
      <c r="J1602" s="18"/>
      <c r="K1602" s="7"/>
      <c r="L1602" s="7"/>
      <c r="M1602" s="7"/>
      <c r="N1602" s="18"/>
      <c r="O1602" s="122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</row>
    <row r="1603" spans="1:30" hidden="1">
      <c r="A1603" s="18" t="s">
        <v>17</v>
      </c>
      <c r="B1603" s="7" t="s">
        <v>81</v>
      </c>
      <c r="C1603" s="137">
        <v>46233</v>
      </c>
      <c r="D1603" s="42" t="s">
        <v>643</v>
      </c>
      <c r="E1603" s="36" t="s">
        <v>324</v>
      </c>
      <c r="F1603" s="112">
        <f t="shared" ref="F1603:F1666" si="83">IF(ISNUMBER(SEARCH("h",E1603)), LEFT(E1603,SEARCH("h",E1603)-1) + IFERROR(MID(E1603,SEARCH("h",E1603)+1,LEN(E1603)-SEARCH("h",E1603)-1)/60, 0), IF(ISNUMBER(SEARCH("p",E1603)), LEFT(E1603,SEARCH("p",E1603)-1)/60, "")
)</f>
        <v>8.0500000000000007</v>
      </c>
      <c r="G1603" s="113">
        <f t="shared" si="81"/>
        <v>0</v>
      </c>
      <c r="H1603" s="115">
        <f t="shared" si="82"/>
        <v>0</v>
      </c>
      <c r="I1603" s="18"/>
      <c r="J1603" s="18"/>
      <c r="K1603" s="7"/>
      <c r="L1603" s="7"/>
      <c r="M1603" s="7"/>
      <c r="N1603" s="18"/>
      <c r="O1603" s="122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</row>
    <row r="1604" spans="1:30" hidden="1">
      <c r="A1604" s="18" t="s">
        <v>17</v>
      </c>
      <c r="B1604" s="7" t="s">
        <v>81</v>
      </c>
      <c r="C1604" s="137">
        <v>46234</v>
      </c>
      <c r="D1604" s="42" t="s">
        <v>643</v>
      </c>
      <c r="E1604" s="36" t="s">
        <v>468</v>
      </c>
      <c r="F1604" s="112">
        <f t="shared" si="83"/>
        <v>8.0833333333333339</v>
      </c>
      <c r="G1604" s="113">
        <f t="shared" si="81"/>
        <v>0</v>
      </c>
      <c r="H1604" s="115">
        <f t="shared" si="82"/>
        <v>0</v>
      </c>
      <c r="I1604" s="18"/>
      <c r="J1604" s="18"/>
      <c r="K1604" s="7"/>
      <c r="L1604" s="7"/>
      <c r="M1604" s="7"/>
      <c r="N1604" s="18"/>
      <c r="O1604" s="122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</row>
    <row r="1605" spans="1:30" hidden="1">
      <c r="A1605" s="18" t="s">
        <v>17</v>
      </c>
      <c r="B1605" s="7" t="s">
        <v>82</v>
      </c>
      <c r="C1605" s="137">
        <v>46204</v>
      </c>
      <c r="D1605" s="42" t="s">
        <v>872</v>
      </c>
      <c r="E1605" s="36" t="s">
        <v>243</v>
      </c>
      <c r="F1605" s="112">
        <f t="shared" si="83"/>
        <v>8</v>
      </c>
      <c r="G1605" s="113">
        <f t="shared" si="81"/>
        <v>0</v>
      </c>
      <c r="H1605" s="115">
        <f t="shared" si="82"/>
        <v>0</v>
      </c>
      <c r="I1605" s="18"/>
      <c r="J1605" s="18"/>
      <c r="K1605" s="7"/>
      <c r="L1605" s="7"/>
      <c r="M1605" s="7"/>
      <c r="N1605" s="18"/>
      <c r="O1605" s="122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</row>
    <row r="1606" spans="1:30" hidden="1">
      <c r="A1606" s="18" t="s">
        <v>17</v>
      </c>
      <c r="B1606" s="7" t="s">
        <v>82</v>
      </c>
      <c r="C1606" s="137">
        <v>46205</v>
      </c>
      <c r="D1606" s="42" t="s">
        <v>872</v>
      </c>
      <c r="E1606" s="36" t="s">
        <v>492</v>
      </c>
      <c r="F1606" s="112">
        <f t="shared" si="83"/>
        <v>7.8666666666666671</v>
      </c>
      <c r="G1606" s="113">
        <f t="shared" si="81"/>
        <v>0</v>
      </c>
      <c r="H1606" s="115">
        <f t="shared" si="82"/>
        <v>0</v>
      </c>
      <c r="I1606" s="18"/>
      <c r="J1606" s="18"/>
      <c r="K1606" s="7"/>
      <c r="L1606" s="7"/>
      <c r="M1606" s="7"/>
      <c r="N1606" s="18"/>
      <c r="O1606" s="122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</row>
    <row r="1607" spans="1:30" hidden="1">
      <c r="A1607" s="18" t="s">
        <v>17</v>
      </c>
      <c r="B1607" s="7" t="s">
        <v>82</v>
      </c>
      <c r="C1607" s="137">
        <v>46205</v>
      </c>
      <c r="D1607" s="42" t="s">
        <v>971</v>
      </c>
      <c r="E1607" s="36" t="s">
        <v>465</v>
      </c>
      <c r="F1607" s="112">
        <f t="shared" si="83"/>
        <v>0.6</v>
      </c>
      <c r="G1607" s="113">
        <f t="shared" si="81"/>
        <v>1</v>
      </c>
      <c r="H1607" s="115">
        <f t="shared" si="82"/>
        <v>1</v>
      </c>
      <c r="I1607" s="18"/>
      <c r="J1607" s="18"/>
      <c r="K1607" s="7"/>
      <c r="L1607" s="7"/>
      <c r="M1607" s="7"/>
      <c r="N1607" s="18"/>
      <c r="O1607" s="122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</row>
    <row r="1608" spans="1:30" hidden="1">
      <c r="A1608" s="18" t="s">
        <v>17</v>
      </c>
      <c r="B1608" s="7" t="s">
        <v>82</v>
      </c>
      <c r="C1608" s="137">
        <v>46206</v>
      </c>
      <c r="D1608" s="42" t="s">
        <v>499</v>
      </c>
      <c r="E1608" s="36" t="s">
        <v>642</v>
      </c>
      <c r="F1608" s="112">
        <f t="shared" si="83"/>
        <v>8.3166666666666664</v>
      </c>
      <c r="G1608" s="113">
        <f t="shared" si="81"/>
        <v>0</v>
      </c>
      <c r="H1608" s="115">
        <f t="shared" si="82"/>
        <v>0</v>
      </c>
      <c r="I1608" s="18"/>
      <c r="J1608" s="18"/>
      <c r="K1608" s="7"/>
      <c r="L1608" s="7"/>
      <c r="M1608" s="7"/>
      <c r="N1608" s="18"/>
      <c r="O1608" s="122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</row>
    <row r="1609" spans="1:30" hidden="1">
      <c r="A1609" s="18" t="s">
        <v>17</v>
      </c>
      <c r="B1609" s="7" t="s">
        <v>82</v>
      </c>
      <c r="C1609" s="137">
        <v>46207</v>
      </c>
      <c r="D1609" s="42" t="s">
        <v>872</v>
      </c>
      <c r="E1609" s="36" t="s">
        <v>303</v>
      </c>
      <c r="F1609" s="112">
        <f t="shared" si="83"/>
        <v>7.95</v>
      </c>
      <c r="G1609" s="113">
        <f t="shared" si="81"/>
        <v>0</v>
      </c>
      <c r="H1609" s="115">
        <f t="shared" si="82"/>
        <v>0</v>
      </c>
      <c r="I1609" s="18"/>
      <c r="J1609" s="18"/>
      <c r="K1609" s="7"/>
      <c r="L1609" s="7"/>
      <c r="M1609" s="7"/>
      <c r="N1609" s="18"/>
      <c r="O1609" s="122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</row>
    <row r="1610" spans="1:30" hidden="1">
      <c r="A1610" s="18" t="s">
        <v>17</v>
      </c>
      <c r="B1610" s="7" t="s">
        <v>82</v>
      </c>
      <c r="C1610" s="137">
        <v>46208</v>
      </c>
      <c r="D1610" s="42" t="s">
        <v>499</v>
      </c>
      <c r="E1610" s="36" t="s">
        <v>298</v>
      </c>
      <c r="F1610" s="112">
        <f t="shared" si="83"/>
        <v>7.9833333333333334</v>
      </c>
      <c r="G1610" s="113">
        <f t="shared" si="81"/>
        <v>0</v>
      </c>
      <c r="H1610" s="115">
        <f t="shared" si="82"/>
        <v>0</v>
      </c>
      <c r="I1610" s="18"/>
      <c r="J1610" s="18"/>
      <c r="K1610" s="7"/>
      <c r="L1610" s="7"/>
      <c r="M1610" s="7"/>
      <c r="N1610" s="18"/>
      <c r="O1610" s="122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</row>
    <row r="1611" spans="1:30" hidden="1">
      <c r="A1611" s="18" t="s">
        <v>17</v>
      </c>
      <c r="B1611" s="7" t="s">
        <v>82</v>
      </c>
      <c r="C1611" s="137">
        <v>46209</v>
      </c>
      <c r="D1611" s="42" t="s">
        <v>499</v>
      </c>
      <c r="E1611" s="36" t="s">
        <v>555</v>
      </c>
      <c r="F1611" s="112">
        <f t="shared" si="83"/>
        <v>8.5333333333333332</v>
      </c>
      <c r="G1611" s="113">
        <f t="shared" si="81"/>
        <v>0</v>
      </c>
      <c r="H1611" s="115">
        <f t="shared" si="82"/>
        <v>0</v>
      </c>
      <c r="I1611" s="18"/>
      <c r="J1611" s="18"/>
      <c r="K1611" s="7"/>
      <c r="L1611" s="7"/>
      <c r="M1611" s="7"/>
      <c r="N1611" s="18"/>
      <c r="O1611" s="122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</row>
    <row r="1612" spans="1:30" hidden="1">
      <c r="A1612" s="18" t="s">
        <v>17</v>
      </c>
      <c r="B1612" s="7" t="s">
        <v>82</v>
      </c>
      <c r="C1612" s="137">
        <v>46210</v>
      </c>
      <c r="D1612" s="42" t="s">
        <v>872</v>
      </c>
      <c r="E1612" s="36" t="s">
        <v>561</v>
      </c>
      <c r="F1612" s="112">
        <f t="shared" si="83"/>
        <v>8.1</v>
      </c>
      <c r="G1612" s="113">
        <f t="shared" si="81"/>
        <v>0</v>
      </c>
      <c r="H1612" s="115">
        <f t="shared" si="82"/>
        <v>0</v>
      </c>
      <c r="I1612" s="18"/>
      <c r="J1612" s="18"/>
      <c r="K1612" s="7"/>
      <c r="L1612" s="7"/>
      <c r="M1612" s="7"/>
      <c r="N1612" s="18"/>
      <c r="O1612" s="122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</row>
    <row r="1613" spans="1:30" hidden="1">
      <c r="A1613" s="18" t="s">
        <v>17</v>
      </c>
      <c r="B1613" s="7" t="s">
        <v>82</v>
      </c>
      <c r="C1613" s="137">
        <v>46211</v>
      </c>
      <c r="D1613" s="42" t="s">
        <v>499</v>
      </c>
      <c r="E1613" s="36" t="s">
        <v>243</v>
      </c>
      <c r="F1613" s="112">
        <f t="shared" si="83"/>
        <v>8</v>
      </c>
      <c r="G1613" s="113">
        <f t="shared" si="81"/>
        <v>0</v>
      </c>
      <c r="H1613" s="115">
        <f t="shared" si="82"/>
        <v>0</v>
      </c>
      <c r="I1613" s="18"/>
      <c r="J1613" s="18"/>
      <c r="K1613" s="7"/>
      <c r="L1613" s="7"/>
      <c r="M1613" s="7"/>
      <c r="N1613" s="18"/>
      <c r="O1613" s="122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</row>
    <row r="1614" spans="1:30" hidden="1">
      <c r="A1614" s="18" t="s">
        <v>17</v>
      </c>
      <c r="B1614" s="7" t="s">
        <v>82</v>
      </c>
      <c r="C1614" s="137">
        <v>46212</v>
      </c>
      <c r="D1614" s="42" t="s">
        <v>499</v>
      </c>
      <c r="E1614" s="36" t="s">
        <v>324</v>
      </c>
      <c r="F1614" s="112">
        <f t="shared" si="83"/>
        <v>8.0500000000000007</v>
      </c>
      <c r="G1614" s="113">
        <f t="shared" si="81"/>
        <v>0</v>
      </c>
      <c r="H1614" s="115">
        <f t="shared" si="82"/>
        <v>0</v>
      </c>
      <c r="I1614" s="18"/>
      <c r="J1614" s="18"/>
      <c r="K1614" s="7"/>
      <c r="L1614" s="7"/>
      <c r="M1614" s="7"/>
      <c r="N1614" s="18"/>
      <c r="O1614" s="122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</row>
    <row r="1615" spans="1:30" hidden="1">
      <c r="A1615" s="18" t="s">
        <v>17</v>
      </c>
      <c r="B1615" s="7" t="s">
        <v>82</v>
      </c>
      <c r="C1615" s="137">
        <v>46213</v>
      </c>
      <c r="D1615" s="42" t="s">
        <v>499</v>
      </c>
      <c r="E1615" s="36" t="s">
        <v>736</v>
      </c>
      <c r="F1615" s="112">
        <f t="shared" si="83"/>
        <v>8.4833333333333325</v>
      </c>
      <c r="G1615" s="113">
        <f t="shared" si="81"/>
        <v>0</v>
      </c>
      <c r="H1615" s="115">
        <f t="shared" si="82"/>
        <v>0</v>
      </c>
      <c r="I1615" s="18"/>
      <c r="J1615" s="18"/>
      <c r="K1615" s="7"/>
      <c r="L1615" s="7"/>
      <c r="M1615" s="7"/>
      <c r="N1615" s="18"/>
      <c r="O1615" s="122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</row>
    <row r="1616" spans="1:30" hidden="1">
      <c r="A1616" s="18" t="s">
        <v>17</v>
      </c>
      <c r="B1616" s="7" t="s">
        <v>82</v>
      </c>
      <c r="C1616" s="137">
        <v>46214</v>
      </c>
      <c r="D1616" s="42" t="s">
        <v>872</v>
      </c>
      <c r="E1616" s="36" t="s">
        <v>495</v>
      </c>
      <c r="F1616" s="112">
        <f t="shared" si="83"/>
        <v>8.0166666666666675</v>
      </c>
      <c r="G1616" s="113">
        <f t="shared" si="81"/>
        <v>0</v>
      </c>
      <c r="H1616" s="115">
        <f t="shared" si="82"/>
        <v>0</v>
      </c>
      <c r="I1616" s="18"/>
      <c r="J1616" s="18"/>
      <c r="K1616" s="7"/>
      <c r="L1616" s="7"/>
      <c r="M1616" s="7"/>
      <c r="N1616" s="18"/>
      <c r="O1616" s="122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</row>
    <row r="1617" spans="1:30" hidden="1">
      <c r="A1617" s="18" t="s">
        <v>17</v>
      </c>
      <c r="B1617" s="7" t="s">
        <v>82</v>
      </c>
      <c r="C1617" s="137">
        <v>46215</v>
      </c>
      <c r="D1617" s="42" t="s">
        <v>499</v>
      </c>
      <c r="E1617" s="36" t="s">
        <v>642</v>
      </c>
      <c r="F1617" s="112">
        <f t="shared" si="83"/>
        <v>8.3166666666666664</v>
      </c>
      <c r="G1617" s="113">
        <f t="shared" si="81"/>
        <v>0</v>
      </c>
      <c r="H1617" s="115">
        <f t="shared" si="82"/>
        <v>0</v>
      </c>
      <c r="I1617" s="18"/>
      <c r="J1617" s="18"/>
      <c r="K1617" s="7"/>
      <c r="L1617" s="7"/>
      <c r="M1617" s="7"/>
      <c r="N1617" s="18"/>
      <c r="O1617" s="122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</row>
    <row r="1618" spans="1:30" hidden="1">
      <c r="A1618" s="18" t="s">
        <v>17</v>
      </c>
      <c r="B1618" s="7" t="s">
        <v>82</v>
      </c>
      <c r="C1618" s="137">
        <v>46216</v>
      </c>
      <c r="D1618" s="42" t="s">
        <v>872</v>
      </c>
      <c r="E1618" s="36" t="s">
        <v>492</v>
      </c>
      <c r="F1618" s="112">
        <f t="shared" si="83"/>
        <v>7.8666666666666671</v>
      </c>
      <c r="G1618" s="113">
        <f t="shared" si="81"/>
        <v>0</v>
      </c>
      <c r="H1618" s="115">
        <f t="shared" si="82"/>
        <v>0</v>
      </c>
      <c r="I1618" s="18"/>
      <c r="J1618" s="18"/>
      <c r="K1618" s="7"/>
      <c r="L1618" s="7"/>
      <c r="M1618" s="7"/>
      <c r="N1618" s="18"/>
      <c r="O1618" s="122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</row>
    <row r="1619" spans="1:30" hidden="1">
      <c r="A1619" s="18" t="s">
        <v>17</v>
      </c>
      <c r="B1619" s="7" t="s">
        <v>82</v>
      </c>
      <c r="C1619" s="137">
        <v>46217</v>
      </c>
      <c r="D1619" s="42" t="s">
        <v>872</v>
      </c>
      <c r="E1619" s="36" t="s">
        <v>316</v>
      </c>
      <c r="F1619" s="112">
        <f t="shared" si="83"/>
        <v>7.9</v>
      </c>
      <c r="G1619" s="113">
        <f t="shared" si="81"/>
        <v>0</v>
      </c>
      <c r="H1619" s="115">
        <f t="shared" si="82"/>
        <v>0</v>
      </c>
      <c r="I1619" s="18"/>
      <c r="J1619" s="18"/>
      <c r="K1619" s="7"/>
      <c r="L1619" s="7"/>
      <c r="M1619" s="7"/>
      <c r="N1619" s="18"/>
      <c r="O1619" s="122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</row>
    <row r="1620" spans="1:30" hidden="1">
      <c r="A1620" s="18" t="s">
        <v>17</v>
      </c>
      <c r="B1620" s="7" t="s">
        <v>82</v>
      </c>
      <c r="C1620" s="137">
        <v>46218</v>
      </c>
      <c r="D1620" s="42" t="s">
        <v>872</v>
      </c>
      <c r="E1620" s="36" t="s">
        <v>303</v>
      </c>
      <c r="F1620" s="112">
        <f t="shared" si="83"/>
        <v>7.95</v>
      </c>
      <c r="G1620" s="113">
        <f t="shared" si="81"/>
        <v>0</v>
      </c>
      <c r="H1620" s="115">
        <f t="shared" si="82"/>
        <v>0</v>
      </c>
      <c r="I1620" s="18"/>
      <c r="J1620" s="18"/>
      <c r="K1620" s="7"/>
      <c r="L1620" s="7"/>
      <c r="M1620" s="7"/>
      <c r="N1620" s="18"/>
      <c r="O1620" s="122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</row>
    <row r="1621" spans="1:30" hidden="1">
      <c r="A1621" s="18" t="s">
        <v>17</v>
      </c>
      <c r="B1621" s="7" t="s">
        <v>82</v>
      </c>
      <c r="C1621" s="137">
        <v>46219</v>
      </c>
      <c r="D1621" s="42" t="s">
        <v>872</v>
      </c>
      <c r="E1621" s="36" t="s">
        <v>561</v>
      </c>
      <c r="F1621" s="112">
        <f t="shared" si="83"/>
        <v>8.1</v>
      </c>
      <c r="G1621" s="113">
        <f t="shared" si="81"/>
        <v>0</v>
      </c>
      <c r="H1621" s="115">
        <f t="shared" si="82"/>
        <v>0</v>
      </c>
      <c r="I1621" s="18"/>
      <c r="J1621" s="18"/>
      <c r="K1621" s="7"/>
      <c r="L1621" s="7"/>
      <c r="M1621" s="7"/>
      <c r="N1621" s="18"/>
      <c r="O1621" s="122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</row>
    <row r="1622" spans="1:30" hidden="1">
      <c r="A1622" s="18" t="s">
        <v>17</v>
      </c>
      <c r="B1622" s="7" t="s">
        <v>82</v>
      </c>
      <c r="C1622" s="137">
        <v>46220</v>
      </c>
      <c r="D1622" s="42" t="s">
        <v>872</v>
      </c>
      <c r="E1622" s="36" t="s">
        <v>468</v>
      </c>
      <c r="F1622" s="112">
        <f t="shared" si="83"/>
        <v>8.0833333333333339</v>
      </c>
      <c r="G1622" s="113">
        <f t="shared" si="81"/>
        <v>0</v>
      </c>
      <c r="H1622" s="115">
        <f t="shared" si="82"/>
        <v>0</v>
      </c>
      <c r="I1622" s="18"/>
      <c r="J1622" s="18"/>
      <c r="K1622" s="7"/>
      <c r="L1622" s="7"/>
      <c r="M1622" s="7"/>
      <c r="N1622" s="18"/>
      <c r="O1622" s="122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</row>
    <row r="1623" spans="1:30" hidden="1">
      <c r="A1623" s="18" t="s">
        <v>17</v>
      </c>
      <c r="B1623" s="7" t="s">
        <v>82</v>
      </c>
      <c r="C1623" s="137">
        <v>46221</v>
      </c>
      <c r="D1623" s="42" t="s">
        <v>499</v>
      </c>
      <c r="E1623" s="36" t="s">
        <v>516</v>
      </c>
      <c r="F1623" s="112">
        <f t="shared" si="83"/>
        <v>8.8166666666666664</v>
      </c>
      <c r="G1623" s="113">
        <f t="shared" si="81"/>
        <v>0</v>
      </c>
      <c r="H1623" s="115">
        <f t="shared" si="82"/>
        <v>0</v>
      </c>
      <c r="I1623" s="18"/>
      <c r="J1623" s="18"/>
      <c r="K1623" s="7"/>
      <c r="L1623" s="7"/>
      <c r="M1623" s="7"/>
      <c r="N1623" s="18"/>
      <c r="O1623" s="122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</row>
    <row r="1624" spans="1:30" hidden="1">
      <c r="A1624" s="18" t="s">
        <v>17</v>
      </c>
      <c r="B1624" s="7" t="s">
        <v>82</v>
      </c>
      <c r="C1624" s="137">
        <v>46222</v>
      </c>
      <c r="D1624" s="42" t="s">
        <v>499</v>
      </c>
      <c r="E1624" s="36" t="s">
        <v>303</v>
      </c>
      <c r="F1624" s="112">
        <f t="shared" si="83"/>
        <v>7.95</v>
      </c>
      <c r="G1624" s="113">
        <f t="shared" si="81"/>
        <v>0</v>
      </c>
      <c r="H1624" s="115">
        <f t="shared" si="82"/>
        <v>0</v>
      </c>
      <c r="I1624" s="18"/>
      <c r="J1624" s="18"/>
      <c r="K1624" s="7"/>
      <c r="L1624" s="7"/>
      <c r="M1624" s="7"/>
      <c r="N1624" s="18"/>
      <c r="O1624" s="122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</row>
    <row r="1625" spans="1:30" hidden="1">
      <c r="A1625" s="18" t="s">
        <v>17</v>
      </c>
      <c r="B1625" s="7" t="s">
        <v>82</v>
      </c>
      <c r="C1625" s="137">
        <v>46223</v>
      </c>
      <c r="D1625" s="42" t="s">
        <v>872</v>
      </c>
      <c r="E1625" s="36" t="s">
        <v>610</v>
      </c>
      <c r="F1625" s="112">
        <f t="shared" si="83"/>
        <v>8.1833333333333336</v>
      </c>
      <c r="G1625" s="113">
        <f t="shared" si="81"/>
        <v>0</v>
      </c>
      <c r="H1625" s="115">
        <f t="shared" si="82"/>
        <v>0</v>
      </c>
      <c r="I1625" s="18"/>
      <c r="J1625" s="18"/>
      <c r="K1625" s="7"/>
      <c r="L1625" s="7"/>
      <c r="M1625" s="7"/>
      <c r="N1625" s="18"/>
      <c r="O1625" s="122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</row>
    <row r="1626" spans="1:30" hidden="1">
      <c r="A1626" s="18" t="s">
        <v>17</v>
      </c>
      <c r="B1626" s="7" t="s">
        <v>82</v>
      </c>
      <c r="C1626" s="137">
        <v>46224</v>
      </c>
      <c r="D1626" s="42" t="s">
        <v>872</v>
      </c>
      <c r="E1626" s="36" t="s">
        <v>553</v>
      </c>
      <c r="F1626" s="112">
        <f t="shared" si="83"/>
        <v>8.4333333333333336</v>
      </c>
      <c r="G1626" s="113">
        <f t="shared" si="81"/>
        <v>0</v>
      </c>
      <c r="H1626" s="115">
        <f t="shared" si="82"/>
        <v>0</v>
      </c>
      <c r="I1626" s="18"/>
      <c r="J1626" s="18"/>
      <c r="K1626" s="7"/>
      <c r="L1626" s="7"/>
      <c r="M1626" s="7"/>
      <c r="N1626" s="18"/>
      <c r="O1626" s="122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</row>
    <row r="1627" spans="1:30" hidden="1">
      <c r="A1627" s="18" t="s">
        <v>17</v>
      </c>
      <c r="B1627" s="7" t="s">
        <v>82</v>
      </c>
      <c r="C1627" s="137">
        <v>46225</v>
      </c>
      <c r="D1627" s="42" t="s">
        <v>499</v>
      </c>
      <c r="E1627" s="36" t="s">
        <v>491</v>
      </c>
      <c r="F1627" s="112">
        <f t="shared" si="83"/>
        <v>7.9666666666666668</v>
      </c>
      <c r="G1627" s="113">
        <f t="shared" si="81"/>
        <v>0</v>
      </c>
      <c r="H1627" s="115">
        <f t="shared" si="82"/>
        <v>0</v>
      </c>
      <c r="I1627" s="18"/>
      <c r="J1627" s="18"/>
      <c r="K1627" s="7"/>
      <c r="L1627" s="7"/>
      <c r="M1627" s="7"/>
      <c r="N1627" s="18"/>
      <c r="O1627" s="122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</row>
    <row r="1628" spans="1:30" hidden="1">
      <c r="A1628" s="18" t="s">
        <v>17</v>
      </c>
      <c r="B1628" s="7" t="s">
        <v>82</v>
      </c>
      <c r="C1628" s="137">
        <v>46226</v>
      </c>
      <c r="D1628" s="42" t="s">
        <v>499</v>
      </c>
      <c r="E1628" s="36" t="s">
        <v>972</v>
      </c>
      <c r="F1628" s="112">
        <f t="shared" si="83"/>
        <v>8.4666666666666668</v>
      </c>
      <c r="G1628" s="113">
        <f t="shared" si="81"/>
        <v>0</v>
      </c>
      <c r="H1628" s="115">
        <f t="shared" si="82"/>
        <v>0</v>
      </c>
      <c r="I1628" s="18"/>
      <c r="J1628" s="18"/>
      <c r="K1628" s="7"/>
      <c r="L1628" s="7"/>
      <c r="M1628" s="7"/>
      <c r="N1628" s="18"/>
      <c r="O1628" s="122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</row>
    <row r="1629" spans="1:30" hidden="1">
      <c r="A1629" s="18" t="s">
        <v>17</v>
      </c>
      <c r="B1629" s="7" t="s">
        <v>82</v>
      </c>
      <c r="C1629" s="137">
        <v>46227</v>
      </c>
      <c r="D1629" s="42" t="s">
        <v>872</v>
      </c>
      <c r="E1629" s="36" t="s">
        <v>286</v>
      </c>
      <c r="F1629" s="112">
        <f t="shared" si="83"/>
        <v>8.3833333333333329</v>
      </c>
      <c r="G1629" s="113">
        <f t="shared" si="81"/>
        <v>0</v>
      </c>
      <c r="H1629" s="115">
        <f t="shared" si="82"/>
        <v>0</v>
      </c>
      <c r="I1629" s="18"/>
      <c r="J1629" s="18"/>
      <c r="K1629" s="7"/>
      <c r="L1629" s="7"/>
      <c r="M1629" s="7"/>
      <c r="N1629" s="18"/>
      <c r="O1629" s="122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</row>
    <row r="1630" spans="1:30" hidden="1">
      <c r="A1630" s="18" t="s">
        <v>17</v>
      </c>
      <c r="B1630" s="7" t="s">
        <v>82</v>
      </c>
      <c r="C1630" s="137">
        <v>46228</v>
      </c>
      <c r="D1630" s="42" t="s">
        <v>872</v>
      </c>
      <c r="E1630" s="36" t="s">
        <v>324</v>
      </c>
      <c r="F1630" s="112">
        <f t="shared" si="83"/>
        <v>8.0500000000000007</v>
      </c>
      <c r="G1630" s="113">
        <f t="shared" si="81"/>
        <v>0</v>
      </c>
      <c r="H1630" s="115">
        <f t="shared" si="82"/>
        <v>0</v>
      </c>
      <c r="I1630" s="18"/>
      <c r="J1630" s="18"/>
      <c r="K1630" s="7"/>
      <c r="L1630" s="7"/>
      <c r="M1630" s="7"/>
      <c r="N1630" s="18"/>
      <c r="O1630" s="122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</row>
    <row r="1631" spans="1:30" hidden="1">
      <c r="A1631" s="18" t="s">
        <v>17</v>
      </c>
      <c r="B1631" s="7" t="s">
        <v>82</v>
      </c>
      <c r="C1631" s="137">
        <v>46229</v>
      </c>
      <c r="D1631" s="42" t="s">
        <v>872</v>
      </c>
      <c r="E1631" s="36" t="s">
        <v>415</v>
      </c>
      <c r="F1631" s="112">
        <f t="shared" si="83"/>
        <v>8.2833333333333332</v>
      </c>
      <c r="G1631" s="113">
        <f t="shared" si="81"/>
        <v>0</v>
      </c>
      <c r="H1631" s="115">
        <f t="shared" si="82"/>
        <v>0</v>
      </c>
      <c r="I1631" s="18"/>
      <c r="J1631" s="18"/>
      <c r="K1631" s="7"/>
      <c r="L1631" s="7"/>
      <c r="M1631" s="7"/>
      <c r="N1631" s="18"/>
      <c r="O1631" s="122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</row>
    <row r="1632" spans="1:30" hidden="1">
      <c r="A1632" s="18" t="s">
        <v>17</v>
      </c>
      <c r="B1632" s="7" t="s">
        <v>82</v>
      </c>
      <c r="C1632" s="137">
        <v>46230</v>
      </c>
      <c r="D1632" s="42" t="s">
        <v>872</v>
      </c>
      <c r="E1632" s="36" t="s">
        <v>561</v>
      </c>
      <c r="F1632" s="112">
        <f t="shared" si="83"/>
        <v>8.1</v>
      </c>
      <c r="G1632" s="113">
        <f t="shared" si="81"/>
        <v>0</v>
      </c>
      <c r="H1632" s="115">
        <f t="shared" si="82"/>
        <v>0</v>
      </c>
      <c r="I1632" s="18"/>
      <c r="J1632" s="18"/>
      <c r="K1632" s="7"/>
      <c r="L1632" s="7"/>
      <c r="M1632" s="7"/>
      <c r="N1632" s="18"/>
      <c r="O1632" s="122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</row>
    <row r="1633" spans="1:30" hidden="1">
      <c r="A1633" s="18" t="s">
        <v>17</v>
      </c>
      <c r="B1633" s="7" t="s">
        <v>82</v>
      </c>
      <c r="C1633" s="137">
        <v>46231</v>
      </c>
      <c r="D1633" s="42" t="s">
        <v>872</v>
      </c>
      <c r="E1633" s="36" t="s">
        <v>366</v>
      </c>
      <c r="F1633" s="112">
        <f t="shared" si="83"/>
        <v>8.3666666666666671</v>
      </c>
      <c r="G1633" s="113">
        <f t="shared" si="81"/>
        <v>0</v>
      </c>
      <c r="H1633" s="115">
        <f t="shared" si="82"/>
        <v>0</v>
      </c>
      <c r="I1633" s="18"/>
      <c r="J1633" s="18"/>
      <c r="K1633" s="7"/>
      <c r="L1633" s="7"/>
      <c r="M1633" s="7"/>
      <c r="N1633" s="18"/>
      <c r="O1633" s="122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</row>
    <row r="1634" spans="1:30" hidden="1">
      <c r="A1634" s="18" t="s">
        <v>17</v>
      </c>
      <c r="B1634" s="7" t="s">
        <v>82</v>
      </c>
      <c r="C1634" s="137">
        <v>46233</v>
      </c>
      <c r="D1634" s="42" t="s">
        <v>499</v>
      </c>
      <c r="E1634" s="36" t="s">
        <v>491</v>
      </c>
      <c r="F1634" s="112">
        <f t="shared" si="83"/>
        <v>7.9666666666666668</v>
      </c>
      <c r="G1634" s="113">
        <f t="shared" si="81"/>
        <v>0</v>
      </c>
      <c r="H1634" s="115">
        <f t="shared" si="82"/>
        <v>0</v>
      </c>
      <c r="I1634" s="18"/>
      <c r="J1634" s="18"/>
      <c r="K1634" s="7"/>
      <c r="L1634" s="7"/>
      <c r="M1634" s="7"/>
      <c r="N1634" s="18"/>
      <c r="O1634" s="122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</row>
    <row r="1635" spans="1:30" hidden="1">
      <c r="A1635" s="18" t="s">
        <v>17</v>
      </c>
      <c r="B1635" s="7" t="s">
        <v>82</v>
      </c>
      <c r="C1635" s="137">
        <v>46234</v>
      </c>
      <c r="D1635" s="42" t="s">
        <v>872</v>
      </c>
      <c r="E1635" s="36" t="s">
        <v>607</v>
      </c>
      <c r="F1635" s="112">
        <f t="shared" si="83"/>
        <v>8.1166666666666671</v>
      </c>
      <c r="G1635" s="113">
        <f t="shared" si="81"/>
        <v>0</v>
      </c>
      <c r="H1635" s="115">
        <f t="shared" si="82"/>
        <v>0</v>
      </c>
      <c r="I1635" s="18"/>
      <c r="J1635" s="18"/>
      <c r="K1635" s="7"/>
      <c r="L1635" s="7"/>
      <c r="M1635" s="7"/>
      <c r="N1635" s="18"/>
      <c r="O1635" s="122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</row>
    <row r="1636" spans="1:30" hidden="1">
      <c r="A1636" s="18" t="s">
        <v>17</v>
      </c>
      <c r="B1636" s="7" t="s">
        <v>83</v>
      </c>
      <c r="C1636" s="137">
        <v>46204</v>
      </c>
      <c r="D1636" s="42" t="s">
        <v>872</v>
      </c>
      <c r="E1636" s="36" t="s">
        <v>491</v>
      </c>
      <c r="F1636" s="112">
        <f t="shared" si="83"/>
        <v>7.9666666666666668</v>
      </c>
      <c r="G1636" s="113">
        <f t="shared" si="81"/>
        <v>0</v>
      </c>
      <c r="H1636" s="115">
        <f t="shared" si="82"/>
        <v>0</v>
      </c>
      <c r="I1636" s="18"/>
      <c r="J1636" s="18"/>
      <c r="K1636" s="7"/>
      <c r="L1636" s="7"/>
      <c r="M1636" s="7"/>
      <c r="N1636" s="18"/>
      <c r="O1636" s="122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</row>
    <row r="1637" spans="1:30" hidden="1">
      <c r="A1637" s="18" t="s">
        <v>17</v>
      </c>
      <c r="B1637" s="7" t="s">
        <v>83</v>
      </c>
      <c r="C1637" s="137">
        <v>46205</v>
      </c>
      <c r="D1637" s="42" t="s">
        <v>499</v>
      </c>
      <c r="E1637" s="36" t="s">
        <v>511</v>
      </c>
      <c r="F1637" s="112">
        <f t="shared" si="83"/>
        <v>8.15</v>
      </c>
      <c r="G1637" s="113">
        <f t="shared" si="81"/>
        <v>0</v>
      </c>
      <c r="H1637" s="115">
        <f t="shared" si="82"/>
        <v>0</v>
      </c>
      <c r="I1637" s="18"/>
      <c r="J1637" s="18"/>
      <c r="K1637" s="7"/>
      <c r="L1637" s="7"/>
      <c r="M1637" s="7"/>
      <c r="N1637" s="18"/>
      <c r="O1637" s="122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</row>
    <row r="1638" spans="1:30" hidden="1">
      <c r="A1638" s="18" t="s">
        <v>17</v>
      </c>
      <c r="B1638" s="7" t="s">
        <v>83</v>
      </c>
      <c r="C1638" s="137">
        <v>46206</v>
      </c>
      <c r="D1638" s="42" t="s">
        <v>499</v>
      </c>
      <c r="E1638" s="36" t="s">
        <v>561</v>
      </c>
      <c r="F1638" s="112">
        <f t="shared" si="83"/>
        <v>8.1</v>
      </c>
      <c r="G1638" s="113">
        <f t="shared" si="81"/>
        <v>0</v>
      </c>
      <c r="H1638" s="115">
        <f t="shared" si="82"/>
        <v>0</v>
      </c>
      <c r="I1638" s="18"/>
      <c r="J1638" s="18"/>
      <c r="K1638" s="7"/>
      <c r="L1638" s="7"/>
      <c r="M1638" s="7"/>
      <c r="N1638" s="18"/>
      <c r="O1638" s="122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</row>
    <row r="1639" spans="1:30" hidden="1">
      <c r="A1639" s="18" t="s">
        <v>17</v>
      </c>
      <c r="B1639" s="7" t="s">
        <v>83</v>
      </c>
      <c r="C1639" s="137">
        <v>46207</v>
      </c>
      <c r="D1639" s="42" t="s">
        <v>499</v>
      </c>
      <c r="E1639" s="36" t="s">
        <v>355</v>
      </c>
      <c r="F1639" s="112">
        <f t="shared" si="83"/>
        <v>8.1999999999999993</v>
      </c>
      <c r="G1639" s="113">
        <f t="shared" si="81"/>
        <v>0</v>
      </c>
      <c r="H1639" s="115">
        <f t="shared" si="82"/>
        <v>0</v>
      </c>
      <c r="I1639" s="18"/>
      <c r="J1639" s="18"/>
      <c r="K1639" s="7"/>
      <c r="L1639" s="7"/>
      <c r="M1639" s="7"/>
      <c r="N1639" s="18"/>
      <c r="O1639" s="122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</row>
    <row r="1640" spans="1:30" hidden="1">
      <c r="A1640" s="18" t="s">
        <v>17</v>
      </c>
      <c r="B1640" s="7" t="s">
        <v>83</v>
      </c>
      <c r="C1640" s="137">
        <v>46208</v>
      </c>
      <c r="D1640" s="42" t="s">
        <v>872</v>
      </c>
      <c r="E1640" s="36" t="s">
        <v>610</v>
      </c>
      <c r="F1640" s="112">
        <f t="shared" si="83"/>
        <v>8.1833333333333336</v>
      </c>
      <c r="G1640" s="113">
        <f t="shared" si="81"/>
        <v>0</v>
      </c>
      <c r="H1640" s="115">
        <f t="shared" si="82"/>
        <v>0</v>
      </c>
      <c r="I1640" s="18"/>
      <c r="J1640" s="18"/>
      <c r="K1640" s="7"/>
      <c r="L1640" s="7"/>
      <c r="M1640" s="7"/>
      <c r="N1640" s="18"/>
      <c r="O1640" s="122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</row>
    <row r="1641" spans="1:30" hidden="1">
      <c r="A1641" s="18" t="s">
        <v>17</v>
      </c>
      <c r="B1641" s="7" t="s">
        <v>83</v>
      </c>
      <c r="C1641" s="137">
        <v>46209</v>
      </c>
      <c r="D1641" s="42" t="s">
        <v>872</v>
      </c>
      <c r="E1641" s="36" t="s">
        <v>339</v>
      </c>
      <c r="F1641" s="112">
        <f t="shared" si="83"/>
        <v>8.1666666666666661</v>
      </c>
      <c r="G1641" s="113">
        <f t="shared" si="81"/>
        <v>0</v>
      </c>
      <c r="H1641" s="115">
        <f t="shared" si="82"/>
        <v>0</v>
      </c>
      <c r="I1641" s="18"/>
      <c r="J1641" s="18"/>
      <c r="K1641" s="7"/>
      <c r="L1641" s="7"/>
      <c r="M1641" s="7"/>
      <c r="N1641" s="18"/>
      <c r="O1641" s="122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</row>
    <row r="1642" spans="1:30" hidden="1">
      <c r="A1642" s="18" t="s">
        <v>17</v>
      </c>
      <c r="B1642" s="7" t="s">
        <v>83</v>
      </c>
      <c r="C1642" s="137">
        <v>46210</v>
      </c>
      <c r="D1642" s="42" t="s">
        <v>499</v>
      </c>
      <c r="E1642" s="36" t="s">
        <v>857</v>
      </c>
      <c r="F1642" s="112">
        <f t="shared" si="83"/>
        <v>8.5666666666666664</v>
      </c>
      <c r="G1642" s="113">
        <f t="shared" si="81"/>
        <v>0</v>
      </c>
      <c r="H1642" s="115">
        <f t="shared" si="82"/>
        <v>0</v>
      </c>
      <c r="I1642" s="18"/>
      <c r="J1642" s="18"/>
      <c r="K1642" s="7"/>
      <c r="L1642" s="7"/>
      <c r="M1642" s="7"/>
      <c r="N1642" s="18"/>
      <c r="O1642" s="122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</row>
    <row r="1643" spans="1:30" hidden="1">
      <c r="A1643" s="18" t="s">
        <v>17</v>
      </c>
      <c r="B1643" s="7" t="s">
        <v>83</v>
      </c>
      <c r="C1643" s="137">
        <v>46211</v>
      </c>
      <c r="D1643" s="42" t="s">
        <v>872</v>
      </c>
      <c r="E1643" s="36" t="s">
        <v>561</v>
      </c>
      <c r="F1643" s="112">
        <f t="shared" si="83"/>
        <v>8.1</v>
      </c>
      <c r="G1643" s="113">
        <f t="shared" si="81"/>
        <v>0</v>
      </c>
      <c r="H1643" s="115">
        <f t="shared" si="82"/>
        <v>0</v>
      </c>
      <c r="I1643" s="18"/>
      <c r="J1643" s="18"/>
      <c r="K1643" s="7"/>
      <c r="L1643" s="7"/>
      <c r="M1643" s="7"/>
      <c r="N1643" s="18"/>
      <c r="O1643" s="122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</row>
    <row r="1644" spans="1:30" hidden="1">
      <c r="A1644" s="18" t="s">
        <v>17</v>
      </c>
      <c r="B1644" s="7" t="s">
        <v>83</v>
      </c>
      <c r="C1644" s="137">
        <v>46212</v>
      </c>
      <c r="D1644" s="42" t="s">
        <v>872</v>
      </c>
      <c r="E1644" s="36" t="s">
        <v>496</v>
      </c>
      <c r="F1644" s="112">
        <f t="shared" si="83"/>
        <v>8.0666666666666664</v>
      </c>
      <c r="G1644" s="113">
        <f t="shared" si="81"/>
        <v>0</v>
      </c>
      <c r="H1644" s="115">
        <f t="shared" si="82"/>
        <v>0</v>
      </c>
      <c r="I1644" s="18"/>
      <c r="J1644" s="18"/>
      <c r="K1644" s="7"/>
      <c r="L1644" s="7"/>
      <c r="M1644" s="7"/>
      <c r="N1644" s="18"/>
      <c r="O1644" s="122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</row>
    <row r="1645" spans="1:30" hidden="1">
      <c r="A1645" s="18" t="s">
        <v>17</v>
      </c>
      <c r="B1645" s="7" t="s">
        <v>83</v>
      </c>
      <c r="C1645" s="137">
        <v>46213</v>
      </c>
      <c r="D1645" s="42" t="s">
        <v>499</v>
      </c>
      <c r="E1645" s="36" t="s">
        <v>444</v>
      </c>
      <c r="F1645" s="112">
        <f t="shared" si="83"/>
        <v>8.0333333333333332</v>
      </c>
      <c r="G1645" s="113">
        <f t="shared" si="81"/>
        <v>0</v>
      </c>
      <c r="H1645" s="115">
        <f t="shared" si="82"/>
        <v>0</v>
      </c>
      <c r="I1645" s="18"/>
      <c r="J1645" s="18"/>
      <c r="K1645" s="7"/>
      <c r="L1645" s="7"/>
      <c r="M1645" s="7"/>
      <c r="N1645" s="18"/>
      <c r="O1645" s="122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</row>
    <row r="1646" spans="1:30" hidden="1">
      <c r="A1646" s="18" t="s">
        <v>17</v>
      </c>
      <c r="B1646" s="7" t="s">
        <v>83</v>
      </c>
      <c r="C1646" s="137">
        <v>46214</v>
      </c>
      <c r="D1646" s="42" t="s">
        <v>872</v>
      </c>
      <c r="E1646" s="36" t="s">
        <v>324</v>
      </c>
      <c r="F1646" s="112">
        <f t="shared" si="83"/>
        <v>8.0500000000000007</v>
      </c>
      <c r="G1646" s="113">
        <f t="shared" si="81"/>
        <v>0</v>
      </c>
      <c r="H1646" s="115">
        <f t="shared" si="82"/>
        <v>0</v>
      </c>
      <c r="I1646" s="18"/>
      <c r="J1646" s="18"/>
      <c r="K1646" s="7"/>
      <c r="L1646" s="7"/>
      <c r="M1646" s="7"/>
      <c r="N1646" s="18"/>
      <c r="O1646" s="122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</row>
    <row r="1647" spans="1:30" hidden="1">
      <c r="A1647" s="18" t="s">
        <v>17</v>
      </c>
      <c r="B1647" s="7" t="s">
        <v>83</v>
      </c>
      <c r="C1647" s="137">
        <v>46215</v>
      </c>
      <c r="D1647" s="42" t="s">
        <v>872</v>
      </c>
      <c r="E1647" s="36" t="s">
        <v>561</v>
      </c>
      <c r="F1647" s="112">
        <f t="shared" si="83"/>
        <v>8.1</v>
      </c>
      <c r="G1647" s="113">
        <f t="shared" si="81"/>
        <v>0</v>
      </c>
      <c r="H1647" s="115">
        <f t="shared" si="82"/>
        <v>0</v>
      </c>
      <c r="I1647" s="18"/>
      <c r="J1647" s="18"/>
      <c r="K1647" s="7"/>
      <c r="L1647" s="7"/>
      <c r="M1647" s="7"/>
      <c r="N1647" s="18"/>
      <c r="O1647" s="122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</row>
    <row r="1648" spans="1:30" hidden="1">
      <c r="A1648" s="18" t="s">
        <v>17</v>
      </c>
      <c r="B1648" s="7" t="s">
        <v>83</v>
      </c>
      <c r="C1648" s="137">
        <v>46216</v>
      </c>
      <c r="D1648" s="42" t="s">
        <v>499</v>
      </c>
      <c r="E1648" s="36" t="s">
        <v>553</v>
      </c>
      <c r="F1648" s="112">
        <f t="shared" si="83"/>
        <v>8.4333333333333336</v>
      </c>
      <c r="G1648" s="113">
        <f t="shared" si="81"/>
        <v>0</v>
      </c>
      <c r="H1648" s="115">
        <f t="shared" si="82"/>
        <v>0</v>
      </c>
      <c r="I1648" s="18"/>
      <c r="J1648" s="18"/>
      <c r="K1648" s="7"/>
      <c r="L1648" s="7"/>
      <c r="M1648" s="7"/>
      <c r="N1648" s="18"/>
      <c r="O1648" s="122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</row>
    <row r="1649" spans="1:30" hidden="1">
      <c r="A1649" s="18" t="s">
        <v>17</v>
      </c>
      <c r="B1649" s="7" t="s">
        <v>83</v>
      </c>
      <c r="C1649" s="137">
        <v>46217</v>
      </c>
      <c r="D1649" s="42" t="s">
        <v>499</v>
      </c>
      <c r="E1649" s="36" t="s">
        <v>607</v>
      </c>
      <c r="F1649" s="112">
        <f t="shared" si="83"/>
        <v>8.1166666666666671</v>
      </c>
      <c r="G1649" s="113">
        <f t="shared" si="81"/>
        <v>0</v>
      </c>
      <c r="H1649" s="115">
        <f t="shared" si="82"/>
        <v>0</v>
      </c>
      <c r="I1649" s="18"/>
      <c r="J1649" s="18"/>
      <c r="K1649" s="7"/>
      <c r="L1649" s="7"/>
      <c r="M1649" s="7"/>
      <c r="N1649" s="18"/>
      <c r="O1649" s="122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</row>
    <row r="1650" spans="1:30" hidden="1">
      <c r="A1650" s="18" t="s">
        <v>17</v>
      </c>
      <c r="B1650" s="7" t="s">
        <v>83</v>
      </c>
      <c r="C1650" s="137">
        <v>46218</v>
      </c>
      <c r="D1650" s="42" t="s">
        <v>971</v>
      </c>
      <c r="E1650" s="36" t="s">
        <v>468</v>
      </c>
      <c r="F1650" s="112">
        <f t="shared" si="83"/>
        <v>8.0833333333333339</v>
      </c>
      <c r="G1650" s="113">
        <f t="shared" si="81"/>
        <v>0</v>
      </c>
      <c r="H1650" s="115">
        <f t="shared" si="82"/>
        <v>0</v>
      </c>
      <c r="I1650" s="18"/>
      <c r="J1650" s="18"/>
      <c r="K1650" s="7"/>
      <c r="L1650" s="7"/>
      <c r="M1650" s="7"/>
      <c r="N1650" s="18"/>
      <c r="O1650" s="122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</row>
    <row r="1651" spans="1:30" hidden="1">
      <c r="A1651" s="18" t="s">
        <v>17</v>
      </c>
      <c r="B1651" s="7" t="s">
        <v>83</v>
      </c>
      <c r="C1651" s="137">
        <v>46219</v>
      </c>
      <c r="D1651" s="42" t="s">
        <v>872</v>
      </c>
      <c r="E1651" s="36" t="s">
        <v>243</v>
      </c>
      <c r="F1651" s="112">
        <f t="shared" si="83"/>
        <v>8</v>
      </c>
      <c r="G1651" s="113">
        <f t="shared" si="81"/>
        <v>0</v>
      </c>
      <c r="H1651" s="115">
        <f t="shared" si="82"/>
        <v>0</v>
      </c>
      <c r="I1651" s="18"/>
      <c r="J1651" s="18"/>
      <c r="K1651" s="7"/>
      <c r="L1651" s="7"/>
      <c r="M1651" s="7"/>
      <c r="N1651" s="18"/>
      <c r="O1651" s="122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</row>
    <row r="1652" spans="1:30" hidden="1">
      <c r="A1652" s="18" t="s">
        <v>17</v>
      </c>
      <c r="B1652" s="7" t="s">
        <v>83</v>
      </c>
      <c r="C1652" s="137">
        <v>46220</v>
      </c>
      <c r="D1652" s="42" t="s">
        <v>499</v>
      </c>
      <c r="E1652" s="36" t="s">
        <v>444</v>
      </c>
      <c r="F1652" s="112">
        <f t="shared" si="83"/>
        <v>8.0333333333333332</v>
      </c>
      <c r="G1652" s="113">
        <f t="shared" si="81"/>
        <v>0</v>
      </c>
      <c r="H1652" s="115">
        <f t="shared" si="82"/>
        <v>0</v>
      </c>
      <c r="I1652" s="18"/>
      <c r="J1652" s="18"/>
      <c r="K1652" s="7"/>
      <c r="L1652" s="7"/>
      <c r="M1652" s="7"/>
      <c r="N1652" s="18"/>
      <c r="O1652" s="122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</row>
    <row r="1653" spans="1:30" hidden="1">
      <c r="A1653" s="18" t="s">
        <v>17</v>
      </c>
      <c r="B1653" s="7" t="s">
        <v>83</v>
      </c>
      <c r="C1653" s="137">
        <v>46221</v>
      </c>
      <c r="D1653" s="42" t="s">
        <v>872</v>
      </c>
      <c r="E1653" s="36" t="s">
        <v>616</v>
      </c>
      <c r="F1653" s="112">
        <f t="shared" si="83"/>
        <v>8.2166666666666668</v>
      </c>
      <c r="G1653" s="113">
        <f t="shared" si="81"/>
        <v>0</v>
      </c>
      <c r="H1653" s="115">
        <f t="shared" si="82"/>
        <v>0</v>
      </c>
      <c r="I1653" s="18"/>
      <c r="J1653" s="18"/>
      <c r="K1653" s="7"/>
      <c r="L1653" s="7"/>
      <c r="M1653" s="7"/>
      <c r="N1653" s="18"/>
      <c r="O1653" s="122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</row>
    <row r="1654" spans="1:30" hidden="1">
      <c r="A1654" s="18" t="s">
        <v>17</v>
      </c>
      <c r="B1654" s="7" t="s">
        <v>83</v>
      </c>
      <c r="C1654" s="137">
        <v>46222</v>
      </c>
      <c r="D1654" s="42" t="s">
        <v>872</v>
      </c>
      <c r="E1654" s="36" t="s">
        <v>415</v>
      </c>
      <c r="F1654" s="112">
        <f t="shared" si="83"/>
        <v>8.2833333333333332</v>
      </c>
      <c r="G1654" s="113">
        <f t="shared" si="81"/>
        <v>0</v>
      </c>
      <c r="H1654" s="115">
        <f t="shared" si="82"/>
        <v>0</v>
      </c>
      <c r="I1654" s="18"/>
      <c r="J1654" s="18"/>
      <c r="K1654" s="7"/>
      <c r="L1654" s="7"/>
      <c r="M1654" s="7"/>
      <c r="N1654" s="18"/>
      <c r="O1654" s="122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</row>
    <row r="1655" spans="1:30" hidden="1">
      <c r="A1655" s="18" t="s">
        <v>17</v>
      </c>
      <c r="B1655" s="7" t="s">
        <v>83</v>
      </c>
      <c r="C1655" s="137">
        <v>46223</v>
      </c>
      <c r="D1655" s="42" t="s">
        <v>499</v>
      </c>
      <c r="E1655" s="36" t="s">
        <v>768</v>
      </c>
      <c r="F1655" s="112">
        <f t="shared" si="83"/>
        <v>8.35</v>
      </c>
      <c r="G1655" s="113">
        <f t="shared" si="81"/>
        <v>0</v>
      </c>
      <c r="H1655" s="115">
        <f t="shared" si="82"/>
        <v>0</v>
      </c>
      <c r="I1655" s="18"/>
      <c r="J1655" s="18"/>
      <c r="K1655" s="7"/>
      <c r="L1655" s="7"/>
      <c r="M1655" s="7"/>
      <c r="N1655" s="18"/>
      <c r="O1655" s="122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</row>
    <row r="1656" spans="1:30" hidden="1">
      <c r="A1656" s="18" t="s">
        <v>17</v>
      </c>
      <c r="B1656" s="7" t="s">
        <v>83</v>
      </c>
      <c r="C1656" s="137">
        <v>46224</v>
      </c>
      <c r="D1656" s="42" t="s">
        <v>499</v>
      </c>
      <c r="E1656" s="36" t="s">
        <v>495</v>
      </c>
      <c r="F1656" s="112">
        <f t="shared" si="83"/>
        <v>8.0166666666666675</v>
      </c>
      <c r="G1656" s="113">
        <f t="shared" si="81"/>
        <v>0</v>
      </c>
      <c r="H1656" s="115">
        <f t="shared" si="82"/>
        <v>0</v>
      </c>
      <c r="I1656" s="18"/>
      <c r="J1656" s="18"/>
      <c r="K1656" s="7"/>
      <c r="L1656" s="7"/>
      <c r="M1656" s="7"/>
      <c r="N1656" s="18"/>
      <c r="O1656" s="122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</row>
    <row r="1657" spans="1:30" hidden="1">
      <c r="A1657" s="18" t="s">
        <v>17</v>
      </c>
      <c r="B1657" s="7" t="s">
        <v>83</v>
      </c>
      <c r="C1657" s="137">
        <v>46225</v>
      </c>
      <c r="D1657" s="42" t="s">
        <v>872</v>
      </c>
      <c r="E1657" s="36" t="s">
        <v>610</v>
      </c>
      <c r="F1657" s="112">
        <f t="shared" si="83"/>
        <v>8.1833333333333336</v>
      </c>
      <c r="G1657" s="113">
        <f t="shared" si="81"/>
        <v>0</v>
      </c>
      <c r="H1657" s="115">
        <f t="shared" si="82"/>
        <v>0</v>
      </c>
      <c r="I1657" s="18"/>
      <c r="J1657" s="18"/>
      <c r="K1657" s="7"/>
      <c r="L1657" s="7"/>
      <c r="M1657" s="7"/>
      <c r="N1657" s="18"/>
      <c r="O1657" s="122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</row>
    <row r="1658" spans="1:30" hidden="1">
      <c r="A1658" s="18" t="s">
        <v>17</v>
      </c>
      <c r="B1658" s="7" t="s">
        <v>83</v>
      </c>
      <c r="C1658" s="137">
        <v>46226</v>
      </c>
      <c r="D1658" s="42" t="s">
        <v>872</v>
      </c>
      <c r="E1658" s="36" t="s">
        <v>496</v>
      </c>
      <c r="F1658" s="112">
        <f t="shared" si="83"/>
        <v>8.0666666666666664</v>
      </c>
      <c r="G1658" s="113">
        <f t="shared" si="81"/>
        <v>0</v>
      </c>
      <c r="H1658" s="115">
        <f t="shared" si="82"/>
        <v>0</v>
      </c>
      <c r="I1658" s="18"/>
      <c r="J1658" s="18"/>
      <c r="K1658" s="7"/>
      <c r="L1658" s="7"/>
      <c r="M1658" s="7"/>
      <c r="N1658" s="18"/>
      <c r="O1658" s="122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</row>
    <row r="1659" spans="1:30" hidden="1">
      <c r="A1659" s="18" t="s">
        <v>17</v>
      </c>
      <c r="B1659" s="7" t="s">
        <v>83</v>
      </c>
      <c r="C1659" s="137">
        <v>46227</v>
      </c>
      <c r="D1659" s="42" t="s">
        <v>872</v>
      </c>
      <c r="E1659" s="36" t="s">
        <v>973</v>
      </c>
      <c r="F1659" s="112">
        <f t="shared" si="83"/>
        <v>4.9333333333333336</v>
      </c>
      <c r="G1659" s="113">
        <f t="shared" si="81"/>
        <v>0</v>
      </c>
      <c r="H1659" s="115">
        <f t="shared" si="82"/>
        <v>0</v>
      </c>
      <c r="I1659" s="18"/>
      <c r="J1659" s="18"/>
      <c r="K1659" s="7"/>
      <c r="L1659" s="7"/>
      <c r="M1659" s="7"/>
      <c r="N1659" s="18"/>
      <c r="O1659" s="122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</row>
    <row r="1660" spans="1:30" hidden="1">
      <c r="A1660" s="18" t="s">
        <v>17</v>
      </c>
      <c r="B1660" s="7" t="s">
        <v>83</v>
      </c>
      <c r="C1660" s="137">
        <v>46228</v>
      </c>
      <c r="D1660" s="42" t="s">
        <v>499</v>
      </c>
      <c r="E1660" s="36" t="s">
        <v>561</v>
      </c>
      <c r="F1660" s="112">
        <f t="shared" si="83"/>
        <v>8.1</v>
      </c>
      <c r="G1660" s="113">
        <f t="shared" si="81"/>
        <v>0</v>
      </c>
      <c r="H1660" s="115">
        <f t="shared" si="82"/>
        <v>0</v>
      </c>
      <c r="I1660" s="18"/>
      <c r="J1660" s="18"/>
      <c r="K1660" s="7"/>
      <c r="L1660" s="7"/>
      <c r="M1660" s="7"/>
      <c r="N1660" s="18"/>
      <c r="O1660" s="122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</row>
    <row r="1661" spans="1:30" hidden="1">
      <c r="A1661" s="18" t="s">
        <v>17</v>
      </c>
      <c r="B1661" s="7" t="s">
        <v>83</v>
      </c>
      <c r="C1661" s="137">
        <v>46230</v>
      </c>
      <c r="D1661" s="42" t="s">
        <v>499</v>
      </c>
      <c r="E1661" s="36" t="s">
        <v>561</v>
      </c>
      <c r="F1661" s="112">
        <f t="shared" si="83"/>
        <v>8.1</v>
      </c>
      <c r="G1661" s="113">
        <f t="shared" si="81"/>
        <v>0</v>
      </c>
      <c r="H1661" s="115">
        <f t="shared" si="82"/>
        <v>0</v>
      </c>
      <c r="I1661" s="18"/>
      <c r="J1661" s="18"/>
      <c r="K1661" s="7"/>
      <c r="L1661" s="7"/>
      <c r="M1661" s="7"/>
      <c r="N1661" s="18"/>
      <c r="O1661" s="122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</row>
    <row r="1662" spans="1:30" hidden="1">
      <c r="A1662" s="18" t="s">
        <v>17</v>
      </c>
      <c r="B1662" s="7" t="s">
        <v>83</v>
      </c>
      <c r="C1662" s="137">
        <v>46231</v>
      </c>
      <c r="D1662" s="42" t="s">
        <v>499</v>
      </c>
      <c r="E1662" s="36" t="s">
        <v>579</v>
      </c>
      <c r="F1662" s="112">
        <f t="shared" si="83"/>
        <v>8.1333333333333329</v>
      </c>
      <c r="G1662" s="113">
        <f t="shared" si="81"/>
        <v>0</v>
      </c>
      <c r="H1662" s="115">
        <f t="shared" si="82"/>
        <v>0</v>
      </c>
      <c r="I1662" s="18"/>
      <c r="J1662" s="18"/>
      <c r="K1662" s="7"/>
      <c r="L1662" s="7"/>
      <c r="M1662" s="7"/>
      <c r="N1662" s="18"/>
      <c r="O1662" s="122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</row>
    <row r="1663" spans="1:30" hidden="1">
      <c r="A1663" s="18" t="s">
        <v>17</v>
      </c>
      <c r="B1663" s="7" t="s">
        <v>83</v>
      </c>
      <c r="C1663" s="137">
        <v>46232</v>
      </c>
      <c r="D1663" s="42" t="s">
        <v>872</v>
      </c>
      <c r="E1663" s="36" t="s">
        <v>491</v>
      </c>
      <c r="F1663" s="112">
        <f t="shared" si="83"/>
        <v>7.9666666666666668</v>
      </c>
      <c r="G1663" s="113">
        <f t="shared" si="81"/>
        <v>0</v>
      </c>
      <c r="H1663" s="115">
        <f t="shared" si="82"/>
        <v>0</v>
      </c>
      <c r="I1663" s="18"/>
      <c r="J1663" s="18"/>
      <c r="K1663" s="7"/>
      <c r="L1663" s="7"/>
      <c r="M1663" s="7"/>
      <c r="N1663" s="18"/>
      <c r="O1663" s="122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</row>
    <row r="1664" spans="1:30" hidden="1">
      <c r="A1664" s="18" t="s">
        <v>17</v>
      </c>
      <c r="B1664" s="7" t="s">
        <v>83</v>
      </c>
      <c r="C1664" s="137">
        <v>46233</v>
      </c>
      <c r="D1664" s="42" t="s">
        <v>872</v>
      </c>
      <c r="E1664" s="36" t="s">
        <v>444</v>
      </c>
      <c r="F1664" s="112">
        <f t="shared" si="83"/>
        <v>8.0333333333333332</v>
      </c>
      <c r="G1664" s="113">
        <f t="shared" si="81"/>
        <v>0</v>
      </c>
      <c r="H1664" s="115">
        <f t="shared" si="82"/>
        <v>0</v>
      </c>
      <c r="I1664" s="18"/>
      <c r="J1664" s="18"/>
      <c r="K1664" s="7"/>
      <c r="L1664" s="7"/>
      <c r="M1664" s="7"/>
      <c r="N1664" s="18"/>
      <c r="O1664" s="122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</row>
    <row r="1665" spans="1:30" hidden="1">
      <c r="A1665" s="18" t="s">
        <v>17</v>
      </c>
      <c r="B1665" s="7" t="s">
        <v>83</v>
      </c>
      <c r="C1665" s="137">
        <v>46234</v>
      </c>
      <c r="D1665" s="42" t="s">
        <v>872</v>
      </c>
      <c r="E1665" s="36" t="s">
        <v>610</v>
      </c>
      <c r="F1665" s="112">
        <f t="shared" si="83"/>
        <v>8.1833333333333336</v>
      </c>
      <c r="G1665" s="113">
        <f t="shared" si="81"/>
        <v>0</v>
      </c>
      <c r="H1665" s="115">
        <f t="shared" si="82"/>
        <v>0</v>
      </c>
      <c r="I1665" s="18"/>
      <c r="J1665" s="18"/>
      <c r="K1665" s="7"/>
      <c r="L1665" s="7"/>
      <c r="M1665" s="7"/>
      <c r="N1665" s="18"/>
      <c r="O1665" s="122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</row>
    <row r="1666" spans="1:30" hidden="1">
      <c r="A1666" s="18" t="s">
        <v>17</v>
      </c>
      <c r="B1666" s="7" t="s">
        <v>84</v>
      </c>
      <c r="C1666" s="137">
        <v>46204</v>
      </c>
      <c r="D1666" s="42" t="s">
        <v>872</v>
      </c>
      <c r="E1666" s="36" t="s">
        <v>243</v>
      </c>
      <c r="F1666" s="112">
        <f t="shared" si="83"/>
        <v>8</v>
      </c>
      <c r="G1666" s="113">
        <f t="shared" ref="G1666:G1729" si="84">IF(AND(ISNUMBER(F1666), F1666&lt;4), 1, 0)</f>
        <v>0</v>
      </c>
      <c r="H1666" s="115">
        <f t="shared" ref="H1666:H1729" si="85">IF(AND(G1666=1, COUNTIFS(A:A, A1666, B:B, B1666, C:C, C1666) &gt; 1), 1, 0)</f>
        <v>0</v>
      </c>
      <c r="I1666" s="18"/>
      <c r="J1666" s="18"/>
      <c r="K1666" s="7"/>
      <c r="L1666" s="7"/>
      <c r="M1666" s="7"/>
      <c r="N1666" s="18"/>
      <c r="O1666" s="122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</row>
    <row r="1667" spans="1:30" hidden="1">
      <c r="A1667" s="18" t="s">
        <v>17</v>
      </c>
      <c r="B1667" s="7" t="s">
        <v>84</v>
      </c>
      <c r="C1667" s="137">
        <v>46205</v>
      </c>
      <c r="D1667" s="42" t="s">
        <v>872</v>
      </c>
      <c r="E1667" s="36" t="s">
        <v>607</v>
      </c>
      <c r="F1667" s="112">
        <f t="shared" ref="F1667:F1730" si="86">IF(ISNUMBER(SEARCH("h",E1667)), LEFT(E1667,SEARCH("h",E1667)-1) + IFERROR(MID(E1667,SEARCH("h",E1667)+1,LEN(E1667)-SEARCH("h",E1667)-1)/60, 0), IF(ISNUMBER(SEARCH("p",E1667)), LEFT(E1667,SEARCH("p",E1667)-1)/60, "")
)</f>
        <v>8.1166666666666671</v>
      </c>
      <c r="G1667" s="113">
        <f t="shared" si="84"/>
        <v>0</v>
      </c>
      <c r="H1667" s="115">
        <f t="shared" si="85"/>
        <v>0</v>
      </c>
      <c r="I1667" s="18"/>
      <c r="J1667" s="18"/>
      <c r="K1667" s="7"/>
      <c r="L1667" s="7"/>
      <c r="M1667" s="7"/>
      <c r="N1667" s="18"/>
      <c r="O1667" s="122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</row>
    <row r="1668" spans="1:30" hidden="1">
      <c r="A1668" s="18" t="s">
        <v>17</v>
      </c>
      <c r="B1668" s="7" t="s">
        <v>84</v>
      </c>
      <c r="C1668" s="137">
        <v>46206</v>
      </c>
      <c r="D1668" s="42" t="s">
        <v>643</v>
      </c>
      <c r="E1668" s="36" t="s">
        <v>561</v>
      </c>
      <c r="F1668" s="112">
        <f t="shared" si="86"/>
        <v>8.1</v>
      </c>
      <c r="G1668" s="113">
        <f t="shared" si="84"/>
        <v>0</v>
      </c>
      <c r="H1668" s="115">
        <f t="shared" si="85"/>
        <v>0</v>
      </c>
      <c r="I1668" s="18"/>
      <c r="J1668" s="18"/>
      <c r="K1668" s="7"/>
      <c r="L1668" s="7"/>
      <c r="M1668" s="7"/>
      <c r="N1668" s="18"/>
      <c r="O1668" s="122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</row>
    <row r="1669" spans="1:30" hidden="1">
      <c r="A1669" s="18" t="s">
        <v>17</v>
      </c>
      <c r="B1669" s="7" t="s">
        <v>84</v>
      </c>
      <c r="C1669" s="137">
        <v>46207</v>
      </c>
      <c r="D1669" s="42" t="s">
        <v>643</v>
      </c>
      <c r="E1669" s="36" t="s">
        <v>366</v>
      </c>
      <c r="F1669" s="112">
        <f t="shared" si="86"/>
        <v>8.3666666666666671</v>
      </c>
      <c r="G1669" s="113">
        <f t="shared" si="84"/>
        <v>0</v>
      </c>
      <c r="H1669" s="115">
        <f t="shared" si="85"/>
        <v>0</v>
      </c>
      <c r="I1669" s="18"/>
      <c r="J1669" s="18"/>
      <c r="K1669" s="7"/>
      <c r="L1669" s="7"/>
      <c r="M1669" s="7"/>
      <c r="N1669" s="18"/>
      <c r="O1669" s="122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</row>
    <row r="1670" spans="1:30" hidden="1">
      <c r="A1670" s="18" t="s">
        <v>17</v>
      </c>
      <c r="B1670" s="7" t="s">
        <v>84</v>
      </c>
      <c r="C1670" s="137">
        <v>46208</v>
      </c>
      <c r="D1670" s="42" t="s">
        <v>872</v>
      </c>
      <c r="E1670" s="36" t="s">
        <v>511</v>
      </c>
      <c r="F1670" s="112">
        <f t="shared" si="86"/>
        <v>8.15</v>
      </c>
      <c r="G1670" s="113">
        <f t="shared" si="84"/>
        <v>0</v>
      </c>
      <c r="H1670" s="115">
        <f t="shared" si="85"/>
        <v>0</v>
      </c>
      <c r="I1670" s="18"/>
      <c r="J1670" s="18"/>
      <c r="K1670" s="7"/>
      <c r="L1670" s="7"/>
      <c r="M1670" s="7"/>
      <c r="N1670" s="18"/>
      <c r="O1670" s="122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</row>
    <row r="1671" spans="1:30" hidden="1">
      <c r="A1671" s="18" t="s">
        <v>17</v>
      </c>
      <c r="B1671" s="7" t="s">
        <v>84</v>
      </c>
      <c r="C1671" s="137">
        <v>46209</v>
      </c>
      <c r="D1671" s="42" t="s">
        <v>643</v>
      </c>
      <c r="E1671" s="36" t="s">
        <v>339</v>
      </c>
      <c r="F1671" s="112">
        <f t="shared" si="86"/>
        <v>8.1666666666666661</v>
      </c>
      <c r="G1671" s="113">
        <f t="shared" si="84"/>
        <v>0</v>
      </c>
      <c r="H1671" s="115">
        <f t="shared" si="85"/>
        <v>0</v>
      </c>
      <c r="I1671" s="18"/>
      <c r="J1671" s="18"/>
      <c r="K1671" s="7"/>
      <c r="L1671" s="7"/>
      <c r="M1671" s="7"/>
      <c r="N1671" s="18"/>
      <c r="O1671" s="122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</row>
    <row r="1672" spans="1:30" hidden="1">
      <c r="A1672" s="18" t="s">
        <v>17</v>
      </c>
      <c r="B1672" s="7" t="s">
        <v>84</v>
      </c>
      <c r="C1672" s="137">
        <v>46210</v>
      </c>
      <c r="D1672" s="42" t="s">
        <v>643</v>
      </c>
      <c r="E1672" s="36" t="s">
        <v>561</v>
      </c>
      <c r="F1672" s="112">
        <f t="shared" si="86"/>
        <v>8.1</v>
      </c>
      <c r="G1672" s="113">
        <f t="shared" si="84"/>
        <v>0</v>
      </c>
      <c r="H1672" s="115">
        <f t="shared" si="85"/>
        <v>0</v>
      </c>
      <c r="I1672" s="18"/>
      <c r="J1672" s="18"/>
      <c r="K1672" s="7"/>
      <c r="L1672" s="7"/>
      <c r="M1672" s="7"/>
      <c r="N1672" s="18"/>
      <c r="O1672" s="122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</row>
    <row r="1673" spans="1:30" hidden="1">
      <c r="A1673" s="18" t="s">
        <v>17</v>
      </c>
      <c r="B1673" s="7" t="s">
        <v>85</v>
      </c>
      <c r="C1673" s="137">
        <v>46204</v>
      </c>
      <c r="D1673" s="42" t="s">
        <v>499</v>
      </c>
      <c r="E1673" s="36" t="s">
        <v>607</v>
      </c>
      <c r="F1673" s="112">
        <f t="shared" si="86"/>
        <v>8.1166666666666671</v>
      </c>
      <c r="G1673" s="113">
        <f t="shared" si="84"/>
        <v>0</v>
      </c>
      <c r="H1673" s="115">
        <f t="shared" si="85"/>
        <v>0</v>
      </c>
      <c r="I1673" s="18"/>
      <c r="J1673" s="18"/>
      <c r="K1673" s="7"/>
      <c r="L1673" s="7"/>
      <c r="M1673" s="7"/>
      <c r="N1673" s="18"/>
      <c r="O1673" s="122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</row>
    <row r="1674" spans="1:30" hidden="1">
      <c r="A1674" s="18" t="s">
        <v>17</v>
      </c>
      <c r="B1674" s="7" t="s">
        <v>85</v>
      </c>
      <c r="C1674" s="137">
        <v>46205</v>
      </c>
      <c r="D1674" s="42" t="s">
        <v>872</v>
      </c>
      <c r="E1674" s="36" t="s">
        <v>468</v>
      </c>
      <c r="F1674" s="112">
        <f t="shared" si="86"/>
        <v>8.0833333333333339</v>
      </c>
      <c r="G1674" s="113">
        <f t="shared" si="84"/>
        <v>0</v>
      </c>
      <c r="H1674" s="115">
        <f t="shared" si="85"/>
        <v>0</v>
      </c>
      <c r="I1674" s="18"/>
      <c r="J1674" s="18"/>
      <c r="K1674" s="7"/>
      <c r="L1674" s="7"/>
      <c r="M1674" s="7"/>
      <c r="N1674" s="18"/>
      <c r="O1674" s="122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</row>
    <row r="1675" spans="1:30" hidden="1">
      <c r="A1675" s="18" t="s">
        <v>17</v>
      </c>
      <c r="B1675" s="7" t="s">
        <v>85</v>
      </c>
      <c r="C1675" s="137">
        <v>46206</v>
      </c>
      <c r="D1675" s="42" t="s">
        <v>872</v>
      </c>
      <c r="E1675" s="36" t="s">
        <v>468</v>
      </c>
      <c r="F1675" s="112">
        <f t="shared" si="86"/>
        <v>8.0833333333333339</v>
      </c>
      <c r="G1675" s="113">
        <f t="shared" si="84"/>
        <v>0</v>
      </c>
      <c r="H1675" s="115">
        <f t="shared" si="85"/>
        <v>0</v>
      </c>
      <c r="I1675" s="18"/>
      <c r="J1675" s="18"/>
      <c r="K1675" s="7"/>
      <c r="L1675" s="7"/>
      <c r="M1675" s="7"/>
      <c r="N1675" s="18"/>
      <c r="O1675" s="122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</row>
    <row r="1676" spans="1:30" hidden="1">
      <c r="A1676" s="18" t="s">
        <v>17</v>
      </c>
      <c r="B1676" s="7" t="s">
        <v>85</v>
      </c>
      <c r="C1676" s="137">
        <v>46207</v>
      </c>
      <c r="D1676" s="42" t="s">
        <v>499</v>
      </c>
      <c r="E1676" s="36" t="s">
        <v>468</v>
      </c>
      <c r="F1676" s="112">
        <f t="shared" si="86"/>
        <v>8.0833333333333339</v>
      </c>
      <c r="G1676" s="113">
        <f t="shared" si="84"/>
        <v>0</v>
      </c>
      <c r="H1676" s="115">
        <f t="shared" si="85"/>
        <v>0</v>
      </c>
      <c r="I1676" s="18"/>
      <c r="J1676" s="18"/>
      <c r="K1676" s="7"/>
      <c r="L1676" s="7"/>
      <c r="M1676" s="7"/>
      <c r="N1676" s="18"/>
      <c r="O1676" s="122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</row>
    <row r="1677" spans="1:30" hidden="1">
      <c r="A1677" s="18" t="s">
        <v>17</v>
      </c>
      <c r="B1677" s="7" t="s">
        <v>85</v>
      </c>
      <c r="C1677" s="137">
        <v>46208</v>
      </c>
      <c r="D1677" s="42" t="s">
        <v>872</v>
      </c>
      <c r="E1677" s="36" t="s">
        <v>579</v>
      </c>
      <c r="F1677" s="112">
        <f t="shared" si="86"/>
        <v>8.1333333333333329</v>
      </c>
      <c r="G1677" s="113">
        <f t="shared" si="84"/>
        <v>0</v>
      </c>
      <c r="H1677" s="115">
        <f t="shared" si="85"/>
        <v>0</v>
      </c>
      <c r="I1677" s="18"/>
      <c r="J1677" s="18"/>
      <c r="K1677" s="7"/>
      <c r="L1677" s="7"/>
      <c r="M1677" s="7"/>
      <c r="N1677" s="18"/>
      <c r="O1677" s="122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</row>
    <row r="1678" spans="1:30" hidden="1">
      <c r="A1678" s="18" t="s">
        <v>17</v>
      </c>
      <c r="B1678" s="7" t="s">
        <v>85</v>
      </c>
      <c r="C1678" s="137">
        <v>46209</v>
      </c>
      <c r="D1678" s="42" t="s">
        <v>499</v>
      </c>
      <c r="E1678" s="36" t="s">
        <v>468</v>
      </c>
      <c r="F1678" s="112">
        <f t="shared" si="86"/>
        <v>8.0833333333333339</v>
      </c>
      <c r="G1678" s="113">
        <f t="shared" si="84"/>
        <v>0</v>
      </c>
      <c r="H1678" s="115">
        <f t="shared" si="85"/>
        <v>0</v>
      </c>
      <c r="I1678" s="18"/>
      <c r="J1678" s="18"/>
      <c r="K1678" s="7"/>
      <c r="L1678" s="7"/>
      <c r="M1678" s="7"/>
      <c r="N1678" s="18"/>
      <c r="O1678" s="122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</row>
    <row r="1679" spans="1:30" hidden="1">
      <c r="A1679" s="18" t="s">
        <v>17</v>
      </c>
      <c r="B1679" s="7" t="s">
        <v>85</v>
      </c>
      <c r="C1679" s="137">
        <v>46210</v>
      </c>
      <c r="D1679" s="42" t="s">
        <v>499</v>
      </c>
      <c r="E1679" s="36" t="s">
        <v>219</v>
      </c>
      <c r="F1679" s="112">
        <f t="shared" si="86"/>
        <v>7.9333333333333336</v>
      </c>
      <c r="G1679" s="113">
        <f t="shared" si="84"/>
        <v>0</v>
      </c>
      <c r="H1679" s="115">
        <f t="shared" si="85"/>
        <v>0</v>
      </c>
      <c r="I1679" s="18"/>
      <c r="J1679" s="18"/>
      <c r="K1679" s="7"/>
      <c r="L1679" s="7"/>
      <c r="M1679" s="7"/>
      <c r="N1679" s="18"/>
      <c r="O1679" s="122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</row>
    <row r="1680" spans="1:30" hidden="1">
      <c r="A1680" s="18" t="s">
        <v>17</v>
      </c>
      <c r="B1680" s="7" t="s">
        <v>85</v>
      </c>
      <c r="C1680" s="137">
        <v>46211</v>
      </c>
      <c r="D1680" s="42" t="s">
        <v>872</v>
      </c>
      <c r="E1680" s="36" t="s">
        <v>561</v>
      </c>
      <c r="F1680" s="112">
        <f t="shared" si="86"/>
        <v>8.1</v>
      </c>
      <c r="G1680" s="113">
        <f t="shared" si="84"/>
        <v>0</v>
      </c>
      <c r="H1680" s="115">
        <f t="shared" si="85"/>
        <v>0</v>
      </c>
      <c r="I1680" s="18"/>
      <c r="J1680" s="18"/>
      <c r="K1680" s="7"/>
      <c r="L1680" s="7"/>
      <c r="M1680" s="7"/>
      <c r="N1680" s="18"/>
      <c r="O1680" s="122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</row>
    <row r="1681" spans="1:30" hidden="1">
      <c r="A1681" s="18" t="s">
        <v>17</v>
      </c>
      <c r="B1681" s="7" t="s">
        <v>86</v>
      </c>
      <c r="C1681" s="137">
        <v>46204</v>
      </c>
      <c r="D1681" s="42" t="s">
        <v>499</v>
      </c>
      <c r="E1681" s="36" t="s">
        <v>511</v>
      </c>
      <c r="F1681" s="112">
        <f t="shared" si="86"/>
        <v>8.15</v>
      </c>
      <c r="G1681" s="113">
        <f t="shared" si="84"/>
        <v>0</v>
      </c>
      <c r="H1681" s="115">
        <f t="shared" si="85"/>
        <v>0</v>
      </c>
      <c r="I1681" s="18"/>
      <c r="J1681" s="18"/>
      <c r="K1681" s="7"/>
      <c r="L1681" s="7"/>
      <c r="M1681" s="7"/>
      <c r="N1681" s="18"/>
      <c r="O1681" s="122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</row>
    <row r="1682" spans="1:30" hidden="1">
      <c r="A1682" s="18" t="s">
        <v>17</v>
      </c>
      <c r="B1682" s="7" t="s">
        <v>86</v>
      </c>
      <c r="C1682" s="137">
        <v>46205</v>
      </c>
      <c r="D1682" s="42" t="s">
        <v>499</v>
      </c>
      <c r="E1682" s="36" t="s">
        <v>355</v>
      </c>
      <c r="F1682" s="112">
        <f t="shared" si="86"/>
        <v>8.1999999999999993</v>
      </c>
      <c r="G1682" s="113">
        <f t="shared" si="84"/>
        <v>0</v>
      </c>
      <c r="H1682" s="115">
        <f t="shared" si="85"/>
        <v>0</v>
      </c>
      <c r="I1682" s="18"/>
      <c r="J1682" s="18"/>
      <c r="K1682" s="7"/>
      <c r="L1682" s="7"/>
      <c r="M1682" s="7"/>
      <c r="N1682" s="18"/>
      <c r="O1682" s="122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</row>
    <row r="1683" spans="1:30" hidden="1">
      <c r="A1683" s="18" t="s">
        <v>17</v>
      </c>
      <c r="B1683" s="7" t="s">
        <v>86</v>
      </c>
      <c r="C1683" s="137">
        <v>46206</v>
      </c>
      <c r="D1683" s="42" t="s">
        <v>872</v>
      </c>
      <c r="E1683" s="36" t="s">
        <v>492</v>
      </c>
      <c r="F1683" s="112">
        <f t="shared" si="86"/>
        <v>7.8666666666666671</v>
      </c>
      <c r="G1683" s="113">
        <f t="shared" si="84"/>
        <v>0</v>
      </c>
      <c r="H1683" s="115">
        <f t="shared" si="85"/>
        <v>0</v>
      </c>
      <c r="I1683" s="18"/>
      <c r="J1683" s="18"/>
      <c r="K1683" s="7"/>
      <c r="L1683" s="7"/>
      <c r="M1683" s="7"/>
      <c r="N1683" s="18"/>
      <c r="O1683" s="122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</row>
    <row r="1684" spans="1:30" hidden="1">
      <c r="A1684" s="18" t="s">
        <v>17</v>
      </c>
      <c r="B1684" s="7" t="s">
        <v>86</v>
      </c>
      <c r="C1684" s="137">
        <v>46207</v>
      </c>
      <c r="D1684" s="42" t="s">
        <v>872</v>
      </c>
      <c r="E1684" s="36" t="s">
        <v>591</v>
      </c>
      <c r="F1684" s="112">
        <f t="shared" si="86"/>
        <v>7.7333333333333334</v>
      </c>
      <c r="G1684" s="113">
        <f t="shared" si="84"/>
        <v>0</v>
      </c>
      <c r="H1684" s="115">
        <f t="shared" si="85"/>
        <v>0</v>
      </c>
      <c r="I1684" s="18"/>
      <c r="J1684" s="18"/>
      <c r="K1684" s="7"/>
      <c r="L1684" s="7"/>
      <c r="M1684" s="7"/>
      <c r="N1684" s="18"/>
      <c r="O1684" s="122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</row>
    <row r="1685" spans="1:30" hidden="1">
      <c r="A1685" s="18" t="s">
        <v>17</v>
      </c>
      <c r="B1685" s="7" t="s">
        <v>86</v>
      </c>
      <c r="C1685" s="137">
        <v>46208</v>
      </c>
      <c r="D1685" s="42" t="s">
        <v>499</v>
      </c>
      <c r="E1685" s="36" t="s">
        <v>491</v>
      </c>
      <c r="F1685" s="112">
        <f t="shared" si="86"/>
        <v>7.9666666666666668</v>
      </c>
      <c r="G1685" s="113">
        <f t="shared" si="84"/>
        <v>0</v>
      </c>
      <c r="H1685" s="115">
        <f t="shared" si="85"/>
        <v>0</v>
      </c>
      <c r="I1685" s="18"/>
      <c r="J1685" s="18"/>
      <c r="K1685" s="7"/>
      <c r="L1685" s="7"/>
      <c r="M1685" s="7"/>
      <c r="N1685" s="18"/>
      <c r="O1685" s="122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</row>
    <row r="1686" spans="1:30" hidden="1">
      <c r="A1686" s="18" t="s">
        <v>17</v>
      </c>
      <c r="B1686" s="7" t="s">
        <v>86</v>
      </c>
      <c r="C1686" s="137">
        <v>46209</v>
      </c>
      <c r="D1686" s="42" t="s">
        <v>872</v>
      </c>
      <c r="E1686" s="36" t="s">
        <v>303</v>
      </c>
      <c r="F1686" s="112">
        <f t="shared" si="86"/>
        <v>7.95</v>
      </c>
      <c r="G1686" s="113">
        <f t="shared" si="84"/>
        <v>0</v>
      </c>
      <c r="H1686" s="115">
        <f t="shared" si="85"/>
        <v>0</v>
      </c>
      <c r="I1686" s="18"/>
      <c r="J1686" s="18"/>
      <c r="K1686" s="7"/>
      <c r="L1686" s="7"/>
      <c r="M1686" s="7"/>
      <c r="N1686" s="18"/>
      <c r="O1686" s="122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</row>
    <row r="1687" spans="1:30" hidden="1">
      <c r="A1687" s="18" t="s">
        <v>17</v>
      </c>
      <c r="B1687" s="7" t="s">
        <v>86</v>
      </c>
      <c r="C1687" s="137">
        <v>46210</v>
      </c>
      <c r="D1687" s="42" t="s">
        <v>872</v>
      </c>
      <c r="E1687" s="36" t="s">
        <v>769</v>
      </c>
      <c r="F1687" s="112">
        <f t="shared" si="86"/>
        <v>7.75</v>
      </c>
      <c r="G1687" s="113">
        <f t="shared" si="84"/>
        <v>0</v>
      </c>
      <c r="H1687" s="115">
        <f t="shared" si="85"/>
        <v>0</v>
      </c>
      <c r="I1687" s="18"/>
      <c r="J1687" s="18"/>
      <c r="K1687" s="7"/>
      <c r="L1687" s="7"/>
      <c r="M1687" s="7"/>
      <c r="N1687" s="18"/>
      <c r="O1687" s="122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</row>
    <row r="1688" spans="1:30" hidden="1">
      <c r="A1688" s="18" t="s">
        <v>17</v>
      </c>
      <c r="B1688" s="7" t="s">
        <v>86</v>
      </c>
      <c r="C1688" s="137">
        <v>46211</v>
      </c>
      <c r="D1688" s="42" t="s">
        <v>499</v>
      </c>
      <c r="E1688" s="36" t="s">
        <v>974</v>
      </c>
      <c r="F1688" s="112">
        <f t="shared" si="86"/>
        <v>9.4166666666666661</v>
      </c>
      <c r="G1688" s="113">
        <f t="shared" si="84"/>
        <v>0</v>
      </c>
      <c r="H1688" s="115">
        <f t="shared" si="85"/>
        <v>0</v>
      </c>
      <c r="I1688" s="18"/>
      <c r="J1688" s="18"/>
      <c r="K1688" s="7"/>
      <c r="L1688" s="7"/>
      <c r="M1688" s="7"/>
      <c r="N1688" s="18"/>
      <c r="O1688" s="122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</row>
    <row r="1689" spans="1:30" hidden="1">
      <c r="A1689" s="18" t="s">
        <v>17</v>
      </c>
      <c r="B1689" s="7" t="s">
        <v>86</v>
      </c>
      <c r="C1689" s="137">
        <v>46212</v>
      </c>
      <c r="D1689" s="42" t="s">
        <v>499</v>
      </c>
      <c r="E1689" s="36" t="s">
        <v>366</v>
      </c>
      <c r="F1689" s="112">
        <f t="shared" si="86"/>
        <v>8.3666666666666671</v>
      </c>
      <c r="G1689" s="113">
        <f t="shared" si="84"/>
        <v>0</v>
      </c>
      <c r="H1689" s="115">
        <f t="shared" si="85"/>
        <v>0</v>
      </c>
      <c r="I1689" s="18"/>
      <c r="J1689" s="18"/>
      <c r="K1689" s="7"/>
      <c r="L1689" s="7"/>
      <c r="M1689" s="7"/>
      <c r="N1689" s="18"/>
      <c r="O1689" s="122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</row>
    <row r="1690" spans="1:30" hidden="1">
      <c r="A1690" s="18" t="s">
        <v>17</v>
      </c>
      <c r="B1690" s="7" t="s">
        <v>86</v>
      </c>
      <c r="C1690" s="137">
        <v>46213</v>
      </c>
      <c r="D1690" s="42" t="s">
        <v>872</v>
      </c>
      <c r="E1690" s="36" t="s">
        <v>769</v>
      </c>
      <c r="F1690" s="112">
        <f t="shared" si="86"/>
        <v>7.75</v>
      </c>
      <c r="G1690" s="113">
        <f t="shared" si="84"/>
        <v>0</v>
      </c>
      <c r="H1690" s="115">
        <f t="shared" si="85"/>
        <v>0</v>
      </c>
      <c r="I1690" s="18"/>
      <c r="J1690" s="18"/>
      <c r="K1690" s="7"/>
      <c r="L1690" s="7"/>
      <c r="M1690" s="7"/>
      <c r="N1690" s="18"/>
      <c r="O1690" s="122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</row>
    <row r="1691" spans="1:30" hidden="1">
      <c r="A1691" s="18" t="s">
        <v>17</v>
      </c>
      <c r="B1691" s="7" t="s">
        <v>86</v>
      </c>
      <c r="C1691" s="137">
        <v>46214</v>
      </c>
      <c r="D1691" s="42" t="s">
        <v>499</v>
      </c>
      <c r="E1691" s="36" t="s">
        <v>239</v>
      </c>
      <c r="F1691" s="112">
        <f t="shared" si="86"/>
        <v>8.5</v>
      </c>
      <c r="G1691" s="113">
        <f t="shared" si="84"/>
        <v>0</v>
      </c>
      <c r="H1691" s="115">
        <f t="shared" si="85"/>
        <v>0</v>
      </c>
      <c r="I1691" s="18"/>
      <c r="J1691" s="18"/>
      <c r="K1691" s="7"/>
      <c r="L1691" s="7"/>
      <c r="M1691" s="7"/>
      <c r="N1691" s="18"/>
      <c r="O1691" s="122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</row>
    <row r="1692" spans="1:30" hidden="1">
      <c r="A1692" s="18" t="s">
        <v>17</v>
      </c>
      <c r="B1692" s="7" t="s">
        <v>86</v>
      </c>
      <c r="C1692" s="137">
        <v>46216</v>
      </c>
      <c r="D1692" s="42" t="s">
        <v>872</v>
      </c>
      <c r="E1692" s="36" t="s">
        <v>498</v>
      </c>
      <c r="F1692" s="112">
        <f t="shared" si="86"/>
        <v>7.916666666666667</v>
      </c>
      <c r="G1692" s="113">
        <f t="shared" si="84"/>
        <v>0</v>
      </c>
      <c r="H1692" s="115">
        <f t="shared" si="85"/>
        <v>0</v>
      </c>
      <c r="I1692" s="18"/>
      <c r="J1692" s="18"/>
      <c r="K1692" s="7"/>
      <c r="L1692" s="7"/>
      <c r="M1692" s="7"/>
      <c r="N1692" s="18"/>
      <c r="O1692" s="122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</row>
    <row r="1693" spans="1:30" hidden="1">
      <c r="A1693" s="18" t="s">
        <v>17</v>
      </c>
      <c r="B1693" s="7" t="s">
        <v>86</v>
      </c>
      <c r="C1693" s="137">
        <v>46217</v>
      </c>
      <c r="D1693" s="42" t="s">
        <v>872</v>
      </c>
      <c r="E1693" s="36" t="s">
        <v>243</v>
      </c>
      <c r="F1693" s="112">
        <f t="shared" si="86"/>
        <v>8</v>
      </c>
      <c r="G1693" s="113">
        <f t="shared" si="84"/>
        <v>0</v>
      </c>
      <c r="H1693" s="115">
        <f t="shared" si="85"/>
        <v>0</v>
      </c>
      <c r="I1693" s="18"/>
      <c r="J1693" s="18"/>
      <c r="K1693" s="7"/>
      <c r="L1693" s="7"/>
      <c r="M1693" s="7"/>
      <c r="N1693" s="18"/>
      <c r="O1693" s="122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</row>
    <row r="1694" spans="1:30" hidden="1">
      <c r="A1694" s="18" t="s">
        <v>17</v>
      </c>
      <c r="B1694" s="7" t="s">
        <v>86</v>
      </c>
      <c r="C1694" s="137">
        <v>46218</v>
      </c>
      <c r="D1694" s="42" t="s">
        <v>499</v>
      </c>
      <c r="E1694" s="36" t="s">
        <v>364</v>
      </c>
      <c r="F1694" s="112">
        <f t="shared" si="86"/>
        <v>8.3333333333333339</v>
      </c>
      <c r="G1694" s="113">
        <f t="shared" si="84"/>
        <v>0</v>
      </c>
      <c r="H1694" s="115">
        <f t="shared" si="85"/>
        <v>0</v>
      </c>
      <c r="I1694" s="18"/>
      <c r="J1694" s="18"/>
      <c r="K1694" s="7"/>
      <c r="L1694" s="7"/>
      <c r="M1694" s="7"/>
      <c r="N1694" s="18"/>
      <c r="O1694" s="122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</row>
    <row r="1695" spans="1:30" hidden="1">
      <c r="A1695" s="18" t="s">
        <v>17</v>
      </c>
      <c r="B1695" s="7" t="s">
        <v>86</v>
      </c>
      <c r="C1695" s="137">
        <v>46219</v>
      </c>
      <c r="D1695" s="42" t="s">
        <v>499</v>
      </c>
      <c r="E1695" s="36" t="s">
        <v>825</v>
      </c>
      <c r="F1695" s="112">
        <f t="shared" si="86"/>
        <v>8.75</v>
      </c>
      <c r="G1695" s="113">
        <f t="shared" si="84"/>
        <v>0</v>
      </c>
      <c r="H1695" s="115">
        <f t="shared" si="85"/>
        <v>0</v>
      </c>
      <c r="I1695" s="18"/>
      <c r="J1695" s="18"/>
      <c r="K1695" s="7"/>
      <c r="L1695" s="7"/>
      <c r="M1695" s="7"/>
      <c r="N1695" s="18"/>
      <c r="O1695" s="122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</row>
    <row r="1696" spans="1:30" hidden="1">
      <c r="A1696" s="18" t="s">
        <v>17</v>
      </c>
      <c r="B1696" s="7" t="s">
        <v>86</v>
      </c>
      <c r="C1696" s="137">
        <v>46220</v>
      </c>
      <c r="D1696" s="42" t="s">
        <v>872</v>
      </c>
      <c r="E1696" s="36" t="s">
        <v>975</v>
      </c>
      <c r="F1696" s="112">
        <f t="shared" si="86"/>
        <v>7.5</v>
      </c>
      <c r="G1696" s="113">
        <f t="shared" si="84"/>
        <v>0</v>
      </c>
      <c r="H1696" s="115">
        <f t="shared" si="85"/>
        <v>0</v>
      </c>
      <c r="I1696" s="18"/>
      <c r="J1696" s="18"/>
      <c r="K1696" s="7"/>
      <c r="L1696" s="7"/>
      <c r="M1696" s="7"/>
      <c r="N1696" s="18"/>
      <c r="O1696" s="122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</row>
    <row r="1697" spans="1:30" hidden="1">
      <c r="A1697" s="18" t="s">
        <v>17</v>
      </c>
      <c r="B1697" s="7" t="s">
        <v>86</v>
      </c>
      <c r="C1697" s="137">
        <v>46221</v>
      </c>
      <c r="D1697" s="42" t="s">
        <v>872</v>
      </c>
      <c r="E1697" s="36" t="s">
        <v>621</v>
      </c>
      <c r="F1697" s="112">
        <f t="shared" si="86"/>
        <v>7</v>
      </c>
      <c r="G1697" s="113">
        <f t="shared" si="84"/>
        <v>0</v>
      </c>
      <c r="H1697" s="115">
        <f t="shared" si="85"/>
        <v>0</v>
      </c>
      <c r="I1697" s="18"/>
      <c r="J1697" s="18"/>
      <c r="K1697" s="7"/>
      <c r="L1697" s="7"/>
      <c r="M1697" s="7"/>
      <c r="N1697" s="18"/>
      <c r="O1697" s="122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</row>
    <row r="1698" spans="1:30" hidden="1">
      <c r="A1698" s="18" t="s">
        <v>17</v>
      </c>
      <c r="B1698" s="7" t="s">
        <v>86</v>
      </c>
      <c r="C1698" s="137">
        <v>46227</v>
      </c>
      <c r="D1698" s="42" t="s">
        <v>499</v>
      </c>
      <c r="E1698" s="36" t="s">
        <v>364</v>
      </c>
      <c r="F1698" s="112">
        <f t="shared" si="86"/>
        <v>8.3333333333333339</v>
      </c>
      <c r="G1698" s="113">
        <f t="shared" si="84"/>
        <v>0</v>
      </c>
      <c r="H1698" s="115">
        <f t="shared" si="85"/>
        <v>0</v>
      </c>
      <c r="I1698" s="18"/>
      <c r="J1698" s="18"/>
      <c r="K1698" s="7"/>
      <c r="L1698" s="7"/>
      <c r="M1698" s="7"/>
      <c r="N1698" s="18"/>
      <c r="O1698" s="122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</row>
    <row r="1699" spans="1:30" hidden="1">
      <c r="A1699" s="18" t="s">
        <v>17</v>
      </c>
      <c r="B1699" s="7" t="s">
        <v>86</v>
      </c>
      <c r="C1699" s="137">
        <v>46228</v>
      </c>
      <c r="D1699" s="42" t="s">
        <v>872</v>
      </c>
      <c r="E1699" s="36" t="s">
        <v>491</v>
      </c>
      <c r="F1699" s="112">
        <f t="shared" si="86"/>
        <v>7.9666666666666668</v>
      </c>
      <c r="G1699" s="113">
        <f t="shared" si="84"/>
        <v>0</v>
      </c>
      <c r="H1699" s="115">
        <f t="shared" si="85"/>
        <v>0</v>
      </c>
      <c r="I1699" s="18"/>
      <c r="J1699" s="18"/>
      <c r="K1699" s="7"/>
      <c r="L1699" s="7"/>
      <c r="M1699" s="7"/>
      <c r="N1699" s="18"/>
      <c r="O1699" s="122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</row>
    <row r="1700" spans="1:30" hidden="1">
      <c r="A1700" s="18" t="s">
        <v>17</v>
      </c>
      <c r="B1700" s="7" t="s">
        <v>86</v>
      </c>
      <c r="C1700" s="137">
        <v>46229</v>
      </c>
      <c r="D1700" s="42" t="s">
        <v>499</v>
      </c>
      <c r="E1700" s="36" t="s">
        <v>243</v>
      </c>
      <c r="F1700" s="112">
        <f t="shared" si="86"/>
        <v>8</v>
      </c>
      <c r="G1700" s="113">
        <f t="shared" si="84"/>
        <v>0</v>
      </c>
      <c r="H1700" s="115">
        <f t="shared" si="85"/>
        <v>0</v>
      </c>
      <c r="I1700" s="18"/>
      <c r="J1700" s="18"/>
      <c r="K1700" s="7"/>
      <c r="L1700" s="7"/>
      <c r="M1700" s="7"/>
      <c r="N1700" s="18"/>
      <c r="O1700" s="122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</row>
    <row r="1701" spans="1:30" hidden="1">
      <c r="A1701" s="18" t="s">
        <v>17</v>
      </c>
      <c r="B1701" s="7" t="s">
        <v>86</v>
      </c>
      <c r="C1701" s="137">
        <v>46230</v>
      </c>
      <c r="D1701" s="42" t="s">
        <v>872</v>
      </c>
      <c r="E1701" s="36" t="s">
        <v>316</v>
      </c>
      <c r="F1701" s="112">
        <f t="shared" si="86"/>
        <v>7.9</v>
      </c>
      <c r="G1701" s="113">
        <f t="shared" si="84"/>
        <v>0</v>
      </c>
      <c r="H1701" s="115">
        <f t="shared" si="85"/>
        <v>0</v>
      </c>
      <c r="I1701" s="18"/>
      <c r="J1701" s="18"/>
      <c r="K1701" s="7"/>
      <c r="L1701" s="7"/>
      <c r="M1701" s="7"/>
      <c r="N1701" s="18"/>
      <c r="O1701" s="122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</row>
    <row r="1702" spans="1:30" hidden="1">
      <c r="A1702" s="18" t="s">
        <v>17</v>
      </c>
      <c r="B1702" s="7" t="s">
        <v>86</v>
      </c>
      <c r="C1702" s="137">
        <v>46231</v>
      </c>
      <c r="D1702" s="42" t="s">
        <v>872</v>
      </c>
      <c r="E1702" s="36" t="s">
        <v>976</v>
      </c>
      <c r="F1702" s="112">
        <f t="shared" si="86"/>
        <v>7.7666666666666666</v>
      </c>
      <c r="G1702" s="113">
        <f t="shared" si="84"/>
        <v>0</v>
      </c>
      <c r="H1702" s="115">
        <f t="shared" si="85"/>
        <v>0</v>
      </c>
      <c r="I1702" s="18"/>
      <c r="J1702" s="18"/>
      <c r="K1702" s="7"/>
      <c r="L1702" s="7"/>
      <c r="M1702" s="7"/>
      <c r="N1702" s="18"/>
      <c r="O1702" s="122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</row>
    <row r="1703" spans="1:30" hidden="1">
      <c r="A1703" s="18" t="s">
        <v>17</v>
      </c>
      <c r="B1703" s="7" t="s">
        <v>86</v>
      </c>
      <c r="C1703" s="137">
        <v>46232</v>
      </c>
      <c r="D1703" s="42" t="s">
        <v>499</v>
      </c>
      <c r="E1703" s="36" t="s">
        <v>324</v>
      </c>
      <c r="F1703" s="112">
        <f t="shared" si="86"/>
        <v>8.0500000000000007</v>
      </c>
      <c r="G1703" s="113">
        <f t="shared" si="84"/>
        <v>0</v>
      </c>
      <c r="H1703" s="115">
        <f t="shared" si="85"/>
        <v>0</v>
      </c>
      <c r="I1703" s="18"/>
      <c r="J1703" s="18"/>
      <c r="K1703" s="7"/>
      <c r="L1703" s="7"/>
      <c r="M1703" s="7"/>
      <c r="N1703" s="18"/>
      <c r="O1703" s="122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</row>
    <row r="1704" spans="1:30" hidden="1">
      <c r="A1704" s="18" t="s">
        <v>17</v>
      </c>
      <c r="B1704" s="7" t="s">
        <v>86</v>
      </c>
      <c r="C1704" s="137">
        <v>46233</v>
      </c>
      <c r="D1704" s="42" t="s">
        <v>872</v>
      </c>
      <c r="E1704" s="36" t="s">
        <v>316</v>
      </c>
      <c r="F1704" s="112">
        <f t="shared" si="86"/>
        <v>7.9</v>
      </c>
      <c r="G1704" s="113">
        <f t="shared" si="84"/>
        <v>0</v>
      </c>
      <c r="H1704" s="115">
        <f t="shared" si="85"/>
        <v>0</v>
      </c>
      <c r="I1704" s="18"/>
      <c r="J1704" s="18"/>
      <c r="K1704" s="7"/>
      <c r="L1704" s="7"/>
      <c r="M1704" s="7"/>
      <c r="N1704" s="18"/>
      <c r="O1704" s="122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</row>
    <row r="1705" spans="1:30" hidden="1">
      <c r="A1705" s="18" t="s">
        <v>17</v>
      </c>
      <c r="B1705" s="7" t="s">
        <v>86</v>
      </c>
      <c r="C1705" s="137">
        <v>46234</v>
      </c>
      <c r="D1705" s="42" t="s">
        <v>499</v>
      </c>
      <c r="E1705" s="36" t="s">
        <v>558</v>
      </c>
      <c r="F1705" s="112">
        <f t="shared" si="86"/>
        <v>8.25</v>
      </c>
      <c r="G1705" s="113">
        <f t="shared" si="84"/>
        <v>0</v>
      </c>
      <c r="H1705" s="115">
        <f t="shared" si="85"/>
        <v>0</v>
      </c>
      <c r="I1705" s="18"/>
      <c r="J1705" s="18"/>
      <c r="K1705" s="7"/>
      <c r="L1705" s="7"/>
      <c r="M1705" s="7"/>
      <c r="N1705" s="18"/>
      <c r="O1705" s="122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</row>
    <row r="1706" spans="1:30" hidden="1">
      <c r="A1706" s="18" t="s">
        <v>17</v>
      </c>
      <c r="B1706" s="7" t="s">
        <v>87</v>
      </c>
      <c r="C1706" s="137">
        <v>46204</v>
      </c>
      <c r="D1706" s="42" t="s">
        <v>643</v>
      </c>
      <c r="E1706" s="36" t="s">
        <v>553</v>
      </c>
      <c r="F1706" s="112">
        <f t="shared" si="86"/>
        <v>8.4333333333333336</v>
      </c>
      <c r="G1706" s="113">
        <f t="shared" si="84"/>
        <v>0</v>
      </c>
      <c r="H1706" s="115">
        <f t="shared" si="85"/>
        <v>0</v>
      </c>
      <c r="I1706" s="18"/>
      <c r="J1706" s="18"/>
      <c r="K1706" s="7"/>
      <c r="L1706" s="7"/>
      <c r="M1706" s="7"/>
      <c r="N1706" s="18"/>
      <c r="O1706" s="122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</row>
    <row r="1707" spans="1:30" hidden="1">
      <c r="A1707" s="18" t="s">
        <v>17</v>
      </c>
      <c r="B1707" s="7" t="s">
        <v>87</v>
      </c>
      <c r="C1707" s="137">
        <v>46205</v>
      </c>
      <c r="D1707" s="42" t="s">
        <v>643</v>
      </c>
      <c r="E1707" s="36" t="s">
        <v>444</v>
      </c>
      <c r="F1707" s="112">
        <f t="shared" si="86"/>
        <v>8.0333333333333332</v>
      </c>
      <c r="G1707" s="113">
        <f t="shared" si="84"/>
        <v>0</v>
      </c>
      <c r="H1707" s="115">
        <f t="shared" si="85"/>
        <v>0</v>
      </c>
      <c r="I1707" s="18"/>
      <c r="J1707" s="18"/>
      <c r="K1707" s="7"/>
      <c r="L1707" s="7"/>
      <c r="M1707" s="7"/>
      <c r="N1707" s="18"/>
      <c r="O1707" s="122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</row>
    <row r="1708" spans="1:30" hidden="1">
      <c r="A1708" s="18" t="s">
        <v>17</v>
      </c>
      <c r="B1708" s="7" t="s">
        <v>88</v>
      </c>
      <c r="C1708" s="137">
        <v>46204</v>
      </c>
      <c r="D1708" s="42" t="s">
        <v>971</v>
      </c>
      <c r="E1708" s="36" t="s">
        <v>561</v>
      </c>
      <c r="F1708" s="112">
        <f t="shared" si="86"/>
        <v>8.1</v>
      </c>
      <c r="G1708" s="113">
        <f t="shared" si="84"/>
        <v>0</v>
      </c>
      <c r="H1708" s="115">
        <f t="shared" si="85"/>
        <v>0</v>
      </c>
      <c r="I1708" s="18"/>
      <c r="J1708" s="18"/>
      <c r="K1708" s="7"/>
      <c r="L1708" s="7"/>
      <c r="M1708" s="7"/>
      <c r="N1708" s="18"/>
      <c r="O1708" s="122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</row>
    <row r="1709" spans="1:30" hidden="1">
      <c r="A1709" s="18" t="s">
        <v>17</v>
      </c>
      <c r="B1709" s="7" t="s">
        <v>88</v>
      </c>
      <c r="C1709" s="137">
        <v>46205</v>
      </c>
      <c r="D1709" s="42" t="s">
        <v>971</v>
      </c>
      <c r="E1709" s="36" t="s">
        <v>316</v>
      </c>
      <c r="F1709" s="112">
        <f t="shared" si="86"/>
        <v>7.9</v>
      </c>
      <c r="G1709" s="113">
        <f t="shared" si="84"/>
        <v>0</v>
      </c>
      <c r="H1709" s="115">
        <f t="shared" si="85"/>
        <v>0</v>
      </c>
      <c r="I1709" s="18"/>
      <c r="J1709" s="18"/>
      <c r="K1709" s="7"/>
      <c r="L1709" s="7"/>
      <c r="M1709" s="7"/>
      <c r="N1709" s="18"/>
      <c r="O1709" s="122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</row>
    <row r="1710" spans="1:30" hidden="1">
      <c r="A1710" s="18" t="s">
        <v>17</v>
      </c>
      <c r="B1710" s="7" t="s">
        <v>88</v>
      </c>
      <c r="C1710" s="137">
        <v>46206</v>
      </c>
      <c r="D1710" s="42" t="s">
        <v>971</v>
      </c>
      <c r="E1710" s="36" t="s">
        <v>316</v>
      </c>
      <c r="F1710" s="112">
        <f t="shared" si="86"/>
        <v>7.9</v>
      </c>
      <c r="G1710" s="113">
        <f t="shared" si="84"/>
        <v>0</v>
      </c>
      <c r="H1710" s="115">
        <f t="shared" si="85"/>
        <v>0</v>
      </c>
      <c r="I1710" s="18"/>
      <c r="J1710" s="18"/>
      <c r="K1710" s="7"/>
      <c r="L1710" s="7"/>
      <c r="M1710" s="7"/>
      <c r="N1710" s="18"/>
      <c r="O1710" s="122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</row>
    <row r="1711" spans="1:30" hidden="1">
      <c r="A1711" s="18" t="s">
        <v>17</v>
      </c>
      <c r="B1711" s="7" t="s">
        <v>88</v>
      </c>
      <c r="C1711" s="137">
        <v>46207</v>
      </c>
      <c r="D1711" s="42" t="s">
        <v>971</v>
      </c>
      <c r="E1711" s="36" t="s">
        <v>491</v>
      </c>
      <c r="F1711" s="112">
        <f t="shared" si="86"/>
        <v>7.9666666666666668</v>
      </c>
      <c r="G1711" s="113">
        <f t="shared" si="84"/>
        <v>0</v>
      </c>
      <c r="H1711" s="115">
        <f t="shared" si="85"/>
        <v>0</v>
      </c>
      <c r="I1711" s="18"/>
      <c r="J1711" s="18"/>
      <c r="K1711" s="7"/>
      <c r="L1711" s="7"/>
      <c r="M1711" s="7"/>
      <c r="N1711" s="18"/>
      <c r="O1711" s="122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</row>
    <row r="1712" spans="1:30" hidden="1">
      <c r="A1712" s="18" t="s">
        <v>17</v>
      </c>
      <c r="B1712" s="7" t="s">
        <v>88</v>
      </c>
      <c r="C1712" s="137">
        <v>46208</v>
      </c>
      <c r="D1712" s="42" t="s">
        <v>971</v>
      </c>
      <c r="E1712" s="36" t="s">
        <v>468</v>
      </c>
      <c r="F1712" s="112">
        <f t="shared" si="86"/>
        <v>8.0833333333333339</v>
      </c>
      <c r="G1712" s="113">
        <f t="shared" si="84"/>
        <v>0</v>
      </c>
      <c r="H1712" s="115">
        <f t="shared" si="85"/>
        <v>0</v>
      </c>
      <c r="I1712" s="18"/>
      <c r="J1712" s="18"/>
      <c r="K1712" s="7"/>
      <c r="L1712" s="7"/>
      <c r="M1712" s="7"/>
      <c r="N1712" s="18"/>
      <c r="O1712" s="122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</row>
    <row r="1713" spans="1:30" hidden="1">
      <c r="A1713" s="18" t="s">
        <v>17</v>
      </c>
      <c r="B1713" s="7" t="s">
        <v>88</v>
      </c>
      <c r="C1713" s="137">
        <v>46209</v>
      </c>
      <c r="D1713" s="42" t="s">
        <v>971</v>
      </c>
      <c r="E1713" s="36" t="s">
        <v>243</v>
      </c>
      <c r="F1713" s="112">
        <f t="shared" si="86"/>
        <v>8</v>
      </c>
      <c r="G1713" s="113">
        <f t="shared" si="84"/>
        <v>0</v>
      </c>
      <c r="H1713" s="115">
        <f t="shared" si="85"/>
        <v>0</v>
      </c>
      <c r="I1713" s="18"/>
      <c r="J1713" s="18"/>
      <c r="K1713" s="7"/>
      <c r="L1713" s="7"/>
      <c r="M1713" s="7"/>
      <c r="N1713" s="18"/>
      <c r="O1713" s="122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</row>
    <row r="1714" spans="1:30" hidden="1">
      <c r="A1714" s="18" t="s">
        <v>17</v>
      </c>
      <c r="B1714" s="7" t="s">
        <v>88</v>
      </c>
      <c r="C1714" s="137">
        <v>46210</v>
      </c>
      <c r="D1714" s="42" t="s">
        <v>971</v>
      </c>
      <c r="E1714" s="36" t="s">
        <v>316</v>
      </c>
      <c r="F1714" s="112">
        <f t="shared" si="86"/>
        <v>7.9</v>
      </c>
      <c r="G1714" s="113">
        <f t="shared" si="84"/>
        <v>0</v>
      </c>
      <c r="H1714" s="115">
        <f t="shared" si="85"/>
        <v>0</v>
      </c>
      <c r="I1714" s="18"/>
      <c r="J1714" s="18"/>
      <c r="K1714" s="7"/>
      <c r="L1714" s="7"/>
      <c r="M1714" s="7"/>
      <c r="N1714" s="18"/>
      <c r="O1714" s="122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</row>
    <row r="1715" spans="1:30" hidden="1">
      <c r="A1715" s="18" t="s">
        <v>17</v>
      </c>
      <c r="B1715" s="7" t="s">
        <v>88</v>
      </c>
      <c r="C1715" s="137">
        <v>46211</v>
      </c>
      <c r="D1715" s="42" t="s">
        <v>971</v>
      </c>
      <c r="E1715" s="36" t="s">
        <v>495</v>
      </c>
      <c r="F1715" s="112">
        <f t="shared" si="86"/>
        <v>8.0166666666666675</v>
      </c>
      <c r="G1715" s="113">
        <f t="shared" si="84"/>
        <v>0</v>
      </c>
      <c r="H1715" s="115">
        <f t="shared" si="85"/>
        <v>0</v>
      </c>
      <c r="I1715" s="18"/>
      <c r="J1715" s="18"/>
      <c r="K1715" s="7"/>
      <c r="L1715" s="7"/>
      <c r="M1715" s="7"/>
      <c r="N1715" s="18"/>
      <c r="O1715" s="122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</row>
    <row r="1716" spans="1:30" hidden="1">
      <c r="A1716" s="18" t="s">
        <v>17</v>
      </c>
      <c r="B1716" s="7" t="s">
        <v>88</v>
      </c>
      <c r="C1716" s="137">
        <v>46212</v>
      </c>
      <c r="D1716" s="42" t="s">
        <v>971</v>
      </c>
      <c r="E1716" s="36" t="s">
        <v>494</v>
      </c>
      <c r="F1716" s="112">
        <f t="shared" si="86"/>
        <v>7.8833333333333329</v>
      </c>
      <c r="G1716" s="113">
        <f t="shared" si="84"/>
        <v>0</v>
      </c>
      <c r="H1716" s="115">
        <f t="shared" si="85"/>
        <v>0</v>
      </c>
      <c r="I1716" s="18"/>
      <c r="J1716" s="18"/>
      <c r="K1716" s="7"/>
      <c r="L1716" s="7"/>
      <c r="M1716" s="7"/>
      <c r="N1716" s="18"/>
      <c r="O1716" s="122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</row>
    <row r="1717" spans="1:30" hidden="1">
      <c r="A1717" s="18" t="s">
        <v>17</v>
      </c>
      <c r="B1717" s="7" t="s">
        <v>88</v>
      </c>
      <c r="C1717" s="137">
        <v>46213</v>
      </c>
      <c r="D1717" s="42" t="s">
        <v>971</v>
      </c>
      <c r="E1717" s="36" t="s">
        <v>491</v>
      </c>
      <c r="F1717" s="112">
        <f t="shared" si="86"/>
        <v>7.9666666666666668</v>
      </c>
      <c r="G1717" s="113">
        <f t="shared" si="84"/>
        <v>0</v>
      </c>
      <c r="H1717" s="115">
        <f t="shared" si="85"/>
        <v>0</v>
      </c>
      <c r="I1717" s="18"/>
      <c r="J1717" s="18"/>
      <c r="K1717" s="7"/>
      <c r="L1717" s="7"/>
      <c r="M1717" s="7"/>
      <c r="N1717" s="18"/>
      <c r="O1717" s="122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</row>
    <row r="1718" spans="1:30" hidden="1">
      <c r="A1718" s="18" t="s">
        <v>17</v>
      </c>
      <c r="B1718" s="7" t="s">
        <v>88</v>
      </c>
      <c r="C1718" s="137">
        <v>46214</v>
      </c>
      <c r="D1718" s="42" t="s">
        <v>971</v>
      </c>
      <c r="E1718" s="36" t="s">
        <v>324</v>
      </c>
      <c r="F1718" s="112">
        <f t="shared" si="86"/>
        <v>8.0500000000000007</v>
      </c>
      <c r="G1718" s="113">
        <f t="shared" si="84"/>
        <v>0</v>
      </c>
      <c r="H1718" s="115">
        <f t="shared" si="85"/>
        <v>0</v>
      </c>
      <c r="I1718" s="18"/>
      <c r="J1718" s="18"/>
      <c r="K1718" s="7"/>
      <c r="L1718" s="7"/>
      <c r="M1718" s="7"/>
      <c r="N1718" s="18"/>
      <c r="O1718" s="122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</row>
    <row r="1719" spans="1:30" hidden="1">
      <c r="A1719" s="18" t="s">
        <v>17</v>
      </c>
      <c r="B1719" s="7" t="s">
        <v>88</v>
      </c>
      <c r="C1719" s="137">
        <v>46215</v>
      </c>
      <c r="D1719" s="42" t="s">
        <v>971</v>
      </c>
      <c r="E1719" s="36" t="s">
        <v>298</v>
      </c>
      <c r="F1719" s="112">
        <f t="shared" si="86"/>
        <v>7.9833333333333334</v>
      </c>
      <c r="G1719" s="113">
        <f t="shared" si="84"/>
        <v>0</v>
      </c>
      <c r="H1719" s="115">
        <f t="shared" si="85"/>
        <v>0</v>
      </c>
      <c r="I1719" s="18"/>
      <c r="J1719" s="18"/>
      <c r="K1719" s="7"/>
      <c r="L1719" s="7"/>
      <c r="M1719" s="7"/>
      <c r="N1719" s="18"/>
      <c r="O1719" s="122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</row>
    <row r="1720" spans="1:30" hidden="1">
      <c r="A1720" s="18" t="s">
        <v>17</v>
      </c>
      <c r="B1720" s="7" t="s">
        <v>88</v>
      </c>
      <c r="C1720" s="137">
        <v>46216</v>
      </c>
      <c r="D1720" s="42" t="s">
        <v>971</v>
      </c>
      <c r="E1720" s="36" t="s">
        <v>243</v>
      </c>
      <c r="F1720" s="112">
        <f t="shared" si="86"/>
        <v>8</v>
      </c>
      <c r="G1720" s="113">
        <f t="shared" si="84"/>
        <v>0</v>
      </c>
      <c r="H1720" s="115">
        <f t="shared" si="85"/>
        <v>0</v>
      </c>
      <c r="I1720" s="18"/>
      <c r="J1720" s="18"/>
      <c r="K1720" s="7"/>
      <c r="L1720" s="7"/>
      <c r="M1720" s="7"/>
      <c r="N1720" s="18"/>
      <c r="O1720" s="122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</row>
    <row r="1721" spans="1:30" hidden="1">
      <c r="A1721" s="18" t="s">
        <v>17</v>
      </c>
      <c r="B1721" s="7" t="s">
        <v>88</v>
      </c>
      <c r="C1721" s="137">
        <v>46217</v>
      </c>
      <c r="D1721" s="42" t="s">
        <v>971</v>
      </c>
      <c r="E1721" s="36" t="s">
        <v>243</v>
      </c>
      <c r="F1721" s="112">
        <f t="shared" si="86"/>
        <v>8</v>
      </c>
      <c r="G1721" s="113">
        <f t="shared" si="84"/>
        <v>0</v>
      </c>
      <c r="H1721" s="115">
        <f t="shared" si="85"/>
        <v>0</v>
      </c>
      <c r="I1721" s="18"/>
      <c r="J1721" s="18"/>
      <c r="K1721" s="7"/>
      <c r="L1721" s="7"/>
      <c r="M1721" s="7"/>
      <c r="N1721" s="18"/>
      <c r="O1721" s="122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</row>
    <row r="1722" spans="1:30" hidden="1">
      <c r="A1722" s="18" t="s">
        <v>17</v>
      </c>
      <c r="B1722" s="7" t="s">
        <v>88</v>
      </c>
      <c r="C1722" s="137">
        <v>46218</v>
      </c>
      <c r="D1722" s="42" t="s">
        <v>971</v>
      </c>
      <c r="E1722" s="36" t="s">
        <v>243</v>
      </c>
      <c r="F1722" s="112">
        <f t="shared" si="86"/>
        <v>8</v>
      </c>
      <c r="G1722" s="113">
        <f t="shared" si="84"/>
        <v>0</v>
      </c>
      <c r="H1722" s="115">
        <f t="shared" si="85"/>
        <v>0</v>
      </c>
      <c r="I1722" s="18"/>
      <c r="J1722" s="18"/>
      <c r="K1722" s="7"/>
      <c r="L1722" s="7"/>
      <c r="M1722" s="7"/>
      <c r="N1722" s="18"/>
      <c r="O1722" s="122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</row>
    <row r="1723" spans="1:30" hidden="1">
      <c r="A1723" s="18" t="s">
        <v>17</v>
      </c>
      <c r="B1723" s="7" t="s">
        <v>88</v>
      </c>
      <c r="C1723" s="137">
        <v>46219</v>
      </c>
      <c r="D1723" s="42" t="s">
        <v>971</v>
      </c>
      <c r="E1723" s="36" t="s">
        <v>498</v>
      </c>
      <c r="F1723" s="112">
        <f t="shared" si="86"/>
        <v>7.916666666666667</v>
      </c>
      <c r="G1723" s="113">
        <f t="shared" si="84"/>
        <v>0</v>
      </c>
      <c r="H1723" s="115">
        <f t="shared" si="85"/>
        <v>0</v>
      </c>
      <c r="I1723" s="18"/>
      <c r="J1723" s="18"/>
      <c r="K1723" s="7"/>
      <c r="L1723" s="7"/>
      <c r="M1723" s="7"/>
      <c r="N1723" s="18"/>
      <c r="O1723" s="122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</row>
    <row r="1724" spans="1:30" hidden="1">
      <c r="A1724" s="18" t="s">
        <v>17</v>
      </c>
      <c r="B1724" s="7" t="s">
        <v>88</v>
      </c>
      <c r="C1724" s="137">
        <v>46220</v>
      </c>
      <c r="D1724" s="42" t="s">
        <v>971</v>
      </c>
      <c r="E1724" s="36" t="s">
        <v>298</v>
      </c>
      <c r="F1724" s="112">
        <f t="shared" si="86"/>
        <v>7.9833333333333334</v>
      </c>
      <c r="G1724" s="113">
        <f t="shared" si="84"/>
        <v>0</v>
      </c>
      <c r="H1724" s="115">
        <f t="shared" si="85"/>
        <v>0</v>
      </c>
      <c r="I1724" s="18"/>
      <c r="J1724" s="18"/>
      <c r="K1724" s="7"/>
      <c r="L1724" s="7"/>
      <c r="M1724" s="7"/>
      <c r="N1724" s="18"/>
      <c r="O1724" s="122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</row>
    <row r="1725" spans="1:30" hidden="1">
      <c r="A1725" s="18" t="s">
        <v>17</v>
      </c>
      <c r="B1725" s="7" t="s">
        <v>88</v>
      </c>
      <c r="C1725" s="137">
        <v>46221</v>
      </c>
      <c r="D1725" s="42" t="s">
        <v>971</v>
      </c>
      <c r="E1725" s="36" t="s">
        <v>509</v>
      </c>
      <c r="F1725" s="112">
        <f t="shared" si="86"/>
        <v>6.65</v>
      </c>
      <c r="G1725" s="113">
        <f t="shared" si="84"/>
        <v>0</v>
      </c>
      <c r="H1725" s="115">
        <f t="shared" si="85"/>
        <v>0</v>
      </c>
      <c r="I1725" s="18"/>
      <c r="J1725" s="18"/>
      <c r="K1725" s="7"/>
      <c r="L1725" s="7"/>
      <c r="M1725" s="7"/>
      <c r="N1725" s="18"/>
      <c r="O1725" s="122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</row>
    <row r="1726" spans="1:30" hidden="1">
      <c r="A1726" s="18" t="s">
        <v>17</v>
      </c>
      <c r="B1726" s="7" t="s">
        <v>88</v>
      </c>
      <c r="C1726" s="137">
        <v>46222</v>
      </c>
      <c r="D1726" s="42" t="s">
        <v>971</v>
      </c>
      <c r="E1726" s="36" t="s">
        <v>820</v>
      </c>
      <c r="F1726" s="112">
        <f t="shared" si="86"/>
        <v>7.833333333333333</v>
      </c>
      <c r="G1726" s="113">
        <f t="shared" si="84"/>
        <v>0</v>
      </c>
      <c r="H1726" s="115">
        <f t="shared" si="85"/>
        <v>0</v>
      </c>
      <c r="I1726" s="18"/>
      <c r="J1726" s="18"/>
      <c r="K1726" s="7"/>
      <c r="L1726" s="7"/>
      <c r="M1726" s="7"/>
      <c r="N1726" s="18"/>
      <c r="O1726" s="122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</row>
    <row r="1727" spans="1:30" hidden="1">
      <c r="A1727" s="18" t="s">
        <v>17</v>
      </c>
      <c r="B1727" s="7" t="s">
        <v>88</v>
      </c>
      <c r="C1727" s="140">
        <v>46223</v>
      </c>
      <c r="D1727" s="42" t="s">
        <v>971</v>
      </c>
      <c r="E1727" s="36" t="s">
        <v>219</v>
      </c>
      <c r="F1727" s="112">
        <f t="shared" si="86"/>
        <v>7.9333333333333336</v>
      </c>
      <c r="G1727" s="113">
        <f t="shared" si="84"/>
        <v>0</v>
      </c>
      <c r="H1727" s="115">
        <f t="shared" si="85"/>
        <v>0</v>
      </c>
      <c r="I1727" s="18"/>
      <c r="J1727" s="18"/>
      <c r="K1727" s="7"/>
      <c r="L1727" s="7"/>
      <c r="M1727" s="7"/>
      <c r="N1727" s="18"/>
      <c r="O1727" s="122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</row>
    <row r="1728" spans="1:30" hidden="1">
      <c r="A1728" s="18" t="s">
        <v>17</v>
      </c>
      <c r="B1728" s="7" t="s">
        <v>88</v>
      </c>
      <c r="C1728" s="140">
        <v>46224</v>
      </c>
      <c r="D1728" s="42" t="s">
        <v>971</v>
      </c>
      <c r="E1728" s="36" t="s">
        <v>607</v>
      </c>
      <c r="F1728" s="112">
        <f t="shared" si="86"/>
        <v>8.1166666666666671</v>
      </c>
      <c r="G1728" s="113">
        <f t="shared" si="84"/>
        <v>0</v>
      </c>
      <c r="H1728" s="115">
        <f t="shared" si="85"/>
        <v>0</v>
      </c>
      <c r="I1728" s="18"/>
      <c r="J1728" s="18"/>
      <c r="K1728" s="7"/>
      <c r="L1728" s="7"/>
      <c r="M1728" s="7"/>
      <c r="N1728" s="18"/>
      <c r="O1728" s="122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</row>
    <row r="1729" spans="1:30" hidden="1">
      <c r="A1729" s="18" t="s">
        <v>17</v>
      </c>
      <c r="B1729" s="7" t="s">
        <v>88</v>
      </c>
      <c r="C1729" s="140">
        <v>46225</v>
      </c>
      <c r="D1729" s="42" t="s">
        <v>971</v>
      </c>
      <c r="E1729" s="36" t="s">
        <v>496</v>
      </c>
      <c r="F1729" s="112">
        <f t="shared" si="86"/>
        <v>8.0666666666666664</v>
      </c>
      <c r="G1729" s="113">
        <f t="shared" si="84"/>
        <v>0</v>
      </c>
      <c r="H1729" s="115">
        <f t="shared" si="85"/>
        <v>0</v>
      </c>
      <c r="I1729" s="18"/>
      <c r="J1729" s="18"/>
      <c r="K1729" s="7"/>
      <c r="L1729" s="7"/>
      <c r="M1729" s="7"/>
      <c r="N1729" s="18"/>
      <c r="O1729" s="122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</row>
    <row r="1730" spans="1:30" hidden="1">
      <c r="A1730" s="18" t="s">
        <v>17</v>
      </c>
      <c r="B1730" s="7" t="s">
        <v>88</v>
      </c>
      <c r="C1730" s="140">
        <v>46226</v>
      </c>
      <c r="D1730" s="42" t="s">
        <v>971</v>
      </c>
      <c r="E1730" s="36" t="s">
        <v>493</v>
      </c>
      <c r="F1730" s="112">
        <f t="shared" si="86"/>
        <v>7.8166666666666664</v>
      </c>
      <c r="G1730" s="113">
        <f t="shared" ref="G1730:G1793" si="87">IF(AND(ISNUMBER(F1730), F1730&lt;4), 1, 0)</f>
        <v>0</v>
      </c>
      <c r="H1730" s="115">
        <f t="shared" ref="H1730:H1793" si="88">IF(AND(G1730=1, COUNTIFS(A:A, A1730, B:B, B1730, C:C, C1730) &gt; 1), 1, 0)</f>
        <v>0</v>
      </c>
      <c r="I1730" s="18"/>
      <c r="J1730" s="18"/>
      <c r="K1730" s="7"/>
      <c r="L1730" s="7"/>
      <c r="M1730" s="7"/>
      <c r="N1730" s="18"/>
      <c r="O1730" s="122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</row>
    <row r="1731" spans="1:30" hidden="1">
      <c r="A1731" s="18" t="s">
        <v>17</v>
      </c>
      <c r="B1731" s="7" t="s">
        <v>88</v>
      </c>
      <c r="C1731" s="140">
        <v>46227</v>
      </c>
      <c r="D1731" s="42" t="s">
        <v>971</v>
      </c>
      <c r="E1731" s="36" t="s">
        <v>493</v>
      </c>
      <c r="F1731" s="112">
        <f t="shared" ref="F1731:F1794" si="89">IF(ISNUMBER(SEARCH("h",E1731)), LEFT(E1731,SEARCH("h",E1731)-1) + IFERROR(MID(E1731,SEARCH("h",E1731)+1,LEN(E1731)-SEARCH("h",E1731)-1)/60, 0), IF(ISNUMBER(SEARCH("p",E1731)), LEFT(E1731,SEARCH("p",E1731)-1)/60, "")
)</f>
        <v>7.8166666666666664</v>
      </c>
      <c r="G1731" s="113">
        <f t="shared" si="87"/>
        <v>0</v>
      </c>
      <c r="H1731" s="115">
        <f t="shared" si="88"/>
        <v>0</v>
      </c>
      <c r="I1731" s="18"/>
      <c r="J1731" s="18"/>
      <c r="K1731" s="7"/>
      <c r="L1731" s="7"/>
      <c r="M1731" s="7"/>
      <c r="N1731" s="18"/>
      <c r="O1731" s="122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</row>
    <row r="1732" spans="1:30" hidden="1">
      <c r="A1732" s="18" t="s">
        <v>17</v>
      </c>
      <c r="B1732" s="7" t="s">
        <v>88</v>
      </c>
      <c r="C1732" s="140">
        <v>46229</v>
      </c>
      <c r="D1732" s="42" t="s">
        <v>971</v>
      </c>
      <c r="E1732" s="36" t="s">
        <v>303</v>
      </c>
      <c r="F1732" s="112">
        <f t="shared" si="89"/>
        <v>7.95</v>
      </c>
      <c r="G1732" s="113">
        <f t="shared" si="87"/>
        <v>0</v>
      </c>
      <c r="H1732" s="115">
        <f t="shared" si="88"/>
        <v>0</v>
      </c>
      <c r="I1732" s="18"/>
      <c r="J1732" s="18"/>
      <c r="K1732" s="7"/>
      <c r="L1732" s="7"/>
      <c r="M1732" s="7"/>
      <c r="N1732" s="18"/>
      <c r="O1732" s="122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</row>
    <row r="1733" spans="1:30" hidden="1">
      <c r="A1733" s="18" t="s">
        <v>17</v>
      </c>
      <c r="B1733" s="7" t="s">
        <v>88</v>
      </c>
      <c r="C1733" s="140">
        <v>46230</v>
      </c>
      <c r="D1733" s="42" t="s">
        <v>971</v>
      </c>
      <c r="E1733" s="36" t="s">
        <v>303</v>
      </c>
      <c r="F1733" s="112">
        <f t="shared" si="89"/>
        <v>7.95</v>
      </c>
      <c r="G1733" s="113">
        <f t="shared" si="87"/>
        <v>0</v>
      </c>
      <c r="H1733" s="115">
        <f t="shared" si="88"/>
        <v>0</v>
      </c>
      <c r="I1733" s="18"/>
      <c r="J1733" s="18"/>
      <c r="K1733" s="7"/>
      <c r="L1733" s="7"/>
      <c r="M1733" s="7"/>
      <c r="N1733" s="18"/>
      <c r="O1733" s="122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</row>
    <row r="1734" spans="1:30" hidden="1">
      <c r="A1734" s="18" t="s">
        <v>17</v>
      </c>
      <c r="B1734" s="7" t="s">
        <v>88</v>
      </c>
      <c r="C1734" s="137">
        <v>46231</v>
      </c>
      <c r="D1734" s="42" t="s">
        <v>971</v>
      </c>
      <c r="E1734" s="36" t="s">
        <v>492</v>
      </c>
      <c r="F1734" s="112">
        <f t="shared" si="89"/>
        <v>7.8666666666666671</v>
      </c>
      <c r="G1734" s="113">
        <f t="shared" si="87"/>
        <v>0</v>
      </c>
      <c r="H1734" s="115">
        <f t="shared" si="88"/>
        <v>0</v>
      </c>
      <c r="I1734" s="18"/>
      <c r="J1734" s="18"/>
      <c r="K1734" s="7"/>
      <c r="L1734" s="7"/>
      <c r="M1734" s="7"/>
      <c r="N1734" s="18"/>
      <c r="O1734" s="122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</row>
    <row r="1735" spans="1:30" hidden="1">
      <c r="A1735" s="18" t="s">
        <v>17</v>
      </c>
      <c r="B1735" s="7" t="s">
        <v>88</v>
      </c>
      <c r="C1735" s="137">
        <v>46232</v>
      </c>
      <c r="D1735" s="42" t="s">
        <v>971</v>
      </c>
      <c r="E1735" s="36" t="s">
        <v>561</v>
      </c>
      <c r="F1735" s="112">
        <f t="shared" si="89"/>
        <v>8.1</v>
      </c>
      <c r="G1735" s="113">
        <f t="shared" si="87"/>
        <v>0</v>
      </c>
      <c r="H1735" s="115">
        <f t="shared" si="88"/>
        <v>0</v>
      </c>
      <c r="I1735" s="18"/>
      <c r="J1735" s="18"/>
      <c r="K1735" s="7"/>
      <c r="L1735" s="7"/>
      <c r="M1735" s="7"/>
      <c r="N1735" s="18"/>
      <c r="O1735" s="122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</row>
    <row r="1736" spans="1:30" hidden="1">
      <c r="A1736" s="18" t="s">
        <v>17</v>
      </c>
      <c r="B1736" s="7" t="s">
        <v>88</v>
      </c>
      <c r="C1736" s="137">
        <v>46233</v>
      </c>
      <c r="D1736" s="42" t="s">
        <v>971</v>
      </c>
      <c r="E1736" s="36" t="s">
        <v>444</v>
      </c>
      <c r="F1736" s="112">
        <f t="shared" si="89"/>
        <v>8.0333333333333332</v>
      </c>
      <c r="G1736" s="113">
        <f t="shared" si="87"/>
        <v>0</v>
      </c>
      <c r="H1736" s="115">
        <f t="shared" si="88"/>
        <v>0</v>
      </c>
      <c r="I1736" s="18"/>
      <c r="J1736" s="18"/>
      <c r="K1736" s="7"/>
      <c r="L1736" s="7"/>
      <c r="M1736" s="7"/>
      <c r="N1736" s="18"/>
      <c r="O1736" s="122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</row>
    <row r="1737" spans="1:30" hidden="1">
      <c r="A1737" s="18" t="s">
        <v>17</v>
      </c>
      <c r="B1737" s="7" t="s">
        <v>88</v>
      </c>
      <c r="C1737" s="137">
        <v>46234</v>
      </c>
      <c r="D1737" s="42" t="s">
        <v>971</v>
      </c>
      <c r="E1737" s="36" t="s">
        <v>324</v>
      </c>
      <c r="F1737" s="112">
        <f t="shared" si="89"/>
        <v>8.0500000000000007</v>
      </c>
      <c r="G1737" s="113">
        <f t="shared" si="87"/>
        <v>0</v>
      </c>
      <c r="H1737" s="115">
        <f t="shared" si="88"/>
        <v>0</v>
      </c>
      <c r="I1737" s="18"/>
      <c r="J1737" s="18"/>
      <c r="K1737" s="7"/>
      <c r="L1737" s="7"/>
      <c r="M1737" s="7"/>
      <c r="N1737" s="18"/>
      <c r="O1737" s="122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</row>
    <row r="1738" spans="1:30" hidden="1">
      <c r="A1738" s="18" t="s">
        <v>17</v>
      </c>
      <c r="B1738" s="7" t="s">
        <v>90</v>
      </c>
      <c r="C1738" s="137">
        <v>46204</v>
      </c>
      <c r="D1738" s="42" t="s">
        <v>971</v>
      </c>
      <c r="E1738" s="36" t="s">
        <v>742</v>
      </c>
      <c r="F1738" s="112">
        <f t="shared" si="89"/>
        <v>7.85</v>
      </c>
      <c r="G1738" s="113">
        <f t="shared" si="87"/>
        <v>0</v>
      </c>
      <c r="H1738" s="115">
        <f t="shared" si="88"/>
        <v>0</v>
      </c>
      <c r="I1738" s="18"/>
      <c r="J1738" s="18"/>
      <c r="K1738" s="7"/>
      <c r="L1738" s="7"/>
      <c r="M1738" s="7"/>
      <c r="N1738" s="18"/>
      <c r="O1738" s="122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</row>
    <row r="1739" spans="1:30" hidden="1">
      <c r="A1739" s="18" t="s">
        <v>17</v>
      </c>
      <c r="B1739" s="7" t="s">
        <v>90</v>
      </c>
      <c r="C1739" s="137">
        <v>46205</v>
      </c>
      <c r="D1739" s="42" t="s">
        <v>971</v>
      </c>
      <c r="E1739" s="36" t="s">
        <v>742</v>
      </c>
      <c r="F1739" s="112">
        <f t="shared" si="89"/>
        <v>7.85</v>
      </c>
      <c r="G1739" s="113">
        <f t="shared" si="87"/>
        <v>0</v>
      </c>
      <c r="H1739" s="115">
        <f t="shared" si="88"/>
        <v>0</v>
      </c>
      <c r="I1739" s="18"/>
      <c r="J1739" s="18"/>
      <c r="K1739" s="7"/>
      <c r="L1739" s="7"/>
      <c r="M1739" s="7"/>
      <c r="N1739" s="18"/>
      <c r="O1739" s="122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</row>
    <row r="1740" spans="1:30" hidden="1">
      <c r="A1740" s="18" t="s">
        <v>17</v>
      </c>
      <c r="B1740" s="7" t="s">
        <v>90</v>
      </c>
      <c r="C1740" s="137">
        <v>46206</v>
      </c>
      <c r="D1740" s="42" t="s">
        <v>971</v>
      </c>
      <c r="E1740" s="36" t="s">
        <v>623</v>
      </c>
      <c r="F1740" s="112">
        <f t="shared" si="89"/>
        <v>7.8</v>
      </c>
      <c r="G1740" s="113">
        <f t="shared" si="87"/>
        <v>0</v>
      </c>
      <c r="H1740" s="115">
        <f t="shared" si="88"/>
        <v>0</v>
      </c>
      <c r="I1740" s="18"/>
      <c r="J1740" s="18"/>
      <c r="K1740" s="7"/>
      <c r="L1740" s="7"/>
      <c r="M1740" s="7"/>
      <c r="N1740" s="18"/>
      <c r="O1740" s="122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</row>
    <row r="1741" spans="1:30" hidden="1">
      <c r="A1741" s="18" t="s">
        <v>17</v>
      </c>
      <c r="B1741" s="7" t="s">
        <v>90</v>
      </c>
      <c r="C1741" s="137">
        <v>46207</v>
      </c>
      <c r="D1741" s="42" t="s">
        <v>971</v>
      </c>
      <c r="E1741" s="36" t="s">
        <v>820</v>
      </c>
      <c r="F1741" s="112">
        <f t="shared" si="89"/>
        <v>7.833333333333333</v>
      </c>
      <c r="G1741" s="113">
        <f t="shared" si="87"/>
        <v>0</v>
      </c>
      <c r="H1741" s="115">
        <f t="shared" si="88"/>
        <v>0</v>
      </c>
      <c r="I1741" s="18"/>
      <c r="J1741" s="18"/>
      <c r="K1741" s="7"/>
      <c r="L1741" s="7"/>
      <c r="M1741" s="7"/>
      <c r="N1741" s="18"/>
      <c r="O1741" s="122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</row>
    <row r="1742" spans="1:30" hidden="1">
      <c r="A1742" s="18" t="s">
        <v>17</v>
      </c>
      <c r="B1742" s="7" t="s">
        <v>90</v>
      </c>
      <c r="C1742" s="137">
        <v>46208</v>
      </c>
      <c r="D1742" s="42" t="s">
        <v>971</v>
      </c>
      <c r="E1742" s="36" t="s">
        <v>493</v>
      </c>
      <c r="F1742" s="112">
        <f t="shared" si="89"/>
        <v>7.8166666666666664</v>
      </c>
      <c r="G1742" s="113">
        <f t="shared" si="87"/>
        <v>0</v>
      </c>
      <c r="H1742" s="115">
        <f t="shared" si="88"/>
        <v>0</v>
      </c>
      <c r="I1742" s="18"/>
      <c r="J1742" s="18"/>
      <c r="K1742" s="7"/>
      <c r="L1742" s="7"/>
      <c r="M1742" s="7"/>
      <c r="N1742" s="18"/>
      <c r="O1742" s="122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</row>
    <row r="1743" spans="1:30" hidden="1">
      <c r="A1743" s="18" t="s">
        <v>17</v>
      </c>
      <c r="B1743" s="7" t="s">
        <v>90</v>
      </c>
      <c r="C1743" s="137">
        <v>46209</v>
      </c>
      <c r="D1743" s="42" t="s">
        <v>971</v>
      </c>
      <c r="E1743" s="36" t="s">
        <v>493</v>
      </c>
      <c r="F1743" s="112">
        <f t="shared" si="89"/>
        <v>7.8166666666666664</v>
      </c>
      <c r="G1743" s="113">
        <f t="shared" si="87"/>
        <v>0</v>
      </c>
      <c r="H1743" s="115">
        <f t="shared" si="88"/>
        <v>0</v>
      </c>
      <c r="I1743" s="18"/>
      <c r="J1743" s="18"/>
      <c r="K1743" s="7"/>
      <c r="L1743" s="7"/>
      <c r="M1743" s="7"/>
      <c r="N1743" s="18"/>
      <c r="O1743" s="122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</row>
    <row r="1744" spans="1:30" hidden="1">
      <c r="A1744" s="18" t="s">
        <v>17</v>
      </c>
      <c r="B1744" s="7" t="s">
        <v>90</v>
      </c>
      <c r="C1744" s="137">
        <v>46210</v>
      </c>
      <c r="D1744" s="42" t="s">
        <v>971</v>
      </c>
      <c r="E1744" s="36" t="s">
        <v>623</v>
      </c>
      <c r="F1744" s="112">
        <f t="shared" si="89"/>
        <v>7.8</v>
      </c>
      <c r="G1744" s="113">
        <f t="shared" si="87"/>
        <v>0</v>
      </c>
      <c r="H1744" s="115">
        <f t="shared" si="88"/>
        <v>0</v>
      </c>
      <c r="I1744" s="18"/>
      <c r="J1744" s="18"/>
      <c r="K1744" s="7"/>
      <c r="L1744" s="7"/>
      <c r="M1744" s="7"/>
      <c r="N1744" s="18"/>
      <c r="O1744" s="122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</row>
    <row r="1745" spans="1:30" hidden="1">
      <c r="A1745" s="18" t="s">
        <v>17</v>
      </c>
      <c r="B1745" s="7" t="s">
        <v>90</v>
      </c>
      <c r="C1745" s="137">
        <v>46211</v>
      </c>
      <c r="D1745" s="42" t="s">
        <v>971</v>
      </c>
      <c r="E1745" s="36" t="s">
        <v>492</v>
      </c>
      <c r="F1745" s="112">
        <f t="shared" si="89"/>
        <v>7.8666666666666671</v>
      </c>
      <c r="G1745" s="113">
        <f t="shared" si="87"/>
        <v>0</v>
      </c>
      <c r="H1745" s="115">
        <f t="shared" si="88"/>
        <v>0</v>
      </c>
      <c r="I1745" s="18"/>
      <c r="J1745" s="18"/>
      <c r="K1745" s="7"/>
      <c r="L1745" s="7"/>
      <c r="M1745" s="7"/>
      <c r="N1745" s="18"/>
      <c r="O1745" s="122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</row>
    <row r="1746" spans="1:30" hidden="1">
      <c r="A1746" s="18" t="s">
        <v>17</v>
      </c>
      <c r="B1746" s="7" t="s">
        <v>90</v>
      </c>
      <c r="C1746" s="140">
        <v>46212</v>
      </c>
      <c r="D1746" s="42" t="s">
        <v>971</v>
      </c>
      <c r="E1746" s="36" t="s">
        <v>298</v>
      </c>
      <c r="F1746" s="112">
        <f t="shared" si="89"/>
        <v>7.9833333333333334</v>
      </c>
      <c r="G1746" s="113">
        <f t="shared" si="87"/>
        <v>0</v>
      </c>
      <c r="H1746" s="115">
        <f t="shared" si="88"/>
        <v>0</v>
      </c>
      <c r="I1746" s="18"/>
      <c r="J1746" s="18"/>
      <c r="K1746" s="7"/>
      <c r="L1746" s="7"/>
      <c r="M1746" s="7"/>
      <c r="N1746" s="18"/>
      <c r="O1746" s="122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</row>
    <row r="1747" spans="1:30" hidden="1">
      <c r="A1747" s="18" t="s">
        <v>17</v>
      </c>
      <c r="B1747" s="7" t="s">
        <v>90</v>
      </c>
      <c r="C1747" s="140">
        <v>46213</v>
      </c>
      <c r="D1747" s="42" t="s">
        <v>971</v>
      </c>
      <c r="E1747" s="36" t="s">
        <v>518</v>
      </c>
      <c r="F1747" s="112">
        <f t="shared" si="89"/>
        <v>7.7833333333333332</v>
      </c>
      <c r="G1747" s="113">
        <f t="shared" si="87"/>
        <v>0</v>
      </c>
      <c r="H1747" s="115">
        <f t="shared" si="88"/>
        <v>0</v>
      </c>
      <c r="I1747" s="18"/>
      <c r="J1747" s="18"/>
      <c r="K1747" s="7"/>
      <c r="L1747" s="7"/>
      <c r="M1747" s="7"/>
      <c r="N1747" s="18"/>
      <c r="O1747" s="122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</row>
    <row r="1748" spans="1:30" hidden="1">
      <c r="A1748" s="18" t="s">
        <v>17</v>
      </c>
      <c r="B1748" s="7" t="s">
        <v>90</v>
      </c>
      <c r="C1748" s="140">
        <v>46214</v>
      </c>
      <c r="D1748" s="42" t="s">
        <v>971</v>
      </c>
      <c r="E1748" s="36" t="s">
        <v>492</v>
      </c>
      <c r="F1748" s="112">
        <f t="shared" si="89"/>
        <v>7.8666666666666671</v>
      </c>
      <c r="G1748" s="113">
        <f t="shared" si="87"/>
        <v>0</v>
      </c>
      <c r="H1748" s="115">
        <f t="shared" si="88"/>
        <v>0</v>
      </c>
      <c r="I1748" s="18"/>
      <c r="J1748" s="18"/>
      <c r="K1748" s="7"/>
      <c r="L1748" s="7"/>
      <c r="M1748" s="7"/>
      <c r="N1748" s="18"/>
      <c r="O1748" s="122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</row>
    <row r="1749" spans="1:30" hidden="1">
      <c r="A1749" s="18" t="s">
        <v>17</v>
      </c>
      <c r="B1749" s="7" t="s">
        <v>90</v>
      </c>
      <c r="C1749" s="140">
        <v>46215</v>
      </c>
      <c r="D1749" s="42" t="s">
        <v>971</v>
      </c>
      <c r="E1749" s="36" t="s">
        <v>518</v>
      </c>
      <c r="F1749" s="112">
        <f t="shared" si="89"/>
        <v>7.7833333333333332</v>
      </c>
      <c r="G1749" s="113">
        <f t="shared" si="87"/>
        <v>0</v>
      </c>
      <c r="H1749" s="115">
        <f t="shared" si="88"/>
        <v>0</v>
      </c>
      <c r="I1749" s="18"/>
      <c r="J1749" s="18"/>
      <c r="K1749" s="7"/>
      <c r="L1749" s="7"/>
      <c r="M1749" s="7"/>
      <c r="N1749" s="18"/>
      <c r="O1749" s="122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</row>
    <row r="1750" spans="1:30" hidden="1">
      <c r="A1750" s="18" t="s">
        <v>17</v>
      </c>
      <c r="B1750" s="7" t="s">
        <v>90</v>
      </c>
      <c r="C1750" s="140">
        <v>46216</v>
      </c>
      <c r="D1750" s="42" t="s">
        <v>971</v>
      </c>
      <c r="E1750" s="36" t="s">
        <v>820</v>
      </c>
      <c r="F1750" s="112">
        <f t="shared" si="89"/>
        <v>7.833333333333333</v>
      </c>
      <c r="G1750" s="113">
        <f t="shared" si="87"/>
        <v>0</v>
      </c>
      <c r="H1750" s="115">
        <f t="shared" si="88"/>
        <v>0</v>
      </c>
      <c r="I1750" s="18"/>
      <c r="J1750" s="18"/>
      <c r="K1750" s="7"/>
      <c r="L1750" s="7"/>
      <c r="M1750" s="7"/>
      <c r="N1750" s="18"/>
      <c r="O1750" s="122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</row>
    <row r="1751" spans="1:30" hidden="1">
      <c r="A1751" s="18" t="s">
        <v>17</v>
      </c>
      <c r="B1751" s="7" t="s">
        <v>90</v>
      </c>
      <c r="C1751" s="140">
        <v>46217</v>
      </c>
      <c r="D1751" s="42" t="s">
        <v>971</v>
      </c>
      <c r="E1751" s="36" t="s">
        <v>977</v>
      </c>
      <c r="F1751" s="112">
        <f t="shared" si="89"/>
        <v>6.8</v>
      </c>
      <c r="G1751" s="113">
        <f t="shared" si="87"/>
        <v>0</v>
      </c>
      <c r="H1751" s="115">
        <f t="shared" si="88"/>
        <v>0</v>
      </c>
      <c r="I1751" s="18"/>
      <c r="J1751" s="18"/>
      <c r="K1751" s="7"/>
      <c r="L1751" s="7"/>
      <c r="M1751" s="7"/>
      <c r="N1751" s="18"/>
      <c r="O1751" s="122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</row>
    <row r="1752" spans="1:30" hidden="1">
      <c r="A1752" s="18" t="s">
        <v>17</v>
      </c>
      <c r="B1752" s="7" t="s">
        <v>90</v>
      </c>
      <c r="C1752" s="140">
        <v>46219</v>
      </c>
      <c r="D1752" s="42" t="s">
        <v>971</v>
      </c>
      <c r="E1752" s="36" t="s">
        <v>808</v>
      </c>
      <c r="F1752" s="112">
        <f t="shared" si="89"/>
        <v>7.7</v>
      </c>
      <c r="G1752" s="113">
        <f t="shared" si="87"/>
        <v>0</v>
      </c>
      <c r="H1752" s="115">
        <f t="shared" si="88"/>
        <v>0</v>
      </c>
      <c r="I1752" s="18"/>
      <c r="J1752" s="18"/>
      <c r="K1752" s="7"/>
      <c r="L1752" s="7"/>
      <c r="M1752" s="7"/>
      <c r="N1752" s="18"/>
      <c r="O1752" s="122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</row>
    <row r="1753" spans="1:30" hidden="1">
      <c r="A1753" s="18" t="s">
        <v>17</v>
      </c>
      <c r="B1753" s="7" t="s">
        <v>90</v>
      </c>
      <c r="C1753" s="140">
        <v>46220</v>
      </c>
      <c r="D1753" s="42" t="s">
        <v>971</v>
      </c>
      <c r="E1753" s="36" t="s">
        <v>607</v>
      </c>
      <c r="F1753" s="112">
        <f t="shared" si="89"/>
        <v>8.1166666666666671</v>
      </c>
      <c r="G1753" s="113">
        <f t="shared" si="87"/>
        <v>0</v>
      </c>
      <c r="H1753" s="115">
        <f t="shared" si="88"/>
        <v>0</v>
      </c>
      <c r="I1753" s="18"/>
      <c r="J1753" s="18"/>
      <c r="K1753" s="7"/>
      <c r="L1753" s="7"/>
      <c r="M1753" s="7"/>
      <c r="N1753" s="18"/>
      <c r="O1753" s="122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</row>
    <row r="1754" spans="1:30" hidden="1">
      <c r="A1754" s="18" t="s">
        <v>17</v>
      </c>
      <c r="B1754" s="7" t="s">
        <v>90</v>
      </c>
      <c r="C1754" s="140">
        <v>46221</v>
      </c>
      <c r="D1754" s="42" t="s">
        <v>971</v>
      </c>
      <c r="E1754" s="36" t="s">
        <v>567</v>
      </c>
      <c r="F1754" s="112">
        <f t="shared" si="89"/>
        <v>7.6</v>
      </c>
      <c r="G1754" s="113">
        <f t="shared" si="87"/>
        <v>0</v>
      </c>
      <c r="H1754" s="115">
        <f t="shared" si="88"/>
        <v>0</v>
      </c>
      <c r="I1754" s="18"/>
      <c r="J1754" s="18"/>
      <c r="K1754" s="7"/>
      <c r="L1754" s="7"/>
      <c r="M1754" s="7"/>
      <c r="N1754" s="18"/>
      <c r="O1754" s="122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</row>
    <row r="1755" spans="1:30" hidden="1">
      <c r="A1755" s="18" t="s">
        <v>17</v>
      </c>
      <c r="B1755" s="7" t="s">
        <v>90</v>
      </c>
      <c r="C1755" s="140">
        <v>46222</v>
      </c>
      <c r="D1755" s="42" t="s">
        <v>971</v>
      </c>
      <c r="E1755" s="36" t="s">
        <v>498</v>
      </c>
      <c r="F1755" s="112">
        <f t="shared" si="89"/>
        <v>7.916666666666667</v>
      </c>
      <c r="G1755" s="113">
        <f t="shared" si="87"/>
        <v>0</v>
      </c>
      <c r="H1755" s="115">
        <f t="shared" si="88"/>
        <v>0</v>
      </c>
      <c r="I1755" s="18"/>
      <c r="J1755" s="18"/>
      <c r="K1755" s="7"/>
      <c r="L1755" s="7"/>
      <c r="M1755" s="7"/>
      <c r="N1755" s="18"/>
      <c r="O1755" s="122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</row>
    <row r="1756" spans="1:30" hidden="1">
      <c r="A1756" s="18" t="s">
        <v>17</v>
      </c>
      <c r="B1756" s="7" t="s">
        <v>90</v>
      </c>
      <c r="C1756" s="140">
        <v>46223</v>
      </c>
      <c r="D1756" s="42" t="s">
        <v>971</v>
      </c>
      <c r="E1756" s="36" t="s">
        <v>493</v>
      </c>
      <c r="F1756" s="112">
        <f t="shared" si="89"/>
        <v>7.8166666666666664</v>
      </c>
      <c r="G1756" s="113">
        <f t="shared" si="87"/>
        <v>0</v>
      </c>
      <c r="H1756" s="115">
        <f t="shared" si="88"/>
        <v>0</v>
      </c>
      <c r="I1756" s="18"/>
      <c r="J1756" s="18"/>
      <c r="K1756" s="7"/>
      <c r="L1756" s="7"/>
      <c r="M1756" s="7"/>
      <c r="N1756" s="18"/>
      <c r="O1756" s="122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</row>
    <row r="1757" spans="1:30" hidden="1">
      <c r="A1757" s="18" t="s">
        <v>17</v>
      </c>
      <c r="B1757" s="7" t="s">
        <v>90</v>
      </c>
      <c r="C1757" s="140">
        <v>46224</v>
      </c>
      <c r="D1757" s="42" t="s">
        <v>971</v>
      </c>
      <c r="E1757" s="36" t="s">
        <v>820</v>
      </c>
      <c r="F1757" s="112">
        <f t="shared" si="89"/>
        <v>7.833333333333333</v>
      </c>
      <c r="G1757" s="113">
        <f t="shared" si="87"/>
        <v>0</v>
      </c>
      <c r="H1757" s="115">
        <f t="shared" si="88"/>
        <v>0</v>
      </c>
      <c r="I1757" s="18"/>
      <c r="J1757" s="18"/>
      <c r="K1757" s="7"/>
      <c r="L1757" s="7"/>
      <c r="M1757" s="7"/>
      <c r="N1757" s="18"/>
      <c r="O1757" s="122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</row>
    <row r="1758" spans="1:30" hidden="1">
      <c r="A1758" s="18" t="s">
        <v>17</v>
      </c>
      <c r="B1758" s="7" t="s">
        <v>90</v>
      </c>
      <c r="C1758" s="140">
        <v>46225</v>
      </c>
      <c r="D1758" s="42" t="s">
        <v>971</v>
      </c>
      <c r="E1758" s="36" t="s">
        <v>518</v>
      </c>
      <c r="F1758" s="112">
        <f t="shared" si="89"/>
        <v>7.7833333333333332</v>
      </c>
      <c r="G1758" s="113">
        <f t="shared" si="87"/>
        <v>0</v>
      </c>
      <c r="H1758" s="115">
        <f t="shared" si="88"/>
        <v>0</v>
      </c>
      <c r="I1758" s="18"/>
      <c r="J1758" s="18"/>
      <c r="K1758" s="7"/>
      <c r="L1758" s="7"/>
      <c r="M1758" s="7"/>
      <c r="N1758" s="18"/>
      <c r="O1758" s="122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</row>
    <row r="1759" spans="1:30" hidden="1">
      <c r="A1759" s="18" t="s">
        <v>17</v>
      </c>
      <c r="B1759" s="7" t="s">
        <v>90</v>
      </c>
      <c r="C1759" s="140">
        <v>46226</v>
      </c>
      <c r="D1759" s="42" t="s">
        <v>971</v>
      </c>
      <c r="E1759" s="36" t="s">
        <v>502</v>
      </c>
      <c r="F1759" s="112">
        <f t="shared" si="89"/>
        <v>7.416666666666667</v>
      </c>
      <c r="G1759" s="113">
        <f t="shared" si="87"/>
        <v>0</v>
      </c>
      <c r="H1759" s="115">
        <f t="shared" si="88"/>
        <v>0</v>
      </c>
      <c r="I1759" s="18"/>
      <c r="J1759" s="18"/>
      <c r="K1759" s="7"/>
      <c r="L1759" s="7"/>
      <c r="M1759" s="7"/>
      <c r="N1759" s="18"/>
      <c r="O1759" s="122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</row>
    <row r="1760" spans="1:30" hidden="1">
      <c r="A1760" s="18" t="s">
        <v>17</v>
      </c>
      <c r="B1760" s="7" t="s">
        <v>90</v>
      </c>
      <c r="C1760" s="140">
        <v>46227</v>
      </c>
      <c r="D1760" s="42" t="s">
        <v>971</v>
      </c>
      <c r="E1760" s="36" t="s">
        <v>769</v>
      </c>
      <c r="F1760" s="112">
        <f t="shared" si="89"/>
        <v>7.75</v>
      </c>
      <c r="G1760" s="113">
        <f t="shared" si="87"/>
        <v>0</v>
      </c>
      <c r="H1760" s="115">
        <f t="shared" si="88"/>
        <v>0</v>
      </c>
      <c r="I1760" s="18"/>
      <c r="J1760" s="18"/>
      <c r="K1760" s="7"/>
      <c r="L1760" s="7"/>
      <c r="M1760" s="7"/>
      <c r="N1760" s="18"/>
      <c r="O1760" s="122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</row>
    <row r="1761" spans="1:30" hidden="1">
      <c r="A1761" s="18" t="s">
        <v>17</v>
      </c>
      <c r="B1761" s="7" t="s">
        <v>90</v>
      </c>
      <c r="C1761" s="140">
        <v>46228</v>
      </c>
      <c r="D1761" s="42" t="s">
        <v>971</v>
      </c>
      <c r="E1761" s="36" t="s">
        <v>303</v>
      </c>
      <c r="F1761" s="112">
        <f t="shared" si="89"/>
        <v>7.95</v>
      </c>
      <c r="G1761" s="113">
        <f t="shared" si="87"/>
        <v>0</v>
      </c>
      <c r="H1761" s="115">
        <f t="shared" si="88"/>
        <v>0</v>
      </c>
      <c r="I1761" s="18"/>
      <c r="J1761" s="18"/>
      <c r="K1761" s="7"/>
      <c r="L1761" s="7"/>
      <c r="M1761" s="7"/>
      <c r="N1761" s="18"/>
      <c r="O1761" s="122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</row>
    <row r="1762" spans="1:30" hidden="1">
      <c r="A1762" s="18" t="s">
        <v>17</v>
      </c>
      <c r="B1762" s="7" t="s">
        <v>90</v>
      </c>
      <c r="C1762" s="140">
        <v>46229</v>
      </c>
      <c r="D1762" s="42" t="s">
        <v>971</v>
      </c>
      <c r="E1762" s="36" t="s">
        <v>978</v>
      </c>
      <c r="F1762" s="112">
        <f t="shared" si="89"/>
        <v>4.8499999999999996</v>
      </c>
      <c r="G1762" s="113">
        <f t="shared" si="87"/>
        <v>0</v>
      </c>
      <c r="H1762" s="115">
        <f t="shared" si="88"/>
        <v>0</v>
      </c>
      <c r="I1762" s="18"/>
      <c r="J1762" s="18"/>
      <c r="K1762" s="7"/>
      <c r="L1762" s="7"/>
      <c r="M1762" s="7"/>
      <c r="N1762" s="18"/>
      <c r="O1762" s="122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</row>
    <row r="1763" spans="1:30" hidden="1">
      <c r="A1763" s="18" t="s">
        <v>17</v>
      </c>
      <c r="B1763" s="7" t="s">
        <v>90</v>
      </c>
      <c r="C1763" s="140">
        <v>46230</v>
      </c>
      <c r="D1763" s="42" t="s">
        <v>971</v>
      </c>
      <c r="E1763" s="36" t="s">
        <v>492</v>
      </c>
      <c r="F1763" s="112">
        <f t="shared" si="89"/>
        <v>7.8666666666666671</v>
      </c>
      <c r="G1763" s="113">
        <f t="shared" si="87"/>
        <v>0</v>
      </c>
      <c r="H1763" s="115">
        <f t="shared" si="88"/>
        <v>0</v>
      </c>
      <c r="I1763" s="18"/>
      <c r="J1763" s="18"/>
      <c r="K1763" s="7"/>
      <c r="L1763" s="7"/>
      <c r="M1763" s="7"/>
      <c r="N1763" s="18"/>
      <c r="O1763" s="122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</row>
    <row r="1764" spans="1:30" hidden="1">
      <c r="A1764" s="18" t="s">
        <v>17</v>
      </c>
      <c r="B1764" s="7" t="s">
        <v>90</v>
      </c>
      <c r="C1764" s="140">
        <v>46231</v>
      </c>
      <c r="D1764" s="42" t="s">
        <v>971</v>
      </c>
      <c r="E1764" s="36" t="s">
        <v>623</v>
      </c>
      <c r="F1764" s="112">
        <f t="shared" si="89"/>
        <v>7.8</v>
      </c>
      <c r="G1764" s="113">
        <f t="shared" si="87"/>
        <v>0</v>
      </c>
      <c r="H1764" s="115">
        <f t="shared" si="88"/>
        <v>0</v>
      </c>
      <c r="I1764" s="18"/>
      <c r="J1764" s="18"/>
      <c r="K1764" s="7"/>
      <c r="L1764" s="7"/>
      <c r="M1764" s="7"/>
      <c r="N1764" s="18"/>
      <c r="O1764" s="122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</row>
    <row r="1765" spans="1:30" hidden="1">
      <c r="A1765" s="18" t="s">
        <v>17</v>
      </c>
      <c r="B1765" s="7" t="s">
        <v>90</v>
      </c>
      <c r="C1765" s="140">
        <v>46232</v>
      </c>
      <c r="D1765" s="42" t="s">
        <v>971</v>
      </c>
      <c r="E1765" s="36" t="s">
        <v>623</v>
      </c>
      <c r="F1765" s="112">
        <f t="shared" si="89"/>
        <v>7.8</v>
      </c>
      <c r="G1765" s="113">
        <f t="shared" si="87"/>
        <v>0</v>
      </c>
      <c r="H1765" s="115">
        <f t="shared" si="88"/>
        <v>0</v>
      </c>
      <c r="I1765" s="18"/>
      <c r="J1765" s="18"/>
      <c r="K1765" s="7"/>
      <c r="L1765" s="7"/>
      <c r="M1765" s="7"/>
      <c r="N1765" s="18"/>
      <c r="O1765" s="122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</row>
    <row r="1766" spans="1:30" hidden="1">
      <c r="A1766" s="18" t="s">
        <v>17</v>
      </c>
      <c r="B1766" s="7" t="s">
        <v>90</v>
      </c>
      <c r="C1766" s="140">
        <v>46233</v>
      </c>
      <c r="D1766" s="42" t="s">
        <v>971</v>
      </c>
      <c r="E1766" s="36" t="s">
        <v>742</v>
      </c>
      <c r="F1766" s="112">
        <f t="shared" si="89"/>
        <v>7.85</v>
      </c>
      <c r="G1766" s="113">
        <f t="shared" si="87"/>
        <v>0</v>
      </c>
      <c r="H1766" s="115">
        <f t="shared" si="88"/>
        <v>0</v>
      </c>
      <c r="I1766" s="18"/>
      <c r="J1766" s="18"/>
      <c r="K1766" s="7"/>
      <c r="L1766" s="7"/>
      <c r="M1766" s="7"/>
      <c r="N1766" s="18"/>
      <c r="O1766" s="122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</row>
    <row r="1767" spans="1:30" hidden="1">
      <c r="A1767" s="18" t="s">
        <v>17</v>
      </c>
      <c r="B1767" s="7" t="s">
        <v>90</v>
      </c>
      <c r="C1767" s="140">
        <v>46234</v>
      </c>
      <c r="D1767" s="42" t="s">
        <v>971</v>
      </c>
      <c r="E1767" s="36" t="s">
        <v>219</v>
      </c>
      <c r="F1767" s="112">
        <f t="shared" si="89"/>
        <v>7.9333333333333336</v>
      </c>
      <c r="G1767" s="113">
        <f t="shared" si="87"/>
        <v>0</v>
      </c>
      <c r="H1767" s="115">
        <f t="shared" si="88"/>
        <v>0</v>
      </c>
      <c r="I1767" s="18"/>
      <c r="J1767" s="18"/>
      <c r="K1767" s="7"/>
      <c r="L1767" s="7"/>
      <c r="M1767" s="7"/>
      <c r="N1767" s="18"/>
      <c r="O1767" s="122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</row>
    <row r="1768" spans="1:30" hidden="1">
      <c r="A1768" s="18" t="s">
        <v>17</v>
      </c>
      <c r="B1768" s="7" t="s">
        <v>91</v>
      </c>
      <c r="C1768" s="140">
        <v>46207</v>
      </c>
      <c r="D1768" s="42" t="s">
        <v>872</v>
      </c>
      <c r="E1768" s="36" t="s">
        <v>243</v>
      </c>
      <c r="F1768" s="112">
        <f t="shared" si="89"/>
        <v>8</v>
      </c>
      <c r="G1768" s="113">
        <f t="shared" si="87"/>
        <v>0</v>
      </c>
      <c r="H1768" s="115">
        <f t="shared" si="88"/>
        <v>0</v>
      </c>
      <c r="I1768" s="18"/>
      <c r="J1768" s="18"/>
      <c r="K1768" s="7"/>
      <c r="L1768" s="7"/>
      <c r="M1768" s="7"/>
      <c r="N1768" s="18"/>
      <c r="O1768" s="122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</row>
    <row r="1769" spans="1:30" hidden="1">
      <c r="A1769" s="18" t="s">
        <v>17</v>
      </c>
      <c r="B1769" s="7" t="s">
        <v>91</v>
      </c>
      <c r="C1769" s="140">
        <v>46208</v>
      </c>
      <c r="D1769" s="42" t="s">
        <v>872</v>
      </c>
      <c r="E1769" s="36" t="s">
        <v>243</v>
      </c>
      <c r="F1769" s="112">
        <f t="shared" si="89"/>
        <v>8</v>
      </c>
      <c r="G1769" s="113">
        <f t="shared" si="87"/>
        <v>0</v>
      </c>
      <c r="H1769" s="115">
        <f t="shared" si="88"/>
        <v>0</v>
      </c>
      <c r="I1769" s="18"/>
      <c r="J1769" s="18"/>
      <c r="K1769" s="7"/>
      <c r="L1769" s="7"/>
      <c r="M1769" s="7"/>
      <c r="N1769" s="18"/>
      <c r="O1769" s="122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</row>
    <row r="1770" spans="1:30" hidden="1">
      <c r="A1770" s="18" t="s">
        <v>17</v>
      </c>
      <c r="B1770" s="7" t="s">
        <v>91</v>
      </c>
      <c r="C1770" s="140">
        <v>46209</v>
      </c>
      <c r="D1770" s="42" t="s">
        <v>872</v>
      </c>
      <c r="E1770" s="36" t="s">
        <v>444</v>
      </c>
      <c r="F1770" s="112">
        <f t="shared" si="89"/>
        <v>8.0333333333333332</v>
      </c>
      <c r="G1770" s="113">
        <f t="shared" si="87"/>
        <v>0</v>
      </c>
      <c r="H1770" s="115">
        <f t="shared" si="88"/>
        <v>0</v>
      </c>
      <c r="I1770" s="18"/>
      <c r="J1770" s="18"/>
      <c r="K1770" s="7"/>
      <c r="L1770" s="7"/>
      <c r="M1770" s="7"/>
      <c r="N1770" s="18"/>
      <c r="O1770" s="122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</row>
    <row r="1771" spans="1:30" hidden="1">
      <c r="A1771" s="18" t="s">
        <v>17</v>
      </c>
      <c r="B1771" s="7" t="s">
        <v>91</v>
      </c>
      <c r="C1771" s="140">
        <v>46210</v>
      </c>
      <c r="D1771" s="42" t="s">
        <v>872</v>
      </c>
      <c r="E1771" s="36" t="s">
        <v>768</v>
      </c>
      <c r="F1771" s="112">
        <f t="shared" si="89"/>
        <v>8.35</v>
      </c>
      <c r="G1771" s="113">
        <f t="shared" si="87"/>
        <v>0</v>
      </c>
      <c r="H1771" s="115">
        <f t="shared" si="88"/>
        <v>0</v>
      </c>
      <c r="I1771" s="18"/>
      <c r="J1771" s="18"/>
      <c r="K1771" s="7"/>
      <c r="L1771" s="7"/>
      <c r="M1771" s="7"/>
      <c r="N1771" s="18"/>
      <c r="O1771" s="122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</row>
    <row r="1772" spans="1:30" hidden="1">
      <c r="A1772" s="18" t="s">
        <v>17</v>
      </c>
      <c r="B1772" s="7" t="s">
        <v>91</v>
      </c>
      <c r="C1772" s="140">
        <v>46211</v>
      </c>
      <c r="D1772" s="42" t="s">
        <v>872</v>
      </c>
      <c r="E1772" s="36" t="s">
        <v>511</v>
      </c>
      <c r="F1772" s="112">
        <f t="shared" si="89"/>
        <v>8.15</v>
      </c>
      <c r="G1772" s="113">
        <f t="shared" si="87"/>
        <v>0</v>
      </c>
      <c r="H1772" s="115">
        <f t="shared" si="88"/>
        <v>0</v>
      </c>
      <c r="I1772" s="18"/>
      <c r="J1772" s="18"/>
      <c r="K1772" s="7"/>
      <c r="L1772" s="7"/>
      <c r="M1772" s="7"/>
      <c r="N1772" s="18"/>
      <c r="O1772" s="122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</row>
    <row r="1773" spans="1:30" hidden="1">
      <c r="A1773" s="18" t="s">
        <v>17</v>
      </c>
      <c r="B1773" s="7" t="s">
        <v>91</v>
      </c>
      <c r="C1773" s="140">
        <v>46212</v>
      </c>
      <c r="D1773" s="42" t="s">
        <v>872</v>
      </c>
      <c r="E1773" s="36" t="s">
        <v>339</v>
      </c>
      <c r="F1773" s="112">
        <f t="shared" si="89"/>
        <v>8.1666666666666661</v>
      </c>
      <c r="G1773" s="113">
        <f t="shared" si="87"/>
        <v>0</v>
      </c>
      <c r="H1773" s="115">
        <f t="shared" si="88"/>
        <v>0</v>
      </c>
      <c r="I1773" s="18"/>
      <c r="J1773" s="18"/>
      <c r="K1773" s="7"/>
      <c r="L1773" s="7"/>
      <c r="M1773" s="7"/>
      <c r="N1773" s="18"/>
      <c r="O1773" s="122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</row>
    <row r="1774" spans="1:30" hidden="1">
      <c r="A1774" s="18" t="s">
        <v>17</v>
      </c>
      <c r="B1774" s="7" t="s">
        <v>91</v>
      </c>
      <c r="C1774" s="140">
        <v>46213</v>
      </c>
      <c r="D1774" s="42" t="s">
        <v>872</v>
      </c>
      <c r="E1774" s="36" t="s">
        <v>579</v>
      </c>
      <c r="F1774" s="112">
        <f t="shared" si="89"/>
        <v>8.1333333333333329</v>
      </c>
      <c r="G1774" s="113">
        <f t="shared" si="87"/>
        <v>0</v>
      </c>
      <c r="H1774" s="115">
        <f t="shared" si="88"/>
        <v>0</v>
      </c>
      <c r="I1774" s="18"/>
      <c r="J1774" s="18"/>
      <c r="K1774" s="7"/>
      <c r="L1774" s="7"/>
      <c r="M1774" s="7"/>
      <c r="N1774" s="18"/>
      <c r="O1774" s="122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</row>
    <row r="1775" spans="1:30" hidden="1">
      <c r="A1775" s="18" t="s">
        <v>17</v>
      </c>
      <c r="B1775" s="7" t="s">
        <v>91</v>
      </c>
      <c r="C1775" s="140">
        <v>46214</v>
      </c>
      <c r="D1775" s="42" t="s">
        <v>643</v>
      </c>
      <c r="E1775" s="36" t="s">
        <v>468</v>
      </c>
      <c r="F1775" s="112">
        <f t="shared" si="89"/>
        <v>8.0833333333333339</v>
      </c>
      <c r="G1775" s="113">
        <f t="shared" si="87"/>
        <v>0</v>
      </c>
      <c r="H1775" s="115">
        <f t="shared" si="88"/>
        <v>0</v>
      </c>
      <c r="I1775" s="18"/>
      <c r="J1775" s="18"/>
      <c r="K1775" s="7"/>
      <c r="L1775" s="7"/>
      <c r="M1775" s="7"/>
      <c r="N1775" s="18"/>
      <c r="O1775" s="122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</row>
    <row r="1776" spans="1:30" hidden="1">
      <c r="A1776" s="18" t="s">
        <v>17</v>
      </c>
      <c r="B1776" s="7" t="s">
        <v>91</v>
      </c>
      <c r="C1776" s="140">
        <v>46215</v>
      </c>
      <c r="D1776" s="42" t="s">
        <v>872</v>
      </c>
      <c r="E1776" s="36" t="s">
        <v>511</v>
      </c>
      <c r="F1776" s="112">
        <f t="shared" si="89"/>
        <v>8.15</v>
      </c>
      <c r="G1776" s="113">
        <f t="shared" si="87"/>
        <v>0</v>
      </c>
      <c r="H1776" s="115">
        <f t="shared" si="88"/>
        <v>0</v>
      </c>
      <c r="I1776" s="18"/>
      <c r="J1776" s="18"/>
      <c r="K1776" s="7"/>
      <c r="L1776" s="7"/>
      <c r="M1776" s="7"/>
      <c r="N1776" s="18"/>
      <c r="O1776" s="122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</row>
    <row r="1777" spans="1:30" hidden="1">
      <c r="A1777" s="18"/>
      <c r="B1777" s="7"/>
      <c r="C1777" s="140"/>
      <c r="D1777" s="42"/>
      <c r="E1777" s="36"/>
      <c r="F1777" s="112" t="str">
        <f t="shared" si="89"/>
        <v/>
      </c>
      <c r="G1777" s="113">
        <f t="shared" si="87"/>
        <v>0</v>
      </c>
      <c r="H1777" s="115">
        <f t="shared" si="88"/>
        <v>0</v>
      </c>
      <c r="I1777" s="18"/>
      <c r="J1777" s="18"/>
      <c r="K1777" s="7"/>
      <c r="L1777" s="7"/>
      <c r="M1777" s="7"/>
      <c r="N1777" s="18"/>
      <c r="O1777" s="122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</row>
    <row r="1778" spans="1:30" hidden="1">
      <c r="A1778" s="18"/>
      <c r="B1778" s="7"/>
      <c r="C1778" s="140"/>
      <c r="D1778" s="42"/>
      <c r="E1778" s="36"/>
      <c r="F1778" s="112" t="str">
        <f t="shared" si="89"/>
        <v/>
      </c>
      <c r="G1778" s="113">
        <f t="shared" si="87"/>
        <v>0</v>
      </c>
      <c r="H1778" s="115">
        <f t="shared" si="88"/>
        <v>0</v>
      </c>
      <c r="I1778" s="18"/>
      <c r="J1778" s="18"/>
      <c r="K1778" s="7"/>
      <c r="L1778" s="7"/>
      <c r="M1778" s="7"/>
      <c r="N1778" s="18"/>
      <c r="O1778" s="122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</row>
    <row r="1779" spans="1:30" hidden="1">
      <c r="A1779" s="18"/>
      <c r="B1779" s="7"/>
      <c r="C1779" s="140"/>
      <c r="D1779" s="42"/>
      <c r="E1779" s="36"/>
      <c r="F1779" s="112" t="str">
        <f t="shared" si="89"/>
        <v/>
      </c>
      <c r="G1779" s="113">
        <f t="shared" si="87"/>
        <v>0</v>
      </c>
      <c r="H1779" s="115">
        <f t="shared" si="88"/>
        <v>0</v>
      </c>
      <c r="I1779" s="18"/>
      <c r="J1779" s="18"/>
      <c r="K1779" s="7"/>
      <c r="L1779" s="7"/>
      <c r="M1779" s="7"/>
      <c r="N1779" s="18"/>
      <c r="O1779" s="122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</row>
    <row r="1780" spans="1:30" hidden="1">
      <c r="A1780" s="18"/>
      <c r="B1780" s="7"/>
      <c r="C1780" s="140"/>
      <c r="D1780" s="42"/>
      <c r="E1780" s="36"/>
      <c r="F1780" s="112" t="str">
        <f t="shared" si="89"/>
        <v/>
      </c>
      <c r="G1780" s="113">
        <f t="shared" si="87"/>
        <v>0</v>
      </c>
      <c r="H1780" s="115">
        <f t="shared" si="88"/>
        <v>0</v>
      </c>
      <c r="I1780" s="18"/>
      <c r="J1780" s="18"/>
      <c r="K1780" s="7"/>
      <c r="L1780" s="7"/>
      <c r="M1780" s="7"/>
      <c r="N1780" s="18"/>
      <c r="O1780" s="122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</row>
    <row r="1781" spans="1:30" hidden="1">
      <c r="A1781" s="18"/>
      <c r="B1781" s="7"/>
      <c r="C1781" s="137"/>
      <c r="D1781" s="42"/>
      <c r="E1781" s="36"/>
      <c r="F1781" s="112" t="str">
        <f t="shared" si="89"/>
        <v/>
      </c>
      <c r="G1781" s="113">
        <f t="shared" si="87"/>
        <v>0</v>
      </c>
      <c r="H1781" s="115">
        <f t="shared" si="88"/>
        <v>0</v>
      </c>
      <c r="I1781" s="18"/>
      <c r="J1781" s="18"/>
      <c r="K1781" s="7"/>
      <c r="L1781" s="7"/>
      <c r="M1781" s="7"/>
      <c r="N1781" s="18"/>
      <c r="O1781" s="122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</row>
    <row r="1782" spans="1:30" hidden="1">
      <c r="A1782" s="18"/>
      <c r="B1782" s="7"/>
      <c r="C1782" s="137"/>
      <c r="D1782" s="42"/>
      <c r="E1782" s="36"/>
      <c r="F1782" s="112" t="str">
        <f t="shared" si="89"/>
        <v/>
      </c>
      <c r="G1782" s="113">
        <f t="shared" si="87"/>
        <v>0</v>
      </c>
      <c r="H1782" s="115">
        <f t="shared" si="88"/>
        <v>0</v>
      </c>
      <c r="I1782" s="18"/>
      <c r="J1782" s="18"/>
      <c r="K1782" s="7"/>
      <c r="L1782" s="7"/>
      <c r="M1782" s="7"/>
      <c r="N1782" s="18"/>
      <c r="O1782" s="122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</row>
    <row r="1783" spans="1:30" hidden="1">
      <c r="A1783" s="18"/>
      <c r="B1783" s="7"/>
      <c r="C1783" s="137"/>
      <c r="D1783" s="42"/>
      <c r="E1783" s="36"/>
      <c r="F1783" s="112" t="str">
        <f t="shared" si="89"/>
        <v/>
      </c>
      <c r="G1783" s="113">
        <f t="shared" si="87"/>
        <v>0</v>
      </c>
      <c r="H1783" s="115">
        <f t="shared" si="88"/>
        <v>0</v>
      </c>
      <c r="I1783" s="18"/>
      <c r="J1783" s="18"/>
      <c r="K1783" s="7"/>
      <c r="L1783" s="7"/>
      <c r="M1783" s="7"/>
      <c r="N1783" s="18"/>
      <c r="O1783" s="122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</row>
    <row r="1784" spans="1:30" hidden="1">
      <c r="A1784" s="18"/>
      <c r="B1784" s="7"/>
      <c r="C1784" s="137"/>
      <c r="D1784" s="42"/>
      <c r="E1784" s="36"/>
      <c r="F1784" s="112" t="str">
        <f t="shared" si="89"/>
        <v/>
      </c>
      <c r="G1784" s="113">
        <f t="shared" si="87"/>
        <v>0</v>
      </c>
      <c r="H1784" s="115">
        <f t="shared" si="88"/>
        <v>0</v>
      </c>
      <c r="I1784" s="18"/>
      <c r="J1784" s="18"/>
      <c r="K1784" s="7"/>
      <c r="L1784" s="7"/>
      <c r="M1784" s="7"/>
      <c r="N1784" s="18"/>
      <c r="O1784" s="122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</row>
    <row r="1785" spans="1:30" hidden="1">
      <c r="A1785" s="18"/>
      <c r="B1785" s="7"/>
      <c r="C1785" s="137"/>
      <c r="D1785" s="42"/>
      <c r="E1785" s="36"/>
      <c r="F1785" s="112" t="str">
        <f t="shared" si="89"/>
        <v/>
      </c>
      <c r="G1785" s="113">
        <f t="shared" si="87"/>
        <v>0</v>
      </c>
      <c r="H1785" s="115">
        <f t="shared" si="88"/>
        <v>0</v>
      </c>
      <c r="I1785" s="18"/>
      <c r="J1785" s="18"/>
      <c r="K1785" s="7"/>
      <c r="L1785" s="7"/>
      <c r="M1785" s="7"/>
      <c r="N1785" s="18"/>
      <c r="O1785" s="122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</row>
    <row r="1786" spans="1:30" hidden="1">
      <c r="A1786" s="18"/>
      <c r="B1786" s="7"/>
      <c r="C1786" s="137"/>
      <c r="D1786" s="42"/>
      <c r="E1786" s="36"/>
      <c r="F1786" s="112" t="str">
        <f t="shared" si="89"/>
        <v/>
      </c>
      <c r="G1786" s="113">
        <f t="shared" si="87"/>
        <v>0</v>
      </c>
      <c r="H1786" s="115">
        <f t="shared" si="88"/>
        <v>0</v>
      </c>
      <c r="I1786" s="18"/>
      <c r="J1786" s="18"/>
      <c r="K1786" s="7"/>
      <c r="L1786" s="7"/>
      <c r="M1786" s="7"/>
      <c r="N1786" s="18"/>
      <c r="O1786" s="122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</row>
    <row r="1787" spans="1:30" hidden="1">
      <c r="A1787" s="18"/>
      <c r="B1787" s="7"/>
      <c r="C1787" s="137"/>
      <c r="D1787" s="42"/>
      <c r="E1787" s="36"/>
      <c r="F1787" s="112" t="str">
        <f t="shared" si="89"/>
        <v/>
      </c>
      <c r="G1787" s="113">
        <f t="shared" si="87"/>
        <v>0</v>
      </c>
      <c r="H1787" s="115">
        <f t="shared" si="88"/>
        <v>0</v>
      </c>
      <c r="I1787" s="18"/>
      <c r="J1787" s="18"/>
      <c r="K1787" s="7"/>
      <c r="L1787" s="7"/>
      <c r="M1787" s="7"/>
      <c r="N1787" s="18"/>
      <c r="O1787" s="122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</row>
    <row r="1788" spans="1:30" hidden="1">
      <c r="A1788" s="18"/>
      <c r="B1788" s="7"/>
      <c r="C1788" s="140"/>
      <c r="D1788" s="42"/>
      <c r="E1788" s="36"/>
      <c r="F1788" s="112" t="str">
        <f t="shared" si="89"/>
        <v/>
      </c>
      <c r="G1788" s="113">
        <f t="shared" si="87"/>
        <v>0</v>
      </c>
      <c r="H1788" s="115">
        <f t="shared" si="88"/>
        <v>0</v>
      </c>
      <c r="I1788" s="18"/>
      <c r="J1788" s="18"/>
      <c r="K1788" s="7"/>
      <c r="L1788" s="7"/>
      <c r="M1788" s="7"/>
      <c r="N1788" s="18"/>
      <c r="O1788" s="122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</row>
    <row r="1789" spans="1:30" hidden="1">
      <c r="A1789" s="18"/>
      <c r="B1789" s="7"/>
      <c r="C1789" s="140"/>
      <c r="D1789" s="42"/>
      <c r="E1789" s="36"/>
      <c r="F1789" s="112" t="str">
        <f t="shared" si="89"/>
        <v/>
      </c>
      <c r="G1789" s="113">
        <f t="shared" si="87"/>
        <v>0</v>
      </c>
      <c r="H1789" s="115">
        <f t="shared" si="88"/>
        <v>0</v>
      </c>
      <c r="I1789" s="18"/>
      <c r="J1789" s="18"/>
      <c r="K1789" s="7"/>
      <c r="L1789" s="7"/>
      <c r="M1789" s="7"/>
      <c r="N1789" s="18"/>
      <c r="O1789" s="122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</row>
    <row r="1790" spans="1:30" hidden="1">
      <c r="A1790" s="18"/>
      <c r="B1790" s="7"/>
      <c r="C1790" s="140"/>
      <c r="D1790" s="42"/>
      <c r="E1790" s="36"/>
      <c r="F1790" s="112" t="str">
        <f t="shared" si="89"/>
        <v/>
      </c>
      <c r="G1790" s="113">
        <f t="shared" si="87"/>
        <v>0</v>
      </c>
      <c r="H1790" s="115">
        <f t="shared" si="88"/>
        <v>0</v>
      </c>
      <c r="I1790" s="18"/>
      <c r="J1790" s="18"/>
      <c r="K1790" s="7"/>
      <c r="L1790" s="7"/>
      <c r="M1790" s="7"/>
      <c r="N1790" s="18"/>
      <c r="O1790" s="122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</row>
    <row r="1791" spans="1:30" hidden="1">
      <c r="A1791" s="18"/>
      <c r="B1791" s="7"/>
      <c r="C1791" s="140"/>
      <c r="D1791" s="42"/>
      <c r="E1791" s="36"/>
      <c r="F1791" s="112" t="str">
        <f t="shared" si="89"/>
        <v/>
      </c>
      <c r="G1791" s="113">
        <f t="shared" si="87"/>
        <v>0</v>
      </c>
      <c r="H1791" s="115">
        <f t="shared" si="88"/>
        <v>0</v>
      </c>
      <c r="I1791" s="18"/>
      <c r="J1791" s="18"/>
      <c r="K1791" s="7"/>
      <c r="L1791" s="7"/>
      <c r="M1791" s="7"/>
      <c r="N1791" s="18"/>
      <c r="O1791" s="122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</row>
    <row r="1792" spans="1:30" hidden="1">
      <c r="A1792" s="18"/>
      <c r="B1792" s="7"/>
      <c r="C1792" s="140"/>
      <c r="D1792" s="42"/>
      <c r="E1792" s="36"/>
      <c r="F1792" s="112" t="str">
        <f t="shared" si="89"/>
        <v/>
      </c>
      <c r="G1792" s="113">
        <f t="shared" si="87"/>
        <v>0</v>
      </c>
      <c r="H1792" s="115">
        <f t="shared" si="88"/>
        <v>0</v>
      </c>
      <c r="I1792" s="18"/>
      <c r="J1792" s="18"/>
      <c r="K1792" s="7"/>
      <c r="L1792" s="7"/>
      <c r="M1792" s="7"/>
      <c r="N1792" s="18"/>
      <c r="O1792" s="122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</row>
    <row r="1793" spans="1:30" hidden="1">
      <c r="A1793" s="18"/>
      <c r="B1793" s="7"/>
      <c r="C1793" s="140"/>
      <c r="D1793" s="42"/>
      <c r="E1793" s="36"/>
      <c r="F1793" s="112" t="str">
        <f t="shared" si="89"/>
        <v/>
      </c>
      <c r="G1793" s="113">
        <f t="shared" si="87"/>
        <v>0</v>
      </c>
      <c r="H1793" s="115">
        <f t="shared" si="88"/>
        <v>0</v>
      </c>
      <c r="I1793" s="18"/>
      <c r="J1793" s="18"/>
      <c r="K1793" s="7"/>
      <c r="L1793" s="7"/>
      <c r="M1793" s="7"/>
      <c r="N1793" s="18"/>
      <c r="O1793" s="122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</row>
    <row r="1794" spans="1:30" hidden="1">
      <c r="A1794" s="18"/>
      <c r="B1794" s="7"/>
      <c r="C1794" s="140"/>
      <c r="D1794" s="42"/>
      <c r="E1794" s="36"/>
      <c r="F1794" s="112" t="str">
        <f t="shared" si="89"/>
        <v/>
      </c>
      <c r="G1794" s="113">
        <f t="shared" ref="G1794:G1857" si="90">IF(AND(ISNUMBER(F1794), F1794&lt;4), 1, 0)</f>
        <v>0</v>
      </c>
      <c r="H1794" s="115">
        <f t="shared" ref="H1794:H1857" si="91">IF(AND(G1794=1, COUNTIFS(A:A, A1794, B:B, B1794, C:C, C1794) &gt; 1), 1, 0)</f>
        <v>0</v>
      </c>
      <c r="I1794" s="18"/>
      <c r="J1794" s="18"/>
      <c r="K1794" s="7"/>
      <c r="L1794" s="7"/>
      <c r="M1794" s="7"/>
      <c r="N1794" s="18"/>
      <c r="O1794" s="122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</row>
    <row r="1795" spans="1:30" hidden="1">
      <c r="A1795" s="18"/>
      <c r="B1795" s="7"/>
      <c r="C1795" s="140"/>
      <c r="D1795" s="42"/>
      <c r="E1795" s="36"/>
      <c r="F1795" s="112" t="str">
        <f t="shared" ref="F1795:F1858" si="92">IF(ISNUMBER(SEARCH("h",E1795)), LEFT(E1795,SEARCH("h",E1795)-1) + IFERROR(MID(E1795,SEARCH("h",E1795)+1,LEN(E1795)-SEARCH("h",E1795)-1)/60, 0), IF(ISNUMBER(SEARCH("p",E1795)), LEFT(E1795,SEARCH("p",E1795)-1)/60, "")
)</f>
        <v/>
      </c>
      <c r="G1795" s="113">
        <f t="shared" si="90"/>
        <v>0</v>
      </c>
      <c r="H1795" s="115">
        <f t="shared" si="91"/>
        <v>0</v>
      </c>
      <c r="I1795" s="18"/>
      <c r="J1795" s="18"/>
      <c r="K1795" s="7"/>
      <c r="L1795" s="7"/>
      <c r="M1795" s="7"/>
      <c r="N1795" s="18"/>
      <c r="O1795" s="122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</row>
    <row r="1796" spans="1:30" hidden="1">
      <c r="A1796" s="18"/>
      <c r="B1796" s="7"/>
      <c r="C1796" s="140"/>
      <c r="D1796" s="42"/>
      <c r="E1796" s="36"/>
      <c r="F1796" s="112" t="str">
        <f t="shared" si="92"/>
        <v/>
      </c>
      <c r="G1796" s="113">
        <f t="shared" si="90"/>
        <v>0</v>
      </c>
      <c r="H1796" s="115">
        <f t="shared" si="91"/>
        <v>0</v>
      </c>
      <c r="I1796" s="18"/>
      <c r="J1796" s="18"/>
      <c r="K1796" s="7"/>
      <c r="L1796" s="7"/>
      <c r="M1796" s="7"/>
      <c r="N1796" s="18"/>
      <c r="O1796" s="122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</row>
    <row r="1797" spans="1:30" hidden="1">
      <c r="A1797" s="18"/>
      <c r="B1797" s="7"/>
      <c r="C1797" s="140"/>
      <c r="D1797" s="42"/>
      <c r="E1797" s="36"/>
      <c r="F1797" s="112" t="str">
        <f t="shared" si="92"/>
        <v/>
      </c>
      <c r="G1797" s="113">
        <f t="shared" si="90"/>
        <v>0</v>
      </c>
      <c r="H1797" s="115">
        <f t="shared" si="91"/>
        <v>0</v>
      </c>
      <c r="I1797" s="18"/>
      <c r="J1797" s="18"/>
      <c r="K1797" s="7"/>
      <c r="L1797" s="7"/>
      <c r="M1797" s="7"/>
      <c r="N1797" s="18"/>
      <c r="O1797" s="122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</row>
    <row r="1798" spans="1:30" hidden="1">
      <c r="A1798" s="18"/>
      <c r="B1798" s="7"/>
      <c r="C1798" s="140"/>
      <c r="D1798" s="42"/>
      <c r="E1798" s="36"/>
      <c r="F1798" s="112" t="str">
        <f t="shared" si="92"/>
        <v/>
      </c>
      <c r="G1798" s="113">
        <f t="shared" si="90"/>
        <v>0</v>
      </c>
      <c r="H1798" s="115">
        <f t="shared" si="91"/>
        <v>0</v>
      </c>
      <c r="I1798" s="18"/>
      <c r="J1798" s="18"/>
      <c r="K1798" s="7"/>
      <c r="L1798" s="7"/>
      <c r="M1798" s="7"/>
      <c r="N1798" s="18"/>
      <c r="O1798" s="122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</row>
    <row r="1799" spans="1:30" hidden="1">
      <c r="A1799" s="18"/>
      <c r="B1799" s="7"/>
      <c r="C1799" s="140"/>
      <c r="D1799" s="42"/>
      <c r="E1799" s="36"/>
      <c r="F1799" s="112" t="str">
        <f t="shared" si="92"/>
        <v/>
      </c>
      <c r="G1799" s="113">
        <f t="shared" si="90"/>
        <v>0</v>
      </c>
      <c r="H1799" s="115">
        <f t="shared" si="91"/>
        <v>0</v>
      </c>
      <c r="I1799" s="18"/>
      <c r="J1799" s="18"/>
      <c r="K1799" s="7"/>
      <c r="L1799" s="7"/>
      <c r="M1799" s="7"/>
      <c r="N1799" s="18"/>
      <c r="O1799" s="122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</row>
    <row r="1800" spans="1:30" hidden="1">
      <c r="A1800" s="18"/>
      <c r="B1800" s="7"/>
      <c r="C1800" s="140"/>
      <c r="D1800" s="42"/>
      <c r="E1800" s="36"/>
      <c r="F1800" s="112" t="str">
        <f t="shared" si="92"/>
        <v/>
      </c>
      <c r="G1800" s="113">
        <f t="shared" si="90"/>
        <v>0</v>
      </c>
      <c r="H1800" s="115">
        <f t="shared" si="91"/>
        <v>0</v>
      </c>
      <c r="I1800" s="18"/>
      <c r="J1800" s="18"/>
      <c r="K1800" s="7"/>
      <c r="L1800" s="7"/>
      <c r="M1800" s="7"/>
      <c r="N1800" s="18"/>
      <c r="O1800" s="122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</row>
    <row r="1801" spans="1:30" hidden="1">
      <c r="A1801" s="18"/>
      <c r="B1801" s="7"/>
      <c r="C1801" s="140"/>
      <c r="D1801" s="42"/>
      <c r="E1801" s="36"/>
      <c r="F1801" s="112" t="str">
        <f t="shared" si="92"/>
        <v/>
      </c>
      <c r="G1801" s="113">
        <f t="shared" si="90"/>
        <v>0</v>
      </c>
      <c r="H1801" s="115">
        <f t="shared" si="91"/>
        <v>0</v>
      </c>
      <c r="I1801" s="18"/>
      <c r="J1801" s="18"/>
      <c r="K1801" s="7"/>
      <c r="L1801" s="7"/>
      <c r="M1801" s="7"/>
      <c r="N1801" s="18"/>
      <c r="O1801" s="122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</row>
    <row r="1802" spans="1:30" hidden="1">
      <c r="A1802" s="18"/>
      <c r="B1802" s="7"/>
      <c r="C1802" s="140"/>
      <c r="D1802" s="42"/>
      <c r="E1802" s="36"/>
      <c r="F1802" s="112" t="str">
        <f t="shared" si="92"/>
        <v/>
      </c>
      <c r="G1802" s="113">
        <f t="shared" si="90"/>
        <v>0</v>
      </c>
      <c r="H1802" s="115">
        <f t="shared" si="91"/>
        <v>0</v>
      </c>
      <c r="I1802" s="18"/>
      <c r="J1802" s="18"/>
      <c r="K1802" s="7"/>
      <c r="L1802" s="7"/>
      <c r="M1802" s="7"/>
      <c r="N1802" s="18"/>
      <c r="O1802" s="122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</row>
    <row r="1803" spans="1:30" hidden="1">
      <c r="A1803" s="18"/>
      <c r="B1803" s="7"/>
      <c r="C1803" s="140"/>
      <c r="D1803" s="42"/>
      <c r="E1803" s="36"/>
      <c r="F1803" s="112" t="str">
        <f t="shared" si="92"/>
        <v/>
      </c>
      <c r="G1803" s="113">
        <f t="shared" si="90"/>
        <v>0</v>
      </c>
      <c r="H1803" s="115">
        <f t="shared" si="91"/>
        <v>0</v>
      </c>
      <c r="I1803" s="18"/>
      <c r="J1803" s="18"/>
      <c r="K1803" s="7"/>
      <c r="L1803" s="7"/>
      <c r="M1803" s="7"/>
      <c r="N1803" s="18"/>
      <c r="O1803" s="122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</row>
    <row r="1804" spans="1:30" hidden="1">
      <c r="A1804" s="18"/>
      <c r="B1804" s="7"/>
      <c r="C1804" s="140"/>
      <c r="D1804" s="42"/>
      <c r="E1804" s="36"/>
      <c r="F1804" s="112" t="str">
        <f t="shared" si="92"/>
        <v/>
      </c>
      <c r="G1804" s="113">
        <f t="shared" si="90"/>
        <v>0</v>
      </c>
      <c r="H1804" s="115">
        <f t="shared" si="91"/>
        <v>0</v>
      </c>
      <c r="I1804" s="18"/>
      <c r="J1804" s="18"/>
      <c r="K1804" s="7"/>
      <c r="L1804" s="7"/>
      <c r="M1804" s="7"/>
      <c r="N1804" s="18"/>
      <c r="O1804" s="122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</row>
    <row r="1805" spans="1:30" hidden="1">
      <c r="A1805" s="18"/>
      <c r="B1805" s="7"/>
      <c r="C1805" s="140"/>
      <c r="D1805" s="42"/>
      <c r="E1805" s="36"/>
      <c r="F1805" s="112" t="str">
        <f t="shared" si="92"/>
        <v/>
      </c>
      <c r="G1805" s="113">
        <f t="shared" si="90"/>
        <v>0</v>
      </c>
      <c r="H1805" s="115">
        <f t="shared" si="91"/>
        <v>0</v>
      </c>
      <c r="I1805" s="18"/>
      <c r="J1805" s="18"/>
      <c r="K1805" s="7"/>
      <c r="L1805" s="7"/>
      <c r="M1805" s="7"/>
      <c r="N1805" s="18"/>
      <c r="O1805" s="122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</row>
    <row r="1806" spans="1:30" hidden="1">
      <c r="A1806" s="18"/>
      <c r="B1806" s="7"/>
      <c r="C1806" s="140"/>
      <c r="D1806" s="42"/>
      <c r="E1806" s="36"/>
      <c r="F1806" s="112" t="str">
        <f t="shared" si="92"/>
        <v/>
      </c>
      <c r="G1806" s="113">
        <f t="shared" si="90"/>
        <v>0</v>
      </c>
      <c r="H1806" s="115">
        <f t="shared" si="91"/>
        <v>0</v>
      </c>
      <c r="I1806" s="18"/>
      <c r="J1806" s="18"/>
      <c r="K1806" s="7"/>
      <c r="L1806" s="7"/>
      <c r="M1806" s="7"/>
      <c r="N1806" s="18"/>
      <c r="O1806" s="122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</row>
    <row r="1807" spans="1:30" hidden="1">
      <c r="A1807" s="18"/>
      <c r="B1807" s="7"/>
      <c r="C1807" s="140"/>
      <c r="D1807" s="42"/>
      <c r="E1807" s="36"/>
      <c r="F1807" s="112" t="str">
        <f t="shared" si="92"/>
        <v/>
      </c>
      <c r="G1807" s="113">
        <f t="shared" si="90"/>
        <v>0</v>
      </c>
      <c r="H1807" s="115">
        <f t="shared" si="91"/>
        <v>0</v>
      </c>
      <c r="I1807" s="18"/>
      <c r="J1807" s="18"/>
      <c r="K1807" s="7"/>
      <c r="L1807" s="7"/>
      <c r="M1807" s="7"/>
      <c r="N1807" s="18"/>
      <c r="O1807" s="122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</row>
    <row r="1808" spans="1:30" hidden="1">
      <c r="A1808" s="18"/>
      <c r="B1808" s="7"/>
      <c r="C1808" s="140"/>
      <c r="D1808" s="42"/>
      <c r="E1808" s="36"/>
      <c r="F1808" s="112" t="str">
        <f t="shared" si="92"/>
        <v/>
      </c>
      <c r="G1808" s="113">
        <f t="shared" si="90"/>
        <v>0</v>
      </c>
      <c r="H1808" s="115">
        <f t="shared" si="91"/>
        <v>0</v>
      </c>
      <c r="I1808" s="18"/>
      <c r="J1808" s="18"/>
      <c r="K1808" s="7"/>
      <c r="L1808" s="7"/>
      <c r="M1808" s="7"/>
      <c r="N1808" s="18"/>
      <c r="O1808" s="122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</row>
    <row r="1809" spans="1:30" hidden="1">
      <c r="A1809" s="18"/>
      <c r="B1809" s="7"/>
      <c r="C1809" s="137"/>
      <c r="D1809" s="42"/>
      <c r="E1809" s="36"/>
      <c r="F1809" s="112" t="str">
        <f t="shared" si="92"/>
        <v/>
      </c>
      <c r="G1809" s="113">
        <f t="shared" si="90"/>
        <v>0</v>
      </c>
      <c r="H1809" s="115">
        <f t="shared" si="91"/>
        <v>0</v>
      </c>
      <c r="I1809" s="18"/>
      <c r="J1809" s="18"/>
      <c r="K1809" s="7"/>
      <c r="L1809" s="7"/>
      <c r="M1809" s="7"/>
      <c r="N1809" s="18"/>
      <c r="O1809" s="122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</row>
    <row r="1810" spans="1:30" hidden="1">
      <c r="A1810" s="18"/>
      <c r="B1810" s="7"/>
      <c r="C1810" s="137"/>
      <c r="D1810" s="42"/>
      <c r="E1810" s="36"/>
      <c r="F1810" s="112" t="str">
        <f t="shared" si="92"/>
        <v/>
      </c>
      <c r="G1810" s="113">
        <f t="shared" si="90"/>
        <v>0</v>
      </c>
      <c r="H1810" s="115">
        <f t="shared" si="91"/>
        <v>0</v>
      </c>
      <c r="I1810" s="18"/>
      <c r="J1810" s="18"/>
      <c r="K1810" s="7"/>
      <c r="L1810" s="7"/>
      <c r="M1810" s="7"/>
      <c r="N1810" s="18"/>
      <c r="O1810" s="122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</row>
    <row r="1811" spans="1:30" hidden="1">
      <c r="A1811" s="18"/>
      <c r="B1811" s="7"/>
      <c r="C1811" s="137"/>
      <c r="D1811" s="42"/>
      <c r="E1811" s="36"/>
      <c r="F1811" s="112" t="str">
        <f t="shared" si="92"/>
        <v/>
      </c>
      <c r="G1811" s="113">
        <f t="shared" si="90"/>
        <v>0</v>
      </c>
      <c r="H1811" s="115">
        <f t="shared" si="91"/>
        <v>0</v>
      </c>
      <c r="I1811" s="18"/>
      <c r="J1811" s="18"/>
      <c r="K1811" s="7"/>
      <c r="L1811" s="7"/>
      <c r="M1811" s="7"/>
      <c r="N1811" s="18"/>
      <c r="O1811" s="122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</row>
    <row r="1812" spans="1:30" hidden="1">
      <c r="A1812" s="18"/>
      <c r="B1812" s="7"/>
      <c r="C1812" s="137"/>
      <c r="D1812" s="42"/>
      <c r="E1812" s="36"/>
      <c r="F1812" s="112" t="str">
        <f t="shared" si="92"/>
        <v/>
      </c>
      <c r="G1812" s="113">
        <f t="shared" si="90"/>
        <v>0</v>
      </c>
      <c r="H1812" s="115">
        <f t="shared" si="91"/>
        <v>0</v>
      </c>
      <c r="I1812" s="18"/>
      <c r="J1812" s="18"/>
      <c r="K1812" s="7"/>
      <c r="L1812" s="7"/>
      <c r="M1812" s="7"/>
      <c r="N1812" s="18"/>
      <c r="O1812" s="122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</row>
    <row r="1813" spans="1:30" hidden="1">
      <c r="A1813" s="18"/>
      <c r="B1813" s="7"/>
      <c r="C1813" s="137"/>
      <c r="D1813" s="42"/>
      <c r="E1813" s="36"/>
      <c r="F1813" s="112" t="str">
        <f t="shared" si="92"/>
        <v/>
      </c>
      <c r="G1813" s="113">
        <f t="shared" si="90"/>
        <v>0</v>
      </c>
      <c r="H1813" s="115">
        <f t="shared" si="91"/>
        <v>0</v>
      </c>
      <c r="I1813" s="18"/>
      <c r="J1813" s="18"/>
      <c r="K1813" s="7"/>
      <c r="L1813" s="7"/>
      <c r="M1813" s="7"/>
      <c r="N1813" s="18"/>
      <c r="O1813" s="122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</row>
    <row r="1814" spans="1:30" hidden="1">
      <c r="A1814" s="18"/>
      <c r="B1814" s="7"/>
      <c r="C1814" s="137"/>
      <c r="D1814" s="42"/>
      <c r="E1814" s="36"/>
      <c r="F1814" s="112" t="str">
        <f t="shared" si="92"/>
        <v/>
      </c>
      <c r="G1814" s="113">
        <f t="shared" si="90"/>
        <v>0</v>
      </c>
      <c r="H1814" s="115">
        <f t="shared" si="91"/>
        <v>0</v>
      </c>
      <c r="I1814" s="18"/>
      <c r="J1814" s="18"/>
      <c r="K1814" s="7"/>
      <c r="L1814" s="7"/>
      <c r="M1814" s="7"/>
      <c r="N1814" s="18"/>
      <c r="O1814" s="122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</row>
    <row r="1815" spans="1:30" hidden="1">
      <c r="A1815" s="18"/>
      <c r="B1815" s="7"/>
      <c r="C1815" s="140"/>
      <c r="D1815" s="42"/>
      <c r="E1815" s="36"/>
      <c r="F1815" s="112" t="str">
        <f t="shared" si="92"/>
        <v/>
      </c>
      <c r="G1815" s="113">
        <f t="shared" si="90"/>
        <v>0</v>
      </c>
      <c r="H1815" s="115">
        <f t="shared" si="91"/>
        <v>0</v>
      </c>
      <c r="I1815" s="18"/>
      <c r="J1815" s="18"/>
      <c r="K1815" s="7"/>
      <c r="L1815" s="7"/>
      <c r="M1815" s="7"/>
      <c r="N1815" s="18"/>
      <c r="O1815" s="122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</row>
    <row r="1816" spans="1:30" hidden="1">
      <c r="A1816" s="18"/>
      <c r="B1816" s="7"/>
      <c r="C1816" s="140"/>
      <c r="D1816" s="42"/>
      <c r="E1816" s="36"/>
      <c r="F1816" s="112" t="str">
        <f t="shared" si="92"/>
        <v/>
      </c>
      <c r="G1816" s="113">
        <f t="shared" si="90"/>
        <v>0</v>
      </c>
      <c r="H1816" s="115">
        <f t="shared" si="91"/>
        <v>0</v>
      </c>
      <c r="I1816" s="18"/>
      <c r="J1816" s="18"/>
      <c r="K1816" s="7"/>
      <c r="L1816" s="7"/>
      <c r="M1816" s="7"/>
      <c r="N1816" s="18"/>
      <c r="O1816" s="122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</row>
    <row r="1817" spans="1:30" hidden="1">
      <c r="A1817" s="18"/>
      <c r="B1817" s="7"/>
      <c r="C1817" s="140"/>
      <c r="D1817" s="42"/>
      <c r="E1817" s="36"/>
      <c r="F1817" s="112" t="str">
        <f t="shared" si="92"/>
        <v/>
      </c>
      <c r="G1817" s="113">
        <f t="shared" si="90"/>
        <v>0</v>
      </c>
      <c r="H1817" s="115">
        <f t="shared" si="91"/>
        <v>0</v>
      </c>
      <c r="I1817" s="18"/>
      <c r="J1817" s="18"/>
      <c r="K1817" s="7"/>
      <c r="L1817" s="7"/>
      <c r="M1817" s="7"/>
      <c r="N1817" s="18"/>
      <c r="O1817" s="122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</row>
    <row r="1818" spans="1:30" hidden="1">
      <c r="A1818" s="18"/>
      <c r="B1818" s="7"/>
      <c r="C1818" s="140"/>
      <c r="D1818" s="42"/>
      <c r="E1818" s="36"/>
      <c r="F1818" s="112" t="str">
        <f t="shared" si="92"/>
        <v/>
      </c>
      <c r="G1818" s="113">
        <f t="shared" si="90"/>
        <v>0</v>
      </c>
      <c r="H1818" s="115">
        <f t="shared" si="91"/>
        <v>0</v>
      </c>
      <c r="I1818" s="18"/>
      <c r="J1818" s="18"/>
      <c r="K1818" s="7"/>
      <c r="L1818" s="7"/>
      <c r="M1818" s="7"/>
      <c r="N1818" s="18"/>
      <c r="O1818" s="122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</row>
    <row r="1819" spans="1:30" hidden="1">
      <c r="A1819" s="18"/>
      <c r="B1819" s="7"/>
      <c r="C1819" s="140"/>
      <c r="D1819" s="42"/>
      <c r="E1819" s="36"/>
      <c r="F1819" s="112" t="str">
        <f t="shared" si="92"/>
        <v/>
      </c>
      <c r="G1819" s="113">
        <f t="shared" si="90"/>
        <v>0</v>
      </c>
      <c r="H1819" s="115">
        <f t="shared" si="91"/>
        <v>0</v>
      </c>
      <c r="I1819" s="18"/>
      <c r="J1819" s="18"/>
      <c r="K1819" s="7"/>
      <c r="L1819" s="7"/>
      <c r="M1819" s="7"/>
      <c r="N1819" s="18"/>
      <c r="O1819" s="122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</row>
    <row r="1820" spans="1:30" hidden="1">
      <c r="A1820" s="18"/>
      <c r="B1820" s="7"/>
      <c r="C1820" s="140"/>
      <c r="D1820" s="42"/>
      <c r="E1820" s="36"/>
      <c r="F1820" s="112" t="str">
        <f t="shared" si="92"/>
        <v/>
      </c>
      <c r="G1820" s="113">
        <f t="shared" si="90"/>
        <v>0</v>
      </c>
      <c r="H1820" s="115">
        <f t="shared" si="91"/>
        <v>0</v>
      </c>
      <c r="I1820" s="18"/>
      <c r="J1820" s="18"/>
      <c r="K1820" s="7"/>
      <c r="L1820" s="7"/>
      <c r="M1820" s="7"/>
      <c r="N1820" s="18"/>
      <c r="O1820" s="122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</row>
    <row r="1821" spans="1:30" hidden="1">
      <c r="A1821" s="18"/>
      <c r="B1821" s="7"/>
      <c r="C1821" s="140"/>
      <c r="D1821" s="42"/>
      <c r="E1821" s="36"/>
      <c r="F1821" s="112" t="str">
        <f t="shared" si="92"/>
        <v/>
      </c>
      <c r="G1821" s="113">
        <f t="shared" si="90"/>
        <v>0</v>
      </c>
      <c r="H1821" s="115">
        <f t="shared" si="91"/>
        <v>0</v>
      </c>
      <c r="I1821" s="18"/>
      <c r="J1821" s="18"/>
      <c r="K1821" s="7"/>
      <c r="L1821" s="7"/>
      <c r="M1821" s="7"/>
      <c r="N1821" s="18"/>
      <c r="O1821" s="122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</row>
    <row r="1822" spans="1:30" hidden="1">
      <c r="A1822" s="18"/>
      <c r="B1822" s="7"/>
      <c r="C1822" s="140"/>
      <c r="D1822" s="42"/>
      <c r="E1822" s="36"/>
      <c r="F1822" s="112" t="str">
        <f t="shared" si="92"/>
        <v/>
      </c>
      <c r="G1822" s="113">
        <f t="shared" si="90"/>
        <v>0</v>
      </c>
      <c r="H1822" s="115">
        <f t="shared" si="91"/>
        <v>0</v>
      </c>
      <c r="I1822" s="18"/>
      <c r="J1822" s="18"/>
      <c r="K1822" s="7"/>
      <c r="L1822" s="7"/>
      <c r="M1822" s="7"/>
      <c r="N1822" s="18"/>
      <c r="O1822" s="122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</row>
    <row r="1823" spans="1:30" hidden="1">
      <c r="A1823" s="18"/>
      <c r="B1823" s="7"/>
      <c r="C1823" s="140"/>
      <c r="D1823" s="42"/>
      <c r="E1823" s="36"/>
      <c r="F1823" s="112" t="str">
        <f t="shared" si="92"/>
        <v/>
      </c>
      <c r="G1823" s="113">
        <f t="shared" si="90"/>
        <v>0</v>
      </c>
      <c r="H1823" s="115">
        <f t="shared" si="91"/>
        <v>0</v>
      </c>
      <c r="I1823" s="18"/>
      <c r="J1823" s="18"/>
      <c r="K1823" s="7"/>
      <c r="L1823" s="7"/>
      <c r="M1823" s="7"/>
      <c r="N1823" s="18"/>
      <c r="O1823" s="122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</row>
    <row r="1824" spans="1:30" hidden="1">
      <c r="A1824" s="18"/>
      <c r="B1824" s="7"/>
      <c r="C1824" s="140"/>
      <c r="D1824" s="42"/>
      <c r="E1824" s="36"/>
      <c r="F1824" s="112" t="str">
        <f t="shared" si="92"/>
        <v/>
      </c>
      <c r="G1824" s="113">
        <f t="shared" si="90"/>
        <v>0</v>
      </c>
      <c r="H1824" s="115">
        <f t="shared" si="91"/>
        <v>0</v>
      </c>
      <c r="I1824" s="18"/>
      <c r="J1824" s="18"/>
      <c r="K1824" s="7"/>
      <c r="L1824" s="7"/>
      <c r="M1824" s="7"/>
      <c r="N1824" s="18"/>
      <c r="O1824" s="122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</row>
    <row r="1825" spans="1:30" hidden="1">
      <c r="A1825" s="18"/>
      <c r="B1825" s="7"/>
      <c r="C1825" s="140"/>
      <c r="D1825" s="42"/>
      <c r="E1825" s="36"/>
      <c r="F1825" s="112" t="str">
        <f t="shared" si="92"/>
        <v/>
      </c>
      <c r="G1825" s="113">
        <f t="shared" si="90"/>
        <v>0</v>
      </c>
      <c r="H1825" s="115">
        <f t="shared" si="91"/>
        <v>0</v>
      </c>
      <c r="I1825" s="18"/>
      <c r="J1825" s="18"/>
      <c r="K1825" s="7"/>
      <c r="L1825" s="7"/>
      <c r="M1825" s="7"/>
      <c r="N1825" s="18"/>
      <c r="O1825" s="122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</row>
    <row r="1826" spans="1:30" hidden="1">
      <c r="A1826" s="18"/>
      <c r="B1826" s="7"/>
      <c r="C1826" s="140"/>
      <c r="D1826" s="42"/>
      <c r="E1826" s="36"/>
      <c r="F1826" s="112" t="str">
        <f t="shared" si="92"/>
        <v/>
      </c>
      <c r="G1826" s="113">
        <f t="shared" si="90"/>
        <v>0</v>
      </c>
      <c r="H1826" s="115">
        <f t="shared" si="91"/>
        <v>0</v>
      </c>
      <c r="I1826" s="18"/>
      <c r="J1826" s="18"/>
      <c r="K1826" s="7"/>
      <c r="L1826" s="7"/>
      <c r="M1826" s="7"/>
      <c r="N1826" s="18"/>
      <c r="O1826" s="122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</row>
    <row r="1827" spans="1:30" hidden="1">
      <c r="A1827" s="18"/>
      <c r="B1827" s="7"/>
      <c r="C1827" s="140"/>
      <c r="D1827" s="42"/>
      <c r="E1827" s="36"/>
      <c r="F1827" s="112" t="str">
        <f t="shared" si="92"/>
        <v/>
      </c>
      <c r="G1827" s="113">
        <f t="shared" si="90"/>
        <v>0</v>
      </c>
      <c r="H1827" s="115">
        <f t="shared" si="91"/>
        <v>0</v>
      </c>
      <c r="I1827" s="18"/>
      <c r="J1827" s="18"/>
      <c r="K1827" s="7"/>
      <c r="L1827" s="7"/>
      <c r="M1827" s="7"/>
      <c r="N1827" s="18"/>
      <c r="O1827" s="122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</row>
    <row r="1828" spans="1:30" hidden="1">
      <c r="A1828" s="18"/>
      <c r="B1828" s="7"/>
      <c r="C1828" s="140"/>
      <c r="D1828" s="42"/>
      <c r="E1828" s="36"/>
      <c r="F1828" s="112" t="str">
        <f t="shared" si="92"/>
        <v/>
      </c>
      <c r="G1828" s="113">
        <f t="shared" si="90"/>
        <v>0</v>
      </c>
      <c r="H1828" s="115">
        <f t="shared" si="91"/>
        <v>0</v>
      </c>
      <c r="I1828" s="18"/>
      <c r="J1828" s="18"/>
      <c r="K1828" s="7"/>
      <c r="L1828" s="7"/>
      <c r="M1828" s="7"/>
      <c r="N1828" s="18"/>
      <c r="O1828" s="122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</row>
    <row r="1829" spans="1:30" hidden="1">
      <c r="A1829" s="18"/>
      <c r="B1829" s="7"/>
      <c r="C1829" s="140"/>
      <c r="D1829" s="42"/>
      <c r="E1829" s="36"/>
      <c r="F1829" s="112" t="str">
        <f t="shared" si="92"/>
        <v/>
      </c>
      <c r="G1829" s="113">
        <f t="shared" si="90"/>
        <v>0</v>
      </c>
      <c r="H1829" s="115">
        <f t="shared" si="91"/>
        <v>0</v>
      </c>
      <c r="I1829" s="18"/>
      <c r="J1829" s="18"/>
      <c r="K1829" s="7"/>
      <c r="L1829" s="7"/>
      <c r="M1829" s="7"/>
      <c r="N1829" s="18"/>
      <c r="O1829" s="122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</row>
    <row r="1830" spans="1:30" hidden="1">
      <c r="A1830" s="18"/>
      <c r="B1830" s="7"/>
      <c r="C1830" s="140"/>
      <c r="D1830" s="42"/>
      <c r="E1830" s="36"/>
      <c r="F1830" s="112" t="str">
        <f t="shared" si="92"/>
        <v/>
      </c>
      <c r="G1830" s="113">
        <f t="shared" si="90"/>
        <v>0</v>
      </c>
      <c r="H1830" s="115">
        <f t="shared" si="91"/>
        <v>0</v>
      </c>
      <c r="I1830" s="18"/>
      <c r="J1830" s="18"/>
      <c r="K1830" s="7"/>
      <c r="L1830" s="7"/>
      <c r="M1830" s="7"/>
      <c r="N1830" s="18"/>
      <c r="O1830" s="122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</row>
    <row r="1831" spans="1:30" hidden="1">
      <c r="A1831" s="18"/>
      <c r="B1831" s="7"/>
      <c r="C1831" s="140"/>
      <c r="D1831" s="42"/>
      <c r="E1831" s="36"/>
      <c r="F1831" s="112" t="str">
        <f t="shared" si="92"/>
        <v/>
      </c>
      <c r="G1831" s="113">
        <f t="shared" si="90"/>
        <v>0</v>
      </c>
      <c r="H1831" s="115">
        <f t="shared" si="91"/>
        <v>0</v>
      </c>
      <c r="I1831" s="18"/>
      <c r="J1831" s="18"/>
      <c r="K1831" s="7"/>
      <c r="L1831" s="7"/>
      <c r="M1831" s="7"/>
      <c r="N1831" s="18"/>
      <c r="O1831" s="122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</row>
    <row r="1832" spans="1:30" hidden="1">
      <c r="A1832" s="18"/>
      <c r="B1832" s="7"/>
      <c r="C1832" s="140"/>
      <c r="D1832" s="42"/>
      <c r="E1832" s="36"/>
      <c r="F1832" s="112" t="str">
        <f t="shared" si="92"/>
        <v/>
      </c>
      <c r="G1832" s="113">
        <f t="shared" si="90"/>
        <v>0</v>
      </c>
      <c r="H1832" s="115">
        <f t="shared" si="91"/>
        <v>0</v>
      </c>
      <c r="I1832" s="18"/>
      <c r="J1832" s="18"/>
      <c r="K1832" s="7"/>
      <c r="L1832" s="7"/>
      <c r="M1832" s="7"/>
      <c r="N1832" s="18"/>
      <c r="O1832" s="122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</row>
    <row r="1833" spans="1:30" hidden="1">
      <c r="A1833" s="18"/>
      <c r="B1833" s="7"/>
      <c r="C1833" s="140"/>
      <c r="D1833" s="42"/>
      <c r="E1833" s="36"/>
      <c r="F1833" s="112" t="str">
        <f t="shared" si="92"/>
        <v/>
      </c>
      <c r="G1833" s="113">
        <f t="shared" si="90"/>
        <v>0</v>
      </c>
      <c r="H1833" s="115">
        <f t="shared" si="91"/>
        <v>0</v>
      </c>
      <c r="I1833" s="18"/>
      <c r="J1833" s="18"/>
      <c r="K1833" s="7"/>
      <c r="L1833" s="7"/>
      <c r="M1833" s="7"/>
      <c r="N1833" s="18"/>
      <c r="O1833" s="122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</row>
    <row r="1834" spans="1:30" hidden="1">
      <c r="A1834" s="18"/>
      <c r="B1834" s="7"/>
      <c r="C1834" s="140"/>
      <c r="D1834" s="42"/>
      <c r="E1834" s="36"/>
      <c r="F1834" s="112" t="str">
        <f t="shared" si="92"/>
        <v/>
      </c>
      <c r="G1834" s="113">
        <f t="shared" si="90"/>
        <v>0</v>
      </c>
      <c r="H1834" s="115">
        <f t="shared" si="91"/>
        <v>0</v>
      </c>
      <c r="I1834" s="18"/>
      <c r="J1834" s="18"/>
      <c r="K1834" s="7"/>
      <c r="L1834" s="7"/>
      <c r="M1834" s="7"/>
      <c r="N1834" s="18"/>
      <c r="O1834" s="122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</row>
    <row r="1835" spans="1:30" hidden="1">
      <c r="A1835" s="18"/>
      <c r="B1835" s="7"/>
      <c r="C1835" s="140"/>
      <c r="D1835" s="42"/>
      <c r="E1835" s="36"/>
      <c r="F1835" s="112" t="str">
        <f t="shared" si="92"/>
        <v/>
      </c>
      <c r="G1835" s="113">
        <f t="shared" si="90"/>
        <v>0</v>
      </c>
      <c r="H1835" s="115">
        <f t="shared" si="91"/>
        <v>0</v>
      </c>
      <c r="I1835" s="18"/>
      <c r="J1835" s="18"/>
      <c r="K1835" s="7"/>
      <c r="L1835" s="7"/>
      <c r="M1835" s="7"/>
      <c r="N1835" s="18"/>
      <c r="O1835" s="122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</row>
    <row r="1836" spans="1:30" hidden="1">
      <c r="A1836" s="18"/>
      <c r="B1836" s="7"/>
      <c r="C1836" s="140"/>
      <c r="D1836" s="42"/>
      <c r="E1836" s="36"/>
      <c r="F1836" s="112" t="str">
        <f t="shared" si="92"/>
        <v/>
      </c>
      <c r="G1836" s="113">
        <f t="shared" si="90"/>
        <v>0</v>
      </c>
      <c r="H1836" s="115">
        <f t="shared" si="91"/>
        <v>0</v>
      </c>
      <c r="I1836" s="18"/>
      <c r="J1836" s="18"/>
      <c r="K1836" s="7"/>
      <c r="L1836" s="7"/>
      <c r="M1836" s="7"/>
      <c r="N1836" s="18"/>
      <c r="O1836" s="122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</row>
    <row r="1837" spans="1:30" hidden="1">
      <c r="A1837" s="18"/>
      <c r="B1837" s="7"/>
      <c r="C1837" s="140"/>
      <c r="D1837" s="42"/>
      <c r="E1837" s="36"/>
      <c r="F1837" s="112" t="str">
        <f t="shared" si="92"/>
        <v/>
      </c>
      <c r="G1837" s="113">
        <f t="shared" si="90"/>
        <v>0</v>
      </c>
      <c r="H1837" s="115">
        <f t="shared" si="91"/>
        <v>0</v>
      </c>
      <c r="I1837" s="18"/>
      <c r="J1837" s="18"/>
      <c r="K1837" s="7"/>
      <c r="L1837" s="7"/>
      <c r="M1837" s="7"/>
      <c r="N1837" s="18"/>
      <c r="O1837" s="122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</row>
    <row r="1838" spans="1:30" hidden="1">
      <c r="A1838" s="18"/>
      <c r="B1838" s="7"/>
      <c r="C1838" s="140"/>
      <c r="D1838" s="42"/>
      <c r="E1838" s="36"/>
      <c r="F1838" s="112" t="str">
        <f t="shared" si="92"/>
        <v/>
      </c>
      <c r="G1838" s="113">
        <f t="shared" si="90"/>
        <v>0</v>
      </c>
      <c r="H1838" s="115">
        <f t="shared" si="91"/>
        <v>0</v>
      </c>
      <c r="I1838" s="18"/>
      <c r="J1838" s="18"/>
      <c r="K1838" s="7"/>
      <c r="L1838" s="7"/>
      <c r="M1838" s="7"/>
      <c r="N1838" s="18"/>
      <c r="O1838" s="122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</row>
    <row r="1839" spans="1:30" hidden="1">
      <c r="A1839" s="18"/>
      <c r="B1839" s="7"/>
      <c r="C1839" s="140"/>
      <c r="D1839" s="42"/>
      <c r="E1839" s="36"/>
      <c r="F1839" s="112" t="str">
        <f t="shared" si="92"/>
        <v/>
      </c>
      <c r="G1839" s="113">
        <f t="shared" si="90"/>
        <v>0</v>
      </c>
      <c r="H1839" s="115">
        <f t="shared" si="91"/>
        <v>0</v>
      </c>
      <c r="I1839" s="18"/>
      <c r="J1839" s="18"/>
      <c r="K1839" s="7"/>
      <c r="L1839" s="7"/>
      <c r="M1839" s="7"/>
      <c r="N1839" s="18"/>
      <c r="O1839" s="122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</row>
    <row r="1840" spans="1:30" hidden="1">
      <c r="A1840" s="18"/>
      <c r="B1840" s="7"/>
      <c r="C1840" s="140"/>
      <c r="D1840" s="42"/>
      <c r="E1840" s="36"/>
      <c r="F1840" s="112" t="str">
        <f t="shared" si="92"/>
        <v/>
      </c>
      <c r="G1840" s="113">
        <f t="shared" si="90"/>
        <v>0</v>
      </c>
      <c r="H1840" s="115">
        <f t="shared" si="91"/>
        <v>0</v>
      </c>
      <c r="I1840" s="18"/>
      <c r="J1840" s="18"/>
      <c r="K1840" s="7"/>
      <c r="L1840" s="7"/>
      <c r="M1840" s="7"/>
      <c r="N1840" s="18"/>
      <c r="O1840" s="122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</row>
    <row r="1841" spans="1:30" hidden="1">
      <c r="A1841" s="18"/>
      <c r="B1841" s="7"/>
      <c r="C1841" s="140"/>
      <c r="D1841" s="42"/>
      <c r="E1841" s="36"/>
      <c r="F1841" s="112" t="str">
        <f t="shared" si="92"/>
        <v/>
      </c>
      <c r="G1841" s="113">
        <f t="shared" si="90"/>
        <v>0</v>
      </c>
      <c r="H1841" s="115">
        <f t="shared" si="91"/>
        <v>0</v>
      </c>
      <c r="I1841" s="18"/>
      <c r="J1841" s="18"/>
      <c r="K1841" s="7"/>
      <c r="L1841" s="7"/>
      <c r="M1841" s="7"/>
      <c r="N1841" s="18"/>
      <c r="O1841" s="122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</row>
    <row r="1842" spans="1:30" hidden="1">
      <c r="A1842" s="18"/>
      <c r="B1842" s="7"/>
      <c r="C1842" s="140"/>
      <c r="D1842" s="42"/>
      <c r="E1842" s="36"/>
      <c r="F1842" s="112" t="str">
        <f t="shared" si="92"/>
        <v/>
      </c>
      <c r="G1842" s="113">
        <f t="shared" si="90"/>
        <v>0</v>
      </c>
      <c r="H1842" s="115">
        <f t="shared" si="91"/>
        <v>0</v>
      </c>
      <c r="I1842" s="18"/>
      <c r="J1842" s="18"/>
      <c r="K1842" s="7"/>
      <c r="L1842" s="7"/>
      <c r="M1842" s="7"/>
      <c r="N1842" s="18"/>
      <c r="O1842" s="122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</row>
    <row r="1843" spans="1:30" hidden="1">
      <c r="A1843" s="18"/>
      <c r="B1843" s="7"/>
      <c r="C1843" s="140"/>
      <c r="D1843" s="42"/>
      <c r="E1843" s="36"/>
      <c r="F1843" s="112" t="str">
        <f t="shared" si="92"/>
        <v/>
      </c>
      <c r="G1843" s="113">
        <f t="shared" si="90"/>
        <v>0</v>
      </c>
      <c r="H1843" s="115">
        <f t="shared" si="91"/>
        <v>0</v>
      </c>
      <c r="I1843" s="18"/>
      <c r="J1843" s="18"/>
      <c r="K1843" s="7"/>
      <c r="L1843" s="7"/>
      <c r="M1843" s="7"/>
      <c r="N1843" s="18"/>
      <c r="O1843" s="122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</row>
    <row r="1844" spans="1:30" hidden="1">
      <c r="A1844" s="18"/>
      <c r="B1844" s="7"/>
      <c r="C1844" s="140"/>
      <c r="D1844" s="42"/>
      <c r="E1844" s="36"/>
      <c r="F1844" s="112" t="str">
        <f t="shared" si="92"/>
        <v/>
      </c>
      <c r="G1844" s="113">
        <f t="shared" si="90"/>
        <v>0</v>
      </c>
      <c r="H1844" s="115">
        <f t="shared" si="91"/>
        <v>0</v>
      </c>
      <c r="I1844" s="18"/>
      <c r="J1844" s="18"/>
      <c r="K1844" s="7"/>
      <c r="L1844" s="7"/>
      <c r="M1844" s="7"/>
      <c r="N1844" s="18"/>
      <c r="O1844" s="122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</row>
    <row r="1845" spans="1:30" hidden="1">
      <c r="A1845" s="18"/>
      <c r="B1845" s="7"/>
      <c r="C1845" s="140"/>
      <c r="D1845" s="42"/>
      <c r="E1845" s="36"/>
      <c r="F1845" s="112" t="str">
        <f t="shared" si="92"/>
        <v/>
      </c>
      <c r="G1845" s="113">
        <f t="shared" si="90"/>
        <v>0</v>
      </c>
      <c r="H1845" s="115">
        <f t="shared" si="91"/>
        <v>0</v>
      </c>
      <c r="I1845" s="18"/>
      <c r="J1845" s="18"/>
      <c r="K1845" s="7"/>
      <c r="L1845" s="7"/>
      <c r="M1845" s="7"/>
      <c r="N1845" s="18"/>
      <c r="O1845" s="122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</row>
    <row r="1846" spans="1:30" hidden="1">
      <c r="A1846" s="18"/>
      <c r="B1846" s="7"/>
      <c r="C1846" s="140"/>
      <c r="D1846" s="42"/>
      <c r="E1846" s="36"/>
      <c r="F1846" s="112" t="str">
        <f t="shared" si="92"/>
        <v/>
      </c>
      <c r="G1846" s="113">
        <f t="shared" si="90"/>
        <v>0</v>
      </c>
      <c r="H1846" s="115">
        <f t="shared" si="91"/>
        <v>0</v>
      </c>
      <c r="I1846" s="18"/>
      <c r="J1846" s="18"/>
      <c r="K1846" s="7"/>
      <c r="L1846" s="7"/>
      <c r="M1846" s="7"/>
      <c r="N1846" s="18"/>
      <c r="O1846" s="122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</row>
    <row r="1847" spans="1:30" hidden="1">
      <c r="A1847" s="18"/>
      <c r="B1847" s="7"/>
      <c r="C1847" s="140"/>
      <c r="D1847" s="42"/>
      <c r="E1847" s="36"/>
      <c r="F1847" s="112" t="str">
        <f t="shared" si="92"/>
        <v/>
      </c>
      <c r="G1847" s="113">
        <f t="shared" si="90"/>
        <v>0</v>
      </c>
      <c r="H1847" s="115">
        <f t="shared" si="91"/>
        <v>0</v>
      </c>
      <c r="I1847" s="18"/>
      <c r="J1847" s="18"/>
      <c r="K1847" s="7"/>
      <c r="L1847" s="7"/>
      <c r="M1847" s="7"/>
      <c r="N1847" s="18"/>
      <c r="O1847" s="122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</row>
    <row r="1848" spans="1:30" hidden="1">
      <c r="A1848" s="18"/>
      <c r="B1848" s="7"/>
      <c r="C1848" s="137"/>
      <c r="D1848" s="42"/>
      <c r="E1848" s="36"/>
      <c r="F1848" s="112" t="str">
        <f t="shared" si="92"/>
        <v/>
      </c>
      <c r="G1848" s="113">
        <f t="shared" si="90"/>
        <v>0</v>
      </c>
      <c r="H1848" s="115">
        <f t="shared" si="91"/>
        <v>0</v>
      </c>
      <c r="I1848" s="18"/>
      <c r="J1848" s="18"/>
      <c r="K1848" s="7"/>
      <c r="L1848" s="7"/>
      <c r="M1848" s="7"/>
      <c r="N1848" s="18"/>
      <c r="O1848" s="122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</row>
    <row r="1849" spans="1:30" hidden="1">
      <c r="A1849" s="18"/>
      <c r="B1849" s="7"/>
      <c r="C1849" s="137"/>
      <c r="D1849" s="42"/>
      <c r="E1849" s="36"/>
      <c r="F1849" s="112" t="str">
        <f t="shared" si="92"/>
        <v/>
      </c>
      <c r="G1849" s="113">
        <f t="shared" si="90"/>
        <v>0</v>
      </c>
      <c r="H1849" s="115">
        <f t="shared" si="91"/>
        <v>0</v>
      </c>
      <c r="I1849" s="18"/>
      <c r="J1849" s="18"/>
      <c r="K1849" s="7"/>
      <c r="L1849" s="7"/>
      <c r="M1849" s="7"/>
      <c r="N1849" s="18"/>
      <c r="O1849" s="122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</row>
    <row r="1850" spans="1:30" hidden="1">
      <c r="A1850" s="18"/>
      <c r="B1850" s="7"/>
      <c r="C1850" s="137"/>
      <c r="D1850" s="42"/>
      <c r="E1850" s="36"/>
      <c r="F1850" s="112" t="str">
        <f t="shared" si="92"/>
        <v/>
      </c>
      <c r="G1850" s="113">
        <f t="shared" si="90"/>
        <v>0</v>
      </c>
      <c r="H1850" s="115">
        <f t="shared" si="91"/>
        <v>0</v>
      </c>
      <c r="I1850" s="18"/>
      <c r="J1850" s="18"/>
      <c r="K1850" s="7"/>
      <c r="L1850" s="7"/>
      <c r="M1850" s="7"/>
      <c r="N1850" s="18"/>
      <c r="O1850" s="122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</row>
    <row r="1851" spans="1:30" hidden="1">
      <c r="A1851" s="18"/>
      <c r="B1851" s="7"/>
      <c r="C1851" s="137"/>
      <c r="D1851" s="42"/>
      <c r="E1851" s="36"/>
      <c r="F1851" s="112" t="str">
        <f t="shared" si="92"/>
        <v/>
      </c>
      <c r="G1851" s="113">
        <f t="shared" si="90"/>
        <v>0</v>
      </c>
      <c r="H1851" s="115">
        <f t="shared" si="91"/>
        <v>0</v>
      </c>
      <c r="I1851" s="18"/>
      <c r="J1851" s="18"/>
      <c r="K1851" s="7"/>
      <c r="L1851" s="7"/>
      <c r="M1851" s="7"/>
      <c r="N1851" s="18"/>
      <c r="O1851" s="122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</row>
    <row r="1852" spans="1:30" hidden="1">
      <c r="A1852" s="18"/>
      <c r="B1852" s="7"/>
      <c r="C1852" s="137"/>
      <c r="D1852" s="42"/>
      <c r="E1852" s="36"/>
      <c r="F1852" s="112" t="str">
        <f t="shared" si="92"/>
        <v/>
      </c>
      <c r="G1852" s="113">
        <f t="shared" si="90"/>
        <v>0</v>
      </c>
      <c r="H1852" s="115">
        <f t="shared" si="91"/>
        <v>0</v>
      </c>
      <c r="I1852" s="18"/>
      <c r="J1852" s="18"/>
      <c r="K1852" s="7"/>
      <c r="L1852" s="7"/>
      <c r="M1852" s="7"/>
      <c r="N1852" s="18"/>
      <c r="O1852" s="122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</row>
    <row r="1853" spans="1:30" hidden="1">
      <c r="A1853" s="18"/>
      <c r="B1853" s="7"/>
      <c r="C1853" s="137"/>
      <c r="D1853" s="42"/>
      <c r="E1853" s="36"/>
      <c r="F1853" s="112" t="str">
        <f t="shared" si="92"/>
        <v/>
      </c>
      <c r="G1853" s="113">
        <f t="shared" si="90"/>
        <v>0</v>
      </c>
      <c r="H1853" s="115">
        <f t="shared" si="91"/>
        <v>0</v>
      </c>
      <c r="I1853" s="18"/>
      <c r="J1853" s="18"/>
      <c r="K1853" s="7"/>
      <c r="L1853" s="7"/>
      <c r="M1853" s="7"/>
      <c r="N1853" s="18"/>
      <c r="O1853" s="122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</row>
    <row r="1854" spans="1:30" hidden="1">
      <c r="A1854" s="18"/>
      <c r="B1854" s="7"/>
      <c r="C1854" s="137"/>
      <c r="D1854" s="42"/>
      <c r="E1854" s="36"/>
      <c r="F1854" s="112" t="str">
        <f t="shared" si="92"/>
        <v/>
      </c>
      <c r="G1854" s="113">
        <f t="shared" si="90"/>
        <v>0</v>
      </c>
      <c r="H1854" s="115">
        <f t="shared" si="91"/>
        <v>0</v>
      </c>
      <c r="I1854" s="18"/>
      <c r="J1854" s="18"/>
      <c r="K1854" s="7"/>
      <c r="L1854" s="7"/>
      <c r="M1854" s="7"/>
      <c r="N1854" s="18"/>
      <c r="O1854" s="122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</row>
    <row r="1855" spans="1:30" hidden="1">
      <c r="A1855" s="18"/>
      <c r="B1855" s="7"/>
      <c r="C1855" s="137"/>
      <c r="D1855" s="42"/>
      <c r="E1855" s="36"/>
      <c r="F1855" s="112" t="str">
        <f t="shared" si="92"/>
        <v/>
      </c>
      <c r="G1855" s="113">
        <f t="shared" si="90"/>
        <v>0</v>
      </c>
      <c r="H1855" s="115">
        <f t="shared" si="91"/>
        <v>0</v>
      </c>
      <c r="I1855" s="18"/>
      <c r="J1855" s="18"/>
      <c r="K1855" s="7"/>
      <c r="L1855" s="7"/>
      <c r="M1855" s="7"/>
      <c r="N1855" s="18"/>
      <c r="O1855" s="122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</row>
    <row r="1856" spans="1:30" hidden="1">
      <c r="A1856" s="18"/>
      <c r="B1856" s="7"/>
      <c r="C1856" s="137"/>
      <c r="D1856" s="42"/>
      <c r="E1856" s="36"/>
      <c r="F1856" s="112" t="str">
        <f t="shared" si="92"/>
        <v/>
      </c>
      <c r="G1856" s="113">
        <f t="shared" si="90"/>
        <v>0</v>
      </c>
      <c r="H1856" s="115">
        <f t="shared" si="91"/>
        <v>0</v>
      </c>
      <c r="I1856" s="18"/>
      <c r="J1856" s="18"/>
      <c r="K1856" s="7"/>
      <c r="L1856" s="7"/>
      <c r="M1856" s="7"/>
      <c r="N1856" s="18"/>
      <c r="O1856" s="122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</row>
    <row r="1857" spans="1:30" hidden="1">
      <c r="A1857" s="18"/>
      <c r="B1857" s="7"/>
      <c r="C1857" s="140"/>
      <c r="D1857" s="42"/>
      <c r="E1857" s="36"/>
      <c r="F1857" s="112" t="str">
        <f t="shared" si="92"/>
        <v/>
      </c>
      <c r="G1857" s="113">
        <f t="shared" si="90"/>
        <v>0</v>
      </c>
      <c r="H1857" s="115">
        <f t="shared" si="91"/>
        <v>0</v>
      </c>
      <c r="I1857" s="18"/>
      <c r="J1857" s="18"/>
      <c r="K1857" s="7"/>
      <c r="L1857" s="7"/>
      <c r="M1857" s="7"/>
      <c r="N1857" s="18"/>
      <c r="O1857" s="122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</row>
    <row r="1858" spans="1:30" hidden="1">
      <c r="A1858" s="18"/>
      <c r="B1858" s="7"/>
      <c r="C1858" s="140"/>
      <c r="D1858" s="42"/>
      <c r="E1858" s="36"/>
      <c r="F1858" s="112" t="str">
        <f t="shared" si="92"/>
        <v/>
      </c>
      <c r="G1858" s="113">
        <f t="shared" ref="G1858:G1921" si="93">IF(AND(ISNUMBER(F1858), F1858&lt;4), 1, 0)</f>
        <v>0</v>
      </c>
      <c r="H1858" s="115">
        <f t="shared" ref="H1858:H1921" si="94">IF(AND(G1858=1, COUNTIFS(A:A, A1858, B:B, B1858, C:C, C1858) &gt; 1), 1, 0)</f>
        <v>0</v>
      </c>
      <c r="I1858" s="18"/>
      <c r="J1858" s="18"/>
      <c r="K1858" s="7"/>
      <c r="L1858" s="7"/>
      <c r="M1858" s="7"/>
      <c r="N1858" s="18"/>
      <c r="O1858" s="122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</row>
    <row r="1859" spans="1:30" hidden="1">
      <c r="A1859" s="18"/>
      <c r="B1859" s="7"/>
      <c r="C1859" s="140"/>
      <c r="D1859" s="42"/>
      <c r="E1859" s="36"/>
      <c r="F1859" s="112" t="str">
        <f t="shared" ref="F1859:F1922" si="95">IF(ISNUMBER(SEARCH("h",E1859)), LEFT(E1859,SEARCH("h",E1859)-1) + IFERROR(MID(E1859,SEARCH("h",E1859)+1,LEN(E1859)-SEARCH("h",E1859)-1)/60, 0), IF(ISNUMBER(SEARCH("p",E1859)), LEFT(E1859,SEARCH("p",E1859)-1)/60, "")
)</f>
        <v/>
      </c>
      <c r="G1859" s="113">
        <f t="shared" si="93"/>
        <v>0</v>
      </c>
      <c r="H1859" s="115">
        <f t="shared" si="94"/>
        <v>0</v>
      </c>
      <c r="I1859" s="18"/>
      <c r="J1859" s="18"/>
      <c r="K1859" s="7"/>
      <c r="L1859" s="7"/>
      <c r="M1859" s="7"/>
      <c r="N1859" s="18"/>
      <c r="O1859" s="122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</row>
    <row r="1860" spans="1:30" hidden="1">
      <c r="A1860" s="18"/>
      <c r="B1860" s="7"/>
      <c r="C1860" s="140"/>
      <c r="D1860" s="42"/>
      <c r="E1860" s="36"/>
      <c r="F1860" s="112" t="str">
        <f t="shared" si="95"/>
        <v/>
      </c>
      <c r="G1860" s="113">
        <f t="shared" si="93"/>
        <v>0</v>
      </c>
      <c r="H1860" s="115">
        <f t="shared" si="94"/>
        <v>0</v>
      </c>
      <c r="I1860" s="18"/>
      <c r="J1860" s="18"/>
      <c r="K1860" s="7"/>
      <c r="L1860" s="7"/>
      <c r="M1860" s="7"/>
      <c r="N1860" s="18"/>
      <c r="O1860" s="122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</row>
    <row r="1861" spans="1:30" hidden="1">
      <c r="A1861" s="18"/>
      <c r="B1861" s="7"/>
      <c r="C1861" s="140"/>
      <c r="D1861" s="42"/>
      <c r="E1861" s="36"/>
      <c r="F1861" s="112" t="str">
        <f t="shared" si="95"/>
        <v/>
      </c>
      <c r="G1861" s="113">
        <f t="shared" si="93"/>
        <v>0</v>
      </c>
      <c r="H1861" s="115">
        <f t="shared" si="94"/>
        <v>0</v>
      </c>
      <c r="I1861" s="18"/>
      <c r="J1861" s="18"/>
      <c r="K1861" s="7"/>
      <c r="L1861" s="7"/>
      <c r="M1861" s="7"/>
      <c r="N1861" s="18"/>
      <c r="O1861" s="122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</row>
    <row r="1862" spans="1:30" hidden="1">
      <c r="A1862" s="18"/>
      <c r="B1862" s="7"/>
      <c r="C1862" s="140"/>
      <c r="D1862" s="42"/>
      <c r="E1862" s="36"/>
      <c r="F1862" s="112" t="str">
        <f t="shared" si="95"/>
        <v/>
      </c>
      <c r="G1862" s="113">
        <f t="shared" si="93"/>
        <v>0</v>
      </c>
      <c r="H1862" s="115">
        <f t="shared" si="94"/>
        <v>0</v>
      </c>
      <c r="I1862" s="18"/>
      <c r="J1862" s="18"/>
      <c r="K1862" s="7"/>
      <c r="L1862" s="7"/>
      <c r="M1862" s="7"/>
      <c r="N1862" s="18"/>
      <c r="O1862" s="122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</row>
    <row r="1863" spans="1:30" hidden="1">
      <c r="A1863" s="18"/>
      <c r="B1863" s="7"/>
      <c r="C1863" s="140"/>
      <c r="D1863" s="42"/>
      <c r="E1863" s="36"/>
      <c r="F1863" s="112" t="str">
        <f t="shared" si="95"/>
        <v/>
      </c>
      <c r="G1863" s="113">
        <f t="shared" si="93"/>
        <v>0</v>
      </c>
      <c r="H1863" s="115">
        <f t="shared" si="94"/>
        <v>0</v>
      </c>
      <c r="I1863" s="18"/>
      <c r="J1863" s="18"/>
      <c r="K1863" s="7"/>
      <c r="L1863" s="7"/>
      <c r="M1863" s="7"/>
      <c r="N1863" s="18"/>
      <c r="O1863" s="122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</row>
    <row r="1864" spans="1:30" hidden="1">
      <c r="A1864" s="18"/>
      <c r="B1864" s="7"/>
      <c r="C1864" s="140"/>
      <c r="D1864" s="42"/>
      <c r="E1864" s="36"/>
      <c r="F1864" s="112" t="str">
        <f t="shared" si="95"/>
        <v/>
      </c>
      <c r="G1864" s="113">
        <f t="shared" si="93"/>
        <v>0</v>
      </c>
      <c r="H1864" s="115">
        <f t="shared" si="94"/>
        <v>0</v>
      </c>
      <c r="I1864" s="18"/>
      <c r="J1864" s="18"/>
      <c r="K1864" s="7"/>
      <c r="L1864" s="7"/>
      <c r="M1864" s="7"/>
      <c r="N1864" s="18"/>
      <c r="O1864" s="122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</row>
    <row r="1865" spans="1:30" hidden="1">
      <c r="A1865" s="18"/>
      <c r="B1865" s="7"/>
      <c r="C1865" s="140"/>
      <c r="D1865" s="42"/>
      <c r="E1865" s="36"/>
      <c r="F1865" s="112" t="str">
        <f t="shared" si="95"/>
        <v/>
      </c>
      <c r="G1865" s="113">
        <f t="shared" si="93"/>
        <v>0</v>
      </c>
      <c r="H1865" s="115">
        <f t="shared" si="94"/>
        <v>0</v>
      </c>
      <c r="I1865" s="18"/>
      <c r="J1865" s="18"/>
      <c r="K1865" s="7"/>
      <c r="L1865" s="7"/>
      <c r="M1865" s="7"/>
      <c r="N1865" s="18"/>
      <c r="O1865" s="122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</row>
    <row r="1866" spans="1:30" hidden="1">
      <c r="A1866" s="18"/>
      <c r="B1866" s="7"/>
      <c r="C1866" s="140"/>
      <c r="D1866" s="42"/>
      <c r="E1866" s="36"/>
      <c r="F1866" s="112" t="str">
        <f t="shared" si="95"/>
        <v/>
      </c>
      <c r="G1866" s="113">
        <f t="shared" si="93"/>
        <v>0</v>
      </c>
      <c r="H1866" s="115">
        <f t="shared" si="94"/>
        <v>0</v>
      </c>
      <c r="I1866" s="18"/>
      <c r="J1866" s="18"/>
      <c r="K1866" s="7"/>
      <c r="L1866" s="7"/>
      <c r="M1866" s="7"/>
      <c r="N1866" s="18"/>
      <c r="O1866" s="122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</row>
    <row r="1867" spans="1:30" hidden="1">
      <c r="A1867" s="18"/>
      <c r="B1867" s="7"/>
      <c r="C1867" s="140"/>
      <c r="D1867" s="42"/>
      <c r="E1867" s="36"/>
      <c r="F1867" s="112" t="str">
        <f t="shared" si="95"/>
        <v/>
      </c>
      <c r="G1867" s="113">
        <f t="shared" si="93"/>
        <v>0</v>
      </c>
      <c r="H1867" s="115">
        <f t="shared" si="94"/>
        <v>0</v>
      </c>
      <c r="I1867" s="18"/>
      <c r="J1867" s="18"/>
      <c r="K1867" s="7"/>
      <c r="L1867" s="7"/>
      <c r="M1867" s="7"/>
      <c r="N1867" s="18"/>
      <c r="O1867" s="122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</row>
    <row r="1868" spans="1:30" hidden="1">
      <c r="A1868" s="18"/>
      <c r="B1868" s="7"/>
      <c r="C1868" s="140"/>
      <c r="D1868" s="42"/>
      <c r="E1868" s="36"/>
      <c r="F1868" s="112" t="str">
        <f t="shared" si="95"/>
        <v/>
      </c>
      <c r="G1868" s="113">
        <f t="shared" si="93"/>
        <v>0</v>
      </c>
      <c r="H1868" s="115">
        <f t="shared" si="94"/>
        <v>0</v>
      </c>
      <c r="I1868" s="18"/>
      <c r="J1868" s="18"/>
      <c r="K1868" s="7"/>
      <c r="L1868" s="7"/>
      <c r="M1868" s="7"/>
      <c r="N1868" s="18"/>
      <c r="O1868" s="122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</row>
    <row r="1869" spans="1:30" hidden="1">
      <c r="A1869" s="18"/>
      <c r="B1869" s="7"/>
      <c r="C1869" s="140"/>
      <c r="D1869" s="42"/>
      <c r="E1869" s="36"/>
      <c r="F1869" s="112" t="str">
        <f t="shared" si="95"/>
        <v/>
      </c>
      <c r="G1869" s="113">
        <f t="shared" si="93"/>
        <v>0</v>
      </c>
      <c r="H1869" s="115">
        <f t="shared" si="94"/>
        <v>0</v>
      </c>
      <c r="I1869" s="18"/>
      <c r="J1869" s="18"/>
      <c r="K1869" s="7"/>
      <c r="L1869" s="7"/>
      <c r="M1869" s="7"/>
      <c r="N1869" s="18"/>
      <c r="O1869" s="122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</row>
    <row r="1870" spans="1:30" hidden="1">
      <c r="A1870" s="18"/>
      <c r="B1870" s="7"/>
      <c r="C1870" s="140"/>
      <c r="D1870" s="42"/>
      <c r="E1870" s="36"/>
      <c r="F1870" s="112" t="str">
        <f t="shared" si="95"/>
        <v/>
      </c>
      <c r="G1870" s="113">
        <f t="shared" si="93"/>
        <v>0</v>
      </c>
      <c r="H1870" s="115">
        <f t="shared" si="94"/>
        <v>0</v>
      </c>
      <c r="I1870" s="18"/>
      <c r="J1870" s="18"/>
      <c r="K1870" s="7"/>
      <c r="L1870" s="7"/>
      <c r="M1870" s="7"/>
      <c r="N1870" s="18"/>
      <c r="O1870" s="122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</row>
    <row r="1871" spans="1:30" hidden="1">
      <c r="A1871" s="18"/>
      <c r="B1871" s="7"/>
      <c r="C1871" s="140"/>
      <c r="D1871" s="42"/>
      <c r="E1871" s="36"/>
      <c r="F1871" s="112" t="str">
        <f t="shared" si="95"/>
        <v/>
      </c>
      <c r="G1871" s="113">
        <f t="shared" si="93"/>
        <v>0</v>
      </c>
      <c r="H1871" s="115">
        <f t="shared" si="94"/>
        <v>0</v>
      </c>
      <c r="I1871" s="18"/>
      <c r="J1871" s="18"/>
      <c r="K1871" s="7"/>
      <c r="L1871" s="7"/>
      <c r="M1871" s="7"/>
      <c r="N1871" s="18"/>
      <c r="O1871" s="122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</row>
    <row r="1872" spans="1:30" hidden="1">
      <c r="A1872" s="18"/>
      <c r="B1872" s="7"/>
      <c r="C1872" s="140"/>
      <c r="D1872" s="42"/>
      <c r="E1872" s="36"/>
      <c r="F1872" s="112" t="str">
        <f t="shared" si="95"/>
        <v/>
      </c>
      <c r="G1872" s="113">
        <f t="shared" si="93"/>
        <v>0</v>
      </c>
      <c r="H1872" s="115">
        <f t="shared" si="94"/>
        <v>0</v>
      </c>
      <c r="I1872" s="18"/>
      <c r="J1872" s="18"/>
      <c r="K1872" s="7"/>
      <c r="L1872" s="7"/>
      <c r="M1872" s="7"/>
      <c r="N1872" s="18"/>
      <c r="O1872" s="122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</row>
    <row r="1873" spans="1:30" hidden="1">
      <c r="A1873" s="18"/>
      <c r="B1873" s="7"/>
      <c r="C1873" s="140"/>
      <c r="D1873" s="42"/>
      <c r="E1873" s="36"/>
      <c r="F1873" s="112" t="str">
        <f t="shared" si="95"/>
        <v/>
      </c>
      <c r="G1873" s="113">
        <f t="shared" si="93"/>
        <v>0</v>
      </c>
      <c r="H1873" s="115">
        <f t="shared" si="94"/>
        <v>0</v>
      </c>
      <c r="I1873" s="18"/>
      <c r="J1873" s="18"/>
      <c r="K1873" s="7"/>
      <c r="L1873" s="7"/>
      <c r="M1873" s="7"/>
      <c r="N1873" s="18"/>
      <c r="O1873" s="122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</row>
    <row r="1874" spans="1:30" hidden="1">
      <c r="A1874" s="18"/>
      <c r="B1874" s="7"/>
      <c r="C1874" s="140"/>
      <c r="D1874" s="42"/>
      <c r="E1874" s="36"/>
      <c r="F1874" s="112" t="str">
        <f t="shared" si="95"/>
        <v/>
      </c>
      <c r="G1874" s="113">
        <f t="shared" si="93"/>
        <v>0</v>
      </c>
      <c r="H1874" s="115">
        <f t="shared" si="94"/>
        <v>0</v>
      </c>
      <c r="I1874" s="18"/>
      <c r="J1874" s="18"/>
      <c r="K1874" s="7"/>
      <c r="L1874" s="7"/>
      <c r="M1874" s="7"/>
      <c r="N1874" s="18"/>
      <c r="O1874" s="122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</row>
    <row r="1875" spans="1:30" hidden="1">
      <c r="A1875" s="18"/>
      <c r="B1875" s="7"/>
      <c r="C1875" s="140"/>
      <c r="D1875" s="42"/>
      <c r="E1875" s="36"/>
      <c r="F1875" s="112" t="str">
        <f t="shared" si="95"/>
        <v/>
      </c>
      <c r="G1875" s="113">
        <f t="shared" si="93"/>
        <v>0</v>
      </c>
      <c r="H1875" s="115">
        <f t="shared" si="94"/>
        <v>0</v>
      </c>
      <c r="I1875" s="18"/>
      <c r="J1875" s="18"/>
      <c r="K1875" s="7"/>
      <c r="L1875" s="7"/>
      <c r="M1875" s="7"/>
      <c r="N1875" s="18"/>
      <c r="O1875" s="122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</row>
    <row r="1876" spans="1:30" hidden="1">
      <c r="A1876" s="18"/>
      <c r="B1876" s="7"/>
      <c r="C1876" s="140"/>
      <c r="D1876" s="42"/>
      <c r="E1876" s="36"/>
      <c r="F1876" s="112" t="str">
        <f t="shared" si="95"/>
        <v/>
      </c>
      <c r="G1876" s="113">
        <f t="shared" si="93"/>
        <v>0</v>
      </c>
      <c r="H1876" s="115">
        <f t="shared" si="94"/>
        <v>0</v>
      </c>
      <c r="I1876" s="18"/>
      <c r="J1876" s="18"/>
      <c r="K1876" s="7"/>
      <c r="L1876" s="7"/>
      <c r="M1876" s="7"/>
      <c r="N1876" s="18"/>
      <c r="O1876" s="122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</row>
    <row r="1877" spans="1:30" hidden="1">
      <c r="A1877" s="18"/>
      <c r="B1877" s="7"/>
      <c r="C1877" s="140"/>
      <c r="D1877" s="42"/>
      <c r="E1877" s="36"/>
      <c r="F1877" s="112" t="str">
        <f t="shared" si="95"/>
        <v/>
      </c>
      <c r="G1877" s="113">
        <f t="shared" si="93"/>
        <v>0</v>
      </c>
      <c r="H1877" s="115">
        <f t="shared" si="94"/>
        <v>0</v>
      </c>
      <c r="I1877" s="18"/>
      <c r="J1877" s="18"/>
      <c r="K1877" s="7"/>
      <c r="L1877" s="7"/>
      <c r="M1877" s="7"/>
      <c r="N1877" s="18"/>
      <c r="O1877" s="122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</row>
    <row r="1878" spans="1:30" hidden="1">
      <c r="A1878" s="18"/>
      <c r="B1878" s="7"/>
      <c r="C1878" s="140"/>
      <c r="D1878" s="42"/>
      <c r="E1878" s="36"/>
      <c r="F1878" s="112" t="str">
        <f t="shared" si="95"/>
        <v/>
      </c>
      <c r="G1878" s="113">
        <f t="shared" si="93"/>
        <v>0</v>
      </c>
      <c r="H1878" s="115">
        <f t="shared" si="94"/>
        <v>0</v>
      </c>
      <c r="I1878" s="18"/>
      <c r="J1878" s="18"/>
      <c r="K1878" s="7"/>
      <c r="L1878" s="7"/>
      <c r="M1878" s="7"/>
      <c r="N1878" s="18"/>
      <c r="O1878" s="122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</row>
    <row r="1879" spans="1:30" hidden="1">
      <c r="A1879" s="18"/>
      <c r="B1879" s="7"/>
      <c r="C1879" s="140"/>
      <c r="D1879" s="42"/>
      <c r="E1879" s="36"/>
      <c r="F1879" s="112" t="str">
        <f t="shared" si="95"/>
        <v/>
      </c>
      <c r="G1879" s="113">
        <f t="shared" si="93"/>
        <v>0</v>
      </c>
      <c r="H1879" s="115">
        <f t="shared" si="94"/>
        <v>0</v>
      </c>
      <c r="I1879" s="18"/>
      <c r="J1879" s="18"/>
      <c r="K1879" s="7"/>
      <c r="L1879" s="7"/>
      <c r="M1879" s="7"/>
      <c r="N1879" s="18"/>
      <c r="O1879" s="122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</row>
    <row r="1880" spans="1:30" hidden="1">
      <c r="A1880" s="18"/>
      <c r="B1880" s="7"/>
      <c r="C1880" s="140"/>
      <c r="D1880" s="42"/>
      <c r="E1880" s="36"/>
      <c r="F1880" s="112" t="str">
        <f t="shared" si="95"/>
        <v/>
      </c>
      <c r="G1880" s="113">
        <f t="shared" si="93"/>
        <v>0</v>
      </c>
      <c r="H1880" s="115">
        <f t="shared" si="94"/>
        <v>0</v>
      </c>
      <c r="I1880" s="18"/>
      <c r="J1880" s="18"/>
      <c r="K1880" s="7"/>
      <c r="L1880" s="7"/>
      <c r="M1880" s="7"/>
      <c r="N1880" s="18"/>
      <c r="O1880" s="122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</row>
    <row r="1881" spans="1:30" hidden="1">
      <c r="A1881" s="18"/>
      <c r="B1881" s="7"/>
      <c r="C1881" s="140"/>
      <c r="D1881" s="42"/>
      <c r="E1881" s="36"/>
      <c r="F1881" s="112" t="str">
        <f t="shared" si="95"/>
        <v/>
      </c>
      <c r="G1881" s="113">
        <f t="shared" si="93"/>
        <v>0</v>
      </c>
      <c r="H1881" s="115">
        <f t="shared" si="94"/>
        <v>0</v>
      </c>
      <c r="I1881" s="18"/>
      <c r="J1881" s="18"/>
      <c r="K1881" s="7"/>
      <c r="L1881" s="7"/>
      <c r="M1881" s="7"/>
      <c r="N1881" s="18"/>
      <c r="O1881" s="122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</row>
    <row r="1882" spans="1:30" hidden="1">
      <c r="A1882" s="18"/>
      <c r="B1882" s="7"/>
      <c r="C1882" s="140"/>
      <c r="D1882" s="42"/>
      <c r="E1882" s="36"/>
      <c r="F1882" s="112" t="str">
        <f t="shared" si="95"/>
        <v/>
      </c>
      <c r="G1882" s="113">
        <f t="shared" si="93"/>
        <v>0</v>
      </c>
      <c r="H1882" s="115">
        <f t="shared" si="94"/>
        <v>0</v>
      </c>
      <c r="I1882" s="18"/>
      <c r="J1882" s="18"/>
      <c r="K1882" s="7"/>
      <c r="L1882" s="7"/>
      <c r="M1882" s="7"/>
      <c r="N1882" s="18"/>
      <c r="O1882" s="122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</row>
    <row r="1883" spans="1:30" hidden="1">
      <c r="A1883" s="18"/>
      <c r="B1883" s="7"/>
      <c r="C1883" s="140"/>
      <c r="D1883" s="42"/>
      <c r="E1883" s="36"/>
      <c r="F1883" s="112" t="str">
        <f t="shared" si="95"/>
        <v/>
      </c>
      <c r="G1883" s="113">
        <f t="shared" si="93"/>
        <v>0</v>
      </c>
      <c r="H1883" s="115">
        <f t="shared" si="94"/>
        <v>0</v>
      </c>
      <c r="I1883" s="18"/>
      <c r="J1883" s="18"/>
      <c r="K1883" s="7"/>
      <c r="L1883" s="7"/>
      <c r="M1883" s="7"/>
      <c r="N1883" s="18"/>
      <c r="O1883" s="122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</row>
    <row r="1884" spans="1:30" hidden="1">
      <c r="A1884" s="18"/>
      <c r="B1884" s="7"/>
      <c r="C1884" s="140"/>
      <c r="D1884" s="42"/>
      <c r="E1884" s="36"/>
      <c r="F1884" s="112" t="str">
        <f t="shared" si="95"/>
        <v/>
      </c>
      <c r="G1884" s="113">
        <f t="shared" si="93"/>
        <v>0</v>
      </c>
      <c r="H1884" s="115">
        <f t="shared" si="94"/>
        <v>0</v>
      </c>
      <c r="I1884" s="18"/>
      <c r="J1884" s="18"/>
      <c r="K1884" s="7"/>
      <c r="L1884" s="7"/>
      <c r="M1884" s="7"/>
      <c r="N1884" s="18"/>
      <c r="O1884" s="122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</row>
    <row r="1885" spans="1:30" hidden="1">
      <c r="A1885" s="18"/>
      <c r="B1885" s="7"/>
      <c r="C1885" s="140"/>
      <c r="D1885" s="42"/>
      <c r="E1885" s="36"/>
      <c r="F1885" s="112" t="str">
        <f t="shared" si="95"/>
        <v/>
      </c>
      <c r="G1885" s="113">
        <f t="shared" si="93"/>
        <v>0</v>
      </c>
      <c r="H1885" s="115">
        <f t="shared" si="94"/>
        <v>0</v>
      </c>
      <c r="I1885" s="18"/>
      <c r="J1885" s="18"/>
      <c r="K1885" s="7"/>
      <c r="L1885" s="7"/>
      <c r="M1885" s="7"/>
      <c r="N1885" s="18"/>
      <c r="O1885" s="122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</row>
    <row r="1886" spans="1:30" hidden="1">
      <c r="A1886" s="18"/>
      <c r="B1886" s="7"/>
      <c r="C1886" s="140"/>
      <c r="D1886" s="42"/>
      <c r="E1886" s="36"/>
      <c r="F1886" s="112" t="str">
        <f t="shared" si="95"/>
        <v/>
      </c>
      <c r="G1886" s="113">
        <f t="shared" si="93"/>
        <v>0</v>
      </c>
      <c r="H1886" s="115">
        <f t="shared" si="94"/>
        <v>0</v>
      </c>
      <c r="I1886" s="18"/>
      <c r="J1886" s="18"/>
      <c r="K1886" s="7"/>
      <c r="L1886" s="7"/>
      <c r="M1886" s="7"/>
      <c r="N1886" s="18"/>
      <c r="O1886" s="122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</row>
    <row r="1887" spans="1:30" hidden="1">
      <c r="A1887" s="18"/>
      <c r="B1887" s="7"/>
      <c r="C1887" s="140"/>
      <c r="D1887" s="42"/>
      <c r="E1887" s="36"/>
      <c r="F1887" s="112" t="str">
        <f t="shared" si="95"/>
        <v/>
      </c>
      <c r="G1887" s="113">
        <f t="shared" si="93"/>
        <v>0</v>
      </c>
      <c r="H1887" s="115">
        <f t="shared" si="94"/>
        <v>0</v>
      </c>
      <c r="I1887" s="18"/>
      <c r="J1887" s="18"/>
      <c r="K1887" s="7"/>
      <c r="L1887" s="7"/>
      <c r="M1887" s="7"/>
      <c r="N1887" s="18"/>
      <c r="O1887" s="122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</row>
    <row r="1888" spans="1:30" hidden="1">
      <c r="A1888" s="18"/>
      <c r="B1888" s="7"/>
      <c r="C1888" s="140"/>
      <c r="D1888" s="42"/>
      <c r="E1888" s="36"/>
      <c r="F1888" s="112" t="str">
        <f t="shared" si="95"/>
        <v/>
      </c>
      <c r="G1888" s="113">
        <f t="shared" si="93"/>
        <v>0</v>
      </c>
      <c r="H1888" s="115">
        <f t="shared" si="94"/>
        <v>0</v>
      </c>
      <c r="I1888" s="18"/>
      <c r="J1888" s="18"/>
      <c r="K1888" s="7"/>
      <c r="L1888" s="7"/>
      <c r="M1888" s="7"/>
      <c r="N1888" s="18"/>
      <c r="O1888" s="122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</row>
    <row r="1889" spans="1:30" hidden="1">
      <c r="A1889" s="18"/>
      <c r="B1889" s="7"/>
      <c r="C1889" s="140"/>
      <c r="D1889" s="42"/>
      <c r="E1889" s="36"/>
      <c r="F1889" s="112" t="str">
        <f t="shared" si="95"/>
        <v/>
      </c>
      <c r="G1889" s="113">
        <f t="shared" si="93"/>
        <v>0</v>
      </c>
      <c r="H1889" s="115">
        <f t="shared" si="94"/>
        <v>0</v>
      </c>
      <c r="I1889" s="18"/>
      <c r="J1889" s="18"/>
      <c r="K1889" s="7"/>
      <c r="L1889" s="7"/>
      <c r="M1889" s="7"/>
      <c r="N1889" s="18"/>
      <c r="O1889" s="122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</row>
    <row r="1890" spans="1:30" hidden="1">
      <c r="A1890" s="18"/>
      <c r="B1890" s="7"/>
      <c r="C1890" s="137"/>
      <c r="D1890" s="42"/>
      <c r="E1890" s="36"/>
      <c r="F1890" s="112" t="str">
        <f t="shared" si="95"/>
        <v/>
      </c>
      <c r="G1890" s="113">
        <f t="shared" si="93"/>
        <v>0</v>
      </c>
      <c r="H1890" s="115">
        <f t="shared" si="94"/>
        <v>0</v>
      </c>
      <c r="I1890" s="18"/>
      <c r="J1890" s="18"/>
      <c r="K1890" s="7"/>
      <c r="L1890" s="7"/>
      <c r="M1890" s="7"/>
      <c r="N1890" s="18"/>
      <c r="O1890" s="122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</row>
    <row r="1891" spans="1:30" hidden="1">
      <c r="A1891" s="18"/>
      <c r="B1891" s="7"/>
      <c r="C1891" s="137"/>
      <c r="D1891" s="42"/>
      <c r="E1891" s="36"/>
      <c r="F1891" s="112" t="str">
        <f t="shared" si="95"/>
        <v/>
      </c>
      <c r="G1891" s="113">
        <f t="shared" si="93"/>
        <v>0</v>
      </c>
      <c r="H1891" s="115">
        <f t="shared" si="94"/>
        <v>0</v>
      </c>
      <c r="I1891" s="18"/>
      <c r="J1891" s="18"/>
      <c r="K1891" s="7"/>
      <c r="L1891" s="7"/>
      <c r="M1891" s="7"/>
      <c r="N1891" s="18"/>
      <c r="O1891" s="122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</row>
    <row r="1892" spans="1:30" hidden="1">
      <c r="A1892" s="18"/>
      <c r="B1892" s="7"/>
      <c r="C1892" s="137"/>
      <c r="D1892" s="42"/>
      <c r="E1892" s="36"/>
      <c r="F1892" s="112" t="str">
        <f t="shared" si="95"/>
        <v/>
      </c>
      <c r="G1892" s="113">
        <f t="shared" si="93"/>
        <v>0</v>
      </c>
      <c r="H1892" s="115">
        <f t="shared" si="94"/>
        <v>0</v>
      </c>
      <c r="I1892" s="18"/>
      <c r="J1892" s="18"/>
      <c r="K1892" s="7"/>
      <c r="L1892" s="7"/>
      <c r="M1892" s="7"/>
      <c r="N1892" s="18"/>
      <c r="O1892" s="122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</row>
    <row r="1893" spans="1:30" hidden="1">
      <c r="A1893" s="18"/>
      <c r="B1893" s="7"/>
      <c r="C1893" s="137"/>
      <c r="D1893" s="42"/>
      <c r="E1893" s="36"/>
      <c r="F1893" s="112" t="str">
        <f t="shared" si="95"/>
        <v/>
      </c>
      <c r="G1893" s="113">
        <f t="shared" si="93"/>
        <v>0</v>
      </c>
      <c r="H1893" s="115">
        <f t="shared" si="94"/>
        <v>0</v>
      </c>
      <c r="I1893" s="18"/>
      <c r="J1893" s="18"/>
      <c r="K1893" s="7"/>
      <c r="L1893" s="7"/>
      <c r="M1893" s="7"/>
      <c r="N1893" s="18"/>
      <c r="O1893" s="122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</row>
    <row r="1894" spans="1:30" hidden="1">
      <c r="A1894" s="18"/>
      <c r="B1894" s="7"/>
      <c r="C1894" s="137"/>
      <c r="D1894" s="42"/>
      <c r="E1894" s="36"/>
      <c r="F1894" s="112" t="str">
        <f t="shared" si="95"/>
        <v/>
      </c>
      <c r="G1894" s="113">
        <f t="shared" si="93"/>
        <v>0</v>
      </c>
      <c r="H1894" s="115">
        <f t="shared" si="94"/>
        <v>0</v>
      </c>
      <c r="I1894" s="18"/>
      <c r="J1894" s="18"/>
      <c r="K1894" s="7"/>
      <c r="L1894" s="7"/>
      <c r="M1894" s="7"/>
      <c r="N1894" s="18"/>
      <c r="O1894" s="122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</row>
    <row r="1895" spans="1:30" hidden="1">
      <c r="A1895" s="18"/>
      <c r="B1895" s="7"/>
      <c r="C1895" s="137"/>
      <c r="D1895" s="42"/>
      <c r="E1895" s="36"/>
      <c r="F1895" s="112" t="str">
        <f t="shared" si="95"/>
        <v/>
      </c>
      <c r="G1895" s="113">
        <f t="shared" si="93"/>
        <v>0</v>
      </c>
      <c r="H1895" s="115">
        <f t="shared" si="94"/>
        <v>0</v>
      </c>
      <c r="I1895" s="18"/>
      <c r="J1895" s="18"/>
      <c r="K1895" s="7"/>
      <c r="L1895" s="7"/>
      <c r="M1895" s="7"/>
      <c r="N1895" s="18"/>
      <c r="O1895" s="122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</row>
    <row r="1896" spans="1:30" hidden="1">
      <c r="A1896" s="18"/>
      <c r="B1896" s="7"/>
      <c r="C1896" s="137"/>
      <c r="D1896" s="42"/>
      <c r="E1896" s="36"/>
      <c r="F1896" s="112" t="str">
        <f t="shared" si="95"/>
        <v/>
      </c>
      <c r="G1896" s="113">
        <f t="shared" si="93"/>
        <v>0</v>
      </c>
      <c r="H1896" s="115">
        <f t="shared" si="94"/>
        <v>0</v>
      </c>
      <c r="I1896" s="18"/>
      <c r="J1896" s="18"/>
      <c r="K1896" s="7"/>
      <c r="L1896" s="7"/>
      <c r="M1896" s="7"/>
      <c r="N1896" s="18"/>
      <c r="O1896" s="122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</row>
    <row r="1897" spans="1:30" hidden="1">
      <c r="A1897" s="18"/>
      <c r="B1897" s="7"/>
      <c r="C1897" s="137"/>
      <c r="D1897" s="42"/>
      <c r="E1897" s="36"/>
      <c r="F1897" s="112" t="str">
        <f t="shared" si="95"/>
        <v/>
      </c>
      <c r="G1897" s="113">
        <f t="shared" si="93"/>
        <v>0</v>
      </c>
      <c r="H1897" s="115">
        <f t="shared" si="94"/>
        <v>0</v>
      </c>
      <c r="I1897" s="18"/>
      <c r="J1897" s="18"/>
      <c r="K1897" s="7"/>
      <c r="L1897" s="7"/>
      <c r="M1897" s="7"/>
      <c r="N1897" s="18"/>
      <c r="O1897" s="122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</row>
    <row r="1898" spans="1:30" hidden="1">
      <c r="A1898" s="18"/>
      <c r="B1898" s="7"/>
      <c r="C1898" s="137"/>
      <c r="D1898" s="42"/>
      <c r="E1898" s="36"/>
      <c r="F1898" s="112" t="str">
        <f t="shared" si="95"/>
        <v/>
      </c>
      <c r="G1898" s="113">
        <f t="shared" si="93"/>
        <v>0</v>
      </c>
      <c r="H1898" s="115">
        <f t="shared" si="94"/>
        <v>0</v>
      </c>
      <c r="I1898" s="18"/>
      <c r="J1898" s="18"/>
      <c r="K1898" s="7"/>
      <c r="L1898" s="7"/>
      <c r="M1898" s="7"/>
      <c r="N1898" s="18"/>
      <c r="O1898" s="122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</row>
    <row r="1899" spans="1:30" hidden="1">
      <c r="A1899" s="18"/>
      <c r="B1899" s="7"/>
      <c r="C1899" s="140"/>
      <c r="D1899" s="42"/>
      <c r="E1899" s="36"/>
      <c r="F1899" s="112" t="str">
        <f t="shared" si="95"/>
        <v/>
      </c>
      <c r="G1899" s="113">
        <f t="shared" si="93"/>
        <v>0</v>
      </c>
      <c r="H1899" s="115">
        <f t="shared" si="94"/>
        <v>0</v>
      </c>
      <c r="I1899" s="18"/>
      <c r="J1899" s="18"/>
      <c r="K1899" s="7"/>
      <c r="L1899" s="7"/>
      <c r="M1899" s="7"/>
      <c r="N1899" s="18"/>
      <c r="O1899" s="122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</row>
    <row r="1900" spans="1:30" hidden="1">
      <c r="A1900" s="18"/>
      <c r="B1900" s="7"/>
      <c r="C1900" s="140"/>
      <c r="D1900" s="42"/>
      <c r="E1900" s="36"/>
      <c r="F1900" s="112" t="str">
        <f t="shared" si="95"/>
        <v/>
      </c>
      <c r="G1900" s="113">
        <f t="shared" si="93"/>
        <v>0</v>
      </c>
      <c r="H1900" s="115">
        <f t="shared" si="94"/>
        <v>0</v>
      </c>
      <c r="I1900" s="18"/>
      <c r="J1900" s="18"/>
      <c r="K1900" s="7"/>
      <c r="L1900" s="7"/>
      <c r="M1900" s="7"/>
      <c r="N1900" s="18"/>
      <c r="O1900" s="122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</row>
    <row r="1901" spans="1:30" hidden="1">
      <c r="A1901" s="18"/>
      <c r="B1901" s="7"/>
      <c r="C1901" s="140"/>
      <c r="D1901" s="42"/>
      <c r="E1901" s="36"/>
      <c r="F1901" s="112" t="str">
        <f t="shared" si="95"/>
        <v/>
      </c>
      <c r="G1901" s="113">
        <f t="shared" si="93"/>
        <v>0</v>
      </c>
      <c r="H1901" s="115">
        <f t="shared" si="94"/>
        <v>0</v>
      </c>
      <c r="I1901" s="18"/>
      <c r="J1901" s="18"/>
      <c r="K1901" s="7"/>
      <c r="L1901" s="7"/>
      <c r="M1901" s="7"/>
      <c r="N1901" s="18"/>
      <c r="O1901" s="122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</row>
    <row r="1902" spans="1:30" hidden="1">
      <c r="A1902" s="18"/>
      <c r="B1902" s="7"/>
      <c r="C1902" s="140"/>
      <c r="D1902" s="42"/>
      <c r="E1902" s="36"/>
      <c r="F1902" s="112" t="str">
        <f t="shared" si="95"/>
        <v/>
      </c>
      <c r="G1902" s="113">
        <f t="shared" si="93"/>
        <v>0</v>
      </c>
      <c r="H1902" s="115">
        <f t="shared" si="94"/>
        <v>0</v>
      </c>
      <c r="I1902" s="18"/>
      <c r="J1902" s="18"/>
      <c r="K1902" s="7"/>
      <c r="L1902" s="7"/>
      <c r="M1902" s="7"/>
      <c r="N1902" s="18"/>
      <c r="O1902" s="122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</row>
    <row r="1903" spans="1:30" hidden="1">
      <c r="A1903" s="18"/>
      <c r="B1903" s="7"/>
      <c r="C1903" s="140"/>
      <c r="D1903" s="42"/>
      <c r="E1903" s="36"/>
      <c r="F1903" s="112" t="str">
        <f t="shared" si="95"/>
        <v/>
      </c>
      <c r="G1903" s="113">
        <f t="shared" si="93"/>
        <v>0</v>
      </c>
      <c r="H1903" s="115">
        <f t="shared" si="94"/>
        <v>0</v>
      </c>
      <c r="I1903" s="18"/>
      <c r="J1903" s="18"/>
      <c r="K1903" s="7"/>
      <c r="L1903" s="7"/>
      <c r="M1903" s="7"/>
      <c r="N1903" s="18"/>
      <c r="O1903" s="122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</row>
    <row r="1904" spans="1:30" hidden="1">
      <c r="A1904" s="18"/>
      <c r="B1904" s="7"/>
      <c r="C1904" s="140"/>
      <c r="D1904" s="42"/>
      <c r="E1904" s="36"/>
      <c r="F1904" s="112" t="str">
        <f t="shared" si="95"/>
        <v/>
      </c>
      <c r="G1904" s="113">
        <f t="shared" si="93"/>
        <v>0</v>
      </c>
      <c r="H1904" s="115">
        <f t="shared" si="94"/>
        <v>0</v>
      </c>
      <c r="I1904" s="18"/>
      <c r="J1904" s="18"/>
      <c r="K1904" s="7"/>
      <c r="L1904" s="7"/>
      <c r="M1904" s="7"/>
      <c r="N1904" s="18"/>
      <c r="O1904" s="122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</row>
    <row r="1905" spans="1:30" hidden="1">
      <c r="A1905" s="18"/>
      <c r="B1905" s="7"/>
      <c r="C1905" s="140"/>
      <c r="D1905" s="42"/>
      <c r="E1905" s="36"/>
      <c r="F1905" s="112" t="str">
        <f t="shared" si="95"/>
        <v/>
      </c>
      <c r="G1905" s="113">
        <f t="shared" si="93"/>
        <v>0</v>
      </c>
      <c r="H1905" s="115">
        <f t="shared" si="94"/>
        <v>0</v>
      </c>
      <c r="I1905" s="18"/>
      <c r="J1905" s="18"/>
      <c r="K1905" s="7"/>
      <c r="L1905" s="7"/>
      <c r="M1905" s="7"/>
      <c r="N1905" s="18"/>
      <c r="O1905" s="122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</row>
    <row r="1906" spans="1:30" hidden="1">
      <c r="A1906" s="18"/>
      <c r="B1906" s="7"/>
      <c r="C1906" s="140"/>
      <c r="D1906" s="42"/>
      <c r="E1906" s="36"/>
      <c r="F1906" s="112" t="str">
        <f t="shared" si="95"/>
        <v/>
      </c>
      <c r="G1906" s="113">
        <f t="shared" si="93"/>
        <v>0</v>
      </c>
      <c r="H1906" s="115">
        <f t="shared" si="94"/>
        <v>0</v>
      </c>
      <c r="I1906" s="18"/>
      <c r="J1906" s="18"/>
      <c r="K1906" s="7"/>
      <c r="L1906" s="7"/>
      <c r="M1906" s="7"/>
      <c r="N1906" s="18"/>
      <c r="O1906" s="122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</row>
    <row r="1907" spans="1:30" hidden="1">
      <c r="A1907" s="18"/>
      <c r="B1907" s="7"/>
      <c r="C1907" s="140"/>
      <c r="D1907" s="42"/>
      <c r="E1907" s="36"/>
      <c r="F1907" s="112" t="str">
        <f t="shared" si="95"/>
        <v/>
      </c>
      <c r="G1907" s="113">
        <f t="shared" si="93"/>
        <v>0</v>
      </c>
      <c r="H1907" s="115">
        <f t="shared" si="94"/>
        <v>0</v>
      </c>
      <c r="I1907" s="18"/>
      <c r="J1907" s="18"/>
      <c r="K1907" s="7"/>
      <c r="L1907" s="7"/>
      <c r="M1907" s="7"/>
      <c r="N1907" s="18"/>
      <c r="O1907" s="122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</row>
    <row r="1908" spans="1:30" hidden="1">
      <c r="A1908" s="18"/>
      <c r="B1908" s="7"/>
      <c r="C1908" s="140"/>
      <c r="D1908" s="42"/>
      <c r="E1908" s="36"/>
      <c r="F1908" s="112" t="str">
        <f t="shared" si="95"/>
        <v/>
      </c>
      <c r="G1908" s="113">
        <f t="shared" si="93"/>
        <v>0</v>
      </c>
      <c r="H1908" s="115">
        <f t="shared" si="94"/>
        <v>0</v>
      </c>
      <c r="I1908" s="18"/>
      <c r="J1908" s="18"/>
      <c r="K1908" s="7"/>
      <c r="L1908" s="7"/>
      <c r="M1908" s="7"/>
      <c r="N1908" s="18"/>
      <c r="O1908" s="122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</row>
    <row r="1909" spans="1:30" hidden="1">
      <c r="A1909" s="18"/>
      <c r="B1909" s="7"/>
      <c r="C1909" s="140"/>
      <c r="D1909" s="42"/>
      <c r="E1909" s="36"/>
      <c r="F1909" s="112" t="str">
        <f t="shared" si="95"/>
        <v/>
      </c>
      <c r="G1909" s="113">
        <f t="shared" si="93"/>
        <v>0</v>
      </c>
      <c r="H1909" s="115">
        <f t="shared" si="94"/>
        <v>0</v>
      </c>
      <c r="I1909" s="18"/>
      <c r="J1909" s="18"/>
      <c r="K1909" s="7"/>
      <c r="L1909" s="7"/>
      <c r="M1909" s="7"/>
      <c r="N1909" s="18"/>
      <c r="O1909" s="122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</row>
    <row r="1910" spans="1:30" hidden="1">
      <c r="A1910" s="18"/>
      <c r="B1910" s="7"/>
      <c r="C1910" s="140"/>
      <c r="D1910" s="42"/>
      <c r="E1910" s="36"/>
      <c r="F1910" s="112" t="str">
        <f t="shared" si="95"/>
        <v/>
      </c>
      <c r="G1910" s="113">
        <f t="shared" si="93"/>
        <v>0</v>
      </c>
      <c r="H1910" s="115">
        <f t="shared" si="94"/>
        <v>0</v>
      </c>
      <c r="I1910" s="18"/>
      <c r="J1910" s="18"/>
      <c r="K1910" s="7"/>
      <c r="L1910" s="7"/>
      <c r="M1910" s="7"/>
      <c r="N1910" s="18"/>
      <c r="O1910" s="122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</row>
    <row r="1911" spans="1:30" hidden="1">
      <c r="A1911" s="18"/>
      <c r="B1911" s="7"/>
      <c r="C1911" s="140"/>
      <c r="D1911" s="42"/>
      <c r="E1911" s="36"/>
      <c r="F1911" s="112" t="str">
        <f t="shared" si="95"/>
        <v/>
      </c>
      <c r="G1911" s="113">
        <f t="shared" si="93"/>
        <v>0</v>
      </c>
      <c r="H1911" s="115">
        <f t="shared" si="94"/>
        <v>0</v>
      </c>
      <c r="I1911" s="18"/>
      <c r="J1911" s="18"/>
      <c r="K1911" s="7"/>
      <c r="L1911" s="7"/>
      <c r="M1911" s="7"/>
      <c r="N1911" s="18"/>
      <c r="O1911" s="122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</row>
    <row r="1912" spans="1:30" hidden="1">
      <c r="A1912" s="18"/>
      <c r="B1912" s="7"/>
      <c r="C1912" s="140"/>
      <c r="D1912" s="42"/>
      <c r="E1912" s="36"/>
      <c r="F1912" s="112" t="str">
        <f t="shared" si="95"/>
        <v/>
      </c>
      <c r="G1912" s="113">
        <f t="shared" si="93"/>
        <v>0</v>
      </c>
      <c r="H1912" s="115">
        <f t="shared" si="94"/>
        <v>0</v>
      </c>
      <c r="I1912" s="18"/>
      <c r="J1912" s="18"/>
      <c r="K1912" s="7"/>
      <c r="L1912" s="7"/>
      <c r="M1912" s="7"/>
      <c r="N1912" s="18"/>
      <c r="O1912" s="122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</row>
    <row r="1913" spans="1:30" hidden="1">
      <c r="A1913" s="18"/>
      <c r="B1913" s="7"/>
      <c r="C1913" s="140"/>
      <c r="D1913" s="42"/>
      <c r="E1913" s="36"/>
      <c r="F1913" s="112" t="str">
        <f t="shared" si="95"/>
        <v/>
      </c>
      <c r="G1913" s="113">
        <f t="shared" si="93"/>
        <v>0</v>
      </c>
      <c r="H1913" s="115">
        <f t="shared" si="94"/>
        <v>0</v>
      </c>
      <c r="I1913" s="18"/>
      <c r="J1913" s="18"/>
      <c r="K1913" s="7"/>
      <c r="L1913" s="7"/>
      <c r="M1913" s="7"/>
      <c r="N1913" s="18"/>
      <c r="O1913" s="122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</row>
    <row r="1914" spans="1:30" hidden="1">
      <c r="A1914" s="18"/>
      <c r="B1914" s="7"/>
      <c r="C1914" s="140"/>
      <c r="D1914" s="42"/>
      <c r="E1914" s="36"/>
      <c r="F1914" s="112" t="str">
        <f t="shared" si="95"/>
        <v/>
      </c>
      <c r="G1914" s="113">
        <f t="shared" si="93"/>
        <v>0</v>
      </c>
      <c r="H1914" s="115">
        <f t="shared" si="94"/>
        <v>0</v>
      </c>
      <c r="I1914" s="18"/>
      <c r="J1914" s="18"/>
      <c r="K1914" s="7"/>
      <c r="L1914" s="7"/>
      <c r="M1914" s="7"/>
      <c r="N1914" s="18"/>
      <c r="O1914" s="122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</row>
    <row r="1915" spans="1:30" hidden="1">
      <c r="A1915" s="18"/>
      <c r="B1915" s="7"/>
      <c r="C1915" s="140"/>
      <c r="D1915" s="42"/>
      <c r="E1915" s="36"/>
      <c r="F1915" s="112" t="str">
        <f t="shared" si="95"/>
        <v/>
      </c>
      <c r="G1915" s="113">
        <f t="shared" si="93"/>
        <v>0</v>
      </c>
      <c r="H1915" s="115">
        <f t="shared" si="94"/>
        <v>0</v>
      </c>
      <c r="I1915" s="18"/>
      <c r="J1915" s="18"/>
      <c r="K1915" s="7"/>
      <c r="L1915" s="7"/>
      <c r="M1915" s="7"/>
      <c r="N1915" s="18"/>
      <c r="O1915" s="122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</row>
    <row r="1916" spans="1:30" hidden="1">
      <c r="A1916" s="18"/>
      <c r="B1916" s="7"/>
      <c r="C1916" s="140"/>
      <c r="D1916" s="42"/>
      <c r="E1916" s="36"/>
      <c r="F1916" s="112" t="str">
        <f t="shared" si="95"/>
        <v/>
      </c>
      <c r="G1916" s="113">
        <f t="shared" si="93"/>
        <v>0</v>
      </c>
      <c r="H1916" s="115">
        <f t="shared" si="94"/>
        <v>0</v>
      </c>
      <c r="I1916" s="18"/>
      <c r="J1916" s="18"/>
      <c r="K1916" s="7"/>
      <c r="L1916" s="7"/>
      <c r="M1916" s="7"/>
      <c r="N1916" s="18"/>
      <c r="O1916" s="122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</row>
    <row r="1917" spans="1:30" hidden="1">
      <c r="A1917" s="18"/>
      <c r="B1917" s="7"/>
      <c r="C1917" s="140"/>
      <c r="D1917" s="42"/>
      <c r="E1917" s="36"/>
      <c r="F1917" s="112" t="str">
        <f t="shared" si="95"/>
        <v/>
      </c>
      <c r="G1917" s="113">
        <f t="shared" si="93"/>
        <v>0</v>
      </c>
      <c r="H1917" s="115">
        <f t="shared" si="94"/>
        <v>0</v>
      </c>
      <c r="I1917" s="18"/>
      <c r="J1917" s="18"/>
      <c r="K1917" s="7"/>
      <c r="L1917" s="7"/>
      <c r="M1917" s="7"/>
      <c r="N1917" s="18"/>
      <c r="O1917" s="122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</row>
    <row r="1918" spans="1:30" hidden="1">
      <c r="A1918" s="18"/>
      <c r="B1918" s="7"/>
      <c r="C1918" s="140"/>
      <c r="D1918" s="42"/>
      <c r="E1918" s="36"/>
      <c r="F1918" s="112" t="str">
        <f t="shared" si="95"/>
        <v/>
      </c>
      <c r="G1918" s="113">
        <f t="shared" si="93"/>
        <v>0</v>
      </c>
      <c r="H1918" s="115">
        <f t="shared" si="94"/>
        <v>0</v>
      </c>
      <c r="I1918" s="18"/>
      <c r="J1918" s="18"/>
      <c r="K1918" s="7"/>
      <c r="L1918" s="7"/>
      <c r="M1918" s="7"/>
      <c r="N1918" s="18"/>
      <c r="O1918" s="122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</row>
    <row r="1919" spans="1:30" hidden="1">
      <c r="A1919" s="18"/>
      <c r="B1919" s="7"/>
      <c r="C1919" s="140"/>
      <c r="D1919" s="42"/>
      <c r="E1919" s="36"/>
      <c r="F1919" s="112" t="str">
        <f t="shared" si="95"/>
        <v/>
      </c>
      <c r="G1919" s="113">
        <f t="shared" si="93"/>
        <v>0</v>
      </c>
      <c r="H1919" s="115">
        <f t="shared" si="94"/>
        <v>0</v>
      </c>
      <c r="I1919" s="18"/>
      <c r="J1919" s="18"/>
      <c r="K1919" s="7"/>
      <c r="L1919" s="7"/>
      <c r="M1919" s="7"/>
      <c r="N1919" s="18"/>
      <c r="O1919" s="122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</row>
    <row r="1920" spans="1:30" hidden="1">
      <c r="A1920" s="18"/>
      <c r="B1920" s="7"/>
      <c r="C1920" s="140"/>
      <c r="D1920" s="42"/>
      <c r="E1920" s="36"/>
      <c r="F1920" s="112" t="str">
        <f t="shared" si="95"/>
        <v/>
      </c>
      <c r="G1920" s="113">
        <f t="shared" si="93"/>
        <v>0</v>
      </c>
      <c r="H1920" s="115">
        <f t="shared" si="94"/>
        <v>0</v>
      </c>
      <c r="I1920" s="18"/>
      <c r="J1920" s="18"/>
      <c r="K1920" s="7"/>
      <c r="L1920" s="7"/>
      <c r="M1920" s="7"/>
      <c r="N1920" s="18"/>
      <c r="O1920" s="122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</row>
    <row r="1921" spans="1:30" hidden="1">
      <c r="A1921" s="18"/>
      <c r="B1921" s="7"/>
      <c r="C1921" s="140"/>
      <c r="D1921" s="42"/>
      <c r="E1921" s="36"/>
      <c r="F1921" s="112" t="str">
        <f t="shared" si="95"/>
        <v/>
      </c>
      <c r="G1921" s="113">
        <f t="shared" si="93"/>
        <v>0</v>
      </c>
      <c r="H1921" s="115">
        <f t="shared" si="94"/>
        <v>0</v>
      </c>
      <c r="I1921" s="18"/>
      <c r="J1921" s="18"/>
      <c r="K1921" s="7"/>
      <c r="L1921" s="7"/>
      <c r="M1921" s="7"/>
      <c r="N1921" s="18"/>
      <c r="O1921" s="122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</row>
    <row r="1922" spans="1:30" hidden="1">
      <c r="A1922" s="18"/>
      <c r="B1922" s="7"/>
      <c r="C1922" s="140"/>
      <c r="D1922" s="42"/>
      <c r="E1922" s="36"/>
      <c r="F1922" s="112" t="str">
        <f t="shared" si="95"/>
        <v/>
      </c>
      <c r="G1922" s="113">
        <f t="shared" ref="G1922:G1985" si="96">IF(AND(ISNUMBER(F1922), F1922&lt;4), 1, 0)</f>
        <v>0</v>
      </c>
      <c r="H1922" s="115">
        <f t="shared" ref="H1922:H1985" si="97">IF(AND(G1922=1, COUNTIFS(A:A, A1922, B:B, B1922, C:C, C1922) &gt; 1), 1, 0)</f>
        <v>0</v>
      </c>
      <c r="I1922" s="18"/>
      <c r="J1922" s="18"/>
      <c r="K1922" s="7"/>
      <c r="L1922" s="7"/>
      <c r="M1922" s="7"/>
      <c r="N1922" s="18"/>
      <c r="O1922" s="122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</row>
    <row r="1923" spans="1:30" hidden="1">
      <c r="A1923" s="18"/>
      <c r="B1923" s="7"/>
      <c r="C1923" s="140"/>
      <c r="D1923" s="42"/>
      <c r="E1923" s="36"/>
      <c r="F1923" s="112" t="str">
        <f t="shared" ref="F1923:F1986" si="98">IF(ISNUMBER(SEARCH("h",E1923)), LEFT(E1923,SEARCH("h",E1923)-1) + IFERROR(MID(E1923,SEARCH("h",E1923)+1,LEN(E1923)-SEARCH("h",E1923)-1)/60, 0), IF(ISNUMBER(SEARCH("p",E1923)), LEFT(E1923,SEARCH("p",E1923)-1)/60, "")
)</f>
        <v/>
      </c>
      <c r="G1923" s="113">
        <f t="shared" si="96"/>
        <v>0</v>
      </c>
      <c r="H1923" s="115">
        <f t="shared" si="97"/>
        <v>0</v>
      </c>
      <c r="I1923" s="18"/>
      <c r="J1923" s="18"/>
      <c r="K1923" s="7"/>
      <c r="L1923" s="7"/>
      <c r="M1923" s="7"/>
      <c r="N1923" s="18"/>
      <c r="O1923" s="122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</row>
    <row r="1924" spans="1:30" hidden="1">
      <c r="A1924" s="18"/>
      <c r="B1924" s="7"/>
      <c r="C1924" s="140"/>
      <c r="D1924" s="42"/>
      <c r="E1924" s="36"/>
      <c r="F1924" s="112" t="str">
        <f t="shared" si="98"/>
        <v/>
      </c>
      <c r="G1924" s="113">
        <f t="shared" si="96"/>
        <v>0</v>
      </c>
      <c r="H1924" s="115">
        <f t="shared" si="97"/>
        <v>0</v>
      </c>
      <c r="I1924" s="18"/>
      <c r="J1924" s="18"/>
      <c r="K1924" s="7"/>
      <c r="L1924" s="7"/>
      <c r="M1924" s="7"/>
      <c r="N1924" s="18"/>
      <c r="O1924" s="122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</row>
    <row r="1925" spans="1:30" hidden="1">
      <c r="A1925" s="18"/>
      <c r="B1925" s="7"/>
      <c r="C1925" s="140"/>
      <c r="D1925" s="42"/>
      <c r="E1925" s="36"/>
      <c r="F1925" s="112" t="str">
        <f t="shared" si="98"/>
        <v/>
      </c>
      <c r="G1925" s="113">
        <f t="shared" si="96"/>
        <v>0</v>
      </c>
      <c r="H1925" s="115">
        <f t="shared" si="97"/>
        <v>0</v>
      </c>
      <c r="I1925" s="18"/>
      <c r="J1925" s="18"/>
      <c r="K1925" s="7"/>
      <c r="L1925" s="7"/>
      <c r="M1925" s="7"/>
      <c r="N1925" s="18"/>
      <c r="O1925" s="122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</row>
    <row r="1926" spans="1:30" hidden="1">
      <c r="A1926" s="18"/>
      <c r="B1926" s="7"/>
      <c r="C1926" s="140"/>
      <c r="D1926" s="42"/>
      <c r="E1926" s="36"/>
      <c r="F1926" s="112" t="str">
        <f t="shared" si="98"/>
        <v/>
      </c>
      <c r="G1926" s="113">
        <f t="shared" si="96"/>
        <v>0</v>
      </c>
      <c r="H1926" s="115">
        <f t="shared" si="97"/>
        <v>0</v>
      </c>
      <c r="I1926" s="18"/>
      <c r="J1926" s="18"/>
      <c r="K1926" s="7"/>
      <c r="L1926" s="7"/>
      <c r="M1926" s="7"/>
      <c r="N1926" s="18"/>
      <c r="O1926" s="122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</row>
    <row r="1927" spans="1:30" hidden="1">
      <c r="A1927" s="18"/>
      <c r="B1927" s="7"/>
      <c r="C1927" s="140"/>
      <c r="D1927" s="42"/>
      <c r="E1927" s="36"/>
      <c r="F1927" s="112" t="str">
        <f t="shared" si="98"/>
        <v/>
      </c>
      <c r="G1927" s="113">
        <f t="shared" si="96"/>
        <v>0</v>
      </c>
      <c r="H1927" s="115">
        <f t="shared" si="97"/>
        <v>0</v>
      </c>
      <c r="I1927" s="18"/>
      <c r="J1927" s="18"/>
      <c r="K1927" s="7"/>
      <c r="L1927" s="7"/>
      <c r="M1927" s="7"/>
      <c r="N1927" s="18"/>
      <c r="O1927" s="122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</row>
    <row r="1928" spans="1:30" hidden="1">
      <c r="A1928" s="18"/>
      <c r="B1928" s="7"/>
      <c r="C1928" s="140"/>
      <c r="D1928" s="42"/>
      <c r="E1928" s="36"/>
      <c r="F1928" s="112" t="str">
        <f t="shared" si="98"/>
        <v/>
      </c>
      <c r="G1928" s="113">
        <f t="shared" si="96"/>
        <v>0</v>
      </c>
      <c r="H1928" s="115">
        <f t="shared" si="97"/>
        <v>0</v>
      </c>
      <c r="I1928" s="18"/>
      <c r="J1928" s="18"/>
      <c r="K1928" s="7"/>
      <c r="L1928" s="7"/>
      <c r="M1928" s="7"/>
      <c r="N1928" s="18"/>
      <c r="O1928" s="122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</row>
    <row r="1929" spans="1:30" hidden="1">
      <c r="A1929" s="18"/>
      <c r="B1929" s="7"/>
      <c r="C1929" s="140"/>
      <c r="D1929" s="42"/>
      <c r="E1929" s="36"/>
      <c r="F1929" s="112" t="str">
        <f t="shared" si="98"/>
        <v/>
      </c>
      <c r="G1929" s="113">
        <f t="shared" si="96"/>
        <v>0</v>
      </c>
      <c r="H1929" s="115">
        <f t="shared" si="97"/>
        <v>0</v>
      </c>
      <c r="I1929" s="18"/>
      <c r="J1929" s="18"/>
      <c r="K1929" s="7"/>
      <c r="L1929" s="7"/>
      <c r="M1929" s="7"/>
      <c r="N1929" s="18"/>
      <c r="O1929" s="122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</row>
    <row r="1930" spans="1:30" hidden="1">
      <c r="A1930" s="18"/>
      <c r="B1930" s="7"/>
      <c r="C1930" s="140"/>
      <c r="D1930" s="42"/>
      <c r="E1930" s="36"/>
      <c r="F1930" s="112" t="str">
        <f t="shared" si="98"/>
        <v/>
      </c>
      <c r="G1930" s="113">
        <f t="shared" si="96"/>
        <v>0</v>
      </c>
      <c r="H1930" s="115">
        <f t="shared" si="97"/>
        <v>0</v>
      </c>
      <c r="I1930" s="18"/>
      <c r="J1930" s="18"/>
      <c r="K1930" s="7"/>
      <c r="L1930" s="7"/>
      <c r="M1930" s="7"/>
      <c r="N1930" s="18"/>
      <c r="O1930" s="122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</row>
    <row r="1931" spans="1:30" hidden="1">
      <c r="A1931" s="18"/>
      <c r="B1931" s="7"/>
      <c r="C1931" s="140"/>
      <c r="D1931" s="42"/>
      <c r="E1931" s="36"/>
      <c r="F1931" s="112" t="str">
        <f t="shared" si="98"/>
        <v/>
      </c>
      <c r="G1931" s="113">
        <f t="shared" si="96"/>
        <v>0</v>
      </c>
      <c r="H1931" s="115">
        <f t="shared" si="97"/>
        <v>0</v>
      </c>
      <c r="I1931" s="18"/>
      <c r="J1931" s="18"/>
      <c r="K1931" s="7"/>
      <c r="L1931" s="7"/>
      <c r="M1931" s="7"/>
      <c r="N1931" s="18"/>
      <c r="O1931" s="122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</row>
    <row r="1932" spans="1:30" hidden="1">
      <c r="A1932" s="18"/>
      <c r="B1932" s="7"/>
      <c r="C1932" s="140"/>
      <c r="D1932" s="42"/>
      <c r="E1932" s="36"/>
      <c r="F1932" s="112" t="str">
        <f t="shared" si="98"/>
        <v/>
      </c>
      <c r="G1932" s="113">
        <f t="shared" si="96"/>
        <v>0</v>
      </c>
      <c r="H1932" s="115">
        <f t="shared" si="97"/>
        <v>0</v>
      </c>
      <c r="I1932" s="18"/>
      <c r="J1932" s="18"/>
      <c r="K1932" s="7"/>
      <c r="L1932" s="7"/>
      <c r="M1932" s="7"/>
      <c r="N1932" s="18"/>
      <c r="O1932" s="122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</row>
    <row r="1933" spans="1:30" hidden="1">
      <c r="A1933" s="18"/>
      <c r="B1933" s="7"/>
      <c r="C1933" s="140"/>
      <c r="D1933" s="42"/>
      <c r="E1933" s="36"/>
      <c r="F1933" s="112" t="str">
        <f t="shared" si="98"/>
        <v/>
      </c>
      <c r="G1933" s="113">
        <f t="shared" si="96"/>
        <v>0</v>
      </c>
      <c r="H1933" s="115">
        <f t="shared" si="97"/>
        <v>0</v>
      </c>
      <c r="I1933" s="18"/>
      <c r="J1933" s="18"/>
      <c r="K1933" s="7"/>
      <c r="L1933" s="7"/>
      <c r="M1933" s="7"/>
      <c r="N1933" s="18"/>
      <c r="O1933" s="122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</row>
    <row r="1934" spans="1:30" hidden="1">
      <c r="A1934" s="18"/>
      <c r="B1934" s="7"/>
      <c r="C1934" s="140"/>
      <c r="D1934" s="42"/>
      <c r="E1934" s="36"/>
      <c r="F1934" s="112" t="str">
        <f t="shared" si="98"/>
        <v/>
      </c>
      <c r="G1934" s="113">
        <f t="shared" si="96"/>
        <v>0</v>
      </c>
      <c r="H1934" s="115">
        <f t="shared" si="97"/>
        <v>0</v>
      </c>
      <c r="I1934" s="18"/>
      <c r="J1934" s="18"/>
      <c r="K1934" s="7"/>
      <c r="L1934" s="7"/>
      <c r="M1934" s="7"/>
      <c r="N1934" s="18"/>
      <c r="O1934" s="122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</row>
    <row r="1935" spans="1:30" hidden="1">
      <c r="A1935" s="18"/>
      <c r="B1935" s="7"/>
      <c r="C1935" s="140"/>
      <c r="D1935" s="42"/>
      <c r="E1935" s="36"/>
      <c r="F1935" s="112" t="str">
        <f t="shared" si="98"/>
        <v/>
      </c>
      <c r="G1935" s="113">
        <f t="shared" si="96"/>
        <v>0</v>
      </c>
      <c r="H1935" s="115">
        <f t="shared" si="97"/>
        <v>0</v>
      </c>
      <c r="I1935" s="18"/>
      <c r="J1935" s="18"/>
      <c r="K1935" s="7"/>
      <c r="L1935" s="7"/>
      <c r="M1935" s="7"/>
      <c r="N1935" s="18"/>
      <c r="O1935" s="122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</row>
    <row r="1936" spans="1:30" hidden="1">
      <c r="A1936" s="18"/>
      <c r="B1936" s="7"/>
      <c r="C1936" s="140"/>
      <c r="D1936" s="42"/>
      <c r="E1936" s="36"/>
      <c r="F1936" s="112" t="str">
        <f t="shared" si="98"/>
        <v/>
      </c>
      <c r="G1936" s="113">
        <f t="shared" si="96"/>
        <v>0</v>
      </c>
      <c r="H1936" s="115">
        <f t="shared" si="97"/>
        <v>0</v>
      </c>
      <c r="I1936" s="18"/>
      <c r="J1936" s="18"/>
      <c r="K1936" s="7"/>
      <c r="L1936" s="7"/>
      <c r="M1936" s="7"/>
      <c r="N1936" s="18"/>
      <c r="O1936" s="122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</row>
    <row r="1937" spans="1:30" hidden="1">
      <c r="A1937" s="18"/>
      <c r="B1937" s="7"/>
      <c r="C1937" s="140"/>
      <c r="D1937" s="42"/>
      <c r="E1937" s="36"/>
      <c r="F1937" s="112" t="str">
        <f t="shared" si="98"/>
        <v/>
      </c>
      <c r="G1937" s="113">
        <f t="shared" si="96"/>
        <v>0</v>
      </c>
      <c r="H1937" s="115">
        <f t="shared" si="97"/>
        <v>0</v>
      </c>
      <c r="I1937" s="18"/>
      <c r="J1937" s="18"/>
      <c r="K1937" s="7"/>
      <c r="L1937" s="7"/>
      <c r="M1937" s="7"/>
      <c r="N1937" s="18"/>
      <c r="O1937" s="122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</row>
    <row r="1938" spans="1:30" hidden="1">
      <c r="A1938" s="18"/>
      <c r="B1938" s="7"/>
      <c r="C1938" s="18"/>
      <c r="D1938" s="42"/>
      <c r="E1938" s="36"/>
      <c r="F1938" s="112" t="str">
        <f t="shared" si="98"/>
        <v/>
      </c>
      <c r="G1938" s="113">
        <f t="shared" si="96"/>
        <v>0</v>
      </c>
      <c r="H1938" s="115">
        <f t="shared" si="97"/>
        <v>0</v>
      </c>
      <c r="I1938" s="18"/>
      <c r="J1938" s="18"/>
      <c r="K1938" s="7"/>
      <c r="L1938" s="7"/>
      <c r="M1938" s="7"/>
      <c r="N1938" s="18"/>
      <c r="O1938" s="122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</row>
    <row r="1939" spans="1:30" hidden="1">
      <c r="A1939" s="18"/>
      <c r="B1939" s="7"/>
      <c r="C1939" s="18"/>
      <c r="D1939" s="42"/>
      <c r="E1939" s="36"/>
      <c r="F1939" s="112" t="str">
        <f t="shared" si="98"/>
        <v/>
      </c>
      <c r="G1939" s="113">
        <f t="shared" si="96"/>
        <v>0</v>
      </c>
      <c r="H1939" s="115">
        <f t="shared" si="97"/>
        <v>0</v>
      </c>
      <c r="I1939" s="18"/>
      <c r="J1939" s="18"/>
      <c r="K1939" s="7"/>
      <c r="L1939" s="7"/>
      <c r="M1939" s="7"/>
      <c r="N1939" s="18"/>
      <c r="O1939" s="122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</row>
    <row r="1940" spans="1:30" hidden="1">
      <c r="A1940" s="18"/>
      <c r="B1940" s="7"/>
      <c r="C1940" s="18"/>
      <c r="D1940" s="42"/>
      <c r="E1940" s="36"/>
      <c r="F1940" s="112" t="str">
        <f t="shared" si="98"/>
        <v/>
      </c>
      <c r="G1940" s="113">
        <f t="shared" si="96"/>
        <v>0</v>
      </c>
      <c r="H1940" s="115">
        <f t="shared" si="97"/>
        <v>0</v>
      </c>
      <c r="I1940" s="18"/>
      <c r="J1940" s="18"/>
      <c r="K1940" s="7"/>
      <c r="L1940" s="7"/>
      <c r="M1940" s="7"/>
      <c r="N1940" s="18"/>
      <c r="O1940" s="122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</row>
    <row r="1941" spans="1:30" hidden="1">
      <c r="A1941" s="18"/>
      <c r="B1941" s="7"/>
      <c r="C1941" s="18"/>
      <c r="D1941" s="42"/>
      <c r="E1941" s="36"/>
      <c r="F1941" s="112" t="str">
        <f t="shared" si="98"/>
        <v/>
      </c>
      <c r="G1941" s="113">
        <f t="shared" si="96"/>
        <v>0</v>
      </c>
      <c r="H1941" s="115">
        <f t="shared" si="97"/>
        <v>0</v>
      </c>
      <c r="I1941" s="18"/>
      <c r="J1941" s="18"/>
      <c r="K1941" s="7"/>
      <c r="L1941" s="7"/>
      <c r="M1941" s="7"/>
      <c r="N1941" s="18"/>
      <c r="O1941" s="122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</row>
    <row r="1942" spans="1:30" hidden="1">
      <c r="A1942" s="18"/>
      <c r="B1942" s="7"/>
      <c r="C1942" s="18"/>
      <c r="D1942" s="42"/>
      <c r="E1942" s="36"/>
      <c r="F1942" s="112" t="str">
        <f t="shared" si="98"/>
        <v/>
      </c>
      <c r="G1942" s="113">
        <f t="shared" si="96"/>
        <v>0</v>
      </c>
      <c r="H1942" s="115">
        <f t="shared" si="97"/>
        <v>0</v>
      </c>
      <c r="I1942" s="18"/>
      <c r="J1942" s="18"/>
      <c r="K1942" s="7"/>
      <c r="L1942" s="7"/>
      <c r="M1942" s="7"/>
      <c r="N1942" s="18"/>
      <c r="O1942" s="122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</row>
    <row r="1943" spans="1:30" hidden="1">
      <c r="A1943" s="18"/>
      <c r="B1943" s="7"/>
      <c r="C1943" s="18"/>
      <c r="D1943" s="42"/>
      <c r="E1943" s="36"/>
      <c r="F1943" s="112" t="str">
        <f t="shared" si="98"/>
        <v/>
      </c>
      <c r="G1943" s="113">
        <f t="shared" si="96"/>
        <v>0</v>
      </c>
      <c r="H1943" s="115">
        <f t="shared" si="97"/>
        <v>0</v>
      </c>
      <c r="I1943" s="18"/>
      <c r="J1943" s="18"/>
      <c r="K1943" s="7"/>
      <c r="L1943" s="7"/>
      <c r="M1943" s="7"/>
      <c r="N1943" s="18"/>
      <c r="O1943" s="122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</row>
    <row r="1944" spans="1:30" hidden="1">
      <c r="A1944" s="18"/>
      <c r="B1944" s="7"/>
      <c r="C1944" s="18"/>
      <c r="D1944" s="42"/>
      <c r="E1944" s="36"/>
      <c r="F1944" s="112" t="str">
        <f t="shared" si="98"/>
        <v/>
      </c>
      <c r="G1944" s="113">
        <f t="shared" si="96"/>
        <v>0</v>
      </c>
      <c r="H1944" s="115">
        <f t="shared" si="97"/>
        <v>0</v>
      </c>
      <c r="I1944" s="18"/>
      <c r="J1944" s="18"/>
      <c r="K1944" s="7"/>
      <c r="L1944" s="7"/>
      <c r="M1944" s="7"/>
      <c r="N1944" s="18"/>
      <c r="O1944" s="122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</row>
    <row r="1945" spans="1:30" hidden="1">
      <c r="A1945" s="18"/>
      <c r="B1945" s="7"/>
      <c r="C1945" s="18"/>
      <c r="D1945" s="42"/>
      <c r="E1945" s="36"/>
      <c r="F1945" s="112" t="str">
        <f t="shared" si="98"/>
        <v/>
      </c>
      <c r="G1945" s="113">
        <f t="shared" si="96"/>
        <v>0</v>
      </c>
      <c r="H1945" s="115">
        <f t="shared" si="97"/>
        <v>0</v>
      </c>
      <c r="I1945" s="18"/>
      <c r="J1945" s="18"/>
      <c r="K1945" s="7"/>
      <c r="L1945" s="7"/>
      <c r="M1945" s="7"/>
      <c r="N1945" s="18"/>
      <c r="O1945" s="122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</row>
    <row r="1946" spans="1:30" hidden="1">
      <c r="A1946" s="18"/>
      <c r="B1946" s="7"/>
      <c r="C1946" s="18"/>
      <c r="D1946" s="42"/>
      <c r="E1946" s="36"/>
      <c r="F1946" s="112" t="str">
        <f t="shared" si="98"/>
        <v/>
      </c>
      <c r="G1946" s="113">
        <f t="shared" si="96"/>
        <v>0</v>
      </c>
      <c r="H1946" s="115">
        <f t="shared" si="97"/>
        <v>0</v>
      </c>
      <c r="I1946" s="18"/>
      <c r="J1946" s="18"/>
      <c r="K1946" s="7"/>
      <c r="L1946" s="7"/>
      <c r="M1946" s="7"/>
      <c r="N1946" s="18"/>
      <c r="O1946" s="122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</row>
    <row r="1947" spans="1:30" hidden="1">
      <c r="A1947" s="18"/>
      <c r="B1947" s="7"/>
      <c r="C1947" s="18"/>
      <c r="D1947" s="42"/>
      <c r="E1947" s="36"/>
      <c r="F1947" s="112" t="str">
        <f t="shared" si="98"/>
        <v/>
      </c>
      <c r="G1947" s="113">
        <f t="shared" si="96"/>
        <v>0</v>
      </c>
      <c r="H1947" s="115">
        <f t="shared" si="97"/>
        <v>0</v>
      </c>
      <c r="I1947" s="18"/>
      <c r="J1947" s="18"/>
      <c r="K1947" s="7"/>
      <c r="L1947" s="7"/>
      <c r="M1947" s="7"/>
      <c r="N1947" s="18"/>
      <c r="O1947" s="122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</row>
    <row r="1948" spans="1:30" hidden="1">
      <c r="A1948" s="18"/>
      <c r="B1948" s="7"/>
      <c r="C1948" s="18"/>
      <c r="D1948" s="42"/>
      <c r="E1948" s="36"/>
      <c r="F1948" s="112" t="str">
        <f t="shared" si="98"/>
        <v/>
      </c>
      <c r="G1948" s="113">
        <f t="shared" si="96"/>
        <v>0</v>
      </c>
      <c r="H1948" s="115">
        <f t="shared" si="97"/>
        <v>0</v>
      </c>
      <c r="I1948" s="18"/>
      <c r="J1948" s="18"/>
      <c r="K1948" s="7"/>
      <c r="L1948" s="7"/>
      <c r="M1948" s="7"/>
      <c r="N1948" s="18"/>
      <c r="O1948" s="122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</row>
    <row r="1949" spans="1:30" hidden="1">
      <c r="A1949" s="18"/>
      <c r="B1949" s="7"/>
      <c r="C1949" s="18"/>
      <c r="D1949" s="42"/>
      <c r="E1949" s="36"/>
      <c r="F1949" s="112" t="str">
        <f t="shared" si="98"/>
        <v/>
      </c>
      <c r="G1949" s="113">
        <f t="shared" si="96"/>
        <v>0</v>
      </c>
      <c r="H1949" s="115">
        <f t="shared" si="97"/>
        <v>0</v>
      </c>
      <c r="I1949" s="18"/>
      <c r="J1949" s="18"/>
      <c r="K1949" s="7"/>
      <c r="L1949" s="7"/>
      <c r="M1949" s="7"/>
      <c r="N1949" s="18"/>
      <c r="O1949" s="122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</row>
    <row r="1950" spans="1:30" hidden="1">
      <c r="A1950" s="18"/>
      <c r="B1950" s="7"/>
      <c r="C1950" s="18"/>
      <c r="D1950" s="42"/>
      <c r="E1950" s="36"/>
      <c r="F1950" s="112" t="str">
        <f t="shared" si="98"/>
        <v/>
      </c>
      <c r="G1950" s="113">
        <f t="shared" si="96"/>
        <v>0</v>
      </c>
      <c r="H1950" s="115">
        <f t="shared" si="97"/>
        <v>0</v>
      </c>
      <c r="I1950" s="18"/>
      <c r="J1950" s="18"/>
      <c r="K1950" s="7"/>
      <c r="L1950" s="7"/>
      <c r="M1950" s="7"/>
      <c r="N1950" s="18"/>
      <c r="O1950" s="122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</row>
    <row r="1951" spans="1:30" hidden="1">
      <c r="A1951" s="18"/>
      <c r="B1951" s="7"/>
      <c r="C1951" s="18"/>
      <c r="D1951" s="42"/>
      <c r="E1951" s="36"/>
      <c r="F1951" s="112" t="str">
        <f t="shared" si="98"/>
        <v/>
      </c>
      <c r="G1951" s="113">
        <f t="shared" si="96"/>
        <v>0</v>
      </c>
      <c r="H1951" s="115">
        <f t="shared" si="97"/>
        <v>0</v>
      </c>
      <c r="I1951" s="18"/>
      <c r="J1951" s="18"/>
      <c r="K1951" s="7"/>
      <c r="L1951" s="7"/>
      <c r="M1951" s="7"/>
      <c r="N1951" s="18"/>
      <c r="O1951" s="122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</row>
    <row r="1952" spans="1:30" hidden="1">
      <c r="A1952" s="18"/>
      <c r="B1952" s="7"/>
      <c r="C1952" s="18"/>
      <c r="D1952" s="42"/>
      <c r="E1952" s="36"/>
      <c r="F1952" s="112" t="str">
        <f t="shared" si="98"/>
        <v/>
      </c>
      <c r="G1952" s="113">
        <f t="shared" si="96"/>
        <v>0</v>
      </c>
      <c r="H1952" s="115">
        <f t="shared" si="97"/>
        <v>0</v>
      </c>
      <c r="I1952" s="18"/>
      <c r="J1952" s="18"/>
      <c r="K1952" s="7"/>
      <c r="L1952" s="7"/>
      <c r="M1952" s="7"/>
      <c r="N1952" s="18"/>
      <c r="O1952" s="122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</row>
    <row r="1953" spans="1:30" hidden="1">
      <c r="A1953" s="18"/>
      <c r="B1953" s="7"/>
      <c r="C1953" s="18"/>
      <c r="D1953" s="42"/>
      <c r="E1953" s="36"/>
      <c r="F1953" s="112" t="str">
        <f t="shared" si="98"/>
        <v/>
      </c>
      <c r="G1953" s="113">
        <f t="shared" si="96"/>
        <v>0</v>
      </c>
      <c r="H1953" s="115">
        <f t="shared" si="97"/>
        <v>0</v>
      </c>
      <c r="I1953" s="18"/>
      <c r="J1953" s="18"/>
      <c r="K1953" s="7"/>
      <c r="L1953" s="7"/>
      <c r="M1953" s="7"/>
      <c r="N1953" s="18"/>
      <c r="O1953" s="122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</row>
    <row r="1954" spans="1:30" hidden="1">
      <c r="A1954" s="18"/>
      <c r="B1954" s="7"/>
      <c r="C1954" s="18"/>
      <c r="D1954" s="42"/>
      <c r="E1954" s="36"/>
      <c r="F1954" s="112" t="str">
        <f t="shared" si="98"/>
        <v/>
      </c>
      <c r="G1954" s="113">
        <f t="shared" si="96"/>
        <v>0</v>
      </c>
      <c r="H1954" s="115">
        <f t="shared" si="97"/>
        <v>0</v>
      </c>
      <c r="I1954" s="18"/>
      <c r="J1954" s="18"/>
      <c r="K1954" s="7"/>
      <c r="L1954" s="7"/>
      <c r="M1954" s="7"/>
      <c r="N1954" s="18"/>
      <c r="O1954" s="122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</row>
    <row r="1955" spans="1:30" hidden="1">
      <c r="A1955" s="18"/>
      <c r="B1955" s="7"/>
      <c r="C1955" s="18"/>
      <c r="D1955" s="42"/>
      <c r="E1955" s="36"/>
      <c r="F1955" s="112" t="str">
        <f t="shared" si="98"/>
        <v/>
      </c>
      <c r="G1955" s="113">
        <f t="shared" si="96"/>
        <v>0</v>
      </c>
      <c r="H1955" s="115">
        <f t="shared" si="97"/>
        <v>0</v>
      </c>
      <c r="I1955" s="18"/>
      <c r="J1955" s="18"/>
      <c r="K1955" s="7"/>
      <c r="L1955" s="7"/>
      <c r="M1955" s="7"/>
      <c r="N1955" s="18"/>
      <c r="O1955" s="122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</row>
    <row r="1956" spans="1:30" hidden="1">
      <c r="A1956" s="18"/>
      <c r="B1956" s="7"/>
      <c r="C1956" s="18"/>
      <c r="D1956" s="42"/>
      <c r="E1956" s="36"/>
      <c r="F1956" s="112" t="str">
        <f t="shared" si="98"/>
        <v/>
      </c>
      <c r="G1956" s="113">
        <f t="shared" si="96"/>
        <v>0</v>
      </c>
      <c r="H1956" s="115">
        <f t="shared" si="97"/>
        <v>0</v>
      </c>
      <c r="I1956" s="18"/>
      <c r="J1956" s="18"/>
      <c r="K1956" s="7"/>
      <c r="L1956" s="7"/>
      <c r="M1956" s="7"/>
      <c r="N1956" s="18"/>
      <c r="O1956" s="122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</row>
    <row r="1957" spans="1:30" hidden="1">
      <c r="A1957" s="18"/>
      <c r="B1957" s="7"/>
      <c r="C1957" s="18"/>
      <c r="D1957" s="42"/>
      <c r="E1957" s="36"/>
      <c r="F1957" s="112" t="str">
        <f t="shared" si="98"/>
        <v/>
      </c>
      <c r="G1957" s="113">
        <f t="shared" si="96"/>
        <v>0</v>
      </c>
      <c r="H1957" s="115">
        <f t="shared" si="97"/>
        <v>0</v>
      </c>
      <c r="I1957" s="18"/>
      <c r="J1957" s="18"/>
      <c r="K1957" s="7"/>
      <c r="L1957" s="7"/>
      <c r="M1957" s="7"/>
      <c r="N1957" s="18"/>
      <c r="O1957" s="122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</row>
    <row r="1958" spans="1:30" hidden="1">
      <c r="A1958" s="18"/>
      <c r="B1958" s="7"/>
      <c r="C1958" s="18"/>
      <c r="D1958" s="42"/>
      <c r="E1958" s="36"/>
      <c r="F1958" s="112" t="str">
        <f t="shared" si="98"/>
        <v/>
      </c>
      <c r="G1958" s="113">
        <f t="shared" si="96"/>
        <v>0</v>
      </c>
      <c r="H1958" s="115">
        <f t="shared" si="97"/>
        <v>0</v>
      </c>
      <c r="I1958" s="18"/>
      <c r="J1958" s="18"/>
      <c r="K1958" s="7"/>
      <c r="L1958" s="7"/>
      <c r="M1958" s="7"/>
      <c r="N1958" s="18"/>
      <c r="O1958" s="122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</row>
    <row r="1959" spans="1:30" hidden="1">
      <c r="A1959" s="18"/>
      <c r="B1959" s="7"/>
      <c r="C1959" s="18"/>
      <c r="D1959" s="42"/>
      <c r="E1959" s="36"/>
      <c r="F1959" s="112" t="str">
        <f t="shared" si="98"/>
        <v/>
      </c>
      <c r="G1959" s="113">
        <f t="shared" si="96"/>
        <v>0</v>
      </c>
      <c r="H1959" s="115">
        <f t="shared" si="97"/>
        <v>0</v>
      </c>
      <c r="I1959" s="18"/>
      <c r="J1959" s="18"/>
      <c r="K1959" s="7"/>
      <c r="L1959" s="7"/>
      <c r="M1959" s="7"/>
      <c r="N1959" s="18"/>
      <c r="O1959" s="122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</row>
    <row r="1960" spans="1:30" hidden="1">
      <c r="A1960" s="18"/>
      <c r="B1960" s="7"/>
      <c r="C1960" s="18"/>
      <c r="D1960" s="42"/>
      <c r="E1960" s="36"/>
      <c r="F1960" s="112" t="str">
        <f t="shared" si="98"/>
        <v/>
      </c>
      <c r="G1960" s="113">
        <f t="shared" si="96"/>
        <v>0</v>
      </c>
      <c r="H1960" s="115">
        <f t="shared" si="97"/>
        <v>0</v>
      </c>
      <c r="I1960" s="18"/>
      <c r="J1960" s="18"/>
      <c r="K1960" s="7"/>
      <c r="L1960" s="7"/>
      <c r="M1960" s="7"/>
      <c r="N1960" s="18"/>
      <c r="O1960" s="122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</row>
    <row r="1961" spans="1:30" hidden="1">
      <c r="A1961" s="18"/>
      <c r="B1961" s="7"/>
      <c r="C1961" s="18"/>
      <c r="D1961" s="42"/>
      <c r="E1961" s="36"/>
      <c r="F1961" s="112" t="str">
        <f t="shared" si="98"/>
        <v/>
      </c>
      <c r="G1961" s="113">
        <f t="shared" si="96"/>
        <v>0</v>
      </c>
      <c r="H1961" s="115">
        <f t="shared" si="97"/>
        <v>0</v>
      </c>
      <c r="I1961" s="18"/>
      <c r="J1961" s="18"/>
      <c r="K1961" s="7"/>
      <c r="L1961" s="7"/>
      <c r="M1961" s="7"/>
      <c r="N1961" s="18"/>
      <c r="O1961" s="122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</row>
    <row r="1962" spans="1:30" hidden="1">
      <c r="A1962" s="18"/>
      <c r="B1962" s="7"/>
      <c r="C1962" s="18"/>
      <c r="D1962" s="42"/>
      <c r="E1962" s="36"/>
      <c r="F1962" s="112" t="str">
        <f t="shared" si="98"/>
        <v/>
      </c>
      <c r="G1962" s="113">
        <f t="shared" si="96"/>
        <v>0</v>
      </c>
      <c r="H1962" s="115">
        <f t="shared" si="97"/>
        <v>0</v>
      </c>
      <c r="I1962" s="18"/>
      <c r="J1962" s="18"/>
      <c r="K1962" s="7"/>
      <c r="L1962" s="7"/>
      <c r="M1962" s="7"/>
      <c r="N1962" s="18"/>
      <c r="O1962" s="122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</row>
    <row r="1963" spans="1:30" hidden="1">
      <c r="A1963" s="18"/>
      <c r="B1963" s="7"/>
      <c r="C1963" s="18"/>
      <c r="D1963" s="42"/>
      <c r="E1963" s="36"/>
      <c r="F1963" s="112" t="str">
        <f t="shared" si="98"/>
        <v/>
      </c>
      <c r="G1963" s="113">
        <f t="shared" si="96"/>
        <v>0</v>
      </c>
      <c r="H1963" s="115">
        <f t="shared" si="97"/>
        <v>0</v>
      </c>
      <c r="I1963" s="18"/>
      <c r="J1963" s="18"/>
      <c r="K1963" s="7"/>
      <c r="L1963" s="7"/>
      <c r="M1963" s="7"/>
      <c r="N1963" s="18"/>
      <c r="O1963" s="122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</row>
    <row r="1964" spans="1:30" hidden="1">
      <c r="A1964" s="18"/>
      <c r="B1964" s="7"/>
      <c r="C1964" s="18"/>
      <c r="D1964" s="42"/>
      <c r="E1964" s="36"/>
      <c r="F1964" s="112" t="str">
        <f t="shared" si="98"/>
        <v/>
      </c>
      <c r="G1964" s="113">
        <f t="shared" si="96"/>
        <v>0</v>
      </c>
      <c r="H1964" s="115">
        <f t="shared" si="97"/>
        <v>0</v>
      </c>
      <c r="I1964" s="18"/>
      <c r="J1964" s="18"/>
      <c r="K1964" s="7"/>
      <c r="L1964" s="7"/>
      <c r="M1964" s="7"/>
      <c r="N1964" s="18"/>
      <c r="O1964" s="122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</row>
    <row r="1965" spans="1:30" hidden="1">
      <c r="A1965" s="18"/>
      <c r="B1965" s="7"/>
      <c r="C1965" s="18"/>
      <c r="D1965" s="42"/>
      <c r="E1965" s="36"/>
      <c r="F1965" s="112" t="str">
        <f t="shared" si="98"/>
        <v/>
      </c>
      <c r="G1965" s="113">
        <f t="shared" si="96"/>
        <v>0</v>
      </c>
      <c r="H1965" s="115">
        <f t="shared" si="97"/>
        <v>0</v>
      </c>
      <c r="I1965" s="18"/>
      <c r="J1965" s="18"/>
      <c r="K1965" s="7"/>
      <c r="L1965" s="7"/>
      <c r="M1965" s="7"/>
      <c r="N1965" s="18"/>
      <c r="O1965" s="122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</row>
    <row r="1966" spans="1:30" hidden="1">
      <c r="A1966" s="18"/>
      <c r="B1966" s="7"/>
      <c r="C1966" s="18"/>
      <c r="D1966" s="42"/>
      <c r="E1966" s="36"/>
      <c r="F1966" s="112" t="str">
        <f t="shared" si="98"/>
        <v/>
      </c>
      <c r="G1966" s="113">
        <f t="shared" si="96"/>
        <v>0</v>
      </c>
      <c r="H1966" s="115">
        <f t="shared" si="97"/>
        <v>0</v>
      </c>
      <c r="I1966" s="18"/>
      <c r="J1966" s="18"/>
      <c r="K1966" s="7"/>
      <c r="L1966" s="7"/>
      <c r="M1966" s="7"/>
      <c r="N1966" s="18"/>
      <c r="O1966" s="122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</row>
    <row r="1967" spans="1:30" hidden="1">
      <c r="A1967" s="18"/>
      <c r="B1967" s="7"/>
      <c r="C1967" s="18"/>
      <c r="D1967" s="42"/>
      <c r="E1967" s="36"/>
      <c r="F1967" s="112" t="str">
        <f t="shared" si="98"/>
        <v/>
      </c>
      <c r="G1967" s="113">
        <f t="shared" si="96"/>
        <v>0</v>
      </c>
      <c r="H1967" s="115">
        <f t="shared" si="97"/>
        <v>0</v>
      </c>
      <c r="I1967" s="18"/>
      <c r="J1967" s="18"/>
      <c r="K1967" s="7"/>
      <c r="L1967" s="7"/>
      <c r="M1967" s="7"/>
      <c r="N1967" s="18"/>
      <c r="O1967" s="122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</row>
    <row r="1968" spans="1:30" hidden="1">
      <c r="A1968" s="18"/>
      <c r="B1968" s="7"/>
      <c r="C1968" s="18"/>
      <c r="D1968" s="42"/>
      <c r="E1968" s="36"/>
      <c r="F1968" s="112" t="str">
        <f t="shared" si="98"/>
        <v/>
      </c>
      <c r="G1968" s="113">
        <f t="shared" si="96"/>
        <v>0</v>
      </c>
      <c r="H1968" s="115">
        <f t="shared" si="97"/>
        <v>0</v>
      </c>
      <c r="I1968" s="18"/>
      <c r="J1968" s="18"/>
      <c r="K1968" s="7"/>
      <c r="L1968" s="7"/>
      <c r="M1968" s="7"/>
      <c r="N1968" s="18"/>
      <c r="O1968" s="122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</row>
    <row r="1969" spans="1:30" hidden="1">
      <c r="A1969" s="18"/>
      <c r="B1969" s="7"/>
      <c r="C1969" s="18"/>
      <c r="D1969" s="42"/>
      <c r="E1969" s="36"/>
      <c r="F1969" s="112" t="str">
        <f t="shared" si="98"/>
        <v/>
      </c>
      <c r="G1969" s="113">
        <f t="shared" si="96"/>
        <v>0</v>
      </c>
      <c r="H1969" s="115">
        <f t="shared" si="97"/>
        <v>0</v>
      </c>
      <c r="I1969" s="18"/>
      <c r="J1969" s="18"/>
      <c r="K1969" s="7"/>
      <c r="L1969" s="7"/>
      <c r="M1969" s="7"/>
      <c r="N1969" s="18"/>
      <c r="O1969" s="122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</row>
    <row r="1970" spans="1:30" hidden="1">
      <c r="A1970" s="18"/>
      <c r="B1970" s="7"/>
      <c r="C1970" s="18"/>
      <c r="D1970" s="42"/>
      <c r="E1970" s="36"/>
      <c r="F1970" s="112" t="str">
        <f t="shared" si="98"/>
        <v/>
      </c>
      <c r="G1970" s="113">
        <f t="shared" si="96"/>
        <v>0</v>
      </c>
      <c r="H1970" s="115">
        <f t="shared" si="97"/>
        <v>0</v>
      </c>
      <c r="I1970" s="18"/>
      <c r="J1970" s="18"/>
      <c r="K1970" s="7"/>
      <c r="L1970" s="7"/>
      <c r="M1970" s="7"/>
      <c r="N1970" s="18"/>
      <c r="O1970" s="122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</row>
    <row r="1971" spans="1:30" hidden="1">
      <c r="A1971" s="18"/>
      <c r="B1971" s="7"/>
      <c r="C1971" s="18"/>
      <c r="D1971" s="42"/>
      <c r="E1971" s="36"/>
      <c r="F1971" s="112" t="str">
        <f t="shared" si="98"/>
        <v/>
      </c>
      <c r="G1971" s="113">
        <f t="shared" si="96"/>
        <v>0</v>
      </c>
      <c r="H1971" s="115">
        <f t="shared" si="97"/>
        <v>0</v>
      </c>
      <c r="I1971" s="18"/>
      <c r="J1971" s="18"/>
      <c r="K1971" s="7"/>
      <c r="L1971" s="7"/>
      <c r="M1971" s="7"/>
      <c r="N1971" s="18"/>
      <c r="O1971" s="122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</row>
    <row r="1972" spans="1:30" hidden="1">
      <c r="A1972" s="18"/>
      <c r="B1972" s="7"/>
      <c r="C1972" s="18"/>
      <c r="D1972" s="42"/>
      <c r="E1972" s="36"/>
      <c r="F1972" s="112" t="str">
        <f t="shared" si="98"/>
        <v/>
      </c>
      <c r="G1972" s="113">
        <f t="shared" si="96"/>
        <v>0</v>
      </c>
      <c r="H1972" s="115">
        <f t="shared" si="97"/>
        <v>0</v>
      </c>
      <c r="I1972" s="18"/>
      <c r="J1972" s="18"/>
      <c r="K1972" s="7"/>
      <c r="L1972" s="7"/>
      <c r="M1972" s="7"/>
      <c r="N1972" s="18"/>
      <c r="O1972" s="122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</row>
    <row r="1973" spans="1:30" hidden="1">
      <c r="A1973" s="18"/>
      <c r="B1973" s="7"/>
      <c r="C1973" s="18"/>
      <c r="D1973" s="42"/>
      <c r="E1973" s="36"/>
      <c r="F1973" s="112" t="str">
        <f t="shared" si="98"/>
        <v/>
      </c>
      <c r="G1973" s="113">
        <f t="shared" si="96"/>
        <v>0</v>
      </c>
      <c r="H1973" s="115">
        <f t="shared" si="97"/>
        <v>0</v>
      </c>
      <c r="I1973" s="18"/>
      <c r="J1973" s="18"/>
      <c r="K1973" s="7"/>
      <c r="L1973" s="7"/>
      <c r="M1973" s="7"/>
      <c r="N1973" s="18"/>
      <c r="O1973" s="122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</row>
    <row r="1974" spans="1:30" hidden="1">
      <c r="A1974" s="18"/>
      <c r="B1974" s="7"/>
      <c r="C1974" s="18"/>
      <c r="D1974" s="42"/>
      <c r="E1974" s="36"/>
      <c r="F1974" s="112" t="str">
        <f t="shared" si="98"/>
        <v/>
      </c>
      <c r="G1974" s="113">
        <f t="shared" si="96"/>
        <v>0</v>
      </c>
      <c r="H1974" s="115">
        <f t="shared" si="97"/>
        <v>0</v>
      </c>
      <c r="I1974" s="18"/>
      <c r="J1974" s="18"/>
      <c r="K1974" s="7"/>
      <c r="L1974" s="7"/>
      <c r="M1974" s="7"/>
      <c r="N1974" s="18"/>
      <c r="O1974" s="122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</row>
    <row r="1975" spans="1:30" hidden="1">
      <c r="A1975" s="18"/>
      <c r="B1975" s="7"/>
      <c r="C1975" s="18"/>
      <c r="D1975" s="42"/>
      <c r="E1975" s="36"/>
      <c r="F1975" s="112" t="str">
        <f t="shared" si="98"/>
        <v/>
      </c>
      <c r="G1975" s="113">
        <f t="shared" si="96"/>
        <v>0</v>
      </c>
      <c r="H1975" s="115">
        <f t="shared" si="97"/>
        <v>0</v>
      </c>
      <c r="I1975" s="18"/>
      <c r="J1975" s="18"/>
      <c r="K1975" s="7"/>
      <c r="L1975" s="7"/>
      <c r="M1975" s="7"/>
      <c r="N1975" s="18"/>
      <c r="O1975" s="122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</row>
    <row r="1976" spans="1:30" hidden="1">
      <c r="A1976" s="18"/>
      <c r="B1976" s="7"/>
      <c r="C1976" s="18"/>
      <c r="D1976" s="42"/>
      <c r="E1976" s="36"/>
      <c r="F1976" s="112" t="str">
        <f t="shared" si="98"/>
        <v/>
      </c>
      <c r="G1976" s="113">
        <f t="shared" si="96"/>
        <v>0</v>
      </c>
      <c r="H1976" s="115">
        <f t="shared" si="97"/>
        <v>0</v>
      </c>
      <c r="I1976" s="18"/>
      <c r="J1976" s="18"/>
      <c r="K1976" s="7"/>
      <c r="L1976" s="7"/>
      <c r="M1976" s="7"/>
      <c r="N1976" s="18"/>
      <c r="O1976" s="122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</row>
    <row r="1977" spans="1:30" hidden="1">
      <c r="A1977" s="18"/>
      <c r="B1977" s="7"/>
      <c r="C1977" s="18"/>
      <c r="D1977" s="42"/>
      <c r="E1977" s="36"/>
      <c r="F1977" s="112" t="str">
        <f t="shared" si="98"/>
        <v/>
      </c>
      <c r="G1977" s="113">
        <f t="shared" si="96"/>
        <v>0</v>
      </c>
      <c r="H1977" s="115">
        <f t="shared" si="97"/>
        <v>0</v>
      </c>
      <c r="I1977" s="18"/>
      <c r="J1977" s="18"/>
      <c r="K1977" s="7"/>
      <c r="L1977" s="7"/>
      <c r="M1977" s="7"/>
      <c r="N1977" s="18"/>
      <c r="O1977" s="122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</row>
    <row r="1978" spans="1:30" hidden="1">
      <c r="A1978" s="18"/>
      <c r="B1978" s="7"/>
      <c r="C1978" s="18"/>
      <c r="D1978" s="42"/>
      <c r="E1978" s="36"/>
      <c r="F1978" s="112" t="str">
        <f t="shared" si="98"/>
        <v/>
      </c>
      <c r="G1978" s="113">
        <f t="shared" si="96"/>
        <v>0</v>
      </c>
      <c r="H1978" s="115">
        <f t="shared" si="97"/>
        <v>0</v>
      </c>
      <c r="I1978" s="18"/>
      <c r="J1978" s="18"/>
      <c r="K1978" s="7"/>
      <c r="L1978" s="7"/>
      <c r="M1978" s="7"/>
      <c r="N1978" s="18"/>
      <c r="O1978" s="122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</row>
    <row r="1979" spans="1:30" hidden="1">
      <c r="A1979" s="18"/>
      <c r="B1979" s="7"/>
      <c r="C1979" s="18"/>
      <c r="D1979" s="42"/>
      <c r="E1979" s="36"/>
      <c r="F1979" s="112" t="str">
        <f t="shared" si="98"/>
        <v/>
      </c>
      <c r="G1979" s="113">
        <f t="shared" si="96"/>
        <v>0</v>
      </c>
      <c r="H1979" s="115">
        <f t="shared" si="97"/>
        <v>0</v>
      </c>
      <c r="I1979" s="18"/>
      <c r="J1979" s="18"/>
      <c r="K1979" s="7"/>
      <c r="L1979" s="7"/>
      <c r="M1979" s="7"/>
      <c r="N1979" s="18"/>
      <c r="O1979" s="122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</row>
    <row r="1980" spans="1:30" hidden="1">
      <c r="A1980" s="18"/>
      <c r="B1980" s="7"/>
      <c r="C1980" s="18"/>
      <c r="D1980" s="42"/>
      <c r="E1980" s="36"/>
      <c r="F1980" s="112" t="str">
        <f t="shared" si="98"/>
        <v/>
      </c>
      <c r="G1980" s="113">
        <f t="shared" si="96"/>
        <v>0</v>
      </c>
      <c r="H1980" s="115">
        <f t="shared" si="97"/>
        <v>0</v>
      </c>
      <c r="I1980" s="18"/>
      <c r="J1980" s="18"/>
      <c r="K1980" s="7"/>
      <c r="L1980" s="7"/>
      <c r="M1980" s="7"/>
      <c r="N1980" s="18"/>
      <c r="O1980" s="122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</row>
    <row r="1981" spans="1:30" hidden="1">
      <c r="A1981" s="18"/>
      <c r="B1981" s="7"/>
      <c r="C1981" s="18"/>
      <c r="D1981" s="42"/>
      <c r="E1981" s="36"/>
      <c r="F1981" s="112" t="str">
        <f t="shared" si="98"/>
        <v/>
      </c>
      <c r="G1981" s="113">
        <f t="shared" si="96"/>
        <v>0</v>
      </c>
      <c r="H1981" s="115">
        <f t="shared" si="97"/>
        <v>0</v>
      </c>
      <c r="I1981" s="18"/>
      <c r="J1981" s="18"/>
      <c r="K1981" s="7"/>
      <c r="L1981" s="7"/>
      <c r="M1981" s="7"/>
      <c r="N1981" s="18"/>
      <c r="O1981" s="122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</row>
    <row r="1982" spans="1:30" hidden="1">
      <c r="A1982" s="18"/>
      <c r="B1982" s="7"/>
      <c r="C1982" s="18"/>
      <c r="D1982" s="42"/>
      <c r="E1982" s="36"/>
      <c r="F1982" s="112" t="str">
        <f t="shared" si="98"/>
        <v/>
      </c>
      <c r="G1982" s="113">
        <f t="shared" si="96"/>
        <v>0</v>
      </c>
      <c r="H1982" s="115">
        <f t="shared" si="97"/>
        <v>0</v>
      </c>
      <c r="I1982" s="18"/>
      <c r="J1982" s="18"/>
      <c r="K1982" s="7"/>
      <c r="L1982" s="7"/>
      <c r="M1982" s="7"/>
      <c r="N1982" s="18"/>
      <c r="O1982" s="122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</row>
    <row r="1983" spans="1:30" hidden="1">
      <c r="A1983" s="18"/>
      <c r="B1983" s="7"/>
      <c r="C1983" s="18"/>
      <c r="D1983" s="42"/>
      <c r="E1983" s="36"/>
      <c r="F1983" s="112" t="str">
        <f t="shared" si="98"/>
        <v/>
      </c>
      <c r="G1983" s="113">
        <f t="shared" si="96"/>
        <v>0</v>
      </c>
      <c r="H1983" s="115">
        <f t="shared" si="97"/>
        <v>0</v>
      </c>
      <c r="I1983" s="18"/>
      <c r="J1983" s="18"/>
      <c r="K1983" s="7"/>
      <c r="L1983" s="7"/>
      <c r="M1983" s="7"/>
      <c r="N1983" s="18"/>
      <c r="O1983" s="122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</row>
    <row r="1984" spans="1:30" hidden="1">
      <c r="A1984" s="18"/>
      <c r="B1984" s="7"/>
      <c r="C1984" s="18"/>
      <c r="D1984" s="42"/>
      <c r="E1984" s="36"/>
      <c r="F1984" s="112" t="str">
        <f t="shared" si="98"/>
        <v/>
      </c>
      <c r="G1984" s="113">
        <f t="shared" si="96"/>
        <v>0</v>
      </c>
      <c r="H1984" s="115">
        <f t="shared" si="97"/>
        <v>0</v>
      </c>
      <c r="I1984" s="18"/>
      <c r="J1984" s="18"/>
      <c r="K1984" s="7"/>
      <c r="L1984" s="7"/>
      <c r="M1984" s="7"/>
      <c r="N1984" s="18"/>
      <c r="O1984" s="122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</row>
    <row r="1985" spans="1:30" hidden="1">
      <c r="A1985" s="18"/>
      <c r="B1985" s="7"/>
      <c r="C1985" s="18"/>
      <c r="D1985" s="42"/>
      <c r="E1985" s="36"/>
      <c r="F1985" s="112" t="str">
        <f t="shared" si="98"/>
        <v/>
      </c>
      <c r="G1985" s="113">
        <f t="shared" si="96"/>
        <v>0</v>
      </c>
      <c r="H1985" s="115">
        <f t="shared" si="97"/>
        <v>0</v>
      </c>
      <c r="I1985" s="18"/>
      <c r="J1985" s="18"/>
      <c r="K1985" s="7"/>
      <c r="L1985" s="7"/>
      <c r="M1985" s="7"/>
      <c r="N1985" s="18"/>
      <c r="O1985" s="122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</row>
    <row r="1986" spans="1:30" hidden="1">
      <c r="A1986" s="18"/>
      <c r="B1986" s="7"/>
      <c r="C1986" s="18"/>
      <c r="D1986" s="42"/>
      <c r="E1986" s="36"/>
      <c r="F1986" s="112" t="str">
        <f t="shared" si="98"/>
        <v/>
      </c>
      <c r="G1986" s="113">
        <f t="shared" ref="G1986:G2049" si="99">IF(AND(ISNUMBER(F1986), F1986&lt;4), 1, 0)</f>
        <v>0</v>
      </c>
      <c r="H1986" s="115">
        <f t="shared" ref="H1986:H2049" si="100">IF(AND(G1986=1, COUNTIFS(A:A, A1986, B:B, B1986, C:C, C1986) &gt; 1), 1, 0)</f>
        <v>0</v>
      </c>
      <c r="I1986" s="18"/>
      <c r="J1986" s="18"/>
      <c r="K1986" s="7"/>
      <c r="L1986" s="7"/>
      <c r="M1986" s="7"/>
      <c r="N1986" s="18"/>
      <c r="O1986" s="122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</row>
    <row r="1987" spans="1:30" hidden="1">
      <c r="A1987" s="18"/>
      <c r="B1987" s="7"/>
      <c r="C1987" s="18"/>
      <c r="D1987" s="42"/>
      <c r="E1987" s="36"/>
      <c r="F1987" s="112" t="str">
        <f t="shared" ref="F1987:F2050" si="101">IF(ISNUMBER(SEARCH("h",E1987)), LEFT(E1987,SEARCH("h",E1987)-1) + IFERROR(MID(E1987,SEARCH("h",E1987)+1,LEN(E1987)-SEARCH("h",E1987)-1)/60, 0), IF(ISNUMBER(SEARCH("p",E1987)), LEFT(E1987,SEARCH("p",E1987)-1)/60, "")
)</f>
        <v/>
      </c>
      <c r="G1987" s="113">
        <f t="shared" si="99"/>
        <v>0</v>
      </c>
      <c r="H1987" s="115">
        <f t="shared" si="100"/>
        <v>0</v>
      </c>
      <c r="I1987" s="18"/>
      <c r="J1987" s="18"/>
      <c r="K1987" s="7"/>
      <c r="L1987" s="7"/>
      <c r="M1987" s="7"/>
      <c r="N1987" s="18"/>
      <c r="O1987" s="122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</row>
    <row r="1988" spans="1:30" hidden="1">
      <c r="A1988" s="18"/>
      <c r="B1988" s="7"/>
      <c r="C1988" s="18"/>
      <c r="D1988" s="42"/>
      <c r="E1988" s="36"/>
      <c r="F1988" s="112" t="str">
        <f t="shared" si="101"/>
        <v/>
      </c>
      <c r="G1988" s="113">
        <f t="shared" si="99"/>
        <v>0</v>
      </c>
      <c r="H1988" s="115">
        <f t="shared" si="100"/>
        <v>0</v>
      </c>
      <c r="I1988" s="18"/>
      <c r="J1988" s="18"/>
      <c r="K1988" s="7"/>
      <c r="L1988" s="7"/>
      <c r="M1988" s="7"/>
      <c r="N1988" s="18"/>
      <c r="O1988" s="122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</row>
    <row r="1989" spans="1:30" hidden="1">
      <c r="A1989" s="18"/>
      <c r="B1989" s="7"/>
      <c r="C1989" s="18"/>
      <c r="D1989" s="42"/>
      <c r="E1989" s="36"/>
      <c r="F1989" s="112" t="str">
        <f t="shared" si="101"/>
        <v/>
      </c>
      <c r="G1989" s="113">
        <f t="shared" si="99"/>
        <v>0</v>
      </c>
      <c r="H1989" s="115">
        <f t="shared" si="100"/>
        <v>0</v>
      </c>
      <c r="I1989" s="18"/>
      <c r="J1989" s="18"/>
      <c r="K1989" s="7"/>
      <c r="L1989" s="7"/>
      <c r="M1989" s="7"/>
      <c r="N1989" s="18"/>
      <c r="O1989" s="122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</row>
    <row r="1990" spans="1:30" hidden="1">
      <c r="A1990" s="18"/>
      <c r="B1990" s="7"/>
      <c r="C1990" s="18"/>
      <c r="D1990" s="42"/>
      <c r="E1990" s="36"/>
      <c r="F1990" s="112" t="str">
        <f t="shared" si="101"/>
        <v/>
      </c>
      <c r="G1990" s="113">
        <f t="shared" si="99"/>
        <v>0</v>
      </c>
      <c r="H1990" s="115">
        <f t="shared" si="100"/>
        <v>0</v>
      </c>
      <c r="I1990" s="18"/>
      <c r="J1990" s="18"/>
      <c r="K1990" s="7"/>
      <c r="L1990" s="7"/>
      <c r="M1990" s="7"/>
      <c r="N1990" s="18"/>
      <c r="O1990" s="122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</row>
    <row r="1991" spans="1:30" hidden="1">
      <c r="A1991" s="18"/>
      <c r="B1991" s="7"/>
      <c r="C1991" s="18"/>
      <c r="D1991" s="42"/>
      <c r="E1991" s="36"/>
      <c r="F1991" s="112" t="str">
        <f t="shared" si="101"/>
        <v/>
      </c>
      <c r="G1991" s="113">
        <f t="shared" si="99"/>
        <v>0</v>
      </c>
      <c r="H1991" s="115">
        <f t="shared" si="100"/>
        <v>0</v>
      </c>
      <c r="I1991" s="18"/>
      <c r="J1991" s="18"/>
      <c r="K1991" s="7"/>
      <c r="L1991" s="7"/>
      <c r="M1991" s="7"/>
      <c r="N1991" s="18"/>
      <c r="O1991" s="122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</row>
    <row r="1992" spans="1:30" hidden="1">
      <c r="A1992" s="18"/>
      <c r="B1992" s="7"/>
      <c r="C1992" s="18"/>
      <c r="D1992" s="42"/>
      <c r="E1992" s="36"/>
      <c r="F1992" s="112" t="str">
        <f t="shared" si="101"/>
        <v/>
      </c>
      <c r="G1992" s="113">
        <f t="shared" si="99"/>
        <v>0</v>
      </c>
      <c r="H1992" s="115">
        <f t="shared" si="100"/>
        <v>0</v>
      </c>
      <c r="I1992" s="18"/>
      <c r="J1992" s="18"/>
      <c r="K1992" s="7"/>
      <c r="L1992" s="7"/>
      <c r="M1992" s="7"/>
      <c r="N1992" s="18"/>
      <c r="O1992" s="122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</row>
    <row r="1993" spans="1:30" hidden="1">
      <c r="A1993" s="18"/>
      <c r="B1993" s="7"/>
      <c r="C1993" s="18"/>
      <c r="D1993" s="42"/>
      <c r="E1993" s="36"/>
      <c r="F1993" s="112" t="str">
        <f t="shared" si="101"/>
        <v/>
      </c>
      <c r="G1993" s="113">
        <f t="shared" si="99"/>
        <v>0</v>
      </c>
      <c r="H1993" s="115">
        <f t="shared" si="100"/>
        <v>0</v>
      </c>
      <c r="I1993" s="18"/>
      <c r="J1993" s="18"/>
      <c r="K1993" s="7"/>
      <c r="L1993" s="7"/>
      <c r="M1993" s="7"/>
      <c r="N1993" s="18"/>
      <c r="O1993" s="122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</row>
    <row r="1994" spans="1:30" hidden="1">
      <c r="A1994" s="18"/>
      <c r="B1994" s="7"/>
      <c r="C1994" s="18"/>
      <c r="D1994" s="42"/>
      <c r="E1994" s="36"/>
      <c r="F1994" s="112" t="str">
        <f t="shared" si="101"/>
        <v/>
      </c>
      <c r="G1994" s="113">
        <f t="shared" si="99"/>
        <v>0</v>
      </c>
      <c r="H1994" s="115">
        <f t="shared" si="100"/>
        <v>0</v>
      </c>
      <c r="I1994" s="18"/>
      <c r="J1994" s="18"/>
      <c r="K1994" s="7"/>
      <c r="L1994" s="7"/>
      <c r="M1994" s="7"/>
      <c r="N1994" s="18"/>
      <c r="O1994" s="122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</row>
    <row r="1995" spans="1:30" hidden="1">
      <c r="A1995" s="18"/>
      <c r="B1995" s="7"/>
      <c r="C1995" s="18"/>
      <c r="D1995" s="42"/>
      <c r="E1995" s="36"/>
      <c r="F1995" s="112" t="str">
        <f t="shared" si="101"/>
        <v/>
      </c>
      <c r="G1995" s="113">
        <f t="shared" si="99"/>
        <v>0</v>
      </c>
      <c r="H1995" s="115">
        <f t="shared" si="100"/>
        <v>0</v>
      </c>
      <c r="I1995" s="18"/>
      <c r="J1995" s="18"/>
      <c r="K1995" s="7"/>
      <c r="L1995" s="7"/>
      <c r="M1995" s="7"/>
      <c r="N1995" s="18"/>
      <c r="O1995" s="122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</row>
    <row r="1996" spans="1:30" hidden="1">
      <c r="A1996" s="18"/>
      <c r="B1996" s="7"/>
      <c r="C1996" s="18"/>
      <c r="D1996" s="42"/>
      <c r="E1996" s="36"/>
      <c r="F1996" s="112" t="str">
        <f t="shared" si="101"/>
        <v/>
      </c>
      <c r="G1996" s="113">
        <f t="shared" si="99"/>
        <v>0</v>
      </c>
      <c r="H1996" s="115">
        <f t="shared" si="100"/>
        <v>0</v>
      </c>
      <c r="I1996" s="18"/>
      <c r="J1996" s="18"/>
      <c r="K1996" s="7"/>
      <c r="L1996" s="7"/>
      <c r="M1996" s="7"/>
      <c r="N1996" s="18"/>
      <c r="O1996" s="122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</row>
    <row r="1997" spans="1:30" hidden="1">
      <c r="A1997" s="18"/>
      <c r="B1997" s="7"/>
      <c r="C1997" s="18"/>
      <c r="D1997" s="42"/>
      <c r="E1997" s="36"/>
      <c r="F1997" s="112" t="str">
        <f t="shared" si="101"/>
        <v/>
      </c>
      <c r="G1997" s="113">
        <f t="shared" si="99"/>
        <v>0</v>
      </c>
      <c r="H1997" s="115">
        <f t="shared" si="100"/>
        <v>0</v>
      </c>
      <c r="I1997" s="18"/>
      <c r="J1997" s="18"/>
      <c r="K1997" s="7"/>
      <c r="L1997" s="7"/>
      <c r="M1997" s="7"/>
      <c r="N1997" s="18"/>
      <c r="O1997" s="122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</row>
    <row r="1998" spans="1:30" hidden="1">
      <c r="A1998" s="18"/>
      <c r="B1998" s="7"/>
      <c r="C1998" s="18"/>
      <c r="D1998" s="42"/>
      <c r="E1998" s="36"/>
      <c r="F1998" s="112" t="str">
        <f t="shared" si="101"/>
        <v/>
      </c>
      <c r="G1998" s="113">
        <f t="shared" si="99"/>
        <v>0</v>
      </c>
      <c r="H1998" s="115">
        <f t="shared" si="100"/>
        <v>0</v>
      </c>
      <c r="I1998" s="18"/>
      <c r="J1998" s="18"/>
      <c r="K1998" s="7"/>
      <c r="L1998" s="7"/>
      <c r="M1998" s="7"/>
      <c r="N1998" s="18"/>
      <c r="O1998" s="122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</row>
    <row r="1999" spans="1:30" hidden="1">
      <c r="A1999" s="18"/>
      <c r="B1999" s="7"/>
      <c r="C1999" s="18"/>
      <c r="D1999" s="42"/>
      <c r="E1999" s="36"/>
      <c r="F1999" s="112" t="str">
        <f t="shared" si="101"/>
        <v/>
      </c>
      <c r="G1999" s="113">
        <f t="shared" si="99"/>
        <v>0</v>
      </c>
      <c r="H1999" s="115">
        <f t="shared" si="100"/>
        <v>0</v>
      </c>
      <c r="I1999" s="18"/>
      <c r="J1999" s="18"/>
      <c r="K1999" s="7"/>
      <c r="L1999" s="7"/>
      <c r="M1999" s="7"/>
      <c r="N1999" s="18"/>
      <c r="O1999" s="122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</row>
    <row r="2000" spans="1:30" hidden="1">
      <c r="A2000" s="18"/>
      <c r="B2000" s="7"/>
      <c r="C2000" s="18"/>
      <c r="D2000" s="42"/>
      <c r="E2000" s="36"/>
      <c r="F2000" s="112" t="str">
        <f t="shared" si="101"/>
        <v/>
      </c>
      <c r="G2000" s="113">
        <f t="shared" si="99"/>
        <v>0</v>
      </c>
      <c r="H2000" s="115">
        <f t="shared" si="100"/>
        <v>0</v>
      </c>
      <c r="I2000" s="18"/>
      <c r="J2000" s="18"/>
      <c r="K2000" s="7"/>
      <c r="L2000" s="7"/>
      <c r="M2000" s="7"/>
      <c r="N2000" s="18"/>
      <c r="O2000" s="122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</row>
    <row r="2001" spans="1:30" hidden="1">
      <c r="A2001" s="18"/>
      <c r="B2001" s="7"/>
      <c r="C2001" s="18"/>
      <c r="D2001" s="42"/>
      <c r="E2001" s="36"/>
      <c r="F2001" s="112" t="str">
        <f t="shared" si="101"/>
        <v/>
      </c>
      <c r="G2001" s="113">
        <f t="shared" si="99"/>
        <v>0</v>
      </c>
      <c r="H2001" s="115">
        <f t="shared" si="100"/>
        <v>0</v>
      </c>
      <c r="I2001" s="18"/>
      <c r="J2001" s="18"/>
      <c r="K2001" s="7"/>
      <c r="L2001" s="7"/>
      <c r="M2001" s="7"/>
      <c r="N2001" s="18"/>
      <c r="O2001" s="122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</row>
    <row r="2002" spans="1:30" hidden="1">
      <c r="A2002" s="18"/>
      <c r="B2002" s="7"/>
      <c r="C2002" s="18"/>
      <c r="D2002" s="42"/>
      <c r="E2002" s="36"/>
      <c r="F2002" s="112" t="str">
        <f t="shared" si="101"/>
        <v/>
      </c>
      <c r="G2002" s="113">
        <f t="shared" si="99"/>
        <v>0</v>
      </c>
      <c r="H2002" s="115">
        <f t="shared" si="100"/>
        <v>0</v>
      </c>
      <c r="I2002" s="18"/>
      <c r="J2002" s="18"/>
      <c r="K2002" s="7"/>
      <c r="L2002" s="7"/>
      <c r="M2002" s="7"/>
      <c r="N2002" s="18"/>
      <c r="O2002" s="122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</row>
    <row r="2003" spans="1:30" hidden="1">
      <c r="A2003" s="18"/>
      <c r="B2003" s="7"/>
      <c r="C2003" s="18"/>
      <c r="D2003" s="42"/>
      <c r="E2003" s="36"/>
      <c r="F2003" s="112" t="str">
        <f t="shared" si="101"/>
        <v/>
      </c>
      <c r="G2003" s="113">
        <f t="shared" si="99"/>
        <v>0</v>
      </c>
      <c r="H2003" s="115">
        <f t="shared" si="100"/>
        <v>0</v>
      </c>
      <c r="I2003" s="18"/>
      <c r="J2003" s="18"/>
      <c r="K2003" s="7"/>
      <c r="L2003" s="7"/>
      <c r="M2003" s="7"/>
      <c r="N2003" s="18"/>
      <c r="O2003" s="122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</row>
    <row r="2004" spans="1:30" hidden="1">
      <c r="A2004" s="18"/>
      <c r="B2004" s="7"/>
      <c r="C2004" s="18"/>
      <c r="D2004" s="42"/>
      <c r="E2004" s="36"/>
      <c r="F2004" s="112" t="str">
        <f t="shared" si="101"/>
        <v/>
      </c>
      <c r="G2004" s="113">
        <f t="shared" si="99"/>
        <v>0</v>
      </c>
      <c r="H2004" s="115">
        <f t="shared" si="100"/>
        <v>0</v>
      </c>
      <c r="I2004" s="18"/>
      <c r="J2004" s="18"/>
      <c r="K2004" s="7"/>
      <c r="L2004" s="7"/>
      <c r="M2004" s="7"/>
      <c r="N2004" s="18"/>
      <c r="O2004" s="122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</row>
    <row r="2005" spans="1:30" hidden="1">
      <c r="A2005" s="18"/>
      <c r="B2005" s="7"/>
      <c r="C2005" s="18"/>
      <c r="D2005" s="42"/>
      <c r="E2005" s="36"/>
      <c r="F2005" s="112" t="str">
        <f t="shared" si="101"/>
        <v/>
      </c>
      <c r="G2005" s="113">
        <f t="shared" si="99"/>
        <v>0</v>
      </c>
      <c r="H2005" s="115">
        <f t="shared" si="100"/>
        <v>0</v>
      </c>
      <c r="I2005" s="18"/>
      <c r="J2005" s="18"/>
      <c r="K2005" s="7"/>
      <c r="L2005" s="7"/>
      <c r="M2005" s="7"/>
      <c r="N2005" s="18"/>
      <c r="O2005" s="122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</row>
    <row r="2006" spans="1:30" hidden="1">
      <c r="A2006" s="18"/>
      <c r="B2006" s="7"/>
      <c r="C2006" s="18"/>
      <c r="D2006" s="42"/>
      <c r="E2006" s="36"/>
      <c r="F2006" s="112" t="str">
        <f t="shared" si="101"/>
        <v/>
      </c>
      <c r="G2006" s="113">
        <f t="shared" si="99"/>
        <v>0</v>
      </c>
      <c r="H2006" s="115">
        <f t="shared" si="100"/>
        <v>0</v>
      </c>
      <c r="I2006" s="18"/>
      <c r="J2006" s="18"/>
      <c r="K2006" s="7"/>
      <c r="L2006" s="7"/>
      <c r="M2006" s="7"/>
      <c r="N2006" s="18"/>
      <c r="O2006" s="122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</row>
    <row r="2007" spans="1:30" hidden="1">
      <c r="A2007" s="18"/>
      <c r="B2007" s="7"/>
      <c r="C2007" s="18"/>
      <c r="D2007" s="42"/>
      <c r="E2007" s="36"/>
      <c r="F2007" s="112" t="str">
        <f t="shared" si="101"/>
        <v/>
      </c>
      <c r="G2007" s="113">
        <f t="shared" si="99"/>
        <v>0</v>
      </c>
      <c r="H2007" s="115">
        <f t="shared" si="100"/>
        <v>0</v>
      </c>
      <c r="I2007" s="18"/>
      <c r="J2007" s="18"/>
      <c r="K2007" s="7"/>
      <c r="L2007" s="7"/>
      <c r="M2007" s="7"/>
      <c r="N2007" s="18"/>
      <c r="O2007" s="122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</row>
    <row r="2008" spans="1:30" hidden="1">
      <c r="A2008" s="18"/>
      <c r="B2008" s="7"/>
      <c r="C2008" s="18"/>
      <c r="D2008" s="42"/>
      <c r="E2008" s="36"/>
      <c r="F2008" s="112" t="str">
        <f t="shared" si="101"/>
        <v/>
      </c>
      <c r="G2008" s="113">
        <f t="shared" si="99"/>
        <v>0</v>
      </c>
      <c r="H2008" s="115">
        <f t="shared" si="100"/>
        <v>0</v>
      </c>
      <c r="I2008" s="18"/>
      <c r="J2008" s="18"/>
      <c r="K2008" s="7"/>
      <c r="L2008" s="7"/>
      <c r="M2008" s="7"/>
      <c r="N2008" s="18"/>
      <c r="O2008" s="122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</row>
    <row r="2009" spans="1:30" hidden="1">
      <c r="A2009" s="18"/>
      <c r="B2009" s="7"/>
      <c r="C2009" s="18"/>
      <c r="D2009" s="42"/>
      <c r="E2009" s="36"/>
      <c r="F2009" s="112" t="str">
        <f t="shared" si="101"/>
        <v/>
      </c>
      <c r="G2009" s="113">
        <f t="shared" si="99"/>
        <v>0</v>
      </c>
      <c r="H2009" s="115">
        <f t="shared" si="100"/>
        <v>0</v>
      </c>
      <c r="I2009" s="18"/>
      <c r="J2009" s="18"/>
      <c r="K2009" s="7"/>
      <c r="L2009" s="7"/>
      <c r="M2009" s="7"/>
      <c r="N2009" s="18"/>
      <c r="O2009" s="122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</row>
    <row r="2010" spans="1:30" hidden="1">
      <c r="A2010" s="18"/>
      <c r="B2010" s="7"/>
      <c r="C2010" s="18"/>
      <c r="D2010" s="42"/>
      <c r="E2010" s="36"/>
      <c r="F2010" s="112" t="str">
        <f t="shared" si="101"/>
        <v/>
      </c>
      <c r="G2010" s="113">
        <f t="shared" si="99"/>
        <v>0</v>
      </c>
      <c r="H2010" s="115">
        <f t="shared" si="100"/>
        <v>0</v>
      </c>
      <c r="I2010" s="18"/>
      <c r="J2010" s="18"/>
      <c r="K2010" s="7"/>
      <c r="L2010" s="7"/>
      <c r="M2010" s="7"/>
      <c r="N2010" s="18"/>
      <c r="O2010" s="122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</row>
    <row r="2011" spans="1:30" hidden="1">
      <c r="A2011" s="18"/>
      <c r="B2011" s="7"/>
      <c r="C2011" s="18"/>
      <c r="D2011" s="42"/>
      <c r="E2011" s="36"/>
      <c r="F2011" s="112" t="str">
        <f t="shared" si="101"/>
        <v/>
      </c>
      <c r="G2011" s="113">
        <f t="shared" si="99"/>
        <v>0</v>
      </c>
      <c r="H2011" s="115">
        <f t="shared" si="100"/>
        <v>0</v>
      </c>
      <c r="I2011" s="18"/>
      <c r="J2011" s="18"/>
      <c r="K2011" s="7"/>
      <c r="L2011" s="7"/>
      <c r="M2011" s="7"/>
      <c r="N2011" s="18"/>
      <c r="O2011" s="122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</row>
    <row r="2012" spans="1:30" hidden="1">
      <c r="A2012" s="18"/>
      <c r="B2012" s="7"/>
      <c r="C2012" s="18"/>
      <c r="D2012" s="42"/>
      <c r="E2012" s="36"/>
      <c r="F2012" s="112" t="str">
        <f t="shared" si="101"/>
        <v/>
      </c>
      <c r="G2012" s="113">
        <f t="shared" si="99"/>
        <v>0</v>
      </c>
      <c r="H2012" s="115">
        <f t="shared" si="100"/>
        <v>0</v>
      </c>
      <c r="I2012" s="18"/>
      <c r="J2012" s="18"/>
      <c r="K2012" s="7"/>
      <c r="L2012" s="7"/>
      <c r="M2012" s="7"/>
      <c r="N2012" s="18"/>
      <c r="O2012" s="122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</row>
    <row r="2013" spans="1:30" hidden="1">
      <c r="A2013" s="18"/>
      <c r="B2013" s="7"/>
      <c r="C2013" s="18"/>
      <c r="D2013" s="42"/>
      <c r="E2013" s="36"/>
      <c r="F2013" s="112" t="str">
        <f t="shared" si="101"/>
        <v/>
      </c>
      <c r="G2013" s="113">
        <f t="shared" si="99"/>
        <v>0</v>
      </c>
      <c r="H2013" s="115">
        <f t="shared" si="100"/>
        <v>0</v>
      </c>
      <c r="I2013" s="18"/>
      <c r="J2013" s="18"/>
      <c r="K2013" s="7"/>
      <c r="L2013" s="7"/>
      <c r="M2013" s="7"/>
      <c r="N2013" s="18"/>
      <c r="O2013" s="122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</row>
    <row r="2014" spans="1:30" hidden="1">
      <c r="A2014" s="18"/>
      <c r="B2014" s="7"/>
      <c r="C2014" s="18"/>
      <c r="D2014" s="42"/>
      <c r="E2014" s="36"/>
      <c r="F2014" s="112" t="str">
        <f t="shared" si="101"/>
        <v/>
      </c>
      <c r="G2014" s="113">
        <f t="shared" si="99"/>
        <v>0</v>
      </c>
      <c r="H2014" s="115">
        <f t="shared" si="100"/>
        <v>0</v>
      </c>
      <c r="I2014" s="18"/>
      <c r="J2014" s="18"/>
      <c r="K2014" s="7"/>
      <c r="L2014" s="7"/>
      <c r="M2014" s="7"/>
      <c r="N2014" s="18"/>
      <c r="O2014" s="122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</row>
    <row r="2015" spans="1:30" hidden="1">
      <c r="A2015" s="18"/>
      <c r="B2015" s="7"/>
      <c r="C2015" s="18"/>
      <c r="D2015" s="42"/>
      <c r="E2015" s="36"/>
      <c r="F2015" s="112" t="str">
        <f t="shared" si="101"/>
        <v/>
      </c>
      <c r="G2015" s="113">
        <f t="shared" si="99"/>
        <v>0</v>
      </c>
      <c r="H2015" s="115">
        <f t="shared" si="100"/>
        <v>0</v>
      </c>
      <c r="I2015" s="18"/>
      <c r="J2015" s="18"/>
      <c r="K2015" s="7"/>
      <c r="L2015" s="7"/>
      <c r="M2015" s="7"/>
      <c r="N2015" s="18"/>
      <c r="O2015" s="122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</row>
    <row r="2016" spans="1:30" hidden="1">
      <c r="A2016" s="18"/>
      <c r="B2016" s="7"/>
      <c r="C2016" s="18"/>
      <c r="D2016" s="42"/>
      <c r="E2016" s="36"/>
      <c r="F2016" s="112" t="str">
        <f t="shared" si="101"/>
        <v/>
      </c>
      <c r="G2016" s="113">
        <f t="shared" si="99"/>
        <v>0</v>
      </c>
      <c r="H2016" s="115">
        <f t="shared" si="100"/>
        <v>0</v>
      </c>
      <c r="I2016" s="18"/>
      <c r="J2016" s="18"/>
      <c r="K2016" s="7"/>
      <c r="L2016" s="7"/>
      <c r="M2016" s="7"/>
      <c r="N2016" s="18"/>
      <c r="O2016" s="122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</row>
    <row r="2017" spans="1:30" hidden="1">
      <c r="A2017" s="18"/>
      <c r="B2017" s="7"/>
      <c r="C2017" s="18"/>
      <c r="D2017" s="42"/>
      <c r="E2017" s="36"/>
      <c r="F2017" s="112" t="str">
        <f t="shared" si="101"/>
        <v/>
      </c>
      <c r="G2017" s="113">
        <f t="shared" si="99"/>
        <v>0</v>
      </c>
      <c r="H2017" s="115">
        <f t="shared" si="100"/>
        <v>0</v>
      </c>
      <c r="I2017" s="18"/>
      <c r="J2017" s="18"/>
      <c r="K2017" s="7"/>
      <c r="L2017" s="7"/>
      <c r="M2017" s="7"/>
      <c r="N2017" s="18"/>
      <c r="O2017" s="122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</row>
    <row r="2018" spans="1:30" hidden="1">
      <c r="A2018" s="18"/>
      <c r="B2018" s="7"/>
      <c r="C2018" s="18"/>
      <c r="D2018" s="42"/>
      <c r="E2018" s="36"/>
      <c r="F2018" s="112" t="str">
        <f t="shared" si="101"/>
        <v/>
      </c>
      <c r="G2018" s="113">
        <f t="shared" si="99"/>
        <v>0</v>
      </c>
      <c r="H2018" s="115">
        <f t="shared" si="100"/>
        <v>0</v>
      </c>
      <c r="I2018" s="18"/>
      <c r="J2018" s="18"/>
      <c r="K2018" s="7"/>
      <c r="L2018" s="7"/>
      <c r="M2018" s="7"/>
      <c r="N2018" s="18"/>
      <c r="O2018" s="122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</row>
    <row r="2019" spans="1:30" hidden="1">
      <c r="A2019" s="18"/>
      <c r="B2019" s="7"/>
      <c r="C2019" s="18"/>
      <c r="D2019" s="42"/>
      <c r="E2019" s="36"/>
      <c r="F2019" s="112" t="str">
        <f t="shared" si="101"/>
        <v/>
      </c>
      <c r="G2019" s="113">
        <f t="shared" si="99"/>
        <v>0</v>
      </c>
      <c r="H2019" s="115">
        <f t="shared" si="100"/>
        <v>0</v>
      </c>
      <c r="I2019" s="18"/>
      <c r="J2019" s="18"/>
      <c r="K2019" s="7"/>
      <c r="L2019" s="7"/>
      <c r="M2019" s="7"/>
      <c r="N2019" s="18"/>
      <c r="O2019" s="122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</row>
    <row r="2020" spans="1:30" hidden="1">
      <c r="A2020" s="18"/>
      <c r="B2020" s="7"/>
      <c r="C2020" s="18"/>
      <c r="D2020" s="42"/>
      <c r="E2020" s="36"/>
      <c r="F2020" s="112" t="str">
        <f t="shared" si="101"/>
        <v/>
      </c>
      <c r="G2020" s="113">
        <f t="shared" si="99"/>
        <v>0</v>
      </c>
      <c r="H2020" s="115">
        <f t="shared" si="100"/>
        <v>0</v>
      </c>
      <c r="I2020" s="18"/>
      <c r="J2020" s="18"/>
      <c r="K2020" s="7"/>
      <c r="L2020" s="7"/>
      <c r="M2020" s="7"/>
      <c r="N2020" s="18"/>
      <c r="O2020" s="122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</row>
    <row r="2021" spans="1:30" hidden="1">
      <c r="A2021" s="18"/>
      <c r="B2021" s="7"/>
      <c r="C2021" s="18"/>
      <c r="D2021" s="42"/>
      <c r="E2021" s="36"/>
      <c r="F2021" s="112" t="str">
        <f t="shared" si="101"/>
        <v/>
      </c>
      <c r="G2021" s="113">
        <f t="shared" si="99"/>
        <v>0</v>
      </c>
      <c r="H2021" s="115">
        <f t="shared" si="100"/>
        <v>0</v>
      </c>
      <c r="I2021" s="18"/>
      <c r="J2021" s="18"/>
      <c r="K2021" s="7"/>
      <c r="L2021" s="7"/>
      <c r="M2021" s="7"/>
      <c r="N2021" s="18"/>
      <c r="O2021" s="122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</row>
    <row r="2022" spans="1:30" hidden="1">
      <c r="A2022" s="18"/>
      <c r="B2022" s="7"/>
      <c r="C2022" s="18"/>
      <c r="D2022" s="42"/>
      <c r="E2022" s="36"/>
      <c r="F2022" s="112" t="str">
        <f t="shared" si="101"/>
        <v/>
      </c>
      <c r="G2022" s="113">
        <f t="shared" si="99"/>
        <v>0</v>
      </c>
      <c r="H2022" s="115">
        <f t="shared" si="100"/>
        <v>0</v>
      </c>
      <c r="I2022" s="18"/>
      <c r="J2022" s="18"/>
      <c r="K2022" s="7"/>
      <c r="L2022" s="7"/>
      <c r="M2022" s="7"/>
      <c r="N2022" s="18"/>
      <c r="O2022" s="122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</row>
    <row r="2023" spans="1:30" hidden="1">
      <c r="A2023" s="18"/>
      <c r="B2023" s="7"/>
      <c r="C2023" s="18"/>
      <c r="D2023" s="42"/>
      <c r="E2023" s="36"/>
      <c r="F2023" s="112" t="str">
        <f t="shared" si="101"/>
        <v/>
      </c>
      <c r="G2023" s="113">
        <f t="shared" si="99"/>
        <v>0</v>
      </c>
      <c r="H2023" s="115">
        <f t="shared" si="100"/>
        <v>0</v>
      </c>
      <c r="I2023" s="18"/>
      <c r="J2023" s="18"/>
      <c r="K2023" s="7"/>
      <c r="L2023" s="7"/>
      <c r="M2023" s="7"/>
      <c r="N2023" s="18"/>
      <c r="O2023" s="122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</row>
    <row r="2024" spans="1:30" hidden="1">
      <c r="A2024" s="18"/>
      <c r="B2024" s="7"/>
      <c r="C2024" s="18"/>
      <c r="D2024" s="42"/>
      <c r="E2024" s="36"/>
      <c r="F2024" s="112" t="str">
        <f t="shared" si="101"/>
        <v/>
      </c>
      <c r="G2024" s="113">
        <f t="shared" si="99"/>
        <v>0</v>
      </c>
      <c r="H2024" s="115">
        <f t="shared" si="100"/>
        <v>0</v>
      </c>
      <c r="I2024" s="18"/>
      <c r="J2024" s="18"/>
      <c r="K2024" s="7"/>
      <c r="L2024" s="7"/>
      <c r="M2024" s="7"/>
      <c r="N2024" s="18"/>
      <c r="O2024" s="122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</row>
    <row r="2025" spans="1:30" hidden="1">
      <c r="A2025" s="18"/>
      <c r="B2025" s="7"/>
      <c r="C2025" s="18"/>
      <c r="D2025" s="42"/>
      <c r="E2025" s="36"/>
      <c r="F2025" s="112" t="str">
        <f t="shared" si="101"/>
        <v/>
      </c>
      <c r="G2025" s="113">
        <f t="shared" si="99"/>
        <v>0</v>
      </c>
      <c r="H2025" s="115">
        <f t="shared" si="100"/>
        <v>0</v>
      </c>
      <c r="I2025" s="18"/>
      <c r="J2025" s="18"/>
      <c r="K2025" s="7"/>
      <c r="L2025" s="7"/>
      <c r="M2025" s="7"/>
      <c r="N2025" s="18"/>
      <c r="O2025" s="122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</row>
    <row r="2026" spans="1:30" hidden="1">
      <c r="A2026" s="18"/>
      <c r="B2026" s="7"/>
      <c r="C2026" s="18"/>
      <c r="D2026" s="42"/>
      <c r="E2026" s="36"/>
      <c r="F2026" s="112" t="str">
        <f t="shared" si="101"/>
        <v/>
      </c>
      <c r="G2026" s="113">
        <f t="shared" si="99"/>
        <v>0</v>
      </c>
      <c r="H2026" s="115">
        <f t="shared" si="100"/>
        <v>0</v>
      </c>
      <c r="I2026" s="18"/>
      <c r="J2026" s="18"/>
      <c r="K2026" s="7"/>
      <c r="L2026" s="7"/>
      <c r="M2026" s="7"/>
      <c r="N2026" s="18"/>
      <c r="O2026" s="122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</row>
    <row r="2027" spans="1:30" hidden="1">
      <c r="A2027" s="18"/>
      <c r="B2027" s="7"/>
      <c r="C2027" s="18"/>
      <c r="D2027" s="42"/>
      <c r="E2027" s="36"/>
      <c r="F2027" s="112" t="str">
        <f t="shared" si="101"/>
        <v/>
      </c>
      <c r="G2027" s="113">
        <f t="shared" si="99"/>
        <v>0</v>
      </c>
      <c r="H2027" s="115">
        <f t="shared" si="100"/>
        <v>0</v>
      </c>
      <c r="I2027" s="18"/>
      <c r="J2027" s="18"/>
      <c r="K2027" s="7"/>
      <c r="L2027" s="7"/>
      <c r="M2027" s="7"/>
      <c r="N2027" s="18"/>
      <c r="O2027" s="122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</row>
    <row r="2028" spans="1:30" hidden="1">
      <c r="A2028" s="18"/>
      <c r="B2028" s="7"/>
      <c r="C2028" s="18"/>
      <c r="D2028" s="42"/>
      <c r="E2028" s="36"/>
      <c r="F2028" s="112" t="str">
        <f t="shared" si="101"/>
        <v/>
      </c>
      <c r="G2028" s="113">
        <f t="shared" si="99"/>
        <v>0</v>
      </c>
      <c r="H2028" s="115">
        <f t="shared" si="100"/>
        <v>0</v>
      </c>
      <c r="I2028" s="18"/>
      <c r="J2028" s="18"/>
      <c r="K2028" s="7"/>
      <c r="L2028" s="7"/>
      <c r="M2028" s="7"/>
      <c r="N2028" s="18"/>
      <c r="O2028" s="122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</row>
    <row r="2029" spans="1:30" hidden="1">
      <c r="A2029" s="18"/>
      <c r="B2029" s="7"/>
      <c r="C2029" s="18"/>
      <c r="D2029" s="42"/>
      <c r="E2029" s="36"/>
      <c r="F2029" s="112" t="str">
        <f t="shared" si="101"/>
        <v/>
      </c>
      <c r="G2029" s="113">
        <f t="shared" si="99"/>
        <v>0</v>
      </c>
      <c r="H2029" s="115">
        <f t="shared" si="100"/>
        <v>0</v>
      </c>
      <c r="I2029" s="18"/>
      <c r="J2029" s="18"/>
      <c r="K2029" s="7"/>
      <c r="L2029" s="7"/>
      <c r="M2029" s="7"/>
      <c r="N2029" s="18"/>
      <c r="O2029" s="122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</row>
    <row r="2030" spans="1:30" hidden="1">
      <c r="A2030" s="18"/>
      <c r="B2030" s="7"/>
      <c r="C2030" s="18"/>
      <c r="D2030" s="42"/>
      <c r="E2030" s="36"/>
      <c r="F2030" s="112" t="str">
        <f t="shared" si="101"/>
        <v/>
      </c>
      <c r="G2030" s="113">
        <f t="shared" si="99"/>
        <v>0</v>
      </c>
      <c r="H2030" s="115">
        <f t="shared" si="100"/>
        <v>0</v>
      </c>
      <c r="I2030" s="18"/>
      <c r="J2030" s="18"/>
      <c r="K2030" s="7"/>
      <c r="L2030" s="7"/>
      <c r="M2030" s="7"/>
      <c r="N2030" s="18"/>
      <c r="O2030" s="122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</row>
    <row r="2031" spans="1:30" hidden="1">
      <c r="A2031" s="18"/>
      <c r="B2031" s="7"/>
      <c r="C2031" s="18"/>
      <c r="D2031" s="42"/>
      <c r="E2031" s="36"/>
      <c r="F2031" s="112" t="str">
        <f t="shared" si="101"/>
        <v/>
      </c>
      <c r="G2031" s="113">
        <f t="shared" si="99"/>
        <v>0</v>
      </c>
      <c r="H2031" s="115">
        <f t="shared" si="100"/>
        <v>0</v>
      </c>
      <c r="I2031" s="18"/>
      <c r="J2031" s="18"/>
      <c r="K2031" s="7"/>
      <c r="L2031" s="7"/>
      <c r="M2031" s="7"/>
      <c r="N2031" s="18"/>
      <c r="O2031" s="122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</row>
    <row r="2032" spans="1:30" hidden="1">
      <c r="A2032" s="18"/>
      <c r="B2032" s="7"/>
      <c r="C2032" s="18"/>
      <c r="D2032" s="42"/>
      <c r="E2032" s="36"/>
      <c r="F2032" s="112" t="str">
        <f t="shared" si="101"/>
        <v/>
      </c>
      <c r="G2032" s="113">
        <f t="shared" si="99"/>
        <v>0</v>
      </c>
      <c r="H2032" s="115">
        <f t="shared" si="100"/>
        <v>0</v>
      </c>
      <c r="I2032" s="18"/>
      <c r="J2032" s="18"/>
      <c r="K2032" s="7"/>
      <c r="L2032" s="7"/>
      <c r="M2032" s="7"/>
      <c r="N2032" s="18"/>
      <c r="O2032" s="122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</row>
    <row r="2033" spans="1:30" hidden="1">
      <c r="A2033" s="18"/>
      <c r="B2033" s="7"/>
      <c r="C2033" s="18"/>
      <c r="D2033" s="42"/>
      <c r="E2033" s="36"/>
      <c r="F2033" s="112" t="str">
        <f t="shared" si="101"/>
        <v/>
      </c>
      <c r="G2033" s="113">
        <f t="shared" si="99"/>
        <v>0</v>
      </c>
      <c r="H2033" s="115">
        <f t="shared" si="100"/>
        <v>0</v>
      </c>
      <c r="I2033" s="18"/>
      <c r="J2033" s="18"/>
      <c r="K2033" s="7"/>
      <c r="L2033" s="7"/>
      <c r="M2033" s="7"/>
      <c r="N2033" s="18"/>
      <c r="O2033" s="122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</row>
    <row r="2034" spans="1:30" hidden="1">
      <c r="A2034" s="18"/>
      <c r="B2034" s="7"/>
      <c r="C2034" s="18"/>
      <c r="D2034" s="42"/>
      <c r="E2034" s="36"/>
      <c r="F2034" s="112" t="str">
        <f t="shared" si="101"/>
        <v/>
      </c>
      <c r="G2034" s="113">
        <f t="shared" si="99"/>
        <v>0</v>
      </c>
      <c r="H2034" s="115">
        <f t="shared" si="100"/>
        <v>0</v>
      </c>
      <c r="I2034" s="18"/>
      <c r="J2034" s="18"/>
      <c r="K2034" s="7"/>
      <c r="L2034" s="7"/>
      <c r="M2034" s="7"/>
      <c r="N2034" s="18"/>
      <c r="O2034" s="122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</row>
    <row r="2035" spans="1:30" hidden="1">
      <c r="A2035" s="18"/>
      <c r="B2035" s="7"/>
      <c r="C2035" s="18"/>
      <c r="D2035" s="42"/>
      <c r="E2035" s="36"/>
      <c r="F2035" s="112" t="str">
        <f t="shared" si="101"/>
        <v/>
      </c>
      <c r="G2035" s="113">
        <f t="shared" si="99"/>
        <v>0</v>
      </c>
      <c r="H2035" s="115">
        <f t="shared" si="100"/>
        <v>0</v>
      </c>
      <c r="I2035" s="18"/>
      <c r="J2035" s="18"/>
      <c r="K2035" s="7"/>
      <c r="L2035" s="7"/>
      <c r="M2035" s="7"/>
      <c r="N2035" s="18"/>
      <c r="O2035" s="122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</row>
    <row r="2036" spans="1:30" hidden="1">
      <c r="A2036" s="18"/>
      <c r="B2036" s="7"/>
      <c r="C2036" s="18"/>
      <c r="D2036" s="42"/>
      <c r="E2036" s="36"/>
      <c r="F2036" s="112" t="str">
        <f t="shared" si="101"/>
        <v/>
      </c>
      <c r="G2036" s="113">
        <f t="shared" si="99"/>
        <v>0</v>
      </c>
      <c r="H2036" s="115">
        <f t="shared" si="100"/>
        <v>0</v>
      </c>
      <c r="I2036" s="18"/>
      <c r="J2036" s="18"/>
      <c r="K2036" s="7"/>
      <c r="L2036" s="7"/>
      <c r="M2036" s="7"/>
      <c r="N2036" s="18"/>
      <c r="O2036" s="122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</row>
    <row r="2037" spans="1:30" hidden="1">
      <c r="A2037" s="18"/>
      <c r="B2037" s="7"/>
      <c r="C2037" s="18"/>
      <c r="D2037" s="42"/>
      <c r="E2037" s="36"/>
      <c r="F2037" s="112" t="str">
        <f t="shared" si="101"/>
        <v/>
      </c>
      <c r="G2037" s="113">
        <f t="shared" si="99"/>
        <v>0</v>
      </c>
      <c r="H2037" s="115">
        <f t="shared" si="100"/>
        <v>0</v>
      </c>
      <c r="I2037" s="18"/>
      <c r="J2037" s="18"/>
      <c r="K2037" s="7"/>
      <c r="L2037" s="7"/>
      <c r="M2037" s="7"/>
      <c r="N2037" s="18"/>
      <c r="O2037" s="122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</row>
    <row r="2038" spans="1:30" hidden="1">
      <c r="A2038" s="18"/>
      <c r="B2038" s="7"/>
      <c r="C2038" s="18"/>
      <c r="D2038" s="42"/>
      <c r="E2038" s="36"/>
      <c r="F2038" s="112" t="str">
        <f t="shared" si="101"/>
        <v/>
      </c>
      <c r="G2038" s="113">
        <f t="shared" si="99"/>
        <v>0</v>
      </c>
      <c r="H2038" s="115">
        <f t="shared" si="100"/>
        <v>0</v>
      </c>
      <c r="I2038" s="18"/>
      <c r="J2038" s="18"/>
      <c r="K2038" s="7"/>
      <c r="L2038" s="7"/>
      <c r="M2038" s="7"/>
      <c r="N2038" s="18"/>
      <c r="O2038" s="122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</row>
    <row r="2039" spans="1:30" hidden="1">
      <c r="A2039" s="18"/>
      <c r="B2039" s="7"/>
      <c r="C2039" s="18"/>
      <c r="D2039" s="42"/>
      <c r="E2039" s="36"/>
      <c r="F2039" s="112" t="str">
        <f t="shared" si="101"/>
        <v/>
      </c>
      <c r="G2039" s="113">
        <f t="shared" si="99"/>
        <v>0</v>
      </c>
      <c r="H2039" s="115">
        <f t="shared" si="100"/>
        <v>0</v>
      </c>
      <c r="I2039" s="18"/>
      <c r="J2039" s="18"/>
      <c r="K2039" s="7"/>
      <c r="L2039" s="7"/>
      <c r="M2039" s="7"/>
      <c r="N2039" s="18"/>
      <c r="O2039" s="122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</row>
    <row r="2040" spans="1:30" hidden="1">
      <c r="A2040" s="18"/>
      <c r="B2040" s="7"/>
      <c r="C2040" s="18"/>
      <c r="D2040" s="42"/>
      <c r="E2040" s="36"/>
      <c r="F2040" s="112" t="str">
        <f t="shared" si="101"/>
        <v/>
      </c>
      <c r="G2040" s="113">
        <f t="shared" si="99"/>
        <v>0</v>
      </c>
      <c r="H2040" s="115">
        <f t="shared" si="100"/>
        <v>0</v>
      </c>
      <c r="I2040" s="18"/>
      <c r="J2040" s="18"/>
      <c r="K2040" s="7"/>
      <c r="L2040" s="7"/>
      <c r="M2040" s="7"/>
      <c r="N2040" s="18"/>
      <c r="O2040" s="122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</row>
    <row r="2041" spans="1:30" hidden="1">
      <c r="A2041" s="18"/>
      <c r="B2041" s="7"/>
      <c r="C2041" s="18"/>
      <c r="D2041" s="42"/>
      <c r="E2041" s="36"/>
      <c r="F2041" s="112" t="str">
        <f t="shared" si="101"/>
        <v/>
      </c>
      <c r="G2041" s="113">
        <f t="shared" si="99"/>
        <v>0</v>
      </c>
      <c r="H2041" s="115">
        <f t="shared" si="100"/>
        <v>0</v>
      </c>
      <c r="I2041" s="18"/>
      <c r="J2041" s="18"/>
      <c r="K2041" s="7"/>
      <c r="L2041" s="7"/>
      <c r="M2041" s="7"/>
      <c r="N2041" s="18"/>
      <c r="O2041" s="122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</row>
    <row r="2042" spans="1:30" hidden="1">
      <c r="A2042" s="18"/>
      <c r="B2042" s="7"/>
      <c r="C2042" s="18"/>
      <c r="D2042" s="42"/>
      <c r="E2042" s="36"/>
      <c r="F2042" s="112" t="str">
        <f t="shared" si="101"/>
        <v/>
      </c>
      <c r="G2042" s="113">
        <f t="shared" si="99"/>
        <v>0</v>
      </c>
      <c r="H2042" s="115">
        <f t="shared" si="100"/>
        <v>0</v>
      </c>
      <c r="I2042" s="18"/>
      <c r="J2042" s="18"/>
      <c r="K2042" s="7"/>
      <c r="L2042" s="7"/>
      <c r="M2042" s="7"/>
      <c r="N2042" s="18"/>
      <c r="O2042" s="122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</row>
    <row r="2043" spans="1:30" hidden="1">
      <c r="A2043" s="18"/>
      <c r="B2043" s="7"/>
      <c r="C2043" s="18"/>
      <c r="D2043" s="42"/>
      <c r="E2043" s="36"/>
      <c r="F2043" s="112" t="str">
        <f t="shared" si="101"/>
        <v/>
      </c>
      <c r="G2043" s="113">
        <f t="shared" si="99"/>
        <v>0</v>
      </c>
      <c r="H2043" s="115">
        <f t="shared" si="100"/>
        <v>0</v>
      </c>
      <c r="I2043" s="18"/>
      <c r="J2043" s="18"/>
      <c r="K2043" s="7"/>
      <c r="L2043" s="7"/>
      <c r="M2043" s="7"/>
      <c r="N2043" s="18"/>
      <c r="O2043" s="122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</row>
    <row r="2044" spans="1:30" hidden="1">
      <c r="A2044" s="18"/>
      <c r="B2044" s="7"/>
      <c r="C2044" s="18"/>
      <c r="D2044" s="42"/>
      <c r="E2044" s="36"/>
      <c r="F2044" s="112" t="str">
        <f t="shared" si="101"/>
        <v/>
      </c>
      <c r="G2044" s="113">
        <f t="shared" si="99"/>
        <v>0</v>
      </c>
      <c r="H2044" s="115">
        <f t="shared" si="100"/>
        <v>0</v>
      </c>
      <c r="I2044" s="18"/>
      <c r="J2044" s="18"/>
      <c r="K2044" s="7"/>
      <c r="L2044" s="7"/>
      <c r="M2044" s="7"/>
      <c r="N2044" s="18"/>
      <c r="O2044" s="122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</row>
    <row r="2045" spans="1:30" hidden="1">
      <c r="A2045" s="18"/>
      <c r="B2045" s="7"/>
      <c r="C2045" s="18"/>
      <c r="D2045" s="42"/>
      <c r="E2045" s="36"/>
      <c r="F2045" s="112" t="str">
        <f t="shared" si="101"/>
        <v/>
      </c>
      <c r="G2045" s="113">
        <f t="shared" si="99"/>
        <v>0</v>
      </c>
      <c r="H2045" s="115">
        <f t="shared" si="100"/>
        <v>0</v>
      </c>
      <c r="I2045" s="18"/>
      <c r="J2045" s="18"/>
      <c r="K2045" s="7"/>
      <c r="L2045" s="7"/>
      <c r="M2045" s="7"/>
      <c r="N2045" s="18"/>
      <c r="O2045" s="122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</row>
    <row r="2046" spans="1:30" hidden="1">
      <c r="A2046" s="18"/>
      <c r="B2046" s="7"/>
      <c r="C2046" s="18"/>
      <c r="D2046" s="42"/>
      <c r="E2046" s="36"/>
      <c r="F2046" s="112" t="str">
        <f t="shared" si="101"/>
        <v/>
      </c>
      <c r="G2046" s="113">
        <f t="shared" si="99"/>
        <v>0</v>
      </c>
      <c r="H2046" s="115">
        <f t="shared" si="100"/>
        <v>0</v>
      </c>
      <c r="I2046" s="18"/>
      <c r="J2046" s="18"/>
      <c r="K2046" s="7"/>
      <c r="L2046" s="7"/>
      <c r="M2046" s="7"/>
      <c r="N2046" s="18"/>
      <c r="O2046" s="122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</row>
    <row r="2047" spans="1:30" hidden="1">
      <c r="A2047" s="18"/>
      <c r="B2047" s="7"/>
      <c r="C2047" s="18"/>
      <c r="D2047" s="42"/>
      <c r="E2047" s="36"/>
      <c r="F2047" s="112" t="str">
        <f t="shared" si="101"/>
        <v/>
      </c>
      <c r="G2047" s="113">
        <f t="shared" si="99"/>
        <v>0</v>
      </c>
      <c r="H2047" s="115">
        <f t="shared" si="100"/>
        <v>0</v>
      </c>
      <c r="I2047" s="18"/>
      <c r="J2047" s="18"/>
      <c r="K2047" s="7"/>
      <c r="L2047" s="7"/>
      <c r="M2047" s="7"/>
      <c r="N2047" s="18"/>
      <c r="O2047" s="122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</row>
    <row r="2048" spans="1:30" hidden="1">
      <c r="A2048" s="18"/>
      <c r="B2048" s="7"/>
      <c r="C2048" s="18"/>
      <c r="D2048" s="42"/>
      <c r="E2048" s="36"/>
      <c r="F2048" s="112" t="str">
        <f t="shared" si="101"/>
        <v/>
      </c>
      <c r="G2048" s="113">
        <f t="shared" si="99"/>
        <v>0</v>
      </c>
      <c r="H2048" s="115">
        <f t="shared" si="100"/>
        <v>0</v>
      </c>
      <c r="I2048" s="18"/>
      <c r="J2048" s="18"/>
      <c r="K2048" s="7"/>
      <c r="L2048" s="7"/>
      <c r="M2048" s="7"/>
      <c r="N2048" s="18"/>
      <c r="O2048" s="122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</row>
    <row r="2049" spans="1:30" hidden="1">
      <c r="A2049" s="18"/>
      <c r="B2049" s="7"/>
      <c r="C2049" s="18"/>
      <c r="D2049" s="42"/>
      <c r="E2049" s="36"/>
      <c r="F2049" s="112" t="str">
        <f t="shared" si="101"/>
        <v/>
      </c>
      <c r="G2049" s="113">
        <f t="shared" si="99"/>
        <v>0</v>
      </c>
      <c r="H2049" s="115">
        <f t="shared" si="100"/>
        <v>0</v>
      </c>
      <c r="I2049" s="18"/>
      <c r="J2049" s="18"/>
      <c r="K2049" s="7"/>
      <c r="L2049" s="7"/>
      <c r="M2049" s="7"/>
      <c r="N2049" s="18"/>
      <c r="O2049" s="122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</row>
    <row r="2050" spans="1:30" hidden="1">
      <c r="A2050" s="18"/>
      <c r="B2050" s="7"/>
      <c r="C2050" s="18"/>
      <c r="D2050" s="42"/>
      <c r="E2050" s="36"/>
      <c r="F2050" s="112" t="str">
        <f t="shared" si="101"/>
        <v/>
      </c>
      <c r="G2050" s="113">
        <f t="shared" ref="G2050:G2113" si="102">IF(AND(ISNUMBER(F2050), F2050&lt;4), 1, 0)</f>
        <v>0</v>
      </c>
      <c r="H2050" s="115">
        <f t="shared" ref="H2050:H2113" si="103">IF(AND(G2050=1, COUNTIFS(A:A, A2050, B:B, B2050, C:C, C2050) &gt; 1), 1, 0)</f>
        <v>0</v>
      </c>
      <c r="I2050" s="18"/>
      <c r="J2050" s="18"/>
      <c r="K2050" s="7"/>
      <c r="L2050" s="7"/>
      <c r="M2050" s="7"/>
      <c r="N2050" s="18"/>
      <c r="O2050" s="122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</row>
    <row r="2051" spans="1:30" hidden="1">
      <c r="A2051" s="18"/>
      <c r="B2051" s="7"/>
      <c r="C2051" s="18"/>
      <c r="D2051" s="42"/>
      <c r="E2051" s="36"/>
      <c r="F2051" s="112" t="str">
        <f t="shared" ref="F2051:F2114" si="104">IF(ISNUMBER(SEARCH("h",E2051)), LEFT(E2051,SEARCH("h",E2051)-1) + IFERROR(MID(E2051,SEARCH("h",E2051)+1,LEN(E2051)-SEARCH("h",E2051)-1)/60, 0), IF(ISNUMBER(SEARCH("p",E2051)), LEFT(E2051,SEARCH("p",E2051)-1)/60, "")
)</f>
        <v/>
      </c>
      <c r="G2051" s="113">
        <f t="shared" si="102"/>
        <v>0</v>
      </c>
      <c r="H2051" s="115">
        <f t="shared" si="103"/>
        <v>0</v>
      </c>
      <c r="I2051" s="18"/>
      <c r="J2051" s="18"/>
      <c r="K2051" s="7"/>
      <c r="L2051" s="7"/>
      <c r="M2051" s="7"/>
      <c r="N2051" s="18"/>
      <c r="O2051" s="122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</row>
    <row r="2052" spans="1:30" hidden="1">
      <c r="A2052" s="18"/>
      <c r="B2052" s="7"/>
      <c r="C2052" s="18"/>
      <c r="D2052" s="42"/>
      <c r="E2052" s="36"/>
      <c r="F2052" s="112" t="str">
        <f t="shared" si="104"/>
        <v/>
      </c>
      <c r="G2052" s="113">
        <f t="shared" si="102"/>
        <v>0</v>
      </c>
      <c r="H2052" s="115">
        <f t="shared" si="103"/>
        <v>0</v>
      </c>
      <c r="I2052" s="18"/>
      <c r="J2052" s="18"/>
      <c r="K2052" s="7"/>
      <c r="L2052" s="7"/>
      <c r="M2052" s="7"/>
      <c r="N2052" s="18"/>
      <c r="O2052" s="122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</row>
    <row r="2053" spans="1:30" hidden="1">
      <c r="A2053" s="18"/>
      <c r="B2053" s="7"/>
      <c r="C2053" s="18"/>
      <c r="D2053" s="42"/>
      <c r="E2053" s="36"/>
      <c r="F2053" s="112" t="str">
        <f t="shared" si="104"/>
        <v/>
      </c>
      <c r="G2053" s="113">
        <f t="shared" si="102"/>
        <v>0</v>
      </c>
      <c r="H2053" s="115">
        <f t="shared" si="103"/>
        <v>0</v>
      </c>
      <c r="I2053" s="18"/>
      <c r="J2053" s="18"/>
      <c r="K2053" s="7"/>
      <c r="L2053" s="7"/>
      <c r="M2053" s="7"/>
      <c r="N2053" s="18"/>
      <c r="O2053" s="122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</row>
    <row r="2054" spans="1:30" hidden="1">
      <c r="A2054" s="18"/>
      <c r="B2054" s="7"/>
      <c r="C2054" s="18"/>
      <c r="D2054" s="42"/>
      <c r="E2054" s="36"/>
      <c r="F2054" s="112" t="str">
        <f t="shared" si="104"/>
        <v/>
      </c>
      <c r="G2054" s="113">
        <f t="shared" si="102"/>
        <v>0</v>
      </c>
      <c r="H2054" s="115">
        <f t="shared" si="103"/>
        <v>0</v>
      </c>
      <c r="I2054" s="18"/>
      <c r="J2054" s="18"/>
      <c r="K2054" s="7"/>
      <c r="L2054" s="7"/>
      <c r="M2054" s="7"/>
      <c r="N2054" s="18"/>
      <c r="O2054" s="122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</row>
    <row r="2055" spans="1:30" hidden="1">
      <c r="A2055" s="18"/>
      <c r="B2055" s="7"/>
      <c r="C2055" s="18"/>
      <c r="D2055" s="42"/>
      <c r="E2055" s="36"/>
      <c r="F2055" s="112" t="str">
        <f t="shared" si="104"/>
        <v/>
      </c>
      <c r="G2055" s="113">
        <f t="shared" si="102"/>
        <v>0</v>
      </c>
      <c r="H2055" s="115">
        <f t="shared" si="103"/>
        <v>0</v>
      </c>
      <c r="I2055" s="18"/>
      <c r="J2055" s="18"/>
      <c r="K2055" s="7"/>
      <c r="L2055" s="7"/>
      <c r="M2055" s="7"/>
      <c r="N2055" s="18"/>
      <c r="O2055" s="122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</row>
    <row r="2056" spans="1:30" hidden="1">
      <c r="A2056" s="18"/>
      <c r="B2056" s="7"/>
      <c r="C2056" s="18"/>
      <c r="D2056" s="42"/>
      <c r="E2056" s="36"/>
      <c r="F2056" s="112" t="str">
        <f t="shared" si="104"/>
        <v/>
      </c>
      <c r="G2056" s="113">
        <f t="shared" si="102"/>
        <v>0</v>
      </c>
      <c r="H2056" s="115">
        <f t="shared" si="103"/>
        <v>0</v>
      </c>
      <c r="I2056" s="18"/>
      <c r="J2056" s="18"/>
      <c r="K2056" s="7"/>
      <c r="L2056" s="7"/>
      <c r="M2056" s="7"/>
      <c r="N2056" s="18"/>
      <c r="O2056" s="122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</row>
    <row r="2057" spans="1:30" hidden="1">
      <c r="A2057" s="18"/>
      <c r="B2057" s="7"/>
      <c r="C2057" s="18"/>
      <c r="D2057" s="42"/>
      <c r="E2057" s="36"/>
      <c r="F2057" s="112" t="str">
        <f t="shared" si="104"/>
        <v/>
      </c>
      <c r="G2057" s="113">
        <f t="shared" si="102"/>
        <v>0</v>
      </c>
      <c r="H2057" s="115">
        <f t="shared" si="103"/>
        <v>0</v>
      </c>
      <c r="I2057" s="18"/>
      <c r="J2057" s="18"/>
      <c r="K2057" s="7"/>
      <c r="L2057" s="7"/>
      <c r="M2057" s="7"/>
      <c r="N2057" s="18"/>
      <c r="O2057" s="122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</row>
    <row r="2058" spans="1:30" hidden="1">
      <c r="A2058" s="18"/>
      <c r="B2058" s="7"/>
      <c r="C2058" s="18"/>
      <c r="D2058" s="42"/>
      <c r="E2058" s="36"/>
      <c r="F2058" s="112" t="str">
        <f t="shared" si="104"/>
        <v/>
      </c>
      <c r="G2058" s="113">
        <f t="shared" si="102"/>
        <v>0</v>
      </c>
      <c r="H2058" s="115">
        <f t="shared" si="103"/>
        <v>0</v>
      </c>
      <c r="I2058" s="18"/>
      <c r="J2058" s="18"/>
      <c r="K2058" s="7"/>
      <c r="L2058" s="7"/>
      <c r="M2058" s="7"/>
      <c r="N2058" s="18"/>
      <c r="O2058" s="122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</row>
    <row r="2059" spans="1:30" hidden="1">
      <c r="A2059" s="18"/>
      <c r="B2059" s="7"/>
      <c r="C2059" s="18"/>
      <c r="D2059" s="42"/>
      <c r="E2059" s="36"/>
      <c r="F2059" s="112" t="str">
        <f t="shared" si="104"/>
        <v/>
      </c>
      <c r="G2059" s="113">
        <f t="shared" si="102"/>
        <v>0</v>
      </c>
      <c r="H2059" s="115">
        <f t="shared" si="103"/>
        <v>0</v>
      </c>
      <c r="I2059" s="18"/>
      <c r="J2059" s="18"/>
      <c r="K2059" s="7"/>
      <c r="L2059" s="7"/>
      <c r="M2059" s="7"/>
      <c r="N2059" s="18"/>
      <c r="O2059" s="122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</row>
    <row r="2060" spans="1:30" hidden="1">
      <c r="A2060" s="18"/>
      <c r="B2060" s="7"/>
      <c r="C2060" s="18"/>
      <c r="D2060" s="42"/>
      <c r="E2060" s="36"/>
      <c r="F2060" s="112" t="str">
        <f t="shared" si="104"/>
        <v/>
      </c>
      <c r="G2060" s="113">
        <f t="shared" si="102"/>
        <v>0</v>
      </c>
      <c r="H2060" s="115">
        <f t="shared" si="103"/>
        <v>0</v>
      </c>
      <c r="I2060" s="18"/>
      <c r="J2060" s="18"/>
      <c r="K2060" s="7"/>
      <c r="L2060" s="7"/>
      <c r="M2060" s="7"/>
      <c r="N2060" s="18"/>
      <c r="O2060" s="122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</row>
    <row r="2061" spans="1:30" hidden="1">
      <c r="A2061" s="18"/>
      <c r="B2061" s="7"/>
      <c r="C2061" s="18"/>
      <c r="D2061" s="42"/>
      <c r="E2061" s="36"/>
      <c r="F2061" s="112" t="str">
        <f t="shared" si="104"/>
        <v/>
      </c>
      <c r="G2061" s="113">
        <f t="shared" si="102"/>
        <v>0</v>
      </c>
      <c r="H2061" s="115">
        <f t="shared" si="103"/>
        <v>0</v>
      </c>
      <c r="I2061" s="18"/>
      <c r="J2061" s="18"/>
      <c r="K2061" s="7"/>
      <c r="L2061" s="7"/>
      <c r="M2061" s="7"/>
      <c r="N2061" s="18"/>
      <c r="O2061" s="122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</row>
    <row r="2062" spans="1:30" hidden="1">
      <c r="A2062" s="18"/>
      <c r="B2062" s="7"/>
      <c r="C2062" s="18"/>
      <c r="D2062" s="42"/>
      <c r="E2062" s="36"/>
      <c r="F2062" s="112" t="str">
        <f t="shared" si="104"/>
        <v/>
      </c>
      <c r="G2062" s="113">
        <f t="shared" si="102"/>
        <v>0</v>
      </c>
      <c r="H2062" s="115">
        <f t="shared" si="103"/>
        <v>0</v>
      </c>
      <c r="I2062" s="18"/>
      <c r="J2062" s="18"/>
      <c r="K2062" s="7"/>
      <c r="L2062" s="7"/>
      <c r="M2062" s="7"/>
      <c r="N2062" s="18"/>
      <c r="O2062" s="122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</row>
    <row r="2063" spans="1:30" hidden="1">
      <c r="A2063" s="18"/>
      <c r="B2063" s="7"/>
      <c r="C2063" s="18"/>
      <c r="D2063" s="42"/>
      <c r="E2063" s="36"/>
      <c r="F2063" s="112" t="str">
        <f t="shared" si="104"/>
        <v/>
      </c>
      <c r="G2063" s="113">
        <f t="shared" si="102"/>
        <v>0</v>
      </c>
      <c r="H2063" s="115">
        <f t="shared" si="103"/>
        <v>0</v>
      </c>
      <c r="I2063" s="18"/>
      <c r="J2063" s="18"/>
      <c r="K2063" s="7"/>
      <c r="L2063" s="7"/>
      <c r="M2063" s="7"/>
      <c r="N2063" s="18"/>
      <c r="O2063" s="122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</row>
    <row r="2064" spans="1:30" hidden="1">
      <c r="A2064" s="18"/>
      <c r="B2064" s="7"/>
      <c r="C2064" s="18"/>
      <c r="D2064" s="42"/>
      <c r="E2064" s="36"/>
      <c r="F2064" s="112" t="str">
        <f t="shared" si="104"/>
        <v/>
      </c>
      <c r="G2064" s="113">
        <f t="shared" si="102"/>
        <v>0</v>
      </c>
      <c r="H2064" s="115">
        <f t="shared" si="103"/>
        <v>0</v>
      </c>
      <c r="I2064" s="18"/>
      <c r="J2064" s="18"/>
      <c r="K2064" s="7"/>
      <c r="L2064" s="7"/>
      <c r="M2064" s="7"/>
      <c r="N2064" s="18"/>
      <c r="O2064" s="122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</row>
    <row r="2065" spans="1:30" hidden="1">
      <c r="A2065" s="18"/>
      <c r="B2065" s="7"/>
      <c r="C2065" s="18"/>
      <c r="D2065" s="42"/>
      <c r="E2065" s="36"/>
      <c r="F2065" s="112" t="str">
        <f t="shared" si="104"/>
        <v/>
      </c>
      <c r="G2065" s="113">
        <f t="shared" si="102"/>
        <v>0</v>
      </c>
      <c r="H2065" s="115">
        <f t="shared" si="103"/>
        <v>0</v>
      </c>
      <c r="I2065" s="18"/>
      <c r="J2065" s="18"/>
      <c r="K2065" s="7"/>
      <c r="L2065" s="7"/>
      <c r="M2065" s="7"/>
      <c r="N2065" s="18"/>
      <c r="O2065" s="122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</row>
    <row r="2066" spans="1:30" hidden="1">
      <c r="A2066" s="18"/>
      <c r="B2066" s="7"/>
      <c r="C2066" s="18"/>
      <c r="D2066" s="42"/>
      <c r="E2066" s="36"/>
      <c r="F2066" s="112" t="str">
        <f t="shared" si="104"/>
        <v/>
      </c>
      <c r="G2066" s="113">
        <f t="shared" si="102"/>
        <v>0</v>
      </c>
      <c r="H2066" s="115">
        <f t="shared" si="103"/>
        <v>0</v>
      </c>
      <c r="I2066" s="18"/>
      <c r="J2066" s="18"/>
      <c r="K2066" s="7"/>
      <c r="L2066" s="7"/>
      <c r="M2066" s="7"/>
      <c r="N2066" s="18"/>
      <c r="O2066" s="122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</row>
    <row r="2067" spans="1:30" hidden="1">
      <c r="A2067" s="18"/>
      <c r="B2067" s="7"/>
      <c r="C2067" s="18"/>
      <c r="D2067" s="42"/>
      <c r="E2067" s="36"/>
      <c r="F2067" s="112" t="str">
        <f t="shared" si="104"/>
        <v/>
      </c>
      <c r="G2067" s="113">
        <f t="shared" si="102"/>
        <v>0</v>
      </c>
      <c r="H2067" s="115">
        <f t="shared" si="103"/>
        <v>0</v>
      </c>
      <c r="I2067" s="18"/>
      <c r="J2067" s="18"/>
      <c r="K2067" s="7"/>
      <c r="L2067" s="7"/>
      <c r="M2067" s="7"/>
      <c r="N2067" s="18"/>
      <c r="O2067" s="122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</row>
    <row r="2068" spans="1:30" hidden="1">
      <c r="A2068" s="18"/>
      <c r="B2068" s="7"/>
      <c r="C2068" s="18"/>
      <c r="D2068" s="42"/>
      <c r="E2068" s="36"/>
      <c r="F2068" s="112" t="str">
        <f t="shared" si="104"/>
        <v/>
      </c>
      <c r="G2068" s="113">
        <f t="shared" si="102"/>
        <v>0</v>
      </c>
      <c r="H2068" s="115">
        <f t="shared" si="103"/>
        <v>0</v>
      </c>
      <c r="I2068" s="18"/>
      <c r="J2068" s="18"/>
      <c r="K2068" s="7"/>
      <c r="L2068" s="7"/>
      <c r="M2068" s="7"/>
      <c r="N2068" s="18"/>
      <c r="O2068" s="122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</row>
    <row r="2069" spans="1:30" hidden="1">
      <c r="A2069" s="18"/>
      <c r="B2069" s="7"/>
      <c r="C2069" s="18"/>
      <c r="D2069" s="42"/>
      <c r="E2069" s="36"/>
      <c r="F2069" s="112" t="str">
        <f t="shared" si="104"/>
        <v/>
      </c>
      <c r="G2069" s="113">
        <f t="shared" si="102"/>
        <v>0</v>
      </c>
      <c r="H2069" s="115">
        <f t="shared" si="103"/>
        <v>0</v>
      </c>
      <c r="I2069" s="18"/>
      <c r="J2069" s="18"/>
      <c r="K2069" s="7"/>
      <c r="L2069" s="7"/>
      <c r="M2069" s="7"/>
      <c r="N2069" s="18"/>
      <c r="O2069" s="122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</row>
    <row r="2070" spans="1:30" hidden="1">
      <c r="A2070" s="18"/>
      <c r="B2070" s="7"/>
      <c r="C2070" s="18"/>
      <c r="D2070" s="42"/>
      <c r="E2070" s="36"/>
      <c r="F2070" s="112" t="str">
        <f t="shared" si="104"/>
        <v/>
      </c>
      <c r="G2070" s="113">
        <f t="shared" si="102"/>
        <v>0</v>
      </c>
      <c r="H2070" s="115">
        <f t="shared" si="103"/>
        <v>0</v>
      </c>
      <c r="I2070" s="18"/>
      <c r="J2070" s="18"/>
      <c r="K2070" s="7"/>
      <c r="L2070" s="7"/>
      <c r="M2070" s="7"/>
      <c r="N2070" s="18"/>
      <c r="O2070" s="122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</row>
    <row r="2071" spans="1:30" hidden="1">
      <c r="A2071" s="18"/>
      <c r="B2071" s="7"/>
      <c r="C2071" s="18"/>
      <c r="D2071" s="42"/>
      <c r="E2071" s="36"/>
      <c r="F2071" s="112" t="str">
        <f t="shared" si="104"/>
        <v/>
      </c>
      <c r="G2071" s="113">
        <f t="shared" si="102"/>
        <v>0</v>
      </c>
      <c r="H2071" s="115">
        <f t="shared" si="103"/>
        <v>0</v>
      </c>
      <c r="I2071" s="18"/>
      <c r="J2071" s="18"/>
      <c r="K2071" s="7"/>
      <c r="L2071" s="7"/>
      <c r="M2071" s="7"/>
      <c r="N2071" s="18"/>
      <c r="O2071" s="122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</row>
    <row r="2072" spans="1:30" hidden="1">
      <c r="A2072" s="18"/>
      <c r="B2072" s="7"/>
      <c r="C2072" s="18"/>
      <c r="D2072" s="42"/>
      <c r="E2072" s="36"/>
      <c r="F2072" s="112" t="str">
        <f t="shared" si="104"/>
        <v/>
      </c>
      <c r="G2072" s="113">
        <f t="shared" si="102"/>
        <v>0</v>
      </c>
      <c r="H2072" s="115">
        <f t="shared" si="103"/>
        <v>0</v>
      </c>
      <c r="I2072" s="18"/>
      <c r="J2072" s="18"/>
      <c r="K2072" s="7"/>
      <c r="L2072" s="7"/>
      <c r="M2072" s="7"/>
      <c r="N2072" s="18"/>
      <c r="O2072" s="122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</row>
    <row r="2073" spans="1:30" hidden="1">
      <c r="A2073" s="18"/>
      <c r="B2073" s="7"/>
      <c r="C2073" s="18"/>
      <c r="D2073" s="42"/>
      <c r="E2073" s="36"/>
      <c r="F2073" s="112" t="str">
        <f t="shared" si="104"/>
        <v/>
      </c>
      <c r="G2073" s="113">
        <f t="shared" si="102"/>
        <v>0</v>
      </c>
      <c r="H2073" s="115">
        <f t="shared" si="103"/>
        <v>0</v>
      </c>
      <c r="I2073" s="18"/>
      <c r="J2073" s="18"/>
      <c r="K2073" s="7"/>
      <c r="L2073" s="7"/>
      <c r="M2073" s="7"/>
      <c r="N2073" s="18"/>
      <c r="O2073" s="122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</row>
    <row r="2074" spans="1:30" hidden="1">
      <c r="A2074" s="18"/>
      <c r="B2074" s="7"/>
      <c r="C2074" s="18"/>
      <c r="D2074" s="42"/>
      <c r="E2074" s="36"/>
      <c r="F2074" s="112" t="str">
        <f t="shared" si="104"/>
        <v/>
      </c>
      <c r="G2074" s="113">
        <f t="shared" si="102"/>
        <v>0</v>
      </c>
      <c r="H2074" s="115">
        <f t="shared" si="103"/>
        <v>0</v>
      </c>
      <c r="I2074" s="18"/>
      <c r="J2074" s="18"/>
      <c r="K2074" s="7"/>
      <c r="L2074" s="7"/>
      <c r="M2074" s="7"/>
      <c r="N2074" s="18"/>
      <c r="O2074" s="122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</row>
    <row r="2075" spans="1:30" hidden="1">
      <c r="A2075" s="18"/>
      <c r="B2075" s="7"/>
      <c r="C2075" s="18"/>
      <c r="D2075" s="42"/>
      <c r="E2075" s="36"/>
      <c r="F2075" s="112" t="str">
        <f t="shared" si="104"/>
        <v/>
      </c>
      <c r="G2075" s="113">
        <f t="shared" si="102"/>
        <v>0</v>
      </c>
      <c r="H2075" s="115">
        <f t="shared" si="103"/>
        <v>0</v>
      </c>
      <c r="I2075" s="18"/>
      <c r="J2075" s="18"/>
      <c r="K2075" s="7"/>
      <c r="L2075" s="7"/>
      <c r="M2075" s="7"/>
      <c r="N2075" s="18"/>
      <c r="O2075" s="122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</row>
    <row r="2076" spans="1:30" hidden="1">
      <c r="A2076" s="18"/>
      <c r="B2076" s="7"/>
      <c r="C2076" s="18"/>
      <c r="D2076" s="42"/>
      <c r="E2076" s="36"/>
      <c r="F2076" s="112" t="str">
        <f t="shared" si="104"/>
        <v/>
      </c>
      <c r="G2076" s="113">
        <f t="shared" si="102"/>
        <v>0</v>
      </c>
      <c r="H2076" s="115">
        <f t="shared" si="103"/>
        <v>0</v>
      </c>
      <c r="I2076" s="18"/>
      <c r="J2076" s="18"/>
      <c r="K2076" s="7"/>
      <c r="L2076" s="7"/>
      <c r="M2076" s="7"/>
      <c r="N2076" s="18"/>
      <c r="O2076" s="122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</row>
    <row r="2077" spans="1:30" hidden="1">
      <c r="A2077" s="18"/>
      <c r="B2077" s="7"/>
      <c r="C2077" s="18"/>
      <c r="D2077" s="42"/>
      <c r="E2077" s="36"/>
      <c r="F2077" s="112" t="str">
        <f t="shared" si="104"/>
        <v/>
      </c>
      <c r="G2077" s="113">
        <f t="shared" si="102"/>
        <v>0</v>
      </c>
      <c r="H2077" s="115">
        <f t="shared" si="103"/>
        <v>0</v>
      </c>
      <c r="I2077" s="18"/>
      <c r="J2077" s="18"/>
      <c r="K2077" s="7"/>
      <c r="L2077" s="7"/>
      <c r="M2077" s="7"/>
      <c r="N2077" s="18"/>
      <c r="O2077" s="122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</row>
    <row r="2078" spans="1:30" hidden="1">
      <c r="A2078" s="18"/>
      <c r="B2078" s="7"/>
      <c r="C2078" s="18"/>
      <c r="D2078" s="42"/>
      <c r="E2078" s="36"/>
      <c r="F2078" s="112" t="str">
        <f t="shared" si="104"/>
        <v/>
      </c>
      <c r="G2078" s="113">
        <f t="shared" si="102"/>
        <v>0</v>
      </c>
      <c r="H2078" s="115">
        <f t="shared" si="103"/>
        <v>0</v>
      </c>
      <c r="I2078" s="18"/>
      <c r="J2078" s="18"/>
      <c r="K2078" s="7"/>
      <c r="L2078" s="7"/>
      <c r="M2078" s="7"/>
      <c r="N2078" s="18"/>
      <c r="O2078" s="122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</row>
    <row r="2079" spans="1:30" hidden="1">
      <c r="A2079" s="18"/>
      <c r="B2079" s="7"/>
      <c r="C2079" s="18"/>
      <c r="D2079" s="42"/>
      <c r="E2079" s="36"/>
      <c r="F2079" s="112" t="str">
        <f t="shared" si="104"/>
        <v/>
      </c>
      <c r="G2079" s="113">
        <f t="shared" si="102"/>
        <v>0</v>
      </c>
      <c r="H2079" s="115">
        <f t="shared" si="103"/>
        <v>0</v>
      </c>
      <c r="I2079" s="18"/>
      <c r="J2079" s="18"/>
      <c r="K2079" s="7"/>
      <c r="L2079" s="7"/>
      <c r="M2079" s="7"/>
      <c r="N2079" s="18"/>
      <c r="O2079" s="122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</row>
    <row r="2080" spans="1:30" hidden="1">
      <c r="A2080" s="18"/>
      <c r="B2080" s="7"/>
      <c r="C2080" s="18"/>
      <c r="D2080" s="42"/>
      <c r="E2080" s="36"/>
      <c r="F2080" s="112" t="str">
        <f t="shared" si="104"/>
        <v/>
      </c>
      <c r="G2080" s="113">
        <f t="shared" si="102"/>
        <v>0</v>
      </c>
      <c r="H2080" s="115">
        <f t="shared" si="103"/>
        <v>0</v>
      </c>
      <c r="I2080" s="18"/>
      <c r="J2080" s="18"/>
      <c r="K2080" s="7"/>
      <c r="L2080" s="7"/>
      <c r="M2080" s="7"/>
      <c r="N2080" s="18"/>
      <c r="O2080" s="122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</row>
    <row r="2081" spans="1:30" hidden="1">
      <c r="A2081" s="18"/>
      <c r="B2081" s="7"/>
      <c r="C2081" s="18"/>
      <c r="D2081" s="42"/>
      <c r="E2081" s="36"/>
      <c r="F2081" s="112" t="str">
        <f t="shared" si="104"/>
        <v/>
      </c>
      <c r="G2081" s="113">
        <f t="shared" si="102"/>
        <v>0</v>
      </c>
      <c r="H2081" s="115">
        <f t="shared" si="103"/>
        <v>0</v>
      </c>
      <c r="I2081" s="18"/>
      <c r="J2081" s="18"/>
      <c r="K2081" s="7"/>
      <c r="L2081" s="7"/>
      <c r="M2081" s="7"/>
      <c r="N2081" s="18"/>
      <c r="O2081" s="122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</row>
    <row r="2082" spans="1:30" hidden="1">
      <c r="A2082" s="18"/>
      <c r="B2082" s="7"/>
      <c r="C2082" s="18"/>
      <c r="D2082" s="42"/>
      <c r="E2082" s="36"/>
      <c r="F2082" s="112" t="str">
        <f t="shared" si="104"/>
        <v/>
      </c>
      <c r="G2082" s="113">
        <f t="shared" si="102"/>
        <v>0</v>
      </c>
      <c r="H2082" s="115">
        <f t="shared" si="103"/>
        <v>0</v>
      </c>
      <c r="I2082" s="18"/>
      <c r="J2082" s="18"/>
      <c r="K2082" s="7"/>
      <c r="L2082" s="7"/>
      <c r="M2082" s="7"/>
      <c r="N2082" s="18"/>
      <c r="O2082" s="122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</row>
    <row r="2083" spans="1:30" hidden="1">
      <c r="A2083" s="18"/>
      <c r="B2083" s="7"/>
      <c r="C2083" s="18"/>
      <c r="D2083" s="42"/>
      <c r="E2083" s="36"/>
      <c r="F2083" s="112" t="str">
        <f t="shared" si="104"/>
        <v/>
      </c>
      <c r="G2083" s="113">
        <f t="shared" si="102"/>
        <v>0</v>
      </c>
      <c r="H2083" s="115">
        <f t="shared" si="103"/>
        <v>0</v>
      </c>
      <c r="I2083" s="18"/>
      <c r="J2083" s="18"/>
      <c r="K2083" s="7"/>
      <c r="L2083" s="7"/>
      <c r="M2083" s="7"/>
      <c r="N2083" s="18"/>
      <c r="O2083" s="122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</row>
    <row r="2084" spans="1:30" hidden="1">
      <c r="A2084" s="18"/>
      <c r="B2084" s="7"/>
      <c r="C2084" s="18"/>
      <c r="D2084" s="42"/>
      <c r="E2084" s="36"/>
      <c r="F2084" s="112" t="str">
        <f t="shared" si="104"/>
        <v/>
      </c>
      <c r="G2084" s="113">
        <f t="shared" si="102"/>
        <v>0</v>
      </c>
      <c r="H2084" s="115">
        <f t="shared" si="103"/>
        <v>0</v>
      </c>
      <c r="I2084" s="18"/>
      <c r="J2084" s="18"/>
      <c r="K2084" s="7"/>
      <c r="L2084" s="7"/>
      <c r="M2084" s="7"/>
      <c r="N2084" s="18"/>
      <c r="O2084" s="122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</row>
    <row r="2085" spans="1:30" hidden="1">
      <c r="A2085" s="18"/>
      <c r="B2085" s="7"/>
      <c r="C2085" s="18"/>
      <c r="D2085" s="42"/>
      <c r="E2085" s="36"/>
      <c r="F2085" s="112" t="str">
        <f t="shared" si="104"/>
        <v/>
      </c>
      <c r="G2085" s="113">
        <f t="shared" si="102"/>
        <v>0</v>
      </c>
      <c r="H2085" s="115">
        <f t="shared" si="103"/>
        <v>0</v>
      </c>
      <c r="I2085" s="18"/>
      <c r="J2085" s="18"/>
      <c r="K2085" s="7"/>
      <c r="L2085" s="7"/>
      <c r="M2085" s="7"/>
      <c r="N2085" s="18"/>
      <c r="O2085" s="122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</row>
    <row r="2086" spans="1:30" hidden="1">
      <c r="A2086" s="18"/>
      <c r="B2086" s="7"/>
      <c r="C2086" s="18"/>
      <c r="D2086" s="42"/>
      <c r="E2086" s="36"/>
      <c r="F2086" s="112" t="str">
        <f t="shared" si="104"/>
        <v/>
      </c>
      <c r="G2086" s="113">
        <f t="shared" si="102"/>
        <v>0</v>
      </c>
      <c r="H2086" s="115">
        <f t="shared" si="103"/>
        <v>0</v>
      </c>
      <c r="I2086" s="18"/>
      <c r="J2086" s="18"/>
      <c r="K2086" s="7"/>
      <c r="L2086" s="7"/>
      <c r="M2086" s="7"/>
      <c r="N2086" s="18"/>
      <c r="O2086" s="122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</row>
    <row r="2087" spans="1:30" hidden="1">
      <c r="A2087" s="18"/>
      <c r="B2087" s="7"/>
      <c r="C2087" s="18"/>
      <c r="D2087" s="42"/>
      <c r="E2087" s="36"/>
      <c r="F2087" s="112" t="str">
        <f t="shared" si="104"/>
        <v/>
      </c>
      <c r="G2087" s="113">
        <f t="shared" si="102"/>
        <v>0</v>
      </c>
      <c r="H2087" s="115">
        <f t="shared" si="103"/>
        <v>0</v>
      </c>
      <c r="I2087" s="18"/>
      <c r="J2087" s="18"/>
      <c r="K2087" s="7"/>
      <c r="L2087" s="7"/>
      <c r="M2087" s="7"/>
      <c r="N2087" s="18"/>
      <c r="O2087" s="122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</row>
    <row r="2088" spans="1:30" hidden="1">
      <c r="A2088" s="18"/>
      <c r="B2088" s="7"/>
      <c r="C2088" s="18"/>
      <c r="D2088" s="42"/>
      <c r="E2088" s="36"/>
      <c r="F2088" s="112" t="str">
        <f t="shared" si="104"/>
        <v/>
      </c>
      <c r="G2088" s="113">
        <f t="shared" si="102"/>
        <v>0</v>
      </c>
      <c r="H2088" s="115">
        <f t="shared" si="103"/>
        <v>0</v>
      </c>
      <c r="I2088" s="18"/>
      <c r="J2088" s="18"/>
      <c r="K2088" s="7"/>
      <c r="L2088" s="7"/>
      <c r="M2088" s="7"/>
      <c r="N2088" s="18"/>
      <c r="O2088" s="122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</row>
    <row r="2089" spans="1:30" hidden="1">
      <c r="A2089" s="18"/>
      <c r="B2089" s="7"/>
      <c r="C2089" s="18"/>
      <c r="D2089" s="42"/>
      <c r="E2089" s="36"/>
      <c r="F2089" s="112" t="str">
        <f t="shared" si="104"/>
        <v/>
      </c>
      <c r="G2089" s="113">
        <f t="shared" si="102"/>
        <v>0</v>
      </c>
      <c r="H2089" s="115">
        <f t="shared" si="103"/>
        <v>0</v>
      </c>
      <c r="I2089" s="18"/>
      <c r="J2089" s="18"/>
      <c r="K2089" s="7"/>
      <c r="L2089" s="7"/>
      <c r="M2089" s="7"/>
      <c r="N2089" s="18"/>
      <c r="O2089" s="122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</row>
    <row r="2090" spans="1:30" hidden="1">
      <c r="A2090" s="18"/>
      <c r="B2090" s="7"/>
      <c r="C2090" s="18"/>
      <c r="D2090" s="42"/>
      <c r="E2090" s="36"/>
      <c r="F2090" s="112" t="str">
        <f t="shared" si="104"/>
        <v/>
      </c>
      <c r="G2090" s="113">
        <f t="shared" si="102"/>
        <v>0</v>
      </c>
      <c r="H2090" s="115">
        <f t="shared" si="103"/>
        <v>0</v>
      </c>
      <c r="I2090" s="18"/>
      <c r="J2090" s="18"/>
      <c r="K2090" s="7"/>
      <c r="L2090" s="7"/>
      <c r="M2090" s="7"/>
      <c r="N2090" s="18"/>
      <c r="O2090" s="122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</row>
    <row r="2091" spans="1:30" hidden="1">
      <c r="A2091" s="18"/>
      <c r="B2091" s="7"/>
      <c r="C2091" s="18"/>
      <c r="D2091" s="42"/>
      <c r="E2091" s="36"/>
      <c r="F2091" s="112" t="str">
        <f t="shared" si="104"/>
        <v/>
      </c>
      <c r="G2091" s="113">
        <f t="shared" si="102"/>
        <v>0</v>
      </c>
      <c r="H2091" s="115">
        <f t="shared" si="103"/>
        <v>0</v>
      </c>
      <c r="I2091" s="18"/>
      <c r="J2091" s="18"/>
      <c r="K2091" s="7"/>
      <c r="L2091" s="7"/>
      <c r="M2091" s="7"/>
      <c r="N2091" s="18"/>
      <c r="O2091" s="122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</row>
    <row r="2092" spans="1:30" hidden="1">
      <c r="A2092" s="18"/>
      <c r="B2092" s="7"/>
      <c r="C2092" s="18"/>
      <c r="D2092" s="42"/>
      <c r="E2092" s="36"/>
      <c r="F2092" s="112" t="str">
        <f t="shared" si="104"/>
        <v/>
      </c>
      <c r="G2092" s="113">
        <f t="shared" si="102"/>
        <v>0</v>
      </c>
      <c r="H2092" s="115">
        <f t="shared" si="103"/>
        <v>0</v>
      </c>
      <c r="I2092" s="18"/>
      <c r="J2092" s="18"/>
      <c r="K2092" s="7"/>
      <c r="L2092" s="7"/>
      <c r="M2092" s="7"/>
      <c r="N2092" s="18"/>
      <c r="O2092" s="122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</row>
    <row r="2093" spans="1:30" hidden="1">
      <c r="A2093" s="18"/>
      <c r="B2093" s="7"/>
      <c r="C2093" s="18"/>
      <c r="D2093" s="42"/>
      <c r="E2093" s="36"/>
      <c r="F2093" s="112" t="str">
        <f t="shared" si="104"/>
        <v/>
      </c>
      <c r="G2093" s="113">
        <f t="shared" si="102"/>
        <v>0</v>
      </c>
      <c r="H2093" s="115">
        <f t="shared" si="103"/>
        <v>0</v>
      </c>
      <c r="I2093" s="18"/>
      <c r="J2093" s="18"/>
      <c r="K2093" s="7"/>
      <c r="L2093" s="7"/>
      <c r="M2093" s="7"/>
      <c r="N2093" s="18"/>
      <c r="O2093" s="122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</row>
    <row r="2094" spans="1:30" hidden="1">
      <c r="A2094" s="18"/>
      <c r="B2094" s="7"/>
      <c r="C2094" s="18"/>
      <c r="D2094" s="42"/>
      <c r="E2094" s="36"/>
      <c r="F2094" s="112" t="str">
        <f t="shared" si="104"/>
        <v/>
      </c>
      <c r="G2094" s="113">
        <f t="shared" si="102"/>
        <v>0</v>
      </c>
      <c r="H2094" s="115">
        <f t="shared" si="103"/>
        <v>0</v>
      </c>
      <c r="I2094" s="18"/>
      <c r="J2094" s="18"/>
      <c r="K2094" s="7"/>
      <c r="L2094" s="7"/>
      <c r="M2094" s="7"/>
      <c r="N2094" s="18"/>
      <c r="O2094" s="122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</row>
    <row r="2095" spans="1:30" hidden="1">
      <c r="A2095" s="18"/>
      <c r="B2095" s="7"/>
      <c r="C2095" s="18"/>
      <c r="D2095" s="42"/>
      <c r="E2095" s="36"/>
      <c r="F2095" s="112" t="str">
        <f t="shared" si="104"/>
        <v/>
      </c>
      <c r="G2095" s="113">
        <f t="shared" si="102"/>
        <v>0</v>
      </c>
      <c r="H2095" s="115">
        <f t="shared" si="103"/>
        <v>0</v>
      </c>
      <c r="I2095" s="18"/>
      <c r="J2095" s="18"/>
      <c r="K2095" s="7"/>
      <c r="L2095" s="7"/>
      <c r="M2095" s="7"/>
      <c r="N2095" s="18"/>
      <c r="O2095" s="122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</row>
    <row r="2096" spans="1:30" hidden="1">
      <c r="A2096" s="18"/>
      <c r="B2096" s="7"/>
      <c r="C2096" s="18"/>
      <c r="D2096" s="42"/>
      <c r="E2096" s="36"/>
      <c r="F2096" s="112" t="str">
        <f t="shared" si="104"/>
        <v/>
      </c>
      <c r="G2096" s="113">
        <f t="shared" si="102"/>
        <v>0</v>
      </c>
      <c r="H2096" s="115">
        <f t="shared" si="103"/>
        <v>0</v>
      </c>
      <c r="I2096" s="18"/>
      <c r="J2096" s="18"/>
      <c r="K2096" s="7"/>
      <c r="L2096" s="7"/>
      <c r="M2096" s="7"/>
      <c r="N2096" s="18"/>
      <c r="O2096" s="122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</row>
    <row r="2097" spans="1:30" hidden="1">
      <c r="A2097" s="18"/>
      <c r="B2097" s="7"/>
      <c r="C2097" s="18"/>
      <c r="D2097" s="42"/>
      <c r="E2097" s="36"/>
      <c r="F2097" s="112" t="str">
        <f t="shared" si="104"/>
        <v/>
      </c>
      <c r="G2097" s="113">
        <f t="shared" si="102"/>
        <v>0</v>
      </c>
      <c r="H2097" s="115">
        <f t="shared" si="103"/>
        <v>0</v>
      </c>
      <c r="I2097" s="18"/>
      <c r="J2097" s="18"/>
      <c r="K2097" s="7"/>
      <c r="L2097" s="7"/>
      <c r="M2097" s="7"/>
      <c r="N2097" s="18"/>
      <c r="O2097" s="122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</row>
    <row r="2098" spans="1:30" hidden="1">
      <c r="A2098" s="18"/>
      <c r="B2098" s="7"/>
      <c r="C2098" s="18"/>
      <c r="D2098" s="42"/>
      <c r="E2098" s="36"/>
      <c r="F2098" s="112" t="str">
        <f t="shared" si="104"/>
        <v/>
      </c>
      <c r="G2098" s="113">
        <f t="shared" si="102"/>
        <v>0</v>
      </c>
      <c r="H2098" s="115">
        <f t="shared" si="103"/>
        <v>0</v>
      </c>
      <c r="I2098" s="18"/>
      <c r="J2098" s="18"/>
      <c r="K2098" s="7"/>
      <c r="L2098" s="7"/>
      <c r="M2098" s="7"/>
      <c r="N2098" s="18"/>
      <c r="O2098" s="122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</row>
    <row r="2099" spans="1:30" hidden="1">
      <c r="A2099" s="18"/>
      <c r="B2099" s="7"/>
      <c r="C2099" s="18"/>
      <c r="D2099" s="42"/>
      <c r="E2099" s="36"/>
      <c r="F2099" s="112" t="str">
        <f t="shared" si="104"/>
        <v/>
      </c>
      <c r="G2099" s="113">
        <f t="shared" si="102"/>
        <v>0</v>
      </c>
      <c r="H2099" s="115">
        <f t="shared" si="103"/>
        <v>0</v>
      </c>
      <c r="I2099" s="18"/>
      <c r="J2099" s="18"/>
      <c r="K2099" s="7"/>
      <c r="L2099" s="7"/>
      <c r="M2099" s="7"/>
      <c r="N2099" s="18"/>
      <c r="O2099" s="122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</row>
    <row r="2100" spans="1:30" hidden="1">
      <c r="A2100" s="18"/>
      <c r="B2100" s="7"/>
      <c r="C2100" s="18"/>
      <c r="D2100" s="42"/>
      <c r="E2100" s="36"/>
      <c r="F2100" s="112" t="str">
        <f t="shared" si="104"/>
        <v/>
      </c>
      <c r="G2100" s="113">
        <f t="shared" si="102"/>
        <v>0</v>
      </c>
      <c r="H2100" s="115">
        <f t="shared" si="103"/>
        <v>0</v>
      </c>
      <c r="I2100" s="18"/>
      <c r="J2100" s="18"/>
      <c r="K2100" s="7"/>
      <c r="L2100" s="7"/>
      <c r="M2100" s="7"/>
      <c r="N2100" s="18"/>
      <c r="O2100" s="122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</row>
    <row r="2101" spans="1:30" hidden="1">
      <c r="A2101" s="18"/>
      <c r="B2101" s="7"/>
      <c r="C2101" s="18"/>
      <c r="D2101" s="42"/>
      <c r="E2101" s="36"/>
      <c r="F2101" s="112" t="str">
        <f t="shared" si="104"/>
        <v/>
      </c>
      <c r="G2101" s="113">
        <f t="shared" si="102"/>
        <v>0</v>
      </c>
      <c r="H2101" s="115">
        <f t="shared" si="103"/>
        <v>0</v>
      </c>
      <c r="I2101" s="18"/>
      <c r="J2101" s="18"/>
      <c r="K2101" s="7"/>
      <c r="L2101" s="7"/>
      <c r="M2101" s="7"/>
      <c r="N2101" s="18"/>
      <c r="O2101" s="122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</row>
    <row r="2102" spans="1:30" hidden="1">
      <c r="A2102" s="18"/>
      <c r="B2102" s="7"/>
      <c r="C2102" s="18"/>
      <c r="D2102" s="42"/>
      <c r="E2102" s="36"/>
      <c r="F2102" s="112" t="str">
        <f t="shared" si="104"/>
        <v/>
      </c>
      <c r="G2102" s="113">
        <f t="shared" si="102"/>
        <v>0</v>
      </c>
      <c r="H2102" s="115">
        <f t="shared" si="103"/>
        <v>0</v>
      </c>
      <c r="I2102" s="18"/>
      <c r="J2102" s="18"/>
      <c r="K2102" s="7"/>
      <c r="L2102" s="7"/>
      <c r="M2102" s="7"/>
      <c r="N2102" s="18"/>
      <c r="O2102" s="122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</row>
    <row r="2103" spans="1:30" hidden="1">
      <c r="A2103" s="18"/>
      <c r="B2103" s="7"/>
      <c r="C2103" s="18"/>
      <c r="D2103" s="42"/>
      <c r="E2103" s="36"/>
      <c r="F2103" s="112" t="str">
        <f t="shared" si="104"/>
        <v/>
      </c>
      <c r="G2103" s="113">
        <f t="shared" si="102"/>
        <v>0</v>
      </c>
      <c r="H2103" s="115">
        <f t="shared" si="103"/>
        <v>0</v>
      </c>
      <c r="I2103" s="18"/>
      <c r="J2103" s="18"/>
      <c r="K2103" s="7"/>
      <c r="L2103" s="7"/>
      <c r="M2103" s="7"/>
      <c r="N2103" s="18"/>
      <c r="O2103" s="122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</row>
    <row r="2104" spans="1:30" hidden="1">
      <c r="A2104" s="18"/>
      <c r="B2104" s="7"/>
      <c r="C2104" s="18"/>
      <c r="D2104" s="42"/>
      <c r="E2104" s="36"/>
      <c r="F2104" s="112" t="str">
        <f t="shared" si="104"/>
        <v/>
      </c>
      <c r="G2104" s="113">
        <f t="shared" si="102"/>
        <v>0</v>
      </c>
      <c r="H2104" s="115">
        <f t="shared" si="103"/>
        <v>0</v>
      </c>
      <c r="I2104" s="18"/>
      <c r="J2104" s="18"/>
      <c r="K2104" s="7"/>
      <c r="L2104" s="7"/>
      <c r="M2104" s="7"/>
      <c r="N2104" s="18"/>
      <c r="O2104" s="122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</row>
    <row r="2105" spans="1:30" hidden="1">
      <c r="A2105" s="18"/>
      <c r="B2105" s="7"/>
      <c r="C2105" s="18"/>
      <c r="D2105" s="42"/>
      <c r="E2105" s="36"/>
      <c r="F2105" s="112" t="str">
        <f t="shared" si="104"/>
        <v/>
      </c>
      <c r="G2105" s="113">
        <f t="shared" si="102"/>
        <v>0</v>
      </c>
      <c r="H2105" s="115">
        <f t="shared" si="103"/>
        <v>0</v>
      </c>
      <c r="I2105" s="18"/>
      <c r="J2105" s="18"/>
      <c r="K2105" s="7"/>
      <c r="L2105" s="7"/>
      <c r="M2105" s="7"/>
      <c r="N2105" s="18"/>
      <c r="O2105" s="122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</row>
    <row r="2106" spans="1:30" hidden="1">
      <c r="A2106" s="18"/>
      <c r="B2106" s="7"/>
      <c r="C2106" s="18"/>
      <c r="D2106" s="42"/>
      <c r="E2106" s="36"/>
      <c r="F2106" s="112" t="str">
        <f t="shared" si="104"/>
        <v/>
      </c>
      <c r="G2106" s="113">
        <f t="shared" si="102"/>
        <v>0</v>
      </c>
      <c r="H2106" s="115">
        <f t="shared" si="103"/>
        <v>0</v>
      </c>
      <c r="I2106" s="18"/>
      <c r="J2106" s="18"/>
      <c r="K2106" s="7"/>
      <c r="L2106" s="7"/>
      <c r="M2106" s="7"/>
      <c r="N2106" s="18"/>
      <c r="O2106" s="122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</row>
    <row r="2107" spans="1:30" hidden="1">
      <c r="A2107" s="18"/>
      <c r="B2107" s="7"/>
      <c r="C2107" s="18"/>
      <c r="D2107" s="42"/>
      <c r="E2107" s="36"/>
      <c r="F2107" s="112" t="str">
        <f t="shared" si="104"/>
        <v/>
      </c>
      <c r="G2107" s="113">
        <f t="shared" si="102"/>
        <v>0</v>
      </c>
      <c r="H2107" s="115">
        <f t="shared" si="103"/>
        <v>0</v>
      </c>
      <c r="I2107" s="18"/>
      <c r="J2107" s="18"/>
      <c r="K2107" s="7"/>
      <c r="L2107" s="7"/>
      <c r="M2107" s="7"/>
      <c r="N2107" s="18"/>
      <c r="O2107" s="122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</row>
    <row r="2108" spans="1:30" hidden="1">
      <c r="A2108" s="18"/>
      <c r="B2108" s="7"/>
      <c r="C2108" s="18"/>
      <c r="D2108" s="42"/>
      <c r="E2108" s="36"/>
      <c r="F2108" s="112" t="str">
        <f t="shared" si="104"/>
        <v/>
      </c>
      <c r="G2108" s="113">
        <f t="shared" si="102"/>
        <v>0</v>
      </c>
      <c r="H2108" s="115">
        <f t="shared" si="103"/>
        <v>0</v>
      </c>
      <c r="I2108" s="18"/>
      <c r="J2108" s="18"/>
      <c r="K2108" s="7"/>
      <c r="L2108" s="7"/>
      <c r="M2108" s="7"/>
      <c r="N2108" s="18"/>
      <c r="O2108" s="122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</row>
    <row r="2109" spans="1:30" hidden="1">
      <c r="A2109" s="18"/>
      <c r="B2109" s="7"/>
      <c r="C2109" s="18"/>
      <c r="D2109" s="42"/>
      <c r="E2109" s="36"/>
      <c r="F2109" s="112" t="str">
        <f t="shared" si="104"/>
        <v/>
      </c>
      <c r="G2109" s="113">
        <f t="shared" si="102"/>
        <v>0</v>
      </c>
      <c r="H2109" s="115">
        <f t="shared" si="103"/>
        <v>0</v>
      </c>
      <c r="I2109" s="18"/>
      <c r="J2109" s="18"/>
      <c r="K2109" s="7"/>
      <c r="L2109" s="7"/>
      <c r="M2109" s="7"/>
      <c r="N2109" s="18"/>
      <c r="O2109" s="122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</row>
    <row r="2110" spans="1:30" hidden="1">
      <c r="A2110" s="18"/>
      <c r="B2110" s="7"/>
      <c r="C2110" s="18"/>
      <c r="D2110" s="42"/>
      <c r="E2110" s="36"/>
      <c r="F2110" s="112" t="str">
        <f t="shared" si="104"/>
        <v/>
      </c>
      <c r="G2110" s="113">
        <f t="shared" si="102"/>
        <v>0</v>
      </c>
      <c r="H2110" s="115">
        <f t="shared" si="103"/>
        <v>0</v>
      </c>
      <c r="I2110" s="18"/>
      <c r="J2110" s="18"/>
      <c r="K2110" s="7"/>
      <c r="L2110" s="7"/>
      <c r="M2110" s="7"/>
      <c r="N2110" s="18"/>
      <c r="O2110" s="122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</row>
    <row r="2111" spans="1:30" hidden="1">
      <c r="A2111" s="18"/>
      <c r="B2111" s="7"/>
      <c r="C2111" s="18"/>
      <c r="D2111" s="42"/>
      <c r="E2111" s="36"/>
      <c r="F2111" s="112" t="str">
        <f t="shared" si="104"/>
        <v/>
      </c>
      <c r="G2111" s="113">
        <f t="shared" si="102"/>
        <v>0</v>
      </c>
      <c r="H2111" s="115">
        <f t="shared" si="103"/>
        <v>0</v>
      </c>
      <c r="I2111" s="18"/>
      <c r="J2111" s="18"/>
      <c r="K2111" s="7"/>
      <c r="L2111" s="7"/>
      <c r="M2111" s="7"/>
      <c r="N2111" s="18"/>
      <c r="O2111" s="122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</row>
    <row r="2112" spans="1:30" hidden="1">
      <c r="A2112" s="18"/>
      <c r="B2112" s="7"/>
      <c r="C2112" s="18"/>
      <c r="D2112" s="42"/>
      <c r="E2112" s="36"/>
      <c r="F2112" s="112" t="str">
        <f t="shared" si="104"/>
        <v/>
      </c>
      <c r="G2112" s="113">
        <f t="shared" si="102"/>
        <v>0</v>
      </c>
      <c r="H2112" s="115">
        <f t="shared" si="103"/>
        <v>0</v>
      </c>
      <c r="I2112" s="18"/>
      <c r="J2112" s="18"/>
      <c r="K2112" s="7"/>
      <c r="L2112" s="7"/>
      <c r="M2112" s="7"/>
      <c r="N2112" s="18"/>
      <c r="O2112" s="122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</row>
    <row r="2113" spans="1:30" hidden="1">
      <c r="A2113" s="18"/>
      <c r="B2113" s="7"/>
      <c r="C2113" s="18"/>
      <c r="D2113" s="42"/>
      <c r="E2113" s="36"/>
      <c r="F2113" s="112" t="str">
        <f t="shared" si="104"/>
        <v/>
      </c>
      <c r="G2113" s="113">
        <f t="shared" si="102"/>
        <v>0</v>
      </c>
      <c r="H2113" s="115">
        <f t="shared" si="103"/>
        <v>0</v>
      </c>
      <c r="I2113" s="18"/>
      <c r="J2113" s="18"/>
      <c r="K2113" s="7"/>
      <c r="L2113" s="7"/>
      <c r="M2113" s="7"/>
      <c r="N2113" s="18"/>
      <c r="O2113" s="122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</row>
    <row r="2114" spans="1:30" hidden="1">
      <c r="A2114" s="18"/>
      <c r="B2114" s="7"/>
      <c r="C2114" s="18"/>
      <c r="D2114" s="42"/>
      <c r="E2114" s="36"/>
      <c r="F2114" s="112" t="str">
        <f t="shared" si="104"/>
        <v/>
      </c>
      <c r="G2114" s="113">
        <f t="shared" ref="G2114:G2177" si="105">IF(AND(ISNUMBER(F2114), F2114&lt;4), 1, 0)</f>
        <v>0</v>
      </c>
      <c r="H2114" s="115">
        <f t="shared" ref="H2114:H2177" si="106">IF(AND(G2114=1, COUNTIFS(A:A, A2114, B:B, B2114, C:C, C2114) &gt; 1), 1, 0)</f>
        <v>0</v>
      </c>
      <c r="I2114" s="18"/>
      <c r="J2114" s="18"/>
      <c r="K2114" s="7"/>
      <c r="L2114" s="7"/>
      <c r="M2114" s="7"/>
      <c r="N2114" s="18"/>
      <c r="O2114" s="122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</row>
    <row r="2115" spans="1:30" hidden="1">
      <c r="A2115" s="18"/>
      <c r="B2115" s="7"/>
      <c r="C2115" s="18"/>
      <c r="D2115" s="42"/>
      <c r="E2115" s="36"/>
      <c r="F2115" s="112" t="str">
        <f t="shared" ref="F2115:F2178" si="107">IF(ISNUMBER(SEARCH("h",E2115)), LEFT(E2115,SEARCH("h",E2115)-1) + IFERROR(MID(E2115,SEARCH("h",E2115)+1,LEN(E2115)-SEARCH("h",E2115)-1)/60, 0), IF(ISNUMBER(SEARCH("p",E2115)), LEFT(E2115,SEARCH("p",E2115)-1)/60, "")
)</f>
        <v/>
      </c>
      <c r="G2115" s="113">
        <f t="shared" si="105"/>
        <v>0</v>
      </c>
      <c r="H2115" s="115">
        <f t="shared" si="106"/>
        <v>0</v>
      </c>
      <c r="I2115" s="18"/>
      <c r="J2115" s="18"/>
      <c r="K2115" s="7"/>
      <c r="L2115" s="7"/>
      <c r="M2115" s="7"/>
      <c r="N2115" s="18"/>
      <c r="O2115" s="122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</row>
    <row r="2116" spans="1:30" hidden="1">
      <c r="A2116" s="18"/>
      <c r="B2116" s="7"/>
      <c r="C2116" s="18"/>
      <c r="D2116" s="42"/>
      <c r="E2116" s="36"/>
      <c r="F2116" s="112" t="str">
        <f t="shared" si="107"/>
        <v/>
      </c>
      <c r="G2116" s="113">
        <f t="shared" si="105"/>
        <v>0</v>
      </c>
      <c r="H2116" s="115">
        <f t="shared" si="106"/>
        <v>0</v>
      </c>
      <c r="I2116" s="18"/>
      <c r="J2116" s="18"/>
      <c r="K2116" s="7"/>
      <c r="L2116" s="7"/>
      <c r="M2116" s="7"/>
      <c r="N2116" s="18"/>
      <c r="O2116" s="122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</row>
    <row r="2117" spans="1:30" hidden="1">
      <c r="A2117" s="18"/>
      <c r="B2117" s="7"/>
      <c r="C2117" s="18"/>
      <c r="D2117" s="42"/>
      <c r="E2117" s="36"/>
      <c r="F2117" s="112" t="str">
        <f t="shared" si="107"/>
        <v/>
      </c>
      <c r="G2117" s="113">
        <f t="shared" si="105"/>
        <v>0</v>
      </c>
      <c r="H2117" s="115">
        <f t="shared" si="106"/>
        <v>0</v>
      </c>
      <c r="I2117" s="18"/>
      <c r="J2117" s="18"/>
      <c r="K2117" s="7"/>
      <c r="L2117" s="7"/>
      <c r="M2117" s="7"/>
      <c r="N2117" s="18"/>
      <c r="O2117" s="122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</row>
    <row r="2118" spans="1:30" hidden="1">
      <c r="A2118" s="18"/>
      <c r="B2118" s="7"/>
      <c r="C2118" s="18"/>
      <c r="D2118" s="42"/>
      <c r="E2118" s="36"/>
      <c r="F2118" s="112" t="str">
        <f t="shared" si="107"/>
        <v/>
      </c>
      <c r="G2118" s="113">
        <f t="shared" si="105"/>
        <v>0</v>
      </c>
      <c r="H2118" s="115">
        <f t="shared" si="106"/>
        <v>0</v>
      </c>
      <c r="I2118" s="18"/>
      <c r="J2118" s="18"/>
      <c r="K2118" s="7"/>
      <c r="L2118" s="7"/>
      <c r="M2118" s="7"/>
      <c r="N2118" s="18"/>
      <c r="O2118" s="122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</row>
    <row r="2119" spans="1:30" hidden="1">
      <c r="A2119" s="18"/>
      <c r="B2119" s="7"/>
      <c r="C2119" s="18"/>
      <c r="D2119" s="42"/>
      <c r="E2119" s="36"/>
      <c r="F2119" s="112" t="str">
        <f t="shared" si="107"/>
        <v/>
      </c>
      <c r="G2119" s="113">
        <f t="shared" si="105"/>
        <v>0</v>
      </c>
      <c r="H2119" s="115">
        <f t="shared" si="106"/>
        <v>0</v>
      </c>
      <c r="I2119" s="18"/>
      <c r="J2119" s="18"/>
      <c r="K2119" s="7"/>
      <c r="L2119" s="7"/>
      <c r="M2119" s="7"/>
      <c r="N2119" s="18"/>
      <c r="O2119" s="122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</row>
    <row r="2120" spans="1:30" hidden="1">
      <c r="A2120" s="18"/>
      <c r="B2120" s="7"/>
      <c r="C2120" s="18"/>
      <c r="D2120" s="42"/>
      <c r="E2120" s="36"/>
      <c r="F2120" s="112" t="str">
        <f t="shared" si="107"/>
        <v/>
      </c>
      <c r="G2120" s="113">
        <f t="shared" si="105"/>
        <v>0</v>
      </c>
      <c r="H2120" s="115">
        <f t="shared" si="106"/>
        <v>0</v>
      </c>
      <c r="I2120" s="18"/>
      <c r="J2120" s="18"/>
      <c r="K2120" s="7"/>
      <c r="L2120" s="7"/>
      <c r="M2120" s="7"/>
      <c r="N2120" s="18"/>
      <c r="O2120" s="122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</row>
    <row r="2121" spans="1:30" hidden="1">
      <c r="A2121" s="18"/>
      <c r="B2121" s="7"/>
      <c r="C2121" s="18"/>
      <c r="D2121" s="42"/>
      <c r="E2121" s="36"/>
      <c r="F2121" s="112" t="str">
        <f t="shared" si="107"/>
        <v/>
      </c>
      <c r="G2121" s="113">
        <f t="shared" si="105"/>
        <v>0</v>
      </c>
      <c r="H2121" s="115">
        <f t="shared" si="106"/>
        <v>0</v>
      </c>
      <c r="I2121" s="18"/>
      <c r="J2121" s="18"/>
      <c r="K2121" s="7"/>
      <c r="L2121" s="7"/>
      <c r="M2121" s="7"/>
      <c r="N2121" s="18"/>
      <c r="O2121" s="122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</row>
    <row r="2122" spans="1:30" hidden="1">
      <c r="A2122" s="18"/>
      <c r="B2122" s="7"/>
      <c r="C2122" s="18"/>
      <c r="D2122" s="42"/>
      <c r="E2122" s="36"/>
      <c r="F2122" s="112" t="str">
        <f t="shared" si="107"/>
        <v/>
      </c>
      <c r="G2122" s="113">
        <f t="shared" si="105"/>
        <v>0</v>
      </c>
      <c r="H2122" s="115">
        <f t="shared" si="106"/>
        <v>0</v>
      </c>
      <c r="I2122" s="18"/>
      <c r="J2122" s="18"/>
      <c r="K2122" s="7"/>
      <c r="L2122" s="7"/>
      <c r="M2122" s="7"/>
      <c r="N2122" s="18"/>
      <c r="O2122" s="122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</row>
    <row r="2123" spans="1:30" hidden="1">
      <c r="A2123" s="18"/>
      <c r="B2123" s="7"/>
      <c r="C2123" s="18"/>
      <c r="D2123" s="42"/>
      <c r="E2123" s="36"/>
      <c r="F2123" s="112" t="str">
        <f t="shared" si="107"/>
        <v/>
      </c>
      <c r="G2123" s="113">
        <f t="shared" si="105"/>
        <v>0</v>
      </c>
      <c r="H2123" s="115">
        <f t="shared" si="106"/>
        <v>0</v>
      </c>
      <c r="I2123" s="18"/>
      <c r="J2123" s="18"/>
      <c r="K2123" s="7"/>
      <c r="L2123" s="7"/>
      <c r="M2123" s="7"/>
      <c r="N2123" s="18"/>
      <c r="O2123" s="122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</row>
    <row r="2124" spans="1:30" hidden="1">
      <c r="A2124" s="18"/>
      <c r="B2124" s="7"/>
      <c r="C2124" s="18"/>
      <c r="D2124" s="42"/>
      <c r="E2124" s="36"/>
      <c r="F2124" s="112" t="str">
        <f t="shared" si="107"/>
        <v/>
      </c>
      <c r="G2124" s="113">
        <f t="shared" si="105"/>
        <v>0</v>
      </c>
      <c r="H2124" s="115">
        <f t="shared" si="106"/>
        <v>0</v>
      </c>
      <c r="I2124" s="18"/>
      <c r="J2124" s="18"/>
      <c r="K2124" s="7"/>
      <c r="L2124" s="7"/>
      <c r="M2124" s="7"/>
      <c r="N2124" s="18"/>
      <c r="O2124" s="122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</row>
    <row r="2125" spans="1:30" hidden="1">
      <c r="A2125" s="18"/>
      <c r="B2125" s="7"/>
      <c r="C2125" s="18"/>
      <c r="D2125" s="42"/>
      <c r="E2125" s="36"/>
      <c r="F2125" s="112" t="str">
        <f t="shared" si="107"/>
        <v/>
      </c>
      <c r="G2125" s="113">
        <f t="shared" si="105"/>
        <v>0</v>
      </c>
      <c r="H2125" s="115">
        <f t="shared" si="106"/>
        <v>0</v>
      </c>
      <c r="I2125" s="18"/>
      <c r="J2125" s="18"/>
      <c r="K2125" s="7"/>
      <c r="L2125" s="7"/>
      <c r="M2125" s="7"/>
      <c r="N2125" s="18"/>
      <c r="O2125" s="122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</row>
    <row r="2126" spans="1:30" hidden="1">
      <c r="A2126" s="18"/>
      <c r="B2126" s="7"/>
      <c r="C2126" s="18"/>
      <c r="D2126" s="42"/>
      <c r="E2126" s="36"/>
      <c r="F2126" s="112" t="str">
        <f t="shared" si="107"/>
        <v/>
      </c>
      <c r="G2126" s="113">
        <f t="shared" si="105"/>
        <v>0</v>
      </c>
      <c r="H2126" s="115">
        <f t="shared" si="106"/>
        <v>0</v>
      </c>
      <c r="I2126" s="18"/>
      <c r="J2126" s="18"/>
      <c r="K2126" s="7"/>
      <c r="L2126" s="7"/>
      <c r="M2126" s="7"/>
      <c r="N2126" s="18"/>
      <c r="O2126" s="122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</row>
    <row r="2127" spans="1:30" hidden="1">
      <c r="A2127" s="18"/>
      <c r="B2127" s="7"/>
      <c r="C2127" s="18"/>
      <c r="D2127" s="42"/>
      <c r="E2127" s="36"/>
      <c r="F2127" s="112" t="str">
        <f t="shared" si="107"/>
        <v/>
      </c>
      <c r="G2127" s="113">
        <f t="shared" si="105"/>
        <v>0</v>
      </c>
      <c r="H2127" s="115">
        <f t="shared" si="106"/>
        <v>0</v>
      </c>
      <c r="I2127" s="18"/>
      <c r="J2127" s="18"/>
      <c r="K2127" s="7"/>
      <c r="L2127" s="7"/>
      <c r="M2127" s="7"/>
      <c r="N2127" s="18"/>
      <c r="O2127" s="122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</row>
    <row r="2128" spans="1:30" hidden="1">
      <c r="A2128" s="18"/>
      <c r="B2128" s="7"/>
      <c r="C2128" s="18"/>
      <c r="D2128" s="42"/>
      <c r="E2128" s="36"/>
      <c r="F2128" s="112" t="str">
        <f t="shared" si="107"/>
        <v/>
      </c>
      <c r="G2128" s="113">
        <f t="shared" si="105"/>
        <v>0</v>
      </c>
      <c r="H2128" s="115">
        <f t="shared" si="106"/>
        <v>0</v>
      </c>
      <c r="I2128" s="18"/>
      <c r="J2128" s="18"/>
      <c r="K2128" s="7"/>
      <c r="L2128" s="7"/>
      <c r="M2128" s="7"/>
      <c r="N2128" s="18"/>
      <c r="O2128" s="122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</row>
    <row r="2129" spans="1:30" hidden="1">
      <c r="A2129" s="18"/>
      <c r="B2129" s="7"/>
      <c r="C2129" s="18"/>
      <c r="D2129" s="42"/>
      <c r="E2129" s="36"/>
      <c r="F2129" s="112" t="str">
        <f t="shared" si="107"/>
        <v/>
      </c>
      <c r="G2129" s="113">
        <f t="shared" si="105"/>
        <v>0</v>
      </c>
      <c r="H2129" s="115">
        <f t="shared" si="106"/>
        <v>0</v>
      </c>
      <c r="I2129" s="18"/>
      <c r="J2129" s="18"/>
      <c r="K2129" s="7"/>
      <c r="L2129" s="7"/>
      <c r="M2129" s="7"/>
      <c r="N2129" s="18"/>
      <c r="O2129" s="122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</row>
    <row r="2130" spans="1:30" hidden="1">
      <c r="A2130" s="18"/>
      <c r="B2130" s="7"/>
      <c r="C2130" s="18"/>
      <c r="D2130" s="42"/>
      <c r="E2130" s="36"/>
      <c r="F2130" s="112" t="str">
        <f t="shared" si="107"/>
        <v/>
      </c>
      <c r="G2130" s="113">
        <f t="shared" si="105"/>
        <v>0</v>
      </c>
      <c r="H2130" s="115">
        <f t="shared" si="106"/>
        <v>0</v>
      </c>
      <c r="I2130" s="18"/>
      <c r="J2130" s="18"/>
      <c r="K2130" s="7"/>
      <c r="L2130" s="7"/>
      <c r="M2130" s="7"/>
      <c r="N2130" s="18"/>
      <c r="O2130" s="122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</row>
    <row r="2131" spans="1:30" hidden="1">
      <c r="A2131" s="18"/>
      <c r="B2131" s="7"/>
      <c r="C2131" s="18"/>
      <c r="D2131" s="42"/>
      <c r="E2131" s="36"/>
      <c r="F2131" s="112" t="str">
        <f t="shared" si="107"/>
        <v/>
      </c>
      <c r="G2131" s="113">
        <f t="shared" si="105"/>
        <v>0</v>
      </c>
      <c r="H2131" s="115">
        <f t="shared" si="106"/>
        <v>0</v>
      </c>
      <c r="I2131" s="18"/>
      <c r="J2131" s="18"/>
      <c r="K2131" s="7"/>
      <c r="L2131" s="7"/>
      <c r="M2131" s="7"/>
      <c r="N2131" s="18"/>
      <c r="O2131" s="122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</row>
    <row r="2132" spans="1:30" hidden="1">
      <c r="A2132" s="18"/>
      <c r="B2132" s="7"/>
      <c r="C2132" s="18"/>
      <c r="D2132" s="42"/>
      <c r="E2132" s="36"/>
      <c r="F2132" s="112" t="str">
        <f t="shared" si="107"/>
        <v/>
      </c>
      <c r="G2132" s="113">
        <f t="shared" si="105"/>
        <v>0</v>
      </c>
      <c r="H2132" s="115">
        <f t="shared" si="106"/>
        <v>0</v>
      </c>
      <c r="I2132" s="18"/>
      <c r="J2132" s="18"/>
      <c r="K2132" s="7"/>
      <c r="L2132" s="7"/>
      <c r="M2132" s="7"/>
      <c r="N2132" s="18"/>
      <c r="O2132" s="122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</row>
    <row r="2133" spans="1:30" hidden="1">
      <c r="A2133" s="18"/>
      <c r="B2133" s="7"/>
      <c r="C2133" s="18"/>
      <c r="D2133" s="42"/>
      <c r="E2133" s="36"/>
      <c r="F2133" s="112" t="str">
        <f t="shared" si="107"/>
        <v/>
      </c>
      <c r="G2133" s="113">
        <f t="shared" si="105"/>
        <v>0</v>
      </c>
      <c r="H2133" s="115">
        <f t="shared" si="106"/>
        <v>0</v>
      </c>
      <c r="I2133" s="18"/>
      <c r="J2133" s="18"/>
      <c r="K2133" s="7"/>
      <c r="L2133" s="7"/>
      <c r="M2133" s="7"/>
      <c r="N2133" s="18"/>
      <c r="O2133" s="122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</row>
    <row r="2134" spans="1:30" hidden="1">
      <c r="A2134" s="18"/>
      <c r="B2134" s="7"/>
      <c r="C2134" s="18"/>
      <c r="D2134" s="42"/>
      <c r="E2134" s="36"/>
      <c r="F2134" s="112" t="str">
        <f t="shared" si="107"/>
        <v/>
      </c>
      <c r="G2134" s="113">
        <f t="shared" si="105"/>
        <v>0</v>
      </c>
      <c r="H2134" s="115">
        <f t="shared" si="106"/>
        <v>0</v>
      </c>
      <c r="I2134" s="18"/>
      <c r="J2134" s="18"/>
      <c r="K2134" s="7"/>
      <c r="L2134" s="7"/>
      <c r="M2134" s="7"/>
      <c r="N2134" s="18"/>
      <c r="O2134" s="122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</row>
    <row r="2135" spans="1:30" hidden="1">
      <c r="A2135" s="18"/>
      <c r="B2135" s="7"/>
      <c r="C2135" s="18"/>
      <c r="D2135" s="42"/>
      <c r="E2135" s="36"/>
      <c r="F2135" s="112" t="str">
        <f t="shared" si="107"/>
        <v/>
      </c>
      <c r="G2135" s="113">
        <f t="shared" si="105"/>
        <v>0</v>
      </c>
      <c r="H2135" s="115">
        <f t="shared" si="106"/>
        <v>0</v>
      </c>
      <c r="I2135" s="18"/>
      <c r="J2135" s="18"/>
      <c r="K2135" s="7"/>
      <c r="L2135" s="7"/>
      <c r="M2135" s="7"/>
      <c r="N2135" s="18"/>
      <c r="O2135" s="122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</row>
    <row r="2136" spans="1:30" hidden="1">
      <c r="A2136" s="18"/>
      <c r="B2136" s="7"/>
      <c r="C2136" s="18"/>
      <c r="D2136" s="42"/>
      <c r="E2136" s="36"/>
      <c r="F2136" s="112" t="str">
        <f t="shared" si="107"/>
        <v/>
      </c>
      <c r="G2136" s="113">
        <f t="shared" si="105"/>
        <v>0</v>
      </c>
      <c r="H2136" s="115">
        <f t="shared" si="106"/>
        <v>0</v>
      </c>
      <c r="I2136" s="18"/>
      <c r="J2136" s="18"/>
      <c r="K2136" s="7"/>
      <c r="L2136" s="7"/>
      <c r="M2136" s="7"/>
      <c r="N2136" s="18"/>
      <c r="O2136" s="122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</row>
    <row r="2137" spans="1:30" hidden="1">
      <c r="A2137" s="18"/>
      <c r="B2137" s="7"/>
      <c r="C2137" s="18"/>
      <c r="D2137" s="42"/>
      <c r="E2137" s="36"/>
      <c r="F2137" s="112" t="str">
        <f t="shared" si="107"/>
        <v/>
      </c>
      <c r="G2137" s="113">
        <f t="shared" si="105"/>
        <v>0</v>
      </c>
      <c r="H2137" s="115">
        <f t="shared" si="106"/>
        <v>0</v>
      </c>
      <c r="I2137" s="18"/>
      <c r="J2137" s="18"/>
      <c r="K2137" s="7"/>
      <c r="L2137" s="7"/>
      <c r="M2137" s="7"/>
      <c r="N2137" s="18"/>
      <c r="O2137" s="122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</row>
    <row r="2138" spans="1:30" hidden="1">
      <c r="A2138" s="18"/>
      <c r="B2138" s="7"/>
      <c r="C2138" s="18"/>
      <c r="D2138" s="42"/>
      <c r="E2138" s="36"/>
      <c r="F2138" s="112" t="str">
        <f t="shared" si="107"/>
        <v/>
      </c>
      <c r="G2138" s="113">
        <f t="shared" si="105"/>
        <v>0</v>
      </c>
      <c r="H2138" s="115">
        <f t="shared" si="106"/>
        <v>0</v>
      </c>
      <c r="I2138" s="18"/>
      <c r="J2138" s="18"/>
      <c r="K2138" s="7"/>
      <c r="L2138" s="7"/>
      <c r="M2138" s="7"/>
      <c r="N2138" s="18"/>
      <c r="O2138" s="122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</row>
    <row r="2139" spans="1:30" hidden="1">
      <c r="A2139" s="18"/>
      <c r="B2139" s="7"/>
      <c r="C2139" s="18"/>
      <c r="D2139" s="42"/>
      <c r="E2139" s="36"/>
      <c r="F2139" s="112" t="str">
        <f t="shared" si="107"/>
        <v/>
      </c>
      <c r="G2139" s="113">
        <f t="shared" si="105"/>
        <v>0</v>
      </c>
      <c r="H2139" s="115">
        <f t="shared" si="106"/>
        <v>0</v>
      </c>
      <c r="I2139" s="18"/>
      <c r="J2139" s="18"/>
      <c r="K2139" s="7"/>
      <c r="L2139" s="7"/>
      <c r="M2139" s="7"/>
      <c r="N2139" s="18"/>
      <c r="O2139" s="122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</row>
    <row r="2140" spans="1:30" hidden="1">
      <c r="A2140" s="18"/>
      <c r="B2140" s="7"/>
      <c r="C2140" s="18"/>
      <c r="D2140" s="42"/>
      <c r="E2140" s="36"/>
      <c r="F2140" s="112" t="str">
        <f t="shared" si="107"/>
        <v/>
      </c>
      <c r="G2140" s="113">
        <f t="shared" si="105"/>
        <v>0</v>
      </c>
      <c r="H2140" s="115">
        <f t="shared" si="106"/>
        <v>0</v>
      </c>
      <c r="I2140" s="18"/>
      <c r="J2140" s="18"/>
      <c r="K2140" s="7"/>
      <c r="L2140" s="7"/>
      <c r="M2140" s="7"/>
      <c r="N2140" s="18"/>
      <c r="O2140" s="122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</row>
    <row r="2141" spans="1:30" hidden="1">
      <c r="A2141" s="18"/>
      <c r="B2141" s="7"/>
      <c r="C2141" s="18"/>
      <c r="D2141" s="42"/>
      <c r="E2141" s="36"/>
      <c r="F2141" s="112" t="str">
        <f t="shared" si="107"/>
        <v/>
      </c>
      <c r="G2141" s="113">
        <f t="shared" si="105"/>
        <v>0</v>
      </c>
      <c r="H2141" s="115">
        <f t="shared" si="106"/>
        <v>0</v>
      </c>
      <c r="I2141" s="18"/>
      <c r="J2141" s="18"/>
      <c r="K2141" s="7"/>
      <c r="L2141" s="7"/>
      <c r="M2141" s="7"/>
      <c r="N2141" s="18"/>
      <c r="O2141" s="122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</row>
    <row r="2142" spans="1:30" hidden="1">
      <c r="A2142" s="18"/>
      <c r="B2142" s="7"/>
      <c r="C2142" s="18"/>
      <c r="D2142" s="42"/>
      <c r="E2142" s="36"/>
      <c r="F2142" s="112" t="str">
        <f t="shared" si="107"/>
        <v/>
      </c>
      <c r="G2142" s="113">
        <f t="shared" si="105"/>
        <v>0</v>
      </c>
      <c r="H2142" s="115">
        <f t="shared" si="106"/>
        <v>0</v>
      </c>
      <c r="I2142" s="18"/>
      <c r="J2142" s="18"/>
      <c r="K2142" s="7"/>
      <c r="L2142" s="7"/>
      <c r="M2142" s="7"/>
      <c r="N2142" s="18"/>
      <c r="O2142" s="122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</row>
    <row r="2143" spans="1:30" hidden="1">
      <c r="A2143" s="18"/>
      <c r="B2143" s="7"/>
      <c r="C2143" s="18"/>
      <c r="D2143" s="42"/>
      <c r="E2143" s="36"/>
      <c r="F2143" s="112" t="str">
        <f t="shared" si="107"/>
        <v/>
      </c>
      <c r="G2143" s="113">
        <f t="shared" si="105"/>
        <v>0</v>
      </c>
      <c r="H2143" s="115">
        <f t="shared" si="106"/>
        <v>0</v>
      </c>
      <c r="I2143" s="18"/>
      <c r="J2143" s="18"/>
      <c r="K2143" s="7"/>
      <c r="L2143" s="7"/>
      <c r="M2143" s="7"/>
      <c r="N2143" s="18"/>
      <c r="O2143" s="122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</row>
    <row r="2144" spans="1:30" hidden="1">
      <c r="A2144" s="18"/>
      <c r="B2144" s="7"/>
      <c r="C2144" s="18"/>
      <c r="D2144" s="42"/>
      <c r="E2144" s="36"/>
      <c r="F2144" s="112" t="str">
        <f t="shared" si="107"/>
        <v/>
      </c>
      <c r="G2144" s="113">
        <f t="shared" si="105"/>
        <v>0</v>
      </c>
      <c r="H2144" s="115">
        <f t="shared" si="106"/>
        <v>0</v>
      </c>
      <c r="I2144" s="18"/>
      <c r="J2144" s="18"/>
      <c r="K2144" s="7"/>
      <c r="L2144" s="7"/>
      <c r="M2144" s="7"/>
      <c r="N2144" s="18"/>
      <c r="O2144" s="122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</row>
    <row r="2145" spans="1:30" hidden="1">
      <c r="A2145" s="18"/>
      <c r="B2145" s="7"/>
      <c r="C2145" s="18"/>
      <c r="D2145" s="42"/>
      <c r="E2145" s="36"/>
      <c r="F2145" s="112" t="str">
        <f t="shared" si="107"/>
        <v/>
      </c>
      <c r="G2145" s="113">
        <f t="shared" si="105"/>
        <v>0</v>
      </c>
      <c r="H2145" s="115">
        <f t="shared" si="106"/>
        <v>0</v>
      </c>
      <c r="I2145" s="18"/>
      <c r="J2145" s="18"/>
      <c r="K2145" s="7"/>
      <c r="L2145" s="7"/>
      <c r="M2145" s="7"/>
      <c r="N2145" s="18"/>
      <c r="O2145" s="122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</row>
    <row r="2146" spans="1:30" hidden="1">
      <c r="A2146" s="18"/>
      <c r="B2146" s="7"/>
      <c r="C2146" s="18"/>
      <c r="D2146" s="42"/>
      <c r="E2146" s="36"/>
      <c r="F2146" s="112" t="str">
        <f t="shared" si="107"/>
        <v/>
      </c>
      <c r="G2146" s="113">
        <f t="shared" si="105"/>
        <v>0</v>
      </c>
      <c r="H2146" s="115">
        <f t="shared" si="106"/>
        <v>0</v>
      </c>
      <c r="I2146" s="18"/>
      <c r="J2146" s="18"/>
      <c r="K2146" s="7"/>
      <c r="L2146" s="7"/>
      <c r="M2146" s="7"/>
      <c r="N2146" s="18"/>
      <c r="O2146" s="122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</row>
    <row r="2147" spans="1:30" hidden="1">
      <c r="A2147" s="18"/>
      <c r="B2147" s="7"/>
      <c r="C2147" s="18"/>
      <c r="D2147" s="42"/>
      <c r="E2147" s="36"/>
      <c r="F2147" s="112" t="str">
        <f t="shared" si="107"/>
        <v/>
      </c>
      <c r="G2147" s="113">
        <f t="shared" si="105"/>
        <v>0</v>
      </c>
      <c r="H2147" s="115">
        <f t="shared" si="106"/>
        <v>0</v>
      </c>
      <c r="I2147" s="18"/>
      <c r="J2147" s="18"/>
      <c r="K2147" s="7"/>
      <c r="L2147" s="7"/>
      <c r="M2147" s="7"/>
      <c r="N2147" s="18"/>
      <c r="O2147" s="122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</row>
    <row r="2148" spans="1:30" hidden="1">
      <c r="A2148" s="18"/>
      <c r="B2148" s="7"/>
      <c r="C2148" s="18"/>
      <c r="D2148" s="42"/>
      <c r="E2148" s="36"/>
      <c r="F2148" s="112" t="str">
        <f t="shared" si="107"/>
        <v/>
      </c>
      <c r="G2148" s="113">
        <f t="shared" si="105"/>
        <v>0</v>
      </c>
      <c r="H2148" s="115">
        <f t="shared" si="106"/>
        <v>0</v>
      </c>
      <c r="I2148" s="18"/>
      <c r="J2148" s="18"/>
      <c r="K2148" s="7"/>
      <c r="L2148" s="7"/>
      <c r="M2148" s="7"/>
      <c r="N2148" s="18"/>
      <c r="O2148" s="122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</row>
    <row r="2149" spans="1:30" hidden="1">
      <c r="A2149" s="18"/>
      <c r="B2149" s="7"/>
      <c r="C2149" s="18"/>
      <c r="D2149" s="42"/>
      <c r="E2149" s="36"/>
      <c r="F2149" s="112" t="str">
        <f t="shared" si="107"/>
        <v/>
      </c>
      <c r="G2149" s="113">
        <f t="shared" si="105"/>
        <v>0</v>
      </c>
      <c r="H2149" s="115">
        <f t="shared" si="106"/>
        <v>0</v>
      </c>
      <c r="I2149" s="18"/>
      <c r="J2149" s="18"/>
      <c r="K2149" s="7"/>
      <c r="L2149" s="7"/>
      <c r="M2149" s="7"/>
      <c r="N2149" s="18"/>
      <c r="O2149" s="122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</row>
    <row r="2150" spans="1:30" hidden="1">
      <c r="A2150" s="18"/>
      <c r="B2150" s="7"/>
      <c r="C2150" s="18"/>
      <c r="D2150" s="42"/>
      <c r="E2150" s="36"/>
      <c r="F2150" s="112" t="str">
        <f t="shared" si="107"/>
        <v/>
      </c>
      <c r="G2150" s="113">
        <f t="shared" si="105"/>
        <v>0</v>
      </c>
      <c r="H2150" s="115">
        <f t="shared" si="106"/>
        <v>0</v>
      </c>
      <c r="I2150" s="18"/>
      <c r="J2150" s="18"/>
      <c r="K2150" s="7"/>
      <c r="L2150" s="7"/>
      <c r="M2150" s="7"/>
      <c r="N2150" s="18"/>
      <c r="O2150" s="122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</row>
    <row r="2151" spans="1:30" hidden="1">
      <c r="A2151" s="18"/>
      <c r="B2151" s="7"/>
      <c r="C2151" s="18"/>
      <c r="D2151" s="42"/>
      <c r="E2151" s="36"/>
      <c r="F2151" s="112" t="str">
        <f t="shared" si="107"/>
        <v/>
      </c>
      <c r="G2151" s="113">
        <f t="shared" si="105"/>
        <v>0</v>
      </c>
      <c r="H2151" s="115">
        <f t="shared" si="106"/>
        <v>0</v>
      </c>
      <c r="I2151" s="18"/>
      <c r="J2151" s="18"/>
      <c r="K2151" s="7"/>
      <c r="L2151" s="7"/>
      <c r="M2151" s="7"/>
      <c r="N2151" s="18"/>
      <c r="O2151" s="122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</row>
    <row r="2152" spans="1:30" hidden="1">
      <c r="A2152" s="18"/>
      <c r="B2152" s="7"/>
      <c r="C2152" s="18"/>
      <c r="D2152" s="42"/>
      <c r="E2152" s="36"/>
      <c r="F2152" s="112" t="str">
        <f t="shared" si="107"/>
        <v/>
      </c>
      <c r="G2152" s="113">
        <f t="shared" si="105"/>
        <v>0</v>
      </c>
      <c r="H2152" s="115">
        <f t="shared" si="106"/>
        <v>0</v>
      </c>
      <c r="I2152" s="18"/>
      <c r="J2152" s="18"/>
      <c r="K2152" s="7"/>
      <c r="L2152" s="7"/>
      <c r="M2152" s="7"/>
      <c r="N2152" s="18"/>
      <c r="O2152" s="122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</row>
    <row r="2153" spans="1:30" hidden="1">
      <c r="A2153" s="18"/>
      <c r="B2153" s="7"/>
      <c r="C2153" s="18"/>
      <c r="D2153" s="42"/>
      <c r="E2153" s="36"/>
      <c r="F2153" s="112" t="str">
        <f t="shared" si="107"/>
        <v/>
      </c>
      <c r="G2153" s="113">
        <f t="shared" si="105"/>
        <v>0</v>
      </c>
      <c r="H2153" s="115">
        <f t="shared" si="106"/>
        <v>0</v>
      </c>
      <c r="I2153" s="18"/>
      <c r="J2153" s="18"/>
      <c r="K2153" s="7"/>
      <c r="L2153" s="7"/>
      <c r="M2153" s="7"/>
      <c r="N2153" s="18"/>
      <c r="O2153" s="122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</row>
    <row r="2154" spans="1:30" hidden="1">
      <c r="A2154" s="18"/>
      <c r="B2154" s="7"/>
      <c r="C2154" s="18"/>
      <c r="D2154" s="42"/>
      <c r="E2154" s="36"/>
      <c r="F2154" s="112" t="str">
        <f t="shared" si="107"/>
        <v/>
      </c>
      <c r="G2154" s="113">
        <f t="shared" si="105"/>
        <v>0</v>
      </c>
      <c r="H2154" s="115">
        <f t="shared" si="106"/>
        <v>0</v>
      </c>
      <c r="I2154" s="18"/>
      <c r="J2154" s="18"/>
      <c r="K2154" s="7"/>
      <c r="L2154" s="7"/>
      <c r="M2154" s="7"/>
      <c r="N2154" s="18"/>
      <c r="O2154" s="122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</row>
    <row r="2155" spans="1:30" hidden="1">
      <c r="A2155" s="18"/>
      <c r="B2155" s="7"/>
      <c r="C2155" s="18"/>
      <c r="D2155" s="42"/>
      <c r="E2155" s="36"/>
      <c r="F2155" s="112" t="str">
        <f t="shared" si="107"/>
        <v/>
      </c>
      <c r="G2155" s="113">
        <f t="shared" si="105"/>
        <v>0</v>
      </c>
      <c r="H2155" s="115">
        <f t="shared" si="106"/>
        <v>0</v>
      </c>
      <c r="I2155" s="18"/>
      <c r="J2155" s="18"/>
      <c r="K2155" s="7"/>
      <c r="L2155" s="7"/>
      <c r="M2155" s="7"/>
      <c r="N2155" s="18"/>
      <c r="O2155" s="122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</row>
    <row r="2156" spans="1:30" hidden="1">
      <c r="A2156" s="18"/>
      <c r="B2156" s="7"/>
      <c r="C2156" s="18"/>
      <c r="D2156" s="42"/>
      <c r="E2156" s="36"/>
      <c r="F2156" s="112" t="str">
        <f t="shared" si="107"/>
        <v/>
      </c>
      <c r="G2156" s="113">
        <f t="shared" si="105"/>
        <v>0</v>
      </c>
      <c r="H2156" s="115">
        <f t="shared" si="106"/>
        <v>0</v>
      </c>
      <c r="I2156" s="18"/>
      <c r="J2156" s="18"/>
      <c r="K2156" s="7"/>
      <c r="L2156" s="7"/>
      <c r="M2156" s="7"/>
      <c r="N2156" s="18"/>
      <c r="O2156" s="122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</row>
    <row r="2157" spans="1:30" hidden="1">
      <c r="A2157" s="18"/>
      <c r="B2157" s="7"/>
      <c r="C2157" s="18"/>
      <c r="D2157" s="42"/>
      <c r="E2157" s="36"/>
      <c r="F2157" s="112" t="str">
        <f t="shared" si="107"/>
        <v/>
      </c>
      <c r="G2157" s="113">
        <f t="shared" si="105"/>
        <v>0</v>
      </c>
      <c r="H2157" s="115">
        <f t="shared" si="106"/>
        <v>0</v>
      </c>
      <c r="I2157" s="18"/>
      <c r="J2157" s="18"/>
      <c r="K2157" s="7"/>
      <c r="L2157" s="7"/>
      <c r="M2157" s="7"/>
      <c r="N2157" s="18"/>
      <c r="O2157" s="122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</row>
    <row r="2158" spans="1:30" hidden="1">
      <c r="A2158" s="18"/>
      <c r="B2158" s="7"/>
      <c r="C2158" s="18"/>
      <c r="D2158" s="42"/>
      <c r="E2158" s="36"/>
      <c r="F2158" s="112" t="str">
        <f t="shared" si="107"/>
        <v/>
      </c>
      <c r="G2158" s="113">
        <f t="shared" si="105"/>
        <v>0</v>
      </c>
      <c r="H2158" s="115">
        <f t="shared" si="106"/>
        <v>0</v>
      </c>
      <c r="I2158" s="18"/>
      <c r="J2158" s="18"/>
      <c r="K2158" s="7"/>
      <c r="L2158" s="7"/>
      <c r="M2158" s="7"/>
      <c r="N2158" s="18"/>
      <c r="O2158" s="122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</row>
    <row r="2159" spans="1:30" hidden="1">
      <c r="A2159" s="18"/>
      <c r="B2159" s="7"/>
      <c r="C2159" s="18"/>
      <c r="D2159" s="42"/>
      <c r="E2159" s="36"/>
      <c r="F2159" s="112" t="str">
        <f t="shared" si="107"/>
        <v/>
      </c>
      <c r="G2159" s="113">
        <f t="shared" si="105"/>
        <v>0</v>
      </c>
      <c r="H2159" s="115">
        <f t="shared" si="106"/>
        <v>0</v>
      </c>
      <c r="I2159" s="18"/>
      <c r="J2159" s="18"/>
      <c r="K2159" s="7"/>
      <c r="L2159" s="7"/>
      <c r="M2159" s="7"/>
      <c r="N2159" s="18"/>
      <c r="O2159" s="122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</row>
    <row r="2160" spans="1:30" hidden="1">
      <c r="A2160" s="18"/>
      <c r="B2160" s="7"/>
      <c r="C2160" s="18"/>
      <c r="D2160" s="42"/>
      <c r="E2160" s="36"/>
      <c r="F2160" s="112" t="str">
        <f t="shared" si="107"/>
        <v/>
      </c>
      <c r="G2160" s="113">
        <f t="shared" si="105"/>
        <v>0</v>
      </c>
      <c r="H2160" s="115">
        <f t="shared" si="106"/>
        <v>0</v>
      </c>
      <c r="I2160" s="18"/>
      <c r="J2160" s="18"/>
      <c r="K2160" s="7"/>
      <c r="L2160" s="7"/>
      <c r="M2160" s="7"/>
      <c r="N2160" s="18"/>
      <c r="O2160" s="122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</row>
    <row r="2161" spans="1:30" hidden="1">
      <c r="A2161" s="18"/>
      <c r="B2161" s="7"/>
      <c r="C2161" s="18"/>
      <c r="D2161" s="42"/>
      <c r="E2161" s="36"/>
      <c r="F2161" s="112" t="str">
        <f t="shared" si="107"/>
        <v/>
      </c>
      <c r="G2161" s="113">
        <f t="shared" si="105"/>
        <v>0</v>
      </c>
      <c r="H2161" s="115">
        <f t="shared" si="106"/>
        <v>0</v>
      </c>
      <c r="I2161" s="18"/>
      <c r="J2161" s="18"/>
      <c r="K2161" s="7"/>
      <c r="L2161" s="7"/>
      <c r="M2161" s="7"/>
      <c r="N2161" s="18"/>
      <c r="O2161" s="122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</row>
    <row r="2162" spans="1:30" hidden="1">
      <c r="A2162" s="18"/>
      <c r="B2162" s="7"/>
      <c r="C2162" s="18"/>
      <c r="D2162" s="42"/>
      <c r="E2162" s="36"/>
      <c r="F2162" s="112" t="str">
        <f t="shared" si="107"/>
        <v/>
      </c>
      <c r="G2162" s="113">
        <f t="shared" si="105"/>
        <v>0</v>
      </c>
      <c r="H2162" s="115">
        <f t="shared" si="106"/>
        <v>0</v>
      </c>
      <c r="I2162" s="18"/>
      <c r="J2162" s="18"/>
      <c r="K2162" s="7"/>
      <c r="L2162" s="7"/>
      <c r="M2162" s="7"/>
      <c r="N2162" s="18"/>
      <c r="O2162" s="122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</row>
    <row r="2163" spans="1:30" hidden="1">
      <c r="A2163" s="18"/>
      <c r="B2163" s="7"/>
      <c r="C2163" s="18"/>
      <c r="D2163" s="42"/>
      <c r="E2163" s="36"/>
      <c r="F2163" s="112" t="str">
        <f t="shared" si="107"/>
        <v/>
      </c>
      <c r="G2163" s="113">
        <f t="shared" si="105"/>
        <v>0</v>
      </c>
      <c r="H2163" s="115">
        <f t="shared" si="106"/>
        <v>0</v>
      </c>
      <c r="I2163" s="18"/>
      <c r="J2163" s="18"/>
      <c r="K2163" s="7"/>
      <c r="L2163" s="7"/>
      <c r="M2163" s="7"/>
      <c r="N2163" s="18"/>
      <c r="O2163" s="122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</row>
    <row r="2164" spans="1:30" hidden="1">
      <c r="A2164" s="18"/>
      <c r="B2164" s="7"/>
      <c r="C2164" s="18"/>
      <c r="D2164" s="42"/>
      <c r="E2164" s="36"/>
      <c r="F2164" s="112" t="str">
        <f t="shared" si="107"/>
        <v/>
      </c>
      <c r="G2164" s="113">
        <f t="shared" si="105"/>
        <v>0</v>
      </c>
      <c r="H2164" s="115">
        <f t="shared" si="106"/>
        <v>0</v>
      </c>
      <c r="I2164" s="18"/>
      <c r="J2164" s="18"/>
      <c r="K2164" s="7"/>
      <c r="L2164" s="7"/>
      <c r="M2164" s="7"/>
      <c r="N2164" s="18"/>
      <c r="O2164" s="122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</row>
    <row r="2165" spans="1:30" hidden="1">
      <c r="A2165" s="18"/>
      <c r="B2165" s="7"/>
      <c r="C2165" s="18"/>
      <c r="D2165" s="42"/>
      <c r="E2165" s="36"/>
      <c r="F2165" s="112" t="str">
        <f t="shared" si="107"/>
        <v/>
      </c>
      <c r="G2165" s="113">
        <f t="shared" si="105"/>
        <v>0</v>
      </c>
      <c r="H2165" s="115">
        <f t="shared" si="106"/>
        <v>0</v>
      </c>
      <c r="I2165" s="18"/>
      <c r="J2165" s="18"/>
      <c r="K2165" s="7"/>
      <c r="L2165" s="7"/>
      <c r="M2165" s="7"/>
      <c r="N2165" s="18"/>
      <c r="O2165" s="122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</row>
    <row r="2166" spans="1:30" hidden="1">
      <c r="A2166" s="18"/>
      <c r="B2166" s="7"/>
      <c r="C2166" s="18"/>
      <c r="D2166" s="42"/>
      <c r="E2166" s="36"/>
      <c r="F2166" s="112" t="str">
        <f t="shared" si="107"/>
        <v/>
      </c>
      <c r="G2166" s="113">
        <f t="shared" si="105"/>
        <v>0</v>
      </c>
      <c r="H2166" s="115">
        <f t="shared" si="106"/>
        <v>0</v>
      </c>
      <c r="I2166" s="18"/>
      <c r="J2166" s="18"/>
      <c r="K2166" s="7"/>
      <c r="L2166" s="7"/>
      <c r="M2166" s="7"/>
      <c r="N2166" s="18"/>
      <c r="O2166" s="122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</row>
    <row r="2167" spans="1:30" hidden="1">
      <c r="A2167" s="18"/>
      <c r="B2167" s="7"/>
      <c r="C2167" s="18"/>
      <c r="D2167" s="42"/>
      <c r="E2167" s="36"/>
      <c r="F2167" s="112" t="str">
        <f t="shared" si="107"/>
        <v/>
      </c>
      <c r="G2167" s="113">
        <f t="shared" si="105"/>
        <v>0</v>
      </c>
      <c r="H2167" s="115">
        <f t="shared" si="106"/>
        <v>0</v>
      </c>
      <c r="I2167" s="18"/>
      <c r="J2167" s="18"/>
      <c r="K2167" s="7"/>
      <c r="L2167" s="7"/>
      <c r="M2167" s="7"/>
      <c r="N2167" s="18"/>
      <c r="O2167" s="122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</row>
    <row r="2168" spans="1:30" hidden="1">
      <c r="A2168" s="18"/>
      <c r="B2168" s="7"/>
      <c r="C2168" s="18"/>
      <c r="D2168" s="42"/>
      <c r="E2168" s="36"/>
      <c r="F2168" s="112" t="str">
        <f t="shared" si="107"/>
        <v/>
      </c>
      <c r="G2168" s="113">
        <f t="shared" si="105"/>
        <v>0</v>
      </c>
      <c r="H2168" s="115">
        <f t="shared" si="106"/>
        <v>0</v>
      </c>
      <c r="I2168" s="18"/>
      <c r="J2168" s="18"/>
      <c r="K2168" s="7"/>
      <c r="L2168" s="7"/>
      <c r="M2168" s="7"/>
      <c r="N2168" s="18"/>
      <c r="O2168" s="122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</row>
    <row r="2169" spans="1:30" hidden="1">
      <c r="A2169" s="18"/>
      <c r="B2169" s="7"/>
      <c r="C2169" s="18"/>
      <c r="D2169" s="42"/>
      <c r="E2169" s="36"/>
      <c r="F2169" s="112" t="str">
        <f t="shared" si="107"/>
        <v/>
      </c>
      <c r="G2169" s="113">
        <f t="shared" si="105"/>
        <v>0</v>
      </c>
      <c r="H2169" s="115">
        <f t="shared" si="106"/>
        <v>0</v>
      </c>
      <c r="I2169" s="18"/>
      <c r="J2169" s="18"/>
      <c r="K2169" s="7"/>
      <c r="L2169" s="7"/>
      <c r="M2169" s="7"/>
      <c r="N2169" s="18"/>
      <c r="O2169" s="122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</row>
    <row r="2170" spans="1:30" hidden="1">
      <c r="A2170" s="18"/>
      <c r="B2170" s="7"/>
      <c r="C2170" s="18"/>
      <c r="D2170" s="42"/>
      <c r="E2170" s="36"/>
      <c r="F2170" s="112" t="str">
        <f t="shared" si="107"/>
        <v/>
      </c>
      <c r="G2170" s="113">
        <f t="shared" si="105"/>
        <v>0</v>
      </c>
      <c r="H2170" s="115">
        <f t="shared" si="106"/>
        <v>0</v>
      </c>
      <c r="I2170" s="18"/>
      <c r="J2170" s="18"/>
      <c r="K2170" s="7"/>
      <c r="L2170" s="7"/>
      <c r="M2170" s="7"/>
      <c r="N2170" s="18"/>
      <c r="O2170" s="122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</row>
    <row r="2171" spans="1:30" hidden="1">
      <c r="A2171" s="18"/>
      <c r="B2171" s="7"/>
      <c r="C2171" s="18"/>
      <c r="D2171" s="42"/>
      <c r="E2171" s="36"/>
      <c r="F2171" s="112" t="str">
        <f t="shared" si="107"/>
        <v/>
      </c>
      <c r="G2171" s="113">
        <f t="shared" si="105"/>
        <v>0</v>
      </c>
      <c r="H2171" s="115">
        <f t="shared" si="106"/>
        <v>0</v>
      </c>
      <c r="I2171" s="18"/>
      <c r="J2171" s="18"/>
      <c r="K2171" s="7"/>
      <c r="L2171" s="7"/>
      <c r="M2171" s="7"/>
      <c r="N2171" s="18"/>
      <c r="O2171" s="122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</row>
    <row r="2172" spans="1:30" hidden="1">
      <c r="A2172" s="18"/>
      <c r="B2172" s="7"/>
      <c r="C2172" s="18"/>
      <c r="D2172" s="42"/>
      <c r="E2172" s="36"/>
      <c r="F2172" s="112" t="str">
        <f t="shared" si="107"/>
        <v/>
      </c>
      <c r="G2172" s="113">
        <f t="shared" si="105"/>
        <v>0</v>
      </c>
      <c r="H2172" s="115">
        <f t="shared" si="106"/>
        <v>0</v>
      </c>
      <c r="I2172" s="18"/>
      <c r="J2172" s="18"/>
      <c r="K2172" s="7"/>
      <c r="L2172" s="7"/>
      <c r="M2172" s="7"/>
      <c r="N2172" s="18"/>
      <c r="O2172" s="122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</row>
    <row r="2173" spans="1:30" hidden="1">
      <c r="A2173" s="18"/>
      <c r="B2173" s="7"/>
      <c r="C2173" s="18"/>
      <c r="D2173" s="42"/>
      <c r="E2173" s="36"/>
      <c r="F2173" s="112" t="str">
        <f t="shared" si="107"/>
        <v/>
      </c>
      <c r="G2173" s="113">
        <f t="shared" si="105"/>
        <v>0</v>
      </c>
      <c r="H2173" s="115">
        <f t="shared" si="106"/>
        <v>0</v>
      </c>
      <c r="I2173" s="18"/>
      <c r="J2173" s="18"/>
      <c r="K2173" s="7"/>
      <c r="L2173" s="7"/>
      <c r="M2173" s="7"/>
      <c r="N2173" s="18"/>
      <c r="O2173" s="122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</row>
    <row r="2174" spans="1:30" hidden="1">
      <c r="A2174" s="18"/>
      <c r="B2174" s="7"/>
      <c r="C2174" s="18"/>
      <c r="D2174" s="42"/>
      <c r="E2174" s="36"/>
      <c r="F2174" s="112" t="str">
        <f t="shared" si="107"/>
        <v/>
      </c>
      <c r="G2174" s="113">
        <f t="shared" si="105"/>
        <v>0</v>
      </c>
      <c r="H2174" s="115">
        <f t="shared" si="106"/>
        <v>0</v>
      </c>
      <c r="I2174" s="18"/>
      <c r="J2174" s="18"/>
      <c r="K2174" s="7"/>
      <c r="L2174" s="7"/>
      <c r="M2174" s="7"/>
      <c r="N2174" s="18"/>
      <c r="O2174" s="122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</row>
    <row r="2175" spans="1:30" hidden="1">
      <c r="A2175" s="18"/>
      <c r="B2175" s="7"/>
      <c r="C2175" s="18"/>
      <c r="D2175" s="42"/>
      <c r="E2175" s="36"/>
      <c r="F2175" s="112" t="str">
        <f t="shared" si="107"/>
        <v/>
      </c>
      <c r="G2175" s="113">
        <f t="shared" si="105"/>
        <v>0</v>
      </c>
      <c r="H2175" s="115">
        <f t="shared" si="106"/>
        <v>0</v>
      </c>
      <c r="I2175" s="18"/>
      <c r="J2175" s="18"/>
      <c r="K2175" s="7"/>
      <c r="L2175" s="7"/>
      <c r="M2175" s="7"/>
      <c r="N2175" s="18"/>
      <c r="O2175" s="122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</row>
    <row r="2176" spans="1:30" hidden="1">
      <c r="A2176" s="18"/>
      <c r="B2176" s="7"/>
      <c r="C2176" s="18"/>
      <c r="D2176" s="42"/>
      <c r="E2176" s="36"/>
      <c r="F2176" s="112" t="str">
        <f t="shared" si="107"/>
        <v/>
      </c>
      <c r="G2176" s="113">
        <f t="shared" si="105"/>
        <v>0</v>
      </c>
      <c r="H2176" s="115">
        <f t="shared" si="106"/>
        <v>0</v>
      </c>
      <c r="I2176" s="18"/>
      <c r="J2176" s="18"/>
      <c r="K2176" s="7"/>
      <c r="L2176" s="7"/>
      <c r="M2176" s="7"/>
      <c r="N2176" s="18"/>
      <c r="O2176" s="122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</row>
    <row r="2177" spans="1:30" hidden="1">
      <c r="A2177" s="18"/>
      <c r="B2177" s="7"/>
      <c r="C2177" s="18"/>
      <c r="D2177" s="42"/>
      <c r="E2177" s="36"/>
      <c r="F2177" s="112" t="str">
        <f t="shared" si="107"/>
        <v/>
      </c>
      <c r="G2177" s="113">
        <f t="shared" si="105"/>
        <v>0</v>
      </c>
      <c r="H2177" s="115">
        <f t="shared" si="106"/>
        <v>0</v>
      </c>
      <c r="I2177" s="18"/>
      <c r="J2177" s="18"/>
      <c r="K2177" s="7"/>
      <c r="L2177" s="7"/>
      <c r="M2177" s="7"/>
      <c r="N2177" s="18"/>
      <c r="O2177" s="122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</row>
    <row r="2178" spans="1:30" hidden="1">
      <c r="A2178" s="18"/>
      <c r="B2178" s="7"/>
      <c r="C2178" s="18"/>
      <c r="D2178" s="42"/>
      <c r="E2178" s="36"/>
      <c r="F2178" s="112" t="str">
        <f t="shared" si="107"/>
        <v/>
      </c>
      <c r="G2178" s="113">
        <f t="shared" ref="G2178:G2241" si="108">IF(AND(ISNUMBER(F2178), F2178&lt;4), 1, 0)</f>
        <v>0</v>
      </c>
      <c r="H2178" s="115">
        <f t="shared" ref="H2178:H2241" si="109">IF(AND(G2178=1, COUNTIFS(A:A, A2178, B:B, B2178, C:C, C2178) &gt; 1), 1, 0)</f>
        <v>0</v>
      </c>
      <c r="I2178" s="18"/>
      <c r="J2178" s="18"/>
      <c r="K2178" s="7"/>
      <c r="L2178" s="7"/>
      <c r="M2178" s="7"/>
      <c r="N2178" s="18"/>
      <c r="O2178" s="122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</row>
    <row r="2179" spans="1:30" hidden="1">
      <c r="A2179" s="18"/>
      <c r="B2179" s="7"/>
      <c r="C2179" s="18"/>
      <c r="D2179" s="42"/>
      <c r="E2179" s="36"/>
      <c r="F2179" s="112" t="str">
        <f t="shared" ref="F2179:F2242" si="110">IF(ISNUMBER(SEARCH("h",E2179)), LEFT(E2179,SEARCH("h",E2179)-1) + IFERROR(MID(E2179,SEARCH("h",E2179)+1,LEN(E2179)-SEARCH("h",E2179)-1)/60, 0), IF(ISNUMBER(SEARCH("p",E2179)), LEFT(E2179,SEARCH("p",E2179)-1)/60, "")
)</f>
        <v/>
      </c>
      <c r="G2179" s="113">
        <f t="shared" si="108"/>
        <v>0</v>
      </c>
      <c r="H2179" s="115">
        <f t="shared" si="109"/>
        <v>0</v>
      </c>
      <c r="I2179" s="18"/>
      <c r="J2179" s="18"/>
      <c r="K2179" s="7"/>
      <c r="L2179" s="7"/>
      <c r="M2179" s="7"/>
      <c r="N2179" s="18"/>
      <c r="O2179" s="122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</row>
    <row r="2180" spans="1:30" hidden="1">
      <c r="A2180" s="18"/>
      <c r="B2180" s="7"/>
      <c r="C2180" s="18"/>
      <c r="D2180" s="42"/>
      <c r="E2180" s="36"/>
      <c r="F2180" s="112" t="str">
        <f t="shared" si="110"/>
        <v/>
      </c>
      <c r="G2180" s="113">
        <f t="shared" si="108"/>
        <v>0</v>
      </c>
      <c r="H2180" s="115">
        <f t="shared" si="109"/>
        <v>0</v>
      </c>
      <c r="I2180" s="18"/>
      <c r="J2180" s="18"/>
      <c r="K2180" s="7"/>
      <c r="L2180" s="7"/>
      <c r="M2180" s="7"/>
      <c r="N2180" s="18"/>
      <c r="O2180" s="122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</row>
    <row r="2181" spans="1:30" hidden="1">
      <c r="A2181" s="18"/>
      <c r="B2181" s="7"/>
      <c r="C2181" s="18"/>
      <c r="D2181" s="42"/>
      <c r="E2181" s="36"/>
      <c r="F2181" s="112" t="str">
        <f t="shared" si="110"/>
        <v/>
      </c>
      <c r="G2181" s="113">
        <f t="shared" si="108"/>
        <v>0</v>
      </c>
      <c r="H2181" s="115">
        <f t="shared" si="109"/>
        <v>0</v>
      </c>
      <c r="I2181" s="18"/>
      <c r="J2181" s="18"/>
      <c r="K2181" s="7"/>
      <c r="L2181" s="7"/>
      <c r="M2181" s="7"/>
      <c r="N2181" s="18"/>
      <c r="O2181" s="122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</row>
    <row r="2182" spans="1:30" hidden="1">
      <c r="A2182" s="18"/>
      <c r="B2182" s="7"/>
      <c r="C2182" s="18"/>
      <c r="D2182" s="42"/>
      <c r="E2182" s="36"/>
      <c r="F2182" s="112" t="str">
        <f t="shared" si="110"/>
        <v/>
      </c>
      <c r="G2182" s="113">
        <f t="shared" si="108"/>
        <v>0</v>
      </c>
      <c r="H2182" s="115">
        <f t="shared" si="109"/>
        <v>0</v>
      </c>
      <c r="I2182" s="18"/>
      <c r="J2182" s="18"/>
      <c r="K2182" s="7"/>
      <c r="L2182" s="7"/>
      <c r="M2182" s="7"/>
      <c r="N2182" s="18"/>
      <c r="O2182" s="122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</row>
    <row r="2183" spans="1:30" hidden="1">
      <c r="A2183" s="18"/>
      <c r="B2183" s="7"/>
      <c r="C2183" s="18"/>
      <c r="D2183" s="42"/>
      <c r="E2183" s="36"/>
      <c r="F2183" s="112" t="str">
        <f t="shared" si="110"/>
        <v/>
      </c>
      <c r="G2183" s="113">
        <f t="shared" si="108"/>
        <v>0</v>
      </c>
      <c r="H2183" s="115">
        <f t="shared" si="109"/>
        <v>0</v>
      </c>
      <c r="I2183" s="18"/>
      <c r="J2183" s="18"/>
      <c r="K2183" s="7"/>
      <c r="L2183" s="7"/>
      <c r="M2183" s="7"/>
      <c r="N2183" s="18"/>
      <c r="O2183" s="122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</row>
    <row r="2184" spans="1:30" hidden="1">
      <c r="A2184" s="18"/>
      <c r="B2184" s="7"/>
      <c r="C2184" s="18"/>
      <c r="D2184" s="42"/>
      <c r="E2184" s="36"/>
      <c r="F2184" s="112" t="str">
        <f t="shared" si="110"/>
        <v/>
      </c>
      <c r="G2184" s="113">
        <f t="shared" si="108"/>
        <v>0</v>
      </c>
      <c r="H2184" s="115">
        <f t="shared" si="109"/>
        <v>0</v>
      </c>
      <c r="I2184" s="18"/>
      <c r="J2184" s="18"/>
      <c r="K2184" s="7"/>
      <c r="L2184" s="7"/>
      <c r="M2184" s="7"/>
      <c r="N2184" s="18"/>
      <c r="O2184" s="122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</row>
    <row r="2185" spans="1:30" hidden="1">
      <c r="A2185" s="18"/>
      <c r="B2185" s="7"/>
      <c r="C2185" s="18"/>
      <c r="D2185" s="42"/>
      <c r="E2185" s="36"/>
      <c r="F2185" s="112" t="str">
        <f t="shared" si="110"/>
        <v/>
      </c>
      <c r="G2185" s="113">
        <f t="shared" si="108"/>
        <v>0</v>
      </c>
      <c r="H2185" s="115">
        <f t="shared" si="109"/>
        <v>0</v>
      </c>
      <c r="I2185" s="18"/>
      <c r="J2185" s="18"/>
      <c r="K2185" s="7"/>
      <c r="L2185" s="7"/>
      <c r="M2185" s="7"/>
      <c r="N2185" s="18"/>
      <c r="O2185" s="122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</row>
    <row r="2186" spans="1:30" hidden="1">
      <c r="A2186" s="18"/>
      <c r="B2186" s="7"/>
      <c r="C2186" s="18"/>
      <c r="D2186" s="42"/>
      <c r="E2186" s="36"/>
      <c r="F2186" s="112" t="str">
        <f t="shared" si="110"/>
        <v/>
      </c>
      <c r="G2186" s="113">
        <f t="shared" si="108"/>
        <v>0</v>
      </c>
      <c r="H2186" s="115">
        <f t="shared" si="109"/>
        <v>0</v>
      </c>
      <c r="I2186" s="18"/>
      <c r="J2186" s="18"/>
      <c r="K2186" s="7"/>
      <c r="L2186" s="7"/>
      <c r="M2186" s="7"/>
      <c r="N2186" s="18"/>
      <c r="O2186" s="122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</row>
    <row r="2187" spans="1:30" hidden="1">
      <c r="A2187" s="18"/>
      <c r="B2187" s="7"/>
      <c r="C2187" s="18"/>
      <c r="D2187" s="42"/>
      <c r="E2187" s="36"/>
      <c r="F2187" s="112" t="str">
        <f t="shared" si="110"/>
        <v/>
      </c>
      <c r="G2187" s="113">
        <f t="shared" si="108"/>
        <v>0</v>
      </c>
      <c r="H2187" s="115">
        <f t="shared" si="109"/>
        <v>0</v>
      </c>
      <c r="I2187" s="18"/>
      <c r="J2187" s="18"/>
      <c r="K2187" s="7"/>
      <c r="L2187" s="7"/>
      <c r="M2187" s="7"/>
      <c r="N2187" s="18"/>
      <c r="O2187" s="122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</row>
    <row r="2188" spans="1:30" hidden="1">
      <c r="A2188" s="18"/>
      <c r="B2188" s="7"/>
      <c r="C2188" s="18"/>
      <c r="D2188" s="42"/>
      <c r="E2188" s="36"/>
      <c r="F2188" s="112" t="str">
        <f t="shared" si="110"/>
        <v/>
      </c>
      <c r="G2188" s="113">
        <f t="shared" si="108"/>
        <v>0</v>
      </c>
      <c r="H2188" s="115">
        <f t="shared" si="109"/>
        <v>0</v>
      </c>
      <c r="I2188" s="18"/>
      <c r="J2188" s="18"/>
      <c r="K2188" s="7"/>
      <c r="L2188" s="7"/>
      <c r="M2188" s="7"/>
      <c r="N2188" s="18"/>
      <c r="O2188" s="122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</row>
    <row r="2189" spans="1:30" hidden="1">
      <c r="A2189" s="18"/>
      <c r="B2189" s="7"/>
      <c r="C2189" s="18"/>
      <c r="D2189" s="42"/>
      <c r="E2189" s="36"/>
      <c r="F2189" s="112" t="str">
        <f t="shared" si="110"/>
        <v/>
      </c>
      <c r="G2189" s="113">
        <f t="shared" si="108"/>
        <v>0</v>
      </c>
      <c r="H2189" s="115">
        <f t="shared" si="109"/>
        <v>0</v>
      </c>
      <c r="I2189" s="18"/>
      <c r="J2189" s="18"/>
      <c r="K2189" s="7"/>
      <c r="L2189" s="7"/>
      <c r="M2189" s="7"/>
      <c r="N2189" s="18"/>
      <c r="O2189" s="122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</row>
    <row r="2190" spans="1:30" hidden="1">
      <c r="A2190" s="18"/>
      <c r="B2190" s="7"/>
      <c r="C2190" s="18"/>
      <c r="D2190" s="42"/>
      <c r="E2190" s="36"/>
      <c r="F2190" s="112" t="str">
        <f t="shared" si="110"/>
        <v/>
      </c>
      <c r="G2190" s="113">
        <f t="shared" si="108"/>
        <v>0</v>
      </c>
      <c r="H2190" s="115">
        <f t="shared" si="109"/>
        <v>0</v>
      </c>
      <c r="I2190" s="18"/>
      <c r="J2190" s="18"/>
      <c r="K2190" s="7"/>
      <c r="L2190" s="7"/>
      <c r="M2190" s="7"/>
      <c r="N2190" s="18"/>
      <c r="O2190" s="122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</row>
    <row r="2191" spans="1:30" hidden="1">
      <c r="A2191" s="18"/>
      <c r="B2191" s="7"/>
      <c r="C2191" s="18"/>
      <c r="D2191" s="42"/>
      <c r="E2191" s="36"/>
      <c r="F2191" s="112" t="str">
        <f t="shared" si="110"/>
        <v/>
      </c>
      <c r="G2191" s="113">
        <f t="shared" si="108"/>
        <v>0</v>
      </c>
      <c r="H2191" s="115">
        <f t="shared" si="109"/>
        <v>0</v>
      </c>
      <c r="I2191" s="18"/>
      <c r="J2191" s="18"/>
      <c r="K2191" s="7"/>
      <c r="L2191" s="7"/>
      <c r="M2191" s="7"/>
      <c r="N2191" s="18"/>
      <c r="O2191" s="122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</row>
    <row r="2192" spans="1:30" hidden="1">
      <c r="A2192" s="18"/>
      <c r="B2192" s="7"/>
      <c r="C2192" s="18"/>
      <c r="D2192" s="42"/>
      <c r="E2192" s="36"/>
      <c r="F2192" s="112" t="str">
        <f t="shared" si="110"/>
        <v/>
      </c>
      <c r="G2192" s="113">
        <f t="shared" si="108"/>
        <v>0</v>
      </c>
      <c r="H2192" s="115">
        <f t="shared" si="109"/>
        <v>0</v>
      </c>
      <c r="I2192" s="18"/>
      <c r="J2192" s="18"/>
      <c r="K2192" s="7"/>
      <c r="L2192" s="7"/>
      <c r="M2192" s="7"/>
      <c r="N2192" s="18"/>
      <c r="O2192" s="122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</row>
    <row r="2193" spans="1:30" hidden="1">
      <c r="A2193" s="18"/>
      <c r="B2193" s="7"/>
      <c r="C2193" s="18"/>
      <c r="D2193" s="42"/>
      <c r="E2193" s="36"/>
      <c r="F2193" s="112" t="str">
        <f t="shared" si="110"/>
        <v/>
      </c>
      <c r="G2193" s="113">
        <f t="shared" si="108"/>
        <v>0</v>
      </c>
      <c r="H2193" s="115">
        <f t="shared" si="109"/>
        <v>0</v>
      </c>
      <c r="I2193" s="18"/>
      <c r="J2193" s="18"/>
      <c r="K2193" s="7"/>
      <c r="L2193" s="7"/>
      <c r="M2193" s="7"/>
      <c r="N2193" s="18"/>
      <c r="O2193" s="122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</row>
    <row r="2194" spans="1:30" hidden="1">
      <c r="A2194" s="18"/>
      <c r="B2194" s="7"/>
      <c r="C2194" s="18"/>
      <c r="D2194" s="42"/>
      <c r="E2194" s="36"/>
      <c r="F2194" s="112" t="str">
        <f t="shared" si="110"/>
        <v/>
      </c>
      <c r="G2194" s="113">
        <f t="shared" si="108"/>
        <v>0</v>
      </c>
      <c r="H2194" s="115">
        <f t="shared" si="109"/>
        <v>0</v>
      </c>
      <c r="I2194" s="18"/>
      <c r="J2194" s="18"/>
      <c r="K2194" s="7"/>
      <c r="L2194" s="7"/>
      <c r="M2194" s="7"/>
      <c r="N2194" s="18"/>
      <c r="O2194" s="122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</row>
    <row r="2195" spans="1:30" hidden="1">
      <c r="A2195" s="18"/>
      <c r="B2195" s="7"/>
      <c r="C2195" s="18"/>
      <c r="D2195" s="42"/>
      <c r="E2195" s="36"/>
      <c r="F2195" s="112" t="str">
        <f t="shared" si="110"/>
        <v/>
      </c>
      <c r="G2195" s="113">
        <f t="shared" si="108"/>
        <v>0</v>
      </c>
      <c r="H2195" s="115">
        <f t="shared" si="109"/>
        <v>0</v>
      </c>
      <c r="I2195" s="18"/>
      <c r="J2195" s="18"/>
      <c r="K2195" s="7"/>
      <c r="L2195" s="7"/>
      <c r="M2195" s="7"/>
      <c r="N2195" s="18"/>
      <c r="O2195" s="122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</row>
    <row r="2196" spans="1:30" hidden="1">
      <c r="A2196" s="18"/>
      <c r="B2196" s="7"/>
      <c r="C2196" s="18"/>
      <c r="D2196" s="42"/>
      <c r="E2196" s="36"/>
      <c r="F2196" s="112" t="str">
        <f t="shared" si="110"/>
        <v/>
      </c>
      <c r="G2196" s="113">
        <f t="shared" si="108"/>
        <v>0</v>
      </c>
      <c r="H2196" s="115">
        <f t="shared" si="109"/>
        <v>0</v>
      </c>
      <c r="I2196" s="18"/>
      <c r="J2196" s="18"/>
      <c r="K2196" s="7"/>
      <c r="L2196" s="7"/>
      <c r="M2196" s="7"/>
      <c r="N2196" s="18"/>
      <c r="O2196" s="122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</row>
    <row r="2197" spans="1:30" hidden="1">
      <c r="A2197" s="18"/>
      <c r="B2197" s="7"/>
      <c r="C2197" s="18"/>
      <c r="D2197" s="42"/>
      <c r="E2197" s="36"/>
      <c r="F2197" s="112" t="str">
        <f t="shared" si="110"/>
        <v/>
      </c>
      <c r="G2197" s="113">
        <f t="shared" si="108"/>
        <v>0</v>
      </c>
      <c r="H2197" s="115">
        <f t="shared" si="109"/>
        <v>0</v>
      </c>
      <c r="I2197" s="18"/>
      <c r="J2197" s="18"/>
      <c r="K2197" s="7"/>
      <c r="L2197" s="7"/>
      <c r="M2197" s="7"/>
      <c r="N2197" s="18"/>
      <c r="O2197" s="122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</row>
    <row r="2198" spans="1:30" hidden="1">
      <c r="A2198" s="18"/>
      <c r="B2198" s="7"/>
      <c r="C2198" s="18"/>
      <c r="D2198" s="42"/>
      <c r="E2198" s="36"/>
      <c r="F2198" s="112" t="str">
        <f t="shared" si="110"/>
        <v/>
      </c>
      <c r="G2198" s="113">
        <f t="shared" si="108"/>
        <v>0</v>
      </c>
      <c r="H2198" s="115">
        <f t="shared" si="109"/>
        <v>0</v>
      </c>
      <c r="I2198" s="18"/>
      <c r="J2198" s="18"/>
      <c r="K2198" s="7"/>
      <c r="L2198" s="7"/>
      <c r="M2198" s="7"/>
      <c r="N2198" s="18"/>
      <c r="O2198" s="122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</row>
    <row r="2199" spans="1:30" hidden="1">
      <c r="A2199" s="18"/>
      <c r="B2199" s="7"/>
      <c r="C2199" s="18"/>
      <c r="D2199" s="42"/>
      <c r="E2199" s="36"/>
      <c r="F2199" s="112" t="str">
        <f t="shared" si="110"/>
        <v/>
      </c>
      <c r="G2199" s="113">
        <f t="shared" si="108"/>
        <v>0</v>
      </c>
      <c r="H2199" s="115">
        <f t="shared" si="109"/>
        <v>0</v>
      </c>
      <c r="I2199" s="18"/>
      <c r="J2199" s="18"/>
      <c r="K2199" s="7"/>
      <c r="L2199" s="7"/>
      <c r="M2199" s="7"/>
      <c r="N2199" s="18"/>
      <c r="O2199" s="122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</row>
    <row r="2200" spans="1:30" hidden="1">
      <c r="A2200" s="18"/>
      <c r="B2200" s="7"/>
      <c r="C2200" s="18"/>
      <c r="D2200" s="42"/>
      <c r="E2200" s="36"/>
      <c r="F2200" s="112" t="str">
        <f t="shared" si="110"/>
        <v/>
      </c>
      <c r="G2200" s="113">
        <f t="shared" si="108"/>
        <v>0</v>
      </c>
      <c r="H2200" s="115">
        <f t="shared" si="109"/>
        <v>0</v>
      </c>
      <c r="I2200" s="18"/>
      <c r="J2200" s="18"/>
      <c r="K2200" s="7"/>
      <c r="L2200" s="7"/>
      <c r="M2200" s="7"/>
      <c r="N2200" s="18"/>
      <c r="O2200" s="122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</row>
    <row r="2201" spans="1:30" hidden="1">
      <c r="A2201" s="18"/>
      <c r="B2201" s="7"/>
      <c r="C2201" s="18"/>
      <c r="D2201" s="42"/>
      <c r="E2201" s="36"/>
      <c r="F2201" s="112" t="str">
        <f t="shared" si="110"/>
        <v/>
      </c>
      <c r="G2201" s="113">
        <f t="shared" si="108"/>
        <v>0</v>
      </c>
      <c r="H2201" s="115">
        <f t="shared" si="109"/>
        <v>0</v>
      </c>
      <c r="I2201" s="18"/>
      <c r="J2201" s="18"/>
      <c r="K2201" s="7"/>
      <c r="L2201" s="7"/>
      <c r="M2201" s="7"/>
      <c r="N2201" s="18"/>
      <c r="O2201" s="122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</row>
    <row r="2202" spans="1:30" hidden="1">
      <c r="A2202" s="18"/>
      <c r="B2202" s="7"/>
      <c r="C2202" s="18"/>
      <c r="D2202" s="42"/>
      <c r="E2202" s="36"/>
      <c r="F2202" s="112" t="str">
        <f t="shared" si="110"/>
        <v/>
      </c>
      <c r="G2202" s="113">
        <f t="shared" si="108"/>
        <v>0</v>
      </c>
      <c r="H2202" s="115">
        <f t="shared" si="109"/>
        <v>0</v>
      </c>
      <c r="I2202" s="18"/>
      <c r="J2202" s="18"/>
      <c r="K2202" s="7"/>
      <c r="L2202" s="7"/>
      <c r="M2202" s="7"/>
      <c r="N2202" s="18"/>
      <c r="O2202" s="122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</row>
    <row r="2203" spans="1:30" hidden="1">
      <c r="A2203" s="18"/>
      <c r="B2203" s="7"/>
      <c r="C2203" s="18"/>
      <c r="D2203" s="42"/>
      <c r="E2203" s="36"/>
      <c r="F2203" s="112" t="str">
        <f t="shared" si="110"/>
        <v/>
      </c>
      <c r="G2203" s="113">
        <f t="shared" si="108"/>
        <v>0</v>
      </c>
      <c r="H2203" s="115">
        <f t="shared" si="109"/>
        <v>0</v>
      </c>
      <c r="I2203" s="18"/>
      <c r="J2203" s="18"/>
      <c r="K2203" s="7"/>
      <c r="L2203" s="7"/>
      <c r="M2203" s="7"/>
      <c r="N2203" s="18"/>
      <c r="O2203" s="122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</row>
    <row r="2204" spans="1:30" hidden="1">
      <c r="A2204" s="18"/>
      <c r="B2204" s="7"/>
      <c r="C2204" s="18"/>
      <c r="D2204" s="42"/>
      <c r="E2204" s="36"/>
      <c r="F2204" s="112" t="str">
        <f t="shared" si="110"/>
        <v/>
      </c>
      <c r="G2204" s="113">
        <f t="shared" si="108"/>
        <v>0</v>
      </c>
      <c r="H2204" s="115">
        <f t="shared" si="109"/>
        <v>0</v>
      </c>
      <c r="I2204" s="18"/>
      <c r="J2204" s="18"/>
      <c r="K2204" s="7"/>
      <c r="L2204" s="7"/>
      <c r="M2204" s="7"/>
      <c r="N2204" s="18"/>
      <c r="O2204" s="122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</row>
    <row r="2205" spans="1:30" hidden="1">
      <c r="A2205" s="18"/>
      <c r="B2205" s="7"/>
      <c r="C2205" s="18"/>
      <c r="D2205" s="42"/>
      <c r="E2205" s="36"/>
      <c r="F2205" s="112" t="str">
        <f t="shared" si="110"/>
        <v/>
      </c>
      <c r="G2205" s="113">
        <f t="shared" si="108"/>
        <v>0</v>
      </c>
      <c r="H2205" s="115">
        <f t="shared" si="109"/>
        <v>0</v>
      </c>
      <c r="I2205" s="18"/>
      <c r="J2205" s="18"/>
      <c r="K2205" s="7"/>
      <c r="L2205" s="7"/>
      <c r="M2205" s="7"/>
      <c r="N2205" s="18"/>
      <c r="O2205" s="122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</row>
    <row r="2206" spans="1:30" hidden="1">
      <c r="A2206" s="18"/>
      <c r="B2206" s="7"/>
      <c r="C2206" s="18"/>
      <c r="D2206" s="42"/>
      <c r="E2206" s="36"/>
      <c r="F2206" s="112" t="str">
        <f t="shared" si="110"/>
        <v/>
      </c>
      <c r="G2206" s="113">
        <f t="shared" si="108"/>
        <v>0</v>
      </c>
      <c r="H2206" s="115">
        <f t="shared" si="109"/>
        <v>0</v>
      </c>
      <c r="I2206" s="18"/>
      <c r="J2206" s="18"/>
      <c r="K2206" s="7"/>
      <c r="L2206" s="7"/>
      <c r="M2206" s="7"/>
      <c r="N2206" s="18"/>
      <c r="O2206" s="122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</row>
    <row r="2207" spans="1:30" hidden="1">
      <c r="A2207" s="18"/>
      <c r="B2207" s="7"/>
      <c r="C2207" s="18"/>
      <c r="D2207" s="42"/>
      <c r="E2207" s="36"/>
      <c r="F2207" s="112" t="str">
        <f t="shared" si="110"/>
        <v/>
      </c>
      <c r="G2207" s="113">
        <f t="shared" si="108"/>
        <v>0</v>
      </c>
      <c r="H2207" s="115">
        <f t="shared" si="109"/>
        <v>0</v>
      </c>
      <c r="I2207" s="18"/>
      <c r="J2207" s="18"/>
      <c r="K2207" s="7"/>
      <c r="L2207" s="7"/>
      <c r="M2207" s="7"/>
      <c r="N2207" s="18"/>
      <c r="O2207" s="122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</row>
    <row r="2208" spans="1:30" hidden="1">
      <c r="A2208" s="18"/>
      <c r="B2208" s="7"/>
      <c r="C2208" s="18"/>
      <c r="D2208" s="42"/>
      <c r="E2208" s="36"/>
      <c r="F2208" s="112" t="str">
        <f t="shared" si="110"/>
        <v/>
      </c>
      <c r="G2208" s="113">
        <f t="shared" si="108"/>
        <v>0</v>
      </c>
      <c r="H2208" s="115">
        <f t="shared" si="109"/>
        <v>0</v>
      </c>
      <c r="I2208" s="18"/>
      <c r="J2208" s="18"/>
      <c r="K2208" s="7"/>
      <c r="L2208" s="7"/>
      <c r="M2208" s="7"/>
      <c r="N2208" s="18"/>
      <c r="O2208" s="122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</row>
    <row r="2209" spans="1:30" hidden="1">
      <c r="A2209" s="18"/>
      <c r="B2209" s="7"/>
      <c r="C2209" s="18"/>
      <c r="D2209" s="42"/>
      <c r="E2209" s="36"/>
      <c r="F2209" s="112" t="str">
        <f t="shared" si="110"/>
        <v/>
      </c>
      <c r="G2209" s="113">
        <f t="shared" si="108"/>
        <v>0</v>
      </c>
      <c r="H2209" s="115">
        <f t="shared" si="109"/>
        <v>0</v>
      </c>
      <c r="I2209" s="18"/>
      <c r="J2209" s="18"/>
      <c r="K2209" s="7"/>
      <c r="L2209" s="7"/>
      <c r="M2209" s="7"/>
      <c r="N2209" s="18"/>
      <c r="O2209" s="122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</row>
    <row r="2210" spans="1:30" hidden="1">
      <c r="A2210" s="18"/>
      <c r="B2210" s="7"/>
      <c r="C2210" s="18"/>
      <c r="D2210" s="42"/>
      <c r="E2210" s="36"/>
      <c r="F2210" s="112" t="str">
        <f t="shared" si="110"/>
        <v/>
      </c>
      <c r="G2210" s="113">
        <f t="shared" si="108"/>
        <v>0</v>
      </c>
      <c r="H2210" s="115">
        <f t="shared" si="109"/>
        <v>0</v>
      </c>
      <c r="I2210" s="18"/>
      <c r="J2210" s="18"/>
      <c r="K2210" s="7"/>
      <c r="L2210" s="7"/>
      <c r="M2210" s="7"/>
      <c r="N2210" s="18"/>
      <c r="O2210" s="122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</row>
    <row r="2211" spans="1:30" hidden="1">
      <c r="A2211" s="18"/>
      <c r="B2211" s="7"/>
      <c r="C2211" s="18"/>
      <c r="D2211" s="42"/>
      <c r="E2211" s="36"/>
      <c r="F2211" s="112" t="str">
        <f t="shared" si="110"/>
        <v/>
      </c>
      <c r="G2211" s="113">
        <f t="shared" si="108"/>
        <v>0</v>
      </c>
      <c r="H2211" s="115">
        <f t="shared" si="109"/>
        <v>0</v>
      </c>
      <c r="I2211" s="18"/>
      <c r="J2211" s="18"/>
      <c r="K2211" s="7"/>
      <c r="L2211" s="7"/>
      <c r="M2211" s="7"/>
      <c r="N2211" s="18"/>
      <c r="O2211" s="122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</row>
    <row r="2212" spans="1:30" hidden="1">
      <c r="A2212" s="18"/>
      <c r="B2212" s="7"/>
      <c r="C2212" s="18"/>
      <c r="D2212" s="42"/>
      <c r="E2212" s="36"/>
      <c r="F2212" s="112" t="str">
        <f t="shared" si="110"/>
        <v/>
      </c>
      <c r="G2212" s="113">
        <f t="shared" si="108"/>
        <v>0</v>
      </c>
      <c r="H2212" s="115">
        <f t="shared" si="109"/>
        <v>0</v>
      </c>
      <c r="I2212" s="18"/>
      <c r="J2212" s="18"/>
      <c r="K2212" s="7"/>
      <c r="L2212" s="7"/>
      <c r="M2212" s="7"/>
      <c r="N2212" s="18"/>
      <c r="O2212" s="122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</row>
    <row r="2213" spans="1:30" hidden="1">
      <c r="A2213" s="18"/>
      <c r="B2213" s="7"/>
      <c r="C2213" s="18"/>
      <c r="D2213" s="42"/>
      <c r="E2213" s="36"/>
      <c r="F2213" s="112" t="str">
        <f t="shared" si="110"/>
        <v/>
      </c>
      <c r="G2213" s="113">
        <f t="shared" si="108"/>
        <v>0</v>
      </c>
      <c r="H2213" s="115">
        <f t="shared" si="109"/>
        <v>0</v>
      </c>
      <c r="I2213" s="18"/>
      <c r="J2213" s="18"/>
      <c r="K2213" s="7"/>
      <c r="L2213" s="7"/>
      <c r="M2213" s="7"/>
      <c r="N2213" s="18"/>
      <c r="O2213" s="122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</row>
    <row r="2214" spans="1:30" hidden="1">
      <c r="A2214" s="18"/>
      <c r="B2214" s="7"/>
      <c r="C2214" s="18"/>
      <c r="D2214" s="42"/>
      <c r="E2214" s="36"/>
      <c r="F2214" s="112" t="str">
        <f t="shared" si="110"/>
        <v/>
      </c>
      <c r="G2214" s="113">
        <f t="shared" si="108"/>
        <v>0</v>
      </c>
      <c r="H2214" s="115">
        <f t="shared" si="109"/>
        <v>0</v>
      </c>
      <c r="I2214" s="18"/>
      <c r="J2214" s="18"/>
      <c r="K2214" s="7"/>
      <c r="L2214" s="7"/>
      <c r="M2214" s="7"/>
      <c r="N2214" s="18"/>
      <c r="O2214" s="122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</row>
    <row r="2215" spans="1:30" hidden="1">
      <c r="A2215" s="18"/>
      <c r="B2215" s="7"/>
      <c r="C2215" s="18"/>
      <c r="D2215" s="42"/>
      <c r="E2215" s="36"/>
      <c r="F2215" s="112" t="str">
        <f t="shared" si="110"/>
        <v/>
      </c>
      <c r="G2215" s="113">
        <f t="shared" si="108"/>
        <v>0</v>
      </c>
      <c r="H2215" s="115">
        <f t="shared" si="109"/>
        <v>0</v>
      </c>
      <c r="I2215" s="18"/>
      <c r="J2215" s="18"/>
      <c r="K2215" s="7"/>
      <c r="L2215" s="7"/>
      <c r="M2215" s="7"/>
      <c r="N2215" s="18"/>
      <c r="O2215" s="122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</row>
    <row r="2216" spans="1:30" hidden="1">
      <c r="A2216" s="18"/>
      <c r="B2216" s="7"/>
      <c r="C2216" s="18"/>
      <c r="D2216" s="42"/>
      <c r="E2216" s="36"/>
      <c r="F2216" s="112" t="str">
        <f t="shared" si="110"/>
        <v/>
      </c>
      <c r="G2216" s="113">
        <f t="shared" si="108"/>
        <v>0</v>
      </c>
      <c r="H2216" s="115">
        <f t="shared" si="109"/>
        <v>0</v>
      </c>
      <c r="I2216" s="18"/>
      <c r="J2216" s="18"/>
      <c r="K2216" s="7"/>
      <c r="L2216" s="7"/>
      <c r="M2216" s="7"/>
      <c r="N2216" s="18"/>
      <c r="O2216" s="122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</row>
    <row r="2217" spans="1:30" hidden="1">
      <c r="A2217" s="18"/>
      <c r="B2217" s="7"/>
      <c r="C2217" s="18"/>
      <c r="D2217" s="42"/>
      <c r="E2217" s="36"/>
      <c r="F2217" s="112" t="str">
        <f t="shared" si="110"/>
        <v/>
      </c>
      <c r="G2217" s="113">
        <f t="shared" si="108"/>
        <v>0</v>
      </c>
      <c r="H2217" s="115">
        <f t="shared" si="109"/>
        <v>0</v>
      </c>
      <c r="I2217" s="18"/>
      <c r="J2217" s="18"/>
      <c r="K2217" s="7"/>
      <c r="L2217" s="7"/>
      <c r="M2217" s="7"/>
      <c r="N2217" s="18"/>
      <c r="O2217" s="122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</row>
    <row r="2218" spans="1:30" hidden="1">
      <c r="A2218" s="18"/>
      <c r="B2218" s="7"/>
      <c r="C2218" s="18"/>
      <c r="D2218" s="42"/>
      <c r="E2218" s="36"/>
      <c r="F2218" s="112" t="str">
        <f t="shared" si="110"/>
        <v/>
      </c>
      <c r="G2218" s="113">
        <f t="shared" si="108"/>
        <v>0</v>
      </c>
      <c r="H2218" s="115">
        <f t="shared" si="109"/>
        <v>0</v>
      </c>
      <c r="I2218" s="18"/>
      <c r="J2218" s="18"/>
      <c r="K2218" s="7"/>
      <c r="L2218" s="7"/>
      <c r="M2218" s="7"/>
      <c r="N2218" s="18"/>
      <c r="O2218" s="122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</row>
    <row r="2219" spans="1:30" hidden="1">
      <c r="A2219" s="18"/>
      <c r="B2219" s="7"/>
      <c r="C2219" s="18"/>
      <c r="D2219" s="42"/>
      <c r="E2219" s="36"/>
      <c r="F2219" s="112" t="str">
        <f t="shared" si="110"/>
        <v/>
      </c>
      <c r="G2219" s="113">
        <f t="shared" si="108"/>
        <v>0</v>
      </c>
      <c r="H2219" s="115">
        <f t="shared" si="109"/>
        <v>0</v>
      </c>
      <c r="I2219" s="18"/>
      <c r="J2219" s="18"/>
      <c r="K2219" s="7"/>
      <c r="L2219" s="7"/>
      <c r="M2219" s="7"/>
      <c r="N2219" s="18"/>
      <c r="O2219" s="122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</row>
    <row r="2220" spans="1:30" hidden="1">
      <c r="A2220" s="18"/>
      <c r="B2220" s="7"/>
      <c r="C2220" s="18"/>
      <c r="D2220" s="42"/>
      <c r="E2220" s="36"/>
      <c r="F2220" s="112" t="str">
        <f t="shared" si="110"/>
        <v/>
      </c>
      <c r="G2220" s="113">
        <f t="shared" si="108"/>
        <v>0</v>
      </c>
      <c r="H2220" s="115">
        <f t="shared" si="109"/>
        <v>0</v>
      </c>
      <c r="I2220" s="18"/>
      <c r="J2220" s="18"/>
      <c r="K2220" s="7"/>
      <c r="L2220" s="7"/>
      <c r="M2220" s="7"/>
      <c r="N2220" s="18"/>
      <c r="O2220" s="122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</row>
    <row r="2221" spans="1:30" hidden="1">
      <c r="A2221" s="18"/>
      <c r="B2221" s="7"/>
      <c r="C2221" s="18"/>
      <c r="D2221" s="42"/>
      <c r="E2221" s="36"/>
      <c r="F2221" s="112" t="str">
        <f t="shared" si="110"/>
        <v/>
      </c>
      <c r="G2221" s="113">
        <f t="shared" si="108"/>
        <v>0</v>
      </c>
      <c r="H2221" s="115">
        <f t="shared" si="109"/>
        <v>0</v>
      </c>
      <c r="I2221" s="18"/>
      <c r="J2221" s="18"/>
      <c r="K2221" s="7"/>
      <c r="L2221" s="7"/>
      <c r="M2221" s="7"/>
      <c r="N2221" s="18"/>
      <c r="O2221" s="122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</row>
    <row r="2222" spans="1:30" hidden="1">
      <c r="A2222" s="18"/>
      <c r="B2222" s="7"/>
      <c r="C2222" s="18"/>
      <c r="D2222" s="42"/>
      <c r="E2222" s="36"/>
      <c r="F2222" s="112" t="str">
        <f t="shared" si="110"/>
        <v/>
      </c>
      <c r="G2222" s="113">
        <f t="shared" si="108"/>
        <v>0</v>
      </c>
      <c r="H2222" s="115">
        <f t="shared" si="109"/>
        <v>0</v>
      </c>
      <c r="I2222" s="18"/>
      <c r="J2222" s="18"/>
      <c r="K2222" s="7"/>
      <c r="L2222" s="7"/>
      <c r="M2222" s="7"/>
      <c r="N2222" s="18"/>
      <c r="O2222" s="122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</row>
    <row r="2223" spans="1:30" hidden="1">
      <c r="A2223" s="18"/>
      <c r="B2223" s="7"/>
      <c r="C2223" s="18"/>
      <c r="D2223" s="42"/>
      <c r="E2223" s="36"/>
      <c r="F2223" s="112" t="str">
        <f t="shared" si="110"/>
        <v/>
      </c>
      <c r="G2223" s="113">
        <f t="shared" si="108"/>
        <v>0</v>
      </c>
      <c r="H2223" s="115">
        <f t="shared" si="109"/>
        <v>0</v>
      </c>
      <c r="I2223" s="18"/>
      <c r="J2223" s="18"/>
      <c r="K2223" s="7"/>
      <c r="L2223" s="7"/>
      <c r="M2223" s="7"/>
      <c r="N2223" s="18"/>
      <c r="O2223" s="122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</row>
    <row r="2224" spans="1:30" hidden="1">
      <c r="A2224" s="18"/>
      <c r="B2224" s="7"/>
      <c r="C2224" s="18"/>
      <c r="D2224" s="42"/>
      <c r="E2224" s="36"/>
      <c r="F2224" s="112" t="str">
        <f t="shared" si="110"/>
        <v/>
      </c>
      <c r="G2224" s="113">
        <f t="shared" si="108"/>
        <v>0</v>
      </c>
      <c r="H2224" s="115">
        <f t="shared" si="109"/>
        <v>0</v>
      </c>
      <c r="I2224" s="18"/>
      <c r="J2224" s="18"/>
      <c r="K2224" s="7"/>
      <c r="L2224" s="7"/>
      <c r="M2224" s="7"/>
      <c r="N2224" s="18"/>
      <c r="O2224" s="122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</row>
    <row r="2225" spans="1:30" hidden="1">
      <c r="A2225" s="18"/>
      <c r="B2225" s="7"/>
      <c r="C2225" s="18"/>
      <c r="D2225" s="42"/>
      <c r="E2225" s="36"/>
      <c r="F2225" s="112" t="str">
        <f t="shared" si="110"/>
        <v/>
      </c>
      <c r="G2225" s="113">
        <f t="shared" si="108"/>
        <v>0</v>
      </c>
      <c r="H2225" s="115">
        <f t="shared" si="109"/>
        <v>0</v>
      </c>
      <c r="I2225" s="18"/>
      <c r="J2225" s="18"/>
      <c r="K2225" s="7"/>
      <c r="L2225" s="7"/>
      <c r="M2225" s="7"/>
      <c r="N2225" s="18"/>
      <c r="O2225" s="122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</row>
    <row r="2226" spans="1:30" hidden="1">
      <c r="A2226" s="18"/>
      <c r="B2226" s="7"/>
      <c r="C2226" s="18"/>
      <c r="D2226" s="42"/>
      <c r="E2226" s="36"/>
      <c r="F2226" s="112" t="str">
        <f t="shared" si="110"/>
        <v/>
      </c>
      <c r="G2226" s="113">
        <f t="shared" si="108"/>
        <v>0</v>
      </c>
      <c r="H2226" s="115">
        <f t="shared" si="109"/>
        <v>0</v>
      </c>
      <c r="I2226" s="18"/>
      <c r="J2226" s="18"/>
      <c r="K2226" s="7"/>
      <c r="L2226" s="7"/>
      <c r="M2226" s="7"/>
      <c r="N2226" s="18"/>
      <c r="O2226" s="122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</row>
    <row r="2227" spans="1:30" hidden="1">
      <c r="A2227" s="18"/>
      <c r="B2227" s="7"/>
      <c r="C2227" s="18"/>
      <c r="D2227" s="42"/>
      <c r="E2227" s="36"/>
      <c r="F2227" s="112" t="str">
        <f t="shared" si="110"/>
        <v/>
      </c>
      <c r="G2227" s="113">
        <f t="shared" si="108"/>
        <v>0</v>
      </c>
      <c r="H2227" s="115">
        <f t="shared" si="109"/>
        <v>0</v>
      </c>
      <c r="I2227" s="18"/>
      <c r="J2227" s="18"/>
      <c r="K2227" s="7"/>
      <c r="L2227" s="7"/>
      <c r="M2227" s="7"/>
      <c r="N2227" s="18"/>
      <c r="O2227" s="122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</row>
    <row r="2228" spans="1:30" hidden="1">
      <c r="A2228" s="18"/>
      <c r="B2228" s="7"/>
      <c r="C2228" s="18"/>
      <c r="D2228" s="42"/>
      <c r="E2228" s="36"/>
      <c r="F2228" s="112" t="str">
        <f t="shared" si="110"/>
        <v/>
      </c>
      <c r="G2228" s="113">
        <f t="shared" si="108"/>
        <v>0</v>
      </c>
      <c r="H2228" s="115">
        <f t="shared" si="109"/>
        <v>0</v>
      </c>
      <c r="I2228" s="18"/>
      <c r="J2228" s="18"/>
      <c r="K2228" s="7"/>
      <c r="L2228" s="7"/>
      <c r="M2228" s="7"/>
      <c r="N2228" s="18"/>
      <c r="O2228" s="122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</row>
    <row r="2229" spans="1:30" hidden="1">
      <c r="A2229" s="18"/>
      <c r="B2229" s="7"/>
      <c r="C2229" s="18"/>
      <c r="D2229" s="42"/>
      <c r="E2229" s="36"/>
      <c r="F2229" s="112" t="str">
        <f t="shared" si="110"/>
        <v/>
      </c>
      <c r="G2229" s="113">
        <f t="shared" si="108"/>
        <v>0</v>
      </c>
      <c r="H2229" s="115">
        <f t="shared" si="109"/>
        <v>0</v>
      </c>
      <c r="I2229" s="18"/>
      <c r="J2229" s="18"/>
      <c r="K2229" s="7"/>
      <c r="L2229" s="7"/>
      <c r="M2229" s="7"/>
      <c r="N2229" s="18"/>
      <c r="O2229" s="122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</row>
    <row r="2230" spans="1:30" hidden="1">
      <c r="A2230" s="18"/>
      <c r="B2230" s="7"/>
      <c r="C2230" s="18"/>
      <c r="D2230" s="42"/>
      <c r="E2230" s="36"/>
      <c r="F2230" s="112" t="str">
        <f t="shared" si="110"/>
        <v/>
      </c>
      <c r="G2230" s="113">
        <f t="shared" si="108"/>
        <v>0</v>
      </c>
      <c r="H2230" s="115">
        <f t="shared" si="109"/>
        <v>0</v>
      </c>
      <c r="I2230" s="18"/>
      <c r="J2230" s="18"/>
      <c r="K2230" s="7"/>
      <c r="L2230" s="7"/>
      <c r="M2230" s="7"/>
      <c r="N2230" s="18"/>
      <c r="O2230" s="122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</row>
    <row r="2231" spans="1:30" hidden="1">
      <c r="A2231" s="18"/>
      <c r="B2231" s="7"/>
      <c r="C2231" s="18"/>
      <c r="D2231" s="42"/>
      <c r="E2231" s="36"/>
      <c r="F2231" s="112" t="str">
        <f t="shared" si="110"/>
        <v/>
      </c>
      <c r="G2231" s="113">
        <f t="shared" si="108"/>
        <v>0</v>
      </c>
      <c r="H2231" s="115">
        <f t="shared" si="109"/>
        <v>0</v>
      </c>
      <c r="I2231" s="18"/>
      <c r="J2231" s="18"/>
      <c r="K2231" s="7"/>
      <c r="L2231" s="7"/>
      <c r="M2231" s="7"/>
      <c r="N2231" s="18"/>
      <c r="O2231" s="122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</row>
    <row r="2232" spans="1:30" hidden="1">
      <c r="A2232" s="18"/>
      <c r="B2232" s="7"/>
      <c r="C2232" s="18"/>
      <c r="D2232" s="42"/>
      <c r="E2232" s="36"/>
      <c r="F2232" s="112" t="str">
        <f t="shared" si="110"/>
        <v/>
      </c>
      <c r="G2232" s="113">
        <f t="shared" si="108"/>
        <v>0</v>
      </c>
      <c r="H2232" s="115">
        <f t="shared" si="109"/>
        <v>0</v>
      </c>
      <c r="I2232" s="18"/>
      <c r="J2232" s="18"/>
      <c r="K2232" s="7"/>
      <c r="L2232" s="7"/>
      <c r="M2232" s="7"/>
      <c r="N2232" s="18"/>
      <c r="O2232" s="122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</row>
    <row r="2233" spans="1:30" hidden="1">
      <c r="A2233" s="18"/>
      <c r="B2233" s="7"/>
      <c r="C2233" s="18"/>
      <c r="D2233" s="42"/>
      <c r="E2233" s="36"/>
      <c r="F2233" s="112" t="str">
        <f t="shared" si="110"/>
        <v/>
      </c>
      <c r="G2233" s="113">
        <f t="shared" si="108"/>
        <v>0</v>
      </c>
      <c r="H2233" s="115">
        <f t="shared" si="109"/>
        <v>0</v>
      </c>
      <c r="I2233" s="18"/>
      <c r="J2233" s="18"/>
      <c r="K2233" s="7"/>
      <c r="L2233" s="7"/>
      <c r="M2233" s="7"/>
      <c r="N2233" s="18"/>
      <c r="O2233" s="122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</row>
    <row r="2234" spans="1:30" hidden="1">
      <c r="A2234" s="18"/>
      <c r="B2234" s="7"/>
      <c r="C2234" s="18"/>
      <c r="D2234" s="42"/>
      <c r="E2234" s="36"/>
      <c r="F2234" s="112" t="str">
        <f t="shared" si="110"/>
        <v/>
      </c>
      <c r="G2234" s="113">
        <f t="shared" si="108"/>
        <v>0</v>
      </c>
      <c r="H2234" s="115">
        <f t="shared" si="109"/>
        <v>0</v>
      </c>
      <c r="I2234" s="18"/>
      <c r="J2234" s="18"/>
      <c r="K2234" s="7"/>
      <c r="L2234" s="7"/>
      <c r="M2234" s="7"/>
      <c r="N2234" s="18"/>
      <c r="O2234" s="122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</row>
    <row r="2235" spans="1:30" hidden="1">
      <c r="A2235" s="18"/>
      <c r="B2235" s="7"/>
      <c r="C2235" s="18"/>
      <c r="D2235" s="42"/>
      <c r="E2235" s="36"/>
      <c r="F2235" s="112" t="str">
        <f t="shared" si="110"/>
        <v/>
      </c>
      <c r="G2235" s="113">
        <f t="shared" si="108"/>
        <v>0</v>
      </c>
      <c r="H2235" s="115">
        <f t="shared" si="109"/>
        <v>0</v>
      </c>
      <c r="I2235" s="18"/>
      <c r="J2235" s="18"/>
      <c r="K2235" s="7"/>
      <c r="L2235" s="7"/>
      <c r="M2235" s="7"/>
      <c r="N2235" s="18"/>
      <c r="O2235" s="122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</row>
    <row r="2236" spans="1:30" hidden="1">
      <c r="A2236" s="18"/>
      <c r="B2236" s="7"/>
      <c r="C2236" s="18"/>
      <c r="D2236" s="42"/>
      <c r="E2236" s="36"/>
      <c r="F2236" s="112" t="str">
        <f t="shared" si="110"/>
        <v/>
      </c>
      <c r="G2236" s="113">
        <f t="shared" si="108"/>
        <v>0</v>
      </c>
      <c r="H2236" s="115">
        <f t="shared" si="109"/>
        <v>0</v>
      </c>
      <c r="I2236" s="18"/>
      <c r="J2236" s="18"/>
      <c r="K2236" s="7"/>
      <c r="L2236" s="7"/>
      <c r="M2236" s="7"/>
      <c r="N2236" s="18"/>
      <c r="O2236" s="122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</row>
    <row r="2237" spans="1:30" hidden="1">
      <c r="A2237" s="18"/>
      <c r="B2237" s="7"/>
      <c r="C2237" s="18"/>
      <c r="D2237" s="42"/>
      <c r="E2237" s="36"/>
      <c r="F2237" s="112" t="str">
        <f t="shared" si="110"/>
        <v/>
      </c>
      <c r="G2237" s="113">
        <f t="shared" si="108"/>
        <v>0</v>
      </c>
      <c r="H2237" s="115">
        <f t="shared" si="109"/>
        <v>0</v>
      </c>
      <c r="I2237" s="18"/>
      <c r="J2237" s="18"/>
      <c r="K2237" s="7"/>
      <c r="L2237" s="7"/>
      <c r="M2237" s="7"/>
      <c r="N2237" s="18"/>
      <c r="O2237" s="122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</row>
    <row r="2238" spans="1:30" hidden="1">
      <c r="A2238" s="18"/>
      <c r="B2238" s="7"/>
      <c r="C2238" s="18"/>
      <c r="D2238" s="42"/>
      <c r="E2238" s="36"/>
      <c r="F2238" s="112" t="str">
        <f t="shared" si="110"/>
        <v/>
      </c>
      <c r="G2238" s="113">
        <f t="shared" si="108"/>
        <v>0</v>
      </c>
      <c r="H2238" s="115">
        <f t="shared" si="109"/>
        <v>0</v>
      </c>
      <c r="I2238" s="18"/>
      <c r="J2238" s="18"/>
      <c r="K2238" s="7"/>
      <c r="L2238" s="7"/>
      <c r="M2238" s="7"/>
      <c r="N2238" s="18"/>
      <c r="O2238" s="122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</row>
    <row r="2239" spans="1:30" hidden="1">
      <c r="A2239" s="18"/>
      <c r="B2239" s="7"/>
      <c r="C2239" s="18"/>
      <c r="D2239" s="42"/>
      <c r="E2239" s="36"/>
      <c r="F2239" s="112" t="str">
        <f t="shared" si="110"/>
        <v/>
      </c>
      <c r="G2239" s="113">
        <f t="shared" si="108"/>
        <v>0</v>
      </c>
      <c r="H2239" s="115">
        <f t="shared" si="109"/>
        <v>0</v>
      </c>
      <c r="I2239" s="18"/>
      <c r="J2239" s="18"/>
      <c r="K2239" s="7"/>
      <c r="L2239" s="7"/>
      <c r="M2239" s="7"/>
      <c r="N2239" s="18"/>
      <c r="O2239" s="122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</row>
    <row r="2240" spans="1:30" hidden="1">
      <c r="A2240" s="18"/>
      <c r="B2240" s="7"/>
      <c r="C2240" s="18"/>
      <c r="D2240" s="42"/>
      <c r="E2240" s="36"/>
      <c r="F2240" s="112" t="str">
        <f t="shared" si="110"/>
        <v/>
      </c>
      <c r="G2240" s="113">
        <f t="shared" si="108"/>
        <v>0</v>
      </c>
      <c r="H2240" s="115">
        <f t="shared" si="109"/>
        <v>0</v>
      </c>
      <c r="I2240" s="18"/>
      <c r="J2240" s="18"/>
      <c r="K2240" s="7"/>
      <c r="L2240" s="7"/>
      <c r="M2240" s="7"/>
      <c r="N2240" s="18"/>
      <c r="O2240" s="122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</row>
    <row r="2241" spans="1:30" hidden="1">
      <c r="A2241" s="18"/>
      <c r="B2241" s="7"/>
      <c r="C2241" s="18"/>
      <c r="D2241" s="42"/>
      <c r="E2241" s="36"/>
      <c r="F2241" s="112" t="str">
        <f t="shared" si="110"/>
        <v/>
      </c>
      <c r="G2241" s="113">
        <f t="shared" si="108"/>
        <v>0</v>
      </c>
      <c r="H2241" s="115">
        <f t="shared" si="109"/>
        <v>0</v>
      </c>
      <c r="I2241" s="18"/>
      <c r="J2241" s="18"/>
      <c r="K2241" s="7"/>
      <c r="L2241" s="7"/>
      <c r="M2241" s="7"/>
      <c r="N2241" s="18"/>
      <c r="O2241" s="122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</row>
    <row r="2242" spans="1:30" hidden="1">
      <c r="A2242" s="18"/>
      <c r="B2242" s="7"/>
      <c r="C2242" s="18"/>
      <c r="D2242" s="42"/>
      <c r="E2242" s="36"/>
      <c r="F2242" s="112" t="str">
        <f t="shared" si="110"/>
        <v/>
      </c>
      <c r="G2242" s="113">
        <f t="shared" ref="G2242:G2305" si="111">IF(AND(ISNUMBER(F2242), F2242&lt;4), 1, 0)</f>
        <v>0</v>
      </c>
      <c r="H2242" s="115">
        <f t="shared" ref="H2242:H2305" si="112">IF(AND(G2242=1, COUNTIFS(A:A, A2242, B:B, B2242, C:C, C2242) &gt; 1), 1, 0)</f>
        <v>0</v>
      </c>
      <c r="I2242" s="18"/>
      <c r="J2242" s="18"/>
      <c r="K2242" s="7"/>
      <c r="L2242" s="7"/>
      <c r="M2242" s="7"/>
      <c r="N2242" s="18"/>
      <c r="O2242" s="122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</row>
    <row r="2243" spans="1:30" hidden="1">
      <c r="A2243" s="18"/>
      <c r="B2243" s="7"/>
      <c r="C2243" s="18"/>
      <c r="D2243" s="42"/>
      <c r="E2243" s="36"/>
      <c r="F2243" s="112" t="str">
        <f t="shared" ref="F2243:F2306" si="113">IF(ISNUMBER(SEARCH("h",E2243)), LEFT(E2243,SEARCH("h",E2243)-1) + IFERROR(MID(E2243,SEARCH("h",E2243)+1,LEN(E2243)-SEARCH("h",E2243)-1)/60, 0), IF(ISNUMBER(SEARCH("p",E2243)), LEFT(E2243,SEARCH("p",E2243)-1)/60, "")
)</f>
        <v/>
      </c>
      <c r="G2243" s="113">
        <f t="shared" si="111"/>
        <v>0</v>
      </c>
      <c r="H2243" s="115">
        <f t="shared" si="112"/>
        <v>0</v>
      </c>
      <c r="I2243" s="18"/>
      <c r="J2243" s="18"/>
      <c r="K2243" s="7"/>
      <c r="L2243" s="7"/>
      <c r="M2243" s="7"/>
      <c r="N2243" s="18"/>
      <c r="O2243" s="122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</row>
    <row r="2244" spans="1:30" hidden="1">
      <c r="A2244" s="18"/>
      <c r="B2244" s="7"/>
      <c r="C2244" s="18"/>
      <c r="D2244" s="42"/>
      <c r="E2244" s="36"/>
      <c r="F2244" s="112" t="str">
        <f t="shared" si="113"/>
        <v/>
      </c>
      <c r="G2244" s="113">
        <f t="shared" si="111"/>
        <v>0</v>
      </c>
      <c r="H2244" s="115">
        <f t="shared" si="112"/>
        <v>0</v>
      </c>
      <c r="I2244" s="18"/>
      <c r="J2244" s="18"/>
      <c r="K2244" s="7"/>
      <c r="L2244" s="7"/>
      <c r="M2244" s="7"/>
      <c r="N2244" s="18"/>
      <c r="O2244" s="122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</row>
    <row r="2245" spans="1:30" hidden="1">
      <c r="A2245" s="18"/>
      <c r="B2245" s="7"/>
      <c r="C2245" s="18"/>
      <c r="D2245" s="42"/>
      <c r="E2245" s="36"/>
      <c r="F2245" s="112" t="str">
        <f t="shared" si="113"/>
        <v/>
      </c>
      <c r="G2245" s="113">
        <f t="shared" si="111"/>
        <v>0</v>
      </c>
      <c r="H2245" s="115">
        <f t="shared" si="112"/>
        <v>0</v>
      </c>
      <c r="I2245" s="18"/>
      <c r="J2245" s="18"/>
      <c r="K2245" s="7"/>
      <c r="L2245" s="7"/>
      <c r="M2245" s="7"/>
      <c r="N2245" s="18"/>
      <c r="O2245" s="122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</row>
    <row r="2246" spans="1:30" hidden="1">
      <c r="A2246" s="18"/>
      <c r="B2246" s="7"/>
      <c r="C2246" s="18"/>
      <c r="D2246" s="42"/>
      <c r="E2246" s="36"/>
      <c r="F2246" s="112" t="str">
        <f t="shared" si="113"/>
        <v/>
      </c>
      <c r="G2246" s="113">
        <f t="shared" si="111"/>
        <v>0</v>
      </c>
      <c r="H2246" s="115">
        <f t="shared" si="112"/>
        <v>0</v>
      </c>
      <c r="I2246" s="18"/>
      <c r="J2246" s="18"/>
      <c r="K2246" s="7"/>
      <c r="L2246" s="7"/>
      <c r="M2246" s="7"/>
      <c r="N2246" s="18"/>
      <c r="O2246" s="122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</row>
    <row r="2247" spans="1:30" hidden="1">
      <c r="A2247" s="18"/>
      <c r="B2247" s="7"/>
      <c r="C2247" s="18"/>
      <c r="D2247" s="42"/>
      <c r="E2247" s="36"/>
      <c r="F2247" s="112" t="str">
        <f t="shared" si="113"/>
        <v/>
      </c>
      <c r="G2247" s="113">
        <f t="shared" si="111"/>
        <v>0</v>
      </c>
      <c r="H2247" s="115">
        <f t="shared" si="112"/>
        <v>0</v>
      </c>
      <c r="I2247" s="18"/>
      <c r="J2247" s="18"/>
      <c r="K2247" s="7"/>
      <c r="L2247" s="7"/>
      <c r="M2247" s="7"/>
      <c r="N2247" s="18"/>
      <c r="O2247" s="122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</row>
    <row r="2248" spans="1:30" hidden="1">
      <c r="A2248" s="18"/>
      <c r="B2248" s="7"/>
      <c r="C2248" s="18"/>
      <c r="D2248" s="42"/>
      <c r="E2248" s="36"/>
      <c r="F2248" s="112" t="str">
        <f t="shared" si="113"/>
        <v/>
      </c>
      <c r="G2248" s="113">
        <f t="shared" si="111"/>
        <v>0</v>
      </c>
      <c r="H2248" s="115">
        <f t="shared" si="112"/>
        <v>0</v>
      </c>
      <c r="I2248" s="18"/>
      <c r="J2248" s="18"/>
      <c r="K2248" s="7"/>
      <c r="L2248" s="7"/>
      <c r="M2248" s="7"/>
      <c r="N2248" s="18"/>
      <c r="O2248" s="122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</row>
    <row r="2249" spans="1:30" hidden="1">
      <c r="A2249" s="18"/>
      <c r="B2249" s="7"/>
      <c r="C2249" s="18"/>
      <c r="D2249" s="42"/>
      <c r="E2249" s="36"/>
      <c r="F2249" s="112" t="str">
        <f t="shared" si="113"/>
        <v/>
      </c>
      <c r="G2249" s="113">
        <f t="shared" si="111"/>
        <v>0</v>
      </c>
      <c r="H2249" s="115">
        <f t="shared" si="112"/>
        <v>0</v>
      </c>
      <c r="I2249" s="18"/>
      <c r="J2249" s="18"/>
      <c r="K2249" s="7"/>
      <c r="L2249" s="7"/>
      <c r="M2249" s="7"/>
      <c r="N2249" s="18"/>
      <c r="O2249" s="122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</row>
    <row r="2250" spans="1:30" hidden="1">
      <c r="A2250" s="18"/>
      <c r="B2250" s="7"/>
      <c r="C2250" s="18"/>
      <c r="D2250" s="42"/>
      <c r="E2250" s="36"/>
      <c r="F2250" s="112" t="str">
        <f t="shared" si="113"/>
        <v/>
      </c>
      <c r="G2250" s="113">
        <f t="shared" si="111"/>
        <v>0</v>
      </c>
      <c r="H2250" s="115">
        <f t="shared" si="112"/>
        <v>0</v>
      </c>
      <c r="I2250" s="18"/>
      <c r="J2250" s="18"/>
      <c r="K2250" s="7"/>
      <c r="L2250" s="7"/>
      <c r="M2250" s="7"/>
      <c r="N2250" s="18"/>
      <c r="O2250" s="122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</row>
    <row r="2251" spans="1:30" hidden="1">
      <c r="A2251" s="18"/>
      <c r="B2251" s="7"/>
      <c r="C2251" s="18"/>
      <c r="D2251" s="42"/>
      <c r="E2251" s="36"/>
      <c r="F2251" s="112" t="str">
        <f t="shared" si="113"/>
        <v/>
      </c>
      <c r="G2251" s="113">
        <f t="shared" si="111"/>
        <v>0</v>
      </c>
      <c r="H2251" s="115">
        <f t="shared" si="112"/>
        <v>0</v>
      </c>
      <c r="I2251" s="18"/>
      <c r="J2251" s="18"/>
      <c r="K2251" s="7"/>
      <c r="L2251" s="7"/>
      <c r="M2251" s="7"/>
      <c r="N2251" s="18"/>
      <c r="O2251" s="122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</row>
    <row r="2252" spans="1:30" hidden="1">
      <c r="A2252" s="18"/>
      <c r="B2252" s="7"/>
      <c r="C2252" s="18"/>
      <c r="D2252" s="42"/>
      <c r="E2252" s="36"/>
      <c r="F2252" s="112" t="str">
        <f t="shared" si="113"/>
        <v/>
      </c>
      <c r="G2252" s="113">
        <f t="shared" si="111"/>
        <v>0</v>
      </c>
      <c r="H2252" s="115">
        <f t="shared" si="112"/>
        <v>0</v>
      </c>
      <c r="I2252" s="18"/>
      <c r="J2252" s="18"/>
      <c r="K2252" s="7"/>
      <c r="L2252" s="7"/>
      <c r="M2252" s="7"/>
      <c r="N2252" s="18"/>
      <c r="O2252" s="122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</row>
    <row r="2253" spans="1:30" hidden="1">
      <c r="A2253" s="18"/>
      <c r="B2253" s="7"/>
      <c r="C2253" s="18"/>
      <c r="D2253" s="42"/>
      <c r="E2253" s="36"/>
      <c r="F2253" s="112" t="str">
        <f t="shared" si="113"/>
        <v/>
      </c>
      <c r="G2253" s="113">
        <f t="shared" si="111"/>
        <v>0</v>
      </c>
      <c r="H2253" s="115">
        <f t="shared" si="112"/>
        <v>0</v>
      </c>
      <c r="I2253" s="18"/>
      <c r="J2253" s="18"/>
      <c r="K2253" s="7"/>
      <c r="L2253" s="7"/>
      <c r="M2253" s="7"/>
      <c r="N2253" s="18"/>
      <c r="O2253" s="122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</row>
    <row r="2254" spans="1:30" hidden="1">
      <c r="A2254" s="18"/>
      <c r="B2254" s="7"/>
      <c r="C2254" s="18"/>
      <c r="D2254" s="42"/>
      <c r="E2254" s="36"/>
      <c r="F2254" s="112" t="str">
        <f t="shared" si="113"/>
        <v/>
      </c>
      <c r="G2254" s="113">
        <f t="shared" si="111"/>
        <v>0</v>
      </c>
      <c r="H2254" s="115">
        <f t="shared" si="112"/>
        <v>0</v>
      </c>
      <c r="I2254" s="18"/>
      <c r="J2254" s="18"/>
      <c r="K2254" s="7"/>
      <c r="L2254" s="7"/>
      <c r="M2254" s="7"/>
      <c r="N2254" s="18"/>
      <c r="O2254" s="122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</row>
    <row r="2255" spans="1:30" hidden="1">
      <c r="A2255" s="18"/>
      <c r="B2255" s="7"/>
      <c r="C2255" s="18"/>
      <c r="D2255" s="42"/>
      <c r="E2255" s="36"/>
      <c r="F2255" s="112" t="str">
        <f t="shared" si="113"/>
        <v/>
      </c>
      <c r="G2255" s="113">
        <f t="shared" si="111"/>
        <v>0</v>
      </c>
      <c r="H2255" s="115">
        <f t="shared" si="112"/>
        <v>0</v>
      </c>
      <c r="I2255" s="18"/>
      <c r="J2255" s="18"/>
      <c r="K2255" s="7"/>
      <c r="L2255" s="7"/>
      <c r="M2255" s="7"/>
      <c r="N2255" s="18"/>
      <c r="O2255" s="122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</row>
    <row r="2256" spans="1:30" hidden="1">
      <c r="A2256" s="18"/>
      <c r="B2256" s="7"/>
      <c r="C2256" s="18"/>
      <c r="D2256" s="42"/>
      <c r="E2256" s="36"/>
      <c r="F2256" s="112" t="str">
        <f t="shared" si="113"/>
        <v/>
      </c>
      <c r="G2256" s="113">
        <f t="shared" si="111"/>
        <v>0</v>
      </c>
      <c r="H2256" s="115">
        <f t="shared" si="112"/>
        <v>0</v>
      </c>
      <c r="I2256" s="18"/>
      <c r="J2256" s="18"/>
      <c r="K2256" s="7"/>
      <c r="L2256" s="7"/>
      <c r="M2256" s="7"/>
      <c r="N2256" s="18"/>
      <c r="O2256" s="122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</row>
    <row r="2257" spans="1:30" hidden="1">
      <c r="A2257" s="18"/>
      <c r="B2257" s="7"/>
      <c r="C2257" s="18"/>
      <c r="D2257" s="42"/>
      <c r="E2257" s="36"/>
      <c r="F2257" s="112" t="str">
        <f t="shared" si="113"/>
        <v/>
      </c>
      <c r="G2257" s="113">
        <f t="shared" si="111"/>
        <v>0</v>
      </c>
      <c r="H2257" s="115">
        <f t="shared" si="112"/>
        <v>0</v>
      </c>
      <c r="I2257" s="18"/>
      <c r="J2257" s="18"/>
      <c r="K2257" s="7"/>
      <c r="L2257" s="7"/>
      <c r="M2257" s="7"/>
      <c r="N2257" s="18"/>
      <c r="O2257" s="122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</row>
    <row r="2258" spans="1:30" hidden="1">
      <c r="A2258" s="18"/>
      <c r="B2258" s="7"/>
      <c r="C2258" s="18"/>
      <c r="D2258" s="42"/>
      <c r="E2258" s="36"/>
      <c r="F2258" s="112" t="str">
        <f t="shared" si="113"/>
        <v/>
      </c>
      <c r="G2258" s="113">
        <f t="shared" si="111"/>
        <v>0</v>
      </c>
      <c r="H2258" s="115">
        <f t="shared" si="112"/>
        <v>0</v>
      </c>
      <c r="I2258" s="18"/>
      <c r="J2258" s="18"/>
      <c r="K2258" s="7"/>
      <c r="L2258" s="7"/>
      <c r="M2258" s="7"/>
      <c r="N2258" s="18"/>
      <c r="O2258" s="122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</row>
    <row r="2259" spans="1:30" hidden="1">
      <c r="A2259" s="18"/>
      <c r="B2259" s="7"/>
      <c r="C2259" s="18"/>
      <c r="D2259" s="42"/>
      <c r="E2259" s="36"/>
      <c r="F2259" s="112" t="str">
        <f t="shared" si="113"/>
        <v/>
      </c>
      <c r="G2259" s="113">
        <f t="shared" si="111"/>
        <v>0</v>
      </c>
      <c r="H2259" s="115">
        <f t="shared" si="112"/>
        <v>0</v>
      </c>
      <c r="I2259" s="18"/>
      <c r="J2259" s="18"/>
      <c r="K2259" s="7"/>
      <c r="L2259" s="7"/>
      <c r="M2259" s="7"/>
      <c r="N2259" s="18"/>
      <c r="O2259" s="122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</row>
    <row r="2260" spans="1:30" hidden="1">
      <c r="A2260" s="18"/>
      <c r="B2260" s="7"/>
      <c r="C2260" s="18"/>
      <c r="D2260" s="42"/>
      <c r="E2260" s="36"/>
      <c r="F2260" s="112" t="str">
        <f t="shared" si="113"/>
        <v/>
      </c>
      <c r="G2260" s="113">
        <f t="shared" si="111"/>
        <v>0</v>
      </c>
      <c r="H2260" s="115">
        <f t="shared" si="112"/>
        <v>0</v>
      </c>
      <c r="I2260" s="18"/>
      <c r="J2260" s="18"/>
      <c r="K2260" s="7"/>
      <c r="L2260" s="7"/>
      <c r="M2260" s="7"/>
      <c r="N2260" s="18"/>
      <c r="O2260" s="122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</row>
    <row r="2261" spans="1:30" hidden="1">
      <c r="A2261" s="18"/>
      <c r="B2261" s="7"/>
      <c r="C2261" s="18"/>
      <c r="D2261" s="42"/>
      <c r="E2261" s="36"/>
      <c r="F2261" s="112" t="str">
        <f t="shared" si="113"/>
        <v/>
      </c>
      <c r="G2261" s="113">
        <f t="shared" si="111"/>
        <v>0</v>
      </c>
      <c r="H2261" s="115">
        <f t="shared" si="112"/>
        <v>0</v>
      </c>
      <c r="I2261" s="18"/>
      <c r="J2261" s="18"/>
      <c r="K2261" s="7"/>
      <c r="L2261" s="7"/>
      <c r="M2261" s="7"/>
      <c r="N2261" s="18"/>
      <c r="O2261" s="122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</row>
    <row r="2262" spans="1:30" hidden="1">
      <c r="A2262" s="18"/>
      <c r="B2262" s="7"/>
      <c r="C2262" s="18"/>
      <c r="D2262" s="42"/>
      <c r="E2262" s="36"/>
      <c r="F2262" s="112" t="str">
        <f t="shared" si="113"/>
        <v/>
      </c>
      <c r="G2262" s="113">
        <f t="shared" si="111"/>
        <v>0</v>
      </c>
      <c r="H2262" s="115">
        <f t="shared" si="112"/>
        <v>0</v>
      </c>
      <c r="I2262" s="18"/>
      <c r="J2262" s="18"/>
      <c r="K2262" s="7"/>
      <c r="L2262" s="7"/>
      <c r="M2262" s="7"/>
      <c r="N2262" s="18"/>
      <c r="O2262" s="122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</row>
    <row r="2263" spans="1:30" hidden="1">
      <c r="A2263" s="18"/>
      <c r="B2263" s="7"/>
      <c r="C2263" s="18"/>
      <c r="D2263" s="42"/>
      <c r="E2263" s="36"/>
      <c r="F2263" s="112" t="str">
        <f t="shared" si="113"/>
        <v/>
      </c>
      <c r="G2263" s="113">
        <f t="shared" si="111"/>
        <v>0</v>
      </c>
      <c r="H2263" s="115">
        <f t="shared" si="112"/>
        <v>0</v>
      </c>
      <c r="I2263" s="18"/>
      <c r="J2263" s="18"/>
      <c r="K2263" s="7"/>
      <c r="L2263" s="7"/>
      <c r="M2263" s="7"/>
      <c r="N2263" s="18"/>
      <c r="O2263" s="122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</row>
    <row r="2264" spans="1:30" hidden="1">
      <c r="A2264" s="18"/>
      <c r="B2264" s="7"/>
      <c r="C2264" s="18"/>
      <c r="D2264" s="42"/>
      <c r="E2264" s="36"/>
      <c r="F2264" s="112" t="str">
        <f t="shared" si="113"/>
        <v/>
      </c>
      <c r="G2264" s="113">
        <f t="shared" si="111"/>
        <v>0</v>
      </c>
      <c r="H2264" s="115">
        <f t="shared" si="112"/>
        <v>0</v>
      </c>
      <c r="I2264" s="18"/>
      <c r="J2264" s="18"/>
      <c r="K2264" s="7"/>
      <c r="L2264" s="7"/>
      <c r="M2264" s="7"/>
      <c r="N2264" s="18"/>
      <c r="O2264" s="122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</row>
    <row r="2265" spans="1:30" hidden="1">
      <c r="A2265" s="18"/>
      <c r="B2265" s="7"/>
      <c r="C2265" s="18"/>
      <c r="D2265" s="42"/>
      <c r="E2265" s="36"/>
      <c r="F2265" s="112" t="str">
        <f t="shared" si="113"/>
        <v/>
      </c>
      <c r="G2265" s="113">
        <f t="shared" si="111"/>
        <v>0</v>
      </c>
      <c r="H2265" s="115">
        <f t="shared" si="112"/>
        <v>0</v>
      </c>
      <c r="I2265" s="18"/>
      <c r="J2265" s="18"/>
      <c r="K2265" s="7"/>
      <c r="L2265" s="7"/>
      <c r="M2265" s="7"/>
      <c r="N2265" s="18"/>
      <c r="O2265" s="122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</row>
    <row r="2266" spans="1:30" hidden="1">
      <c r="A2266" s="18"/>
      <c r="B2266" s="7"/>
      <c r="C2266" s="18"/>
      <c r="D2266" s="42"/>
      <c r="E2266" s="36"/>
      <c r="F2266" s="112" t="str">
        <f t="shared" si="113"/>
        <v/>
      </c>
      <c r="G2266" s="113">
        <f t="shared" si="111"/>
        <v>0</v>
      </c>
      <c r="H2266" s="115">
        <f t="shared" si="112"/>
        <v>0</v>
      </c>
      <c r="I2266" s="18"/>
      <c r="J2266" s="18"/>
      <c r="K2266" s="7"/>
      <c r="L2266" s="7"/>
      <c r="M2266" s="7"/>
      <c r="N2266" s="18"/>
      <c r="O2266" s="122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</row>
    <row r="2267" spans="1:30" hidden="1">
      <c r="A2267" s="18"/>
      <c r="B2267" s="7"/>
      <c r="C2267" s="18"/>
      <c r="D2267" s="42"/>
      <c r="E2267" s="36"/>
      <c r="F2267" s="112" t="str">
        <f t="shared" si="113"/>
        <v/>
      </c>
      <c r="G2267" s="113">
        <f t="shared" si="111"/>
        <v>0</v>
      </c>
      <c r="H2267" s="115">
        <f t="shared" si="112"/>
        <v>0</v>
      </c>
      <c r="I2267" s="18"/>
      <c r="J2267" s="18"/>
      <c r="K2267" s="7"/>
      <c r="L2267" s="7"/>
      <c r="M2267" s="7"/>
      <c r="N2267" s="18"/>
      <c r="O2267" s="122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</row>
    <row r="2268" spans="1:30" hidden="1">
      <c r="A2268" s="18"/>
      <c r="B2268" s="7"/>
      <c r="C2268" s="18"/>
      <c r="D2268" s="42"/>
      <c r="E2268" s="36"/>
      <c r="F2268" s="112" t="str">
        <f t="shared" si="113"/>
        <v/>
      </c>
      <c r="G2268" s="113">
        <f t="shared" si="111"/>
        <v>0</v>
      </c>
      <c r="H2268" s="115">
        <f t="shared" si="112"/>
        <v>0</v>
      </c>
      <c r="I2268" s="18"/>
      <c r="J2268" s="18"/>
      <c r="K2268" s="7"/>
      <c r="L2268" s="7"/>
      <c r="M2268" s="7"/>
      <c r="N2268" s="18"/>
      <c r="O2268" s="122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</row>
    <row r="2269" spans="1:30" hidden="1">
      <c r="A2269" s="18"/>
      <c r="B2269" s="7"/>
      <c r="C2269" s="18"/>
      <c r="D2269" s="42"/>
      <c r="E2269" s="36"/>
      <c r="F2269" s="112" t="str">
        <f t="shared" si="113"/>
        <v/>
      </c>
      <c r="G2269" s="113">
        <f t="shared" si="111"/>
        <v>0</v>
      </c>
      <c r="H2269" s="115">
        <f t="shared" si="112"/>
        <v>0</v>
      </c>
      <c r="I2269" s="18"/>
      <c r="J2269" s="18"/>
      <c r="K2269" s="7"/>
      <c r="L2269" s="7"/>
      <c r="M2269" s="7"/>
      <c r="N2269" s="18"/>
      <c r="O2269" s="122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</row>
    <row r="2270" spans="1:30" hidden="1">
      <c r="A2270" s="18"/>
      <c r="B2270" s="7"/>
      <c r="C2270" s="18"/>
      <c r="D2270" s="42"/>
      <c r="E2270" s="36"/>
      <c r="F2270" s="112" t="str">
        <f t="shared" si="113"/>
        <v/>
      </c>
      <c r="G2270" s="113">
        <f t="shared" si="111"/>
        <v>0</v>
      </c>
      <c r="H2270" s="115">
        <f t="shared" si="112"/>
        <v>0</v>
      </c>
      <c r="I2270" s="18"/>
      <c r="J2270" s="18"/>
      <c r="K2270" s="7"/>
      <c r="L2270" s="7"/>
      <c r="M2270" s="7"/>
      <c r="N2270" s="18"/>
      <c r="O2270" s="122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</row>
    <row r="2271" spans="1:30" hidden="1">
      <c r="A2271" s="18"/>
      <c r="B2271" s="7"/>
      <c r="C2271" s="18"/>
      <c r="D2271" s="42"/>
      <c r="E2271" s="36"/>
      <c r="F2271" s="112" t="str">
        <f t="shared" si="113"/>
        <v/>
      </c>
      <c r="G2271" s="113">
        <f t="shared" si="111"/>
        <v>0</v>
      </c>
      <c r="H2271" s="115">
        <f t="shared" si="112"/>
        <v>0</v>
      </c>
      <c r="I2271" s="18"/>
      <c r="J2271" s="18"/>
      <c r="K2271" s="7"/>
      <c r="L2271" s="7"/>
      <c r="M2271" s="7"/>
      <c r="N2271" s="18"/>
      <c r="O2271" s="122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</row>
    <row r="2272" spans="1:30" hidden="1">
      <c r="A2272" s="18"/>
      <c r="B2272" s="7"/>
      <c r="C2272" s="18"/>
      <c r="D2272" s="42"/>
      <c r="E2272" s="36"/>
      <c r="F2272" s="112" t="str">
        <f t="shared" si="113"/>
        <v/>
      </c>
      <c r="G2272" s="113">
        <f t="shared" si="111"/>
        <v>0</v>
      </c>
      <c r="H2272" s="115">
        <f t="shared" si="112"/>
        <v>0</v>
      </c>
      <c r="I2272" s="18"/>
      <c r="J2272" s="18"/>
      <c r="K2272" s="7"/>
      <c r="L2272" s="7"/>
      <c r="M2272" s="7"/>
      <c r="N2272" s="18"/>
      <c r="O2272" s="122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</row>
    <row r="2273" spans="1:30" hidden="1">
      <c r="A2273" s="18"/>
      <c r="B2273" s="7"/>
      <c r="C2273" s="18"/>
      <c r="D2273" s="42"/>
      <c r="E2273" s="36"/>
      <c r="F2273" s="112" t="str">
        <f t="shared" si="113"/>
        <v/>
      </c>
      <c r="G2273" s="113">
        <f t="shared" si="111"/>
        <v>0</v>
      </c>
      <c r="H2273" s="115">
        <f t="shared" si="112"/>
        <v>0</v>
      </c>
      <c r="I2273" s="18"/>
      <c r="J2273" s="18"/>
      <c r="K2273" s="7"/>
      <c r="L2273" s="7"/>
      <c r="M2273" s="7"/>
      <c r="N2273" s="18"/>
      <c r="O2273" s="122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</row>
    <row r="2274" spans="1:30" hidden="1">
      <c r="A2274" s="18"/>
      <c r="B2274" s="7"/>
      <c r="C2274" s="18"/>
      <c r="D2274" s="42"/>
      <c r="E2274" s="36"/>
      <c r="F2274" s="112" t="str">
        <f t="shared" si="113"/>
        <v/>
      </c>
      <c r="G2274" s="113">
        <f t="shared" si="111"/>
        <v>0</v>
      </c>
      <c r="H2274" s="115">
        <f t="shared" si="112"/>
        <v>0</v>
      </c>
      <c r="I2274" s="18"/>
      <c r="J2274" s="18"/>
      <c r="K2274" s="7"/>
      <c r="L2274" s="7"/>
      <c r="M2274" s="7"/>
      <c r="N2274" s="18"/>
      <c r="O2274" s="122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</row>
    <row r="2275" spans="1:30" hidden="1">
      <c r="A2275" s="18"/>
      <c r="B2275" s="7"/>
      <c r="C2275" s="18"/>
      <c r="D2275" s="42"/>
      <c r="E2275" s="36"/>
      <c r="F2275" s="112" t="str">
        <f t="shared" si="113"/>
        <v/>
      </c>
      <c r="G2275" s="113">
        <f t="shared" si="111"/>
        <v>0</v>
      </c>
      <c r="H2275" s="115">
        <f t="shared" si="112"/>
        <v>0</v>
      </c>
      <c r="I2275" s="18"/>
      <c r="J2275" s="18"/>
      <c r="K2275" s="7"/>
      <c r="L2275" s="7"/>
      <c r="M2275" s="7"/>
      <c r="N2275" s="18"/>
      <c r="O2275" s="122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</row>
    <row r="2276" spans="1:30" hidden="1">
      <c r="A2276" s="18"/>
      <c r="B2276" s="7"/>
      <c r="C2276" s="18"/>
      <c r="D2276" s="42"/>
      <c r="E2276" s="36"/>
      <c r="F2276" s="112" t="str">
        <f t="shared" si="113"/>
        <v/>
      </c>
      <c r="G2276" s="113">
        <f t="shared" si="111"/>
        <v>0</v>
      </c>
      <c r="H2276" s="115">
        <f t="shared" si="112"/>
        <v>0</v>
      </c>
      <c r="I2276" s="18"/>
      <c r="J2276" s="18"/>
      <c r="K2276" s="7"/>
      <c r="L2276" s="7"/>
      <c r="M2276" s="7"/>
      <c r="N2276" s="18"/>
      <c r="O2276" s="122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</row>
    <row r="2277" spans="1:30" hidden="1">
      <c r="A2277" s="18"/>
      <c r="B2277" s="7"/>
      <c r="C2277" s="18"/>
      <c r="D2277" s="42"/>
      <c r="E2277" s="36"/>
      <c r="F2277" s="112" t="str">
        <f t="shared" si="113"/>
        <v/>
      </c>
      <c r="G2277" s="113">
        <f t="shared" si="111"/>
        <v>0</v>
      </c>
      <c r="H2277" s="115">
        <f t="shared" si="112"/>
        <v>0</v>
      </c>
      <c r="I2277" s="18"/>
      <c r="J2277" s="18"/>
      <c r="K2277" s="7"/>
      <c r="L2277" s="7"/>
      <c r="M2277" s="7"/>
      <c r="N2277" s="18"/>
      <c r="O2277" s="122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</row>
    <row r="2278" spans="1:30" hidden="1">
      <c r="A2278" s="18"/>
      <c r="B2278" s="7"/>
      <c r="C2278" s="18"/>
      <c r="D2278" s="42"/>
      <c r="E2278" s="36"/>
      <c r="F2278" s="112" t="str">
        <f t="shared" si="113"/>
        <v/>
      </c>
      <c r="G2278" s="113">
        <f t="shared" si="111"/>
        <v>0</v>
      </c>
      <c r="H2278" s="115">
        <f t="shared" si="112"/>
        <v>0</v>
      </c>
      <c r="I2278" s="18"/>
      <c r="J2278" s="18"/>
      <c r="K2278" s="7"/>
      <c r="L2278" s="7"/>
      <c r="M2278" s="7"/>
      <c r="N2278" s="18"/>
      <c r="O2278" s="122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</row>
    <row r="2279" spans="1:30" hidden="1">
      <c r="A2279" s="18"/>
      <c r="B2279" s="7"/>
      <c r="C2279" s="18"/>
      <c r="D2279" s="42"/>
      <c r="E2279" s="36"/>
      <c r="F2279" s="112" t="str">
        <f t="shared" si="113"/>
        <v/>
      </c>
      <c r="G2279" s="113">
        <f t="shared" si="111"/>
        <v>0</v>
      </c>
      <c r="H2279" s="115">
        <f t="shared" si="112"/>
        <v>0</v>
      </c>
      <c r="I2279" s="18"/>
      <c r="J2279" s="18"/>
      <c r="K2279" s="7"/>
      <c r="L2279" s="7"/>
      <c r="M2279" s="7"/>
      <c r="N2279" s="18"/>
      <c r="O2279" s="122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</row>
    <row r="2280" spans="1:30" hidden="1">
      <c r="A2280" s="18"/>
      <c r="B2280" s="7"/>
      <c r="C2280" s="18"/>
      <c r="D2280" s="42"/>
      <c r="E2280" s="36"/>
      <c r="F2280" s="112" t="str">
        <f t="shared" si="113"/>
        <v/>
      </c>
      <c r="G2280" s="113">
        <f t="shared" si="111"/>
        <v>0</v>
      </c>
      <c r="H2280" s="115">
        <f t="shared" si="112"/>
        <v>0</v>
      </c>
      <c r="I2280" s="18"/>
      <c r="J2280" s="18"/>
      <c r="K2280" s="7"/>
      <c r="L2280" s="7"/>
      <c r="M2280" s="7"/>
      <c r="N2280" s="18"/>
      <c r="O2280" s="122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</row>
    <row r="2281" spans="1:30" hidden="1">
      <c r="A2281" s="18"/>
      <c r="B2281" s="7"/>
      <c r="C2281" s="18"/>
      <c r="D2281" s="42"/>
      <c r="E2281" s="36"/>
      <c r="F2281" s="112" t="str">
        <f t="shared" si="113"/>
        <v/>
      </c>
      <c r="G2281" s="113">
        <f t="shared" si="111"/>
        <v>0</v>
      </c>
      <c r="H2281" s="115">
        <f t="shared" si="112"/>
        <v>0</v>
      </c>
      <c r="I2281" s="18"/>
      <c r="J2281" s="18"/>
      <c r="K2281" s="7"/>
      <c r="L2281" s="7"/>
      <c r="M2281" s="7"/>
      <c r="N2281" s="18"/>
      <c r="O2281" s="122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</row>
    <row r="2282" spans="1:30" hidden="1">
      <c r="A2282" s="18"/>
      <c r="B2282" s="7"/>
      <c r="C2282" s="18"/>
      <c r="D2282" s="42"/>
      <c r="E2282" s="36"/>
      <c r="F2282" s="112" t="str">
        <f t="shared" si="113"/>
        <v/>
      </c>
      <c r="G2282" s="113">
        <f t="shared" si="111"/>
        <v>0</v>
      </c>
      <c r="H2282" s="115">
        <f t="shared" si="112"/>
        <v>0</v>
      </c>
      <c r="I2282" s="18"/>
      <c r="J2282" s="18"/>
      <c r="K2282" s="7"/>
      <c r="L2282" s="7"/>
      <c r="M2282" s="7"/>
      <c r="N2282" s="18"/>
      <c r="O2282" s="122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</row>
    <row r="2283" spans="1:30" hidden="1">
      <c r="A2283" s="18"/>
      <c r="B2283" s="7"/>
      <c r="C2283" s="18"/>
      <c r="D2283" s="42"/>
      <c r="E2283" s="36"/>
      <c r="F2283" s="112" t="str">
        <f t="shared" si="113"/>
        <v/>
      </c>
      <c r="G2283" s="113">
        <f t="shared" si="111"/>
        <v>0</v>
      </c>
      <c r="H2283" s="115">
        <f t="shared" si="112"/>
        <v>0</v>
      </c>
      <c r="I2283" s="18"/>
      <c r="J2283" s="18"/>
      <c r="K2283" s="7"/>
      <c r="L2283" s="7"/>
      <c r="M2283" s="7"/>
      <c r="N2283" s="18"/>
      <c r="O2283" s="122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</row>
    <row r="2284" spans="1:30" hidden="1">
      <c r="A2284" s="18"/>
      <c r="B2284" s="7"/>
      <c r="C2284" s="18"/>
      <c r="D2284" s="42"/>
      <c r="E2284" s="36"/>
      <c r="F2284" s="112" t="str">
        <f t="shared" si="113"/>
        <v/>
      </c>
      <c r="G2284" s="113">
        <f t="shared" si="111"/>
        <v>0</v>
      </c>
      <c r="H2284" s="115">
        <f t="shared" si="112"/>
        <v>0</v>
      </c>
      <c r="I2284" s="18"/>
      <c r="J2284" s="18"/>
      <c r="K2284" s="7"/>
      <c r="L2284" s="7"/>
      <c r="M2284" s="7"/>
      <c r="N2284" s="18"/>
      <c r="O2284" s="122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</row>
    <row r="2285" spans="1:30" hidden="1">
      <c r="A2285" s="18"/>
      <c r="B2285" s="7"/>
      <c r="C2285" s="18"/>
      <c r="D2285" s="42"/>
      <c r="E2285" s="36"/>
      <c r="F2285" s="112" t="str">
        <f t="shared" si="113"/>
        <v/>
      </c>
      <c r="G2285" s="113">
        <f t="shared" si="111"/>
        <v>0</v>
      </c>
      <c r="H2285" s="115">
        <f t="shared" si="112"/>
        <v>0</v>
      </c>
      <c r="I2285" s="18"/>
      <c r="J2285" s="18"/>
      <c r="K2285" s="7"/>
      <c r="L2285" s="7"/>
      <c r="M2285" s="7"/>
      <c r="N2285" s="18"/>
      <c r="O2285" s="122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</row>
    <row r="2286" spans="1:30" hidden="1">
      <c r="A2286" s="18"/>
      <c r="B2286" s="7"/>
      <c r="C2286" s="18"/>
      <c r="D2286" s="42"/>
      <c r="E2286" s="36"/>
      <c r="F2286" s="112" t="str">
        <f t="shared" si="113"/>
        <v/>
      </c>
      <c r="G2286" s="113">
        <f t="shared" si="111"/>
        <v>0</v>
      </c>
      <c r="H2286" s="115">
        <f t="shared" si="112"/>
        <v>0</v>
      </c>
      <c r="I2286" s="18"/>
      <c r="J2286" s="18"/>
      <c r="K2286" s="7"/>
      <c r="L2286" s="7"/>
      <c r="M2286" s="7"/>
      <c r="N2286" s="18"/>
      <c r="O2286" s="122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</row>
    <row r="2287" spans="1:30" hidden="1">
      <c r="A2287" s="18"/>
      <c r="B2287" s="7"/>
      <c r="C2287" s="18"/>
      <c r="D2287" s="42"/>
      <c r="E2287" s="36"/>
      <c r="F2287" s="112" t="str">
        <f t="shared" si="113"/>
        <v/>
      </c>
      <c r="G2287" s="113">
        <f t="shared" si="111"/>
        <v>0</v>
      </c>
      <c r="H2287" s="115">
        <f t="shared" si="112"/>
        <v>0</v>
      </c>
      <c r="I2287" s="18"/>
      <c r="J2287" s="18"/>
      <c r="K2287" s="7"/>
      <c r="L2287" s="7"/>
      <c r="M2287" s="7"/>
      <c r="N2287" s="18"/>
      <c r="O2287" s="122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</row>
    <row r="2288" spans="1:30" hidden="1">
      <c r="A2288" s="18"/>
      <c r="B2288" s="7"/>
      <c r="C2288" s="18"/>
      <c r="D2288" s="42"/>
      <c r="E2288" s="36"/>
      <c r="F2288" s="112" t="str">
        <f t="shared" si="113"/>
        <v/>
      </c>
      <c r="G2288" s="113">
        <f t="shared" si="111"/>
        <v>0</v>
      </c>
      <c r="H2288" s="115">
        <f t="shared" si="112"/>
        <v>0</v>
      </c>
      <c r="I2288" s="18"/>
      <c r="J2288" s="18"/>
      <c r="K2288" s="7"/>
      <c r="L2288" s="7"/>
      <c r="M2288" s="7"/>
      <c r="N2288" s="18"/>
      <c r="O2288" s="122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</row>
    <row r="2289" spans="1:30" hidden="1">
      <c r="A2289" s="18"/>
      <c r="B2289" s="7"/>
      <c r="C2289" s="18"/>
      <c r="D2289" s="42"/>
      <c r="E2289" s="36"/>
      <c r="F2289" s="112" t="str">
        <f t="shared" si="113"/>
        <v/>
      </c>
      <c r="G2289" s="113">
        <f t="shared" si="111"/>
        <v>0</v>
      </c>
      <c r="H2289" s="115">
        <f t="shared" si="112"/>
        <v>0</v>
      </c>
      <c r="I2289" s="18"/>
      <c r="J2289" s="18"/>
      <c r="K2289" s="7"/>
      <c r="L2289" s="7"/>
      <c r="M2289" s="7"/>
      <c r="N2289" s="18"/>
      <c r="O2289" s="122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</row>
    <row r="2290" spans="1:30" hidden="1">
      <c r="A2290" s="18"/>
      <c r="B2290" s="7"/>
      <c r="C2290" s="18"/>
      <c r="D2290" s="42"/>
      <c r="E2290" s="36"/>
      <c r="F2290" s="112" t="str">
        <f t="shared" si="113"/>
        <v/>
      </c>
      <c r="G2290" s="113">
        <f t="shared" si="111"/>
        <v>0</v>
      </c>
      <c r="H2290" s="115">
        <f t="shared" si="112"/>
        <v>0</v>
      </c>
      <c r="I2290" s="18"/>
      <c r="J2290" s="18"/>
      <c r="K2290" s="7"/>
      <c r="L2290" s="7"/>
      <c r="M2290" s="7"/>
      <c r="N2290" s="18"/>
      <c r="O2290" s="122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</row>
    <row r="2291" spans="1:30" hidden="1">
      <c r="A2291" s="18"/>
      <c r="B2291" s="7"/>
      <c r="C2291" s="18"/>
      <c r="D2291" s="42"/>
      <c r="E2291" s="36"/>
      <c r="F2291" s="112" t="str">
        <f t="shared" si="113"/>
        <v/>
      </c>
      <c r="G2291" s="113">
        <f t="shared" si="111"/>
        <v>0</v>
      </c>
      <c r="H2291" s="115">
        <f t="shared" si="112"/>
        <v>0</v>
      </c>
      <c r="I2291" s="18"/>
      <c r="J2291" s="18"/>
      <c r="K2291" s="7"/>
      <c r="L2291" s="7"/>
      <c r="M2291" s="7"/>
      <c r="N2291" s="18"/>
      <c r="O2291" s="122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</row>
    <row r="2292" spans="1:30" hidden="1">
      <c r="A2292" s="18"/>
      <c r="B2292" s="7"/>
      <c r="C2292" s="18"/>
      <c r="D2292" s="42"/>
      <c r="E2292" s="36"/>
      <c r="F2292" s="112" t="str">
        <f t="shared" si="113"/>
        <v/>
      </c>
      <c r="G2292" s="113">
        <f t="shared" si="111"/>
        <v>0</v>
      </c>
      <c r="H2292" s="115">
        <f t="shared" si="112"/>
        <v>0</v>
      </c>
      <c r="I2292" s="18"/>
      <c r="J2292" s="18"/>
      <c r="K2292" s="7"/>
      <c r="L2292" s="7"/>
      <c r="M2292" s="7"/>
      <c r="N2292" s="18"/>
      <c r="O2292" s="122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</row>
    <row r="2293" spans="1:30" hidden="1">
      <c r="A2293" s="18"/>
      <c r="B2293" s="7"/>
      <c r="C2293" s="18"/>
      <c r="D2293" s="42"/>
      <c r="E2293" s="36"/>
      <c r="F2293" s="112" t="str">
        <f t="shared" si="113"/>
        <v/>
      </c>
      <c r="G2293" s="113">
        <f t="shared" si="111"/>
        <v>0</v>
      </c>
      <c r="H2293" s="115">
        <f t="shared" si="112"/>
        <v>0</v>
      </c>
      <c r="I2293" s="18"/>
      <c r="J2293" s="18"/>
      <c r="K2293" s="7"/>
      <c r="L2293" s="7"/>
      <c r="M2293" s="7"/>
      <c r="N2293" s="18"/>
      <c r="O2293" s="122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</row>
    <row r="2294" spans="1:30" hidden="1">
      <c r="A2294" s="18"/>
      <c r="B2294" s="7"/>
      <c r="C2294" s="18"/>
      <c r="D2294" s="42"/>
      <c r="E2294" s="36"/>
      <c r="F2294" s="112" t="str">
        <f t="shared" si="113"/>
        <v/>
      </c>
      <c r="G2294" s="113">
        <f t="shared" si="111"/>
        <v>0</v>
      </c>
      <c r="H2294" s="115">
        <f t="shared" si="112"/>
        <v>0</v>
      </c>
      <c r="I2294" s="18"/>
      <c r="J2294" s="18"/>
      <c r="K2294" s="7"/>
      <c r="L2294" s="7"/>
      <c r="M2294" s="7"/>
      <c r="N2294" s="18"/>
      <c r="O2294" s="122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</row>
    <row r="2295" spans="1:30" hidden="1">
      <c r="A2295" s="18"/>
      <c r="B2295" s="7"/>
      <c r="C2295" s="18"/>
      <c r="D2295" s="42"/>
      <c r="E2295" s="36"/>
      <c r="F2295" s="112" t="str">
        <f t="shared" si="113"/>
        <v/>
      </c>
      <c r="G2295" s="113">
        <f t="shared" si="111"/>
        <v>0</v>
      </c>
      <c r="H2295" s="115">
        <f t="shared" si="112"/>
        <v>0</v>
      </c>
      <c r="I2295" s="18"/>
      <c r="J2295" s="18"/>
      <c r="K2295" s="7"/>
      <c r="L2295" s="7"/>
      <c r="M2295" s="7"/>
      <c r="N2295" s="18"/>
      <c r="O2295" s="122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</row>
    <row r="2296" spans="1:30" hidden="1">
      <c r="A2296" s="18"/>
      <c r="B2296" s="7"/>
      <c r="C2296" s="18"/>
      <c r="D2296" s="42"/>
      <c r="E2296" s="36"/>
      <c r="F2296" s="112" t="str">
        <f t="shared" si="113"/>
        <v/>
      </c>
      <c r="G2296" s="113">
        <f t="shared" si="111"/>
        <v>0</v>
      </c>
      <c r="H2296" s="115">
        <f t="shared" si="112"/>
        <v>0</v>
      </c>
      <c r="I2296" s="18"/>
      <c r="J2296" s="18"/>
      <c r="K2296" s="7"/>
      <c r="L2296" s="7"/>
      <c r="M2296" s="7"/>
      <c r="N2296" s="18"/>
      <c r="O2296" s="122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</row>
    <row r="2297" spans="1:30" hidden="1">
      <c r="A2297" s="18"/>
      <c r="B2297" s="7"/>
      <c r="C2297" s="18"/>
      <c r="D2297" s="42"/>
      <c r="E2297" s="36"/>
      <c r="F2297" s="112" t="str">
        <f t="shared" si="113"/>
        <v/>
      </c>
      <c r="G2297" s="113">
        <f t="shared" si="111"/>
        <v>0</v>
      </c>
      <c r="H2297" s="115">
        <f t="shared" si="112"/>
        <v>0</v>
      </c>
      <c r="I2297" s="18"/>
      <c r="J2297" s="18"/>
      <c r="K2297" s="7"/>
      <c r="L2297" s="7"/>
      <c r="M2297" s="7"/>
      <c r="N2297" s="18"/>
      <c r="O2297" s="122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</row>
    <row r="2298" spans="1:30" hidden="1">
      <c r="A2298" s="18"/>
      <c r="B2298" s="7"/>
      <c r="C2298" s="18"/>
      <c r="D2298" s="42"/>
      <c r="E2298" s="36"/>
      <c r="F2298" s="112" t="str">
        <f t="shared" si="113"/>
        <v/>
      </c>
      <c r="G2298" s="113">
        <f t="shared" si="111"/>
        <v>0</v>
      </c>
      <c r="H2298" s="115">
        <f t="shared" si="112"/>
        <v>0</v>
      </c>
      <c r="I2298" s="18"/>
      <c r="J2298" s="18"/>
      <c r="K2298" s="7"/>
      <c r="L2298" s="7"/>
      <c r="M2298" s="7"/>
      <c r="N2298" s="18"/>
      <c r="O2298" s="122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</row>
    <row r="2299" spans="1:30" hidden="1">
      <c r="A2299" s="18"/>
      <c r="B2299" s="7"/>
      <c r="C2299" s="18"/>
      <c r="D2299" s="42"/>
      <c r="E2299" s="36"/>
      <c r="F2299" s="112" t="str">
        <f t="shared" si="113"/>
        <v/>
      </c>
      <c r="G2299" s="113">
        <f t="shared" si="111"/>
        <v>0</v>
      </c>
      <c r="H2299" s="115">
        <f t="shared" si="112"/>
        <v>0</v>
      </c>
      <c r="I2299" s="18"/>
      <c r="J2299" s="18"/>
      <c r="K2299" s="7"/>
      <c r="L2299" s="7"/>
      <c r="M2299" s="7"/>
      <c r="N2299" s="18"/>
      <c r="O2299" s="122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</row>
    <row r="2300" spans="1:30" hidden="1">
      <c r="A2300" s="18"/>
      <c r="B2300" s="7"/>
      <c r="C2300" s="18"/>
      <c r="D2300" s="42"/>
      <c r="E2300" s="36"/>
      <c r="F2300" s="112" t="str">
        <f t="shared" si="113"/>
        <v/>
      </c>
      <c r="G2300" s="113">
        <f t="shared" si="111"/>
        <v>0</v>
      </c>
      <c r="H2300" s="115">
        <f t="shared" si="112"/>
        <v>0</v>
      </c>
      <c r="I2300" s="18"/>
      <c r="J2300" s="18"/>
      <c r="K2300" s="7"/>
      <c r="L2300" s="7"/>
      <c r="M2300" s="7"/>
      <c r="N2300" s="18"/>
      <c r="O2300" s="122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</row>
    <row r="2301" spans="1:30" hidden="1">
      <c r="A2301" s="18"/>
      <c r="B2301" s="7"/>
      <c r="C2301" s="18"/>
      <c r="D2301" s="42"/>
      <c r="E2301" s="36"/>
      <c r="F2301" s="112" t="str">
        <f t="shared" si="113"/>
        <v/>
      </c>
      <c r="G2301" s="113">
        <f t="shared" si="111"/>
        <v>0</v>
      </c>
      <c r="H2301" s="115">
        <f t="shared" si="112"/>
        <v>0</v>
      </c>
      <c r="I2301" s="18"/>
      <c r="J2301" s="18"/>
      <c r="K2301" s="7"/>
      <c r="L2301" s="7"/>
      <c r="M2301" s="7"/>
      <c r="N2301" s="18"/>
      <c r="O2301" s="122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</row>
    <row r="2302" spans="1:30" hidden="1">
      <c r="A2302" s="18"/>
      <c r="B2302" s="7"/>
      <c r="C2302" s="18"/>
      <c r="D2302" s="42"/>
      <c r="E2302" s="36"/>
      <c r="F2302" s="112" t="str">
        <f t="shared" si="113"/>
        <v/>
      </c>
      <c r="G2302" s="113">
        <f t="shared" si="111"/>
        <v>0</v>
      </c>
      <c r="H2302" s="115">
        <f t="shared" si="112"/>
        <v>0</v>
      </c>
      <c r="I2302" s="18"/>
      <c r="J2302" s="18"/>
      <c r="K2302" s="7"/>
      <c r="L2302" s="7"/>
      <c r="M2302" s="7"/>
      <c r="N2302" s="18"/>
      <c r="O2302" s="122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</row>
    <row r="2303" spans="1:30" hidden="1">
      <c r="A2303" s="18"/>
      <c r="B2303" s="7"/>
      <c r="C2303" s="18"/>
      <c r="D2303" s="42"/>
      <c r="E2303" s="36"/>
      <c r="F2303" s="112" t="str">
        <f t="shared" si="113"/>
        <v/>
      </c>
      <c r="G2303" s="113">
        <f t="shared" si="111"/>
        <v>0</v>
      </c>
      <c r="H2303" s="115">
        <f t="shared" si="112"/>
        <v>0</v>
      </c>
      <c r="I2303" s="18"/>
      <c r="J2303" s="18"/>
      <c r="K2303" s="7"/>
      <c r="L2303" s="7"/>
      <c r="M2303" s="7"/>
      <c r="N2303" s="18"/>
      <c r="O2303" s="122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</row>
    <row r="2304" spans="1:30" hidden="1">
      <c r="A2304" s="18"/>
      <c r="B2304" s="7"/>
      <c r="C2304" s="18"/>
      <c r="D2304" s="42"/>
      <c r="E2304" s="36"/>
      <c r="F2304" s="112" t="str">
        <f t="shared" si="113"/>
        <v/>
      </c>
      <c r="G2304" s="113">
        <f t="shared" si="111"/>
        <v>0</v>
      </c>
      <c r="H2304" s="115">
        <f t="shared" si="112"/>
        <v>0</v>
      </c>
      <c r="I2304" s="18"/>
      <c r="J2304" s="18"/>
      <c r="K2304" s="7"/>
      <c r="L2304" s="7"/>
      <c r="M2304" s="7"/>
      <c r="N2304" s="18"/>
      <c r="O2304" s="122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</row>
    <row r="2305" spans="1:30" hidden="1">
      <c r="A2305" s="18"/>
      <c r="B2305" s="7"/>
      <c r="C2305" s="18"/>
      <c r="D2305" s="42"/>
      <c r="E2305" s="36"/>
      <c r="F2305" s="112" t="str">
        <f t="shared" si="113"/>
        <v/>
      </c>
      <c r="G2305" s="113">
        <f t="shared" si="111"/>
        <v>0</v>
      </c>
      <c r="H2305" s="115">
        <f t="shared" si="112"/>
        <v>0</v>
      </c>
      <c r="I2305" s="18"/>
      <c r="J2305" s="18"/>
      <c r="K2305" s="7"/>
      <c r="L2305" s="7"/>
      <c r="M2305" s="7"/>
      <c r="N2305" s="18"/>
      <c r="O2305" s="122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</row>
    <row r="2306" spans="1:30" hidden="1">
      <c r="A2306" s="18"/>
      <c r="B2306" s="7"/>
      <c r="C2306" s="18"/>
      <c r="D2306" s="42"/>
      <c r="E2306" s="36"/>
      <c r="F2306" s="112" t="str">
        <f t="shared" si="113"/>
        <v/>
      </c>
      <c r="G2306" s="113">
        <f t="shared" ref="G2306:G2369" si="114">IF(AND(ISNUMBER(F2306), F2306&lt;4), 1, 0)</f>
        <v>0</v>
      </c>
      <c r="H2306" s="115">
        <f t="shared" ref="H2306:H2369" si="115">IF(AND(G2306=1, COUNTIFS(A:A, A2306, B:B, B2306, C:C, C2306) &gt; 1), 1, 0)</f>
        <v>0</v>
      </c>
      <c r="I2306" s="18"/>
      <c r="J2306" s="18"/>
      <c r="K2306" s="7"/>
      <c r="L2306" s="7"/>
      <c r="M2306" s="7"/>
      <c r="N2306" s="18"/>
      <c r="O2306" s="122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</row>
    <row r="2307" spans="1:30" hidden="1">
      <c r="A2307" s="18"/>
      <c r="B2307" s="7"/>
      <c r="C2307" s="18"/>
      <c r="D2307" s="42"/>
      <c r="E2307" s="36"/>
      <c r="F2307" s="112" t="str">
        <f t="shared" ref="F2307:F2370" si="116">IF(ISNUMBER(SEARCH("h",E2307)), LEFT(E2307,SEARCH("h",E2307)-1) + IFERROR(MID(E2307,SEARCH("h",E2307)+1,LEN(E2307)-SEARCH("h",E2307)-1)/60, 0), IF(ISNUMBER(SEARCH("p",E2307)), LEFT(E2307,SEARCH("p",E2307)-1)/60, "")
)</f>
        <v/>
      </c>
      <c r="G2307" s="113">
        <f t="shared" si="114"/>
        <v>0</v>
      </c>
      <c r="H2307" s="115">
        <f t="shared" si="115"/>
        <v>0</v>
      </c>
      <c r="I2307" s="18"/>
      <c r="J2307" s="18"/>
      <c r="K2307" s="7"/>
      <c r="L2307" s="7"/>
      <c r="M2307" s="7"/>
      <c r="N2307" s="18"/>
      <c r="O2307" s="122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</row>
    <row r="2308" spans="1:30" hidden="1">
      <c r="A2308" s="18"/>
      <c r="B2308" s="7"/>
      <c r="C2308" s="18"/>
      <c r="D2308" s="42"/>
      <c r="E2308" s="36"/>
      <c r="F2308" s="112" t="str">
        <f t="shared" si="116"/>
        <v/>
      </c>
      <c r="G2308" s="113">
        <f t="shared" si="114"/>
        <v>0</v>
      </c>
      <c r="H2308" s="115">
        <f t="shared" si="115"/>
        <v>0</v>
      </c>
      <c r="I2308" s="18"/>
      <c r="J2308" s="18"/>
      <c r="K2308" s="7"/>
      <c r="L2308" s="7"/>
      <c r="M2308" s="7"/>
      <c r="N2308" s="18"/>
      <c r="O2308" s="122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</row>
    <row r="2309" spans="1:30" hidden="1">
      <c r="A2309" s="18"/>
      <c r="B2309" s="7"/>
      <c r="C2309" s="18"/>
      <c r="D2309" s="42"/>
      <c r="E2309" s="36"/>
      <c r="F2309" s="112" t="str">
        <f t="shared" si="116"/>
        <v/>
      </c>
      <c r="G2309" s="113">
        <f t="shared" si="114"/>
        <v>0</v>
      </c>
      <c r="H2309" s="115">
        <f t="shared" si="115"/>
        <v>0</v>
      </c>
      <c r="I2309" s="18"/>
      <c r="J2309" s="18"/>
      <c r="K2309" s="7"/>
      <c r="L2309" s="7"/>
      <c r="M2309" s="7"/>
      <c r="N2309" s="18"/>
      <c r="O2309" s="122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</row>
    <row r="2310" spans="1:30" hidden="1">
      <c r="A2310" s="18"/>
      <c r="B2310" s="7"/>
      <c r="C2310" s="18"/>
      <c r="D2310" s="42"/>
      <c r="E2310" s="36"/>
      <c r="F2310" s="112" t="str">
        <f t="shared" si="116"/>
        <v/>
      </c>
      <c r="G2310" s="113">
        <f t="shared" si="114"/>
        <v>0</v>
      </c>
      <c r="H2310" s="115">
        <f t="shared" si="115"/>
        <v>0</v>
      </c>
      <c r="I2310" s="18"/>
      <c r="J2310" s="18"/>
      <c r="K2310" s="7"/>
      <c r="L2310" s="7"/>
      <c r="M2310" s="7"/>
      <c r="N2310" s="18"/>
      <c r="O2310" s="122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</row>
    <row r="2311" spans="1:30" hidden="1">
      <c r="A2311" s="18"/>
      <c r="B2311" s="7"/>
      <c r="C2311" s="18"/>
      <c r="D2311" s="42"/>
      <c r="E2311" s="36"/>
      <c r="F2311" s="112" t="str">
        <f t="shared" si="116"/>
        <v/>
      </c>
      <c r="G2311" s="113">
        <f t="shared" si="114"/>
        <v>0</v>
      </c>
      <c r="H2311" s="115">
        <f t="shared" si="115"/>
        <v>0</v>
      </c>
      <c r="I2311" s="18"/>
      <c r="J2311" s="18"/>
      <c r="K2311" s="7"/>
      <c r="L2311" s="7"/>
      <c r="M2311" s="7"/>
      <c r="N2311" s="18"/>
      <c r="O2311" s="122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</row>
    <row r="2312" spans="1:30" hidden="1">
      <c r="A2312" s="18"/>
      <c r="B2312" s="7"/>
      <c r="C2312" s="18"/>
      <c r="D2312" s="42"/>
      <c r="E2312" s="36"/>
      <c r="F2312" s="112" t="str">
        <f t="shared" si="116"/>
        <v/>
      </c>
      <c r="G2312" s="113">
        <f t="shared" si="114"/>
        <v>0</v>
      </c>
      <c r="H2312" s="115">
        <f t="shared" si="115"/>
        <v>0</v>
      </c>
      <c r="I2312" s="18"/>
      <c r="J2312" s="18"/>
      <c r="K2312" s="7"/>
      <c r="L2312" s="7"/>
      <c r="M2312" s="7"/>
      <c r="N2312" s="18"/>
      <c r="O2312" s="122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</row>
    <row r="2313" spans="1:30" hidden="1">
      <c r="A2313" s="18"/>
      <c r="B2313" s="7"/>
      <c r="C2313" s="18"/>
      <c r="D2313" s="42"/>
      <c r="E2313" s="36"/>
      <c r="F2313" s="112" t="str">
        <f t="shared" si="116"/>
        <v/>
      </c>
      <c r="G2313" s="113">
        <f t="shared" si="114"/>
        <v>0</v>
      </c>
      <c r="H2313" s="115">
        <f t="shared" si="115"/>
        <v>0</v>
      </c>
      <c r="I2313" s="18"/>
      <c r="J2313" s="18"/>
      <c r="K2313" s="7"/>
      <c r="L2313" s="7"/>
      <c r="M2313" s="7"/>
      <c r="N2313" s="18"/>
      <c r="O2313" s="122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</row>
    <row r="2314" spans="1:30" hidden="1">
      <c r="A2314" s="18"/>
      <c r="B2314" s="7"/>
      <c r="C2314" s="18"/>
      <c r="D2314" s="42"/>
      <c r="E2314" s="36"/>
      <c r="F2314" s="112" t="str">
        <f t="shared" si="116"/>
        <v/>
      </c>
      <c r="G2314" s="113">
        <f t="shared" si="114"/>
        <v>0</v>
      </c>
      <c r="H2314" s="115">
        <f t="shared" si="115"/>
        <v>0</v>
      </c>
      <c r="I2314" s="18"/>
      <c r="J2314" s="18"/>
      <c r="K2314" s="7"/>
      <c r="L2314" s="7"/>
      <c r="M2314" s="7"/>
      <c r="N2314" s="18"/>
      <c r="O2314" s="122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</row>
    <row r="2315" spans="1:30" hidden="1">
      <c r="A2315" s="18"/>
      <c r="B2315" s="7"/>
      <c r="C2315" s="18"/>
      <c r="D2315" s="42"/>
      <c r="E2315" s="36"/>
      <c r="F2315" s="112" t="str">
        <f t="shared" si="116"/>
        <v/>
      </c>
      <c r="G2315" s="113">
        <f t="shared" si="114"/>
        <v>0</v>
      </c>
      <c r="H2315" s="115">
        <f t="shared" si="115"/>
        <v>0</v>
      </c>
      <c r="I2315" s="18"/>
      <c r="J2315" s="18"/>
      <c r="K2315" s="7"/>
      <c r="L2315" s="7"/>
      <c r="M2315" s="7"/>
      <c r="N2315" s="18"/>
      <c r="O2315" s="122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</row>
    <row r="2316" spans="1:30" hidden="1">
      <c r="A2316" s="18"/>
      <c r="B2316" s="7"/>
      <c r="C2316" s="18"/>
      <c r="D2316" s="42"/>
      <c r="E2316" s="36"/>
      <c r="F2316" s="112" t="str">
        <f t="shared" si="116"/>
        <v/>
      </c>
      <c r="G2316" s="113">
        <f t="shared" si="114"/>
        <v>0</v>
      </c>
      <c r="H2316" s="115">
        <f t="shared" si="115"/>
        <v>0</v>
      </c>
      <c r="I2316" s="18"/>
      <c r="J2316" s="18"/>
      <c r="K2316" s="7"/>
      <c r="L2316" s="7"/>
      <c r="M2316" s="7"/>
      <c r="N2316" s="18"/>
      <c r="O2316" s="122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</row>
    <row r="2317" spans="1:30" hidden="1">
      <c r="A2317" s="18"/>
      <c r="B2317" s="7"/>
      <c r="C2317" s="18"/>
      <c r="D2317" s="42"/>
      <c r="E2317" s="36"/>
      <c r="F2317" s="112" t="str">
        <f t="shared" si="116"/>
        <v/>
      </c>
      <c r="G2317" s="113">
        <f t="shared" si="114"/>
        <v>0</v>
      </c>
      <c r="H2317" s="115">
        <f t="shared" si="115"/>
        <v>0</v>
      </c>
      <c r="I2317" s="18"/>
      <c r="J2317" s="18"/>
      <c r="K2317" s="7"/>
      <c r="L2317" s="7"/>
      <c r="M2317" s="7"/>
      <c r="N2317" s="18"/>
      <c r="O2317" s="122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</row>
    <row r="2318" spans="1:30" hidden="1">
      <c r="A2318" s="18"/>
      <c r="B2318" s="7"/>
      <c r="C2318" s="18"/>
      <c r="D2318" s="42"/>
      <c r="E2318" s="36"/>
      <c r="F2318" s="112" t="str">
        <f t="shared" si="116"/>
        <v/>
      </c>
      <c r="G2318" s="113">
        <f t="shared" si="114"/>
        <v>0</v>
      </c>
      <c r="H2318" s="115">
        <f t="shared" si="115"/>
        <v>0</v>
      </c>
      <c r="I2318" s="18"/>
      <c r="J2318" s="18"/>
      <c r="K2318" s="7"/>
      <c r="L2318" s="7"/>
      <c r="M2318" s="7"/>
      <c r="N2318" s="18"/>
      <c r="O2318" s="122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</row>
    <row r="2319" spans="1:30" hidden="1">
      <c r="A2319" s="18"/>
      <c r="B2319" s="7"/>
      <c r="C2319" s="18"/>
      <c r="D2319" s="42"/>
      <c r="E2319" s="36"/>
      <c r="F2319" s="112" t="str">
        <f t="shared" si="116"/>
        <v/>
      </c>
      <c r="G2319" s="113">
        <f t="shared" si="114"/>
        <v>0</v>
      </c>
      <c r="H2319" s="115">
        <f t="shared" si="115"/>
        <v>0</v>
      </c>
      <c r="I2319" s="18"/>
      <c r="J2319" s="18"/>
      <c r="K2319" s="7"/>
      <c r="L2319" s="7"/>
      <c r="M2319" s="7"/>
      <c r="N2319" s="18"/>
      <c r="O2319" s="122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</row>
    <row r="2320" spans="1:30" hidden="1">
      <c r="A2320" s="18"/>
      <c r="B2320" s="7"/>
      <c r="C2320" s="18"/>
      <c r="D2320" s="42"/>
      <c r="E2320" s="36"/>
      <c r="F2320" s="112" t="str">
        <f t="shared" si="116"/>
        <v/>
      </c>
      <c r="G2320" s="113">
        <f t="shared" si="114"/>
        <v>0</v>
      </c>
      <c r="H2320" s="115">
        <f t="shared" si="115"/>
        <v>0</v>
      </c>
      <c r="I2320" s="18"/>
      <c r="J2320" s="18"/>
      <c r="K2320" s="7"/>
      <c r="L2320" s="7"/>
      <c r="M2320" s="7"/>
      <c r="N2320" s="18"/>
      <c r="O2320" s="122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</row>
    <row r="2321" spans="1:30" hidden="1">
      <c r="A2321" s="18"/>
      <c r="B2321" s="7"/>
      <c r="C2321" s="18"/>
      <c r="D2321" s="42"/>
      <c r="E2321" s="36"/>
      <c r="F2321" s="112" t="str">
        <f t="shared" si="116"/>
        <v/>
      </c>
      <c r="G2321" s="113">
        <f t="shared" si="114"/>
        <v>0</v>
      </c>
      <c r="H2321" s="115">
        <f t="shared" si="115"/>
        <v>0</v>
      </c>
      <c r="I2321" s="18"/>
      <c r="J2321" s="18"/>
      <c r="K2321" s="7"/>
      <c r="L2321" s="7"/>
      <c r="M2321" s="7"/>
      <c r="N2321" s="18"/>
      <c r="O2321" s="122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</row>
    <row r="2322" spans="1:30" hidden="1">
      <c r="A2322" s="18"/>
      <c r="B2322" s="7"/>
      <c r="C2322" s="18"/>
      <c r="D2322" s="42"/>
      <c r="E2322" s="36"/>
      <c r="F2322" s="112" t="str">
        <f t="shared" si="116"/>
        <v/>
      </c>
      <c r="G2322" s="113">
        <f t="shared" si="114"/>
        <v>0</v>
      </c>
      <c r="H2322" s="115">
        <f t="shared" si="115"/>
        <v>0</v>
      </c>
      <c r="I2322" s="18"/>
      <c r="J2322" s="18"/>
      <c r="K2322" s="7"/>
      <c r="L2322" s="7"/>
      <c r="M2322" s="7"/>
      <c r="N2322" s="18"/>
      <c r="O2322" s="122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</row>
    <row r="2323" spans="1:30" hidden="1">
      <c r="A2323" s="18"/>
      <c r="B2323" s="7"/>
      <c r="C2323" s="18"/>
      <c r="D2323" s="42"/>
      <c r="E2323" s="36"/>
      <c r="F2323" s="112" t="str">
        <f t="shared" si="116"/>
        <v/>
      </c>
      <c r="G2323" s="113">
        <f t="shared" si="114"/>
        <v>0</v>
      </c>
      <c r="H2323" s="115">
        <f t="shared" si="115"/>
        <v>0</v>
      </c>
      <c r="I2323" s="18"/>
      <c r="J2323" s="18"/>
      <c r="K2323" s="7"/>
      <c r="L2323" s="7"/>
      <c r="M2323" s="7"/>
      <c r="N2323" s="18"/>
      <c r="O2323" s="122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</row>
    <row r="2324" spans="1:30" hidden="1">
      <c r="A2324" s="18"/>
      <c r="B2324" s="7"/>
      <c r="C2324" s="18"/>
      <c r="D2324" s="42"/>
      <c r="E2324" s="36"/>
      <c r="F2324" s="112" t="str">
        <f t="shared" si="116"/>
        <v/>
      </c>
      <c r="G2324" s="113">
        <f t="shared" si="114"/>
        <v>0</v>
      </c>
      <c r="H2324" s="115">
        <f t="shared" si="115"/>
        <v>0</v>
      </c>
      <c r="I2324" s="18"/>
      <c r="J2324" s="18"/>
      <c r="K2324" s="7"/>
      <c r="L2324" s="7"/>
      <c r="M2324" s="7"/>
      <c r="N2324" s="18"/>
      <c r="O2324" s="122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</row>
    <row r="2325" spans="1:30" hidden="1">
      <c r="A2325" s="18"/>
      <c r="B2325" s="7"/>
      <c r="C2325" s="18"/>
      <c r="D2325" s="42"/>
      <c r="E2325" s="36"/>
      <c r="F2325" s="112" t="str">
        <f t="shared" si="116"/>
        <v/>
      </c>
      <c r="G2325" s="113">
        <f t="shared" si="114"/>
        <v>0</v>
      </c>
      <c r="H2325" s="115">
        <f t="shared" si="115"/>
        <v>0</v>
      </c>
      <c r="I2325" s="18"/>
      <c r="J2325" s="18"/>
      <c r="K2325" s="7"/>
      <c r="L2325" s="7"/>
      <c r="M2325" s="7"/>
      <c r="N2325" s="18"/>
      <c r="O2325" s="122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</row>
    <row r="2326" spans="1:30" hidden="1">
      <c r="A2326" s="18"/>
      <c r="B2326" s="7"/>
      <c r="C2326" s="18"/>
      <c r="D2326" s="42"/>
      <c r="E2326" s="36"/>
      <c r="F2326" s="112" t="str">
        <f t="shared" si="116"/>
        <v/>
      </c>
      <c r="G2326" s="113">
        <f t="shared" si="114"/>
        <v>0</v>
      </c>
      <c r="H2326" s="115">
        <f t="shared" si="115"/>
        <v>0</v>
      </c>
      <c r="I2326" s="18"/>
      <c r="J2326" s="18"/>
      <c r="K2326" s="7"/>
      <c r="L2326" s="7"/>
      <c r="M2326" s="7"/>
      <c r="N2326" s="18"/>
      <c r="O2326" s="122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</row>
    <row r="2327" spans="1:30" hidden="1">
      <c r="A2327" s="18"/>
      <c r="B2327" s="7"/>
      <c r="C2327" s="18"/>
      <c r="D2327" s="42"/>
      <c r="E2327" s="36"/>
      <c r="F2327" s="112" t="str">
        <f t="shared" si="116"/>
        <v/>
      </c>
      <c r="G2327" s="113">
        <f t="shared" si="114"/>
        <v>0</v>
      </c>
      <c r="H2327" s="115">
        <f t="shared" si="115"/>
        <v>0</v>
      </c>
      <c r="I2327" s="18"/>
      <c r="J2327" s="18"/>
      <c r="K2327" s="7"/>
      <c r="L2327" s="7"/>
      <c r="M2327" s="7"/>
      <c r="N2327" s="18"/>
      <c r="O2327" s="122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</row>
    <row r="2328" spans="1:30" hidden="1">
      <c r="A2328" s="18"/>
      <c r="B2328" s="7"/>
      <c r="C2328" s="18"/>
      <c r="D2328" s="42"/>
      <c r="E2328" s="36"/>
      <c r="F2328" s="112" t="str">
        <f t="shared" si="116"/>
        <v/>
      </c>
      <c r="G2328" s="113">
        <f t="shared" si="114"/>
        <v>0</v>
      </c>
      <c r="H2328" s="115">
        <f t="shared" si="115"/>
        <v>0</v>
      </c>
      <c r="I2328" s="18"/>
      <c r="J2328" s="18"/>
      <c r="K2328" s="7"/>
      <c r="L2328" s="7"/>
      <c r="M2328" s="7"/>
      <c r="N2328" s="18"/>
      <c r="O2328" s="122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</row>
    <row r="2329" spans="1:30" hidden="1">
      <c r="A2329" s="18"/>
      <c r="B2329" s="7"/>
      <c r="C2329" s="18"/>
      <c r="D2329" s="42"/>
      <c r="E2329" s="36"/>
      <c r="F2329" s="112" t="str">
        <f t="shared" si="116"/>
        <v/>
      </c>
      <c r="G2329" s="113">
        <f t="shared" si="114"/>
        <v>0</v>
      </c>
      <c r="H2329" s="115">
        <f t="shared" si="115"/>
        <v>0</v>
      </c>
      <c r="I2329" s="18"/>
      <c r="J2329" s="18"/>
      <c r="K2329" s="7"/>
      <c r="L2329" s="7"/>
      <c r="M2329" s="7"/>
      <c r="N2329" s="18"/>
      <c r="O2329" s="122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</row>
    <row r="2330" spans="1:30" hidden="1">
      <c r="A2330" s="18"/>
      <c r="B2330" s="7"/>
      <c r="C2330" s="18"/>
      <c r="D2330" s="42"/>
      <c r="E2330" s="36"/>
      <c r="F2330" s="112" t="str">
        <f t="shared" si="116"/>
        <v/>
      </c>
      <c r="G2330" s="113">
        <f t="shared" si="114"/>
        <v>0</v>
      </c>
      <c r="H2330" s="115">
        <f t="shared" si="115"/>
        <v>0</v>
      </c>
      <c r="I2330" s="18"/>
      <c r="J2330" s="18"/>
      <c r="K2330" s="7"/>
      <c r="L2330" s="7"/>
      <c r="M2330" s="7"/>
      <c r="N2330" s="18"/>
      <c r="O2330" s="122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</row>
    <row r="2331" spans="1:30" hidden="1">
      <c r="A2331" s="18"/>
      <c r="B2331" s="7"/>
      <c r="C2331" s="18"/>
      <c r="D2331" s="42"/>
      <c r="E2331" s="36"/>
      <c r="F2331" s="112" t="str">
        <f t="shared" si="116"/>
        <v/>
      </c>
      <c r="G2331" s="113">
        <f t="shared" si="114"/>
        <v>0</v>
      </c>
      <c r="H2331" s="115">
        <f t="shared" si="115"/>
        <v>0</v>
      </c>
      <c r="I2331" s="18"/>
      <c r="J2331" s="18"/>
      <c r="K2331" s="7"/>
      <c r="L2331" s="7"/>
      <c r="M2331" s="7"/>
      <c r="N2331" s="18"/>
      <c r="O2331" s="122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</row>
    <row r="2332" spans="1:30" hidden="1">
      <c r="A2332" s="18"/>
      <c r="B2332" s="7"/>
      <c r="C2332" s="18"/>
      <c r="D2332" s="42"/>
      <c r="E2332" s="36"/>
      <c r="F2332" s="112" t="str">
        <f t="shared" si="116"/>
        <v/>
      </c>
      <c r="G2332" s="113">
        <f t="shared" si="114"/>
        <v>0</v>
      </c>
      <c r="H2332" s="115">
        <f t="shared" si="115"/>
        <v>0</v>
      </c>
      <c r="I2332" s="18"/>
      <c r="J2332" s="18"/>
      <c r="K2332" s="7"/>
      <c r="L2332" s="7"/>
      <c r="M2332" s="7"/>
      <c r="N2332" s="18"/>
      <c r="O2332" s="122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</row>
    <row r="2333" spans="1:30" hidden="1">
      <c r="A2333" s="18"/>
      <c r="B2333" s="7"/>
      <c r="C2333" s="18"/>
      <c r="D2333" s="42"/>
      <c r="E2333" s="36"/>
      <c r="F2333" s="112" t="str">
        <f t="shared" si="116"/>
        <v/>
      </c>
      <c r="G2333" s="113">
        <f t="shared" si="114"/>
        <v>0</v>
      </c>
      <c r="H2333" s="115">
        <f t="shared" si="115"/>
        <v>0</v>
      </c>
      <c r="I2333" s="18"/>
      <c r="J2333" s="18"/>
      <c r="K2333" s="7"/>
      <c r="L2333" s="7"/>
      <c r="M2333" s="7"/>
      <c r="N2333" s="18"/>
      <c r="O2333" s="122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</row>
    <row r="2334" spans="1:30" hidden="1">
      <c r="A2334" s="18"/>
      <c r="B2334" s="7"/>
      <c r="C2334" s="18"/>
      <c r="D2334" s="42"/>
      <c r="E2334" s="36"/>
      <c r="F2334" s="112" t="str">
        <f t="shared" si="116"/>
        <v/>
      </c>
      <c r="G2334" s="113">
        <f t="shared" si="114"/>
        <v>0</v>
      </c>
      <c r="H2334" s="115">
        <f t="shared" si="115"/>
        <v>0</v>
      </c>
      <c r="I2334" s="18"/>
      <c r="J2334" s="18"/>
      <c r="K2334" s="7"/>
      <c r="L2334" s="7"/>
      <c r="M2334" s="7"/>
      <c r="N2334" s="18"/>
      <c r="O2334" s="122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</row>
    <row r="2335" spans="1:30" hidden="1">
      <c r="A2335" s="18"/>
      <c r="B2335" s="7"/>
      <c r="C2335" s="18"/>
      <c r="D2335" s="42"/>
      <c r="E2335" s="36"/>
      <c r="F2335" s="112" t="str">
        <f t="shared" si="116"/>
        <v/>
      </c>
      <c r="G2335" s="113">
        <f t="shared" si="114"/>
        <v>0</v>
      </c>
      <c r="H2335" s="115">
        <f t="shared" si="115"/>
        <v>0</v>
      </c>
      <c r="I2335" s="18"/>
      <c r="J2335" s="18"/>
      <c r="K2335" s="7"/>
      <c r="L2335" s="7"/>
      <c r="M2335" s="7"/>
      <c r="N2335" s="18"/>
      <c r="O2335" s="122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</row>
    <row r="2336" spans="1:30" hidden="1">
      <c r="A2336" s="18"/>
      <c r="B2336" s="7"/>
      <c r="C2336" s="18"/>
      <c r="D2336" s="42"/>
      <c r="E2336" s="36"/>
      <c r="F2336" s="112" t="str">
        <f t="shared" si="116"/>
        <v/>
      </c>
      <c r="G2336" s="113">
        <f t="shared" si="114"/>
        <v>0</v>
      </c>
      <c r="H2336" s="115">
        <f t="shared" si="115"/>
        <v>0</v>
      </c>
      <c r="I2336" s="18"/>
      <c r="J2336" s="18"/>
      <c r="K2336" s="7"/>
      <c r="L2336" s="7"/>
      <c r="M2336" s="7"/>
      <c r="N2336" s="18"/>
      <c r="O2336" s="122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</row>
    <row r="2337" spans="1:30" hidden="1">
      <c r="A2337" s="18"/>
      <c r="B2337" s="7"/>
      <c r="C2337" s="18"/>
      <c r="D2337" s="42"/>
      <c r="E2337" s="36"/>
      <c r="F2337" s="112" t="str">
        <f t="shared" si="116"/>
        <v/>
      </c>
      <c r="G2337" s="113">
        <f t="shared" si="114"/>
        <v>0</v>
      </c>
      <c r="H2337" s="115">
        <f t="shared" si="115"/>
        <v>0</v>
      </c>
      <c r="I2337" s="18"/>
      <c r="J2337" s="18"/>
      <c r="K2337" s="7"/>
      <c r="L2337" s="7"/>
      <c r="M2337" s="7"/>
      <c r="N2337" s="18"/>
      <c r="O2337" s="122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</row>
    <row r="2338" spans="1:30" hidden="1">
      <c r="A2338" s="18"/>
      <c r="B2338" s="7"/>
      <c r="C2338" s="18"/>
      <c r="D2338" s="42"/>
      <c r="E2338" s="36"/>
      <c r="F2338" s="112" t="str">
        <f t="shared" si="116"/>
        <v/>
      </c>
      <c r="G2338" s="113">
        <f t="shared" si="114"/>
        <v>0</v>
      </c>
      <c r="H2338" s="115">
        <f t="shared" si="115"/>
        <v>0</v>
      </c>
      <c r="I2338" s="18"/>
      <c r="J2338" s="18"/>
      <c r="K2338" s="7"/>
      <c r="L2338" s="7"/>
      <c r="M2338" s="7"/>
      <c r="N2338" s="18"/>
      <c r="O2338" s="122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</row>
    <row r="2339" spans="1:30" hidden="1">
      <c r="A2339" s="18"/>
      <c r="B2339" s="7"/>
      <c r="C2339" s="18"/>
      <c r="D2339" s="42"/>
      <c r="E2339" s="36"/>
      <c r="F2339" s="112" t="str">
        <f t="shared" si="116"/>
        <v/>
      </c>
      <c r="G2339" s="113">
        <f t="shared" si="114"/>
        <v>0</v>
      </c>
      <c r="H2339" s="115">
        <f t="shared" si="115"/>
        <v>0</v>
      </c>
      <c r="I2339" s="18"/>
      <c r="J2339" s="18"/>
      <c r="K2339" s="7"/>
      <c r="L2339" s="7"/>
      <c r="M2339" s="7"/>
      <c r="N2339" s="18"/>
      <c r="O2339" s="122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</row>
    <row r="2340" spans="1:30" hidden="1">
      <c r="A2340" s="18"/>
      <c r="B2340" s="7"/>
      <c r="C2340" s="18"/>
      <c r="D2340" s="42"/>
      <c r="E2340" s="36"/>
      <c r="F2340" s="112" t="str">
        <f t="shared" si="116"/>
        <v/>
      </c>
      <c r="G2340" s="113">
        <f t="shared" si="114"/>
        <v>0</v>
      </c>
      <c r="H2340" s="115">
        <f t="shared" si="115"/>
        <v>0</v>
      </c>
      <c r="I2340" s="18"/>
      <c r="J2340" s="18"/>
      <c r="K2340" s="7"/>
      <c r="L2340" s="7"/>
      <c r="M2340" s="7"/>
      <c r="N2340" s="18"/>
      <c r="O2340" s="122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</row>
    <row r="2341" spans="1:30" hidden="1">
      <c r="A2341" s="18"/>
      <c r="B2341" s="7"/>
      <c r="C2341" s="18"/>
      <c r="D2341" s="42"/>
      <c r="E2341" s="36"/>
      <c r="F2341" s="112" t="str">
        <f t="shared" si="116"/>
        <v/>
      </c>
      <c r="G2341" s="113">
        <f t="shared" si="114"/>
        <v>0</v>
      </c>
      <c r="H2341" s="115">
        <f t="shared" si="115"/>
        <v>0</v>
      </c>
      <c r="I2341" s="18"/>
      <c r="J2341" s="18"/>
      <c r="K2341" s="7"/>
      <c r="L2341" s="7"/>
      <c r="M2341" s="7"/>
      <c r="N2341" s="18"/>
      <c r="O2341" s="122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</row>
    <row r="2342" spans="1:30" hidden="1">
      <c r="A2342" s="18"/>
      <c r="B2342" s="7"/>
      <c r="C2342" s="18"/>
      <c r="D2342" s="42"/>
      <c r="E2342" s="36"/>
      <c r="F2342" s="112" t="str">
        <f t="shared" si="116"/>
        <v/>
      </c>
      <c r="G2342" s="113">
        <f t="shared" si="114"/>
        <v>0</v>
      </c>
      <c r="H2342" s="115">
        <f t="shared" si="115"/>
        <v>0</v>
      </c>
      <c r="I2342" s="18"/>
      <c r="J2342" s="18"/>
      <c r="K2342" s="7"/>
      <c r="L2342" s="7"/>
      <c r="M2342" s="7"/>
      <c r="N2342" s="18"/>
      <c r="O2342" s="122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</row>
    <row r="2343" spans="1:30" hidden="1">
      <c r="A2343" s="18"/>
      <c r="B2343" s="7"/>
      <c r="C2343" s="18"/>
      <c r="D2343" s="42"/>
      <c r="E2343" s="36"/>
      <c r="F2343" s="112" t="str">
        <f t="shared" si="116"/>
        <v/>
      </c>
      <c r="G2343" s="113">
        <f t="shared" si="114"/>
        <v>0</v>
      </c>
      <c r="H2343" s="115">
        <f t="shared" si="115"/>
        <v>0</v>
      </c>
      <c r="I2343" s="18"/>
      <c r="J2343" s="18"/>
      <c r="K2343" s="7"/>
      <c r="L2343" s="7"/>
      <c r="M2343" s="7"/>
      <c r="N2343" s="18"/>
      <c r="O2343" s="122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</row>
    <row r="2344" spans="1:30" hidden="1">
      <c r="A2344" s="18"/>
      <c r="B2344" s="7"/>
      <c r="C2344" s="18"/>
      <c r="D2344" s="42"/>
      <c r="E2344" s="36"/>
      <c r="F2344" s="112" t="str">
        <f t="shared" si="116"/>
        <v/>
      </c>
      <c r="G2344" s="113">
        <f t="shared" si="114"/>
        <v>0</v>
      </c>
      <c r="H2344" s="115">
        <f t="shared" si="115"/>
        <v>0</v>
      </c>
      <c r="I2344" s="18"/>
      <c r="J2344" s="18"/>
      <c r="K2344" s="7"/>
      <c r="L2344" s="7"/>
      <c r="M2344" s="7"/>
      <c r="N2344" s="18"/>
      <c r="O2344" s="122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</row>
    <row r="2345" spans="1:30" hidden="1">
      <c r="A2345" s="18"/>
      <c r="B2345" s="7"/>
      <c r="C2345" s="18"/>
      <c r="D2345" s="42"/>
      <c r="E2345" s="36"/>
      <c r="F2345" s="112" t="str">
        <f t="shared" si="116"/>
        <v/>
      </c>
      <c r="G2345" s="113">
        <f t="shared" si="114"/>
        <v>0</v>
      </c>
      <c r="H2345" s="115">
        <f t="shared" si="115"/>
        <v>0</v>
      </c>
      <c r="I2345" s="18"/>
      <c r="J2345" s="18"/>
      <c r="K2345" s="7"/>
      <c r="L2345" s="7"/>
      <c r="M2345" s="7"/>
      <c r="N2345" s="18"/>
      <c r="O2345" s="122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</row>
    <row r="2346" spans="1:30" hidden="1">
      <c r="A2346" s="18"/>
      <c r="B2346" s="7"/>
      <c r="C2346" s="18"/>
      <c r="D2346" s="42"/>
      <c r="E2346" s="36"/>
      <c r="F2346" s="112" t="str">
        <f t="shared" si="116"/>
        <v/>
      </c>
      <c r="G2346" s="113">
        <f t="shared" si="114"/>
        <v>0</v>
      </c>
      <c r="H2346" s="115">
        <f t="shared" si="115"/>
        <v>0</v>
      </c>
      <c r="I2346" s="18"/>
      <c r="J2346" s="18"/>
      <c r="K2346" s="7"/>
      <c r="L2346" s="7"/>
      <c r="M2346" s="7"/>
      <c r="N2346" s="18"/>
      <c r="O2346" s="122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</row>
    <row r="2347" spans="1:30" hidden="1">
      <c r="A2347" s="18"/>
      <c r="B2347" s="7"/>
      <c r="C2347" s="18"/>
      <c r="D2347" s="42"/>
      <c r="E2347" s="36"/>
      <c r="F2347" s="112" t="str">
        <f t="shared" si="116"/>
        <v/>
      </c>
      <c r="G2347" s="113">
        <f t="shared" si="114"/>
        <v>0</v>
      </c>
      <c r="H2347" s="115">
        <f t="shared" si="115"/>
        <v>0</v>
      </c>
      <c r="I2347" s="18"/>
      <c r="J2347" s="18"/>
      <c r="K2347" s="7"/>
      <c r="L2347" s="7"/>
      <c r="M2347" s="7"/>
      <c r="N2347" s="18"/>
      <c r="O2347" s="122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</row>
    <row r="2348" spans="1:30" hidden="1">
      <c r="A2348" s="18"/>
      <c r="B2348" s="7"/>
      <c r="C2348" s="18"/>
      <c r="D2348" s="42"/>
      <c r="E2348" s="36"/>
      <c r="F2348" s="112" t="str">
        <f t="shared" si="116"/>
        <v/>
      </c>
      <c r="G2348" s="113">
        <f t="shared" si="114"/>
        <v>0</v>
      </c>
      <c r="H2348" s="115">
        <f t="shared" si="115"/>
        <v>0</v>
      </c>
      <c r="I2348" s="18"/>
      <c r="J2348" s="18"/>
      <c r="K2348" s="7"/>
      <c r="L2348" s="7"/>
      <c r="M2348" s="7"/>
      <c r="N2348" s="18"/>
      <c r="O2348" s="122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</row>
    <row r="2349" spans="1:30" hidden="1">
      <c r="A2349" s="18"/>
      <c r="B2349" s="7"/>
      <c r="C2349" s="18"/>
      <c r="D2349" s="42"/>
      <c r="E2349" s="36"/>
      <c r="F2349" s="112" t="str">
        <f t="shared" si="116"/>
        <v/>
      </c>
      <c r="G2349" s="113">
        <f t="shared" si="114"/>
        <v>0</v>
      </c>
      <c r="H2349" s="115">
        <f t="shared" si="115"/>
        <v>0</v>
      </c>
      <c r="I2349" s="18"/>
      <c r="J2349" s="18"/>
      <c r="K2349" s="7"/>
      <c r="L2349" s="7"/>
      <c r="M2349" s="7"/>
      <c r="N2349" s="18"/>
      <c r="O2349" s="122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</row>
    <row r="2350" spans="1:30" hidden="1">
      <c r="A2350" s="18"/>
      <c r="B2350" s="7"/>
      <c r="C2350" s="18"/>
      <c r="D2350" s="42"/>
      <c r="E2350" s="36"/>
      <c r="F2350" s="112" t="str">
        <f t="shared" si="116"/>
        <v/>
      </c>
      <c r="G2350" s="113">
        <f t="shared" si="114"/>
        <v>0</v>
      </c>
      <c r="H2350" s="115">
        <f t="shared" si="115"/>
        <v>0</v>
      </c>
      <c r="I2350" s="18"/>
      <c r="J2350" s="18"/>
      <c r="K2350" s="7"/>
      <c r="L2350" s="7"/>
      <c r="M2350" s="7"/>
      <c r="N2350" s="18"/>
      <c r="O2350" s="122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</row>
    <row r="2351" spans="1:30" hidden="1">
      <c r="A2351" s="18"/>
      <c r="B2351" s="7"/>
      <c r="C2351" s="18"/>
      <c r="D2351" s="42"/>
      <c r="E2351" s="36"/>
      <c r="F2351" s="112" t="str">
        <f t="shared" si="116"/>
        <v/>
      </c>
      <c r="G2351" s="113">
        <f t="shared" si="114"/>
        <v>0</v>
      </c>
      <c r="H2351" s="115">
        <f t="shared" si="115"/>
        <v>0</v>
      </c>
      <c r="I2351" s="18"/>
      <c r="J2351" s="18"/>
      <c r="K2351" s="7"/>
      <c r="L2351" s="7"/>
      <c r="M2351" s="7"/>
      <c r="N2351" s="18"/>
      <c r="O2351" s="122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</row>
    <row r="2352" spans="1:30" hidden="1">
      <c r="A2352" s="18"/>
      <c r="B2352" s="7"/>
      <c r="C2352" s="18"/>
      <c r="D2352" s="42"/>
      <c r="E2352" s="36"/>
      <c r="F2352" s="112" t="str">
        <f t="shared" si="116"/>
        <v/>
      </c>
      <c r="G2352" s="113">
        <f t="shared" si="114"/>
        <v>0</v>
      </c>
      <c r="H2352" s="115">
        <f t="shared" si="115"/>
        <v>0</v>
      </c>
      <c r="I2352" s="18"/>
      <c r="J2352" s="18"/>
      <c r="K2352" s="7"/>
      <c r="L2352" s="7"/>
      <c r="M2352" s="7"/>
      <c r="N2352" s="18"/>
      <c r="O2352" s="122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</row>
    <row r="2353" spans="1:30" hidden="1">
      <c r="A2353" s="18"/>
      <c r="B2353" s="7"/>
      <c r="C2353" s="18"/>
      <c r="D2353" s="42"/>
      <c r="E2353" s="36"/>
      <c r="F2353" s="112" t="str">
        <f t="shared" si="116"/>
        <v/>
      </c>
      <c r="G2353" s="113">
        <f t="shared" si="114"/>
        <v>0</v>
      </c>
      <c r="H2353" s="115">
        <f t="shared" si="115"/>
        <v>0</v>
      </c>
      <c r="I2353" s="18"/>
      <c r="J2353" s="18"/>
      <c r="K2353" s="7"/>
      <c r="L2353" s="7"/>
      <c r="M2353" s="7"/>
      <c r="N2353" s="18"/>
      <c r="O2353" s="122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</row>
    <row r="2354" spans="1:30" hidden="1">
      <c r="A2354" s="18"/>
      <c r="B2354" s="7"/>
      <c r="C2354" s="18"/>
      <c r="D2354" s="42"/>
      <c r="E2354" s="36"/>
      <c r="F2354" s="112" t="str">
        <f t="shared" si="116"/>
        <v/>
      </c>
      <c r="G2354" s="113">
        <f t="shared" si="114"/>
        <v>0</v>
      </c>
      <c r="H2354" s="115">
        <f t="shared" si="115"/>
        <v>0</v>
      </c>
      <c r="I2354" s="18"/>
      <c r="J2354" s="18"/>
      <c r="K2354" s="7"/>
      <c r="L2354" s="7"/>
      <c r="M2354" s="7"/>
      <c r="N2354" s="18"/>
      <c r="O2354" s="122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</row>
    <row r="2355" spans="1:30" hidden="1">
      <c r="A2355" s="18"/>
      <c r="B2355" s="7"/>
      <c r="C2355" s="18"/>
      <c r="D2355" s="42"/>
      <c r="E2355" s="36"/>
      <c r="F2355" s="112" t="str">
        <f t="shared" si="116"/>
        <v/>
      </c>
      <c r="G2355" s="113">
        <f t="shared" si="114"/>
        <v>0</v>
      </c>
      <c r="H2355" s="115">
        <f t="shared" si="115"/>
        <v>0</v>
      </c>
      <c r="I2355" s="18"/>
      <c r="J2355" s="18"/>
      <c r="K2355" s="7"/>
      <c r="L2355" s="7"/>
      <c r="M2355" s="7"/>
      <c r="N2355" s="18"/>
      <c r="O2355" s="122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</row>
    <row r="2356" spans="1:30" hidden="1">
      <c r="A2356" s="18"/>
      <c r="B2356" s="7"/>
      <c r="C2356" s="18"/>
      <c r="D2356" s="42"/>
      <c r="E2356" s="36"/>
      <c r="F2356" s="112" t="str">
        <f t="shared" si="116"/>
        <v/>
      </c>
      <c r="G2356" s="113">
        <f t="shared" si="114"/>
        <v>0</v>
      </c>
      <c r="H2356" s="115">
        <f t="shared" si="115"/>
        <v>0</v>
      </c>
      <c r="I2356" s="18"/>
      <c r="J2356" s="18"/>
      <c r="K2356" s="7"/>
      <c r="L2356" s="7"/>
      <c r="M2356" s="7"/>
      <c r="N2356" s="18"/>
      <c r="O2356" s="122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</row>
    <row r="2357" spans="1:30" hidden="1">
      <c r="A2357" s="18"/>
      <c r="B2357" s="7"/>
      <c r="C2357" s="18"/>
      <c r="D2357" s="42"/>
      <c r="E2357" s="36"/>
      <c r="F2357" s="112" t="str">
        <f t="shared" si="116"/>
        <v/>
      </c>
      <c r="G2357" s="113">
        <f t="shared" si="114"/>
        <v>0</v>
      </c>
      <c r="H2357" s="115">
        <f t="shared" si="115"/>
        <v>0</v>
      </c>
      <c r="I2357" s="18"/>
      <c r="J2357" s="18"/>
      <c r="K2357" s="7"/>
      <c r="L2357" s="7"/>
      <c r="M2357" s="7"/>
      <c r="N2357" s="18"/>
      <c r="O2357" s="122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</row>
    <row r="2358" spans="1:30" hidden="1">
      <c r="A2358" s="18"/>
      <c r="B2358" s="7"/>
      <c r="C2358" s="18"/>
      <c r="D2358" s="42"/>
      <c r="E2358" s="36"/>
      <c r="F2358" s="112" t="str">
        <f t="shared" si="116"/>
        <v/>
      </c>
      <c r="G2358" s="113">
        <f t="shared" si="114"/>
        <v>0</v>
      </c>
      <c r="H2358" s="115">
        <f t="shared" si="115"/>
        <v>0</v>
      </c>
      <c r="I2358" s="18"/>
      <c r="J2358" s="18"/>
      <c r="K2358" s="7"/>
      <c r="L2358" s="7"/>
      <c r="M2358" s="7"/>
      <c r="N2358" s="18"/>
      <c r="O2358" s="122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</row>
    <row r="2359" spans="1:30" hidden="1">
      <c r="A2359" s="18"/>
      <c r="B2359" s="7"/>
      <c r="C2359" s="18"/>
      <c r="D2359" s="42"/>
      <c r="E2359" s="36"/>
      <c r="F2359" s="112" t="str">
        <f t="shared" si="116"/>
        <v/>
      </c>
      <c r="G2359" s="113">
        <f t="shared" si="114"/>
        <v>0</v>
      </c>
      <c r="H2359" s="115">
        <f t="shared" si="115"/>
        <v>0</v>
      </c>
      <c r="I2359" s="18"/>
      <c r="J2359" s="18"/>
      <c r="K2359" s="7"/>
      <c r="L2359" s="7"/>
      <c r="M2359" s="7"/>
      <c r="N2359" s="18"/>
      <c r="O2359" s="122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</row>
    <row r="2360" spans="1:30" hidden="1">
      <c r="A2360" s="18"/>
      <c r="B2360" s="7"/>
      <c r="C2360" s="18"/>
      <c r="D2360" s="42"/>
      <c r="E2360" s="36"/>
      <c r="F2360" s="112" t="str">
        <f t="shared" si="116"/>
        <v/>
      </c>
      <c r="G2360" s="113">
        <f t="shared" si="114"/>
        <v>0</v>
      </c>
      <c r="H2360" s="115">
        <f t="shared" si="115"/>
        <v>0</v>
      </c>
      <c r="I2360" s="18"/>
      <c r="J2360" s="18"/>
      <c r="K2360" s="7"/>
      <c r="L2360" s="7"/>
      <c r="M2360" s="7"/>
      <c r="N2360" s="18"/>
      <c r="O2360" s="122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</row>
    <row r="2361" spans="1:30" hidden="1">
      <c r="A2361" s="18"/>
      <c r="B2361" s="7"/>
      <c r="C2361" s="18"/>
      <c r="D2361" s="42"/>
      <c r="E2361" s="36"/>
      <c r="F2361" s="112" t="str">
        <f t="shared" si="116"/>
        <v/>
      </c>
      <c r="G2361" s="113">
        <f t="shared" si="114"/>
        <v>0</v>
      </c>
      <c r="H2361" s="115">
        <f t="shared" si="115"/>
        <v>0</v>
      </c>
      <c r="I2361" s="18"/>
      <c r="J2361" s="18"/>
      <c r="K2361" s="7"/>
      <c r="L2361" s="7"/>
      <c r="M2361" s="7"/>
      <c r="N2361" s="18"/>
      <c r="O2361" s="122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</row>
    <row r="2362" spans="1:30" hidden="1">
      <c r="A2362" s="18"/>
      <c r="B2362" s="7"/>
      <c r="C2362" s="18"/>
      <c r="D2362" s="42"/>
      <c r="E2362" s="36"/>
      <c r="F2362" s="112" t="str">
        <f t="shared" si="116"/>
        <v/>
      </c>
      <c r="G2362" s="113">
        <f t="shared" si="114"/>
        <v>0</v>
      </c>
      <c r="H2362" s="115">
        <f t="shared" si="115"/>
        <v>0</v>
      </c>
      <c r="I2362" s="18"/>
      <c r="J2362" s="18"/>
      <c r="K2362" s="7"/>
      <c r="L2362" s="7"/>
      <c r="M2362" s="7"/>
      <c r="N2362" s="18"/>
      <c r="O2362" s="122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</row>
    <row r="2363" spans="1:30" hidden="1">
      <c r="A2363" s="18"/>
      <c r="B2363" s="7"/>
      <c r="C2363" s="18"/>
      <c r="D2363" s="42"/>
      <c r="E2363" s="36"/>
      <c r="F2363" s="112" t="str">
        <f t="shared" si="116"/>
        <v/>
      </c>
      <c r="G2363" s="113">
        <f t="shared" si="114"/>
        <v>0</v>
      </c>
      <c r="H2363" s="115">
        <f t="shared" si="115"/>
        <v>0</v>
      </c>
      <c r="I2363" s="18"/>
      <c r="J2363" s="18"/>
      <c r="K2363" s="7"/>
      <c r="L2363" s="7"/>
      <c r="M2363" s="7"/>
      <c r="N2363" s="18"/>
      <c r="O2363" s="122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</row>
    <row r="2364" spans="1:30" hidden="1">
      <c r="A2364" s="18"/>
      <c r="B2364" s="7"/>
      <c r="C2364" s="18"/>
      <c r="D2364" s="42"/>
      <c r="E2364" s="36"/>
      <c r="F2364" s="112" t="str">
        <f t="shared" si="116"/>
        <v/>
      </c>
      <c r="G2364" s="113">
        <f t="shared" si="114"/>
        <v>0</v>
      </c>
      <c r="H2364" s="115">
        <f t="shared" si="115"/>
        <v>0</v>
      </c>
      <c r="I2364" s="18"/>
      <c r="J2364" s="18"/>
      <c r="K2364" s="7"/>
      <c r="L2364" s="7"/>
      <c r="M2364" s="7"/>
      <c r="N2364" s="18"/>
      <c r="O2364" s="122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</row>
    <row r="2365" spans="1:30" hidden="1">
      <c r="A2365" s="18"/>
      <c r="B2365" s="7"/>
      <c r="C2365" s="18"/>
      <c r="D2365" s="42"/>
      <c r="E2365" s="36"/>
      <c r="F2365" s="112" t="str">
        <f t="shared" si="116"/>
        <v/>
      </c>
      <c r="G2365" s="113">
        <f t="shared" si="114"/>
        <v>0</v>
      </c>
      <c r="H2365" s="115">
        <f t="shared" si="115"/>
        <v>0</v>
      </c>
      <c r="I2365" s="18"/>
      <c r="J2365" s="18"/>
      <c r="K2365" s="7"/>
      <c r="L2365" s="7"/>
      <c r="M2365" s="7"/>
      <c r="N2365" s="18"/>
      <c r="O2365" s="122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</row>
    <row r="2366" spans="1:30" hidden="1">
      <c r="A2366" s="18"/>
      <c r="B2366" s="7"/>
      <c r="C2366" s="18"/>
      <c r="D2366" s="42"/>
      <c r="E2366" s="36"/>
      <c r="F2366" s="112" t="str">
        <f t="shared" si="116"/>
        <v/>
      </c>
      <c r="G2366" s="113">
        <f t="shared" si="114"/>
        <v>0</v>
      </c>
      <c r="H2366" s="115">
        <f t="shared" si="115"/>
        <v>0</v>
      </c>
      <c r="I2366" s="18"/>
      <c r="J2366" s="18"/>
      <c r="K2366" s="7"/>
      <c r="L2366" s="7"/>
      <c r="M2366" s="7"/>
      <c r="N2366" s="18"/>
      <c r="O2366" s="122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</row>
    <row r="2367" spans="1:30" hidden="1">
      <c r="A2367" s="18"/>
      <c r="B2367" s="7"/>
      <c r="C2367" s="18"/>
      <c r="D2367" s="42"/>
      <c r="E2367" s="36"/>
      <c r="F2367" s="112" t="str">
        <f t="shared" si="116"/>
        <v/>
      </c>
      <c r="G2367" s="113">
        <f t="shared" si="114"/>
        <v>0</v>
      </c>
      <c r="H2367" s="115">
        <f t="shared" si="115"/>
        <v>0</v>
      </c>
      <c r="I2367" s="18"/>
      <c r="J2367" s="18"/>
      <c r="K2367" s="7"/>
      <c r="L2367" s="7"/>
      <c r="M2367" s="7"/>
      <c r="N2367" s="18"/>
      <c r="O2367" s="122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</row>
    <row r="2368" spans="1:30" hidden="1">
      <c r="A2368" s="18"/>
      <c r="B2368" s="7"/>
      <c r="C2368" s="18"/>
      <c r="D2368" s="42"/>
      <c r="E2368" s="36"/>
      <c r="F2368" s="112" t="str">
        <f t="shared" si="116"/>
        <v/>
      </c>
      <c r="G2368" s="113">
        <f t="shared" si="114"/>
        <v>0</v>
      </c>
      <c r="H2368" s="115">
        <f t="shared" si="115"/>
        <v>0</v>
      </c>
      <c r="I2368" s="18"/>
      <c r="J2368" s="18"/>
      <c r="K2368" s="7"/>
      <c r="L2368" s="7"/>
      <c r="M2368" s="7"/>
      <c r="N2368" s="18"/>
      <c r="O2368" s="122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</row>
    <row r="2369" spans="1:30" hidden="1">
      <c r="A2369" s="18"/>
      <c r="B2369" s="7"/>
      <c r="C2369" s="18"/>
      <c r="D2369" s="42"/>
      <c r="E2369" s="36"/>
      <c r="F2369" s="112" t="str">
        <f t="shared" si="116"/>
        <v/>
      </c>
      <c r="G2369" s="113">
        <f t="shared" si="114"/>
        <v>0</v>
      </c>
      <c r="H2369" s="115">
        <f t="shared" si="115"/>
        <v>0</v>
      </c>
      <c r="I2369" s="18"/>
      <c r="J2369" s="18"/>
      <c r="K2369" s="7"/>
      <c r="L2369" s="7"/>
      <c r="M2369" s="7"/>
      <c r="N2369" s="18"/>
      <c r="O2369" s="122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</row>
    <row r="2370" spans="1:30" hidden="1">
      <c r="A2370" s="18"/>
      <c r="B2370" s="7"/>
      <c r="C2370" s="18"/>
      <c r="D2370" s="42"/>
      <c r="E2370" s="36"/>
      <c r="F2370" s="112" t="str">
        <f t="shared" si="116"/>
        <v/>
      </c>
      <c r="G2370" s="113">
        <f t="shared" ref="G2370:G2433" si="117">IF(AND(ISNUMBER(F2370), F2370&lt;4), 1, 0)</f>
        <v>0</v>
      </c>
      <c r="H2370" s="115">
        <f t="shared" ref="H2370:H2433" si="118">IF(AND(G2370=1, COUNTIFS(A:A, A2370, B:B, B2370, C:C, C2370) &gt; 1), 1, 0)</f>
        <v>0</v>
      </c>
      <c r="I2370" s="18"/>
      <c r="J2370" s="18"/>
      <c r="K2370" s="7"/>
      <c r="L2370" s="7"/>
      <c r="M2370" s="7"/>
      <c r="N2370" s="18"/>
      <c r="O2370" s="122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</row>
    <row r="2371" spans="1:30" hidden="1">
      <c r="A2371" s="18"/>
      <c r="B2371" s="7"/>
      <c r="C2371" s="18"/>
      <c r="D2371" s="42"/>
      <c r="E2371" s="36"/>
      <c r="F2371" s="112" t="str">
        <f t="shared" ref="F2371:F2434" si="119">IF(ISNUMBER(SEARCH("h",E2371)), LEFT(E2371,SEARCH("h",E2371)-1) + IFERROR(MID(E2371,SEARCH("h",E2371)+1,LEN(E2371)-SEARCH("h",E2371)-1)/60, 0), IF(ISNUMBER(SEARCH("p",E2371)), LEFT(E2371,SEARCH("p",E2371)-1)/60, "")
)</f>
        <v/>
      </c>
      <c r="G2371" s="113">
        <f t="shared" si="117"/>
        <v>0</v>
      </c>
      <c r="H2371" s="115">
        <f t="shared" si="118"/>
        <v>0</v>
      </c>
      <c r="I2371" s="18"/>
      <c r="J2371" s="18"/>
      <c r="K2371" s="7"/>
      <c r="L2371" s="7"/>
      <c r="M2371" s="7"/>
      <c r="N2371" s="18"/>
      <c r="O2371" s="122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</row>
    <row r="2372" spans="1:30" hidden="1">
      <c r="A2372" s="18"/>
      <c r="B2372" s="7"/>
      <c r="C2372" s="18"/>
      <c r="D2372" s="42"/>
      <c r="E2372" s="36"/>
      <c r="F2372" s="112" t="str">
        <f t="shared" si="119"/>
        <v/>
      </c>
      <c r="G2372" s="113">
        <f t="shared" si="117"/>
        <v>0</v>
      </c>
      <c r="H2372" s="115">
        <f t="shared" si="118"/>
        <v>0</v>
      </c>
      <c r="I2372" s="18"/>
      <c r="J2372" s="18"/>
      <c r="K2372" s="7"/>
      <c r="L2372" s="7"/>
      <c r="M2372" s="7"/>
      <c r="N2372" s="18"/>
      <c r="O2372" s="122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</row>
    <row r="2373" spans="1:30" hidden="1">
      <c r="A2373" s="18"/>
      <c r="B2373" s="7"/>
      <c r="C2373" s="18"/>
      <c r="D2373" s="42"/>
      <c r="E2373" s="36"/>
      <c r="F2373" s="112" t="str">
        <f t="shared" si="119"/>
        <v/>
      </c>
      <c r="G2373" s="113">
        <f t="shared" si="117"/>
        <v>0</v>
      </c>
      <c r="H2373" s="115">
        <f t="shared" si="118"/>
        <v>0</v>
      </c>
      <c r="I2373" s="18"/>
      <c r="J2373" s="18"/>
      <c r="K2373" s="7"/>
      <c r="L2373" s="7"/>
      <c r="M2373" s="7"/>
      <c r="N2373" s="18"/>
      <c r="O2373" s="122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</row>
    <row r="2374" spans="1:30" hidden="1">
      <c r="A2374" s="18"/>
      <c r="B2374" s="7"/>
      <c r="C2374" s="18"/>
      <c r="D2374" s="42"/>
      <c r="E2374" s="36"/>
      <c r="F2374" s="112" t="str">
        <f t="shared" si="119"/>
        <v/>
      </c>
      <c r="G2374" s="113">
        <f t="shared" si="117"/>
        <v>0</v>
      </c>
      <c r="H2374" s="115">
        <f t="shared" si="118"/>
        <v>0</v>
      </c>
      <c r="I2374" s="18"/>
      <c r="J2374" s="18"/>
      <c r="K2374" s="7"/>
      <c r="L2374" s="7"/>
      <c r="M2374" s="7"/>
      <c r="N2374" s="18"/>
      <c r="O2374" s="122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</row>
    <row r="2375" spans="1:30" hidden="1">
      <c r="A2375" s="18"/>
      <c r="B2375" s="7"/>
      <c r="C2375" s="18"/>
      <c r="D2375" s="42"/>
      <c r="E2375" s="36"/>
      <c r="F2375" s="112" t="str">
        <f t="shared" si="119"/>
        <v/>
      </c>
      <c r="G2375" s="113">
        <f t="shared" si="117"/>
        <v>0</v>
      </c>
      <c r="H2375" s="115">
        <f t="shared" si="118"/>
        <v>0</v>
      </c>
      <c r="I2375" s="18"/>
      <c r="J2375" s="18"/>
      <c r="K2375" s="7"/>
      <c r="L2375" s="7"/>
      <c r="M2375" s="7"/>
      <c r="N2375" s="18"/>
      <c r="O2375" s="122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</row>
    <row r="2376" spans="1:30" hidden="1">
      <c r="A2376" s="18"/>
      <c r="B2376" s="7"/>
      <c r="C2376" s="18"/>
      <c r="D2376" s="42"/>
      <c r="E2376" s="36"/>
      <c r="F2376" s="112" t="str">
        <f t="shared" si="119"/>
        <v/>
      </c>
      <c r="G2376" s="113">
        <f t="shared" si="117"/>
        <v>0</v>
      </c>
      <c r="H2376" s="115">
        <f t="shared" si="118"/>
        <v>0</v>
      </c>
      <c r="I2376" s="18"/>
      <c r="J2376" s="18"/>
      <c r="K2376" s="7"/>
      <c r="L2376" s="7"/>
      <c r="M2376" s="7"/>
      <c r="N2376" s="18"/>
      <c r="O2376" s="122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</row>
    <row r="2377" spans="1:30" hidden="1">
      <c r="A2377" s="18"/>
      <c r="B2377" s="7"/>
      <c r="C2377" s="18"/>
      <c r="D2377" s="42"/>
      <c r="E2377" s="36"/>
      <c r="F2377" s="112" t="str">
        <f t="shared" si="119"/>
        <v/>
      </c>
      <c r="G2377" s="113">
        <f t="shared" si="117"/>
        <v>0</v>
      </c>
      <c r="H2377" s="115">
        <f t="shared" si="118"/>
        <v>0</v>
      </c>
      <c r="I2377" s="18"/>
      <c r="J2377" s="18"/>
      <c r="K2377" s="7"/>
      <c r="L2377" s="7"/>
      <c r="M2377" s="7"/>
      <c r="N2377" s="18"/>
      <c r="O2377" s="122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</row>
    <row r="2378" spans="1:30" hidden="1">
      <c r="A2378" s="18"/>
      <c r="B2378" s="7"/>
      <c r="C2378" s="18"/>
      <c r="D2378" s="42"/>
      <c r="E2378" s="36"/>
      <c r="F2378" s="112" t="str">
        <f t="shared" si="119"/>
        <v/>
      </c>
      <c r="G2378" s="113">
        <f t="shared" si="117"/>
        <v>0</v>
      </c>
      <c r="H2378" s="115">
        <f t="shared" si="118"/>
        <v>0</v>
      </c>
      <c r="I2378" s="18"/>
      <c r="J2378" s="18"/>
      <c r="K2378" s="7"/>
      <c r="L2378" s="7"/>
      <c r="M2378" s="7"/>
      <c r="N2378" s="18"/>
      <c r="O2378" s="122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</row>
    <row r="2379" spans="1:30" hidden="1">
      <c r="A2379" s="18"/>
      <c r="B2379" s="7"/>
      <c r="C2379" s="18"/>
      <c r="D2379" s="42"/>
      <c r="E2379" s="36"/>
      <c r="F2379" s="112" t="str">
        <f t="shared" si="119"/>
        <v/>
      </c>
      <c r="G2379" s="113">
        <f t="shared" si="117"/>
        <v>0</v>
      </c>
      <c r="H2379" s="115">
        <f t="shared" si="118"/>
        <v>0</v>
      </c>
      <c r="I2379" s="18"/>
      <c r="J2379" s="18"/>
      <c r="K2379" s="7"/>
      <c r="L2379" s="7"/>
      <c r="M2379" s="7"/>
      <c r="N2379" s="18"/>
      <c r="O2379" s="122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</row>
    <row r="2380" spans="1:30" hidden="1">
      <c r="A2380" s="18"/>
      <c r="B2380" s="7"/>
      <c r="C2380" s="18"/>
      <c r="D2380" s="42"/>
      <c r="E2380" s="36"/>
      <c r="F2380" s="112" t="str">
        <f t="shared" si="119"/>
        <v/>
      </c>
      <c r="G2380" s="113">
        <f t="shared" si="117"/>
        <v>0</v>
      </c>
      <c r="H2380" s="115">
        <f t="shared" si="118"/>
        <v>0</v>
      </c>
      <c r="I2380" s="18"/>
      <c r="J2380" s="18"/>
      <c r="K2380" s="7"/>
      <c r="L2380" s="7"/>
      <c r="M2380" s="7"/>
      <c r="N2380" s="18"/>
      <c r="O2380" s="122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</row>
    <row r="2381" spans="1:30" hidden="1">
      <c r="A2381" s="18"/>
      <c r="B2381" s="7"/>
      <c r="C2381" s="18"/>
      <c r="D2381" s="42"/>
      <c r="E2381" s="36"/>
      <c r="F2381" s="112" t="str">
        <f t="shared" si="119"/>
        <v/>
      </c>
      <c r="G2381" s="113">
        <f t="shared" si="117"/>
        <v>0</v>
      </c>
      <c r="H2381" s="115">
        <f t="shared" si="118"/>
        <v>0</v>
      </c>
      <c r="I2381" s="18"/>
      <c r="J2381" s="18"/>
      <c r="K2381" s="7"/>
      <c r="L2381" s="7"/>
      <c r="M2381" s="7"/>
      <c r="N2381" s="18"/>
      <c r="O2381" s="122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</row>
    <row r="2382" spans="1:30" hidden="1">
      <c r="A2382" s="18"/>
      <c r="B2382" s="7"/>
      <c r="C2382" s="18"/>
      <c r="D2382" s="42"/>
      <c r="E2382" s="36"/>
      <c r="F2382" s="112" t="str">
        <f t="shared" si="119"/>
        <v/>
      </c>
      <c r="G2382" s="113">
        <f t="shared" si="117"/>
        <v>0</v>
      </c>
      <c r="H2382" s="115">
        <f t="shared" si="118"/>
        <v>0</v>
      </c>
      <c r="I2382" s="18"/>
      <c r="J2382" s="18"/>
      <c r="K2382" s="7"/>
      <c r="L2382" s="7"/>
      <c r="M2382" s="7"/>
      <c r="N2382" s="18"/>
      <c r="O2382" s="122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</row>
    <row r="2383" spans="1:30" hidden="1">
      <c r="A2383" s="18"/>
      <c r="B2383" s="7"/>
      <c r="C2383" s="18"/>
      <c r="D2383" s="42"/>
      <c r="E2383" s="36"/>
      <c r="F2383" s="112" t="str">
        <f t="shared" si="119"/>
        <v/>
      </c>
      <c r="G2383" s="113">
        <f t="shared" si="117"/>
        <v>0</v>
      </c>
      <c r="H2383" s="115">
        <f t="shared" si="118"/>
        <v>0</v>
      </c>
      <c r="I2383" s="18"/>
      <c r="J2383" s="18"/>
      <c r="K2383" s="7"/>
      <c r="L2383" s="7"/>
      <c r="M2383" s="7"/>
      <c r="N2383" s="18"/>
      <c r="O2383" s="122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</row>
    <row r="2384" spans="1:30" hidden="1">
      <c r="A2384" s="18"/>
      <c r="B2384" s="7"/>
      <c r="C2384" s="18"/>
      <c r="D2384" s="42"/>
      <c r="E2384" s="36"/>
      <c r="F2384" s="112" t="str">
        <f t="shared" si="119"/>
        <v/>
      </c>
      <c r="G2384" s="113">
        <f t="shared" si="117"/>
        <v>0</v>
      </c>
      <c r="H2384" s="115">
        <f t="shared" si="118"/>
        <v>0</v>
      </c>
      <c r="I2384" s="18"/>
      <c r="J2384" s="18"/>
      <c r="K2384" s="7"/>
      <c r="L2384" s="7"/>
      <c r="M2384" s="7"/>
      <c r="N2384" s="18"/>
      <c r="O2384" s="122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</row>
    <row r="2385" spans="1:30" hidden="1">
      <c r="A2385" s="18"/>
      <c r="B2385" s="7"/>
      <c r="C2385" s="18"/>
      <c r="D2385" s="42"/>
      <c r="E2385" s="36"/>
      <c r="F2385" s="112" t="str">
        <f t="shared" si="119"/>
        <v/>
      </c>
      <c r="G2385" s="113">
        <f t="shared" si="117"/>
        <v>0</v>
      </c>
      <c r="H2385" s="115">
        <f t="shared" si="118"/>
        <v>0</v>
      </c>
      <c r="I2385" s="18"/>
      <c r="J2385" s="18"/>
      <c r="K2385" s="7"/>
      <c r="L2385" s="7"/>
      <c r="M2385" s="7"/>
      <c r="N2385" s="18"/>
      <c r="O2385" s="122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</row>
    <row r="2386" spans="1:30" hidden="1">
      <c r="A2386" s="18"/>
      <c r="B2386" s="7"/>
      <c r="C2386" s="18"/>
      <c r="D2386" s="42"/>
      <c r="E2386" s="36"/>
      <c r="F2386" s="112" t="str">
        <f t="shared" si="119"/>
        <v/>
      </c>
      <c r="G2386" s="113">
        <f t="shared" si="117"/>
        <v>0</v>
      </c>
      <c r="H2386" s="115">
        <f t="shared" si="118"/>
        <v>0</v>
      </c>
      <c r="I2386" s="18"/>
      <c r="J2386" s="18"/>
      <c r="K2386" s="7"/>
      <c r="L2386" s="7"/>
      <c r="M2386" s="7"/>
      <c r="N2386" s="18"/>
      <c r="O2386" s="122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</row>
    <row r="2387" spans="1:30" hidden="1">
      <c r="A2387" s="18"/>
      <c r="B2387" s="7"/>
      <c r="C2387" s="18"/>
      <c r="D2387" s="42"/>
      <c r="E2387" s="36"/>
      <c r="F2387" s="112" t="str">
        <f t="shared" si="119"/>
        <v/>
      </c>
      <c r="G2387" s="113">
        <f t="shared" si="117"/>
        <v>0</v>
      </c>
      <c r="H2387" s="115">
        <f t="shared" si="118"/>
        <v>0</v>
      </c>
      <c r="I2387" s="18"/>
      <c r="J2387" s="18"/>
      <c r="K2387" s="7"/>
      <c r="L2387" s="7"/>
      <c r="M2387" s="7"/>
      <c r="N2387" s="18"/>
      <c r="O2387" s="122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</row>
    <row r="2388" spans="1:30" hidden="1">
      <c r="A2388" s="18"/>
      <c r="B2388" s="7"/>
      <c r="C2388" s="18"/>
      <c r="D2388" s="42"/>
      <c r="E2388" s="36"/>
      <c r="F2388" s="112" t="str">
        <f t="shared" si="119"/>
        <v/>
      </c>
      <c r="G2388" s="113">
        <f t="shared" si="117"/>
        <v>0</v>
      </c>
      <c r="H2388" s="115">
        <f t="shared" si="118"/>
        <v>0</v>
      </c>
      <c r="I2388" s="18"/>
      <c r="J2388" s="18"/>
      <c r="K2388" s="7"/>
      <c r="L2388" s="7"/>
      <c r="M2388" s="7"/>
      <c r="N2388" s="18"/>
      <c r="O2388" s="122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</row>
    <row r="2389" spans="1:30" hidden="1">
      <c r="A2389" s="18"/>
      <c r="B2389" s="7"/>
      <c r="C2389" s="18"/>
      <c r="D2389" s="42"/>
      <c r="E2389" s="36"/>
      <c r="F2389" s="112" t="str">
        <f t="shared" si="119"/>
        <v/>
      </c>
      <c r="G2389" s="113">
        <f t="shared" si="117"/>
        <v>0</v>
      </c>
      <c r="H2389" s="115">
        <f t="shared" si="118"/>
        <v>0</v>
      </c>
      <c r="I2389" s="18"/>
      <c r="J2389" s="18"/>
      <c r="K2389" s="7"/>
      <c r="L2389" s="7"/>
      <c r="M2389" s="7"/>
      <c r="N2389" s="18"/>
      <c r="O2389" s="122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</row>
    <row r="2390" spans="1:30" hidden="1">
      <c r="A2390" s="18"/>
      <c r="B2390" s="7"/>
      <c r="C2390" s="18"/>
      <c r="D2390" s="42"/>
      <c r="E2390" s="36"/>
      <c r="F2390" s="112" t="str">
        <f t="shared" si="119"/>
        <v/>
      </c>
      <c r="G2390" s="113">
        <f t="shared" si="117"/>
        <v>0</v>
      </c>
      <c r="H2390" s="115">
        <f t="shared" si="118"/>
        <v>0</v>
      </c>
      <c r="I2390" s="18"/>
      <c r="J2390" s="18"/>
      <c r="K2390" s="7"/>
      <c r="L2390" s="7"/>
      <c r="M2390" s="7"/>
      <c r="N2390" s="18"/>
      <c r="O2390" s="122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</row>
    <row r="2391" spans="1:30" hidden="1">
      <c r="A2391" s="18"/>
      <c r="B2391" s="7"/>
      <c r="C2391" s="18"/>
      <c r="D2391" s="42"/>
      <c r="E2391" s="36"/>
      <c r="F2391" s="112" t="str">
        <f t="shared" si="119"/>
        <v/>
      </c>
      <c r="G2391" s="113">
        <f t="shared" si="117"/>
        <v>0</v>
      </c>
      <c r="H2391" s="115">
        <f t="shared" si="118"/>
        <v>0</v>
      </c>
      <c r="I2391" s="18"/>
      <c r="J2391" s="18"/>
      <c r="K2391" s="7"/>
      <c r="L2391" s="7"/>
      <c r="M2391" s="7"/>
      <c r="N2391" s="18"/>
      <c r="O2391" s="122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</row>
    <row r="2392" spans="1:30" hidden="1">
      <c r="A2392" s="18"/>
      <c r="B2392" s="7"/>
      <c r="C2392" s="18"/>
      <c r="D2392" s="42"/>
      <c r="E2392" s="36"/>
      <c r="F2392" s="112" t="str">
        <f t="shared" si="119"/>
        <v/>
      </c>
      <c r="G2392" s="113">
        <f t="shared" si="117"/>
        <v>0</v>
      </c>
      <c r="H2392" s="115">
        <f t="shared" si="118"/>
        <v>0</v>
      </c>
      <c r="I2392" s="18"/>
      <c r="J2392" s="18"/>
      <c r="K2392" s="7"/>
      <c r="L2392" s="7"/>
      <c r="M2392" s="7"/>
      <c r="N2392" s="18"/>
      <c r="O2392" s="122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</row>
    <row r="2393" spans="1:30" hidden="1">
      <c r="A2393" s="18"/>
      <c r="B2393" s="7"/>
      <c r="C2393" s="18"/>
      <c r="D2393" s="42"/>
      <c r="E2393" s="36"/>
      <c r="F2393" s="112" t="str">
        <f t="shared" si="119"/>
        <v/>
      </c>
      <c r="G2393" s="113">
        <f t="shared" si="117"/>
        <v>0</v>
      </c>
      <c r="H2393" s="115">
        <f t="shared" si="118"/>
        <v>0</v>
      </c>
      <c r="I2393" s="18"/>
      <c r="J2393" s="18"/>
      <c r="K2393" s="7"/>
      <c r="L2393" s="7"/>
      <c r="M2393" s="7"/>
      <c r="N2393" s="18"/>
      <c r="O2393" s="122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</row>
    <row r="2394" spans="1:30" hidden="1">
      <c r="A2394" s="18"/>
      <c r="B2394" s="7"/>
      <c r="C2394" s="18"/>
      <c r="D2394" s="42"/>
      <c r="E2394" s="36"/>
      <c r="F2394" s="112" t="str">
        <f t="shared" si="119"/>
        <v/>
      </c>
      <c r="G2394" s="113">
        <f t="shared" si="117"/>
        <v>0</v>
      </c>
      <c r="H2394" s="115">
        <f t="shared" si="118"/>
        <v>0</v>
      </c>
      <c r="I2394" s="18"/>
      <c r="J2394" s="18"/>
      <c r="K2394" s="7"/>
      <c r="L2394" s="7"/>
      <c r="M2394" s="7"/>
      <c r="N2394" s="18"/>
      <c r="O2394" s="122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</row>
    <row r="2395" spans="1:30" hidden="1">
      <c r="A2395" s="18"/>
      <c r="B2395" s="7"/>
      <c r="C2395" s="18"/>
      <c r="D2395" s="42"/>
      <c r="E2395" s="36"/>
      <c r="F2395" s="112" t="str">
        <f t="shared" si="119"/>
        <v/>
      </c>
      <c r="G2395" s="113">
        <f t="shared" si="117"/>
        <v>0</v>
      </c>
      <c r="H2395" s="115">
        <f t="shared" si="118"/>
        <v>0</v>
      </c>
      <c r="I2395" s="18"/>
      <c r="J2395" s="18"/>
      <c r="K2395" s="7"/>
      <c r="L2395" s="7"/>
      <c r="M2395" s="7"/>
      <c r="N2395" s="18"/>
      <c r="O2395" s="122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</row>
    <row r="2396" spans="1:30" hidden="1">
      <c r="A2396" s="18"/>
      <c r="B2396" s="7"/>
      <c r="C2396" s="18"/>
      <c r="D2396" s="42"/>
      <c r="E2396" s="36"/>
      <c r="F2396" s="112" t="str">
        <f t="shared" si="119"/>
        <v/>
      </c>
      <c r="G2396" s="113">
        <f t="shared" si="117"/>
        <v>0</v>
      </c>
      <c r="H2396" s="115">
        <f t="shared" si="118"/>
        <v>0</v>
      </c>
      <c r="I2396" s="18"/>
      <c r="J2396" s="18"/>
      <c r="K2396" s="7"/>
      <c r="L2396" s="7"/>
      <c r="M2396" s="7"/>
      <c r="N2396" s="18"/>
      <c r="O2396" s="122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</row>
    <row r="2397" spans="1:30" hidden="1">
      <c r="A2397" s="18"/>
      <c r="B2397" s="7"/>
      <c r="C2397" s="18"/>
      <c r="D2397" s="42"/>
      <c r="E2397" s="36"/>
      <c r="F2397" s="112" t="str">
        <f t="shared" si="119"/>
        <v/>
      </c>
      <c r="G2397" s="113">
        <f t="shared" si="117"/>
        <v>0</v>
      </c>
      <c r="H2397" s="115">
        <f t="shared" si="118"/>
        <v>0</v>
      </c>
      <c r="I2397" s="18"/>
      <c r="J2397" s="18"/>
      <c r="K2397" s="7"/>
      <c r="L2397" s="7"/>
      <c r="M2397" s="7"/>
      <c r="N2397" s="18"/>
      <c r="O2397" s="122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</row>
    <row r="2398" spans="1:30" hidden="1">
      <c r="A2398" s="18"/>
      <c r="B2398" s="7"/>
      <c r="C2398" s="18"/>
      <c r="D2398" s="42"/>
      <c r="E2398" s="36"/>
      <c r="F2398" s="112" t="str">
        <f t="shared" si="119"/>
        <v/>
      </c>
      <c r="G2398" s="113">
        <f t="shared" si="117"/>
        <v>0</v>
      </c>
      <c r="H2398" s="115">
        <f t="shared" si="118"/>
        <v>0</v>
      </c>
      <c r="I2398" s="18"/>
      <c r="J2398" s="18"/>
      <c r="K2398" s="7"/>
      <c r="L2398" s="7"/>
      <c r="M2398" s="7"/>
      <c r="N2398" s="18"/>
      <c r="O2398" s="122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</row>
    <row r="2399" spans="1:30" hidden="1">
      <c r="A2399" s="18"/>
      <c r="B2399" s="7"/>
      <c r="C2399" s="18"/>
      <c r="D2399" s="42"/>
      <c r="E2399" s="36"/>
      <c r="F2399" s="112" t="str">
        <f t="shared" si="119"/>
        <v/>
      </c>
      <c r="G2399" s="113">
        <f t="shared" si="117"/>
        <v>0</v>
      </c>
      <c r="H2399" s="115">
        <f t="shared" si="118"/>
        <v>0</v>
      </c>
      <c r="I2399" s="18"/>
      <c r="J2399" s="18"/>
      <c r="K2399" s="7"/>
      <c r="L2399" s="7"/>
      <c r="M2399" s="7"/>
      <c r="N2399" s="18"/>
      <c r="O2399" s="122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</row>
    <row r="2400" spans="1:30" hidden="1">
      <c r="A2400" s="18"/>
      <c r="B2400" s="7"/>
      <c r="C2400" s="18"/>
      <c r="D2400" s="42"/>
      <c r="E2400" s="36"/>
      <c r="F2400" s="112" t="str">
        <f t="shared" si="119"/>
        <v/>
      </c>
      <c r="G2400" s="113">
        <f t="shared" si="117"/>
        <v>0</v>
      </c>
      <c r="H2400" s="115">
        <f t="shared" si="118"/>
        <v>0</v>
      </c>
      <c r="I2400" s="18"/>
      <c r="J2400" s="18"/>
      <c r="K2400" s="7"/>
      <c r="L2400" s="7"/>
      <c r="M2400" s="7"/>
      <c r="N2400" s="18"/>
      <c r="O2400" s="122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</row>
    <row r="2401" spans="1:30" hidden="1">
      <c r="A2401" s="18"/>
      <c r="B2401" s="7"/>
      <c r="C2401" s="18"/>
      <c r="D2401" s="42"/>
      <c r="E2401" s="36"/>
      <c r="F2401" s="112" t="str">
        <f t="shared" si="119"/>
        <v/>
      </c>
      <c r="G2401" s="113">
        <f t="shared" si="117"/>
        <v>0</v>
      </c>
      <c r="H2401" s="115">
        <f t="shared" si="118"/>
        <v>0</v>
      </c>
      <c r="I2401" s="18"/>
      <c r="J2401" s="18"/>
      <c r="K2401" s="7"/>
      <c r="L2401" s="7"/>
      <c r="M2401" s="7"/>
      <c r="N2401" s="18"/>
      <c r="O2401" s="122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</row>
    <row r="2402" spans="1:30" hidden="1">
      <c r="A2402" s="18"/>
      <c r="B2402" s="7"/>
      <c r="C2402" s="18"/>
      <c r="D2402" s="42"/>
      <c r="E2402" s="36"/>
      <c r="F2402" s="112" t="str">
        <f t="shared" si="119"/>
        <v/>
      </c>
      <c r="G2402" s="113">
        <f t="shared" si="117"/>
        <v>0</v>
      </c>
      <c r="H2402" s="115">
        <f t="shared" si="118"/>
        <v>0</v>
      </c>
      <c r="I2402" s="18"/>
      <c r="J2402" s="18"/>
      <c r="K2402" s="7"/>
      <c r="L2402" s="7"/>
      <c r="M2402" s="7"/>
      <c r="N2402" s="18"/>
      <c r="O2402" s="122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</row>
    <row r="2403" spans="1:30" hidden="1">
      <c r="A2403" s="18"/>
      <c r="B2403" s="7"/>
      <c r="C2403" s="18"/>
      <c r="D2403" s="42"/>
      <c r="E2403" s="36"/>
      <c r="F2403" s="112" t="str">
        <f t="shared" si="119"/>
        <v/>
      </c>
      <c r="G2403" s="113">
        <f t="shared" si="117"/>
        <v>0</v>
      </c>
      <c r="H2403" s="115">
        <f t="shared" si="118"/>
        <v>0</v>
      </c>
      <c r="I2403" s="18"/>
      <c r="J2403" s="18"/>
      <c r="K2403" s="7"/>
      <c r="L2403" s="7"/>
      <c r="M2403" s="7"/>
      <c r="N2403" s="18"/>
      <c r="O2403" s="122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</row>
    <row r="2404" spans="1:30" hidden="1">
      <c r="A2404" s="18"/>
      <c r="B2404" s="7"/>
      <c r="C2404" s="18"/>
      <c r="D2404" s="42"/>
      <c r="E2404" s="36"/>
      <c r="F2404" s="112" t="str">
        <f t="shared" si="119"/>
        <v/>
      </c>
      <c r="G2404" s="113">
        <f t="shared" si="117"/>
        <v>0</v>
      </c>
      <c r="H2404" s="115">
        <f t="shared" si="118"/>
        <v>0</v>
      </c>
      <c r="I2404" s="18"/>
      <c r="J2404" s="18"/>
      <c r="K2404" s="7"/>
      <c r="L2404" s="7"/>
      <c r="M2404" s="7"/>
      <c r="N2404" s="18"/>
      <c r="O2404" s="122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</row>
    <row r="2405" spans="1:30" hidden="1">
      <c r="A2405" s="18"/>
      <c r="B2405" s="7"/>
      <c r="C2405" s="18"/>
      <c r="D2405" s="42"/>
      <c r="E2405" s="36"/>
      <c r="F2405" s="112" t="str">
        <f t="shared" si="119"/>
        <v/>
      </c>
      <c r="G2405" s="113">
        <f t="shared" si="117"/>
        <v>0</v>
      </c>
      <c r="H2405" s="115">
        <f t="shared" si="118"/>
        <v>0</v>
      </c>
      <c r="I2405" s="18"/>
      <c r="J2405" s="18"/>
      <c r="K2405" s="7"/>
      <c r="L2405" s="7"/>
      <c r="M2405" s="7"/>
      <c r="N2405" s="18"/>
      <c r="O2405" s="122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</row>
    <row r="2406" spans="1:30" hidden="1">
      <c r="A2406" s="18"/>
      <c r="B2406" s="7"/>
      <c r="C2406" s="18"/>
      <c r="D2406" s="42"/>
      <c r="E2406" s="36"/>
      <c r="F2406" s="112" t="str">
        <f t="shared" si="119"/>
        <v/>
      </c>
      <c r="G2406" s="113">
        <f t="shared" si="117"/>
        <v>0</v>
      </c>
      <c r="H2406" s="115">
        <f t="shared" si="118"/>
        <v>0</v>
      </c>
      <c r="I2406" s="18"/>
      <c r="J2406" s="18"/>
      <c r="K2406" s="7"/>
      <c r="L2406" s="7"/>
      <c r="M2406" s="7"/>
      <c r="N2406" s="18"/>
      <c r="O2406" s="122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</row>
    <row r="2407" spans="1:30" hidden="1">
      <c r="A2407" s="18"/>
      <c r="B2407" s="7"/>
      <c r="C2407" s="18"/>
      <c r="D2407" s="42"/>
      <c r="E2407" s="36"/>
      <c r="F2407" s="112" t="str">
        <f t="shared" si="119"/>
        <v/>
      </c>
      <c r="G2407" s="113">
        <f t="shared" si="117"/>
        <v>0</v>
      </c>
      <c r="H2407" s="115">
        <f t="shared" si="118"/>
        <v>0</v>
      </c>
      <c r="I2407" s="18"/>
      <c r="J2407" s="18"/>
      <c r="K2407" s="7"/>
      <c r="L2407" s="7"/>
      <c r="M2407" s="7"/>
      <c r="N2407" s="18"/>
      <c r="O2407" s="122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</row>
    <row r="2408" spans="1:30" hidden="1">
      <c r="A2408" s="18"/>
      <c r="B2408" s="7"/>
      <c r="C2408" s="18"/>
      <c r="D2408" s="42"/>
      <c r="E2408" s="36"/>
      <c r="F2408" s="112" t="str">
        <f t="shared" si="119"/>
        <v/>
      </c>
      <c r="G2408" s="113">
        <f t="shared" si="117"/>
        <v>0</v>
      </c>
      <c r="H2408" s="115">
        <f t="shared" si="118"/>
        <v>0</v>
      </c>
      <c r="I2408" s="18"/>
      <c r="J2408" s="18"/>
      <c r="K2408" s="7"/>
      <c r="L2408" s="7"/>
      <c r="M2408" s="7"/>
      <c r="N2408" s="18"/>
      <c r="O2408" s="122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</row>
    <row r="2409" spans="1:30" hidden="1">
      <c r="A2409" s="18"/>
      <c r="B2409" s="7"/>
      <c r="C2409" s="18"/>
      <c r="D2409" s="42"/>
      <c r="E2409" s="36"/>
      <c r="F2409" s="112" t="str">
        <f t="shared" si="119"/>
        <v/>
      </c>
      <c r="G2409" s="113">
        <f t="shared" si="117"/>
        <v>0</v>
      </c>
      <c r="H2409" s="115">
        <f t="shared" si="118"/>
        <v>0</v>
      </c>
      <c r="I2409" s="18"/>
      <c r="J2409" s="18"/>
      <c r="K2409" s="7"/>
      <c r="L2409" s="7"/>
      <c r="M2409" s="7"/>
      <c r="N2409" s="18"/>
      <c r="O2409" s="122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</row>
    <row r="2410" spans="1:30" hidden="1">
      <c r="A2410" s="18"/>
      <c r="B2410" s="7"/>
      <c r="C2410" s="18"/>
      <c r="D2410" s="42"/>
      <c r="E2410" s="36"/>
      <c r="F2410" s="112" t="str">
        <f t="shared" si="119"/>
        <v/>
      </c>
      <c r="G2410" s="113">
        <f t="shared" si="117"/>
        <v>0</v>
      </c>
      <c r="H2410" s="115">
        <f t="shared" si="118"/>
        <v>0</v>
      </c>
      <c r="I2410" s="18"/>
      <c r="J2410" s="18"/>
      <c r="K2410" s="7"/>
      <c r="L2410" s="7"/>
      <c r="M2410" s="7"/>
      <c r="N2410" s="18"/>
      <c r="O2410" s="122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</row>
    <row r="2411" spans="1:30" hidden="1">
      <c r="A2411" s="18"/>
      <c r="B2411" s="7"/>
      <c r="C2411" s="18"/>
      <c r="D2411" s="42"/>
      <c r="E2411" s="36"/>
      <c r="F2411" s="112" t="str">
        <f t="shared" si="119"/>
        <v/>
      </c>
      <c r="G2411" s="113">
        <f t="shared" si="117"/>
        <v>0</v>
      </c>
      <c r="H2411" s="115">
        <f t="shared" si="118"/>
        <v>0</v>
      </c>
      <c r="I2411" s="18"/>
      <c r="J2411" s="18"/>
      <c r="K2411" s="7"/>
      <c r="L2411" s="7"/>
      <c r="M2411" s="7"/>
      <c r="N2411" s="18"/>
      <c r="O2411" s="122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</row>
    <row r="2412" spans="1:30" hidden="1">
      <c r="A2412" s="18"/>
      <c r="B2412" s="7"/>
      <c r="C2412" s="18"/>
      <c r="D2412" s="42"/>
      <c r="E2412" s="36"/>
      <c r="F2412" s="112" t="str">
        <f t="shared" si="119"/>
        <v/>
      </c>
      <c r="G2412" s="113">
        <f t="shared" si="117"/>
        <v>0</v>
      </c>
      <c r="H2412" s="115">
        <f t="shared" si="118"/>
        <v>0</v>
      </c>
      <c r="I2412" s="18"/>
      <c r="J2412" s="18"/>
      <c r="K2412" s="7"/>
      <c r="L2412" s="7"/>
      <c r="M2412" s="7"/>
      <c r="N2412" s="18"/>
      <c r="O2412" s="122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</row>
    <row r="2413" spans="1:30" hidden="1">
      <c r="A2413" s="18"/>
      <c r="B2413" s="7"/>
      <c r="C2413" s="18"/>
      <c r="D2413" s="42"/>
      <c r="E2413" s="36"/>
      <c r="F2413" s="112" t="str">
        <f t="shared" si="119"/>
        <v/>
      </c>
      <c r="G2413" s="113">
        <f t="shared" si="117"/>
        <v>0</v>
      </c>
      <c r="H2413" s="115">
        <f t="shared" si="118"/>
        <v>0</v>
      </c>
      <c r="I2413" s="18"/>
      <c r="J2413" s="18"/>
      <c r="K2413" s="7"/>
      <c r="L2413" s="7"/>
      <c r="M2413" s="7"/>
      <c r="N2413" s="18"/>
      <c r="O2413" s="122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</row>
    <row r="2414" spans="1:30" hidden="1">
      <c r="A2414" s="18"/>
      <c r="B2414" s="7"/>
      <c r="C2414" s="18"/>
      <c r="D2414" s="42"/>
      <c r="E2414" s="36"/>
      <c r="F2414" s="112" t="str">
        <f t="shared" si="119"/>
        <v/>
      </c>
      <c r="G2414" s="113">
        <f t="shared" si="117"/>
        <v>0</v>
      </c>
      <c r="H2414" s="115">
        <f t="shared" si="118"/>
        <v>0</v>
      </c>
      <c r="I2414" s="18"/>
      <c r="J2414" s="18"/>
      <c r="K2414" s="7"/>
      <c r="L2414" s="7"/>
      <c r="M2414" s="7"/>
      <c r="N2414" s="18"/>
      <c r="O2414" s="122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</row>
    <row r="2415" spans="1:30" hidden="1">
      <c r="A2415" s="18"/>
      <c r="B2415" s="7"/>
      <c r="C2415" s="18"/>
      <c r="D2415" s="42"/>
      <c r="E2415" s="36"/>
      <c r="F2415" s="112" t="str">
        <f t="shared" si="119"/>
        <v/>
      </c>
      <c r="G2415" s="113">
        <f t="shared" si="117"/>
        <v>0</v>
      </c>
      <c r="H2415" s="115">
        <f t="shared" si="118"/>
        <v>0</v>
      </c>
      <c r="I2415" s="18"/>
      <c r="J2415" s="18"/>
      <c r="K2415" s="7"/>
      <c r="L2415" s="7"/>
      <c r="M2415" s="7"/>
      <c r="N2415" s="18"/>
      <c r="O2415" s="122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</row>
    <row r="2416" spans="1:30" hidden="1">
      <c r="A2416" s="18"/>
      <c r="B2416" s="7"/>
      <c r="C2416" s="18"/>
      <c r="D2416" s="42"/>
      <c r="E2416" s="36"/>
      <c r="F2416" s="112" t="str">
        <f t="shared" si="119"/>
        <v/>
      </c>
      <c r="G2416" s="113">
        <f t="shared" si="117"/>
        <v>0</v>
      </c>
      <c r="H2416" s="115">
        <f t="shared" si="118"/>
        <v>0</v>
      </c>
      <c r="I2416" s="18"/>
      <c r="J2416" s="18"/>
      <c r="K2416" s="7"/>
      <c r="L2416" s="7"/>
      <c r="M2416" s="7"/>
      <c r="N2416" s="18"/>
      <c r="O2416" s="122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</row>
    <row r="2417" spans="1:30" hidden="1">
      <c r="A2417" s="18"/>
      <c r="B2417" s="7"/>
      <c r="C2417" s="18"/>
      <c r="D2417" s="42"/>
      <c r="E2417" s="36"/>
      <c r="F2417" s="112" t="str">
        <f t="shared" si="119"/>
        <v/>
      </c>
      <c r="G2417" s="113">
        <f t="shared" si="117"/>
        <v>0</v>
      </c>
      <c r="H2417" s="115">
        <f t="shared" si="118"/>
        <v>0</v>
      </c>
      <c r="I2417" s="18"/>
      <c r="J2417" s="18"/>
      <c r="K2417" s="7"/>
      <c r="L2417" s="7"/>
      <c r="M2417" s="7"/>
      <c r="N2417" s="18"/>
      <c r="O2417" s="122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</row>
    <row r="2418" spans="1:30" hidden="1">
      <c r="A2418" s="18"/>
      <c r="B2418" s="7"/>
      <c r="C2418" s="18"/>
      <c r="D2418" s="42"/>
      <c r="E2418" s="36"/>
      <c r="F2418" s="112" t="str">
        <f t="shared" si="119"/>
        <v/>
      </c>
      <c r="G2418" s="113">
        <f t="shared" si="117"/>
        <v>0</v>
      </c>
      <c r="H2418" s="115">
        <f t="shared" si="118"/>
        <v>0</v>
      </c>
      <c r="I2418" s="18"/>
      <c r="J2418" s="18"/>
      <c r="K2418" s="7"/>
      <c r="L2418" s="7"/>
      <c r="M2418" s="7"/>
      <c r="N2418" s="18"/>
      <c r="O2418" s="122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</row>
    <row r="2419" spans="1:30" hidden="1">
      <c r="A2419" s="18"/>
      <c r="B2419" s="7"/>
      <c r="C2419" s="18"/>
      <c r="D2419" s="42"/>
      <c r="E2419" s="36"/>
      <c r="F2419" s="112" t="str">
        <f t="shared" si="119"/>
        <v/>
      </c>
      <c r="G2419" s="113">
        <f t="shared" si="117"/>
        <v>0</v>
      </c>
      <c r="H2419" s="115">
        <f t="shared" si="118"/>
        <v>0</v>
      </c>
      <c r="I2419" s="18"/>
      <c r="J2419" s="18"/>
      <c r="K2419" s="7"/>
      <c r="L2419" s="7"/>
      <c r="M2419" s="7"/>
      <c r="N2419" s="18"/>
      <c r="O2419" s="122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</row>
    <row r="2420" spans="1:30" hidden="1">
      <c r="A2420" s="18"/>
      <c r="B2420" s="7"/>
      <c r="C2420" s="18"/>
      <c r="D2420" s="42"/>
      <c r="E2420" s="36"/>
      <c r="F2420" s="112" t="str">
        <f t="shared" si="119"/>
        <v/>
      </c>
      <c r="G2420" s="113">
        <f t="shared" si="117"/>
        <v>0</v>
      </c>
      <c r="H2420" s="115">
        <f t="shared" si="118"/>
        <v>0</v>
      </c>
      <c r="I2420" s="18"/>
      <c r="J2420" s="18"/>
      <c r="K2420" s="7"/>
      <c r="L2420" s="7"/>
      <c r="M2420" s="7"/>
      <c r="N2420" s="18"/>
      <c r="O2420" s="122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</row>
    <row r="2421" spans="1:30" hidden="1">
      <c r="A2421" s="18"/>
      <c r="B2421" s="7"/>
      <c r="C2421" s="18"/>
      <c r="D2421" s="42"/>
      <c r="E2421" s="36"/>
      <c r="F2421" s="112" t="str">
        <f t="shared" si="119"/>
        <v/>
      </c>
      <c r="G2421" s="113">
        <f t="shared" si="117"/>
        <v>0</v>
      </c>
      <c r="H2421" s="115">
        <f t="shared" si="118"/>
        <v>0</v>
      </c>
      <c r="I2421" s="18"/>
      <c r="J2421" s="18"/>
      <c r="K2421" s="7"/>
      <c r="L2421" s="7"/>
      <c r="M2421" s="7"/>
      <c r="N2421" s="18"/>
      <c r="O2421" s="122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</row>
    <row r="2422" spans="1:30" hidden="1">
      <c r="A2422" s="18"/>
      <c r="B2422" s="7"/>
      <c r="C2422" s="18"/>
      <c r="D2422" s="42"/>
      <c r="E2422" s="36"/>
      <c r="F2422" s="112" t="str">
        <f t="shared" si="119"/>
        <v/>
      </c>
      <c r="G2422" s="113">
        <f t="shared" si="117"/>
        <v>0</v>
      </c>
      <c r="H2422" s="115">
        <f t="shared" si="118"/>
        <v>0</v>
      </c>
      <c r="I2422" s="18"/>
      <c r="J2422" s="18"/>
      <c r="K2422" s="7"/>
      <c r="L2422" s="7"/>
      <c r="M2422" s="7"/>
      <c r="N2422" s="18"/>
      <c r="O2422" s="122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</row>
    <row r="2423" spans="1:30" hidden="1">
      <c r="A2423" s="18"/>
      <c r="B2423" s="7"/>
      <c r="C2423" s="18"/>
      <c r="D2423" s="42"/>
      <c r="E2423" s="36"/>
      <c r="F2423" s="112" t="str">
        <f t="shared" si="119"/>
        <v/>
      </c>
      <c r="G2423" s="113">
        <f t="shared" si="117"/>
        <v>0</v>
      </c>
      <c r="H2423" s="115">
        <f t="shared" si="118"/>
        <v>0</v>
      </c>
      <c r="I2423" s="18"/>
      <c r="J2423" s="18"/>
      <c r="K2423" s="7"/>
      <c r="L2423" s="7"/>
      <c r="M2423" s="7"/>
      <c r="N2423" s="18"/>
      <c r="O2423" s="122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</row>
    <row r="2424" spans="1:30" hidden="1">
      <c r="A2424" s="18"/>
      <c r="B2424" s="7"/>
      <c r="C2424" s="18"/>
      <c r="D2424" s="42"/>
      <c r="E2424" s="36"/>
      <c r="F2424" s="112" t="str">
        <f t="shared" si="119"/>
        <v/>
      </c>
      <c r="G2424" s="113">
        <f t="shared" si="117"/>
        <v>0</v>
      </c>
      <c r="H2424" s="115">
        <f t="shared" si="118"/>
        <v>0</v>
      </c>
      <c r="I2424" s="18"/>
      <c r="J2424" s="18"/>
      <c r="K2424" s="7"/>
      <c r="L2424" s="7"/>
      <c r="M2424" s="7"/>
      <c r="N2424" s="18"/>
      <c r="O2424" s="122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</row>
    <row r="2425" spans="1:30" hidden="1">
      <c r="A2425" s="18"/>
      <c r="B2425" s="7"/>
      <c r="C2425" s="18"/>
      <c r="D2425" s="42"/>
      <c r="E2425" s="36"/>
      <c r="F2425" s="112" t="str">
        <f t="shared" si="119"/>
        <v/>
      </c>
      <c r="G2425" s="113">
        <f t="shared" si="117"/>
        <v>0</v>
      </c>
      <c r="H2425" s="115">
        <f t="shared" si="118"/>
        <v>0</v>
      </c>
      <c r="I2425" s="18"/>
      <c r="J2425" s="18"/>
      <c r="K2425" s="7"/>
      <c r="L2425" s="7"/>
      <c r="M2425" s="7"/>
      <c r="N2425" s="18"/>
      <c r="O2425" s="122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</row>
    <row r="2426" spans="1:30" hidden="1">
      <c r="A2426" s="18"/>
      <c r="B2426" s="7"/>
      <c r="C2426" s="18"/>
      <c r="D2426" s="42"/>
      <c r="E2426" s="36"/>
      <c r="F2426" s="112" t="str">
        <f t="shared" si="119"/>
        <v/>
      </c>
      <c r="G2426" s="113">
        <f t="shared" si="117"/>
        <v>0</v>
      </c>
      <c r="H2426" s="115">
        <f t="shared" si="118"/>
        <v>0</v>
      </c>
      <c r="I2426" s="18"/>
      <c r="J2426" s="18"/>
      <c r="K2426" s="7"/>
      <c r="L2426" s="7"/>
      <c r="M2426" s="7"/>
      <c r="N2426" s="18"/>
      <c r="O2426" s="122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</row>
    <row r="2427" spans="1:30" hidden="1">
      <c r="A2427" s="18"/>
      <c r="B2427" s="7"/>
      <c r="C2427" s="18"/>
      <c r="D2427" s="42"/>
      <c r="E2427" s="36"/>
      <c r="F2427" s="112" t="str">
        <f t="shared" si="119"/>
        <v/>
      </c>
      <c r="G2427" s="113">
        <f t="shared" si="117"/>
        <v>0</v>
      </c>
      <c r="H2427" s="115">
        <f t="shared" si="118"/>
        <v>0</v>
      </c>
      <c r="I2427" s="18"/>
      <c r="J2427" s="18"/>
      <c r="K2427" s="7"/>
      <c r="L2427" s="7"/>
      <c r="M2427" s="7"/>
      <c r="N2427" s="18"/>
      <c r="O2427" s="122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</row>
    <row r="2428" spans="1:30" hidden="1">
      <c r="A2428" s="18"/>
      <c r="B2428" s="7"/>
      <c r="C2428" s="18"/>
      <c r="D2428" s="42"/>
      <c r="E2428" s="36"/>
      <c r="F2428" s="112" t="str">
        <f t="shared" si="119"/>
        <v/>
      </c>
      <c r="G2428" s="113">
        <f t="shared" si="117"/>
        <v>0</v>
      </c>
      <c r="H2428" s="115">
        <f t="shared" si="118"/>
        <v>0</v>
      </c>
      <c r="I2428" s="18"/>
      <c r="J2428" s="18"/>
      <c r="K2428" s="7"/>
      <c r="L2428" s="7"/>
      <c r="M2428" s="7"/>
      <c r="N2428" s="18"/>
      <c r="O2428" s="122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</row>
    <row r="2429" spans="1:30" hidden="1">
      <c r="A2429" s="18"/>
      <c r="B2429" s="7"/>
      <c r="C2429" s="18"/>
      <c r="D2429" s="42"/>
      <c r="E2429" s="36"/>
      <c r="F2429" s="112" t="str">
        <f t="shared" si="119"/>
        <v/>
      </c>
      <c r="G2429" s="113">
        <f t="shared" si="117"/>
        <v>0</v>
      </c>
      <c r="H2429" s="115">
        <f t="shared" si="118"/>
        <v>0</v>
      </c>
      <c r="I2429" s="18"/>
      <c r="J2429" s="18"/>
      <c r="K2429" s="7"/>
      <c r="L2429" s="7"/>
      <c r="M2429" s="7"/>
      <c r="N2429" s="18"/>
      <c r="O2429" s="122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</row>
    <row r="2430" spans="1:30" hidden="1">
      <c r="A2430" s="18"/>
      <c r="B2430" s="7"/>
      <c r="C2430" s="18"/>
      <c r="D2430" s="42"/>
      <c r="E2430" s="36"/>
      <c r="F2430" s="112" t="str">
        <f t="shared" si="119"/>
        <v/>
      </c>
      <c r="G2430" s="113">
        <f t="shared" si="117"/>
        <v>0</v>
      </c>
      <c r="H2430" s="115">
        <f t="shared" si="118"/>
        <v>0</v>
      </c>
      <c r="I2430" s="18"/>
      <c r="J2430" s="18"/>
      <c r="K2430" s="7"/>
      <c r="L2430" s="7"/>
      <c r="M2430" s="7"/>
      <c r="N2430" s="18"/>
      <c r="O2430" s="122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</row>
    <row r="2431" spans="1:30" hidden="1">
      <c r="A2431" s="18"/>
      <c r="B2431" s="7"/>
      <c r="C2431" s="18"/>
      <c r="D2431" s="42"/>
      <c r="E2431" s="36"/>
      <c r="F2431" s="112" t="str">
        <f t="shared" si="119"/>
        <v/>
      </c>
      <c r="G2431" s="113">
        <f t="shared" si="117"/>
        <v>0</v>
      </c>
      <c r="H2431" s="115">
        <f t="shared" si="118"/>
        <v>0</v>
      </c>
      <c r="I2431" s="18"/>
      <c r="J2431" s="18"/>
      <c r="K2431" s="7"/>
      <c r="L2431" s="7"/>
      <c r="M2431" s="7"/>
      <c r="N2431" s="18"/>
      <c r="O2431" s="122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</row>
    <row r="2432" spans="1:30" hidden="1">
      <c r="A2432" s="18"/>
      <c r="B2432" s="7"/>
      <c r="C2432" s="18"/>
      <c r="D2432" s="42"/>
      <c r="E2432" s="36"/>
      <c r="F2432" s="112" t="str">
        <f t="shared" si="119"/>
        <v/>
      </c>
      <c r="G2432" s="113">
        <f t="shared" si="117"/>
        <v>0</v>
      </c>
      <c r="H2432" s="115">
        <f t="shared" si="118"/>
        <v>0</v>
      </c>
      <c r="I2432" s="18"/>
      <c r="J2432" s="18"/>
      <c r="K2432" s="7"/>
      <c r="L2432" s="7"/>
      <c r="M2432" s="7"/>
      <c r="N2432" s="18"/>
      <c r="O2432" s="122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</row>
    <row r="2433" spans="1:30" hidden="1">
      <c r="A2433" s="18"/>
      <c r="B2433" s="7"/>
      <c r="C2433" s="18"/>
      <c r="D2433" s="42"/>
      <c r="E2433" s="36"/>
      <c r="F2433" s="112" t="str">
        <f t="shared" si="119"/>
        <v/>
      </c>
      <c r="G2433" s="113">
        <f t="shared" si="117"/>
        <v>0</v>
      </c>
      <c r="H2433" s="115">
        <f t="shared" si="118"/>
        <v>0</v>
      </c>
      <c r="I2433" s="18"/>
      <c r="J2433" s="18"/>
      <c r="K2433" s="7"/>
      <c r="L2433" s="7"/>
      <c r="M2433" s="7"/>
      <c r="N2433" s="18"/>
      <c r="O2433" s="122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</row>
    <row r="2434" spans="1:30" hidden="1">
      <c r="A2434" s="18"/>
      <c r="B2434" s="7"/>
      <c r="C2434" s="18"/>
      <c r="D2434" s="42"/>
      <c r="E2434" s="36"/>
      <c r="F2434" s="112" t="str">
        <f t="shared" si="119"/>
        <v/>
      </c>
      <c r="G2434" s="113">
        <f t="shared" ref="G2434:G2497" si="120">IF(AND(ISNUMBER(F2434), F2434&lt;4), 1, 0)</f>
        <v>0</v>
      </c>
      <c r="H2434" s="115">
        <f t="shared" ref="H2434:H2497" si="121">IF(AND(G2434=1, COUNTIFS(A:A, A2434, B:B, B2434, C:C, C2434) &gt; 1), 1, 0)</f>
        <v>0</v>
      </c>
      <c r="I2434" s="18"/>
      <c r="J2434" s="18"/>
      <c r="K2434" s="7"/>
      <c r="L2434" s="7"/>
      <c r="M2434" s="7"/>
      <c r="N2434" s="18"/>
      <c r="O2434" s="122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</row>
    <row r="2435" spans="1:30" hidden="1">
      <c r="A2435" s="18"/>
      <c r="B2435" s="7"/>
      <c r="C2435" s="18"/>
      <c r="D2435" s="42"/>
      <c r="E2435" s="36"/>
      <c r="F2435" s="112" t="str">
        <f t="shared" ref="F2435:F2498" si="122">IF(ISNUMBER(SEARCH("h",E2435)), LEFT(E2435,SEARCH("h",E2435)-1) + IFERROR(MID(E2435,SEARCH("h",E2435)+1,LEN(E2435)-SEARCH("h",E2435)-1)/60, 0), IF(ISNUMBER(SEARCH("p",E2435)), LEFT(E2435,SEARCH("p",E2435)-1)/60, "")
)</f>
        <v/>
      </c>
      <c r="G2435" s="113">
        <f t="shared" si="120"/>
        <v>0</v>
      </c>
      <c r="H2435" s="115">
        <f t="shared" si="121"/>
        <v>0</v>
      </c>
      <c r="I2435" s="18"/>
      <c r="J2435" s="18"/>
      <c r="K2435" s="7"/>
      <c r="L2435" s="7"/>
      <c r="M2435" s="7"/>
      <c r="N2435" s="18"/>
      <c r="O2435" s="122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</row>
    <row r="2436" spans="1:30" hidden="1">
      <c r="A2436" s="18"/>
      <c r="B2436" s="7"/>
      <c r="C2436" s="18"/>
      <c r="D2436" s="42"/>
      <c r="E2436" s="36"/>
      <c r="F2436" s="112" t="str">
        <f t="shared" si="122"/>
        <v/>
      </c>
      <c r="G2436" s="113">
        <f t="shared" si="120"/>
        <v>0</v>
      </c>
      <c r="H2436" s="115">
        <f t="shared" si="121"/>
        <v>0</v>
      </c>
      <c r="I2436" s="18"/>
      <c r="J2436" s="18"/>
      <c r="K2436" s="7"/>
      <c r="L2436" s="7"/>
      <c r="M2436" s="7"/>
      <c r="N2436" s="18"/>
      <c r="O2436" s="122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</row>
    <row r="2437" spans="1:30" hidden="1">
      <c r="A2437" s="18"/>
      <c r="B2437" s="7"/>
      <c r="C2437" s="18"/>
      <c r="D2437" s="42"/>
      <c r="E2437" s="36"/>
      <c r="F2437" s="112" t="str">
        <f t="shared" si="122"/>
        <v/>
      </c>
      <c r="G2437" s="113">
        <f t="shared" si="120"/>
        <v>0</v>
      </c>
      <c r="H2437" s="115">
        <f t="shared" si="121"/>
        <v>0</v>
      </c>
      <c r="I2437" s="18"/>
      <c r="J2437" s="18"/>
      <c r="K2437" s="7"/>
      <c r="L2437" s="7"/>
      <c r="M2437" s="7"/>
      <c r="N2437" s="18"/>
      <c r="O2437" s="122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</row>
    <row r="2438" spans="1:30" hidden="1">
      <c r="A2438" s="18"/>
      <c r="B2438" s="7"/>
      <c r="C2438" s="18"/>
      <c r="D2438" s="42"/>
      <c r="E2438" s="36"/>
      <c r="F2438" s="112" t="str">
        <f t="shared" si="122"/>
        <v/>
      </c>
      <c r="G2438" s="113">
        <f t="shared" si="120"/>
        <v>0</v>
      </c>
      <c r="H2438" s="115">
        <f t="shared" si="121"/>
        <v>0</v>
      </c>
      <c r="I2438" s="18"/>
      <c r="J2438" s="18"/>
      <c r="K2438" s="7"/>
      <c r="L2438" s="7"/>
      <c r="M2438" s="7"/>
      <c r="N2438" s="18"/>
      <c r="O2438" s="122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</row>
    <row r="2439" spans="1:30" hidden="1">
      <c r="A2439" s="18"/>
      <c r="B2439" s="7"/>
      <c r="C2439" s="18"/>
      <c r="D2439" s="42"/>
      <c r="E2439" s="36"/>
      <c r="F2439" s="112" t="str">
        <f t="shared" si="122"/>
        <v/>
      </c>
      <c r="G2439" s="113">
        <f t="shared" si="120"/>
        <v>0</v>
      </c>
      <c r="H2439" s="115">
        <f t="shared" si="121"/>
        <v>0</v>
      </c>
      <c r="I2439" s="18"/>
      <c r="J2439" s="18"/>
      <c r="K2439" s="7"/>
      <c r="L2439" s="7"/>
      <c r="M2439" s="7"/>
      <c r="N2439" s="18"/>
      <c r="O2439" s="122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</row>
    <row r="2440" spans="1:30" hidden="1">
      <c r="A2440" s="18"/>
      <c r="B2440" s="7"/>
      <c r="C2440" s="18"/>
      <c r="D2440" s="42"/>
      <c r="E2440" s="36"/>
      <c r="F2440" s="112" t="str">
        <f t="shared" si="122"/>
        <v/>
      </c>
      <c r="G2440" s="113">
        <f t="shared" si="120"/>
        <v>0</v>
      </c>
      <c r="H2440" s="115">
        <f t="shared" si="121"/>
        <v>0</v>
      </c>
      <c r="I2440" s="18"/>
      <c r="J2440" s="18"/>
      <c r="K2440" s="7"/>
      <c r="L2440" s="7"/>
      <c r="M2440" s="7"/>
      <c r="N2440" s="18"/>
      <c r="O2440" s="122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</row>
    <row r="2441" spans="1:30" hidden="1">
      <c r="A2441" s="18"/>
      <c r="B2441" s="7"/>
      <c r="C2441" s="18"/>
      <c r="D2441" s="42"/>
      <c r="E2441" s="36"/>
      <c r="F2441" s="112" t="str">
        <f t="shared" si="122"/>
        <v/>
      </c>
      <c r="G2441" s="113">
        <f t="shared" si="120"/>
        <v>0</v>
      </c>
      <c r="H2441" s="115">
        <f t="shared" si="121"/>
        <v>0</v>
      </c>
      <c r="I2441" s="18"/>
      <c r="J2441" s="18"/>
      <c r="K2441" s="7"/>
      <c r="L2441" s="7"/>
      <c r="M2441" s="7"/>
      <c r="N2441" s="18"/>
      <c r="O2441" s="122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</row>
    <row r="2442" spans="1:30" hidden="1">
      <c r="A2442" s="18"/>
      <c r="B2442" s="7"/>
      <c r="C2442" s="18"/>
      <c r="D2442" s="42"/>
      <c r="E2442" s="36"/>
      <c r="F2442" s="112" t="str">
        <f t="shared" si="122"/>
        <v/>
      </c>
      <c r="G2442" s="113">
        <f t="shared" si="120"/>
        <v>0</v>
      </c>
      <c r="H2442" s="115">
        <f t="shared" si="121"/>
        <v>0</v>
      </c>
      <c r="I2442" s="18"/>
      <c r="J2442" s="18"/>
      <c r="K2442" s="7"/>
      <c r="L2442" s="7"/>
      <c r="M2442" s="7"/>
      <c r="N2442" s="18"/>
      <c r="O2442" s="122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</row>
    <row r="2443" spans="1:30" hidden="1">
      <c r="A2443" s="18"/>
      <c r="B2443" s="7"/>
      <c r="C2443" s="18"/>
      <c r="D2443" s="42"/>
      <c r="E2443" s="36"/>
      <c r="F2443" s="112" t="str">
        <f t="shared" si="122"/>
        <v/>
      </c>
      <c r="G2443" s="113">
        <f t="shared" si="120"/>
        <v>0</v>
      </c>
      <c r="H2443" s="115">
        <f t="shared" si="121"/>
        <v>0</v>
      </c>
      <c r="I2443" s="18"/>
      <c r="J2443" s="18"/>
      <c r="K2443" s="7"/>
      <c r="L2443" s="7"/>
      <c r="M2443" s="7"/>
      <c r="N2443" s="18"/>
      <c r="O2443" s="122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</row>
    <row r="2444" spans="1:30" hidden="1">
      <c r="A2444" s="18"/>
      <c r="B2444" s="7"/>
      <c r="C2444" s="18"/>
      <c r="D2444" s="42"/>
      <c r="E2444" s="36"/>
      <c r="F2444" s="112" t="str">
        <f t="shared" si="122"/>
        <v/>
      </c>
      <c r="G2444" s="113">
        <f t="shared" si="120"/>
        <v>0</v>
      </c>
      <c r="H2444" s="115">
        <f t="shared" si="121"/>
        <v>0</v>
      </c>
      <c r="I2444" s="18"/>
      <c r="J2444" s="18"/>
      <c r="K2444" s="7"/>
      <c r="L2444" s="7"/>
      <c r="M2444" s="7"/>
      <c r="N2444" s="18"/>
      <c r="O2444" s="122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</row>
    <row r="2445" spans="1:30" hidden="1">
      <c r="A2445" s="18"/>
      <c r="B2445" s="7"/>
      <c r="C2445" s="18"/>
      <c r="D2445" s="42"/>
      <c r="E2445" s="36"/>
      <c r="F2445" s="112" t="str">
        <f t="shared" si="122"/>
        <v/>
      </c>
      <c r="G2445" s="113">
        <f t="shared" si="120"/>
        <v>0</v>
      </c>
      <c r="H2445" s="115">
        <f t="shared" si="121"/>
        <v>0</v>
      </c>
      <c r="I2445" s="18"/>
      <c r="J2445" s="18"/>
      <c r="K2445" s="7"/>
      <c r="L2445" s="7"/>
      <c r="M2445" s="7"/>
      <c r="N2445" s="18"/>
      <c r="O2445" s="122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</row>
    <row r="2446" spans="1:30" hidden="1">
      <c r="A2446" s="18"/>
      <c r="B2446" s="7"/>
      <c r="C2446" s="18"/>
      <c r="D2446" s="42"/>
      <c r="E2446" s="36"/>
      <c r="F2446" s="112" t="str">
        <f t="shared" si="122"/>
        <v/>
      </c>
      <c r="G2446" s="113">
        <f t="shared" si="120"/>
        <v>0</v>
      </c>
      <c r="H2446" s="115">
        <f t="shared" si="121"/>
        <v>0</v>
      </c>
      <c r="I2446" s="18"/>
      <c r="J2446" s="18"/>
      <c r="K2446" s="7"/>
      <c r="L2446" s="7"/>
      <c r="M2446" s="7"/>
      <c r="N2446" s="18"/>
      <c r="O2446" s="122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</row>
    <row r="2447" spans="1:30" hidden="1">
      <c r="A2447" s="18"/>
      <c r="B2447" s="7"/>
      <c r="C2447" s="18"/>
      <c r="D2447" s="42"/>
      <c r="E2447" s="36"/>
      <c r="F2447" s="112" t="str">
        <f t="shared" si="122"/>
        <v/>
      </c>
      <c r="G2447" s="113">
        <f t="shared" si="120"/>
        <v>0</v>
      </c>
      <c r="H2447" s="115">
        <f t="shared" si="121"/>
        <v>0</v>
      </c>
      <c r="I2447" s="18"/>
      <c r="J2447" s="18"/>
      <c r="K2447" s="7"/>
      <c r="L2447" s="7"/>
      <c r="M2447" s="7"/>
      <c r="N2447" s="18"/>
      <c r="O2447" s="122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</row>
    <row r="2448" spans="1:30" hidden="1">
      <c r="A2448" s="18"/>
      <c r="B2448" s="7"/>
      <c r="C2448" s="18"/>
      <c r="D2448" s="42"/>
      <c r="E2448" s="36"/>
      <c r="F2448" s="112" t="str">
        <f t="shared" si="122"/>
        <v/>
      </c>
      <c r="G2448" s="113">
        <f t="shared" si="120"/>
        <v>0</v>
      </c>
      <c r="H2448" s="115">
        <f t="shared" si="121"/>
        <v>0</v>
      </c>
      <c r="I2448" s="18"/>
      <c r="J2448" s="18"/>
      <c r="K2448" s="7"/>
      <c r="L2448" s="7"/>
      <c r="M2448" s="7"/>
      <c r="N2448" s="18"/>
      <c r="O2448" s="122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</row>
    <row r="2449" spans="1:30" hidden="1">
      <c r="A2449" s="18"/>
      <c r="B2449" s="7"/>
      <c r="C2449" s="18"/>
      <c r="D2449" s="42"/>
      <c r="E2449" s="36"/>
      <c r="F2449" s="112" t="str">
        <f t="shared" si="122"/>
        <v/>
      </c>
      <c r="G2449" s="113">
        <f t="shared" si="120"/>
        <v>0</v>
      </c>
      <c r="H2449" s="115">
        <f t="shared" si="121"/>
        <v>0</v>
      </c>
      <c r="I2449" s="18"/>
      <c r="J2449" s="18"/>
      <c r="K2449" s="7"/>
      <c r="L2449" s="7"/>
      <c r="M2449" s="7"/>
      <c r="N2449" s="18"/>
      <c r="O2449" s="122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</row>
    <row r="2450" spans="1:30" hidden="1">
      <c r="A2450" s="18"/>
      <c r="B2450" s="7"/>
      <c r="C2450" s="18"/>
      <c r="D2450" s="42"/>
      <c r="E2450" s="36"/>
      <c r="F2450" s="112" t="str">
        <f t="shared" si="122"/>
        <v/>
      </c>
      <c r="G2450" s="113">
        <f t="shared" si="120"/>
        <v>0</v>
      </c>
      <c r="H2450" s="115">
        <f t="shared" si="121"/>
        <v>0</v>
      </c>
      <c r="I2450" s="18"/>
      <c r="J2450" s="18"/>
      <c r="K2450" s="7"/>
      <c r="L2450" s="7"/>
      <c r="M2450" s="7"/>
      <c r="N2450" s="18"/>
      <c r="O2450" s="122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</row>
    <row r="2451" spans="1:30" hidden="1">
      <c r="A2451" s="18"/>
      <c r="B2451" s="7"/>
      <c r="C2451" s="18"/>
      <c r="D2451" s="42"/>
      <c r="E2451" s="36"/>
      <c r="F2451" s="112" t="str">
        <f t="shared" si="122"/>
        <v/>
      </c>
      <c r="G2451" s="113">
        <f t="shared" si="120"/>
        <v>0</v>
      </c>
      <c r="H2451" s="115">
        <f t="shared" si="121"/>
        <v>0</v>
      </c>
      <c r="I2451" s="18"/>
      <c r="J2451" s="18"/>
      <c r="K2451" s="7"/>
      <c r="L2451" s="7"/>
      <c r="M2451" s="7"/>
      <c r="N2451" s="18"/>
      <c r="O2451" s="122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</row>
    <row r="2452" spans="1:30" hidden="1">
      <c r="A2452" s="18"/>
      <c r="B2452" s="7"/>
      <c r="C2452" s="18"/>
      <c r="D2452" s="42"/>
      <c r="E2452" s="36"/>
      <c r="F2452" s="112" t="str">
        <f t="shared" si="122"/>
        <v/>
      </c>
      <c r="G2452" s="113">
        <f t="shared" si="120"/>
        <v>0</v>
      </c>
      <c r="H2452" s="115">
        <f t="shared" si="121"/>
        <v>0</v>
      </c>
      <c r="I2452" s="18"/>
      <c r="J2452" s="18"/>
      <c r="K2452" s="7"/>
      <c r="L2452" s="7"/>
      <c r="M2452" s="7"/>
      <c r="N2452" s="18"/>
      <c r="O2452" s="122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</row>
    <row r="2453" spans="1:30" hidden="1">
      <c r="A2453" s="18"/>
      <c r="B2453" s="7"/>
      <c r="C2453" s="18"/>
      <c r="D2453" s="42"/>
      <c r="E2453" s="36"/>
      <c r="F2453" s="112" t="str">
        <f t="shared" si="122"/>
        <v/>
      </c>
      <c r="G2453" s="113">
        <f t="shared" si="120"/>
        <v>0</v>
      </c>
      <c r="H2453" s="115">
        <f t="shared" si="121"/>
        <v>0</v>
      </c>
      <c r="I2453" s="18"/>
      <c r="J2453" s="18"/>
      <c r="K2453" s="7"/>
      <c r="L2453" s="7"/>
      <c r="M2453" s="7"/>
      <c r="N2453" s="18"/>
      <c r="O2453" s="122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</row>
    <row r="2454" spans="1:30" hidden="1">
      <c r="A2454" s="18"/>
      <c r="B2454" s="7"/>
      <c r="C2454" s="18"/>
      <c r="D2454" s="42"/>
      <c r="E2454" s="36"/>
      <c r="F2454" s="112" t="str">
        <f t="shared" si="122"/>
        <v/>
      </c>
      <c r="G2454" s="113">
        <f t="shared" si="120"/>
        <v>0</v>
      </c>
      <c r="H2454" s="115">
        <f t="shared" si="121"/>
        <v>0</v>
      </c>
      <c r="I2454" s="18"/>
      <c r="J2454" s="18"/>
      <c r="K2454" s="7"/>
      <c r="L2454" s="7"/>
      <c r="M2454" s="7"/>
      <c r="N2454" s="18"/>
      <c r="O2454" s="122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</row>
    <row r="2455" spans="1:30" hidden="1">
      <c r="A2455" s="18"/>
      <c r="B2455" s="7"/>
      <c r="C2455" s="18"/>
      <c r="D2455" s="42"/>
      <c r="E2455" s="36"/>
      <c r="F2455" s="112" t="str">
        <f t="shared" si="122"/>
        <v/>
      </c>
      <c r="G2455" s="113">
        <f t="shared" si="120"/>
        <v>0</v>
      </c>
      <c r="H2455" s="115">
        <f t="shared" si="121"/>
        <v>0</v>
      </c>
      <c r="I2455" s="18"/>
      <c r="J2455" s="18"/>
      <c r="K2455" s="7"/>
      <c r="L2455" s="7"/>
      <c r="M2455" s="7"/>
      <c r="N2455" s="18"/>
      <c r="O2455" s="122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</row>
    <row r="2456" spans="1:30" hidden="1">
      <c r="A2456" s="18"/>
      <c r="B2456" s="7"/>
      <c r="C2456" s="18"/>
      <c r="D2456" s="42"/>
      <c r="E2456" s="36"/>
      <c r="F2456" s="112" t="str">
        <f t="shared" si="122"/>
        <v/>
      </c>
      <c r="G2456" s="113">
        <f t="shared" si="120"/>
        <v>0</v>
      </c>
      <c r="H2456" s="115">
        <f t="shared" si="121"/>
        <v>0</v>
      </c>
      <c r="I2456" s="18"/>
      <c r="J2456" s="18"/>
      <c r="K2456" s="7"/>
      <c r="L2456" s="7"/>
      <c r="M2456" s="7"/>
      <c r="N2456" s="18"/>
      <c r="O2456" s="122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</row>
    <row r="2457" spans="1:30" hidden="1">
      <c r="A2457" s="18"/>
      <c r="B2457" s="7"/>
      <c r="C2457" s="18"/>
      <c r="D2457" s="42"/>
      <c r="E2457" s="36"/>
      <c r="F2457" s="112" t="str">
        <f t="shared" si="122"/>
        <v/>
      </c>
      <c r="G2457" s="113">
        <f t="shared" si="120"/>
        <v>0</v>
      </c>
      <c r="H2457" s="115">
        <f t="shared" si="121"/>
        <v>0</v>
      </c>
      <c r="I2457" s="18"/>
      <c r="J2457" s="18"/>
      <c r="K2457" s="7"/>
      <c r="L2457" s="7"/>
      <c r="M2457" s="7"/>
      <c r="N2457" s="18"/>
      <c r="O2457" s="122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</row>
    <row r="2458" spans="1:30" hidden="1">
      <c r="A2458" s="18"/>
      <c r="B2458" s="7"/>
      <c r="C2458" s="18"/>
      <c r="D2458" s="42"/>
      <c r="E2458" s="36"/>
      <c r="F2458" s="112" t="str">
        <f t="shared" si="122"/>
        <v/>
      </c>
      <c r="G2458" s="113">
        <f t="shared" si="120"/>
        <v>0</v>
      </c>
      <c r="H2458" s="115">
        <f t="shared" si="121"/>
        <v>0</v>
      </c>
      <c r="I2458" s="18"/>
      <c r="J2458" s="18"/>
      <c r="K2458" s="7"/>
      <c r="L2458" s="7"/>
      <c r="M2458" s="7"/>
      <c r="N2458" s="18"/>
      <c r="O2458" s="122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</row>
    <row r="2459" spans="1:30" hidden="1">
      <c r="A2459" s="18"/>
      <c r="B2459" s="7"/>
      <c r="C2459" s="18"/>
      <c r="D2459" s="42"/>
      <c r="E2459" s="36"/>
      <c r="F2459" s="112" t="str">
        <f t="shared" si="122"/>
        <v/>
      </c>
      <c r="G2459" s="113">
        <f t="shared" si="120"/>
        <v>0</v>
      </c>
      <c r="H2459" s="115">
        <f t="shared" si="121"/>
        <v>0</v>
      </c>
      <c r="I2459" s="18"/>
      <c r="J2459" s="18"/>
      <c r="K2459" s="7"/>
      <c r="L2459" s="7"/>
      <c r="M2459" s="7"/>
      <c r="N2459" s="18"/>
      <c r="O2459" s="122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</row>
    <row r="2460" spans="1:30" hidden="1">
      <c r="A2460" s="18"/>
      <c r="B2460" s="7"/>
      <c r="C2460" s="18"/>
      <c r="D2460" s="42"/>
      <c r="E2460" s="36"/>
      <c r="F2460" s="112" t="str">
        <f t="shared" si="122"/>
        <v/>
      </c>
      <c r="G2460" s="113">
        <f t="shared" si="120"/>
        <v>0</v>
      </c>
      <c r="H2460" s="115">
        <f t="shared" si="121"/>
        <v>0</v>
      </c>
      <c r="I2460" s="18"/>
      <c r="J2460" s="18"/>
      <c r="K2460" s="7"/>
      <c r="L2460" s="7"/>
      <c r="M2460" s="7"/>
      <c r="N2460" s="18"/>
      <c r="O2460" s="122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</row>
    <row r="2461" spans="1:30" hidden="1">
      <c r="A2461" s="18"/>
      <c r="B2461" s="7"/>
      <c r="C2461" s="18"/>
      <c r="D2461" s="42"/>
      <c r="E2461" s="36"/>
      <c r="F2461" s="112" t="str">
        <f t="shared" si="122"/>
        <v/>
      </c>
      <c r="G2461" s="113">
        <f t="shared" si="120"/>
        <v>0</v>
      </c>
      <c r="H2461" s="115">
        <f t="shared" si="121"/>
        <v>0</v>
      </c>
      <c r="I2461" s="18"/>
      <c r="J2461" s="18"/>
      <c r="K2461" s="7"/>
      <c r="L2461" s="7"/>
      <c r="M2461" s="7"/>
      <c r="N2461" s="18"/>
      <c r="O2461" s="122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</row>
    <row r="2462" spans="1:30" hidden="1">
      <c r="A2462" s="18"/>
      <c r="B2462" s="7"/>
      <c r="C2462" s="18"/>
      <c r="D2462" s="42"/>
      <c r="E2462" s="36"/>
      <c r="F2462" s="112" t="str">
        <f t="shared" si="122"/>
        <v/>
      </c>
      <c r="G2462" s="113">
        <f t="shared" si="120"/>
        <v>0</v>
      </c>
      <c r="H2462" s="115">
        <f t="shared" si="121"/>
        <v>0</v>
      </c>
      <c r="I2462" s="18"/>
      <c r="J2462" s="18"/>
      <c r="K2462" s="7"/>
      <c r="L2462" s="7"/>
      <c r="M2462" s="7"/>
      <c r="N2462" s="18"/>
      <c r="O2462" s="122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</row>
    <row r="2463" spans="1:30" hidden="1">
      <c r="A2463" s="18"/>
      <c r="B2463" s="7"/>
      <c r="C2463" s="18"/>
      <c r="D2463" s="42"/>
      <c r="E2463" s="36"/>
      <c r="F2463" s="112" t="str">
        <f t="shared" si="122"/>
        <v/>
      </c>
      <c r="G2463" s="113">
        <f t="shared" si="120"/>
        <v>0</v>
      </c>
      <c r="H2463" s="115">
        <f t="shared" si="121"/>
        <v>0</v>
      </c>
      <c r="I2463" s="18"/>
      <c r="J2463" s="18"/>
      <c r="K2463" s="7"/>
      <c r="L2463" s="7"/>
      <c r="M2463" s="7"/>
      <c r="N2463" s="18"/>
      <c r="O2463" s="122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</row>
    <row r="2464" spans="1:30" hidden="1">
      <c r="A2464" s="18"/>
      <c r="B2464" s="7"/>
      <c r="C2464" s="18"/>
      <c r="D2464" s="42"/>
      <c r="E2464" s="36"/>
      <c r="F2464" s="112" t="str">
        <f t="shared" si="122"/>
        <v/>
      </c>
      <c r="G2464" s="113">
        <f t="shared" si="120"/>
        <v>0</v>
      </c>
      <c r="H2464" s="115">
        <f t="shared" si="121"/>
        <v>0</v>
      </c>
      <c r="I2464" s="18"/>
      <c r="J2464" s="18"/>
      <c r="K2464" s="7"/>
      <c r="L2464" s="7"/>
      <c r="M2464" s="7"/>
      <c r="N2464" s="18"/>
      <c r="O2464" s="122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</row>
    <row r="2465" spans="1:30" hidden="1">
      <c r="A2465" s="18"/>
      <c r="B2465" s="7"/>
      <c r="C2465" s="18"/>
      <c r="D2465" s="42"/>
      <c r="E2465" s="36"/>
      <c r="F2465" s="112" t="str">
        <f t="shared" si="122"/>
        <v/>
      </c>
      <c r="G2465" s="113">
        <f t="shared" si="120"/>
        <v>0</v>
      </c>
      <c r="H2465" s="115">
        <f t="shared" si="121"/>
        <v>0</v>
      </c>
      <c r="I2465" s="18"/>
      <c r="J2465" s="18"/>
      <c r="K2465" s="7"/>
      <c r="L2465" s="7"/>
      <c r="M2465" s="7"/>
      <c r="N2465" s="18"/>
      <c r="O2465" s="122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</row>
    <row r="2466" spans="1:30" hidden="1">
      <c r="A2466" s="18"/>
      <c r="B2466" s="7"/>
      <c r="C2466" s="18"/>
      <c r="D2466" s="42"/>
      <c r="E2466" s="36"/>
      <c r="F2466" s="112" t="str">
        <f t="shared" si="122"/>
        <v/>
      </c>
      <c r="G2466" s="113">
        <f t="shared" si="120"/>
        <v>0</v>
      </c>
      <c r="H2466" s="115">
        <f t="shared" si="121"/>
        <v>0</v>
      </c>
      <c r="I2466" s="18"/>
      <c r="J2466" s="18"/>
      <c r="K2466" s="7"/>
      <c r="L2466" s="7"/>
      <c r="M2466" s="7"/>
      <c r="N2466" s="18"/>
      <c r="O2466" s="122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</row>
    <row r="2467" spans="1:30" hidden="1">
      <c r="A2467" s="18"/>
      <c r="B2467" s="7"/>
      <c r="C2467" s="18"/>
      <c r="D2467" s="42"/>
      <c r="E2467" s="36"/>
      <c r="F2467" s="112" t="str">
        <f t="shared" si="122"/>
        <v/>
      </c>
      <c r="G2467" s="113">
        <f t="shared" si="120"/>
        <v>0</v>
      </c>
      <c r="H2467" s="115">
        <f t="shared" si="121"/>
        <v>0</v>
      </c>
      <c r="I2467" s="18"/>
      <c r="J2467" s="18"/>
      <c r="K2467" s="7"/>
      <c r="L2467" s="7"/>
      <c r="M2467" s="7"/>
      <c r="N2467" s="18"/>
      <c r="O2467" s="122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</row>
    <row r="2468" spans="1:30" hidden="1">
      <c r="A2468" s="18"/>
      <c r="B2468" s="7"/>
      <c r="C2468" s="18"/>
      <c r="D2468" s="42"/>
      <c r="E2468" s="36"/>
      <c r="F2468" s="112" t="str">
        <f t="shared" si="122"/>
        <v/>
      </c>
      <c r="G2468" s="113">
        <f t="shared" si="120"/>
        <v>0</v>
      </c>
      <c r="H2468" s="115">
        <f t="shared" si="121"/>
        <v>0</v>
      </c>
      <c r="I2468" s="18"/>
      <c r="J2468" s="18"/>
      <c r="K2468" s="7"/>
      <c r="L2468" s="7"/>
      <c r="M2468" s="7"/>
      <c r="N2468" s="18"/>
      <c r="O2468" s="122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</row>
    <row r="2469" spans="1:30" hidden="1">
      <c r="A2469" s="18"/>
      <c r="B2469" s="7"/>
      <c r="C2469" s="18"/>
      <c r="D2469" s="42"/>
      <c r="E2469" s="36"/>
      <c r="F2469" s="112" t="str">
        <f t="shared" si="122"/>
        <v/>
      </c>
      <c r="G2469" s="113">
        <f t="shared" si="120"/>
        <v>0</v>
      </c>
      <c r="H2469" s="115">
        <f t="shared" si="121"/>
        <v>0</v>
      </c>
      <c r="I2469" s="18"/>
      <c r="J2469" s="18"/>
      <c r="K2469" s="7"/>
      <c r="L2469" s="7"/>
      <c r="M2469" s="7"/>
      <c r="N2469" s="18"/>
      <c r="O2469" s="122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</row>
    <row r="2470" spans="1:30" hidden="1">
      <c r="A2470" s="18"/>
      <c r="B2470" s="7"/>
      <c r="C2470" s="18"/>
      <c r="D2470" s="42"/>
      <c r="E2470" s="36"/>
      <c r="F2470" s="112" t="str">
        <f t="shared" si="122"/>
        <v/>
      </c>
      <c r="G2470" s="113">
        <f t="shared" si="120"/>
        <v>0</v>
      </c>
      <c r="H2470" s="115">
        <f t="shared" si="121"/>
        <v>0</v>
      </c>
      <c r="I2470" s="18"/>
      <c r="J2470" s="18"/>
      <c r="K2470" s="7"/>
      <c r="L2470" s="7"/>
      <c r="M2470" s="7"/>
      <c r="N2470" s="18"/>
      <c r="O2470" s="122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</row>
    <row r="2471" spans="1:30" hidden="1">
      <c r="A2471" s="18"/>
      <c r="B2471" s="7"/>
      <c r="C2471" s="18"/>
      <c r="D2471" s="42"/>
      <c r="E2471" s="36"/>
      <c r="F2471" s="112" t="str">
        <f t="shared" si="122"/>
        <v/>
      </c>
      <c r="G2471" s="113">
        <f t="shared" si="120"/>
        <v>0</v>
      </c>
      <c r="H2471" s="115">
        <f t="shared" si="121"/>
        <v>0</v>
      </c>
      <c r="I2471" s="18"/>
      <c r="J2471" s="18"/>
      <c r="K2471" s="7"/>
      <c r="L2471" s="7"/>
      <c r="M2471" s="7"/>
      <c r="N2471" s="18"/>
      <c r="O2471" s="122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</row>
    <row r="2472" spans="1:30" hidden="1">
      <c r="A2472" s="18"/>
      <c r="B2472" s="7"/>
      <c r="C2472" s="18"/>
      <c r="D2472" s="42"/>
      <c r="E2472" s="36"/>
      <c r="F2472" s="112" t="str">
        <f t="shared" si="122"/>
        <v/>
      </c>
      <c r="G2472" s="113">
        <f t="shared" si="120"/>
        <v>0</v>
      </c>
      <c r="H2472" s="115">
        <f t="shared" si="121"/>
        <v>0</v>
      </c>
      <c r="I2472" s="18"/>
      <c r="J2472" s="18"/>
      <c r="K2472" s="7"/>
      <c r="L2472" s="7"/>
      <c r="M2472" s="7"/>
      <c r="N2472" s="18"/>
      <c r="O2472" s="122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</row>
    <row r="2473" spans="1:30" hidden="1">
      <c r="A2473" s="18"/>
      <c r="B2473" s="7"/>
      <c r="C2473" s="18"/>
      <c r="D2473" s="42"/>
      <c r="E2473" s="36"/>
      <c r="F2473" s="112" t="str">
        <f t="shared" si="122"/>
        <v/>
      </c>
      <c r="G2473" s="113">
        <f t="shared" si="120"/>
        <v>0</v>
      </c>
      <c r="H2473" s="115">
        <f t="shared" si="121"/>
        <v>0</v>
      </c>
      <c r="I2473" s="18"/>
      <c r="J2473" s="18"/>
      <c r="K2473" s="7"/>
      <c r="L2473" s="7"/>
      <c r="M2473" s="7"/>
      <c r="N2473" s="18"/>
      <c r="O2473" s="122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</row>
    <row r="2474" spans="1:30" hidden="1">
      <c r="A2474" s="18"/>
      <c r="B2474" s="7"/>
      <c r="C2474" s="18"/>
      <c r="D2474" s="42"/>
      <c r="E2474" s="36"/>
      <c r="F2474" s="112" t="str">
        <f t="shared" si="122"/>
        <v/>
      </c>
      <c r="G2474" s="113">
        <f t="shared" si="120"/>
        <v>0</v>
      </c>
      <c r="H2474" s="115">
        <f t="shared" si="121"/>
        <v>0</v>
      </c>
      <c r="I2474" s="18"/>
      <c r="J2474" s="18"/>
      <c r="K2474" s="7"/>
      <c r="L2474" s="7"/>
      <c r="M2474" s="7"/>
      <c r="N2474" s="18"/>
      <c r="O2474" s="122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</row>
    <row r="2475" spans="1:30" hidden="1">
      <c r="A2475" s="18"/>
      <c r="B2475" s="7"/>
      <c r="C2475" s="18"/>
      <c r="D2475" s="42"/>
      <c r="E2475" s="36"/>
      <c r="F2475" s="112" t="str">
        <f t="shared" si="122"/>
        <v/>
      </c>
      <c r="G2475" s="113">
        <f t="shared" si="120"/>
        <v>0</v>
      </c>
      <c r="H2475" s="115">
        <f t="shared" si="121"/>
        <v>0</v>
      </c>
      <c r="I2475" s="18"/>
      <c r="J2475" s="18"/>
      <c r="K2475" s="7"/>
      <c r="L2475" s="7"/>
      <c r="M2475" s="7"/>
      <c r="N2475" s="18"/>
      <c r="O2475" s="122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</row>
    <row r="2476" spans="1:30" hidden="1">
      <c r="A2476" s="18"/>
      <c r="B2476" s="7"/>
      <c r="C2476" s="18"/>
      <c r="D2476" s="42"/>
      <c r="E2476" s="36"/>
      <c r="F2476" s="112" t="str">
        <f t="shared" si="122"/>
        <v/>
      </c>
      <c r="G2476" s="113">
        <f t="shared" si="120"/>
        <v>0</v>
      </c>
      <c r="H2476" s="115">
        <f t="shared" si="121"/>
        <v>0</v>
      </c>
      <c r="I2476" s="18"/>
      <c r="J2476" s="18"/>
      <c r="K2476" s="7"/>
      <c r="L2476" s="7"/>
      <c r="M2476" s="7"/>
      <c r="N2476" s="18"/>
      <c r="O2476" s="122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</row>
    <row r="2477" spans="1:30" hidden="1">
      <c r="A2477" s="18"/>
      <c r="B2477" s="7"/>
      <c r="C2477" s="18"/>
      <c r="D2477" s="42"/>
      <c r="E2477" s="36"/>
      <c r="F2477" s="112" t="str">
        <f t="shared" si="122"/>
        <v/>
      </c>
      <c r="G2477" s="113">
        <f t="shared" si="120"/>
        <v>0</v>
      </c>
      <c r="H2477" s="115">
        <f t="shared" si="121"/>
        <v>0</v>
      </c>
      <c r="I2477" s="18"/>
      <c r="J2477" s="18"/>
      <c r="K2477" s="7"/>
      <c r="L2477" s="7"/>
      <c r="M2477" s="7"/>
      <c r="N2477" s="18"/>
      <c r="O2477" s="122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</row>
    <row r="2478" spans="1:30" hidden="1">
      <c r="A2478" s="18"/>
      <c r="B2478" s="7"/>
      <c r="C2478" s="18"/>
      <c r="D2478" s="42"/>
      <c r="E2478" s="36"/>
      <c r="F2478" s="112" t="str">
        <f t="shared" si="122"/>
        <v/>
      </c>
      <c r="G2478" s="113">
        <f t="shared" si="120"/>
        <v>0</v>
      </c>
      <c r="H2478" s="115">
        <f t="shared" si="121"/>
        <v>0</v>
      </c>
      <c r="I2478" s="18"/>
      <c r="J2478" s="18"/>
      <c r="K2478" s="7"/>
      <c r="L2478" s="7"/>
      <c r="M2478" s="7"/>
      <c r="N2478" s="18"/>
      <c r="O2478" s="122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</row>
    <row r="2479" spans="1:30" hidden="1">
      <c r="A2479" s="18"/>
      <c r="B2479" s="7"/>
      <c r="C2479" s="18"/>
      <c r="D2479" s="42"/>
      <c r="E2479" s="36"/>
      <c r="F2479" s="112" t="str">
        <f t="shared" si="122"/>
        <v/>
      </c>
      <c r="G2479" s="113">
        <f t="shared" si="120"/>
        <v>0</v>
      </c>
      <c r="H2479" s="115">
        <f t="shared" si="121"/>
        <v>0</v>
      </c>
      <c r="I2479" s="18"/>
      <c r="J2479" s="18"/>
      <c r="K2479" s="7"/>
      <c r="L2479" s="7"/>
      <c r="M2479" s="7"/>
      <c r="N2479" s="18"/>
      <c r="O2479" s="122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</row>
    <row r="2480" spans="1:30" hidden="1">
      <c r="A2480" s="18"/>
      <c r="B2480" s="7"/>
      <c r="C2480" s="18"/>
      <c r="D2480" s="42"/>
      <c r="E2480" s="36"/>
      <c r="F2480" s="112" t="str">
        <f t="shared" si="122"/>
        <v/>
      </c>
      <c r="G2480" s="113">
        <f t="shared" si="120"/>
        <v>0</v>
      </c>
      <c r="H2480" s="115">
        <f t="shared" si="121"/>
        <v>0</v>
      </c>
      <c r="I2480" s="18"/>
      <c r="J2480" s="18"/>
      <c r="K2480" s="7"/>
      <c r="L2480" s="7"/>
      <c r="M2480" s="7"/>
      <c r="N2480" s="18"/>
      <c r="O2480" s="122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</row>
    <row r="2481" spans="1:30" hidden="1">
      <c r="A2481" s="18"/>
      <c r="B2481" s="7"/>
      <c r="C2481" s="18"/>
      <c r="D2481" s="42"/>
      <c r="E2481" s="36"/>
      <c r="F2481" s="112" t="str">
        <f t="shared" si="122"/>
        <v/>
      </c>
      <c r="G2481" s="113">
        <f t="shared" si="120"/>
        <v>0</v>
      </c>
      <c r="H2481" s="115">
        <f t="shared" si="121"/>
        <v>0</v>
      </c>
      <c r="I2481" s="18"/>
      <c r="J2481" s="18"/>
      <c r="K2481" s="7"/>
      <c r="L2481" s="7"/>
      <c r="M2481" s="7"/>
      <c r="N2481" s="18"/>
      <c r="O2481" s="122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</row>
    <row r="2482" spans="1:30" hidden="1">
      <c r="A2482" s="18"/>
      <c r="B2482" s="7"/>
      <c r="C2482" s="18"/>
      <c r="D2482" s="42"/>
      <c r="E2482" s="36"/>
      <c r="F2482" s="112" t="str">
        <f t="shared" si="122"/>
        <v/>
      </c>
      <c r="G2482" s="113">
        <f t="shared" si="120"/>
        <v>0</v>
      </c>
      <c r="H2482" s="115">
        <f t="shared" si="121"/>
        <v>0</v>
      </c>
      <c r="I2482" s="18"/>
      <c r="J2482" s="18"/>
      <c r="K2482" s="7"/>
      <c r="L2482" s="7"/>
      <c r="M2482" s="7"/>
      <c r="N2482" s="18"/>
      <c r="O2482" s="122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</row>
    <row r="2483" spans="1:30" hidden="1">
      <c r="A2483" s="18"/>
      <c r="B2483" s="7"/>
      <c r="C2483" s="18"/>
      <c r="D2483" s="42"/>
      <c r="E2483" s="36"/>
      <c r="F2483" s="112" t="str">
        <f t="shared" si="122"/>
        <v/>
      </c>
      <c r="G2483" s="113">
        <f t="shared" si="120"/>
        <v>0</v>
      </c>
      <c r="H2483" s="115">
        <f t="shared" si="121"/>
        <v>0</v>
      </c>
      <c r="I2483" s="18"/>
      <c r="J2483" s="18"/>
      <c r="K2483" s="7"/>
      <c r="L2483" s="7"/>
      <c r="M2483" s="7"/>
      <c r="N2483" s="18"/>
      <c r="O2483" s="122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</row>
    <row r="2484" spans="1:30" hidden="1">
      <c r="A2484" s="18"/>
      <c r="B2484" s="7"/>
      <c r="C2484" s="18"/>
      <c r="D2484" s="42"/>
      <c r="E2484" s="36"/>
      <c r="F2484" s="112" t="str">
        <f t="shared" si="122"/>
        <v/>
      </c>
      <c r="G2484" s="113">
        <f t="shared" si="120"/>
        <v>0</v>
      </c>
      <c r="H2484" s="115">
        <f t="shared" si="121"/>
        <v>0</v>
      </c>
      <c r="I2484" s="18"/>
      <c r="J2484" s="18"/>
      <c r="K2484" s="7"/>
      <c r="L2484" s="7"/>
      <c r="M2484" s="7"/>
      <c r="N2484" s="18"/>
      <c r="O2484" s="122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</row>
    <row r="2485" spans="1:30" hidden="1">
      <c r="A2485" s="18"/>
      <c r="B2485" s="7"/>
      <c r="C2485" s="18"/>
      <c r="D2485" s="42"/>
      <c r="E2485" s="36"/>
      <c r="F2485" s="112" t="str">
        <f t="shared" si="122"/>
        <v/>
      </c>
      <c r="G2485" s="113">
        <f t="shared" si="120"/>
        <v>0</v>
      </c>
      <c r="H2485" s="115">
        <f t="shared" si="121"/>
        <v>0</v>
      </c>
      <c r="I2485" s="18"/>
      <c r="J2485" s="18"/>
      <c r="K2485" s="7"/>
      <c r="L2485" s="7"/>
      <c r="M2485" s="7"/>
      <c r="N2485" s="18"/>
      <c r="O2485" s="122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</row>
    <row r="2486" spans="1:30" hidden="1">
      <c r="A2486" s="18"/>
      <c r="B2486" s="7"/>
      <c r="C2486" s="18"/>
      <c r="D2486" s="42"/>
      <c r="E2486" s="36"/>
      <c r="F2486" s="112" t="str">
        <f t="shared" si="122"/>
        <v/>
      </c>
      <c r="G2486" s="113">
        <f t="shared" si="120"/>
        <v>0</v>
      </c>
      <c r="H2486" s="115">
        <f t="shared" si="121"/>
        <v>0</v>
      </c>
      <c r="I2486" s="18"/>
      <c r="J2486" s="18"/>
      <c r="K2486" s="7"/>
      <c r="L2486" s="7"/>
      <c r="M2486" s="7"/>
      <c r="N2486" s="18"/>
      <c r="O2486" s="122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</row>
    <row r="2487" spans="1:30" hidden="1">
      <c r="A2487" s="18"/>
      <c r="B2487" s="7"/>
      <c r="C2487" s="18"/>
      <c r="D2487" s="42"/>
      <c r="E2487" s="36"/>
      <c r="F2487" s="112" t="str">
        <f t="shared" si="122"/>
        <v/>
      </c>
      <c r="G2487" s="113">
        <f t="shared" si="120"/>
        <v>0</v>
      </c>
      <c r="H2487" s="115">
        <f t="shared" si="121"/>
        <v>0</v>
      </c>
      <c r="I2487" s="18"/>
      <c r="J2487" s="18"/>
      <c r="K2487" s="7"/>
      <c r="L2487" s="7"/>
      <c r="M2487" s="7"/>
      <c r="N2487" s="18"/>
      <c r="O2487" s="122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</row>
    <row r="2488" spans="1:30" hidden="1">
      <c r="A2488" s="18"/>
      <c r="B2488" s="7"/>
      <c r="C2488" s="18"/>
      <c r="D2488" s="42"/>
      <c r="E2488" s="36"/>
      <c r="F2488" s="112" t="str">
        <f t="shared" si="122"/>
        <v/>
      </c>
      <c r="G2488" s="113">
        <f t="shared" si="120"/>
        <v>0</v>
      </c>
      <c r="H2488" s="115">
        <f t="shared" si="121"/>
        <v>0</v>
      </c>
      <c r="I2488" s="18"/>
      <c r="J2488" s="18"/>
      <c r="K2488" s="7"/>
      <c r="L2488" s="7"/>
      <c r="M2488" s="7"/>
      <c r="N2488" s="18"/>
      <c r="O2488" s="122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</row>
    <row r="2489" spans="1:30" hidden="1">
      <c r="A2489" s="18"/>
      <c r="B2489" s="7"/>
      <c r="C2489" s="18"/>
      <c r="D2489" s="42"/>
      <c r="E2489" s="36"/>
      <c r="F2489" s="112" t="str">
        <f t="shared" si="122"/>
        <v/>
      </c>
      <c r="G2489" s="113">
        <f t="shared" si="120"/>
        <v>0</v>
      </c>
      <c r="H2489" s="115">
        <f t="shared" si="121"/>
        <v>0</v>
      </c>
      <c r="I2489" s="18"/>
      <c r="J2489" s="18"/>
      <c r="K2489" s="7"/>
      <c r="L2489" s="7"/>
      <c r="M2489" s="7"/>
      <c r="N2489" s="18"/>
      <c r="O2489" s="122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</row>
    <row r="2490" spans="1:30" hidden="1">
      <c r="A2490" s="18"/>
      <c r="B2490" s="7"/>
      <c r="C2490" s="18"/>
      <c r="D2490" s="42"/>
      <c r="E2490" s="36"/>
      <c r="F2490" s="112" t="str">
        <f t="shared" si="122"/>
        <v/>
      </c>
      <c r="G2490" s="113">
        <f t="shared" si="120"/>
        <v>0</v>
      </c>
      <c r="H2490" s="115">
        <f t="shared" si="121"/>
        <v>0</v>
      </c>
      <c r="I2490" s="18"/>
      <c r="J2490" s="18"/>
      <c r="K2490" s="7"/>
      <c r="L2490" s="7"/>
      <c r="M2490" s="7"/>
      <c r="N2490" s="18"/>
      <c r="O2490" s="122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</row>
    <row r="2491" spans="1:30" hidden="1">
      <c r="A2491" s="18"/>
      <c r="B2491" s="7"/>
      <c r="C2491" s="18"/>
      <c r="D2491" s="42"/>
      <c r="E2491" s="36"/>
      <c r="F2491" s="112" t="str">
        <f t="shared" si="122"/>
        <v/>
      </c>
      <c r="G2491" s="113">
        <f t="shared" si="120"/>
        <v>0</v>
      </c>
      <c r="H2491" s="115">
        <f t="shared" si="121"/>
        <v>0</v>
      </c>
      <c r="I2491" s="18"/>
      <c r="J2491" s="18"/>
      <c r="K2491" s="7"/>
      <c r="L2491" s="7"/>
      <c r="M2491" s="7"/>
      <c r="N2491" s="18"/>
      <c r="O2491" s="122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</row>
    <row r="2492" spans="1:30" hidden="1">
      <c r="A2492" s="18"/>
      <c r="B2492" s="7"/>
      <c r="C2492" s="18"/>
      <c r="D2492" s="42"/>
      <c r="E2492" s="36"/>
      <c r="F2492" s="112" t="str">
        <f t="shared" si="122"/>
        <v/>
      </c>
      <c r="G2492" s="113">
        <f t="shared" si="120"/>
        <v>0</v>
      </c>
      <c r="H2492" s="115">
        <f t="shared" si="121"/>
        <v>0</v>
      </c>
      <c r="I2492" s="18"/>
      <c r="J2492" s="18"/>
      <c r="K2492" s="7"/>
      <c r="L2492" s="7"/>
      <c r="M2492" s="7"/>
      <c r="N2492" s="18"/>
      <c r="O2492" s="122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</row>
    <row r="2493" spans="1:30" hidden="1">
      <c r="A2493" s="18"/>
      <c r="B2493" s="7"/>
      <c r="C2493" s="18"/>
      <c r="D2493" s="42"/>
      <c r="E2493" s="36"/>
      <c r="F2493" s="112" t="str">
        <f t="shared" si="122"/>
        <v/>
      </c>
      <c r="G2493" s="113">
        <f t="shared" si="120"/>
        <v>0</v>
      </c>
      <c r="H2493" s="115">
        <f t="shared" si="121"/>
        <v>0</v>
      </c>
      <c r="I2493" s="18"/>
      <c r="J2493" s="18"/>
      <c r="K2493" s="7"/>
      <c r="L2493" s="7"/>
      <c r="M2493" s="7"/>
      <c r="N2493" s="18"/>
      <c r="O2493" s="122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</row>
    <row r="2494" spans="1:30" hidden="1">
      <c r="A2494" s="18"/>
      <c r="B2494" s="7"/>
      <c r="C2494" s="18"/>
      <c r="D2494" s="42"/>
      <c r="E2494" s="36"/>
      <c r="F2494" s="112" t="str">
        <f t="shared" si="122"/>
        <v/>
      </c>
      <c r="G2494" s="113">
        <f t="shared" si="120"/>
        <v>0</v>
      </c>
      <c r="H2494" s="115">
        <f t="shared" si="121"/>
        <v>0</v>
      </c>
      <c r="I2494" s="18"/>
      <c r="J2494" s="18"/>
      <c r="K2494" s="7"/>
      <c r="L2494" s="7"/>
      <c r="M2494" s="7"/>
      <c r="N2494" s="18"/>
      <c r="O2494" s="122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</row>
    <row r="2495" spans="1:30" hidden="1">
      <c r="A2495" s="18"/>
      <c r="B2495" s="7"/>
      <c r="C2495" s="18"/>
      <c r="D2495" s="42"/>
      <c r="E2495" s="36"/>
      <c r="F2495" s="112" t="str">
        <f t="shared" si="122"/>
        <v/>
      </c>
      <c r="G2495" s="113">
        <f t="shared" si="120"/>
        <v>0</v>
      </c>
      <c r="H2495" s="115">
        <f t="shared" si="121"/>
        <v>0</v>
      </c>
      <c r="I2495" s="18"/>
      <c r="J2495" s="18"/>
      <c r="K2495" s="7"/>
      <c r="L2495" s="7"/>
      <c r="M2495" s="7"/>
      <c r="N2495" s="18"/>
      <c r="O2495" s="122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</row>
    <row r="2496" spans="1:30" hidden="1">
      <c r="A2496" s="18"/>
      <c r="B2496" s="7"/>
      <c r="C2496" s="18"/>
      <c r="D2496" s="42"/>
      <c r="E2496" s="36"/>
      <c r="F2496" s="112" t="str">
        <f t="shared" si="122"/>
        <v/>
      </c>
      <c r="G2496" s="113">
        <f t="shared" si="120"/>
        <v>0</v>
      </c>
      <c r="H2496" s="115">
        <f t="shared" si="121"/>
        <v>0</v>
      </c>
      <c r="I2496" s="18"/>
      <c r="J2496" s="18"/>
      <c r="K2496" s="7"/>
      <c r="L2496" s="7"/>
      <c r="M2496" s="7"/>
      <c r="N2496" s="18"/>
      <c r="O2496" s="122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</row>
    <row r="2497" spans="1:30" hidden="1">
      <c r="A2497" s="18"/>
      <c r="B2497" s="7"/>
      <c r="C2497" s="18"/>
      <c r="D2497" s="42"/>
      <c r="E2497" s="36"/>
      <c r="F2497" s="112" t="str">
        <f t="shared" si="122"/>
        <v/>
      </c>
      <c r="G2497" s="113">
        <f t="shared" si="120"/>
        <v>0</v>
      </c>
      <c r="H2497" s="115">
        <f t="shared" si="121"/>
        <v>0</v>
      </c>
      <c r="I2497" s="18"/>
      <c r="J2497" s="18"/>
      <c r="K2497" s="7"/>
      <c r="L2497" s="7"/>
      <c r="M2497" s="7"/>
      <c r="N2497" s="18"/>
      <c r="O2497" s="122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</row>
    <row r="2498" spans="1:30" hidden="1">
      <c r="A2498" s="18"/>
      <c r="B2498" s="7"/>
      <c r="C2498" s="18"/>
      <c r="D2498" s="42"/>
      <c r="E2498" s="36"/>
      <c r="F2498" s="112" t="str">
        <f t="shared" si="122"/>
        <v/>
      </c>
      <c r="G2498" s="113">
        <f t="shared" ref="G2498:G2561" si="123">IF(AND(ISNUMBER(F2498), F2498&lt;4), 1, 0)</f>
        <v>0</v>
      </c>
      <c r="H2498" s="115">
        <f t="shared" ref="H2498:H2561" si="124">IF(AND(G2498=1, COUNTIFS(A:A, A2498, B:B, B2498, C:C, C2498) &gt; 1), 1, 0)</f>
        <v>0</v>
      </c>
      <c r="I2498" s="18"/>
      <c r="J2498" s="18"/>
      <c r="K2498" s="7"/>
      <c r="L2498" s="7"/>
      <c r="M2498" s="7"/>
      <c r="N2498" s="18"/>
      <c r="O2498" s="122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</row>
    <row r="2499" spans="1:30" hidden="1">
      <c r="A2499" s="18"/>
      <c r="B2499" s="7"/>
      <c r="C2499" s="18"/>
      <c r="D2499" s="42"/>
      <c r="E2499" s="36"/>
      <c r="F2499" s="112" t="str">
        <f t="shared" ref="F2499:F2562" si="125">IF(ISNUMBER(SEARCH("h",E2499)), LEFT(E2499,SEARCH("h",E2499)-1) + IFERROR(MID(E2499,SEARCH("h",E2499)+1,LEN(E2499)-SEARCH("h",E2499)-1)/60, 0), IF(ISNUMBER(SEARCH("p",E2499)), LEFT(E2499,SEARCH("p",E2499)-1)/60, "")
)</f>
        <v/>
      </c>
      <c r="G2499" s="113">
        <f t="shared" si="123"/>
        <v>0</v>
      </c>
      <c r="H2499" s="115">
        <f t="shared" si="124"/>
        <v>0</v>
      </c>
      <c r="I2499" s="18"/>
      <c r="J2499" s="18"/>
      <c r="K2499" s="7"/>
      <c r="L2499" s="7"/>
      <c r="M2499" s="7"/>
      <c r="N2499" s="18"/>
      <c r="O2499" s="122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</row>
    <row r="2500" spans="1:30" hidden="1">
      <c r="A2500" s="18"/>
      <c r="B2500" s="7"/>
      <c r="C2500" s="18"/>
      <c r="D2500" s="42"/>
      <c r="E2500" s="36"/>
      <c r="F2500" s="112" t="str">
        <f t="shared" si="125"/>
        <v/>
      </c>
      <c r="G2500" s="113">
        <f t="shared" si="123"/>
        <v>0</v>
      </c>
      <c r="H2500" s="115">
        <f t="shared" si="124"/>
        <v>0</v>
      </c>
      <c r="I2500" s="18"/>
      <c r="J2500" s="18"/>
      <c r="K2500" s="7"/>
      <c r="L2500" s="7"/>
      <c r="M2500" s="7"/>
      <c r="N2500" s="18"/>
      <c r="O2500" s="122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</row>
    <row r="2501" spans="1:30" hidden="1">
      <c r="A2501" s="18"/>
      <c r="B2501" s="7"/>
      <c r="C2501" s="18"/>
      <c r="D2501" s="42"/>
      <c r="E2501" s="36"/>
      <c r="F2501" s="112" t="str">
        <f t="shared" si="125"/>
        <v/>
      </c>
      <c r="G2501" s="113">
        <f t="shared" si="123"/>
        <v>0</v>
      </c>
      <c r="H2501" s="115">
        <f t="shared" si="124"/>
        <v>0</v>
      </c>
      <c r="I2501" s="18"/>
      <c r="J2501" s="18"/>
      <c r="K2501" s="7"/>
      <c r="L2501" s="7"/>
      <c r="M2501" s="7"/>
      <c r="N2501" s="18"/>
      <c r="O2501" s="122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</row>
    <row r="2502" spans="1:30" hidden="1">
      <c r="A2502" s="18"/>
      <c r="B2502" s="7"/>
      <c r="C2502" s="18"/>
      <c r="D2502" s="42"/>
      <c r="E2502" s="36"/>
      <c r="F2502" s="112" t="str">
        <f t="shared" si="125"/>
        <v/>
      </c>
      <c r="G2502" s="113">
        <f t="shared" si="123"/>
        <v>0</v>
      </c>
      <c r="H2502" s="115">
        <f t="shared" si="124"/>
        <v>0</v>
      </c>
      <c r="I2502" s="18"/>
      <c r="J2502" s="18"/>
      <c r="K2502" s="7"/>
      <c r="L2502" s="7"/>
      <c r="M2502" s="7"/>
      <c r="N2502" s="18"/>
      <c r="O2502" s="122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</row>
    <row r="2503" spans="1:30" hidden="1">
      <c r="A2503" s="18"/>
      <c r="B2503" s="7"/>
      <c r="C2503" s="18"/>
      <c r="D2503" s="42"/>
      <c r="E2503" s="36"/>
      <c r="F2503" s="112" t="str">
        <f t="shared" si="125"/>
        <v/>
      </c>
      <c r="G2503" s="113">
        <f t="shared" si="123"/>
        <v>0</v>
      </c>
      <c r="H2503" s="115">
        <f t="shared" si="124"/>
        <v>0</v>
      </c>
      <c r="I2503" s="18"/>
      <c r="J2503" s="18"/>
      <c r="K2503" s="7"/>
      <c r="L2503" s="7"/>
      <c r="M2503" s="7"/>
      <c r="N2503" s="18"/>
      <c r="O2503" s="122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</row>
    <row r="2504" spans="1:30" hidden="1">
      <c r="A2504" s="18"/>
      <c r="B2504" s="7"/>
      <c r="C2504" s="18"/>
      <c r="D2504" s="42"/>
      <c r="E2504" s="36"/>
      <c r="F2504" s="112" t="str">
        <f t="shared" si="125"/>
        <v/>
      </c>
      <c r="G2504" s="113">
        <f t="shared" si="123"/>
        <v>0</v>
      </c>
      <c r="H2504" s="115">
        <f t="shared" si="124"/>
        <v>0</v>
      </c>
      <c r="I2504" s="18"/>
      <c r="J2504" s="18"/>
      <c r="K2504" s="7"/>
      <c r="L2504" s="7"/>
      <c r="M2504" s="7"/>
      <c r="N2504" s="18"/>
      <c r="O2504" s="122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</row>
    <row r="2505" spans="1:30" hidden="1">
      <c r="A2505" s="18"/>
      <c r="B2505" s="7"/>
      <c r="C2505" s="18"/>
      <c r="D2505" s="42"/>
      <c r="E2505" s="36"/>
      <c r="F2505" s="112" t="str">
        <f t="shared" si="125"/>
        <v/>
      </c>
      <c r="G2505" s="113">
        <f t="shared" si="123"/>
        <v>0</v>
      </c>
      <c r="H2505" s="115">
        <f t="shared" si="124"/>
        <v>0</v>
      </c>
      <c r="I2505" s="18"/>
      <c r="J2505" s="18"/>
      <c r="K2505" s="7"/>
      <c r="L2505" s="7"/>
      <c r="M2505" s="7"/>
      <c r="N2505" s="18"/>
      <c r="O2505" s="122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</row>
    <row r="2506" spans="1:30" hidden="1">
      <c r="A2506" s="18"/>
      <c r="B2506" s="7"/>
      <c r="C2506" s="18"/>
      <c r="D2506" s="42"/>
      <c r="E2506" s="36"/>
      <c r="F2506" s="112" t="str">
        <f t="shared" si="125"/>
        <v/>
      </c>
      <c r="G2506" s="113">
        <f t="shared" si="123"/>
        <v>0</v>
      </c>
      <c r="H2506" s="115">
        <f t="shared" si="124"/>
        <v>0</v>
      </c>
      <c r="I2506" s="18"/>
      <c r="J2506" s="18"/>
      <c r="K2506" s="7"/>
      <c r="L2506" s="7"/>
      <c r="M2506" s="7"/>
      <c r="N2506" s="18"/>
      <c r="O2506" s="122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</row>
    <row r="2507" spans="1:30" hidden="1">
      <c r="A2507" s="18"/>
      <c r="B2507" s="7"/>
      <c r="C2507" s="18"/>
      <c r="D2507" s="42"/>
      <c r="E2507" s="36"/>
      <c r="F2507" s="112" t="str">
        <f t="shared" si="125"/>
        <v/>
      </c>
      <c r="G2507" s="113">
        <f t="shared" si="123"/>
        <v>0</v>
      </c>
      <c r="H2507" s="115">
        <f t="shared" si="124"/>
        <v>0</v>
      </c>
      <c r="I2507" s="18"/>
      <c r="J2507" s="18"/>
      <c r="K2507" s="7"/>
      <c r="L2507" s="7"/>
      <c r="M2507" s="7"/>
      <c r="N2507" s="18"/>
      <c r="O2507" s="122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</row>
    <row r="2508" spans="1:30" hidden="1">
      <c r="A2508" s="18"/>
      <c r="B2508" s="7"/>
      <c r="C2508" s="18"/>
      <c r="D2508" s="42"/>
      <c r="E2508" s="36"/>
      <c r="F2508" s="112" t="str">
        <f t="shared" si="125"/>
        <v/>
      </c>
      <c r="G2508" s="113">
        <f t="shared" si="123"/>
        <v>0</v>
      </c>
      <c r="H2508" s="115">
        <f t="shared" si="124"/>
        <v>0</v>
      </c>
      <c r="I2508" s="18"/>
      <c r="J2508" s="18"/>
      <c r="K2508" s="7"/>
      <c r="L2508" s="7"/>
      <c r="M2508" s="7"/>
      <c r="N2508" s="18"/>
      <c r="O2508" s="122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</row>
    <row r="2509" spans="1:30" hidden="1">
      <c r="A2509" s="18"/>
      <c r="B2509" s="7"/>
      <c r="C2509" s="18"/>
      <c r="D2509" s="42"/>
      <c r="E2509" s="36"/>
      <c r="F2509" s="112" t="str">
        <f t="shared" si="125"/>
        <v/>
      </c>
      <c r="G2509" s="113">
        <f t="shared" si="123"/>
        <v>0</v>
      </c>
      <c r="H2509" s="115">
        <f t="shared" si="124"/>
        <v>0</v>
      </c>
      <c r="I2509" s="18"/>
      <c r="J2509" s="18"/>
      <c r="K2509" s="7"/>
      <c r="L2509" s="7"/>
      <c r="M2509" s="7"/>
      <c r="N2509" s="18"/>
      <c r="O2509" s="122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</row>
    <row r="2510" spans="1:30" hidden="1">
      <c r="A2510" s="18"/>
      <c r="B2510" s="7"/>
      <c r="C2510" s="18"/>
      <c r="D2510" s="42"/>
      <c r="E2510" s="36"/>
      <c r="F2510" s="112" t="str">
        <f t="shared" si="125"/>
        <v/>
      </c>
      <c r="G2510" s="113">
        <f t="shared" si="123"/>
        <v>0</v>
      </c>
      <c r="H2510" s="115">
        <f t="shared" si="124"/>
        <v>0</v>
      </c>
      <c r="I2510" s="18"/>
      <c r="J2510" s="18"/>
      <c r="K2510" s="7"/>
      <c r="L2510" s="7"/>
      <c r="M2510" s="7"/>
      <c r="N2510" s="18"/>
      <c r="O2510" s="122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</row>
    <row r="2511" spans="1:30" hidden="1">
      <c r="A2511" s="18"/>
      <c r="B2511" s="7"/>
      <c r="C2511" s="18"/>
      <c r="D2511" s="42"/>
      <c r="E2511" s="36"/>
      <c r="F2511" s="112" t="str">
        <f t="shared" si="125"/>
        <v/>
      </c>
      <c r="G2511" s="113">
        <f t="shared" si="123"/>
        <v>0</v>
      </c>
      <c r="H2511" s="115">
        <f t="shared" si="124"/>
        <v>0</v>
      </c>
      <c r="I2511" s="18"/>
      <c r="J2511" s="18"/>
      <c r="K2511" s="7"/>
      <c r="L2511" s="7"/>
      <c r="M2511" s="7"/>
      <c r="N2511" s="18"/>
      <c r="O2511" s="122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</row>
    <row r="2512" spans="1:30" hidden="1">
      <c r="A2512" s="18"/>
      <c r="B2512" s="7"/>
      <c r="C2512" s="18"/>
      <c r="D2512" s="42"/>
      <c r="E2512" s="36"/>
      <c r="F2512" s="112" t="str">
        <f t="shared" si="125"/>
        <v/>
      </c>
      <c r="G2512" s="113">
        <f t="shared" si="123"/>
        <v>0</v>
      </c>
      <c r="H2512" s="115">
        <f t="shared" si="124"/>
        <v>0</v>
      </c>
      <c r="I2512" s="18"/>
      <c r="J2512" s="18"/>
      <c r="K2512" s="7"/>
      <c r="L2512" s="7"/>
      <c r="M2512" s="7"/>
      <c r="N2512" s="18"/>
      <c r="O2512" s="122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</row>
    <row r="2513" spans="1:30" hidden="1">
      <c r="A2513" s="18"/>
      <c r="B2513" s="7"/>
      <c r="C2513" s="18"/>
      <c r="D2513" s="42"/>
      <c r="E2513" s="36"/>
      <c r="F2513" s="112" t="str">
        <f t="shared" si="125"/>
        <v/>
      </c>
      <c r="G2513" s="113">
        <f t="shared" si="123"/>
        <v>0</v>
      </c>
      <c r="H2513" s="115">
        <f t="shared" si="124"/>
        <v>0</v>
      </c>
      <c r="I2513" s="18"/>
      <c r="J2513" s="18"/>
      <c r="K2513" s="7"/>
      <c r="L2513" s="7"/>
      <c r="M2513" s="7"/>
      <c r="N2513" s="18"/>
      <c r="O2513" s="122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</row>
    <row r="2514" spans="1:30" hidden="1">
      <c r="A2514" s="18"/>
      <c r="B2514" s="7"/>
      <c r="C2514" s="18"/>
      <c r="D2514" s="42"/>
      <c r="E2514" s="36"/>
      <c r="F2514" s="112" t="str">
        <f t="shared" si="125"/>
        <v/>
      </c>
      <c r="G2514" s="113">
        <f t="shared" si="123"/>
        <v>0</v>
      </c>
      <c r="H2514" s="115">
        <f t="shared" si="124"/>
        <v>0</v>
      </c>
      <c r="I2514" s="18"/>
      <c r="J2514" s="18"/>
      <c r="K2514" s="7"/>
      <c r="L2514" s="7"/>
      <c r="M2514" s="7"/>
      <c r="N2514" s="18"/>
      <c r="O2514" s="122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</row>
    <row r="2515" spans="1:30" hidden="1">
      <c r="A2515" s="18"/>
      <c r="B2515" s="7"/>
      <c r="C2515" s="18"/>
      <c r="D2515" s="42"/>
      <c r="E2515" s="36"/>
      <c r="F2515" s="112" t="str">
        <f t="shared" si="125"/>
        <v/>
      </c>
      <c r="G2515" s="113">
        <f t="shared" si="123"/>
        <v>0</v>
      </c>
      <c r="H2515" s="115">
        <f t="shared" si="124"/>
        <v>0</v>
      </c>
      <c r="I2515" s="18"/>
      <c r="J2515" s="18"/>
      <c r="K2515" s="7"/>
      <c r="L2515" s="7"/>
      <c r="M2515" s="7"/>
      <c r="N2515" s="18"/>
      <c r="O2515" s="122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</row>
    <row r="2516" spans="1:30" hidden="1">
      <c r="A2516" s="18"/>
      <c r="B2516" s="7"/>
      <c r="C2516" s="18"/>
      <c r="D2516" s="42"/>
      <c r="E2516" s="36"/>
      <c r="F2516" s="112" t="str">
        <f t="shared" si="125"/>
        <v/>
      </c>
      <c r="G2516" s="113">
        <f t="shared" si="123"/>
        <v>0</v>
      </c>
      <c r="H2516" s="115">
        <f t="shared" si="124"/>
        <v>0</v>
      </c>
      <c r="I2516" s="18"/>
      <c r="J2516" s="18"/>
      <c r="K2516" s="7"/>
      <c r="L2516" s="7"/>
      <c r="M2516" s="7"/>
      <c r="N2516" s="18"/>
      <c r="O2516" s="122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</row>
    <row r="2517" spans="1:30" hidden="1">
      <c r="A2517" s="18"/>
      <c r="B2517" s="7"/>
      <c r="C2517" s="18"/>
      <c r="D2517" s="42"/>
      <c r="E2517" s="36"/>
      <c r="F2517" s="112" t="str">
        <f t="shared" si="125"/>
        <v/>
      </c>
      <c r="G2517" s="113">
        <f t="shared" si="123"/>
        <v>0</v>
      </c>
      <c r="H2517" s="115">
        <f t="shared" si="124"/>
        <v>0</v>
      </c>
      <c r="I2517" s="18"/>
      <c r="J2517" s="18"/>
      <c r="K2517" s="7"/>
      <c r="L2517" s="7"/>
      <c r="M2517" s="7"/>
      <c r="N2517" s="18"/>
      <c r="O2517" s="122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</row>
    <row r="2518" spans="1:30" hidden="1">
      <c r="A2518" s="18"/>
      <c r="B2518" s="7"/>
      <c r="C2518" s="18"/>
      <c r="D2518" s="42"/>
      <c r="E2518" s="36"/>
      <c r="F2518" s="112" t="str">
        <f t="shared" si="125"/>
        <v/>
      </c>
      <c r="G2518" s="113">
        <f t="shared" si="123"/>
        <v>0</v>
      </c>
      <c r="H2518" s="115">
        <f t="shared" si="124"/>
        <v>0</v>
      </c>
      <c r="I2518" s="18"/>
      <c r="J2518" s="18"/>
      <c r="K2518" s="7"/>
      <c r="L2518" s="7"/>
      <c r="M2518" s="7"/>
      <c r="N2518" s="18"/>
      <c r="O2518" s="122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</row>
    <row r="2519" spans="1:30" hidden="1">
      <c r="A2519" s="18"/>
      <c r="B2519" s="7"/>
      <c r="C2519" s="18"/>
      <c r="D2519" s="42"/>
      <c r="E2519" s="36"/>
      <c r="F2519" s="112" t="str">
        <f t="shared" si="125"/>
        <v/>
      </c>
      <c r="G2519" s="113">
        <f t="shared" si="123"/>
        <v>0</v>
      </c>
      <c r="H2519" s="115">
        <f t="shared" si="124"/>
        <v>0</v>
      </c>
      <c r="I2519" s="18"/>
      <c r="J2519" s="18"/>
      <c r="K2519" s="7"/>
      <c r="L2519" s="7"/>
      <c r="M2519" s="7"/>
      <c r="N2519" s="18"/>
      <c r="O2519" s="122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</row>
    <row r="2520" spans="1:30" hidden="1">
      <c r="A2520" s="18"/>
      <c r="B2520" s="7"/>
      <c r="C2520" s="18"/>
      <c r="D2520" s="42"/>
      <c r="E2520" s="36"/>
      <c r="F2520" s="112" t="str">
        <f t="shared" si="125"/>
        <v/>
      </c>
      <c r="G2520" s="113">
        <f t="shared" si="123"/>
        <v>0</v>
      </c>
      <c r="H2520" s="115">
        <f t="shared" si="124"/>
        <v>0</v>
      </c>
      <c r="I2520" s="18"/>
      <c r="J2520" s="18"/>
      <c r="K2520" s="7"/>
      <c r="L2520" s="7"/>
      <c r="M2520" s="7"/>
      <c r="N2520" s="18"/>
      <c r="O2520" s="122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</row>
    <row r="2521" spans="1:30" hidden="1">
      <c r="A2521" s="18"/>
      <c r="B2521" s="7"/>
      <c r="C2521" s="18"/>
      <c r="D2521" s="42"/>
      <c r="E2521" s="36"/>
      <c r="F2521" s="112" t="str">
        <f t="shared" si="125"/>
        <v/>
      </c>
      <c r="G2521" s="113">
        <f t="shared" si="123"/>
        <v>0</v>
      </c>
      <c r="H2521" s="115">
        <f t="shared" si="124"/>
        <v>0</v>
      </c>
      <c r="I2521" s="18"/>
      <c r="J2521" s="18"/>
      <c r="K2521" s="7"/>
      <c r="L2521" s="7"/>
      <c r="M2521" s="7"/>
      <c r="N2521" s="18"/>
      <c r="O2521" s="122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</row>
    <row r="2522" spans="1:30" hidden="1">
      <c r="A2522" s="18"/>
      <c r="B2522" s="7"/>
      <c r="C2522" s="18"/>
      <c r="D2522" s="42"/>
      <c r="E2522" s="36"/>
      <c r="F2522" s="112" t="str">
        <f t="shared" si="125"/>
        <v/>
      </c>
      <c r="G2522" s="113">
        <f t="shared" si="123"/>
        <v>0</v>
      </c>
      <c r="H2522" s="115">
        <f t="shared" si="124"/>
        <v>0</v>
      </c>
      <c r="I2522" s="18"/>
      <c r="J2522" s="18"/>
      <c r="K2522" s="7"/>
      <c r="L2522" s="7"/>
      <c r="M2522" s="7"/>
      <c r="N2522" s="18"/>
      <c r="O2522" s="122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</row>
    <row r="2523" spans="1:30" hidden="1">
      <c r="A2523" s="18"/>
      <c r="B2523" s="7"/>
      <c r="C2523" s="18"/>
      <c r="D2523" s="42"/>
      <c r="E2523" s="36"/>
      <c r="F2523" s="112" t="str">
        <f t="shared" si="125"/>
        <v/>
      </c>
      <c r="G2523" s="113">
        <f t="shared" si="123"/>
        <v>0</v>
      </c>
      <c r="H2523" s="115">
        <f t="shared" si="124"/>
        <v>0</v>
      </c>
      <c r="I2523" s="18"/>
      <c r="J2523" s="18"/>
      <c r="K2523" s="7"/>
      <c r="L2523" s="7"/>
      <c r="M2523" s="7"/>
      <c r="N2523" s="18"/>
      <c r="O2523" s="122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</row>
    <row r="2524" spans="1:30" hidden="1">
      <c r="A2524" s="18"/>
      <c r="B2524" s="7"/>
      <c r="C2524" s="18"/>
      <c r="D2524" s="42"/>
      <c r="E2524" s="36"/>
      <c r="F2524" s="112" t="str">
        <f t="shared" si="125"/>
        <v/>
      </c>
      <c r="G2524" s="113">
        <f t="shared" si="123"/>
        <v>0</v>
      </c>
      <c r="H2524" s="115">
        <f t="shared" si="124"/>
        <v>0</v>
      </c>
      <c r="I2524" s="18"/>
      <c r="J2524" s="18"/>
      <c r="K2524" s="7"/>
      <c r="L2524" s="7"/>
      <c r="M2524" s="7"/>
      <c r="N2524" s="18"/>
      <c r="O2524" s="122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</row>
    <row r="2525" spans="1:30" hidden="1">
      <c r="A2525" s="18"/>
      <c r="B2525" s="7"/>
      <c r="C2525" s="18"/>
      <c r="D2525" s="42"/>
      <c r="E2525" s="36"/>
      <c r="F2525" s="112" t="str">
        <f t="shared" si="125"/>
        <v/>
      </c>
      <c r="G2525" s="113">
        <f t="shared" si="123"/>
        <v>0</v>
      </c>
      <c r="H2525" s="115">
        <f t="shared" si="124"/>
        <v>0</v>
      </c>
      <c r="I2525" s="18"/>
      <c r="J2525" s="18"/>
      <c r="K2525" s="7"/>
      <c r="L2525" s="7"/>
      <c r="M2525" s="7"/>
      <c r="N2525" s="18"/>
      <c r="O2525" s="122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</row>
    <row r="2526" spans="1:30" hidden="1">
      <c r="A2526" s="18"/>
      <c r="B2526" s="7"/>
      <c r="C2526" s="18"/>
      <c r="D2526" s="42"/>
      <c r="E2526" s="36"/>
      <c r="F2526" s="112" t="str">
        <f t="shared" si="125"/>
        <v/>
      </c>
      <c r="G2526" s="113">
        <f t="shared" si="123"/>
        <v>0</v>
      </c>
      <c r="H2526" s="115">
        <f t="shared" si="124"/>
        <v>0</v>
      </c>
      <c r="I2526" s="18"/>
      <c r="J2526" s="18"/>
      <c r="K2526" s="7"/>
      <c r="L2526" s="7"/>
      <c r="M2526" s="7"/>
      <c r="N2526" s="18"/>
      <c r="O2526" s="122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</row>
    <row r="2527" spans="1:30" hidden="1">
      <c r="A2527" s="18"/>
      <c r="B2527" s="7"/>
      <c r="C2527" s="18"/>
      <c r="D2527" s="42"/>
      <c r="E2527" s="36"/>
      <c r="F2527" s="112" t="str">
        <f t="shared" si="125"/>
        <v/>
      </c>
      <c r="G2527" s="113">
        <f t="shared" si="123"/>
        <v>0</v>
      </c>
      <c r="H2527" s="115">
        <f t="shared" si="124"/>
        <v>0</v>
      </c>
      <c r="I2527" s="18"/>
      <c r="J2527" s="18"/>
      <c r="K2527" s="7"/>
      <c r="L2527" s="7"/>
      <c r="M2527" s="7"/>
      <c r="N2527" s="18"/>
      <c r="O2527" s="122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</row>
    <row r="2528" spans="1:30" hidden="1">
      <c r="A2528" s="18"/>
      <c r="B2528" s="7"/>
      <c r="C2528" s="18"/>
      <c r="D2528" s="42"/>
      <c r="E2528" s="36"/>
      <c r="F2528" s="112" t="str">
        <f t="shared" si="125"/>
        <v/>
      </c>
      <c r="G2528" s="113">
        <f t="shared" si="123"/>
        <v>0</v>
      </c>
      <c r="H2528" s="115">
        <f t="shared" si="124"/>
        <v>0</v>
      </c>
      <c r="I2528" s="18"/>
      <c r="J2528" s="18"/>
      <c r="K2528" s="7"/>
      <c r="L2528" s="7"/>
      <c r="M2528" s="7"/>
      <c r="N2528" s="18"/>
      <c r="O2528" s="122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</row>
    <row r="2529" spans="1:30" hidden="1">
      <c r="A2529" s="18"/>
      <c r="B2529" s="7"/>
      <c r="C2529" s="18"/>
      <c r="D2529" s="42"/>
      <c r="E2529" s="36"/>
      <c r="F2529" s="112" t="str">
        <f t="shared" si="125"/>
        <v/>
      </c>
      <c r="G2529" s="113">
        <f t="shared" si="123"/>
        <v>0</v>
      </c>
      <c r="H2529" s="115">
        <f t="shared" si="124"/>
        <v>0</v>
      </c>
      <c r="I2529" s="18"/>
      <c r="J2529" s="18"/>
      <c r="K2529" s="7"/>
      <c r="L2529" s="7"/>
      <c r="M2529" s="7"/>
      <c r="N2529" s="18"/>
      <c r="O2529" s="122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</row>
    <row r="2530" spans="1:30" hidden="1">
      <c r="A2530" s="18"/>
      <c r="B2530" s="7"/>
      <c r="C2530" s="18"/>
      <c r="D2530" s="42"/>
      <c r="E2530" s="36"/>
      <c r="F2530" s="112" t="str">
        <f t="shared" si="125"/>
        <v/>
      </c>
      <c r="G2530" s="113">
        <f t="shared" si="123"/>
        <v>0</v>
      </c>
      <c r="H2530" s="115">
        <f t="shared" si="124"/>
        <v>0</v>
      </c>
      <c r="I2530" s="18"/>
      <c r="J2530" s="18"/>
      <c r="K2530" s="7"/>
      <c r="L2530" s="7"/>
      <c r="M2530" s="7"/>
      <c r="N2530" s="18"/>
      <c r="O2530" s="122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</row>
    <row r="2531" spans="1:30" hidden="1">
      <c r="A2531" s="18"/>
      <c r="B2531" s="7"/>
      <c r="C2531" s="18"/>
      <c r="D2531" s="42"/>
      <c r="E2531" s="36"/>
      <c r="F2531" s="112" t="str">
        <f t="shared" si="125"/>
        <v/>
      </c>
      <c r="G2531" s="113">
        <f t="shared" si="123"/>
        <v>0</v>
      </c>
      <c r="H2531" s="115">
        <f t="shared" si="124"/>
        <v>0</v>
      </c>
      <c r="I2531" s="18"/>
      <c r="J2531" s="18"/>
      <c r="K2531" s="7"/>
      <c r="L2531" s="7"/>
      <c r="M2531" s="7"/>
      <c r="N2531" s="18"/>
      <c r="O2531" s="122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</row>
    <row r="2532" spans="1:30" hidden="1">
      <c r="A2532" s="18"/>
      <c r="B2532" s="7"/>
      <c r="C2532" s="18"/>
      <c r="D2532" s="42"/>
      <c r="E2532" s="36"/>
      <c r="F2532" s="112" t="str">
        <f t="shared" si="125"/>
        <v/>
      </c>
      <c r="G2532" s="113">
        <f t="shared" si="123"/>
        <v>0</v>
      </c>
      <c r="H2532" s="115">
        <f t="shared" si="124"/>
        <v>0</v>
      </c>
      <c r="I2532" s="18"/>
      <c r="J2532" s="18"/>
      <c r="K2532" s="7"/>
      <c r="L2532" s="7"/>
      <c r="M2532" s="7"/>
      <c r="N2532" s="18"/>
      <c r="O2532" s="122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</row>
    <row r="2533" spans="1:30" hidden="1">
      <c r="A2533" s="18"/>
      <c r="B2533" s="7"/>
      <c r="C2533" s="18"/>
      <c r="D2533" s="42"/>
      <c r="E2533" s="36"/>
      <c r="F2533" s="112" t="str">
        <f t="shared" si="125"/>
        <v/>
      </c>
      <c r="G2533" s="113">
        <f t="shared" si="123"/>
        <v>0</v>
      </c>
      <c r="H2533" s="115">
        <f t="shared" si="124"/>
        <v>0</v>
      </c>
      <c r="I2533" s="18"/>
      <c r="J2533" s="18"/>
      <c r="K2533" s="7"/>
      <c r="L2533" s="7"/>
      <c r="M2533" s="7"/>
      <c r="N2533" s="18"/>
      <c r="O2533" s="122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</row>
    <row r="2534" spans="1:30" hidden="1">
      <c r="A2534" s="18"/>
      <c r="B2534" s="7"/>
      <c r="C2534" s="18"/>
      <c r="D2534" s="42"/>
      <c r="E2534" s="36"/>
      <c r="F2534" s="112" t="str">
        <f t="shared" si="125"/>
        <v/>
      </c>
      <c r="G2534" s="113">
        <f t="shared" si="123"/>
        <v>0</v>
      </c>
      <c r="H2534" s="115">
        <f t="shared" si="124"/>
        <v>0</v>
      </c>
      <c r="I2534" s="18"/>
      <c r="J2534" s="18"/>
      <c r="K2534" s="7"/>
      <c r="L2534" s="7"/>
      <c r="M2534" s="7"/>
      <c r="N2534" s="18"/>
      <c r="O2534" s="122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</row>
    <row r="2535" spans="1:30" hidden="1">
      <c r="A2535" s="18"/>
      <c r="B2535" s="7"/>
      <c r="C2535" s="18"/>
      <c r="D2535" s="42"/>
      <c r="E2535" s="36"/>
      <c r="F2535" s="112" t="str">
        <f t="shared" si="125"/>
        <v/>
      </c>
      <c r="G2535" s="113">
        <f t="shared" si="123"/>
        <v>0</v>
      </c>
      <c r="H2535" s="115">
        <f t="shared" si="124"/>
        <v>0</v>
      </c>
      <c r="I2535" s="18"/>
      <c r="J2535" s="18"/>
      <c r="K2535" s="7"/>
      <c r="L2535" s="7"/>
      <c r="M2535" s="7"/>
      <c r="N2535" s="18"/>
      <c r="O2535" s="122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</row>
    <row r="2536" spans="1:30" hidden="1">
      <c r="A2536" s="18"/>
      <c r="B2536" s="7"/>
      <c r="C2536" s="18"/>
      <c r="D2536" s="42"/>
      <c r="E2536" s="36"/>
      <c r="F2536" s="112" t="str">
        <f t="shared" si="125"/>
        <v/>
      </c>
      <c r="G2536" s="113">
        <f t="shared" si="123"/>
        <v>0</v>
      </c>
      <c r="H2536" s="115">
        <f t="shared" si="124"/>
        <v>0</v>
      </c>
      <c r="I2536" s="18"/>
      <c r="J2536" s="18"/>
      <c r="K2536" s="7"/>
      <c r="L2536" s="7"/>
      <c r="M2536" s="7"/>
      <c r="N2536" s="18"/>
      <c r="O2536" s="122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</row>
    <row r="2537" spans="1:30" hidden="1">
      <c r="A2537" s="18"/>
      <c r="B2537" s="7"/>
      <c r="C2537" s="18"/>
      <c r="D2537" s="42"/>
      <c r="E2537" s="36"/>
      <c r="F2537" s="112" t="str">
        <f t="shared" si="125"/>
        <v/>
      </c>
      <c r="G2537" s="113">
        <f t="shared" si="123"/>
        <v>0</v>
      </c>
      <c r="H2537" s="115">
        <f t="shared" si="124"/>
        <v>0</v>
      </c>
      <c r="I2537" s="18"/>
      <c r="J2537" s="18"/>
      <c r="K2537" s="7"/>
      <c r="L2537" s="7"/>
      <c r="M2537" s="7"/>
      <c r="N2537" s="18"/>
      <c r="O2537" s="122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</row>
    <row r="2538" spans="1:30" hidden="1">
      <c r="A2538" s="18"/>
      <c r="B2538" s="7"/>
      <c r="C2538" s="18"/>
      <c r="D2538" s="42"/>
      <c r="E2538" s="36"/>
      <c r="F2538" s="112" t="str">
        <f t="shared" si="125"/>
        <v/>
      </c>
      <c r="G2538" s="113">
        <f t="shared" si="123"/>
        <v>0</v>
      </c>
      <c r="H2538" s="115">
        <f t="shared" si="124"/>
        <v>0</v>
      </c>
      <c r="I2538" s="18"/>
      <c r="J2538" s="18"/>
      <c r="K2538" s="7"/>
      <c r="L2538" s="7"/>
      <c r="M2538" s="7"/>
      <c r="N2538" s="18"/>
      <c r="O2538" s="122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</row>
    <row r="2539" spans="1:30" hidden="1">
      <c r="A2539" s="18"/>
      <c r="B2539" s="7"/>
      <c r="C2539" s="18"/>
      <c r="D2539" s="42"/>
      <c r="E2539" s="36"/>
      <c r="F2539" s="112" t="str">
        <f t="shared" si="125"/>
        <v/>
      </c>
      <c r="G2539" s="113">
        <f t="shared" si="123"/>
        <v>0</v>
      </c>
      <c r="H2539" s="115">
        <f t="shared" si="124"/>
        <v>0</v>
      </c>
      <c r="I2539" s="18"/>
      <c r="J2539" s="18"/>
      <c r="K2539" s="7"/>
      <c r="L2539" s="7"/>
      <c r="M2539" s="7"/>
      <c r="N2539" s="18"/>
      <c r="O2539" s="122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</row>
    <row r="2540" spans="1:30" hidden="1">
      <c r="A2540" s="18"/>
      <c r="B2540" s="7"/>
      <c r="C2540" s="18"/>
      <c r="D2540" s="42"/>
      <c r="E2540" s="36"/>
      <c r="F2540" s="112" t="str">
        <f t="shared" si="125"/>
        <v/>
      </c>
      <c r="G2540" s="113">
        <f t="shared" si="123"/>
        <v>0</v>
      </c>
      <c r="H2540" s="115">
        <f t="shared" si="124"/>
        <v>0</v>
      </c>
      <c r="I2540" s="18"/>
      <c r="J2540" s="18"/>
      <c r="K2540" s="7"/>
      <c r="L2540" s="7"/>
      <c r="M2540" s="7"/>
      <c r="N2540" s="18"/>
      <c r="O2540" s="122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</row>
    <row r="2541" spans="1:30" hidden="1">
      <c r="A2541" s="18"/>
      <c r="B2541" s="7"/>
      <c r="C2541" s="18"/>
      <c r="D2541" s="42"/>
      <c r="E2541" s="36"/>
      <c r="F2541" s="112" t="str">
        <f t="shared" si="125"/>
        <v/>
      </c>
      <c r="G2541" s="113">
        <f t="shared" si="123"/>
        <v>0</v>
      </c>
      <c r="H2541" s="115">
        <f t="shared" si="124"/>
        <v>0</v>
      </c>
      <c r="I2541" s="18"/>
      <c r="J2541" s="18"/>
      <c r="K2541" s="7"/>
      <c r="L2541" s="7"/>
      <c r="M2541" s="7"/>
      <c r="N2541" s="18"/>
      <c r="O2541" s="122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</row>
    <row r="2542" spans="1:30" hidden="1">
      <c r="A2542" s="18"/>
      <c r="B2542" s="7"/>
      <c r="C2542" s="18"/>
      <c r="D2542" s="42"/>
      <c r="E2542" s="36"/>
      <c r="F2542" s="112" t="str">
        <f t="shared" si="125"/>
        <v/>
      </c>
      <c r="G2542" s="113">
        <f t="shared" si="123"/>
        <v>0</v>
      </c>
      <c r="H2542" s="115">
        <f t="shared" si="124"/>
        <v>0</v>
      </c>
      <c r="I2542" s="18"/>
      <c r="J2542" s="18"/>
      <c r="K2542" s="7"/>
      <c r="L2542" s="7"/>
      <c r="M2542" s="7"/>
      <c r="N2542" s="18"/>
      <c r="O2542" s="122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</row>
    <row r="2543" spans="1:30" hidden="1">
      <c r="A2543" s="18"/>
      <c r="B2543" s="7"/>
      <c r="C2543" s="18"/>
      <c r="D2543" s="42"/>
      <c r="E2543" s="36"/>
      <c r="F2543" s="112" t="str">
        <f t="shared" si="125"/>
        <v/>
      </c>
      <c r="G2543" s="113">
        <f t="shared" si="123"/>
        <v>0</v>
      </c>
      <c r="H2543" s="115">
        <f t="shared" si="124"/>
        <v>0</v>
      </c>
      <c r="I2543" s="18"/>
      <c r="J2543" s="18"/>
      <c r="K2543" s="7"/>
      <c r="L2543" s="7"/>
      <c r="M2543" s="7"/>
      <c r="N2543" s="18"/>
      <c r="O2543" s="122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</row>
    <row r="2544" spans="1:30" hidden="1">
      <c r="A2544" s="18"/>
      <c r="B2544" s="7"/>
      <c r="C2544" s="18"/>
      <c r="D2544" s="42"/>
      <c r="E2544" s="36"/>
      <c r="F2544" s="112" t="str">
        <f t="shared" si="125"/>
        <v/>
      </c>
      <c r="G2544" s="113">
        <f t="shared" si="123"/>
        <v>0</v>
      </c>
      <c r="H2544" s="115">
        <f t="shared" si="124"/>
        <v>0</v>
      </c>
      <c r="I2544" s="18"/>
      <c r="J2544" s="18"/>
      <c r="K2544" s="7"/>
      <c r="L2544" s="7"/>
      <c r="M2544" s="7"/>
      <c r="N2544" s="18"/>
      <c r="O2544" s="122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</row>
    <row r="2545" spans="1:30" hidden="1">
      <c r="A2545" s="18"/>
      <c r="B2545" s="7"/>
      <c r="C2545" s="18"/>
      <c r="D2545" s="42"/>
      <c r="E2545" s="36"/>
      <c r="F2545" s="112" t="str">
        <f t="shared" si="125"/>
        <v/>
      </c>
      <c r="G2545" s="113">
        <f t="shared" si="123"/>
        <v>0</v>
      </c>
      <c r="H2545" s="115">
        <f t="shared" si="124"/>
        <v>0</v>
      </c>
      <c r="I2545" s="18"/>
      <c r="J2545" s="18"/>
      <c r="K2545" s="7"/>
      <c r="L2545" s="7"/>
      <c r="M2545" s="7"/>
      <c r="N2545" s="18"/>
      <c r="O2545" s="122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</row>
    <row r="2546" spans="1:30" hidden="1">
      <c r="A2546" s="18"/>
      <c r="B2546" s="7"/>
      <c r="C2546" s="18"/>
      <c r="D2546" s="42"/>
      <c r="E2546" s="36"/>
      <c r="F2546" s="112" t="str">
        <f t="shared" si="125"/>
        <v/>
      </c>
      <c r="G2546" s="113">
        <f t="shared" si="123"/>
        <v>0</v>
      </c>
      <c r="H2546" s="115">
        <f t="shared" si="124"/>
        <v>0</v>
      </c>
      <c r="I2546" s="18"/>
      <c r="J2546" s="18"/>
      <c r="K2546" s="7"/>
      <c r="L2546" s="7"/>
      <c r="M2546" s="7"/>
      <c r="N2546" s="18"/>
      <c r="O2546" s="122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</row>
    <row r="2547" spans="1:30" hidden="1">
      <c r="A2547" s="18"/>
      <c r="B2547" s="7"/>
      <c r="C2547" s="18"/>
      <c r="D2547" s="42"/>
      <c r="E2547" s="36"/>
      <c r="F2547" s="112" t="str">
        <f t="shared" si="125"/>
        <v/>
      </c>
      <c r="G2547" s="113">
        <f t="shared" si="123"/>
        <v>0</v>
      </c>
      <c r="H2547" s="115">
        <f t="shared" si="124"/>
        <v>0</v>
      </c>
      <c r="I2547" s="18"/>
      <c r="J2547" s="18"/>
      <c r="K2547" s="7"/>
      <c r="L2547" s="7"/>
      <c r="M2547" s="7"/>
      <c r="N2547" s="18"/>
      <c r="O2547" s="122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</row>
    <row r="2548" spans="1:30" hidden="1">
      <c r="A2548" s="18"/>
      <c r="B2548" s="7"/>
      <c r="C2548" s="18"/>
      <c r="D2548" s="42"/>
      <c r="E2548" s="36"/>
      <c r="F2548" s="112" t="str">
        <f t="shared" si="125"/>
        <v/>
      </c>
      <c r="G2548" s="113">
        <f t="shared" si="123"/>
        <v>0</v>
      </c>
      <c r="H2548" s="115">
        <f t="shared" si="124"/>
        <v>0</v>
      </c>
      <c r="I2548" s="18"/>
      <c r="J2548" s="18"/>
      <c r="K2548" s="7"/>
      <c r="L2548" s="7"/>
      <c r="M2548" s="7"/>
      <c r="N2548" s="18"/>
      <c r="O2548" s="122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</row>
    <row r="2549" spans="1:30" hidden="1">
      <c r="A2549" s="18"/>
      <c r="B2549" s="7"/>
      <c r="C2549" s="18"/>
      <c r="D2549" s="42"/>
      <c r="E2549" s="36"/>
      <c r="F2549" s="112" t="str">
        <f t="shared" si="125"/>
        <v/>
      </c>
      <c r="G2549" s="113">
        <f t="shared" si="123"/>
        <v>0</v>
      </c>
      <c r="H2549" s="115">
        <f t="shared" si="124"/>
        <v>0</v>
      </c>
      <c r="I2549" s="18"/>
      <c r="J2549" s="18"/>
      <c r="K2549" s="7"/>
      <c r="L2549" s="7"/>
      <c r="M2549" s="7"/>
      <c r="N2549" s="18"/>
      <c r="O2549" s="122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</row>
    <row r="2550" spans="1:30" hidden="1">
      <c r="A2550" s="18"/>
      <c r="B2550" s="7"/>
      <c r="C2550" s="18"/>
      <c r="D2550" s="42"/>
      <c r="E2550" s="36"/>
      <c r="F2550" s="112" t="str">
        <f t="shared" si="125"/>
        <v/>
      </c>
      <c r="G2550" s="113">
        <f t="shared" si="123"/>
        <v>0</v>
      </c>
      <c r="H2550" s="115">
        <f t="shared" si="124"/>
        <v>0</v>
      </c>
      <c r="I2550" s="18"/>
      <c r="J2550" s="18"/>
      <c r="K2550" s="7"/>
      <c r="L2550" s="7"/>
      <c r="M2550" s="7"/>
      <c r="N2550" s="18"/>
      <c r="O2550" s="122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</row>
    <row r="2551" spans="1:30" hidden="1">
      <c r="A2551" s="18"/>
      <c r="B2551" s="7"/>
      <c r="C2551" s="18"/>
      <c r="D2551" s="42"/>
      <c r="E2551" s="36"/>
      <c r="F2551" s="112" t="str">
        <f t="shared" si="125"/>
        <v/>
      </c>
      <c r="G2551" s="113">
        <f t="shared" si="123"/>
        <v>0</v>
      </c>
      <c r="H2551" s="115">
        <f t="shared" si="124"/>
        <v>0</v>
      </c>
      <c r="I2551" s="18"/>
      <c r="J2551" s="18"/>
      <c r="K2551" s="7"/>
      <c r="L2551" s="7"/>
      <c r="M2551" s="7"/>
      <c r="N2551" s="18"/>
      <c r="O2551" s="122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</row>
    <row r="2552" spans="1:30" hidden="1">
      <c r="A2552" s="18"/>
      <c r="B2552" s="7"/>
      <c r="C2552" s="18"/>
      <c r="D2552" s="42"/>
      <c r="E2552" s="36"/>
      <c r="F2552" s="112" t="str">
        <f t="shared" si="125"/>
        <v/>
      </c>
      <c r="G2552" s="113">
        <f t="shared" si="123"/>
        <v>0</v>
      </c>
      <c r="H2552" s="115">
        <f t="shared" si="124"/>
        <v>0</v>
      </c>
      <c r="I2552" s="18"/>
      <c r="J2552" s="18"/>
      <c r="K2552" s="7"/>
      <c r="L2552" s="7"/>
      <c r="M2552" s="7"/>
      <c r="N2552" s="18"/>
      <c r="O2552" s="122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</row>
    <row r="2553" spans="1:30" hidden="1">
      <c r="A2553" s="18"/>
      <c r="B2553" s="7"/>
      <c r="C2553" s="18"/>
      <c r="D2553" s="42"/>
      <c r="E2553" s="36"/>
      <c r="F2553" s="112" t="str">
        <f t="shared" si="125"/>
        <v/>
      </c>
      <c r="G2553" s="113">
        <f t="shared" si="123"/>
        <v>0</v>
      </c>
      <c r="H2553" s="115">
        <f t="shared" si="124"/>
        <v>0</v>
      </c>
      <c r="I2553" s="18"/>
      <c r="J2553" s="18"/>
      <c r="K2553" s="7"/>
      <c r="L2553" s="7"/>
      <c r="M2553" s="7"/>
      <c r="N2553" s="18"/>
      <c r="O2553" s="122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</row>
    <row r="2554" spans="1:30" hidden="1">
      <c r="A2554" s="18"/>
      <c r="B2554" s="7"/>
      <c r="C2554" s="18"/>
      <c r="D2554" s="42"/>
      <c r="E2554" s="36"/>
      <c r="F2554" s="112" t="str">
        <f t="shared" si="125"/>
        <v/>
      </c>
      <c r="G2554" s="113">
        <f t="shared" si="123"/>
        <v>0</v>
      </c>
      <c r="H2554" s="115">
        <f t="shared" si="124"/>
        <v>0</v>
      </c>
      <c r="I2554" s="18"/>
      <c r="J2554" s="18"/>
      <c r="K2554" s="7"/>
      <c r="L2554" s="7"/>
      <c r="M2554" s="7"/>
      <c r="N2554" s="18"/>
      <c r="O2554" s="122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</row>
    <row r="2555" spans="1:30" hidden="1">
      <c r="A2555" s="18"/>
      <c r="B2555" s="7"/>
      <c r="C2555" s="18"/>
      <c r="D2555" s="42"/>
      <c r="E2555" s="36"/>
      <c r="F2555" s="112" t="str">
        <f t="shared" si="125"/>
        <v/>
      </c>
      <c r="G2555" s="113">
        <f t="shared" si="123"/>
        <v>0</v>
      </c>
      <c r="H2555" s="115">
        <f t="shared" si="124"/>
        <v>0</v>
      </c>
      <c r="I2555" s="18"/>
      <c r="J2555" s="18"/>
      <c r="K2555" s="7"/>
      <c r="L2555" s="7"/>
      <c r="M2555" s="7"/>
      <c r="N2555" s="18"/>
      <c r="O2555" s="122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</row>
    <row r="2556" spans="1:30" hidden="1">
      <c r="A2556" s="18"/>
      <c r="B2556" s="7"/>
      <c r="C2556" s="18"/>
      <c r="D2556" s="42"/>
      <c r="E2556" s="36"/>
      <c r="F2556" s="112" t="str">
        <f t="shared" si="125"/>
        <v/>
      </c>
      <c r="G2556" s="113">
        <f t="shared" si="123"/>
        <v>0</v>
      </c>
      <c r="H2556" s="115">
        <f t="shared" si="124"/>
        <v>0</v>
      </c>
      <c r="I2556" s="18"/>
      <c r="J2556" s="18"/>
      <c r="K2556" s="7"/>
      <c r="L2556" s="7"/>
      <c r="M2556" s="7"/>
      <c r="N2556" s="18"/>
      <c r="O2556" s="122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</row>
    <row r="2557" spans="1:30" hidden="1">
      <c r="A2557" s="18"/>
      <c r="B2557" s="7"/>
      <c r="C2557" s="18"/>
      <c r="D2557" s="42"/>
      <c r="E2557" s="36"/>
      <c r="F2557" s="112" t="str">
        <f t="shared" si="125"/>
        <v/>
      </c>
      <c r="G2557" s="113">
        <f t="shared" si="123"/>
        <v>0</v>
      </c>
      <c r="H2557" s="115">
        <f t="shared" si="124"/>
        <v>0</v>
      </c>
      <c r="I2557" s="18"/>
      <c r="J2557" s="18"/>
      <c r="K2557" s="7"/>
      <c r="L2557" s="7"/>
      <c r="M2557" s="7"/>
      <c r="N2557" s="18"/>
      <c r="O2557" s="122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</row>
    <row r="2558" spans="1:30" hidden="1">
      <c r="A2558" s="18"/>
      <c r="B2558" s="7"/>
      <c r="C2558" s="18"/>
      <c r="D2558" s="42"/>
      <c r="E2558" s="36"/>
      <c r="F2558" s="112" t="str">
        <f t="shared" si="125"/>
        <v/>
      </c>
      <c r="G2558" s="113">
        <f t="shared" si="123"/>
        <v>0</v>
      </c>
      <c r="H2558" s="115">
        <f t="shared" si="124"/>
        <v>0</v>
      </c>
      <c r="I2558" s="18"/>
      <c r="J2558" s="18"/>
      <c r="K2558" s="7"/>
      <c r="L2558" s="7"/>
      <c r="M2558" s="7"/>
      <c r="N2558" s="18"/>
      <c r="O2558" s="122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</row>
    <row r="2559" spans="1:30" hidden="1">
      <c r="A2559" s="18"/>
      <c r="B2559" s="7"/>
      <c r="C2559" s="18"/>
      <c r="D2559" s="42"/>
      <c r="E2559" s="36"/>
      <c r="F2559" s="112" t="str">
        <f t="shared" si="125"/>
        <v/>
      </c>
      <c r="G2559" s="113">
        <f t="shared" si="123"/>
        <v>0</v>
      </c>
      <c r="H2559" s="115">
        <f t="shared" si="124"/>
        <v>0</v>
      </c>
      <c r="I2559" s="18"/>
      <c r="J2559" s="18"/>
      <c r="K2559" s="7"/>
      <c r="L2559" s="7"/>
      <c r="M2559" s="7"/>
      <c r="N2559" s="18"/>
      <c r="O2559" s="122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</row>
    <row r="2560" spans="1:30" hidden="1">
      <c r="A2560" s="18"/>
      <c r="B2560" s="7"/>
      <c r="C2560" s="18"/>
      <c r="D2560" s="42"/>
      <c r="E2560" s="36"/>
      <c r="F2560" s="112" t="str">
        <f t="shared" si="125"/>
        <v/>
      </c>
      <c r="G2560" s="113">
        <f t="shared" si="123"/>
        <v>0</v>
      </c>
      <c r="H2560" s="115">
        <f t="shared" si="124"/>
        <v>0</v>
      </c>
      <c r="I2560" s="18"/>
      <c r="J2560" s="18"/>
      <c r="K2560" s="7"/>
      <c r="L2560" s="7"/>
      <c r="M2560" s="7"/>
      <c r="N2560" s="18"/>
      <c r="O2560" s="122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</row>
    <row r="2561" spans="1:30" hidden="1">
      <c r="A2561" s="18"/>
      <c r="B2561" s="7"/>
      <c r="C2561" s="18"/>
      <c r="D2561" s="42"/>
      <c r="E2561" s="36"/>
      <c r="F2561" s="112" t="str">
        <f t="shared" si="125"/>
        <v/>
      </c>
      <c r="G2561" s="113">
        <f t="shared" si="123"/>
        <v>0</v>
      </c>
      <c r="H2561" s="115">
        <f t="shared" si="124"/>
        <v>0</v>
      </c>
      <c r="I2561" s="18"/>
      <c r="J2561" s="18"/>
      <c r="K2561" s="7"/>
      <c r="L2561" s="7"/>
      <c r="M2561" s="7"/>
      <c r="N2561" s="18"/>
      <c r="O2561" s="122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</row>
    <row r="2562" spans="1:30" hidden="1">
      <c r="A2562" s="18"/>
      <c r="B2562" s="7"/>
      <c r="C2562" s="18"/>
      <c r="D2562" s="42"/>
      <c r="E2562" s="36"/>
      <c r="F2562" s="112" t="str">
        <f t="shared" si="125"/>
        <v/>
      </c>
      <c r="G2562" s="113">
        <f t="shared" ref="G2562:G2625" si="126">IF(AND(ISNUMBER(F2562), F2562&lt;4), 1, 0)</f>
        <v>0</v>
      </c>
      <c r="H2562" s="115">
        <f t="shared" ref="H2562:H2625" si="127">IF(AND(G2562=1, COUNTIFS(A:A, A2562, B:B, B2562, C:C, C2562) &gt; 1), 1, 0)</f>
        <v>0</v>
      </c>
      <c r="I2562" s="18"/>
      <c r="J2562" s="18"/>
      <c r="K2562" s="7"/>
      <c r="L2562" s="7"/>
      <c r="M2562" s="7"/>
      <c r="N2562" s="18"/>
      <c r="O2562" s="122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</row>
    <row r="2563" spans="1:30" hidden="1">
      <c r="A2563" s="18"/>
      <c r="B2563" s="7"/>
      <c r="C2563" s="18"/>
      <c r="D2563" s="42"/>
      <c r="E2563" s="36"/>
      <c r="F2563" s="112" t="str">
        <f t="shared" ref="F2563:F2626" si="128">IF(ISNUMBER(SEARCH("h",E2563)), LEFT(E2563,SEARCH("h",E2563)-1) + IFERROR(MID(E2563,SEARCH("h",E2563)+1,LEN(E2563)-SEARCH("h",E2563)-1)/60, 0), IF(ISNUMBER(SEARCH("p",E2563)), LEFT(E2563,SEARCH("p",E2563)-1)/60, "")
)</f>
        <v/>
      </c>
      <c r="G2563" s="113">
        <f t="shared" si="126"/>
        <v>0</v>
      </c>
      <c r="H2563" s="115">
        <f t="shared" si="127"/>
        <v>0</v>
      </c>
      <c r="I2563" s="18"/>
      <c r="J2563" s="18"/>
      <c r="K2563" s="7"/>
      <c r="L2563" s="7"/>
      <c r="M2563" s="7"/>
      <c r="N2563" s="18"/>
      <c r="O2563" s="122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</row>
    <row r="2564" spans="1:30" hidden="1">
      <c r="A2564" s="18"/>
      <c r="B2564" s="7"/>
      <c r="C2564" s="18"/>
      <c r="D2564" s="42"/>
      <c r="E2564" s="36"/>
      <c r="F2564" s="112" t="str">
        <f t="shared" si="128"/>
        <v/>
      </c>
      <c r="G2564" s="113">
        <f t="shared" si="126"/>
        <v>0</v>
      </c>
      <c r="H2564" s="115">
        <f t="shared" si="127"/>
        <v>0</v>
      </c>
      <c r="I2564" s="18"/>
      <c r="J2564" s="18"/>
      <c r="K2564" s="7"/>
      <c r="L2564" s="7"/>
      <c r="M2564" s="7"/>
      <c r="N2564" s="18"/>
      <c r="O2564" s="122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</row>
    <row r="2565" spans="1:30" hidden="1">
      <c r="A2565" s="18"/>
      <c r="B2565" s="7"/>
      <c r="C2565" s="18"/>
      <c r="D2565" s="42"/>
      <c r="E2565" s="36"/>
      <c r="F2565" s="112" t="str">
        <f t="shared" si="128"/>
        <v/>
      </c>
      <c r="G2565" s="113">
        <f t="shared" si="126"/>
        <v>0</v>
      </c>
      <c r="H2565" s="115">
        <f t="shared" si="127"/>
        <v>0</v>
      </c>
      <c r="I2565" s="18"/>
      <c r="J2565" s="18"/>
      <c r="K2565" s="7"/>
      <c r="L2565" s="7"/>
      <c r="M2565" s="7"/>
      <c r="N2565" s="18"/>
      <c r="O2565" s="122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</row>
    <row r="2566" spans="1:30" hidden="1">
      <c r="A2566" s="18"/>
      <c r="B2566" s="7"/>
      <c r="C2566" s="18"/>
      <c r="D2566" s="42"/>
      <c r="E2566" s="36"/>
      <c r="F2566" s="112" t="str">
        <f t="shared" si="128"/>
        <v/>
      </c>
      <c r="G2566" s="113">
        <f t="shared" si="126"/>
        <v>0</v>
      </c>
      <c r="H2566" s="115">
        <f t="shared" si="127"/>
        <v>0</v>
      </c>
      <c r="I2566" s="18"/>
      <c r="J2566" s="18"/>
      <c r="K2566" s="7"/>
      <c r="L2566" s="7"/>
      <c r="M2566" s="7"/>
      <c r="N2566" s="18"/>
      <c r="O2566" s="122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</row>
    <row r="2567" spans="1:30" hidden="1">
      <c r="A2567" s="18"/>
      <c r="B2567" s="7"/>
      <c r="C2567" s="18"/>
      <c r="D2567" s="42"/>
      <c r="E2567" s="36"/>
      <c r="F2567" s="112" t="str">
        <f t="shared" si="128"/>
        <v/>
      </c>
      <c r="G2567" s="113">
        <f t="shared" si="126"/>
        <v>0</v>
      </c>
      <c r="H2567" s="115">
        <f t="shared" si="127"/>
        <v>0</v>
      </c>
      <c r="I2567" s="18"/>
      <c r="J2567" s="18"/>
      <c r="K2567" s="7"/>
      <c r="L2567" s="7"/>
      <c r="M2567" s="7"/>
      <c r="N2567" s="18"/>
      <c r="O2567" s="122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</row>
    <row r="2568" spans="1:30" hidden="1">
      <c r="A2568" s="18"/>
      <c r="B2568" s="7"/>
      <c r="C2568" s="18"/>
      <c r="D2568" s="42"/>
      <c r="E2568" s="36"/>
      <c r="F2568" s="112" t="str">
        <f t="shared" si="128"/>
        <v/>
      </c>
      <c r="G2568" s="113">
        <f t="shared" si="126"/>
        <v>0</v>
      </c>
      <c r="H2568" s="115">
        <f t="shared" si="127"/>
        <v>0</v>
      </c>
      <c r="I2568" s="18"/>
      <c r="J2568" s="18"/>
      <c r="K2568" s="7"/>
      <c r="L2568" s="7"/>
      <c r="M2568" s="7"/>
      <c r="N2568" s="18"/>
      <c r="O2568" s="122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</row>
    <row r="2569" spans="1:30" hidden="1">
      <c r="A2569" s="18"/>
      <c r="B2569" s="7"/>
      <c r="C2569" s="18"/>
      <c r="D2569" s="42"/>
      <c r="E2569" s="36"/>
      <c r="F2569" s="112" t="str">
        <f t="shared" si="128"/>
        <v/>
      </c>
      <c r="G2569" s="113">
        <f t="shared" si="126"/>
        <v>0</v>
      </c>
      <c r="H2569" s="115">
        <f t="shared" si="127"/>
        <v>0</v>
      </c>
      <c r="I2569" s="18"/>
      <c r="J2569" s="18"/>
      <c r="K2569" s="7"/>
      <c r="L2569" s="7"/>
      <c r="M2569" s="7"/>
      <c r="N2569" s="18"/>
      <c r="O2569" s="122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</row>
    <row r="2570" spans="1:30" hidden="1">
      <c r="A2570" s="18"/>
      <c r="B2570" s="7"/>
      <c r="C2570" s="18"/>
      <c r="D2570" s="42"/>
      <c r="E2570" s="36"/>
      <c r="F2570" s="112" t="str">
        <f t="shared" si="128"/>
        <v/>
      </c>
      <c r="G2570" s="113">
        <f t="shared" si="126"/>
        <v>0</v>
      </c>
      <c r="H2570" s="115">
        <f t="shared" si="127"/>
        <v>0</v>
      </c>
      <c r="I2570" s="18"/>
      <c r="J2570" s="18"/>
      <c r="K2570" s="7"/>
      <c r="L2570" s="7"/>
      <c r="M2570" s="7"/>
      <c r="N2570" s="18"/>
      <c r="O2570" s="122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</row>
    <row r="2571" spans="1:30" hidden="1">
      <c r="A2571" s="18"/>
      <c r="B2571" s="7"/>
      <c r="C2571" s="18"/>
      <c r="D2571" s="42"/>
      <c r="E2571" s="36"/>
      <c r="F2571" s="112" t="str">
        <f t="shared" si="128"/>
        <v/>
      </c>
      <c r="G2571" s="113">
        <f t="shared" si="126"/>
        <v>0</v>
      </c>
      <c r="H2571" s="115">
        <f t="shared" si="127"/>
        <v>0</v>
      </c>
      <c r="I2571" s="18"/>
      <c r="J2571" s="18"/>
      <c r="K2571" s="7"/>
      <c r="L2571" s="7"/>
      <c r="M2571" s="7"/>
      <c r="N2571" s="18"/>
      <c r="O2571" s="122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</row>
    <row r="2572" spans="1:30" hidden="1">
      <c r="A2572" s="18"/>
      <c r="B2572" s="7"/>
      <c r="C2572" s="18"/>
      <c r="D2572" s="42"/>
      <c r="E2572" s="36"/>
      <c r="F2572" s="112" t="str">
        <f t="shared" si="128"/>
        <v/>
      </c>
      <c r="G2572" s="113">
        <f t="shared" si="126"/>
        <v>0</v>
      </c>
      <c r="H2572" s="115">
        <f t="shared" si="127"/>
        <v>0</v>
      </c>
      <c r="I2572" s="18"/>
      <c r="J2572" s="18"/>
      <c r="K2572" s="7"/>
      <c r="L2572" s="7"/>
      <c r="M2572" s="7"/>
      <c r="N2572" s="18"/>
      <c r="O2572" s="122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</row>
    <row r="2573" spans="1:30" hidden="1">
      <c r="A2573" s="18"/>
      <c r="B2573" s="7"/>
      <c r="C2573" s="18"/>
      <c r="D2573" s="42"/>
      <c r="E2573" s="36"/>
      <c r="F2573" s="112" t="str">
        <f t="shared" si="128"/>
        <v/>
      </c>
      <c r="G2573" s="113">
        <f t="shared" si="126"/>
        <v>0</v>
      </c>
      <c r="H2573" s="115">
        <f t="shared" si="127"/>
        <v>0</v>
      </c>
      <c r="I2573" s="18"/>
      <c r="J2573" s="18"/>
      <c r="K2573" s="7"/>
      <c r="L2573" s="7"/>
      <c r="M2573" s="7"/>
      <c r="N2573" s="18"/>
      <c r="O2573" s="122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</row>
    <row r="2574" spans="1:30" hidden="1">
      <c r="A2574" s="18"/>
      <c r="B2574" s="7"/>
      <c r="C2574" s="18"/>
      <c r="D2574" s="42"/>
      <c r="E2574" s="36"/>
      <c r="F2574" s="112" t="str">
        <f t="shared" si="128"/>
        <v/>
      </c>
      <c r="G2574" s="113">
        <f t="shared" si="126"/>
        <v>0</v>
      </c>
      <c r="H2574" s="115">
        <f t="shared" si="127"/>
        <v>0</v>
      </c>
      <c r="I2574" s="18"/>
      <c r="J2574" s="18"/>
      <c r="K2574" s="7"/>
      <c r="L2574" s="7"/>
      <c r="M2574" s="7"/>
      <c r="N2574" s="18"/>
      <c r="O2574" s="122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</row>
    <row r="2575" spans="1:30" hidden="1">
      <c r="A2575" s="18"/>
      <c r="B2575" s="7"/>
      <c r="C2575" s="18"/>
      <c r="D2575" s="42"/>
      <c r="E2575" s="36"/>
      <c r="F2575" s="112" t="str">
        <f t="shared" si="128"/>
        <v/>
      </c>
      <c r="G2575" s="113">
        <f t="shared" si="126"/>
        <v>0</v>
      </c>
      <c r="H2575" s="115">
        <f t="shared" si="127"/>
        <v>0</v>
      </c>
      <c r="I2575" s="18"/>
      <c r="J2575" s="18"/>
      <c r="K2575" s="7"/>
      <c r="L2575" s="7"/>
      <c r="M2575" s="7"/>
      <c r="N2575" s="18"/>
      <c r="O2575" s="122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</row>
    <row r="2576" spans="1:30" hidden="1">
      <c r="A2576" s="18"/>
      <c r="B2576" s="7"/>
      <c r="C2576" s="18"/>
      <c r="D2576" s="42"/>
      <c r="E2576" s="36"/>
      <c r="F2576" s="112" t="str">
        <f t="shared" si="128"/>
        <v/>
      </c>
      <c r="G2576" s="113">
        <f t="shared" si="126"/>
        <v>0</v>
      </c>
      <c r="H2576" s="115">
        <f t="shared" si="127"/>
        <v>0</v>
      </c>
      <c r="I2576" s="18"/>
      <c r="J2576" s="18"/>
      <c r="K2576" s="7"/>
      <c r="L2576" s="7"/>
      <c r="M2576" s="7"/>
      <c r="N2576" s="18"/>
      <c r="O2576" s="122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</row>
    <row r="2577" spans="1:30" hidden="1">
      <c r="A2577" s="18"/>
      <c r="B2577" s="7"/>
      <c r="C2577" s="18"/>
      <c r="D2577" s="42"/>
      <c r="E2577" s="36"/>
      <c r="F2577" s="112" t="str">
        <f t="shared" si="128"/>
        <v/>
      </c>
      <c r="G2577" s="113">
        <f t="shared" si="126"/>
        <v>0</v>
      </c>
      <c r="H2577" s="115">
        <f t="shared" si="127"/>
        <v>0</v>
      </c>
      <c r="I2577" s="18"/>
      <c r="J2577" s="18"/>
      <c r="K2577" s="7"/>
      <c r="L2577" s="7"/>
      <c r="M2577" s="7"/>
      <c r="N2577" s="18"/>
      <c r="O2577" s="122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</row>
    <row r="2578" spans="1:30" hidden="1">
      <c r="A2578" s="18"/>
      <c r="B2578" s="7"/>
      <c r="C2578" s="18"/>
      <c r="D2578" s="42"/>
      <c r="E2578" s="36"/>
      <c r="F2578" s="112" t="str">
        <f t="shared" si="128"/>
        <v/>
      </c>
      <c r="G2578" s="113">
        <f t="shared" si="126"/>
        <v>0</v>
      </c>
      <c r="H2578" s="115">
        <f t="shared" si="127"/>
        <v>0</v>
      </c>
      <c r="I2578" s="18"/>
      <c r="J2578" s="18"/>
      <c r="K2578" s="7"/>
      <c r="L2578" s="7"/>
      <c r="M2578" s="7"/>
      <c r="N2578" s="18"/>
      <c r="O2578" s="122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</row>
    <row r="2579" spans="1:30" hidden="1">
      <c r="A2579" s="18"/>
      <c r="B2579" s="7"/>
      <c r="C2579" s="18"/>
      <c r="D2579" s="42"/>
      <c r="E2579" s="36"/>
      <c r="F2579" s="112" t="str">
        <f t="shared" si="128"/>
        <v/>
      </c>
      <c r="G2579" s="113">
        <f t="shared" si="126"/>
        <v>0</v>
      </c>
      <c r="H2579" s="115">
        <f t="shared" si="127"/>
        <v>0</v>
      </c>
      <c r="I2579" s="18"/>
      <c r="J2579" s="18"/>
      <c r="K2579" s="7"/>
      <c r="L2579" s="7"/>
      <c r="M2579" s="7"/>
      <c r="N2579" s="18"/>
      <c r="O2579" s="122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</row>
    <row r="2580" spans="1:30" hidden="1">
      <c r="A2580" s="18"/>
      <c r="B2580" s="7"/>
      <c r="C2580" s="18"/>
      <c r="D2580" s="42"/>
      <c r="E2580" s="36"/>
      <c r="F2580" s="112" t="str">
        <f t="shared" si="128"/>
        <v/>
      </c>
      <c r="G2580" s="113">
        <f t="shared" si="126"/>
        <v>0</v>
      </c>
      <c r="H2580" s="115">
        <f t="shared" si="127"/>
        <v>0</v>
      </c>
      <c r="I2580" s="18"/>
      <c r="J2580" s="18"/>
      <c r="K2580" s="7"/>
      <c r="L2580" s="7"/>
      <c r="M2580" s="7"/>
      <c r="N2580" s="18"/>
      <c r="O2580" s="122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</row>
    <row r="2581" spans="1:30" hidden="1">
      <c r="A2581" s="18"/>
      <c r="B2581" s="7"/>
      <c r="C2581" s="18"/>
      <c r="D2581" s="42"/>
      <c r="E2581" s="36"/>
      <c r="F2581" s="112" t="str">
        <f t="shared" si="128"/>
        <v/>
      </c>
      <c r="G2581" s="113">
        <f t="shared" si="126"/>
        <v>0</v>
      </c>
      <c r="H2581" s="115">
        <f t="shared" si="127"/>
        <v>0</v>
      </c>
      <c r="I2581" s="18"/>
      <c r="J2581" s="18"/>
      <c r="K2581" s="7"/>
      <c r="L2581" s="7"/>
      <c r="M2581" s="7"/>
      <c r="N2581" s="18"/>
      <c r="O2581" s="122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</row>
    <row r="2582" spans="1:30" hidden="1">
      <c r="A2582" s="18"/>
      <c r="B2582" s="7"/>
      <c r="C2582" s="18"/>
      <c r="D2582" s="42"/>
      <c r="E2582" s="36"/>
      <c r="F2582" s="112" t="str">
        <f t="shared" si="128"/>
        <v/>
      </c>
      <c r="G2582" s="113">
        <f t="shared" si="126"/>
        <v>0</v>
      </c>
      <c r="H2582" s="115">
        <f t="shared" si="127"/>
        <v>0</v>
      </c>
      <c r="I2582" s="18"/>
      <c r="J2582" s="18"/>
      <c r="K2582" s="7"/>
      <c r="L2582" s="7"/>
      <c r="M2582" s="7"/>
      <c r="N2582" s="18"/>
      <c r="O2582" s="122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</row>
    <row r="2583" spans="1:30" hidden="1">
      <c r="A2583" s="18"/>
      <c r="B2583" s="7"/>
      <c r="C2583" s="18"/>
      <c r="D2583" s="42"/>
      <c r="E2583" s="36"/>
      <c r="F2583" s="112" t="str">
        <f t="shared" si="128"/>
        <v/>
      </c>
      <c r="G2583" s="113">
        <f t="shared" si="126"/>
        <v>0</v>
      </c>
      <c r="H2583" s="115">
        <f t="shared" si="127"/>
        <v>0</v>
      </c>
      <c r="I2583" s="18"/>
      <c r="J2583" s="18"/>
      <c r="K2583" s="7"/>
      <c r="L2583" s="7"/>
      <c r="M2583" s="7"/>
      <c r="N2583" s="18"/>
      <c r="O2583" s="122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</row>
    <row r="2584" spans="1:30" hidden="1">
      <c r="A2584" s="18"/>
      <c r="B2584" s="7"/>
      <c r="C2584" s="18"/>
      <c r="D2584" s="42"/>
      <c r="E2584" s="36"/>
      <c r="F2584" s="112" t="str">
        <f t="shared" si="128"/>
        <v/>
      </c>
      <c r="G2584" s="113">
        <f t="shared" si="126"/>
        <v>0</v>
      </c>
      <c r="H2584" s="115">
        <f t="shared" si="127"/>
        <v>0</v>
      </c>
      <c r="I2584" s="18"/>
      <c r="J2584" s="18"/>
      <c r="K2584" s="7"/>
      <c r="L2584" s="7"/>
      <c r="M2584" s="7"/>
      <c r="N2584" s="18"/>
      <c r="O2584" s="122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</row>
    <row r="2585" spans="1:30" hidden="1">
      <c r="A2585" s="18"/>
      <c r="B2585" s="7"/>
      <c r="C2585" s="18"/>
      <c r="D2585" s="42"/>
      <c r="E2585" s="36"/>
      <c r="F2585" s="112" t="str">
        <f t="shared" si="128"/>
        <v/>
      </c>
      <c r="G2585" s="113">
        <f t="shared" si="126"/>
        <v>0</v>
      </c>
      <c r="H2585" s="115">
        <f t="shared" si="127"/>
        <v>0</v>
      </c>
      <c r="I2585" s="18"/>
      <c r="J2585" s="18"/>
      <c r="K2585" s="7"/>
      <c r="L2585" s="7"/>
      <c r="M2585" s="7"/>
      <c r="N2585" s="18"/>
      <c r="O2585" s="122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</row>
    <row r="2586" spans="1:30" hidden="1">
      <c r="A2586" s="18"/>
      <c r="B2586" s="7"/>
      <c r="C2586" s="18"/>
      <c r="D2586" s="42"/>
      <c r="E2586" s="36"/>
      <c r="F2586" s="112" t="str">
        <f t="shared" si="128"/>
        <v/>
      </c>
      <c r="G2586" s="113">
        <f t="shared" si="126"/>
        <v>0</v>
      </c>
      <c r="H2586" s="115">
        <f t="shared" si="127"/>
        <v>0</v>
      </c>
      <c r="I2586" s="18"/>
      <c r="J2586" s="18"/>
      <c r="K2586" s="7"/>
      <c r="L2586" s="7"/>
      <c r="M2586" s="7"/>
      <c r="N2586" s="18"/>
      <c r="O2586" s="122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</row>
    <row r="2587" spans="1:30" hidden="1">
      <c r="A2587" s="18"/>
      <c r="B2587" s="7"/>
      <c r="C2587" s="18"/>
      <c r="D2587" s="42"/>
      <c r="E2587" s="36"/>
      <c r="F2587" s="112" t="str">
        <f t="shared" si="128"/>
        <v/>
      </c>
      <c r="G2587" s="113">
        <f t="shared" si="126"/>
        <v>0</v>
      </c>
      <c r="H2587" s="115">
        <f t="shared" si="127"/>
        <v>0</v>
      </c>
      <c r="I2587" s="18"/>
      <c r="J2587" s="18"/>
      <c r="K2587" s="7"/>
      <c r="L2587" s="7"/>
      <c r="M2587" s="7"/>
      <c r="N2587" s="18"/>
      <c r="O2587" s="122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</row>
    <row r="2588" spans="1:30" hidden="1">
      <c r="A2588" s="18"/>
      <c r="B2588" s="7"/>
      <c r="C2588" s="18"/>
      <c r="D2588" s="42"/>
      <c r="E2588" s="36"/>
      <c r="F2588" s="112" t="str">
        <f t="shared" si="128"/>
        <v/>
      </c>
      <c r="G2588" s="113">
        <f t="shared" si="126"/>
        <v>0</v>
      </c>
      <c r="H2588" s="115">
        <f t="shared" si="127"/>
        <v>0</v>
      </c>
      <c r="I2588" s="18"/>
      <c r="J2588" s="18"/>
      <c r="K2588" s="7"/>
      <c r="L2588" s="7"/>
      <c r="M2588" s="7"/>
      <c r="N2588" s="18"/>
      <c r="O2588" s="122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</row>
    <row r="2589" spans="1:30" hidden="1">
      <c r="A2589" s="18"/>
      <c r="B2589" s="7"/>
      <c r="C2589" s="18"/>
      <c r="D2589" s="42"/>
      <c r="E2589" s="36"/>
      <c r="F2589" s="112" t="str">
        <f t="shared" si="128"/>
        <v/>
      </c>
      <c r="G2589" s="113">
        <f t="shared" si="126"/>
        <v>0</v>
      </c>
      <c r="H2589" s="115">
        <f t="shared" si="127"/>
        <v>0</v>
      </c>
      <c r="I2589" s="18"/>
      <c r="J2589" s="18"/>
      <c r="K2589" s="7"/>
      <c r="L2589" s="7"/>
      <c r="M2589" s="7"/>
      <c r="N2589" s="18"/>
      <c r="O2589" s="122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</row>
    <row r="2590" spans="1:30" hidden="1">
      <c r="A2590" s="18"/>
      <c r="B2590" s="7"/>
      <c r="C2590" s="18"/>
      <c r="D2590" s="42"/>
      <c r="E2590" s="36"/>
      <c r="F2590" s="112" t="str">
        <f t="shared" si="128"/>
        <v/>
      </c>
      <c r="G2590" s="113">
        <f t="shared" si="126"/>
        <v>0</v>
      </c>
      <c r="H2590" s="115">
        <f t="shared" si="127"/>
        <v>0</v>
      </c>
      <c r="I2590" s="18"/>
      <c r="J2590" s="18"/>
      <c r="K2590" s="7"/>
      <c r="L2590" s="7"/>
      <c r="M2590" s="7"/>
      <c r="N2590" s="18"/>
      <c r="O2590" s="122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</row>
    <row r="2591" spans="1:30" hidden="1">
      <c r="A2591" s="18"/>
      <c r="B2591" s="7"/>
      <c r="C2591" s="18"/>
      <c r="D2591" s="42"/>
      <c r="E2591" s="36"/>
      <c r="F2591" s="112" t="str">
        <f t="shared" si="128"/>
        <v/>
      </c>
      <c r="G2591" s="113">
        <f t="shared" si="126"/>
        <v>0</v>
      </c>
      <c r="H2591" s="115">
        <f t="shared" si="127"/>
        <v>0</v>
      </c>
      <c r="I2591" s="18"/>
      <c r="J2591" s="18"/>
      <c r="K2591" s="7"/>
      <c r="L2591" s="7"/>
      <c r="M2591" s="7"/>
      <c r="N2591" s="18"/>
      <c r="O2591" s="122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</row>
    <row r="2592" spans="1:30" hidden="1">
      <c r="A2592" s="18"/>
      <c r="B2592" s="7"/>
      <c r="C2592" s="18"/>
      <c r="D2592" s="42"/>
      <c r="E2592" s="36"/>
      <c r="F2592" s="112" t="str">
        <f t="shared" si="128"/>
        <v/>
      </c>
      <c r="G2592" s="113">
        <f t="shared" si="126"/>
        <v>0</v>
      </c>
      <c r="H2592" s="115">
        <f t="shared" si="127"/>
        <v>0</v>
      </c>
      <c r="I2592" s="18"/>
      <c r="J2592" s="18"/>
      <c r="K2592" s="7"/>
      <c r="L2592" s="7"/>
      <c r="M2592" s="7"/>
      <c r="N2592" s="18"/>
      <c r="O2592" s="122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</row>
    <row r="2593" spans="1:30" hidden="1">
      <c r="A2593" s="18"/>
      <c r="B2593" s="7"/>
      <c r="C2593" s="18"/>
      <c r="D2593" s="42"/>
      <c r="E2593" s="36"/>
      <c r="F2593" s="112" t="str">
        <f t="shared" si="128"/>
        <v/>
      </c>
      <c r="G2593" s="113">
        <f t="shared" si="126"/>
        <v>0</v>
      </c>
      <c r="H2593" s="115">
        <f t="shared" si="127"/>
        <v>0</v>
      </c>
      <c r="I2593" s="18"/>
      <c r="J2593" s="18"/>
      <c r="K2593" s="7"/>
      <c r="L2593" s="7"/>
      <c r="M2593" s="7"/>
      <c r="N2593" s="18"/>
      <c r="O2593" s="122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</row>
    <row r="2594" spans="1:30" hidden="1">
      <c r="A2594" s="18"/>
      <c r="B2594" s="7"/>
      <c r="C2594" s="18"/>
      <c r="D2594" s="42"/>
      <c r="E2594" s="36"/>
      <c r="F2594" s="112" t="str">
        <f t="shared" si="128"/>
        <v/>
      </c>
      <c r="G2594" s="113">
        <f t="shared" si="126"/>
        <v>0</v>
      </c>
      <c r="H2594" s="115">
        <f t="shared" si="127"/>
        <v>0</v>
      </c>
      <c r="I2594" s="18"/>
      <c r="J2594" s="18"/>
      <c r="K2594" s="7"/>
      <c r="L2594" s="7"/>
      <c r="M2594" s="7"/>
      <c r="N2594" s="18"/>
      <c r="O2594" s="122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</row>
    <row r="2595" spans="1:30" hidden="1">
      <c r="A2595" s="18"/>
      <c r="B2595" s="7"/>
      <c r="C2595" s="18"/>
      <c r="D2595" s="42"/>
      <c r="E2595" s="36"/>
      <c r="F2595" s="112" t="str">
        <f t="shared" si="128"/>
        <v/>
      </c>
      <c r="G2595" s="113">
        <f t="shared" si="126"/>
        <v>0</v>
      </c>
      <c r="H2595" s="115">
        <f t="shared" si="127"/>
        <v>0</v>
      </c>
      <c r="I2595" s="18"/>
      <c r="J2595" s="18"/>
      <c r="K2595" s="7"/>
      <c r="L2595" s="7"/>
      <c r="M2595" s="7"/>
      <c r="N2595" s="18"/>
      <c r="O2595" s="122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</row>
    <row r="2596" spans="1:30" hidden="1">
      <c r="A2596" s="18"/>
      <c r="B2596" s="7"/>
      <c r="C2596" s="18"/>
      <c r="D2596" s="42"/>
      <c r="E2596" s="36"/>
      <c r="F2596" s="112" t="str">
        <f t="shared" si="128"/>
        <v/>
      </c>
      <c r="G2596" s="113">
        <f t="shared" si="126"/>
        <v>0</v>
      </c>
      <c r="H2596" s="115">
        <f t="shared" si="127"/>
        <v>0</v>
      </c>
      <c r="I2596" s="18"/>
      <c r="J2596" s="18"/>
      <c r="K2596" s="7"/>
      <c r="L2596" s="7"/>
      <c r="M2596" s="7"/>
      <c r="N2596" s="18"/>
      <c r="O2596" s="122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</row>
    <row r="2597" spans="1:30" hidden="1">
      <c r="A2597" s="18"/>
      <c r="B2597" s="7"/>
      <c r="C2597" s="18"/>
      <c r="D2597" s="42"/>
      <c r="E2597" s="36"/>
      <c r="F2597" s="112" t="str">
        <f t="shared" si="128"/>
        <v/>
      </c>
      <c r="G2597" s="113">
        <f t="shared" si="126"/>
        <v>0</v>
      </c>
      <c r="H2597" s="115">
        <f t="shared" si="127"/>
        <v>0</v>
      </c>
      <c r="I2597" s="18"/>
      <c r="J2597" s="18"/>
      <c r="K2597" s="7"/>
      <c r="L2597" s="7"/>
      <c r="M2597" s="7"/>
      <c r="N2597" s="18"/>
      <c r="O2597" s="122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</row>
    <row r="2598" spans="1:30" hidden="1">
      <c r="A2598" s="18"/>
      <c r="B2598" s="7"/>
      <c r="C2598" s="18"/>
      <c r="D2598" s="42"/>
      <c r="E2598" s="36"/>
      <c r="F2598" s="112" t="str">
        <f t="shared" si="128"/>
        <v/>
      </c>
      <c r="G2598" s="113">
        <f t="shared" si="126"/>
        <v>0</v>
      </c>
      <c r="H2598" s="115">
        <f t="shared" si="127"/>
        <v>0</v>
      </c>
      <c r="I2598" s="18"/>
      <c r="J2598" s="18"/>
      <c r="K2598" s="7"/>
      <c r="L2598" s="7"/>
      <c r="M2598" s="7"/>
      <c r="N2598" s="18"/>
      <c r="O2598" s="122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</row>
    <row r="2599" spans="1:30" hidden="1">
      <c r="A2599" s="18"/>
      <c r="B2599" s="7"/>
      <c r="C2599" s="18"/>
      <c r="D2599" s="42"/>
      <c r="E2599" s="36"/>
      <c r="F2599" s="112" t="str">
        <f t="shared" si="128"/>
        <v/>
      </c>
      <c r="G2599" s="113">
        <f t="shared" si="126"/>
        <v>0</v>
      </c>
      <c r="H2599" s="115">
        <f t="shared" si="127"/>
        <v>0</v>
      </c>
      <c r="I2599" s="18"/>
      <c r="J2599" s="18"/>
      <c r="K2599" s="7"/>
      <c r="L2599" s="7"/>
      <c r="M2599" s="7"/>
      <c r="N2599" s="18"/>
      <c r="O2599" s="122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</row>
    <row r="2600" spans="1:30" hidden="1">
      <c r="A2600" s="18"/>
      <c r="B2600" s="7"/>
      <c r="C2600" s="18"/>
      <c r="D2600" s="42"/>
      <c r="E2600" s="36"/>
      <c r="F2600" s="112" t="str">
        <f t="shared" si="128"/>
        <v/>
      </c>
      <c r="G2600" s="113">
        <f t="shared" si="126"/>
        <v>0</v>
      </c>
      <c r="H2600" s="115">
        <f t="shared" si="127"/>
        <v>0</v>
      </c>
      <c r="I2600" s="18"/>
      <c r="J2600" s="18"/>
      <c r="K2600" s="7"/>
      <c r="L2600" s="7"/>
      <c r="M2600" s="7"/>
      <c r="N2600" s="18"/>
      <c r="O2600" s="122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</row>
    <row r="2601" spans="1:30" hidden="1">
      <c r="A2601" s="18"/>
      <c r="B2601" s="7"/>
      <c r="C2601" s="18"/>
      <c r="D2601" s="42"/>
      <c r="E2601" s="36"/>
      <c r="F2601" s="112" t="str">
        <f t="shared" si="128"/>
        <v/>
      </c>
      <c r="G2601" s="113">
        <f t="shared" si="126"/>
        <v>0</v>
      </c>
      <c r="H2601" s="115">
        <f t="shared" si="127"/>
        <v>0</v>
      </c>
      <c r="I2601" s="18"/>
      <c r="J2601" s="18"/>
      <c r="K2601" s="7"/>
      <c r="L2601" s="7"/>
      <c r="M2601" s="7"/>
      <c r="N2601" s="18"/>
      <c r="O2601" s="122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</row>
    <row r="2602" spans="1:30" hidden="1">
      <c r="A2602" s="18"/>
      <c r="B2602" s="7"/>
      <c r="C2602" s="18"/>
      <c r="D2602" s="42"/>
      <c r="E2602" s="36"/>
      <c r="F2602" s="112" t="str">
        <f t="shared" si="128"/>
        <v/>
      </c>
      <c r="G2602" s="113">
        <f t="shared" si="126"/>
        <v>0</v>
      </c>
      <c r="H2602" s="115">
        <f t="shared" si="127"/>
        <v>0</v>
      </c>
      <c r="I2602" s="18"/>
      <c r="J2602" s="18"/>
      <c r="K2602" s="7"/>
      <c r="L2602" s="7"/>
      <c r="M2602" s="7"/>
      <c r="N2602" s="18"/>
      <c r="O2602" s="122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</row>
    <row r="2603" spans="1:30" hidden="1">
      <c r="A2603" s="18"/>
      <c r="B2603" s="7"/>
      <c r="C2603" s="18"/>
      <c r="D2603" s="42"/>
      <c r="E2603" s="36"/>
      <c r="F2603" s="112" t="str">
        <f t="shared" si="128"/>
        <v/>
      </c>
      <c r="G2603" s="113">
        <f t="shared" si="126"/>
        <v>0</v>
      </c>
      <c r="H2603" s="115">
        <f t="shared" si="127"/>
        <v>0</v>
      </c>
      <c r="I2603" s="18"/>
      <c r="J2603" s="18"/>
      <c r="K2603" s="7"/>
      <c r="L2603" s="7"/>
      <c r="M2603" s="7"/>
      <c r="N2603" s="18"/>
      <c r="O2603" s="122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</row>
    <row r="2604" spans="1:30" hidden="1">
      <c r="A2604" s="18"/>
      <c r="B2604" s="7"/>
      <c r="C2604" s="18"/>
      <c r="D2604" s="42"/>
      <c r="E2604" s="36"/>
      <c r="F2604" s="112" t="str">
        <f t="shared" si="128"/>
        <v/>
      </c>
      <c r="G2604" s="113">
        <f t="shared" si="126"/>
        <v>0</v>
      </c>
      <c r="H2604" s="115">
        <f t="shared" si="127"/>
        <v>0</v>
      </c>
      <c r="I2604" s="18"/>
      <c r="J2604" s="18"/>
      <c r="K2604" s="7"/>
      <c r="L2604" s="7"/>
      <c r="M2604" s="7"/>
      <c r="N2604" s="18"/>
      <c r="O2604" s="122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</row>
    <row r="2605" spans="1:30" hidden="1">
      <c r="A2605" s="18"/>
      <c r="B2605" s="7"/>
      <c r="C2605" s="18"/>
      <c r="D2605" s="42"/>
      <c r="E2605" s="36"/>
      <c r="F2605" s="112" t="str">
        <f t="shared" si="128"/>
        <v/>
      </c>
      <c r="G2605" s="113">
        <f t="shared" si="126"/>
        <v>0</v>
      </c>
      <c r="H2605" s="115">
        <f t="shared" si="127"/>
        <v>0</v>
      </c>
      <c r="I2605" s="18"/>
      <c r="J2605" s="18"/>
      <c r="K2605" s="7"/>
      <c r="L2605" s="7"/>
      <c r="M2605" s="7"/>
      <c r="N2605" s="18"/>
      <c r="O2605" s="122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</row>
    <row r="2606" spans="1:30" hidden="1">
      <c r="A2606" s="18"/>
      <c r="B2606" s="7"/>
      <c r="C2606" s="18"/>
      <c r="D2606" s="42"/>
      <c r="E2606" s="36"/>
      <c r="F2606" s="112" t="str">
        <f t="shared" si="128"/>
        <v/>
      </c>
      <c r="G2606" s="113">
        <f t="shared" si="126"/>
        <v>0</v>
      </c>
      <c r="H2606" s="115">
        <f t="shared" si="127"/>
        <v>0</v>
      </c>
      <c r="I2606" s="18"/>
      <c r="J2606" s="18"/>
      <c r="K2606" s="7"/>
      <c r="L2606" s="7"/>
      <c r="M2606" s="7"/>
      <c r="N2606" s="18"/>
      <c r="O2606" s="122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</row>
    <row r="2607" spans="1:30" hidden="1">
      <c r="A2607" s="18"/>
      <c r="B2607" s="7"/>
      <c r="C2607" s="18"/>
      <c r="D2607" s="42"/>
      <c r="E2607" s="36"/>
      <c r="F2607" s="112" t="str">
        <f t="shared" si="128"/>
        <v/>
      </c>
      <c r="G2607" s="113">
        <f t="shared" si="126"/>
        <v>0</v>
      </c>
      <c r="H2607" s="115">
        <f t="shared" si="127"/>
        <v>0</v>
      </c>
      <c r="I2607" s="18"/>
      <c r="J2607" s="18"/>
      <c r="K2607" s="7"/>
      <c r="L2607" s="7"/>
      <c r="M2607" s="7"/>
      <c r="N2607" s="18"/>
      <c r="O2607" s="122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</row>
    <row r="2608" spans="1:30" hidden="1">
      <c r="A2608" s="18"/>
      <c r="B2608" s="7"/>
      <c r="C2608" s="18"/>
      <c r="D2608" s="42"/>
      <c r="E2608" s="36"/>
      <c r="F2608" s="112" t="str">
        <f t="shared" si="128"/>
        <v/>
      </c>
      <c r="G2608" s="113">
        <f t="shared" si="126"/>
        <v>0</v>
      </c>
      <c r="H2608" s="115">
        <f t="shared" si="127"/>
        <v>0</v>
      </c>
      <c r="I2608" s="18"/>
      <c r="J2608" s="18"/>
      <c r="K2608" s="7"/>
      <c r="L2608" s="7"/>
      <c r="M2608" s="7"/>
      <c r="N2608" s="18"/>
      <c r="O2608" s="122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</row>
    <row r="2609" spans="1:30" hidden="1">
      <c r="A2609" s="18"/>
      <c r="B2609" s="7"/>
      <c r="C2609" s="18"/>
      <c r="D2609" s="42"/>
      <c r="E2609" s="36"/>
      <c r="F2609" s="112" t="str">
        <f t="shared" si="128"/>
        <v/>
      </c>
      <c r="G2609" s="113">
        <f t="shared" si="126"/>
        <v>0</v>
      </c>
      <c r="H2609" s="115">
        <f t="shared" si="127"/>
        <v>0</v>
      </c>
      <c r="I2609" s="18"/>
      <c r="J2609" s="18"/>
      <c r="K2609" s="7"/>
      <c r="L2609" s="7"/>
      <c r="M2609" s="7"/>
      <c r="N2609" s="18"/>
      <c r="O2609" s="122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</row>
    <row r="2610" spans="1:30" hidden="1">
      <c r="A2610" s="18"/>
      <c r="B2610" s="7"/>
      <c r="C2610" s="18"/>
      <c r="D2610" s="42"/>
      <c r="E2610" s="36"/>
      <c r="F2610" s="112" t="str">
        <f t="shared" si="128"/>
        <v/>
      </c>
      <c r="G2610" s="113">
        <f t="shared" si="126"/>
        <v>0</v>
      </c>
      <c r="H2610" s="115">
        <f t="shared" si="127"/>
        <v>0</v>
      </c>
      <c r="I2610" s="18"/>
      <c r="J2610" s="18"/>
      <c r="K2610" s="7"/>
      <c r="L2610" s="7"/>
      <c r="M2610" s="7"/>
      <c r="N2610" s="18"/>
      <c r="O2610" s="122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</row>
    <row r="2611" spans="1:30" hidden="1">
      <c r="A2611" s="18"/>
      <c r="B2611" s="7"/>
      <c r="C2611" s="18"/>
      <c r="D2611" s="42"/>
      <c r="E2611" s="36"/>
      <c r="F2611" s="112" t="str">
        <f t="shared" si="128"/>
        <v/>
      </c>
      <c r="G2611" s="113">
        <f t="shared" si="126"/>
        <v>0</v>
      </c>
      <c r="H2611" s="115">
        <f t="shared" si="127"/>
        <v>0</v>
      </c>
      <c r="I2611" s="18"/>
      <c r="J2611" s="18"/>
      <c r="K2611" s="7"/>
      <c r="L2611" s="7"/>
      <c r="M2611" s="7"/>
      <c r="N2611" s="18"/>
      <c r="O2611" s="122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</row>
    <row r="2612" spans="1:30" hidden="1">
      <c r="A2612" s="18"/>
      <c r="B2612" s="7"/>
      <c r="C2612" s="18"/>
      <c r="D2612" s="42"/>
      <c r="E2612" s="36"/>
      <c r="F2612" s="112" t="str">
        <f t="shared" si="128"/>
        <v/>
      </c>
      <c r="G2612" s="113">
        <f t="shared" si="126"/>
        <v>0</v>
      </c>
      <c r="H2612" s="115">
        <f t="shared" si="127"/>
        <v>0</v>
      </c>
      <c r="I2612" s="18"/>
      <c r="J2612" s="18"/>
      <c r="K2612" s="7"/>
      <c r="L2612" s="7"/>
      <c r="M2612" s="7"/>
      <c r="N2612" s="18"/>
      <c r="O2612" s="122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</row>
    <row r="2613" spans="1:30" hidden="1">
      <c r="A2613" s="18"/>
      <c r="B2613" s="7"/>
      <c r="C2613" s="18"/>
      <c r="D2613" s="42"/>
      <c r="E2613" s="36"/>
      <c r="F2613" s="112" t="str">
        <f t="shared" si="128"/>
        <v/>
      </c>
      <c r="G2613" s="113">
        <f t="shared" si="126"/>
        <v>0</v>
      </c>
      <c r="H2613" s="115">
        <f t="shared" si="127"/>
        <v>0</v>
      </c>
      <c r="I2613" s="18"/>
      <c r="J2613" s="18"/>
      <c r="K2613" s="7"/>
      <c r="L2613" s="7"/>
      <c r="M2613" s="7"/>
      <c r="N2613" s="18"/>
      <c r="O2613" s="122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</row>
    <row r="2614" spans="1:30" hidden="1">
      <c r="A2614" s="18"/>
      <c r="B2614" s="7"/>
      <c r="C2614" s="18"/>
      <c r="D2614" s="42"/>
      <c r="E2614" s="36"/>
      <c r="F2614" s="112" t="str">
        <f t="shared" si="128"/>
        <v/>
      </c>
      <c r="G2614" s="113">
        <f t="shared" si="126"/>
        <v>0</v>
      </c>
      <c r="H2614" s="115">
        <f t="shared" si="127"/>
        <v>0</v>
      </c>
      <c r="I2614" s="18"/>
      <c r="J2614" s="18"/>
      <c r="K2614" s="7"/>
      <c r="L2614" s="7"/>
      <c r="M2614" s="7"/>
      <c r="N2614" s="18"/>
      <c r="O2614" s="122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</row>
    <row r="2615" spans="1:30" hidden="1">
      <c r="A2615" s="18"/>
      <c r="B2615" s="7"/>
      <c r="C2615" s="18"/>
      <c r="D2615" s="42"/>
      <c r="E2615" s="36"/>
      <c r="F2615" s="112" t="str">
        <f t="shared" si="128"/>
        <v/>
      </c>
      <c r="G2615" s="113">
        <f t="shared" si="126"/>
        <v>0</v>
      </c>
      <c r="H2615" s="115">
        <f t="shared" si="127"/>
        <v>0</v>
      </c>
      <c r="I2615" s="18"/>
      <c r="J2615" s="18"/>
      <c r="K2615" s="7"/>
      <c r="L2615" s="7"/>
      <c r="M2615" s="7"/>
      <c r="N2615" s="18"/>
      <c r="O2615" s="122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</row>
    <row r="2616" spans="1:30" hidden="1">
      <c r="A2616" s="18"/>
      <c r="B2616" s="7"/>
      <c r="C2616" s="18"/>
      <c r="D2616" s="42"/>
      <c r="E2616" s="36"/>
      <c r="F2616" s="112" t="str">
        <f t="shared" si="128"/>
        <v/>
      </c>
      <c r="G2616" s="113">
        <f t="shared" si="126"/>
        <v>0</v>
      </c>
      <c r="H2616" s="115">
        <f t="shared" si="127"/>
        <v>0</v>
      </c>
      <c r="I2616" s="18"/>
      <c r="J2616" s="18"/>
      <c r="K2616" s="7"/>
      <c r="L2616" s="7"/>
      <c r="M2616" s="7"/>
      <c r="N2616" s="18"/>
      <c r="O2616" s="122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</row>
    <row r="2617" spans="1:30" hidden="1">
      <c r="A2617" s="18"/>
      <c r="B2617" s="7"/>
      <c r="C2617" s="18"/>
      <c r="D2617" s="42"/>
      <c r="E2617" s="36"/>
      <c r="F2617" s="112" t="str">
        <f t="shared" si="128"/>
        <v/>
      </c>
      <c r="G2617" s="113">
        <f t="shared" si="126"/>
        <v>0</v>
      </c>
      <c r="H2617" s="115">
        <f t="shared" si="127"/>
        <v>0</v>
      </c>
      <c r="I2617" s="18"/>
      <c r="J2617" s="18"/>
      <c r="K2617" s="7"/>
      <c r="L2617" s="7"/>
      <c r="M2617" s="7"/>
      <c r="N2617" s="18"/>
      <c r="O2617" s="122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</row>
    <row r="2618" spans="1:30" hidden="1">
      <c r="A2618" s="18"/>
      <c r="B2618" s="7"/>
      <c r="C2618" s="18"/>
      <c r="D2618" s="42"/>
      <c r="E2618" s="36"/>
      <c r="F2618" s="112" t="str">
        <f t="shared" si="128"/>
        <v/>
      </c>
      <c r="G2618" s="113">
        <f t="shared" si="126"/>
        <v>0</v>
      </c>
      <c r="H2618" s="115">
        <f t="shared" si="127"/>
        <v>0</v>
      </c>
      <c r="I2618" s="18"/>
      <c r="J2618" s="18"/>
      <c r="K2618" s="7"/>
      <c r="L2618" s="7"/>
      <c r="M2618" s="7"/>
      <c r="N2618" s="18"/>
      <c r="O2618" s="122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</row>
    <row r="2619" spans="1:30" hidden="1">
      <c r="A2619" s="18"/>
      <c r="B2619" s="7"/>
      <c r="C2619" s="18"/>
      <c r="D2619" s="42"/>
      <c r="E2619" s="36"/>
      <c r="F2619" s="112" t="str">
        <f t="shared" si="128"/>
        <v/>
      </c>
      <c r="G2619" s="113">
        <f t="shared" si="126"/>
        <v>0</v>
      </c>
      <c r="H2619" s="115">
        <f t="shared" si="127"/>
        <v>0</v>
      </c>
      <c r="I2619" s="18"/>
      <c r="J2619" s="18"/>
      <c r="K2619" s="7"/>
      <c r="L2619" s="7"/>
      <c r="M2619" s="7"/>
      <c r="N2619" s="18"/>
      <c r="O2619" s="122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</row>
    <row r="2620" spans="1:30" hidden="1">
      <c r="A2620" s="18"/>
      <c r="B2620" s="7"/>
      <c r="C2620" s="18"/>
      <c r="D2620" s="42"/>
      <c r="E2620" s="36"/>
      <c r="F2620" s="112" t="str">
        <f t="shared" si="128"/>
        <v/>
      </c>
      <c r="G2620" s="113">
        <f t="shared" si="126"/>
        <v>0</v>
      </c>
      <c r="H2620" s="115">
        <f t="shared" si="127"/>
        <v>0</v>
      </c>
      <c r="I2620" s="18"/>
      <c r="J2620" s="18"/>
      <c r="K2620" s="7"/>
      <c r="L2620" s="7"/>
      <c r="M2620" s="7"/>
      <c r="N2620" s="18"/>
      <c r="O2620" s="122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</row>
    <row r="2621" spans="1:30" hidden="1">
      <c r="A2621" s="18"/>
      <c r="B2621" s="7"/>
      <c r="C2621" s="18"/>
      <c r="D2621" s="42"/>
      <c r="E2621" s="36"/>
      <c r="F2621" s="112" t="str">
        <f t="shared" si="128"/>
        <v/>
      </c>
      <c r="G2621" s="113">
        <f t="shared" si="126"/>
        <v>0</v>
      </c>
      <c r="H2621" s="115">
        <f t="shared" si="127"/>
        <v>0</v>
      </c>
      <c r="I2621" s="18"/>
      <c r="J2621" s="18"/>
      <c r="K2621" s="7"/>
      <c r="L2621" s="7"/>
      <c r="M2621" s="7"/>
      <c r="N2621" s="18"/>
      <c r="O2621" s="122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</row>
    <row r="2622" spans="1:30" hidden="1">
      <c r="A2622" s="18"/>
      <c r="B2622" s="7"/>
      <c r="C2622" s="18"/>
      <c r="D2622" s="42"/>
      <c r="E2622" s="36"/>
      <c r="F2622" s="112" t="str">
        <f t="shared" si="128"/>
        <v/>
      </c>
      <c r="G2622" s="113">
        <f t="shared" si="126"/>
        <v>0</v>
      </c>
      <c r="H2622" s="115">
        <f t="shared" si="127"/>
        <v>0</v>
      </c>
      <c r="I2622" s="18"/>
      <c r="J2622" s="18"/>
      <c r="K2622" s="7"/>
      <c r="L2622" s="7"/>
      <c r="M2622" s="7"/>
      <c r="N2622" s="18"/>
      <c r="O2622" s="122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</row>
    <row r="2623" spans="1:30" hidden="1">
      <c r="A2623" s="18"/>
      <c r="B2623" s="7"/>
      <c r="C2623" s="18"/>
      <c r="D2623" s="42"/>
      <c r="E2623" s="36"/>
      <c r="F2623" s="112" t="str">
        <f t="shared" si="128"/>
        <v/>
      </c>
      <c r="G2623" s="113">
        <f t="shared" si="126"/>
        <v>0</v>
      </c>
      <c r="H2623" s="115">
        <f t="shared" si="127"/>
        <v>0</v>
      </c>
      <c r="I2623" s="18"/>
      <c r="J2623" s="18"/>
      <c r="K2623" s="7"/>
      <c r="L2623" s="7"/>
      <c r="M2623" s="7"/>
      <c r="N2623" s="18"/>
      <c r="O2623" s="122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</row>
    <row r="2624" spans="1:30" hidden="1">
      <c r="A2624" s="18"/>
      <c r="B2624" s="7"/>
      <c r="C2624" s="18"/>
      <c r="D2624" s="42"/>
      <c r="E2624" s="36"/>
      <c r="F2624" s="112" t="str">
        <f t="shared" si="128"/>
        <v/>
      </c>
      <c r="G2624" s="113">
        <f t="shared" si="126"/>
        <v>0</v>
      </c>
      <c r="H2624" s="115">
        <f t="shared" si="127"/>
        <v>0</v>
      </c>
      <c r="I2624" s="18"/>
      <c r="J2624" s="18"/>
      <c r="K2624" s="7"/>
      <c r="L2624" s="7"/>
      <c r="M2624" s="7"/>
      <c r="N2624" s="18"/>
      <c r="O2624" s="122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</row>
    <row r="2625" spans="1:30" hidden="1">
      <c r="A2625" s="18"/>
      <c r="B2625" s="7"/>
      <c r="C2625" s="18"/>
      <c r="D2625" s="42"/>
      <c r="E2625" s="36"/>
      <c r="F2625" s="112" t="str">
        <f t="shared" si="128"/>
        <v/>
      </c>
      <c r="G2625" s="113">
        <f t="shared" si="126"/>
        <v>0</v>
      </c>
      <c r="H2625" s="115">
        <f t="shared" si="127"/>
        <v>0</v>
      </c>
      <c r="I2625" s="18"/>
      <c r="J2625" s="18"/>
      <c r="K2625" s="7"/>
      <c r="L2625" s="7"/>
      <c r="M2625" s="7"/>
      <c r="N2625" s="18"/>
      <c r="O2625" s="122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</row>
    <row r="2626" spans="1:30" hidden="1">
      <c r="A2626" s="18"/>
      <c r="B2626" s="7"/>
      <c r="C2626" s="18"/>
      <c r="D2626" s="42"/>
      <c r="E2626" s="36"/>
      <c r="F2626" s="112" t="str">
        <f t="shared" si="128"/>
        <v/>
      </c>
      <c r="G2626" s="113">
        <f t="shared" ref="G2626:G2689" si="129">IF(AND(ISNUMBER(F2626), F2626&lt;4), 1, 0)</f>
        <v>0</v>
      </c>
      <c r="H2626" s="115">
        <f t="shared" ref="H2626:H2689" si="130">IF(AND(G2626=1, COUNTIFS(A:A, A2626, B:B, B2626, C:C, C2626) &gt; 1), 1, 0)</f>
        <v>0</v>
      </c>
      <c r="I2626" s="18"/>
      <c r="J2626" s="18"/>
      <c r="K2626" s="7"/>
      <c r="L2626" s="7"/>
      <c r="M2626" s="7"/>
      <c r="N2626" s="18"/>
      <c r="O2626" s="122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</row>
    <row r="2627" spans="1:30" hidden="1">
      <c r="A2627" s="18"/>
      <c r="B2627" s="7"/>
      <c r="C2627" s="18"/>
      <c r="D2627" s="42"/>
      <c r="E2627" s="36"/>
      <c r="F2627" s="112" t="str">
        <f t="shared" ref="F2627:F2690" si="131">IF(ISNUMBER(SEARCH("h",E2627)), LEFT(E2627,SEARCH("h",E2627)-1) + IFERROR(MID(E2627,SEARCH("h",E2627)+1,LEN(E2627)-SEARCH("h",E2627)-1)/60, 0), IF(ISNUMBER(SEARCH("p",E2627)), LEFT(E2627,SEARCH("p",E2627)-1)/60, "")
)</f>
        <v/>
      </c>
      <c r="G2627" s="113">
        <f t="shared" si="129"/>
        <v>0</v>
      </c>
      <c r="H2627" s="115">
        <f t="shared" si="130"/>
        <v>0</v>
      </c>
      <c r="I2627" s="18"/>
      <c r="J2627" s="18"/>
      <c r="K2627" s="7"/>
      <c r="L2627" s="7"/>
      <c r="M2627" s="7"/>
      <c r="N2627" s="18"/>
      <c r="O2627" s="122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</row>
    <row r="2628" spans="1:30" hidden="1">
      <c r="A2628" s="18"/>
      <c r="B2628" s="7"/>
      <c r="C2628" s="18"/>
      <c r="D2628" s="42"/>
      <c r="E2628" s="36"/>
      <c r="F2628" s="112" t="str">
        <f t="shared" si="131"/>
        <v/>
      </c>
      <c r="G2628" s="113">
        <f t="shared" si="129"/>
        <v>0</v>
      </c>
      <c r="H2628" s="115">
        <f t="shared" si="130"/>
        <v>0</v>
      </c>
      <c r="I2628" s="18"/>
      <c r="J2628" s="18"/>
      <c r="K2628" s="7"/>
      <c r="L2628" s="7"/>
      <c r="M2628" s="7"/>
      <c r="N2628" s="18"/>
      <c r="O2628" s="122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</row>
    <row r="2629" spans="1:30" hidden="1">
      <c r="A2629" s="18"/>
      <c r="B2629" s="7"/>
      <c r="C2629" s="18"/>
      <c r="D2629" s="42"/>
      <c r="E2629" s="36"/>
      <c r="F2629" s="112" t="str">
        <f t="shared" si="131"/>
        <v/>
      </c>
      <c r="G2629" s="113">
        <f t="shared" si="129"/>
        <v>0</v>
      </c>
      <c r="H2629" s="115">
        <f t="shared" si="130"/>
        <v>0</v>
      </c>
      <c r="I2629" s="18"/>
      <c r="J2629" s="18"/>
      <c r="K2629" s="7"/>
      <c r="L2629" s="7"/>
      <c r="M2629" s="7"/>
      <c r="N2629" s="18"/>
      <c r="O2629" s="122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</row>
    <row r="2630" spans="1:30" hidden="1">
      <c r="A2630" s="18"/>
      <c r="B2630" s="7"/>
      <c r="C2630" s="18"/>
      <c r="D2630" s="42"/>
      <c r="E2630" s="36"/>
      <c r="F2630" s="112" t="str">
        <f t="shared" si="131"/>
        <v/>
      </c>
      <c r="G2630" s="113">
        <f t="shared" si="129"/>
        <v>0</v>
      </c>
      <c r="H2630" s="115">
        <f t="shared" si="130"/>
        <v>0</v>
      </c>
      <c r="I2630" s="18"/>
      <c r="J2630" s="18"/>
      <c r="K2630" s="7"/>
      <c r="L2630" s="7"/>
      <c r="M2630" s="7"/>
      <c r="N2630" s="18"/>
      <c r="O2630" s="122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</row>
    <row r="2631" spans="1:30" hidden="1">
      <c r="A2631" s="18"/>
      <c r="B2631" s="7"/>
      <c r="C2631" s="18"/>
      <c r="D2631" s="42"/>
      <c r="E2631" s="36"/>
      <c r="F2631" s="112" t="str">
        <f t="shared" si="131"/>
        <v/>
      </c>
      <c r="G2631" s="113">
        <f t="shared" si="129"/>
        <v>0</v>
      </c>
      <c r="H2631" s="115">
        <f t="shared" si="130"/>
        <v>0</v>
      </c>
      <c r="I2631" s="18"/>
      <c r="J2631" s="18"/>
      <c r="K2631" s="7"/>
      <c r="L2631" s="7"/>
      <c r="M2631" s="7"/>
      <c r="N2631" s="18"/>
      <c r="O2631" s="122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</row>
    <row r="2632" spans="1:30" hidden="1">
      <c r="A2632" s="18"/>
      <c r="B2632" s="7"/>
      <c r="C2632" s="18"/>
      <c r="D2632" s="42"/>
      <c r="E2632" s="36"/>
      <c r="F2632" s="112" t="str">
        <f t="shared" si="131"/>
        <v/>
      </c>
      <c r="G2632" s="113">
        <f t="shared" si="129"/>
        <v>0</v>
      </c>
      <c r="H2632" s="115">
        <f t="shared" si="130"/>
        <v>0</v>
      </c>
      <c r="I2632" s="18"/>
      <c r="J2632" s="18"/>
      <c r="K2632" s="7"/>
      <c r="L2632" s="7"/>
      <c r="M2632" s="7"/>
      <c r="N2632" s="18"/>
      <c r="O2632" s="122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</row>
    <row r="2633" spans="1:30" hidden="1">
      <c r="A2633" s="18"/>
      <c r="B2633" s="7"/>
      <c r="C2633" s="18"/>
      <c r="D2633" s="42"/>
      <c r="E2633" s="36"/>
      <c r="F2633" s="112" t="str">
        <f t="shared" si="131"/>
        <v/>
      </c>
      <c r="G2633" s="113">
        <f t="shared" si="129"/>
        <v>0</v>
      </c>
      <c r="H2633" s="115">
        <f t="shared" si="130"/>
        <v>0</v>
      </c>
      <c r="I2633" s="18"/>
      <c r="J2633" s="18"/>
      <c r="K2633" s="7"/>
      <c r="L2633" s="7"/>
      <c r="M2633" s="7"/>
      <c r="N2633" s="18"/>
      <c r="O2633" s="122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</row>
    <row r="2634" spans="1:30" hidden="1">
      <c r="A2634" s="18"/>
      <c r="B2634" s="7"/>
      <c r="C2634" s="18"/>
      <c r="D2634" s="42"/>
      <c r="E2634" s="36"/>
      <c r="F2634" s="112" t="str">
        <f t="shared" si="131"/>
        <v/>
      </c>
      <c r="G2634" s="113">
        <f t="shared" si="129"/>
        <v>0</v>
      </c>
      <c r="H2634" s="115">
        <f t="shared" si="130"/>
        <v>0</v>
      </c>
      <c r="I2634" s="18"/>
      <c r="J2634" s="18"/>
      <c r="K2634" s="7"/>
      <c r="L2634" s="7"/>
      <c r="M2634" s="7"/>
      <c r="N2634" s="18"/>
      <c r="O2634" s="122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</row>
    <row r="2635" spans="1:30" hidden="1">
      <c r="A2635" s="18"/>
      <c r="B2635" s="7"/>
      <c r="C2635" s="18"/>
      <c r="D2635" s="42"/>
      <c r="E2635" s="36"/>
      <c r="F2635" s="112" t="str">
        <f t="shared" si="131"/>
        <v/>
      </c>
      <c r="G2635" s="113">
        <f t="shared" si="129"/>
        <v>0</v>
      </c>
      <c r="H2635" s="115">
        <f t="shared" si="130"/>
        <v>0</v>
      </c>
      <c r="I2635" s="18"/>
      <c r="J2635" s="18"/>
      <c r="K2635" s="7"/>
      <c r="L2635" s="7"/>
      <c r="M2635" s="7"/>
      <c r="N2635" s="18"/>
      <c r="O2635" s="122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</row>
    <row r="2636" spans="1:30" hidden="1">
      <c r="A2636" s="18"/>
      <c r="B2636" s="7"/>
      <c r="C2636" s="18"/>
      <c r="D2636" s="42"/>
      <c r="E2636" s="36"/>
      <c r="F2636" s="112" t="str">
        <f t="shared" si="131"/>
        <v/>
      </c>
      <c r="G2636" s="113">
        <f t="shared" si="129"/>
        <v>0</v>
      </c>
      <c r="H2636" s="115">
        <f t="shared" si="130"/>
        <v>0</v>
      </c>
      <c r="I2636" s="18"/>
      <c r="J2636" s="18"/>
      <c r="K2636" s="7"/>
      <c r="L2636" s="7"/>
      <c r="M2636" s="7"/>
      <c r="N2636" s="18"/>
      <c r="O2636" s="122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</row>
    <row r="2637" spans="1:30" hidden="1">
      <c r="A2637" s="18"/>
      <c r="B2637" s="7"/>
      <c r="C2637" s="18"/>
      <c r="D2637" s="42"/>
      <c r="E2637" s="36"/>
      <c r="F2637" s="112" t="str">
        <f t="shared" si="131"/>
        <v/>
      </c>
      <c r="G2637" s="113">
        <f t="shared" si="129"/>
        <v>0</v>
      </c>
      <c r="H2637" s="115">
        <f t="shared" si="130"/>
        <v>0</v>
      </c>
      <c r="I2637" s="18"/>
      <c r="J2637" s="18"/>
      <c r="K2637" s="7"/>
      <c r="L2637" s="7"/>
      <c r="M2637" s="7"/>
      <c r="N2637" s="18"/>
      <c r="O2637" s="122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</row>
    <row r="2638" spans="1:30" hidden="1">
      <c r="A2638" s="18"/>
      <c r="B2638" s="7"/>
      <c r="C2638" s="18"/>
      <c r="D2638" s="42"/>
      <c r="E2638" s="36"/>
      <c r="F2638" s="112" t="str">
        <f t="shared" si="131"/>
        <v/>
      </c>
      <c r="G2638" s="113">
        <f t="shared" si="129"/>
        <v>0</v>
      </c>
      <c r="H2638" s="115">
        <f t="shared" si="130"/>
        <v>0</v>
      </c>
      <c r="I2638" s="18"/>
      <c r="J2638" s="18"/>
      <c r="K2638" s="7"/>
      <c r="L2638" s="7"/>
      <c r="M2638" s="7"/>
      <c r="N2638" s="18"/>
      <c r="O2638" s="122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</row>
    <row r="2639" spans="1:30" hidden="1">
      <c r="A2639" s="18"/>
      <c r="B2639" s="7"/>
      <c r="C2639" s="18"/>
      <c r="D2639" s="42"/>
      <c r="E2639" s="36"/>
      <c r="F2639" s="112" t="str">
        <f t="shared" si="131"/>
        <v/>
      </c>
      <c r="G2639" s="113">
        <f t="shared" si="129"/>
        <v>0</v>
      </c>
      <c r="H2639" s="115">
        <f t="shared" si="130"/>
        <v>0</v>
      </c>
      <c r="I2639" s="18"/>
      <c r="J2639" s="18"/>
      <c r="K2639" s="7"/>
      <c r="L2639" s="7"/>
      <c r="M2639" s="7"/>
      <c r="N2639" s="18"/>
      <c r="O2639" s="122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</row>
    <row r="2640" spans="1:30" hidden="1">
      <c r="A2640" s="18"/>
      <c r="B2640" s="7"/>
      <c r="C2640" s="18"/>
      <c r="D2640" s="42"/>
      <c r="E2640" s="36"/>
      <c r="F2640" s="112" t="str">
        <f t="shared" si="131"/>
        <v/>
      </c>
      <c r="G2640" s="113">
        <f t="shared" si="129"/>
        <v>0</v>
      </c>
      <c r="H2640" s="115">
        <f t="shared" si="130"/>
        <v>0</v>
      </c>
      <c r="I2640" s="18"/>
      <c r="J2640" s="18"/>
      <c r="K2640" s="7"/>
      <c r="L2640" s="7"/>
      <c r="M2640" s="7"/>
      <c r="N2640" s="18"/>
      <c r="O2640" s="122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</row>
    <row r="2641" spans="1:30" hidden="1">
      <c r="A2641" s="18"/>
      <c r="B2641" s="7"/>
      <c r="C2641" s="18"/>
      <c r="D2641" s="42"/>
      <c r="E2641" s="36"/>
      <c r="F2641" s="112" t="str">
        <f t="shared" si="131"/>
        <v/>
      </c>
      <c r="G2641" s="113">
        <f t="shared" si="129"/>
        <v>0</v>
      </c>
      <c r="H2641" s="115">
        <f t="shared" si="130"/>
        <v>0</v>
      </c>
      <c r="I2641" s="18"/>
      <c r="J2641" s="18"/>
      <c r="K2641" s="7"/>
      <c r="L2641" s="7"/>
      <c r="M2641" s="7"/>
      <c r="N2641" s="18"/>
      <c r="O2641" s="122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</row>
    <row r="2642" spans="1:30" hidden="1">
      <c r="A2642" s="18"/>
      <c r="B2642" s="7"/>
      <c r="C2642" s="18"/>
      <c r="D2642" s="42"/>
      <c r="E2642" s="36"/>
      <c r="F2642" s="112" t="str">
        <f t="shared" si="131"/>
        <v/>
      </c>
      <c r="G2642" s="113">
        <f t="shared" si="129"/>
        <v>0</v>
      </c>
      <c r="H2642" s="115">
        <f t="shared" si="130"/>
        <v>0</v>
      </c>
      <c r="I2642" s="18"/>
      <c r="J2642" s="18"/>
      <c r="K2642" s="7"/>
      <c r="L2642" s="7"/>
      <c r="M2642" s="7"/>
      <c r="N2642" s="18"/>
      <c r="O2642" s="122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</row>
    <row r="2643" spans="1:30" hidden="1">
      <c r="A2643" s="18"/>
      <c r="B2643" s="7"/>
      <c r="C2643" s="18"/>
      <c r="D2643" s="42"/>
      <c r="E2643" s="36"/>
      <c r="F2643" s="112" t="str">
        <f t="shared" si="131"/>
        <v/>
      </c>
      <c r="G2643" s="113">
        <f t="shared" si="129"/>
        <v>0</v>
      </c>
      <c r="H2643" s="115">
        <f t="shared" si="130"/>
        <v>0</v>
      </c>
      <c r="I2643" s="18"/>
      <c r="J2643" s="18"/>
      <c r="K2643" s="7"/>
      <c r="L2643" s="7"/>
      <c r="M2643" s="7"/>
      <c r="N2643" s="18"/>
      <c r="O2643" s="122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</row>
    <row r="2644" spans="1:30" hidden="1">
      <c r="A2644" s="18"/>
      <c r="B2644" s="7"/>
      <c r="C2644" s="18"/>
      <c r="D2644" s="42"/>
      <c r="E2644" s="36"/>
      <c r="F2644" s="112" t="str">
        <f t="shared" si="131"/>
        <v/>
      </c>
      <c r="G2644" s="113">
        <f t="shared" si="129"/>
        <v>0</v>
      </c>
      <c r="H2644" s="115">
        <f t="shared" si="130"/>
        <v>0</v>
      </c>
      <c r="I2644" s="18"/>
      <c r="J2644" s="18"/>
      <c r="K2644" s="7"/>
      <c r="L2644" s="7"/>
      <c r="M2644" s="7"/>
      <c r="N2644" s="18"/>
      <c r="O2644" s="122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</row>
    <row r="2645" spans="1:30" hidden="1">
      <c r="A2645" s="18"/>
      <c r="B2645" s="7"/>
      <c r="C2645" s="18"/>
      <c r="D2645" s="42"/>
      <c r="E2645" s="36"/>
      <c r="F2645" s="112" t="str">
        <f t="shared" si="131"/>
        <v/>
      </c>
      <c r="G2645" s="113">
        <f t="shared" si="129"/>
        <v>0</v>
      </c>
      <c r="H2645" s="115">
        <f t="shared" si="130"/>
        <v>0</v>
      </c>
      <c r="I2645" s="18"/>
      <c r="J2645" s="18"/>
      <c r="K2645" s="7"/>
      <c r="L2645" s="7"/>
      <c r="M2645" s="7"/>
      <c r="N2645" s="18"/>
      <c r="O2645" s="122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</row>
    <row r="2646" spans="1:30" hidden="1">
      <c r="A2646" s="18"/>
      <c r="B2646" s="7"/>
      <c r="C2646" s="18"/>
      <c r="D2646" s="42"/>
      <c r="E2646" s="36"/>
      <c r="F2646" s="112" t="str">
        <f t="shared" si="131"/>
        <v/>
      </c>
      <c r="G2646" s="113">
        <f t="shared" si="129"/>
        <v>0</v>
      </c>
      <c r="H2646" s="115">
        <f t="shared" si="130"/>
        <v>0</v>
      </c>
      <c r="I2646" s="18"/>
      <c r="J2646" s="18"/>
      <c r="K2646" s="7"/>
      <c r="L2646" s="7"/>
      <c r="M2646" s="7"/>
      <c r="N2646" s="18"/>
      <c r="O2646" s="122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</row>
    <row r="2647" spans="1:30" hidden="1">
      <c r="A2647" s="18"/>
      <c r="B2647" s="7"/>
      <c r="C2647" s="18"/>
      <c r="D2647" s="42"/>
      <c r="E2647" s="36"/>
      <c r="F2647" s="112" t="str">
        <f t="shared" si="131"/>
        <v/>
      </c>
      <c r="G2647" s="113">
        <f t="shared" si="129"/>
        <v>0</v>
      </c>
      <c r="H2647" s="115">
        <f t="shared" si="130"/>
        <v>0</v>
      </c>
      <c r="I2647" s="18"/>
      <c r="J2647" s="18"/>
      <c r="K2647" s="7"/>
      <c r="L2647" s="7"/>
      <c r="M2647" s="7"/>
      <c r="N2647" s="18"/>
      <c r="O2647" s="122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</row>
    <row r="2648" spans="1:30" hidden="1">
      <c r="A2648" s="18"/>
      <c r="B2648" s="7"/>
      <c r="C2648" s="18"/>
      <c r="D2648" s="42"/>
      <c r="E2648" s="36"/>
      <c r="F2648" s="112" t="str">
        <f t="shared" si="131"/>
        <v/>
      </c>
      <c r="G2648" s="113">
        <f t="shared" si="129"/>
        <v>0</v>
      </c>
      <c r="H2648" s="115">
        <f t="shared" si="130"/>
        <v>0</v>
      </c>
      <c r="I2648" s="18"/>
      <c r="J2648" s="18"/>
      <c r="K2648" s="7"/>
      <c r="L2648" s="7"/>
      <c r="M2648" s="7"/>
      <c r="N2648" s="18"/>
      <c r="O2648" s="122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</row>
    <row r="2649" spans="1:30" hidden="1">
      <c r="A2649" s="18"/>
      <c r="B2649" s="7"/>
      <c r="C2649" s="18"/>
      <c r="D2649" s="42"/>
      <c r="E2649" s="36"/>
      <c r="F2649" s="112" t="str">
        <f t="shared" si="131"/>
        <v/>
      </c>
      <c r="G2649" s="113">
        <f t="shared" si="129"/>
        <v>0</v>
      </c>
      <c r="H2649" s="115">
        <f t="shared" si="130"/>
        <v>0</v>
      </c>
      <c r="I2649" s="18"/>
      <c r="J2649" s="18"/>
      <c r="K2649" s="7"/>
      <c r="L2649" s="7"/>
      <c r="M2649" s="7"/>
      <c r="N2649" s="18"/>
      <c r="O2649" s="122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</row>
    <row r="2650" spans="1:30" hidden="1">
      <c r="A2650" s="18"/>
      <c r="B2650" s="7"/>
      <c r="C2650" s="18"/>
      <c r="D2650" s="42"/>
      <c r="E2650" s="36"/>
      <c r="F2650" s="112" t="str">
        <f t="shared" si="131"/>
        <v/>
      </c>
      <c r="G2650" s="113">
        <f t="shared" si="129"/>
        <v>0</v>
      </c>
      <c r="H2650" s="115">
        <f t="shared" si="130"/>
        <v>0</v>
      </c>
      <c r="I2650" s="18"/>
      <c r="J2650" s="18"/>
      <c r="K2650" s="7"/>
      <c r="L2650" s="7"/>
      <c r="M2650" s="7"/>
      <c r="N2650" s="18"/>
      <c r="O2650" s="122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</row>
    <row r="2651" spans="1:30" hidden="1">
      <c r="A2651" s="18"/>
      <c r="B2651" s="7"/>
      <c r="C2651" s="18"/>
      <c r="D2651" s="42"/>
      <c r="E2651" s="36"/>
      <c r="F2651" s="112" t="str">
        <f t="shared" si="131"/>
        <v/>
      </c>
      <c r="G2651" s="113">
        <f t="shared" si="129"/>
        <v>0</v>
      </c>
      <c r="H2651" s="115">
        <f t="shared" si="130"/>
        <v>0</v>
      </c>
      <c r="I2651" s="18"/>
      <c r="J2651" s="18"/>
      <c r="K2651" s="7"/>
      <c r="L2651" s="7"/>
      <c r="M2651" s="7"/>
      <c r="N2651" s="18"/>
      <c r="O2651" s="122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</row>
    <row r="2652" spans="1:30" hidden="1">
      <c r="A2652" s="18"/>
      <c r="B2652" s="7"/>
      <c r="C2652" s="18"/>
      <c r="D2652" s="42"/>
      <c r="E2652" s="36"/>
      <c r="F2652" s="112" t="str">
        <f t="shared" si="131"/>
        <v/>
      </c>
      <c r="G2652" s="113">
        <f t="shared" si="129"/>
        <v>0</v>
      </c>
      <c r="H2652" s="115">
        <f t="shared" si="130"/>
        <v>0</v>
      </c>
      <c r="I2652" s="18"/>
      <c r="J2652" s="18"/>
      <c r="K2652" s="7"/>
      <c r="L2652" s="7"/>
      <c r="M2652" s="7"/>
      <c r="N2652" s="18"/>
      <c r="O2652" s="122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</row>
    <row r="2653" spans="1:30" hidden="1">
      <c r="A2653" s="18"/>
      <c r="B2653" s="7"/>
      <c r="C2653" s="18"/>
      <c r="D2653" s="42"/>
      <c r="E2653" s="36"/>
      <c r="F2653" s="112" t="str">
        <f t="shared" si="131"/>
        <v/>
      </c>
      <c r="G2653" s="113">
        <f t="shared" si="129"/>
        <v>0</v>
      </c>
      <c r="H2653" s="115">
        <f t="shared" si="130"/>
        <v>0</v>
      </c>
      <c r="I2653" s="18"/>
      <c r="J2653" s="18"/>
      <c r="K2653" s="7"/>
      <c r="L2653" s="7"/>
      <c r="M2653" s="7"/>
      <c r="N2653" s="18"/>
      <c r="O2653" s="122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</row>
    <row r="2654" spans="1:30" hidden="1">
      <c r="A2654" s="18"/>
      <c r="B2654" s="7"/>
      <c r="C2654" s="18"/>
      <c r="D2654" s="42"/>
      <c r="E2654" s="36"/>
      <c r="F2654" s="112" t="str">
        <f t="shared" si="131"/>
        <v/>
      </c>
      <c r="G2654" s="113">
        <f t="shared" si="129"/>
        <v>0</v>
      </c>
      <c r="H2654" s="115">
        <f t="shared" si="130"/>
        <v>0</v>
      </c>
      <c r="I2654" s="18"/>
      <c r="J2654" s="18"/>
      <c r="K2654" s="7"/>
      <c r="L2654" s="7"/>
      <c r="M2654" s="7"/>
      <c r="N2654" s="18"/>
      <c r="O2654" s="122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</row>
    <row r="2655" spans="1:30" hidden="1">
      <c r="A2655" s="18"/>
      <c r="B2655" s="7"/>
      <c r="C2655" s="18"/>
      <c r="D2655" s="42"/>
      <c r="E2655" s="36"/>
      <c r="F2655" s="112" t="str">
        <f t="shared" si="131"/>
        <v/>
      </c>
      <c r="G2655" s="113">
        <f t="shared" si="129"/>
        <v>0</v>
      </c>
      <c r="H2655" s="115">
        <f t="shared" si="130"/>
        <v>0</v>
      </c>
      <c r="I2655" s="18"/>
      <c r="J2655" s="18"/>
      <c r="K2655" s="7"/>
      <c r="L2655" s="7"/>
      <c r="M2655" s="7"/>
      <c r="N2655" s="18"/>
      <c r="O2655" s="122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</row>
    <row r="2656" spans="1:30" hidden="1">
      <c r="A2656" s="18"/>
      <c r="B2656" s="7"/>
      <c r="C2656" s="18"/>
      <c r="D2656" s="42"/>
      <c r="E2656" s="36"/>
      <c r="F2656" s="112" t="str">
        <f t="shared" si="131"/>
        <v/>
      </c>
      <c r="G2656" s="113">
        <f t="shared" si="129"/>
        <v>0</v>
      </c>
      <c r="H2656" s="115">
        <f t="shared" si="130"/>
        <v>0</v>
      </c>
      <c r="I2656" s="18"/>
      <c r="J2656" s="18"/>
      <c r="K2656" s="7"/>
      <c r="L2656" s="7"/>
      <c r="M2656" s="7"/>
      <c r="N2656" s="18"/>
      <c r="O2656" s="122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</row>
    <row r="2657" spans="1:30" hidden="1">
      <c r="A2657" s="18"/>
      <c r="B2657" s="7"/>
      <c r="C2657" s="18"/>
      <c r="D2657" s="42"/>
      <c r="E2657" s="36"/>
      <c r="F2657" s="112" t="str">
        <f t="shared" si="131"/>
        <v/>
      </c>
      <c r="G2657" s="113">
        <f t="shared" si="129"/>
        <v>0</v>
      </c>
      <c r="H2657" s="115">
        <f t="shared" si="130"/>
        <v>0</v>
      </c>
      <c r="I2657" s="18"/>
      <c r="J2657" s="18"/>
      <c r="K2657" s="7"/>
      <c r="L2657" s="7"/>
      <c r="M2657" s="7"/>
      <c r="N2657" s="18"/>
      <c r="O2657" s="122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</row>
    <row r="2658" spans="1:30" hidden="1">
      <c r="A2658" s="18"/>
      <c r="B2658" s="7"/>
      <c r="C2658" s="18"/>
      <c r="D2658" s="42"/>
      <c r="E2658" s="36"/>
      <c r="F2658" s="112" t="str">
        <f t="shared" si="131"/>
        <v/>
      </c>
      <c r="G2658" s="113">
        <f t="shared" si="129"/>
        <v>0</v>
      </c>
      <c r="H2658" s="115">
        <f t="shared" si="130"/>
        <v>0</v>
      </c>
      <c r="I2658" s="18"/>
      <c r="J2658" s="18"/>
      <c r="K2658" s="7"/>
      <c r="L2658" s="7"/>
      <c r="M2658" s="7"/>
      <c r="N2658" s="18"/>
      <c r="O2658" s="122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</row>
    <row r="2659" spans="1:30" hidden="1">
      <c r="A2659" s="18"/>
      <c r="B2659" s="7"/>
      <c r="C2659" s="18"/>
      <c r="D2659" s="42"/>
      <c r="E2659" s="36"/>
      <c r="F2659" s="112" t="str">
        <f t="shared" si="131"/>
        <v/>
      </c>
      <c r="G2659" s="113">
        <f t="shared" si="129"/>
        <v>0</v>
      </c>
      <c r="H2659" s="115">
        <f t="shared" si="130"/>
        <v>0</v>
      </c>
      <c r="I2659" s="18"/>
      <c r="J2659" s="18"/>
      <c r="K2659" s="7"/>
      <c r="L2659" s="7"/>
      <c r="M2659" s="7"/>
      <c r="N2659" s="18"/>
      <c r="O2659" s="122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</row>
    <row r="2660" spans="1:30" hidden="1">
      <c r="A2660" s="18"/>
      <c r="B2660" s="7"/>
      <c r="C2660" s="18"/>
      <c r="D2660" s="42"/>
      <c r="E2660" s="36"/>
      <c r="F2660" s="112" t="str">
        <f t="shared" si="131"/>
        <v/>
      </c>
      <c r="G2660" s="113">
        <f t="shared" si="129"/>
        <v>0</v>
      </c>
      <c r="H2660" s="115">
        <f t="shared" si="130"/>
        <v>0</v>
      </c>
      <c r="I2660" s="18"/>
      <c r="J2660" s="18"/>
      <c r="K2660" s="7"/>
      <c r="L2660" s="7"/>
      <c r="M2660" s="7"/>
      <c r="N2660" s="18"/>
      <c r="O2660" s="122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</row>
    <row r="2661" spans="1:30" hidden="1">
      <c r="A2661" s="18"/>
      <c r="B2661" s="7"/>
      <c r="C2661" s="18"/>
      <c r="D2661" s="42"/>
      <c r="E2661" s="36"/>
      <c r="F2661" s="112" t="str">
        <f t="shared" si="131"/>
        <v/>
      </c>
      <c r="G2661" s="113">
        <f t="shared" si="129"/>
        <v>0</v>
      </c>
      <c r="H2661" s="115">
        <f t="shared" si="130"/>
        <v>0</v>
      </c>
      <c r="I2661" s="18"/>
      <c r="J2661" s="18"/>
      <c r="K2661" s="7"/>
      <c r="L2661" s="7"/>
      <c r="M2661" s="7"/>
      <c r="N2661" s="18"/>
      <c r="O2661" s="122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</row>
    <row r="2662" spans="1:30" hidden="1">
      <c r="A2662" s="18"/>
      <c r="B2662" s="7"/>
      <c r="C2662" s="18"/>
      <c r="D2662" s="42"/>
      <c r="E2662" s="36"/>
      <c r="F2662" s="112" t="str">
        <f t="shared" si="131"/>
        <v/>
      </c>
      <c r="G2662" s="113">
        <f t="shared" si="129"/>
        <v>0</v>
      </c>
      <c r="H2662" s="115">
        <f t="shared" si="130"/>
        <v>0</v>
      </c>
      <c r="I2662" s="18"/>
      <c r="J2662" s="18"/>
      <c r="K2662" s="7"/>
      <c r="L2662" s="7"/>
      <c r="M2662" s="7"/>
      <c r="N2662" s="18"/>
      <c r="O2662" s="122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</row>
    <row r="2663" spans="1:30" hidden="1">
      <c r="A2663" s="18"/>
      <c r="B2663" s="7"/>
      <c r="C2663" s="18"/>
      <c r="D2663" s="42"/>
      <c r="E2663" s="36"/>
      <c r="F2663" s="112" t="str">
        <f t="shared" si="131"/>
        <v/>
      </c>
      <c r="G2663" s="113">
        <f t="shared" si="129"/>
        <v>0</v>
      </c>
      <c r="H2663" s="115">
        <f t="shared" si="130"/>
        <v>0</v>
      </c>
      <c r="I2663" s="18"/>
      <c r="J2663" s="18"/>
      <c r="K2663" s="7"/>
      <c r="L2663" s="7"/>
      <c r="M2663" s="7"/>
      <c r="N2663" s="18"/>
      <c r="O2663" s="122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</row>
    <row r="2664" spans="1:30" hidden="1">
      <c r="A2664" s="18"/>
      <c r="B2664" s="7"/>
      <c r="C2664" s="18"/>
      <c r="D2664" s="42"/>
      <c r="E2664" s="36"/>
      <c r="F2664" s="112" t="str">
        <f t="shared" si="131"/>
        <v/>
      </c>
      <c r="G2664" s="113">
        <f t="shared" si="129"/>
        <v>0</v>
      </c>
      <c r="H2664" s="115">
        <f t="shared" si="130"/>
        <v>0</v>
      </c>
      <c r="I2664" s="18"/>
      <c r="J2664" s="18"/>
      <c r="K2664" s="7"/>
      <c r="L2664" s="7"/>
      <c r="M2664" s="7"/>
      <c r="N2664" s="18"/>
      <c r="O2664" s="122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</row>
    <row r="2665" spans="1:30" hidden="1">
      <c r="A2665" s="18"/>
      <c r="B2665" s="7"/>
      <c r="C2665" s="18"/>
      <c r="D2665" s="42"/>
      <c r="E2665" s="36"/>
      <c r="F2665" s="112" t="str">
        <f t="shared" si="131"/>
        <v/>
      </c>
      <c r="G2665" s="113">
        <f t="shared" si="129"/>
        <v>0</v>
      </c>
      <c r="H2665" s="115">
        <f t="shared" si="130"/>
        <v>0</v>
      </c>
      <c r="I2665" s="18"/>
      <c r="J2665" s="18"/>
      <c r="K2665" s="7"/>
      <c r="L2665" s="7"/>
      <c r="M2665" s="7"/>
      <c r="N2665" s="18"/>
      <c r="O2665" s="122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</row>
    <row r="2666" spans="1:30" hidden="1">
      <c r="A2666" s="18"/>
      <c r="B2666" s="7"/>
      <c r="C2666" s="18"/>
      <c r="D2666" s="42"/>
      <c r="E2666" s="36"/>
      <c r="F2666" s="112" t="str">
        <f t="shared" si="131"/>
        <v/>
      </c>
      <c r="G2666" s="113">
        <f t="shared" si="129"/>
        <v>0</v>
      </c>
      <c r="H2666" s="115">
        <f t="shared" si="130"/>
        <v>0</v>
      </c>
      <c r="I2666" s="18"/>
      <c r="J2666" s="18"/>
      <c r="K2666" s="7"/>
      <c r="L2666" s="7"/>
      <c r="M2666" s="7"/>
      <c r="N2666" s="18"/>
      <c r="O2666" s="122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</row>
    <row r="2667" spans="1:30" hidden="1">
      <c r="A2667" s="18"/>
      <c r="B2667" s="7"/>
      <c r="C2667" s="18"/>
      <c r="D2667" s="42"/>
      <c r="E2667" s="36"/>
      <c r="F2667" s="112" t="str">
        <f t="shared" si="131"/>
        <v/>
      </c>
      <c r="G2667" s="113">
        <f t="shared" si="129"/>
        <v>0</v>
      </c>
      <c r="H2667" s="115">
        <f t="shared" si="130"/>
        <v>0</v>
      </c>
      <c r="I2667" s="18"/>
      <c r="J2667" s="18"/>
      <c r="K2667" s="7"/>
      <c r="L2667" s="7"/>
      <c r="M2667" s="7"/>
      <c r="N2667" s="18"/>
      <c r="O2667" s="122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</row>
    <row r="2668" spans="1:30" hidden="1">
      <c r="A2668" s="18"/>
      <c r="B2668" s="7"/>
      <c r="C2668" s="18"/>
      <c r="D2668" s="42"/>
      <c r="E2668" s="36"/>
      <c r="F2668" s="112" t="str">
        <f t="shared" si="131"/>
        <v/>
      </c>
      <c r="G2668" s="113">
        <f t="shared" si="129"/>
        <v>0</v>
      </c>
      <c r="H2668" s="115">
        <f t="shared" si="130"/>
        <v>0</v>
      </c>
      <c r="I2668" s="18"/>
      <c r="J2668" s="18"/>
      <c r="K2668" s="7"/>
      <c r="L2668" s="7"/>
      <c r="M2668" s="7"/>
      <c r="N2668" s="18"/>
      <c r="O2668" s="122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</row>
    <row r="2669" spans="1:30" hidden="1">
      <c r="A2669" s="18"/>
      <c r="B2669" s="7"/>
      <c r="C2669" s="18"/>
      <c r="D2669" s="42"/>
      <c r="E2669" s="36"/>
      <c r="F2669" s="112" t="str">
        <f t="shared" si="131"/>
        <v/>
      </c>
      <c r="G2669" s="113">
        <f t="shared" si="129"/>
        <v>0</v>
      </c>
      <c r="H2669" s="115">
        <f t="shared" si="130"/>
        <v>0</v>
      </c>
      <c r="I2669" s="18"/>
      <c r="J2669" s="18"/>
      <c r="K2669" s="7"/>
      <c r="L2669" s="7"/>
      <c r="M2669" s="7"/>
      <c r="N2669" s="18"/>
      <c r="O2669" s="122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</row>
    <row r="2670" spans="1:30" hidden="1">
      <c r="A2670" s="18"/>
      <c r="B2670" s="7"/>
      <c r="C2670" s="18"/>
      <c r="D2670" s="42"/>
      <c r="E2670" s="36"/>
      <c r="F2670" s="112" t="str">
        <f t="shared" si="131"/>
        <v/>
      </c>
      <c r="G2670" s="113">
        <f t="shared" si="129"/>
        <v>0</v>
      </c>
      <c r="H2670" s="115">
        <f t="shared" si="130"/>
        <v>0</v>
      </c>
      <c r="I2670" s="18"/>
      <c r="J2670" s="18"/>
      <c r="K2670" s="7"/>
      <c r="L2670" s="7"/>
      <c r="M2670" s="7"/>
      <c r="N2670" s="18"/>
      <c r="O2670" s="122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</row>
    <row r="2671" spans="1:30" hidden="1">
      <c r="A2671" s="18"/>
      <c r="B2671" s="7"/>
      <c r="C2671" s="18"/>
      <c r="D2671" s="42"/>
      <c r="E2671" s="36"/>
      <c r="F2671" s="112" t="str">
        <f t="shared" si="131"/>
        <v/>
      </c>
      <c r="G2671" s="113">
        <f t="shared" si="129"/>
        <v>0</v>
      </c>
      <c r="H2671" s="115">
        <f t="shared" si="130"/>
        <v>0</v>
      </c>
      <c r="I2671" s="18"/>
      <c r="J2671" s="18"/>
      <c r="K2671" s="7"/>
      <c r="L2671" s="7"/>
      <c r="M2671" s="7"/>
      <c r="N2671" s="18"/>
      <c r="O2671" s="122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</row>
    <row r="2672" spans="1:30" hidden="1">
      <c r="A2672" s="18"/>
      <c r="B2672" s="7"/>
      <c r="C2672" s="18"/>
      <c r="D2672" s="42"/>
      <c r="E2672" s="36"/>
      <c r="F2672" s="112" t="str">
        <f t="shared" si="131"/>
        <v/>
      </c>
      <c r="G2672" s="113">
        <f t="shared" si="129"/>
        <v>0</v>
      </c>
      <c r="H2672" s="115">
        <f t="shared" si="130"/>
        <v>0</v>
      </c>
      <c r="I2672" s="18"/>
      <c r="J2672" s="18"/>
      <c r="K2672" s="7"/>
      <c r="L2672" s="7"/>
      <c r="M2672" s="7"/>
      <c r="N2672" s="18"/>
      <c r="O2672" s="122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</row>
    <row r="2673" spans="1:30" hidden="1">
      <c r="A2673" s="18"/>
      <c r="B2673" s="7"/>
      <c r="C2673" s="18"/>
      <c r="D2673" s="42"/>
      <c r="E2673" s="36"/>
      <c r="F2673" s="112" t="str">
        <f t="shared" si="131"/>
        <v/>
      </c>
      <c r="G2673" s="113">
        <f t="shared" si="129"/>
        <v>0</v>
      </c>
      <c r="H2673" s="115">
        <f t="shared" si="130"/>
        <v>0</v>
      </c>
      <c r="I2673" s="18"/>
      <c r="J2673" s="18"/>
      <c r="K2673" s="7"/>
      <c r="L2673" s="7"/>
      <c r="M2673" s="7"/>
      <c r="N2673" s="18"/>
      <c r="O2673" s="122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</row>
    <row r="2674" spans="1:30" hidden="1">
      <c r="A2674" s="18"/>
      <c r="B2674" s="7"/>
      <c r="C2674" s="18"/>
      <c r="D2674" s="42"/>
      <c r="E2674" s="36"/>
      <c r="F2674" s="112" t="str">
        <f t="shared" si="131"/>
        <v/>
      </c>
      <c r="G2674" s="113">
        <f t="shared" si="129"/>
        <v>0</v>
      </c>
      <c r="H2674" s="115">
        <f t="shared" si="130"/>
        <v>0</v>
      </c>
      <c r="I2674" s="18"/>
      <c r="J2674" s="18"/>
      <c r="K2674" s="7"/>
      <c r="L2674" s="7"/>
      <c r="M2674" s="7"/>
      <c r="N2674" s="18"/>
      <c r="O2674" s="122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</row>
    <row r="2675" spans="1:30" hidden="1">
      <c r="A2675" s="18"/>
      <c r="B2675" s="7"/>
      <c r="C2675" s="18"/>
      <c r="D2675" s="42"/>
      <c r="E2675" s="36"/>
      <c r="F2675" s="112" t="str">
        <f t="shared" si="131"/>
        <v/>
      </c>
      <c r="G2675" s="113">
        <f t="shared" si="129"/>
        <v>0</v>
      </c>
      <c r="H2675" s="115">
        <f t="shared" si="130"/>
        <v>0</v>
      </c>
      <c r="I2675" s="18"/>
      <c r="J2675" s="18"/>
      <c r="K2675" s="7"/>
      <c r="L2675" s="7"/>
      <c r="M2675" s="7"/>
      <c r="N2675" s="18"/>
      <c r="O2675" s="122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</row>
    <row r="2676" spans="1:30" hidden="1">
      <c r="A2676" s="18"/>
      <c r="B2676" s="7"/>
      <c r="C2676" s="18"/>
      <c r="D2676" s="42"/>
      <c r="E2676" s="36"/>
      <c r="F2676" s="112" t="str">
        <f t="shared" si="131"/>
        <v/>
      </c>
      <c r="G2676" s="113">
        <f t="shared" si="129"/>
        <v>0</v>
      </c>
      <c r="H2676" s="115">
        <f t="shared" si="130"/>
        <v>0</v>
      </c>
      <c r="I2676" s="18"/>
      <c r="J2676" s="18"/>
      <c r="K2676" s="7"/>
      <c r="L2676" s="7"/>
      <c r="M2676" s="7"/>
      <c r="N2676" s="18"/>
      <c r="O2676" s="122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</row>
    <row r="2677" spans="1:30" hidden="1">
      <c r="A2677" s="18"/>
      <c r="B2677" s="7"/>
      <c r="C2677" s="18"/>
      <c r="D2677" s="42"/>
      <c r="E2677" s="36"/>
      <c r="F2677" s="112" t="str">
        <f t="shared" si="131"/>
        <v/>
      </c>
      <c r="G2677" s="113">
        <f t="shared" si="129"/>
        <v>0</v>
      </c>
      <c r="H2677" s="115">
        <f t="shared" si="130"/>
        <v>0</v>
      </c>
      <c r="I2677" s="18"/>
      <c r="J2677" s="18"/>
      <c r="K2677" s="7"/>
      <c r="L2677" s="7"/>
      <c r="M2677" s="7"/>
      <c r="N2677" s="18"/>
      <c r="O2677" s="122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</row>
  </sheetData>
  <autoFilter ref="A1:H2677" xr:uid="{00000000-0009-0000-0000-00000A000000}">
    <filterColumn colId="1">
      <filters>
        <filter val="Trần Ngọc Dung"/>
      </filters>
    </filterColumn>
    <filterColumn colId="3">
      <filters blank="1">
        <filter val="Ca 1 Sáng(06:00 - 14:00)"/>
        <filter val="Ca 1a(07:00 - 15:00)"/>
        <filter val="Ca 1a(08:00 - 16:00)"/>
        <filter val="Ca 3 Đêm(22:00 - 06:00)(ca qua đêm)"/>
        <filter val="Ca Chiều 1(14:00 - 22:00)"/>
        <filter val="Ca Chiều Chính(14:00 - 22:00)"/>
        <filter val="Ca chiều muộn(16:00 - 22:00)"/>
        <filter val="Ca Chiều Phụ 3(20:00 - 22:00)"/>
        <filter val="Ca chiều(14:00 - 22:00)"/>
        <filter val="Ca đêm ( 2 )(22:00 - 06:00)(ca qua đêm)"/>
        <filter val="ca đêm (1)(22:00 - 00:00)(ca qua đêm)"/>
        <filter val="ca đêm (1)(22:00 - 01:00)(ca qua đêm)"/>
        <filter val="Ca Đêm 1(22:00 - 06:00)(ca qua đêm)"/>
        <filter val="ca đêm phụ(22:00 - 02:00)(ca qua đêm)"/>
        <filter val="Ca đêm Phụ(22:00 - 23:00)"/>
        <filter val="Ca đêm(22:00 - 06:00)(ca qua đêm)"/>
        <filter val="CA GÃY CHIỀU(18:00 - 22:00)"/>
        <filter val="CA GÃY SÁNG(06:00 - 10:00)"/>
        <filter val="CA GÃY(08:15 - 13:00)"/>
        <filter val="CA GÃY(08:15 - 14:00)"/>
        <filter val="CA GÃY(10:00 - 18:00)"/>
        <filter val="CA GHÉP 1(08:00 - 18:00)"/>
        <filter val="ca giữa(11:00 - 15:00)"/>
        <filter val="Ca Hành Chính 1(09:00 - 17:00)"/>
        <filter val="ca hành chính 2(15:00 - 22:00)"/>
        <filter val="Ca hành chính(08:00 - 16:00)"/>
        <filter val="Ca Hành Chính(10:00 - 18:00)"/>
        <filter val="ca hỗ trợ 2(18:00 - 22:00)"/>
        <filter val="ca hỗ trợ(21:00 - 22:00)"/>
        <filter val="Ca Lửng Chiều(17:00 - 22:00)"/>
        <filter val="Ca Lửng Đêm(20:00 - 22:00)"/>
        <filter val="Ca phụ 1(09:00 - 18:00)"/>
        <filter val="CA PHỤ 2(14:00 - 18:00)"/>
        <filter val="Ca phụ 3(22:00 - 02:00)(ca qua đêm)"/>
        <filter val="Ca Phụ Chiều(16:00 - 22:00)"/>
        <filter val="ca phụ đêm(06:00 - 10:00)"/>
        <filter val="CA PHỤ SÁNG(06:00 - 08:00)"/>
        <filter val="Ca Phụ Sáng(06:00 - 10:00)"/>
        <filter val="CA sáng 1(06:00 - 14:00)"/>
        <filter val="CA SÁNG(06:00 - 14:00)"/>
        <filter val="CA TỐI(22:00 - 06:00)(ca qua đêm)"/>
        <filter val="LƯNG CHỪNG CA(16:00 - 22:00)"/>
        <filter val="LƯNG CHỪNG(16:00 - 22:00)"/>
        <filter val="TĂNG 1(10:00 - 14:00)"/>
      </filters>
    </filterColumn>
  </autoFilter>
  <conditionalFormatting sqref="G2:H2677">
    <cfRule type="expression" dxfId="360" priority="27">
      <formula>G2&gt;0</formula>
    </cfRule>
  </conditionalFormatting>
  <conditionalFormatting sqref="I2:I2677">
    <cfRule type="expression" dxfId="359" priority="29">
      <formula>I2 &gt; 0</formula>
    </cfRule>
  </conditionalFormatting>
  <conditionalFormatting sqref="L2:L32 L34:L53 L57">
    <cfRule type="expression" dxfId="358" priority="18">
      <formula>COUNTIF($C$1:$C$847, L2) &gt; 1</formula>
    </cfRule>
  </conditionalFormatting>
  <conditionalFormatting sqref="L2:L33 L35:L62">
    <cfRule type="expression" dxfId="357" priority="16">
      <formula>COUNTIF($C$1:$C$853, L2) &gt; 1</formula>
    </cfRule>
  </conditionalFormatting>
  <conditionalFormatting sqref="L2:L40 L42:L68">
    <cfRule type="expression" dxfId="356" priority="19">
      <formula>COUNTIF($C$1:$C$859, L2) &gt; 1</formula>
    </cfRule>
  </conditionalFormatting>
  <conditionalFormatting sqref="L2:L57">
    <cfRule type="expression" dxfId="355" priority="10">
      <formula>COUNTIF($C$1:$C$1003, L2) &gt; 1</formula>
    </cfRule>
  </conditionalFormatting>
  <conditionalFormatting sqref="L2:L58">
    <cfRule type="expression" dxfId="354" priority="9">
      <formula>COUNTIF($C$1:$C$1004, L2) &gt; 1</formula>
    </cfRule>
    <cfRule type="expression" dxfId="353" priority="11">
      <formula>COUNTIF($C$1:$C$988, L2) &gt; 1</formula>
    </cfRule>
    <cfRule type="expression" dxfId="352" priority="22">
      <formula>COUNTIF($C$1:$C$849, L2) &gt; 1</formula>
    </cfRule>
  </conditionalFormatting>
  <conditionalFormatting sqref="L2:L59">
    <cfRule type="expression" dxfId="351" priority="8">
      <formula>COUNTIF($C$1:$C$1005, L2) &gt; 1</formula>
    </cfRule>
    <cfRule type="expression" dxfId="350" priority="23">
      <formula>COUNTIF($I$2:$I$105, L2) &gt; 1</formula>
    </cfRule>
  </conditionalFormatting>
  <conditionalFormatting sqref="L2:L61">
    <cfRule type="expression" dxfId="349" priority="1">
      <formula>COUNTIF($C$1:$C$1025, L2) &gt; 1</formula>
    </cfRule>
    <cfRule type="expression" dxfId="348" priority="4">
      <formula>COUNTIF($C$1:$C$1006, L2) &gt; 1</formula>
    </cfRule>
    <cfRule type="expression" dxfId="347" priority="24">
      <formula>COUNTIF($C$1:$C$850, L2) &gt; 1</formula>
    </cfRule>
  </conditionalFormatting>
  <conditionalFormatting sqref="L2:L62">
    <cfRule type="expression" dxfId="346" priority="7">
      <formula>COUNTIF($C$1:$C$1007, L2) &gt; 1</formula>
    </cfRule>
    <cfRule type="expression" dxfId="345" priority="15">
      <formula>COUNTIF($C$1:$C$851, L2) &gt; 1</formula>
    </cfRule>
  </conditionalFormatting>
  <conditionalFormatting sqref="L2:L63">
    <cfRule type="expression" dxfId="344" priority="6">
      <formula>COUNTIF($C$1:$C$1008, L2) &gt; 1</formula>
    </cfRule>
    <cfRule type="expression" dxfId="343" priority="17">
      <formula>COUNTIF($C$1:$C$852, L2) &gt; 1</formula>
    </cfRule>
  </conditionalFormatting>
  <conditionalFormatting sqref="L2:L65">
    <cfRule type="expression" dxfId="342" priority="13">
      <formula>COUNTIF($C$1:$C$854, L2) &gt; 1</formula>
    </cfRule>
    <cfRule type="expression" dxfId="341" priority="21">
      <formula>COUNTIF($C$1:$C$856, L2) &gt; 1</formula>
    </cfRule>
  </conditionalFormatting>
  <conditionalFormatting sqref="L2:L66">
    <cfRule type="expression" dxfId="340" priority="14">
      <formula>COUNTIF($C$1:$C$855, L2) &gt; 1</formula>
    </cfRule>
    <cfRule type="expression" dxfId="339" priority="20">
      <formula>COUNTIF($C$1:$C$857, L2) &gt; 1</formula>
    </cfRule>
  </conditionalFormatting>
  <conditionalFormatting sqref="L2:L68">
    <cfRule type="expression" dxfId="338" priority="5">
      <formula>COUNTIF($C$1:$C$1013, L2) &gt; 1</formula>
    </cfRule>
  </conditionalFormatting>
  <conditionalFormatting sqref="L2:L69">
    <cfRule type="expression" dxfId="337" priority="12">
      <formula>COUNTIF($C$1:$C$997, L2) &gt; 1</formula>
    </cfRule>
  </conditionalFormatting>
  <conditionalFormatting sqref="L2:L70">
    <cfRule type="expression" dxfId="336" priority="3">
      <formula>COUNTIF($C$1:$C$1015, L2) &gt; 1</formula>
    </cfRule>
  </conditionalFormatting>
  <conditionalFormatting sqref="L2:L2677">
    <cfRule type="expression" dxfId="335" priority="26">
      <formula>COUNTIF($L$2:$L$105, L2) &gt; 1</formula>
    </cfRule>
  </conditionalFormatting>
  <conditionalFormatting sqref="L31">
    <cfRule type="expression" dxfId="334" priority="2">
      <formula>COUNTIF($C$1:$C$1033, L31) &gt; 1</formula>
    </cfRule>
  </conditionalFormatting>
  <conditionalFormatting sqref="M2:M2677">
    <cfRule type="expression" dxfId="333" priority="28">
      <formula>M2&gt;0</formula>
    </cfRule>
  </conditionalFormatting>
  <conditionalFormatting sqref="T2:T12 T57">
    <cfRule type="expression" dxfId="332" priority="30">
      <formula>T2 &gt; 1</formula>
    </cfRule>
  </conditionalFormatting>
  <dataValidations count="2">
    <dataValidation type="list" allowBlank="1" showErrorMessage="1" sqref="A2:A137 K2:K35 K43:K70" xr:uid="{00000000-0002-0000-0A00-000000000000}">
      <formula1>"24H,Minh Châu,Nguyễn Chí Thanh,Rạch Bùng Binh,Nguyễn Thị Thập,Nguyễn Văn Quá,Đỗ Quang Đẩu,Hàng Bông,Đường Láng,Nam Hòa"</formula1>
    </dataValidation>
    <dataValidation type="list" allowBlank="1" showErrorMessage="1" sqref="A138:A1776 K36:K42 K71:K80" xr:uid="{00000000-0002-0000-0A00-000001000000}">
      <formula1>"Hàng Bông,Đường Láng,24H,Minh Châu,Nguyễn Chí Thanh,Rạch Bùng Binh,Nguyễn Thị Thập,Nguyễn Văn Quá,Đỗ Quang Đẩu,Nam Hòa,Lê Bình"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99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.75" customHeight="1"/>
  <cols>
    <col min="1" max="1" width="25.140625" customWidth="1"/>
    <col min="2" max="2" width="33.5703125" customWidth="1"/>
    <col min="3" max="3" width="18" customWidth="1"/>
    <col min="4" max="5" width="21" customWidth="1"/>
    <col min="6" max="6" width="17.85546875" customWidth="1"/>
    <col min="7" max="7" width="21.140625" customWidth="1"/>
    <col min="8" max="8" width="81.42578125" customWidth="1"/>
    <col min="9" max="14" width="11" customWidth="1"/>
  </cols>
  <sheetData>
    <row r="1" spans="1:22" ht="33" customHeight="1">
      <c r="A1" s="56" t="s">
        <v>0</v>
      </c>
      <c r="B1" s="56" t="s">
        <v>173</v>
      </c>
      <c r="C1" s="116" t="s">
        <v>65</v>
      </c>
      <c r="D1" s="116" t="s">
        <v>66</v>
      </c>
      <c r="E1" s="116" t="s">
        <v>67</v>
      </c>
      <c r="F1" s="117" t="s">
        <v>68</v>
      </c>
      <c r="G1" s="117" t="s">
        <v>69</v>
      </c>
      <c r="H1" s="118" t="s">
        <v>70</v>
      </c>
      <c r="I1" s="58"/>
      <c r="J1" s="58"/>
      <c r="K1" s="58"/>
      <c r="L1" s="58"/>
      <c r="M1" s="58"/>
      <c r="N1" s="58"/>
      <c r="O1" s="119"/>
      <c r="P1" s="119"/>
      <c r="Q1" s="119"/>
      <c r="R1" s="119"/>
      <c r="S1" s="119"/>
      <c r="T1" s="119"/>
      <c r="U1" s="119"/>
      <c r="V1" s="119"/>
    </row>
    <row r="2" spans="1:22">
      <c r="A2" s="36" t="s">
        <v>15</v>
      </c>
      <c r="B2" s="37" t="s">
        <v>75</v>
      </c>
      <c r="C2" s="43"/>
      <c r="D2" s="62"/>
      <c r="E2" s="43"/>
      <c r="F2" s="123"/>
      <c r="G2" s="62">
        <v>500000</v>
      </c>
      <c r="H2" s="62" t="s">
        <v>979</v>
      </c>
      <c r="I2" s="69"/>
      <c r="J2" s="69"/>
      <c r="K2" s="69"/>
      <c r="L2" s="63"/>
      <c r="M2" s="69"/>
      <c r="N2" s="125"/>
      <c r="O2" s="37"/>
      <c r="P2" s="37"/>
      <c r="Q2" s="37"/>
      <c r="R2" s="37"/>
      <c r="S2" s="37"/>
      <c r="T2" s="37"/>
      <c r="U2" s="37"/>
      <c r="V2" s="37"/>
    </row>
    <row r="3" spans="1:22">
      <c r="A3" s="36" t="s">
        <v>15</v>
      </c>
      <c r="B3" s="37" t="s">
        <v>78</v>
      </c>
      <c r="C3" s="43"/>
      <c r="D3" s="62"/>
      <c r="E3" s="62"/>
      <c r="F3" s="123"/>
      <c r="G3" s="62"/>
      <c r="H3" s="126"/>
      <c r="I3" s="127"/>
      <c r="J3" s="69"/>
      <c r="K3" s="69"/>
      <c r="L3" s="63"/>
      <c r="M3" s="69"/>
      <c r="N3" s="125"/>
      <c r="O3" s="37"/>
      <c r="P3" s="37"/>
      <c r="Q3" s="37"/>
      <c r="R3" s="37"/>
      <c r="S3" s="37"/>
      <c r="T3" s="37"/>
      <c r="U3" s="37"/>
      <c r="V3" s="37"/>
    </row>
    <row r="4" spans="1:22">
      <c r="A4" s="36" t="s">
        <v>15</v>
      </c>
      <c r="B4" s="42" t="s">
        <v>73</v>
      </c>
      <c r="C4" s="43"/>
      <c r="D4" s="62"/>
      <c r="E4" s="62"/>
      <c r="F4" s="62"/>
      <c r="G4" s="126"/>
      <c r="H4" s="126"/>
      <c r="I4" s="69"/>
      <c r="J4" s="69"/>
      <c r="K4" s="69"/>
      <c r="L4" s="63"/>
      <c r="M4" s="69"/>
      <c r="N4" s="125"/>
      <c r="O4" s="37"/>
      <c r="P4" s="37"/>
      <c r="Q4" s="37"/>
      <c r="R4" s="37"/>
      <c r="S4" s="37"/>
      <c r="T4" s="37"/>
      <c r="U4" s="37"/>
      <c r="V4" s="37"/>
    </row>
    <row r="5" spans="1:22">
      <c r="A5" s="36" t="s">
        <v>15</v>
      </c>
      <c r="B5" s="37" t="s">
        <v>79</v>
      </c>
      <c r="C5" s="43"/>
      <c r="D5" s="62"/>
      <c r="E5" s="43"/>
      <c r="F5" s="62"/>
      <c r="G5" s="62"/>
      <c r="H5" s="36"/>
      <c r="I5" s="69"/>
      <c r="J5" s="69"/>
      <c r="K5" s="69"/>
      <c r="L5" s="63"/>
      <c r="M5" s="69"/>
      <c r="N5" s="125"/>
      <c r="O5" s="37"/>
      <c r="P5" s="37"/>
      <c r="Q5" s="37"/>
      <c r="R5" s="37"/>
      <c r="S5" s="37"/>
      <c r="T5" s="37"/>
      <c r="U5" s="37"/>
      <c r="V5" s="37"/>
    </row>
    <row r="6" spans="1:22">
      <c r="A6" s="36" t="s">
        <v>15</v>
      </c>
      <c r="B6" s="37" t="s">
        <v>77</v>
      </c>
      <c r="C6" s="43"/>
      <c r="D6" s="62"/>
      <c r="E6" s="62"/>
      <c r="F6" s="62"/>
      <c r="G6" s="62"/>
      <c r="H6" s="128"/>
      <c r="I6" s="69"/>
      <c r="J6" s="69"/>
      <c r="K6" s="69"/>
      <c r="L6" s="63"/>
      <c r="M6" s="69"/>
      <c r="N6" s="125"/>
      <c r="O6" s="37"/>
      <c r="P6" s="37"/>
      <c r="Q6" s="37"/>
      <c r="R6" s="37"/>
      <c r="S6" s="37"/>
      <c r="T6" s="37"/>
      <c r="U6" s="37"/>
      <c r="V6" s="37"/>
    </row>
    <row r="7" spans="1:22">
      <c r="A7" s="36" t="s">
        <v>17</v>
      </c>
      <c r="B7" s="37" t="s">
        <v>86</v>
      </c>
      <c r="C7" s="43"/>
      <c r="D7" s="62"/>
      <c r="E7" s="62"/>
      <c r="F7" s="129"/>
      <c r="G7" s="62"/>
      <c r="H7" s="62"/>
      <c r="I7" s="69"/>
      <c r="J7" s="69"/>
      <c r="K7" s="69"/>
      <c r="L7" s="63"/>
      <c r="M7" s="69"/>
      <c r="N7" s="69"/>
      <c r="O7" s="37"/>
      <c r="P7" s="37"/>
      <c r="Q7" s="37"/>
      <c r="R7" s="37"/>
      <c r="S7" s="37"/>
      <c r="T7" s="37"/>
      <c r="U7" s="37"/>
      <c r="V7" s="37"/>
    </row>
    <row r="8" spans="1:22">
      <c r="A8" s="36" t="s">
        <v>17</v>
      </c>
      <c r="B8" s="37" t="s">
        <v>83</v>
      </c>
      <c r="C8" s="43"/>
      <c r="D8" s="62"/>
      <c r="E8" s="62"/>
      <c r="F8" s="130"/>
      <c r="G8" s="62"/>
      <c r="H8" s="128"/>
      <c r="I8" s="69"/>
      <c r="J8" s="69"/>
      <c r="K8" s="69"/>
      <c r="L8" s="63"/>
      <c r="M8" s="69"/>
      <c r="N8" s="69"/>
      <c r="O8" s="37"/>
      <c r="P8" s="37"/>
      <c r="Q8" s="37"/>
      <c r="R8" s="37"/>
      <c r="S8" s="37"/>
      <c r="T8" s="37"/>
      <c r="U8" s="37"/>
      <c r="V8" s="37"/>
    </row>
    <row r="9" spans="1:22">
      <c r="A9" s="36" t="s">
        <v>17</v>
      </c>
      <c r="B9" s="37" t="s">
        <v>88</v>
      </c>
      <c r="C9" s="43"/>
      <c r="D9" s="62"/>
      <c r="E9" s="62"/>
      <c r="F9" s="123"/>
      <c r="G9" s="62"/>
      <c r="H9" s="62"/>
      <c r="I9" s="69"/>
      <c r="J9" s="69"/>
      <c r="K9" s="69"/>
      <c r="L9" s="63"/>
      <c r="M9" s="69"/>
      <c r="N9" s="125"/>
      <c r="O9" s="37"/>
      <c r="P9" s="37"/>
      <c r="Q9" s="37"/>
      <c r="R9" s="37"/>
      <c r="S9" s="37"/>
      <c r="T9" s="37"/>
      <c r="U9" s="37"/>
      <c r="V9" s="37"/>
    </row>
    <row r="10" spans="1:22">
      <c r="A10" s="36" t="s">
        <v>17</v>
      </c>
      <c r="B10" s="37" t="s">
        <v>90</v>
      </c>
      <c r="C10" s="43"/>
      <c r="D10" s="62"/>
      <c r="E10" s="43"/>
      <c r="F10" s="130"/>
      <c r="G10" s="62"/>
      <c r="H10" s="43"/>
      <c r="I10" s="69"/>
      <c r="J10" s="69"/>
      <c r="K10" s="69"/>
      <c r="L10" s="63"/>
      <c r="M10" s="69"/>
      <c r="N10" s="125"/>
      <c r="O10" s="37"/>
      <c r="P10" s="37"/>
      <c r="Q10" s="37"/>
      <c r="R10" s="37"/>
      <c r="S10" s="37"/>
      <c r="T10" s="37"/>
      <c r="U10" s="37"/>
      <c r="V10" s="37"/>
    </row>
    <row r="11" spans="1:22">
      <c r="A11" s="36" t="s">
        <v>17</v>
      </c>
      <c r="B11" s="37" t="s">
        <v>82</v>
      </c>
      <c r="C11" s="43"/>
      <c r="D11" s="62"/>
      <c r="E11" s="62">
        <v>100000</v>
      </c>
      <c r="F11" s="123"/>
      <c r="G11" s="62"/>
      <c r="H11" s="128" t="s">
        <v>980</v>
      </c>
      <c r="I11" s="69"/>
      <c r="J11" s="69"/>
      <c r="K11" s="69"/>
      <c r="L11" s="63"/>
      <c r="M11" s="69"/>
      <c r="N11" s="125"/>
      <c r="O11" s="37"/>
      <c r="P11" s="37"/>
      <c r="Q11" s="37"/>
      <c r="R11" s="37"/>
      <c r="S11" s="37"/>
      <c r="T11" s="37"/>
      <c r="U11" s="37"/>
      <c r="V11" s="37"/>
    </row>
    <row r="12" spans="1:22">
      <c r="A12" s="36" t="s">
        <v>24</v>
      </c>
      <c r="B12" s="42" t="s">
        <v>129</v>
      </c>
      <c r="C12" s="43">
        <v>90120</v>
      </c>
      <c r="D12" s="62"/>
      <c r="E12" s="40"/>
      <c r="F12" s="20"/>
      <c r="G12" s="62"/>
      <c r="H12" s="18"/>
      <c r="I12" s="69"/>
      <c r="J12" s="69"/>
      <c r="K12" s="69"/>
      <c r="L12" s="63"/>
      <c r="M12" s="69"/>
      <c r="N12" s="125"/>
      <c r="O12" s="37"/>
      <c r="P12" s="37"/>
      <c r="Q12" s="37"/>
      <c r="R12" s="37"/>
      <c r="S12" s="37"/>
      <c r="T12" s="37"/>
      <c r="U12" s="37"/>
      <c r="V12" s="37"/>
    </row>
    <row r="13" spans="1:22">
      <c r="A13" s="36" t="s">
        <v>24</v>
      </c>
      <c r="B13" s="42" t="s">
        <v>132</v>
      </c>
      <c r="C13" s="43">
        <v>90120</v>
      </c>
      <c r="D13" s="62"/>
      <c r="E13" s="62"/>
      <c r="F13" s="123"/>
      <c r="G13" s="62"/>
      <c r="H13" s="35"/>
      <c r="I13" s="69"/>
      <c r="J13" s="69"/>
      <c r="K13" s="69"/>
      <c r="L13" s="69"/>
      <c r="M13" s="69"/>
      <c r="N13" s="69"/>
      <c r="O13" s="37"/>
      <c r="P13" s="37"/>
      <c r="Q13" s="37"/>
      <c r="R13" s="37"/>
      <c r="S13" s="37"/>
      <c r="T13" s="37"/>
      <c r="U13" s="37"/>
      <c r="V13" s="37"/>
    </row>
    <row r="14" spans="1:22">
      <c r="A14" s="36" t="s">
        <v>24</v>
      </c>
      <c r="B14" s="42" t="s">
        <v>130</v>
      </c>
      <c r="C14" s="43">
        <v>90120</v>
      </c>
      <c r="D14" s="62"/>
      <c r="E14" s="62">
        <v>137000</v>
      </c>
      <c r="F14" s="130"/>
      <c r="G14" s="62"/>
      <c r="H14" s="35" t="s">
        <v>981</v>
      </c>
      <c r="I14" s="69"/>
      <c r="J14" s="69"/>
      <c r="K14" s="69"/>
      <c r="L14" s="69"/>
      <c r="M14" s="69"/>
      <c r="N14" s="69"/>
      <c r="O14" s="37"/>
      <c r="P14" s="37"/>
      <c r="Q14" s="37"/>
      <c r="R14" s="37"/>
      <c r="S14" s="37"/>
      <c r="T14" s="37"/>
      <c r="U14" s="37"/>
      <c r="V14" s="37"/>
    </row>
    <row r="15" spans="1:22">
      <c r="A15" s="36" t="s">
        <v>24</v>
      </c>
      <c r="B15" s="42" t="s">
        <v>133</v>
      </c>
      <c r="C15" s="43">
        <v>90120</v>
      </c>
      <c r="D15" s="62"/>
      <c r="E15" s="62">
        <v>119000</v>
      </c>
      <c r="F15" s="130"/>
      <c r="G15" s="62"/>
      <c r="H15" s="128" t="s">
        <v>982</v>
      </c>
      <c r="I15" s="69"/>
      <c r="J15" s="69"/>
      <c r="K15" s="69"/>
      <c r="L15" s="69"/>
      <c r="M15" s="69"/>
      <c r="N15" s="69"/>
      <c r="O15" s="37"/>
      <c r="P15" s="37"/>
      <c r="Q15" s="37"/>
      <c r="R15" s="37"/>
      <c r="S15" s="37"/>
      <c r="T15" s="37"/>
      <c r="U15" s="37"/>
      <c r="V15" s="37"/>
    </row>
    <row r="16" spans="1:22">
      <c r="A16" s="36" t="s">
        <v>24</v>
      </c>
      <c r="B16" s="42" t="s">
        <v>131</v>
      </c>
      <c r="C16" s="43">
        <v>90120</v>
      </c>
      <c r="D16" s="62"/>
      <c r="E16" s="62"/>
      <c r="F16" s="129"/>
      <c r="G16" s="62"/>
      <c r="H16" s="128"/>
      <c r="I16" s="69"/>
      <c r="J16" s="69"/>
      <c r="K16" s="69"/>
      <c r="L16" s="69"/>
      <c r="M16" s="69"/>
      <c r="N16" s="69"/>
      <c r="O16" s="37"/>
      <c r="P16" s="37"/>
      <c r="Q16" s="37"/>
      <c r="R16" s="37"/>
      <c r="S16" s="37"/>
      <c r="T16" s="37"/>
      <c r="U16" s="37"/>
      <c r="V16" s="37"/>
    </row>
    <row r="17" spans="1:22">
      <c r="A17" s="36" t="s">
        <v>25</v>
      </c>
      <c r="B17" s="37" t="s">
        <v>177</v>
      </c>
      <c r="C17" s="43"/>
      <c r="D17" s="62"/>
      <c r="E17" s="62"/>
      <c r="F17" s="130"/>
      <c r="G17" s="62"/>
      <c r="H17" s="62"/>
      <c r="I17" s="69"/>
      <c r="J17" s="69"/>
      <c r="K17" s="69"/>
      <c r="L17" s="69"/>
      <c r="M17" s="69"/>
      <c r="N17" s="69"/>
      <c r="O17" s="37"/>
      <c r="P17" s="37"/>
      <c r="Q17" s="37"/>
      <c r="R17" s="37"/>
      <c r="S17" s="37"/>
      <c r="T17" s="37"/>
      <c r="U17" s="37"/>
      <c r="V17" s="37"/>
    </row>
    <row r="18" spans="1:22">
      <c r="A18" s="36" t="s">
        <v>25</v>
      </c>
      <c r="B18" s="37" t="s">
        <v>137</v>
      </c>
      <c r="C18" s="43"/>
      <c r="D18" s="62"/>
      <c r="E18" s="62"/>
      <c r="F18" s="130"/>
      <c r="G18" s="62"/>
      <c r="H18" s="62"/>
      <c r="I18" s="69"/>
      <c r="J18" s="69"/>
      <c r="K18" s="69"/>
      <c r="L18" s="69"/>
      <c r="M18" s="69"/>
      <c r="N18" s="69"/>
      <c r="O18" s="37"/>
      <c r="P18" s="37"/>
      <c r="Q18" s="37"/>
      <c r="R18" s="37"/>
      <c r="S18" s="37"/>
      <c r="T18" s="37"/>
      <c r="U18" s="37"/>
      <c r="V18" s="37"/>
    </row>
    <row r="19" spans="1:22">
      <c r="A19" s="36" t="s">
        <v>25</v>
      </c>
      <c r="B19" s="37" t="s">
        <v>135</v>
      </c>
      <c r="C19" s="43"/>
      <c r="D19" s="62"/>
      <c r="E19" s="62"/>
      <c r="F19" s="20"/>
      <c r="G19" s="62"/>
      <c r="H19" s="62"/>
      <c r="I19" s="69"/>
      <c r="J19" s="69"/>
      <c r="K19" s="69"/>
      <c r="L19" s="69"/>
      <c r="M19" s="69"/>
      <c r="N19" s="69"/>
      <c r="O19" s="37"/>
      <c r="P19" s="37"/>
      <c r="Q19" s="37"/>
      <c r="R19" s="37"/>
      <c r="S19" s="37"/>
      <c r="T19" s="37"/>
      <c r="U19" s="37"/>
      <c r="V19" s="37"/>
    </row>
    <row r="20" spans="1:22">
      <c r="A20" s="36" t="s">
        <v>25</v>
      </c>
      <c r="B20" s="37" t="s">
        <v>134</v>
      </c>
      <c r="C20" s="43"/>
      <c r="D20" s="62"/>
      <c r="E20" s="131"/>
      <c r="F20" s="20"/>
      <c r="G20" s="62"/>
      <c r="H20" s="62"/>
      <c r="I20" s="69"/>
      <c r="J20" s="69"/>
      <c r="K20" s="69"/>
      <c r="L20" s="69"/>
      <c r="M20" s="69"/>
      <c r="N20" s="69"/>
      <c r="O20" s="37"/>
      <c r="P20" s="37"/>
      <c r="Q20" s="37"/>
      <c r="R20" s="37"/>
      <c r="S20" s="37"/>
      <c r="T20" s="37"/>
      <c r="U20" s="37"/>
      <c r="V20" s="37"/>
    </row>
    <row r="21" spans="1:22">
      <c r="A21" s="36" t="s">
        <v>25</v>
      </c>
      <c r="B21" s="37" t="s">
        <v>136</v>
      </c>
      <c r="C21" s="43"/>
      <c r="D21" s="62"/>
      <c r="E21" s="43"/>
      <c r="F21" s="130"/>
      <c r="G21" s="62"/>
      <c r="H21" s="62"/>
      <c r="I21" s="69"/>
      <c r="J21" s="69"/>
      <c r="K21" s="69"/>
      <c r="L21" s="69"/>
      <c r="M21" s="69"/>
      <c r="N21" s="69"/>
      <c r="O21" s="37"/>
      <c r="P21" s="37"/>
      <c r="Q21" s="37"/>
      <c r="R21" s="37"/>
      <c r="S21" s="37"/>
      <c r="T21" s="37"/>
      <c r="U21" s="37"/>
      <c r="V21" s="37"/>
    </row>
    <row r="22" spans="1:22">
      <c r="A22" s="36" t="s">
        <v>105</v>
      </c>
      <c r="B22" s="37" t="s">
        <v>71</v>
      </c>
      <c r="C22" s="43"/>
      <c r="D22" s="62"/>
      <c r="E22" s="62"/>
      <c r="F22" s="129"/>
      <c r="G22" s="62"/>
      <c r="H22" s="62"/>
      <c r="I22" s="69"/>
      <c r="J22" s="69"/>
      <c r="K22" s="69"/>
      <c r="L22" s="69"/>
      <c r="M22" s="69"/>
      <c r="N22" s="69"/>
      <c r="O22" s="37"/>
      <c r="P22" s="37"/>
      <c r="Q22" s="37"/>
      <c r="R22" s="37"/>
      <c r="S22" s="37"/>
      <c r="T22" s="37"/>
      <c r="U22" s="37"/>
      <c r="V22" s="37"/>
    </row>
    <row r="23" spans="1:22">
      <c r="A23" s="36" t="s">
        <v>105</v>
      </c>
      <c r="B23" s="37" t="s">
        <v>99</v>
      </c>
      <c r="C23" s="43"/>
      <c r="D23" s="62"/>
      <c r="E23" s="62"/>
      <c r="F23" s="129"/>
      <c r="G23" s="126"/>
      <c r="H23" s="126"/>
      <c r="I23" s="69"/>
      <c r="J23" s="69"/>
      <c r="K23" s="69"/>
      <c r="L23" s="69"/>
      <c r="M23" s="69"/>
      <c r="N23" s="69"/>
      <c r="O23" s="37"/>
      <c r="P23" s="37"/>
      <c r="Q23" s="37"/>
      <c r="R23" s="37"/>
      <c r="S23" s="37"/>
      <c r="T23" s="37"/>
      <c r="U23" s="37"/>
      <c r="V23" s="37"/>
    </row>
    <row r="24" spans="1:22">
      <c r="A24" s="36" t="s">
        <v>105</v>
      </c>
      <c r="B24" s="37" t="s">
        <v>108</v>
      </c>
      <c r="C24" s="43"/>
      <c r="D24" s="62"/>
      <c r="E24" s="62"/>
      <c r="F24" s="62"/>
      <c r="G24" s="62"/>
      <c r="H24" s="62"/>
      <c r="I24" s="69"/>
      <c r="J24" s="69"/>
      <c r="K24" s="69"/>
      <c r="L24" s="69"/>
      <c r="M24" s="69"/>
      <c r="N24" s="69"/>
      <c r="O24" s="37"/>
      <c r="P24" s="37"/>
      <c r="Q24" s="37"/>
      <c r="R24" s="37"/>
      <c r="S24" s="37"/>
      <c r="T24" s="37"/>
      <c r="U24" s="37"/>
      <c r="V24" s="37"/>
    </row>
    <row r="25" spans="1:22">
      <c r="A25" s="36" t="s">
        <v>105</v>
      </c>
      <c r="B25" s="37" t="s">
        <v>91</v>
      </c>
      <c r="C25" s="43"/>
      <c r="D25" s="62"/>
      <c r="E25" s="62"/>
      <c r="F25" s="129"/>
      <c r="G25" s="126"/>
      <c r="H25" s="126"/>
      <c r="I25" s="69"/>
      <c r="J25" s="69"/>
      <c r="K25" s="69"/>
      <c r="L25" s="69"/>
      <c r="M25" s="69"/>
      <c r="N25" s="69"/>
      <c r="O25" s="37"/>
      <c r="P25" s="37"/>
      <c r="Q25" s="37"/>
      <c r="R25" s="37"/>
      <c r="S25" s="37"/>
      <c r="T25" s="37"/>
      <c r="U25" s="37"/>
      <c r="V25" s="37"/>
    </row>
    <row r="26" spans="1:22">
      <c r="A26" s="36" t="s">
        <v>105</v>
      </c>
      <c r="B26" s="37" t="s">
        <v>92</v>
      </c>
      <c r="C26" s="43"/>
      <c r="D26" s="62"/>
      <c r="E26" s="43"/>
      <c r="F26" s="20"/>
      <c r="G26" s="126"/>
      <c r="H26" s="126"/>
      <c r="I26" s="69"/>
      <c r="J26" s="69"/>
      <c r="K26" s="69"/>
      <c r="L26" s="69"/>
      <c r="M26" s="69"/>
      <c r="N26" s="69"/>
      <c r="O26" s="37"/>
      <c r="P26" s="37"/>
      <c r="Q26" s="37"/>
      <c r="R26" s="37"/>
      <c r="S26" s="37"/>
      <c r="T26" s="37"/>
      <c r="U26" s="37"/>
      <c r="V26" s="37"/>
    </row>
    <row r="27" spans="1:22">
      <c r="A27" s="36" t="s">
        <v>18</v>
      </c>
      <c r="B27" s="37" t="s">
        <v>103</v>
      </c>
      <c r="C27" s="43"/>
      <c r="D27" s="62"/>
      <c r="E27" s="62"/>
      <c r="F27" s="20"/>
      <c r="G27" s="62"/>
      <c r="H27" s="128"/>
      <c r="I27" s="69"/>
      <c r="J27" s="69"/>
      <c r="K27" s="69"/>
      <c r="L27" s="69"/>
      <c r="M27" s="69"/>
      <c r="N27" s="69"/>
      <c r="O27" s="37"/>
      <c r="P27" s="37"/>
      <c r="Q27" s="37"/>
      <c r="R27" s="37"/>
      <c r="S27" s="37"/>
      <c r="T27" s="37"/>
      <c r="U27" s="37"/>
      <c r="V27" s="37"/>
    </row>
    <row r="28" spans="1:22">
      <c r="A28" s="36" t="s">
        <v>18</v>
      </c>
      <c r="B28" s="37" t="s">
        <v>104</v>
      </c>
      <c r="C28" s="43"/>
      <c r="D28" s="62"/>
      <c r="E28" s="62"/>
      <c r="F28" s="62"/>
      <c r="G28" s="62"/>
      <c r="H28" s="62"/>
      <c r="I28" s="69"/>
      <c r="J28" s="69"/>
      <c r="K28" s="69"/>
      <c r="L28" s="69"/>
      <c r="M28" s="69"/>
      <c r="N28" s="69"/>
      <c r="O28" s="37"/>
      <c r="P28" s="37"/>
      <c r="Q28" s="37"/>
      <c r="R28" s="37"/>
      <c r="S28" s="37"/>
      <c r="T28" s="37"/>
      <c r="U28" s="37"/>
      <c r="V28" s="37"/>
    </row>
    <row r="29" spans="1:22">
      <c r="A29" s="36" t="s">
        <v>18</v>
      </c>
      <c r="B29" s="37" t="s">
        <v>100</v>
      </c>
      <c r="C29" s="43"/>
      <c r="D29" s="62"/>
      <c r="E29" s="62"/>
      <c r="F29" s="129"/>
      <c r="G29" s="62"/>
      <c r="H29" s="128"/>
      <c r="I29" s="69"/>
      <c r="J29" s="69"/>
      <c r="K29" s="69"/>
      <c r="L29" s="69"/>
      <c r="M29" s="69"/>
      <c r="N29" s="69"/>
      <c r="O29" s="37"/>
      <c r="P29" s="37"/>
      <c r="Q29" s="37"/>
      <c r="R29" s="37"/>
      <c r="S29" s="37"/>
      <c r="T29" s="37"/>
      <c r="U29" s="37"/>
      <c r="V29" s="37"/>
    </row>
    <row r="30" spans="1:22">
      <c r="A30" s="36" t="s">
        <v>18</v>
      </c>
      <c r="B30" s="37" t="s">
        <v>96</v>
      </c>
      <c r="C30" s="43"/>
      <c r="D30" s="62"/>
      <c r="E30" s="62"/>
      <c r="F30" s="130"/>
      <c r="G30" s="62"/>
      <c r="H30" s="62"/>
      <c r="I30" s="69"/>
      <c r="J30" s="69"/>
      <c r="K30" s="69"/>
      <c r="L30" s="69"/>
      <c r="M30" s="69"/>
      <c r="N30" s="69"/>
      <c r="O30" s="37"/>
      <c r="P30" s="37"/>
      <c r="Q30" s="37"/>
      <c r="R30" s="37"/>
      <c r="S30" s="37"/>
      <c r="T30" s="37"/>
      <c r="U30" s="37"/>
      <c r="V30" s="37"/>
    </row>
    <row r="31" spans="1:22">
      <c r="A31" s="36" t="s">
        <v>18</v>
      </c>
      <c r="B31" s="37" t="s">
        <v>101</v>
      </c>
      <c r="C31" s="43"/>
      <c r="D31" s="62"/>
      <c r="E31" s="62"/>
      <c r="F31" s="129"/>
      <c r="G31" s="62"/>
      <c r="H31" s="35"/>
      <c r="I31" s="69"/>
      <c r="J31" s="69"/>
      <c r="K31" s="69"/>
      <c r="L31" s="69"/>
      <c r="M31" s="69"/>
      <c r="N31" s="69"/>
      <c r="O31" s="37"/>
      <c r="P31" s="37"/>
      <c r="Q31" s="37"/>
      <c r="R31" s="37"/>
      <c r="S31" s="37"/>
      <c r="T31" s="37"/>
      <c r="U31" s="37"/>
      <c r="V31" s="37"/>
    </row>
    <row r="32" spans="1:22">
      <c r="A32" s="36" t="s">
        <v>19</v>
      </c>
      <c r="B32" s="37" t="s">
        <v>98</v>
      </c>
      <c r="C32" s="43"/>
      <c r="D32" s="62"/>
      <c r="E32" s="62"/>
      <c r="F32" s="130"/>
      <c r="G32" s="62"/>
      <c r="H32" s="35"/>
      <c r="I32" s="69"/>
      <c r="J32" s="69"/>
      <c r="K32" s="69"/>
      <c r="L32" s="69"/>
      <c r="M32" s="69"/>
      <c r="N32" s="69"/>
      <c r="O32" s="37"/>
      <c r="P32" s="37"/>
      <c r="Q32" s="37"/>
      <c r="R32" s="37"/>
      <c r="S32" s="37"/>
      <c r="T32" s="37"/>
      <c r="U32" s="37"/>
      <c r="V32" s="37"/>
    </row>
    <row r="33" spans="1:22">
      <c r="A33" s="36" t="s">
        <v>19</v>
      </c>
      <c r="B33" s="37" t="s">
        <v>87</v>
      </c>
      <c r="C33" s="43"/>
      <c r="D33" s="62"/>
      <c r="E33" s="62"/>
      <c r="F33" s="20"/>
      <c r="G33" s="62"/>
      <c r="H33" s="62"/>
      <c r="I33" s="69"/>
      <c r="J33" s="69"/>
      <c r="K33" s="69"/>
      <c r="L33" s="69"/>
      <c r="M33" s="69"/>
      <c r="N33" s="69"/>
      <c r="O33" s="37"/>
      <c r="P33" s="37"/>
      <c r="Q33" s="37"/>
      <c r="R33" s="37"/>
      <c r="S33" s="37"/>
      <c r="T33" s="37"/>
      <c r="U33" s="37"/>
      <c r="V33" s="37"/>
    </row>
    <row r="34" spans="1:22">
      <c r="A34" s="36" t="s">
        <v>19</v>
      </c>
      <c r="B34" s="37" t="s">
        <v>84</v>
      </c>
      <c r="C34" s="43"/>
      <c r="D34" s="62"/>
      <c r="E34" s="62"/>
      <c r="F34" s="62"/>
      <c r="G34" s="126">
        <v>500000</v>
      </c>
      <c r="H34" s="62" t="s">
        <v>979</v>
      </c>
      <c r="I34" s="69"/>
      <c r="J34" s="69"/>
      <c r="K34" s="69"/>
      <c r="L34" s="69"/>
      <c r="M34" s="69"/>
      <c r="N34" s="69"/>
      <c r="O34" s="37"/>
      <c r="P34" s="37"/>
      <c r="Q34" s="37"/>
      <c r="R34" s="37"/>
      <c r="S34" s="37"/>
      <c r="T34" s="37"/>
      <c r="U34" s="37"/>
      <c r="V34" s="37"/>
    </row>
    <row r="35" spans="1:22">
      <c r="A35" s="36" t="s">
        <v>19</v>
      </c>
      <c r="B35" s="37" t="s">
        <v>166</v>
      </c>
      <c r="C35" s="43"/>
      <c r="D35" s="62"/>
      <c r="E35" s="62"/>
      <c r="F35" s="130"/>
      <c r="G35" s="62">
        <v>500000</v>
      </c>
      <c r="H35" s="62" t="s">
        <v>979</v>
      </c>
      <c r="I35" s="69"/>
      <c r="J35" s="69"/>
      <c r="K35" s="69"/>
      <c r="L35" s="69"/>
      <c r="M35" s="69"/>
      <c r="N35" s="69"/>
      <c r="O35" s="37"/>
      <c r="P35" s="37"/>
      <c r="Q35" s="37"/>
      <c r="R35" s="37"/>
      <c r="S35" s="37"/>
      <c r="T35" s="37"/>
      <c r="U35" s="37"/>
      <c r="V35" s="37"/>
    </row>
    <row r="36" spans="1:22">
      <c r="A36" s="36" t="s">
        <v>19</v>
      </c>
      <c r="B36" s="37" t="s">
        <v>80</v>
      </c>
      <c r="C36" s="43"/>
      <c r="D36" s="62"/>
      <c r="E36" s="62"/>
      <c r="F36" s="130"/>
      <c r="G36" s="62">
        <v>500000</v>
      </c>
      <c r="H36" s="62" t="s">
        <v>979</v>
      </c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</row>
    <row r="37" spans="1:22">
      <c r="A37" s="36" t="s">
        <v>19</v>
      </c>
      <c r="B37" s="37" t="s">
        <v>81</v>
      </c>
      <c r="C37" s="43"/>
      <c r="D37" s="62"/>
      <c r="E37" s="62"/>
      <c r="F37" s="129"/>
      <c r="G37" s="62"/>
      <c r="H37" s="62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</row>
    <row r="38" spans="1:22">
      <c r="A38" s="36" t="s">
        <v>19</v>
      </c>
      <c r="B38" s="37" t="s">
        <v>97</v>
      </c>
      <c r="C38" s="43"/>
      <c r="D38" s="62"/>
      <c r="E38" s="62"/>
      <c r="F38" s="129"/>
      <c r="G38" s="43"/>
      <c r="H38" s="35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</row>
    <row r="39" spans="1:22">
      <c r="A39" s="36" t="s">
        <v>19</v>
      </c>
      <c r="B39" s="37" t="s">
        <v>93</v>
      </c>
      <c r="C39" s="43"/>
      <c r="D39" s="62"/>
      <c r="E39" s="62"/>
      <c r="F39" s="123"/>
      <c r="G39" s="62"/>
      <c r="H39" s="35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</row>
    <row r="40" spans="1:22">
      <c r="A40" s="36" t="s">
        <v>20</v>
      </c>
      <c r="B40" s="37" t="s">
        <v>109</v>
      </c>
      <c r="C40" s="43"/>
      <c r="D40" s="62"/>
      <c r="E40" s="62"/>
      <c r="F40" s="130"/>
      <c r="G40" s="43"/>
      <c r="H40" s="43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</row>
    <row r="41" spans="1:22">
      <c r="A41" s="36" t="s">
        <v>20</v>
      </c>
      <c r="B41" s="37" t="s">
        <v>113</v>
      </c>
      <c r="C41" s="43"/>
      <c r="D41" s="62"/>
      <c r="E41" s="62"/>
      <c r="F41" s="43"/>
      <c r="G41" s="43"/>
      <c r="H41" s="35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</row>
    <row r="42" spans="1:22">
      <c r="A42" s="36" t="s">
        <v>20</v>
      </c>
      <c r="B42" s="37" t="s">
        <v>112</v>
      </c>
      <c r="C42" s="43"/>
      <c r="D42" s="62"/>
      <c r="E42" s="62"/>
      <c r="F42" s="123"/>
      <c r="G42" s="43"/>
      <c r="H42" s="43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</row>
    <row r="43" spans="1:22">
      <c r="A43" s="36" t="s">
        <v>20</v>
      </c>
      <c r="B43" s="37" t="s">
        <v>178</v>
      </c>
      <c r="C43" s="43"/>
      <c r="D43" s="62"/>
      <c r="E43" s="62"/>
      <c r="F43" s="129"/>
      <c r="G43" s="43"/>
      <c r="H43" s="43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</row>
    <row r="44" spans="1:22">
      <c r="A44" s="36" t="s">
        <v>20</v>
      </c>
      <c r="B44" s="37" t="s">
        <v>111</v>
      </c>
      <c r="C44" s="43"/>
      <c r="D44" s="62"/>
      <c r="E44" s="62"/>
      <c r="F44" s="62"/>
      <c r="G44" s="43"/>
      <c r="H44" s="128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</row>
    <row r="45" spans="1:22">
      <c r="A45" s="36" t="s">
        <v>20</v>
      </c>
      <c r="B45" s="37" t="s">
        <v>110</v>
      </c>
      <c r="C45" s="43"/>
      <c r="D45" s="62"/>
      <c r="E45" s="62"/>
      <c r="F45" s="20"/>
      <c r="G45" s="62"/>
      <c r="H45" s="35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</row>
    <row r="46" spans="1:22">
      <c r="A46" s="36" t="s">
        <v>21</v>
      </c>
      <c r="B46" s="37" t="s">
        <v>117</v>
      </c>
      <c r="C46" s="43">
        <v>22250</v>
      </c>
      <c r="D46" s="62"/>
      <c r="E46" s="133"/>
      <c r="F46" s="123"/>
      <c r="G46" s="43"/>
      <c r="H46" s="133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</row>
    <row r="47" spans="1:22">
      <c r="A47" s="36" t="s">
        <v>21</v>
      </c>
      <c r="B47" s="37" t="s">
        <v>116</v>
      </c>
      <c r="C47" s="43"/>
      <c r="D47" s="62"/>
      <c r="E47" s="62"/>
      <c r="F47" s="134"/>
      <c r="G47" s="43"/>
      <c r="H47" s="135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</row>
    <row r="48" spans="1:22">
      <c r="A48" s="36" t="s">
        <v>21</v>
      </c>
      <c r="B48" s="42" t="s">
        <v>95</v>
      </c>
      <c r="C48" s="43">
        <v>22250</v>
      </c>
      <c r="D48" s="62"/>
      <c r="E48" s="62"/>
      <c r="F48" s="134"/>
      <c r="G48" s="43"/>
      <c r="H48" s="43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</row>
    <row r="49" spans="1:22">
      <c r="A49" s="36" t="s">
        <v>21</v>
      </c>
      <c r="B49" s="42" t="s">
        <v>115</v>
      </c>
      <c r="C49" s="43">
        <v>22250</v>
      </c>
      <c r="D49" s="43"/>
      <c r="E49" s="43"/>
      <c r="F49" s="134"/>
      <c r="G49" s="43"/>
      <c r="H49" s="35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</row>
    <row r="50" spans="1:22" ht="17.25" customHeight="1">
      <c r="A50" s="36" t="s">
        <v>21</v>
      </c>
      <c r="B50" s="37" t="s">
        <v>118</v>
      </c>
      <c r="C50" s="43">
        <v>22250</v>
      </c>
      <c r="D50" s="62"/>
      <c r="E50" s="62"/>
      <c r="F50" s="123"/>
      <c r="G50" s="43"/>
      <c r="H50" s="43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</row>
    <row r="51" spans="1:22" ht="17.25" customHeight="1">
      <c r="A51" s="36" t="s">
        <v>21</v>
      </c>
      <c r="B51" s="37" t="s">
        <v>114</v>
      </c>
      <c r="C51" s="43"/>
      <c r="D51" s="62"/>
      <c r="E51" s="62"/>
      <c r="F51" s="123"/>
      <c r="G51" s="43">
        <v>500000</v>
      </c>
      <c r="H51" s="62" t="s">
        <v>979</v>
      </c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</row>
    <row r="52" spans="1:22">
      <c r="A52" s="36" t="s">
        <v>22</v>
      </c>
      <c r="B52" s="37" t="s">
        <v>123</v>
      </c>
      <c r="C52" s="43"/>
      <c r="D52" s="62"/>
      <c r="E52" s="62"/>
      <c r="F52" s="20"/>
      <c r="G52" s="43"/>
      <c r="H52" s="36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</row>
    <row r="53" spans="1:22">
      <c r="A53" s="36" t="s">
        <v>22</v>
      </c>
      <c r="B53" s="37" t="s">
        <v>120</v>
      </c>
      <c r="C53" s="43"/>
      <c r="D53" s="62"/>
      <c r="E53" s="62"/>
      <c r="F53" s="20"/>
      <c r="G53" s="62"/>
      <c r="H53" s="43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</row>
    <row r="54" spans="1:22">
      <c r="A54" s="36" t="s">
        <v>22</v>
      </c>
      <c r="B54" s="37" t="s">
        <v>121</v>
      </c>
      <c r="C54" s="43"/>
      <c r="D54" s="62"/>
      <c r="E54" s="62"/>
      <c r="F54" s="129"/>
      <c r="G54" s="62"/>
      <c r="H54" s="62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</row>
    <row r="55" spans="1:22">
      <c r="A55" s="36" t="s">
        <v>22</v>
      </c>
      <c r="B55" s="37" t="s">
        <v>119</v>
      </c>
      <c r="C55" s="43"/>
      <c r="D55" s="62"/>
      <c r="E55" s="62"/>
      <c r="F55" s="62"/>
      <c r="G55" s="43"/>
      <c r="H55" s="43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</row>
    <row r="56" spans="1:22">
      <c r="A56" s="36" t="s">
        <v>23</v>
      </c>
      <c r="B56" s="37" t="s">
        <v>106</v>
      </c>
      <c r="C56" s="43">
        <v>100950</v>
      </c>
      <c r="D56" s="62"/>
      <c r="E56" s="62"/>
      <c r="F56" s="130"/>
      <c r="G56" s="43"/>
      <c r="H56" s="126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</row>
    <row r="57" spans="1:22">
      <c r="A57" s="36" t="s">
        <v>23</v>
      </c>
      <c r="B57" s="37" t="s">
        <v>124</v>
      </c>
      <c r="C57" s="43">
        <v>100950</v>
      </c>
      <c r="D57" s="62"/>
      <c r="E57" s="62"/>
      <c r="F57" s="43"/>
      <c r="G57" s="43"/>
      <c r="H57" s="43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</row>
    <row r="58" spans="1:22">
      <c r="A58" s="36" t="s">
        <v>23</v>
      </c>
      <c r="B58" s="37" t="s">
        <v>126</v>
      </c>
      <c r="C58" s="62"/>
      <c r="D58" s="62"/>
      <c r="E58" s="62"/>
      <c r="F58" s="43"/>
      <c r="G58" s="43"/>
      <c r="H58" s="43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</row>
    <row r="59" spans="1:22">
      <c r="A59" s="36" t="s">
        <v>23</v>
      </c>
      <c r="B59" s="37" t="s">
        <v>127</v>
      </c>
      <c r="C59" s="62"/>
      <c r="D59" s="62"/>
      <c r="E59" s="62"/>
      <c r="F59" s="43"/>
      <c r="G59" s="43"/>
      <c r="H59" s="43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</row>
    <row r="60" spans="1:22">
      <c r="A60" s="36" t="s">
        <v>23</v>
      </c>
      <c r="B60" s="37" t="s">
        <v>125</v>
      </c>
      <c r="C60" s="62"/>
      <c r="D60" s="43"/>
      <c r="E60" s="62"/>
      <c r="F60" s="43"/>
      <c r="G60" s="43"/>
      <c r="H60" s="43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</row>
    <row r="61" spans="1:22">
      <c r="A61" s="36" t="s">
        <v>23</v>
      </c>
      <c r="B61" s="37" t="s">
        <v>85</v>
      </c>
      <c r="C61" s="62"/>
      <c r="D61" s="43"/>
      <c r="E61" s="62"/>
      <c r="F61" s="43"/>
      <c r="G61" s="43">
        <v>500000</v>
      </c>
      <c r="H61" s="62" t="s">
        <v>979</v>
      </c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</row>
    <row r="62" spans="1:22">
      <c r="A62" s="36" t="s">
        <v>23</v>
      </c>
      <c r="B62" s="37" t="s">
        <v>179</v>
      </c>
      <c r="C62" s="125"/>
      <c r="D62" s="43"/>
      <c r="E62" s="125"/>
      <c r="F62" s="43"/>
      <c r="G62" s="43"/>
      <c r="H62" s="43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</row>
    <row r="63" spans="1:22">
      <c r="A63" s="36" t="s">
        <v>23</v>
      </c>
      <c r="B63" s="37" t="s">
        <v>128</v>
      </c>
      <c r="C63" s="125"/>
      <c r="D63" s="43"/>
      <c r="E63" s="125"/>
      <c r="F63" s="43"/>
      <c r="G63" s="43"/>
      <c r="H63" s="43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</row>
    <row r="64" spans="1:22">
      <c r="A64" s="36"/>
      <c r="B64" s="37"/>
      <c r="C64" s="125"/>
      <c r="D64" s="43"/>
      <c r="E64" s="43"/>
      <c r="F64" s="43"/>
      <c r="G64" s="43"/>
      <c r="H64" s="43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</row>
    <row r="65" spans="1:22">
      <c r="A65" s="36"/>
      <c r="B65" s="37"/>
      <c r="C65" s="125"/>
      <c r="D65" s="43"/>
      <c r="E65" s="43"/>
      <c r="F65" s="43"/>
      <c r="G65" s="43"/>
      <c r="H65" s="43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</row>
    <row r="66" spans="1:22">
      <c r="A66" s="36"/>
      <c r="B66" s="37"/>
      <c r="C66" s="125"/>
      <c r="D66" s="43"/>
      <c r="E66" s="43"/>
      <c r="F66" s="43"/>
      <c r="G66" s="43"/>
      <c r="H66" s="43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</row>
    <row r="67" spans="1:22">
      <c r="A67" s="36"/>
      <c r="B67" s="37"/>
      <c r="C67" s="125"/>
      <c r="D67" s="43"/>
      <c r="E67" s="43"/>
      <c r="F67" s="43"/>
      <c r="G67" s="43"/>
      <c r="H67" s="43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</row>
    <row r="68" spans="1:22">
      <c r="A68" s="36"/>
      <c r="B68" s="37"/>
      <c r="C68" s="125"/>
      <c r="D68" s="43"/>
      <c r="E68" s="43"/>
      <c r="F68" s="43"/>
      <c r="G68" s="43"/>
      <c r="H68" s="43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</row>
    <row r="69" spans="1:22">
      <c r="A69" s="36"/>
      <c r="B69" s="37"/>
      <c r="C69" s="125"/>
      <c r="D69" s="43"/>
      <c r="E69" s="43"/>
      <c r="F69" s="43"/>
      <c r="G69" s="43"/>
      <c r="H69" s="43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</row>
    <row r="70" spans="1:22">
      <c r="A70" s="36"/>
      <c r="B70" s="37"/>
      <c r="C70" s="125"/>
      <c r="D70" s="43"/>
      <c r="E70" s="43"/>
      <c r="F70" s="43"/>
      <c r="G70" s="43"/>
      <c r="H70" s="43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</row>
    <row r="71" spans="1:22">
      <c r="A71" s="36"/>
      <c r="B71" s="37"/>
      <c r="C71" s="125"/>
      <c r="D71" s="43"/>
      <c r="E71" s="43"/>
      <c r="F71" s="43"/>
      <c r="G71" s="43"/>
      <c r="H71" s="43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</row>
    <row r="72" spans="1:22">
      <c r="A72" s="36"/>
      <c r="B72" s="37"/>
      <c r="C72" s="125"/>
      <c r="D72" s="43"/>
      <c r="E72" s="43"/>
      <c r="F72" s="43"/>
      <c r="G72" s="43"/>
      <c r="H72" s="43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</row>
    <row r="73" spans="1:22">
      <c r="A73" s="36"/>
      <c r="B73" s="37"/>
      <c r="C73" s="125"/>
      <c r="D73" s="43"/>
      <c r="E73" s="43"/>
      <c r="F73" s="43"/>
      <c r="G73" s="43"/>
      <c r="H73" s="43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</row>
    <row r="74" spans="1:22">
      <c r="A74" s="36"/>
      <c r="B74" s="37"/>
      <c r="C74" s="125"/>
      <c r="D74" s="43"/>
      <c r="E74" s="43"/>
      <c r="F74" s="43"/>
      <c r="G74" s="43"/>
      <c r="H74" s="43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</row>
    <row r="75" spans="1:22">
      <c r="A75" s="36"/>
      <c r="B75" s="37"/>
      <c r="C75" s="125"/>
      <c r="D75" s="43"/>
      <c r="E75" s="43"/>
      <c r="F75" s="43"/>
      <c r="G75" s="43"/>
      <c r="H75" s="43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</row>
    <row r="76" spans="1:22">
      <c r="A76" s="36"/>
      <c r="B76" s="37"/>
      <c r="C76" s="125"/>
      <c r="D76" s="43"/>
      <c r="E76" s="43"/>
      <c r="F76" s="43"/>
      <c r="G76" s="43"/>
      <c r="H76" s="43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</row>
    <row r="77" spans="1:22">
      <c r="A77" s="36"/>
      <c r="B77" s="37"/>
      <c r="C77" s="125"/>
      <c r="D77" s="43"/>
      <c r="E77" s="43"/>
      <c r="F77" s="43"/>
      <c r="G77" s="43"/>
      <c r="H77" s="43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</row>
    <row r="78" spans="1:22">
      <c r="A78" s="36"/>
      <c r="B78" s="37"/>
      <c r="C78" s="125"/>
      <c r="D78" s="43"/>
      <c r="E78" s="43"/>
      <c r="F78" s="43"/>
      <c r="G78" s="43"/>
      <c r="H78" s="43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</row>
    <row r="79" spans="1:22">
      <c r="A79" s="36"/>
      <c r="B79" s="37"/>
      <c r="C79" s="125"/>
      <c r="D79" s="43"/>
      <c r="E79" s="43"/>
      <c r="F79" s="43"/>
      <c r="G79" s="43"/>
      <c r="H79" s="43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</row>
    <row r="80" spans="1:22">
      <c r="A80" s="37"/>
      <c r="B80" s="37"/>
      <c r="C80" s="43"/>
      <c r="D80" s="43"/>
      <c r="E80" s="43"/>
      <c r="F80" s="43"/>
      <c r="G80" s="43"/>
      <c r="H80" s="43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</row>
    <row r="81" spans="1:22">
      <c r="A81" s="37"/>
      <c r="B81" s="37"/>
      <c r="C81" s="43"/>
      <c r="D81" s="43"/>
      <c r="E81" s="43"/>
      <c r="F81" s="43"/>
      <c r="G81" s="43"/>
      <c r="H81" s="43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</row>
    <row r="82" spans="1:22">
      <c r="A82" s="37"/>
      <c r="B82" s="37"/>
      <c r="C82" s="43"/>
      <c r="D82" s="43"/>
      <c r="E82" s="43"/>
      <c r="F82" s="43"/>
      <c r="G82" s="43"/>
      <c r="H82" s="43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</row>
    <row r="83" spans="1:22">
      <c r="A83" s="37"/>
      <c r="B83" s="37"/>
      <c r="C83" s="43"/>
      <c r="D83" s="43"/>
      <c r="E83" s="43"/>
      <c r="F83" s="43"/>
      <c r="G83" s="43"/>
      <c r="H83" s="43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</row>
    <row r="84" spans="1:22">
      <c r="A84" s="37"/>
      <c r="B84" s="37"/>
      <c r="C84" s="43"/>
      <c r="D84" s="43"/>
      <c r="E84" s="43"/>
      <c r="F84" s="43"/>
      <c r="G84" s="43"/>
      <c r="H84" s="43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</row>
    <row r="85" spans="1:22">
      <c r="A85" s="37"/>
      <c r="B85" s="37"/>
      <c r="C85" s="43"/>
      <c r="D85" s="43"/>
      <c r="E85" s="43"/>
      <c r="F85" s="43"/>
      <c r="G85" s="43"/>
      <c r="H85" s="43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</row>
    <row r="86" spans="1:22">
      <c r="A86" s="37"/>
      <c r="B86" s="37"/>
      <c r="C86" s="43"/>
      <c r="D86" s="43"/>
      <c r="E86" s="43"/>
      <c r="F86" s="43"/>
      <c r="G86" s="43"/>
      <c r="H86" s="43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</row>
    <row r="87" spans="1:22">
      <c r="A87" s="37"/>
      <c r="B87" s="37"/>
      <c r="C87" s="43"/>
      <c r="D87" s="43"/>
      <c r="E87" s="43"/>
      <c r="F87" s="43"/>
      <c r="G87" s="43"/>
      <c r="H87" s="43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</row>
    <row r="88" spans="1:22">
      <c r="A88" s="37"/>
      <c r="B88" s="37"/>
      <c r="C88" s="43"/>
      <c r="D88" s="43"/>
      <c r="E88" s="43"/>
      <c r="F88" s="43"/>
      <c r="G88" s="43"/>
      <c r="H88" s="43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</row>
    <row r="89" spans="1:22">
      <c r="A89" s="37"/>
      <c r="B89" s="37"/>
      <c r="C89" s="43"/>
      <c r="D89" s="43"/>
      <c r="E89" s="43"/>
      <c r="F89" s="43"/>
      <c r="G89" s="43"/>
      <c r="H89" s="43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</row>
    <row r="90" spans="1:22">
      <c r="A90" s="37"/>
      <c r="B90" s="37"/>
      <c r="C90" s="43"/>
      <c r="D90" s="43"/>
      <c r="E90" s="43"/>
      <c r="F90" s="43"/>
      <c r="G90" s="43"/>
      <c r="H90" s="43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</row>
    <row r="91" spans="1:22">
      <c r="A91" s="37"/>
      <c r="B91" s="37"/>
      <c r="C91" s="43"/>
      <c r="D91" s="43"/>
      <c r="E91" s="43"/>
      <c r="F91" s="43"/>
      <c r="G91" s="43"/>
      <c r="H91" s="43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</row>
    <row r="92" spans="1:22">
      <c r="A92" s="37"/>
      <c r="B92" s="37"/>
      <c r="C92" s="43"/>
      <c r="D92" s="43"/>
      <c r="E92" s="43"/>
      <c r="F92" s="43"/>
      <c r="G92" s="43"/>
      <c r="H92" s="43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</row>
    <row r="93" spans="1:22">
      <c r="A93" s="37"/>
      <c r="B93" s="37"/>
      <c r="C93" s="43"/>
      <c r="D93" s="43"/>
      <c r="E93" s="43"/>
      <c r="F93" s="43"/>
      <c r="G93" s="43"/>
      <c r="H93" s="43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</row>
    <row r="94" spans="1:22">
      <c r="A94" s="37"/>
      <c r="B94" s="37"/>
      <c r="C94" s="43"/>
      <c r="D94" s="43"/>
      <c r="E94" s="43"/>
      <c r="F94" s="43"/>
      <c r="G94" s="43"/>
      <c r="H94" s="43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</row>
    <row r="95" spans="1:22">
      <c r="A95" s="37"/>
      <c r="B95" s="37"/>
      <c r="C95" s="43"/>
      <c r="D95" s="43"/>
      <c r="E95" s="43"/>
      <c r="F95" s="43"/>
      <c r="G95" s="43"/>
      <c r="H95" s="43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</row>
    <row r="96" spans="1:22">
      <c r="A96" s="37"/>
      <c r="B96" s="37"/>
      <c r="C96" s="43"/>
      <c r="D96" s="43"/>
      <c r="E96" s="43"/>
      <c r="F96" s="43"/>
      <c r="G96" s="43"/>
      <c r="H96" s="43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</row>
    <row r="97" spans="1:22">
      <c r="A97" s="37"/>
      <c r="B97" s="37"/>
      <c r="C97" s="43"/>
      <c r="D97" s="43"/>
      <c r="E97" s="43"/>
      <c r="F97" s="43"/>
      <c r="G97" s="43"/>
      <c r="H97" s="43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</row>
    <row r="98" spans="1:22">
      <c r="A98" s="37"/>
      <c r="B98" s="37"/>
      <c r="C98" s="43"/>
      <c r="D98" s="43"/>
      <c r="E98" s="43"/>
      <c r="F98" s="43"/>
      <c r="G98" s="43"/>
      <c r="H98" s="43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</row>
    <row r="99" spans="1:22">
      <c r="A99" s="37"/>
      <c r="B99" s="37"/>
      <c r="C99" s="43"/>
      <c r="D99" s="43"/>
      <c r="E99" s="43"/>
      <c r="F99" s="43"/>
      <c r="G99" s="43"/>
      <c r="H99" s="43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</row>
    <row r="100" spans="1:22">
      <c r="A100" s="37"/>
      <c r="B100" s="37"/>
      <c r="C100" s="43"/>
      <c r="D100" s="43"/>
      <c r="E100" s="43"/>
      <c r="F100" s="43"/>
      <c r="G100" s="43"/>
      <c r="H100" s="43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</row>
    <row r="101" spans="1:22">
      <c r="A101" s="37"/>
      <c r="B101" s="37"/>
      <c r="C101" s="43"/>
      <c r="D101" s="43"/>
      <c r="E101" s="43"/>
      <c r="F101" s="43"/>
      <c r="G101" s="43"/>
      <c r="H101" s="43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</row>
    <row r="102" spans="1:22">
      <c r="A102" s="37"/>
      <c r="B102" s="37"/>
      <c r="C102" s="43"/>
      <c r="D102" s="43"/>
      <c r="E102" s="43"/>
      <c r="F102" s="43"/>
      <c r="G102" s="43"/>
      <c r="H102" s="43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</row>
    <row r="103" spans="1:22">
      <c r="A103" s="37"/>
      <c r="B103" s="37"/>
      <c r="C103" s="43"/>
      <c r="D103" s="43"/>
      <c r="E103" s="43"/>
      <c r="F103" s="43"/>
      <c r="G103" s="43"/>
      <c r="H103" s="43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</row>
    <row r="104" spans="1:22">
      <c r="A104" s="37"/>
      <c r="B104" s="37"/>
      <c r="C104" s="43"/>
      <c r="D104" s="43"/>
      <c r="E104" s="43"/>
      <c r="F104" s="43"/>
      <c r="G104" s="43"/>
      <c r="H104" s="43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</row>
    <row r="105" spans="1:22">
      <c r="A105" s="37"/>
      <c r="B105" s="37"/>
      <c r="C105" s="43"/>
      <c r="D105" s="43"/>
      <c r="E105" s="43"/>
      <c r="F105" s="43"/>
      <c r="G105" s="43"/>
      <c r="H105" s="43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</row>
    <row r="106" spans="1:22">
      <c r="A106" s="37"/>
      <c r="B106" s="37"/>
      <c r="C106" s="43"/>
      <c r="D106" s="43"/>
      <c r="E106" s="43"/>
      <c r="F106" s="43"/>
      <c r="G106" s="43"/>
      <c r="H106" s="43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</row>
    <row r="107" spans="1:22">
      <c r="A107" s="37"/>
      <c r="B107" s="37"/>
      <c r="C107" s="43"/>
      <c r="D107" s="43"/>
      <c r="E107" s="43"/>
      <c r="F107" s="43"/>
      <c r="G107" s="43"/>
      <c r="H107" s="43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</row>
    <row r="108" spans="1:22">
      <c r="A108" s="37"/>
      <c r="B108" s="37"/>
      <c r="C108" s="43"/>
      <c r="D108" s="43"/>
      <c r="E108" s="43"/>
      <c r="F108" s="43"/>
      <c r="G108" s="43"/>
      <c r="H108" s="43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</row>
    <row r="109" spans="1:22">
      <c r="A109" s="37"/>
      <c r="B109" s="37"/>
      <c r="C109" s="43"/>
      <c r="D109" s="43"/>
      <c r="E109" s="43"/>
      <c r="F109" s="43"/>
      <c r="G109" s="43"/>
      <c r="H109" s="43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</row>
    <row r="110" spans="1:22">
      <c r="A110" s="37"/>
      <c r="B110" s="37"/>
      <c r="C110" s="43"/>
      <c r="D110" s="43"/>
      <c r="E110" s="43"/>
      <c r="F110" s="43"/>
      <c r="G110" s="43"/>
      <c r="H110" s="43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</row>
    <row r="111" spans="1:22">
      <c r="A111" s="37"/>
      <c r="B111" s="37"/>
      <c r="C111" s="43"/>
      <c r="D111" s="43"/>
      <c r="E111" s="43"/>
      <c r="F111" s="43"/>
      <c r="G111" s="43"/>
      <c r="H111" s="43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</row>
    <row r="112" spans="1:22">
      <c r="A112" s="37"/>
      <c r="B112" s="37"/>
      <c r="C112" s="43"/>
      <c r="D112" s="43"/>
      <c r="E112" s="43"/>
      <c r="F112" s="43"/>
      <c r="G112" s="43"/>
      <c r="H112" s="43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</row>
    <row r="113" spans="1:22">
      <c r="A113" s="37"/>
      <c r="B113" s="37"/>
      <c r="C113" s="43"/>
      <c r="D113" s="43"/>
      <c r="E113" s="43"/>
      <c r="F113" s="43"/>
      <c r="G113" s="43"/>
      <c r="H113" s="43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</row>
    <row r="114" spans="1:22">
      <c r="A114" s="37"/>
      <c r="B114" s="37"/>
      <c r="C114" s="43"/>
      <c r="D114" s="43"/>
      <c r="E114" s="43"/>
      <c r="F114" s="43"/>
      <c r="G114" s="43"/>
      <c r="H114" s="43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</row>
    <row r="115" spans="1:22">
      <c r="A115" s="37"/>
      <c r="B115" s="37"/>
      <c r="C115" s="43"/>
      <c r="D115" s="43"/>
      <c r="E115" s="43"/>
      <c r="F115" s="43"/>
      <c r="G115" s="43"/>
      <c r="H115" s="43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</row>
    <row r="116" spans="1:22">
      <c r="A116" s="37"/>
      <c r="B116" s="37"/>
      <c r="C116" s="43"/>
      <c r="D116" s="43"/>
      <c r="E116" s="43"/>
      <c r="F116" s="43"/>
      <c r="G116" s="43"/>
      <c r="H116" s="43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</row>
    <row r="117" spans="1:22">
      <c r="A117" s="37"/>
      <c r="B117" s="37"/>
      <c r="C117" s="43"/>
      <c r="D117" s="43"/>
      <c r="E117" s="43"/>
      <c r="F117" s="43"/>
      <c r="G117" s="43"/>
      <c r="H117" s="43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</row>
    <row r="118" spans="1:22">
      <c r="A118" s="37"/>
      <c r="B118" s="37"/>
      <c r="C118" s="43"/>
      <c r="D118" s="43"/>
      <c r="E118" s="43"/>
      <c r="F118" s="43"/>
      <c r="G118" s="43"/>
      <c r="H118" s="43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</row>
    <row r="119" spans="1:22">
      <c r="A119" s="37"/>
      <c r="B119" s="37"/>
      <c r="C119" s="43"/>
      <c r="D119" s="43"/>
      <c r="E119" s="43"/>
      <c r="F119" s="43"/>
      <c r="G119" s="43"/>
      <c r="H119" s="43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</row>
    <row r="120" spans="1:22">
      <c r="A120" s="37"/>
      <c r="B120" s="37"/>
      <c r="C120" s="43"/>
      <c r="D120" s="43"/>
      <c r="E120" s="43"/>
      <c r="F120" s="43"/>
      <c r="G120" s="43"/>
      <c r="H120" s="43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</row>
    <row r="121" spans="1:22">
      <c r="A121" s="37"/>
      <c r="B121" s="37"/>
      <c r="C121" s="43"/>
      <c r="D121" s="43"/>
      <c r="E121" s="43"/>
      <c r="F121" s="43"/>
      <c r="G121" s="43"/>
      <c r="H121" s="43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</row>
    <row r="122" spans="1:22">
      <c r="A122" s="37"/>
      <c r="B122" s="37"/>
      <c r="C122" s="43"/>
      <c r="D122" s="43"/>
      <c r="E122" s="43"/>
      <c r="F122" s="43"/>
      <c r="G122" s="43"/>
      <c r="H122" s="43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</row>
    <row r="123" spans="1:22">
      <c r="A123" s="37"/>
      <c r="B123" s="37"/>
      <c r="C123" s="43"/>
      <c r="D123" s="43"/>
      <c r="E123" s="43"/>
      <c r="F123" s="43"/>
      <c r="G123" s="43"/>
      <c r="H123" s="43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</row>
    <row r="124" spans="1:22">
      <c r="A124" s="37"/>
      <c r="B124" s="37"/>
      <c r="C124" s="43"/>
      <c r="D124" s="43"/>
      <c r="E124" s="43"/>
      <c r="F124" s="43"/>
      <c r="G124" s="43"/>
      <c r="H124" s="43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</row>
    <row r="125" spans="1:22">
      <c r="A125" s="37"/>
      <c r="B125" s="37"/>
      <c r="C125" s="43"/>
      <c r="D125" s="43"/>
      <c r="E125" s="43"/>
      <c r="F125" s="43"/>
      <c r="G125" s="43"/>
      <c r="H125" s="43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</row>
    <row r="126" spans="1:22">
      <c r="A126" s="37"/>
      <c r="B126" s="37"/>
      <c r="C126" s="43"/>
      <c r="D126" s="43"/>
      <c r="E126" s="43"/>
      <c r="F126" s="43"/>
      <c r="G126" s="43"/>
      <c r="H126" s="43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</row>
    <row r="127" spans="1:22">
      <c r="A127" s="37"/>
      <c r="B127" s="37"/>
      <c r="C127" s="43"/>
      <c r="D127" s="43"/>
      <c r="E127" s="43"/>
      <c r="F127" s="43"/>
      <c r="G127" s="43"/>
      <c r="H127" s="43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</row>
    <row r="128" spans="1:22">
      <c r="A128" s="37"/>
      <c r="B128" s="37"/>
      <c r="C128" s="43"/>
      <c r="D128" s="43"/>
      <c r="E128" s="43"/>
      <c r="F128" s="43"/>
      <c r="G128" s="43"/>
      <c r="H128" s="43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</row>
    <row r="129" spans="1:22">
      <c r="A129" s="37"/>
      <c r="B129" s="37"/>
      <c r="C129" s="43"/>
      <c r="D129" s="43"/>
      <c r="E129" s="43"/>
      <c r="F129" s="43"/>
      <c r="G129" s="43"/>
      <c r="H129" s="43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</row>
    <row r="130" spans="1:22">
      <c r="A130" s="37"/>
      <c r="B130" s="37"/>
      <c r="C130" s="43"/>
      <c r="D130" s="43"/>
      <c r="E130" s="43"/>
      <c r="F130" s="43"/>
      <c r="G130" s="43"/>
      <c r="H130" s="43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</row>
    <row r="131" spans="1:22">
      <c r="A131" s="37"/>
      <c r="B131" s="37"/>
      <c r="C131" s="43"/>
      <c r="D131" s="43"/>
      <c r="E131" s="43"/>
      <c r="F131" s="43"/>
      <c r="G131" s="43"/>
      <c r="H131" s="43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</row>
    <row r="132" spans="1:22">
      <c r="A132" s="37"/>
      <c r="B132" s="37"/>
      <c r="C132" s="43"/>
      <c r="D132" s="43"/>
      <c r="E132" s="43"/>
      <c r="F132" s="43"/>
      <c r="G132" s="43"/>
      <c r="H132" s="43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</row>
    <row r="133" spans="1:22">
      <c r="A133" s="37"/>
      <c r="B133" s="37"/>
      <c r="C133" s="43"/>
      <c r="D133" s="43"/>
      <c r="E133" s="43"/>
      <c r="F133" s="43"/>
      <c r="G133" s="43"/>
      <c r="H133" s="43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</row>
    <row r="134" spans="1:22">
      <c r="A134" s="37"/>
      <c r="B134" s="37"/>
      <c r="C134" s="43"/>
      <c r="D134" s="43"/>
      <c r="E134" s="43"/>
      <c r="F134" s="43"/>
      <c r="G134" s="43"/>
      <c r="H134" s="43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</row>
    <row r="135" spans="1:22">
      <c r="A135" s="37"/>
      <c r="B135" s="37"/>
      <c r="C135" s="43"/>
      <c r="D135" s="43"/>
      <c r="E135" s="43"/>
      <c r="F135" s="43"/>
      <c r="G135" s="43"/>
      <c r="H135" s="43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</row>
    <row r="136" spans="1:22">
      <c r="A136" s="37"/>
      <c r="B136" s="37"/>
      <c r="C136" s="43"/>
      <c r="D136" s="43"/>
      <c r="E136" s="43"/>
      <c r="F136" s="43"/>
      <c r="G136" s="43"/>
      <c r="H136" s="43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</row>
    <row r="137" spans="1:22">
      <c r="A137" s="37"/>
      <c r="B137" s="37"/>
      <c r="C137" s="43"/>
      <c r="D137" s="43"/>
      <c r="E137" s="43"/>
      <c r="F137" s="43"/>
      <c r="G137" s="43"/>
      <c r="H137" s="43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</row>
    <row r="138" spans="1:22">
      <c r="A138" s="37"/>
      <c r="B138" s="37"/>
      <c r="C138" s="43"/>
      <c r="D138" s="43"/>
      <c r="E138" s="43"/>
      <c r="F138" s="43"/>
      <c r="G138" s="43"/>
      <c r="H138" s="43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</row>
    <row r="139" spans="1:22">
      <c r="A139" s="37"/>
      <c r="B139" s="37"/>
      <c r="C139" s="43"/>
      <c r="D139" s="43"/>
      <c r="E139" s="43"/>
      <c r="F139" s="43"/>
      <c r="G139" s="43"/>
      <c r="H139" s="43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</row>
    <row r="140" spans="1:22">
      <c r="A140" s="37"/>
      <c r="B140" s="37"/>
      <c r="C140" s="43"/>
      <c r="D140" s="43"/>
      <c r="E140" s="43"/>
      <c r="F140" s="43"/>
      <c r="G140" s="43"/>
      <c r="H140" s="43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</row>
    <row r="141" spans="1:22">
      <c r="A141" s="37"/>
      <c r="B141" s="37"/>
      <c r="C141" s="43"/>
      <c r="D141" s="43"/>
      <c r="E141" s="43"/>
      <c r="F141" s="43"/>
      <c r="G141" s="43"/>
      <c r="H141" s="43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</row>
    <row r="142" spans="1:22">
      <c r="A142" s="37"/>
      <c r="B142" s="37"/>
      <c r="C142" s="43"/>
      <c r="D142" s="43"/>
      <c r="E142" s="43"/>
      <c r="F142" s="43"/>
      <c r="G142" s="43"/>
      <c r="H142" s="43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</row>
    <row r="143" spans="1:22">
      <c r="A143" s="37"/>
      <c r="B143" s="37"/>
      <c r="C143" s="43"/>
      <c r="D143" s="43"/>
      <c r="E143" s="43"/>
      <c r="F143" s="43"/>
      <c r="G143" s="43"/>
      <c r="H143" s="43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</row>
    <row r="144" spans="1:22">
      <c r="A144" s="37"/>
      <c r="B144" s="37"/>
      <c r="C144" s="43"/>
      <c r="D144" s="43"/>
      <c r="E144" s="43"/>
      <c r="F144" s="43"/>
      <c r="G144" s="43"/>
      <c r="H144" s="43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</row>
    <row r="145" spans="1:22">
      <c r="A145" s="37"/>
      <c r="B145" s="37"/>
      <c r="C145" s="43"/>
      <c r="D145" s="43"/>
      <c r="E145" s="43"/>
      <c r="F145" s="43"/>
      <c r="G145" s="43"/>
      <c r="H145" s="43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</row>
    <row r="146" spans="1:22">
      <c r="A146" s="37"/>
      <c r="B146" s="37"/>
      <c r="C146" s="43"/>
      <c r="D146" s="43"/>
      <c r="E146" s="43"/>
      <c r="F146" s="43"/>
      <c r="G146" s="43"/>
      <c r="H146" s="43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</row>
    <row r="147" spans="1:22">
      <c r="A147" s="37"/>
      <c r="B147" s="37"/>
      <c r="C147" s="43"/>
      <c r="D147" s="43"/>
      <c r="E147" s="43"/>
      <c r="F147" s="43"/>
      <c r="G147" s="43"/>
      <c r="H147" s="43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</row>
    <row r="148" spans="1:22">
      <c r="A148" s="37"/>
      <c r="B148" s="37"/>
      <c r="C148" s="43"/>
      <c r="D148" s="43"/>
      <c r="E148" s="43"/>
      <c r="F148" s="43"/>
      <c r="G148" s="43"/>
      <c r="H148" s="43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</row>
    <row r="149" spans="1:22">
      <c r="A149" s="37"/>
      <c r="B149" s="37"/>
      <c r="C149" s="43"/>
      <c r="D149" s="43"/>
      <c r="E149" s="43"/>
      <c r="F149" s="43"/>
      <c r="G149" s="43"/>
      <c r="H149" s="43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</row>
    <row r="150" spans="1:22">
      <c r="A150" s="37"/>
      <c r="B150" s="37"/>
      <c r="C150" s="43"/>
      <c r="D150" s="43"/>
      <c r="E150" s="43"/>
      <c r="F150" s="43"/>
      <c r="G150" s="43"/>
      <c r="H150" s="43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</row>
    <row r="151" spans="1:22">
      <c r="A151" s="37"/>
      <c r="B151" s="37"/>
      <c r="C151" s="43"/>
      <c r="D151" s="43"/>
      <c r="E151" s="43"/>
      <c r="F151" s="43"/>
      <c r="G151" s="43"/>
      <c r="H151" s="43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</row>
    <row r="152" spans="1:22">
      <c r="A152" s="37"/>
      <c r="B152" s="37"/>
      <c r="C152" s="43"/>
      <c r="D152" s="43"/>
      <c r="E152" s="43"/>
      <c r="F152" s="43"/>
      <c r="G152" s="43"/>
      <c r="H152" s="43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</row>
    <row r="153" spans="1:22">
      <c r="A153" s="37"/>
      <c r="B153" s="37"/>
      <c r="C153" s="43"/>
      <c r="D153" s="43"/>
      <c r="E153" s="43"/>
      <c r="F153" s="43"/>
      <c r="G153" s="43"/>
      <c r="H153" s="43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</row>
    <row r="154" spans="1:22">
      <c r="A154" s="37"/>
      <c r="B154" s="37"/>
      <c r="C154" s="43"/>
      <c r="D154" s="43"/>
      <c r="E154" s="43"/>
      <c r="F154" s="43"/>
      <c r="G154" s="43"/>
      <c r="H154" s="43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</row>
    <row r="155" spans="1:22">
      <c r="A155" s="37"/>
      <c r="B155" s="37"/>
      <c r="C155" s="43"/>
      <c r="D155" s="43"/>
      <c r="E155" s="43"/>
      <c r="F155" s="43"/>
      <c r="G155" s="43"/>
      <c r="H155" s="43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</row>
    <row r="156" spans="1:22">
      <c r="A156" s="37"/>
      <c r="B156" s="37"/>
      <c r="C156" s="43"/>
      <c r="D156" s="43"/>
      <c r="E156" s="43"/>
      <c r="F156" s="43"/>
      <c r="G156" s="43"/>
      <c r="H156" s="43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</row>
    <row r="157" spans="1:22">
      <c r="A157" s="37"/>
      <c r="B157" s="37"/>
      <c r="C157" s="43"/>
      <c r="D157" s="43"/>
      <c r="E157" s="43"/>
      <c r="F157" s="43"/>
      <c r="G157" s="43"/>
      <c r="H157" s="43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</row>
    <row r="158" spans="1:22">
      <c r="A158" s="37"/>
      <c r="B158" s="37"/>
      <c r="C158" s="43"/>
      <c r="D158" s="43"/>
      <c r="E158" s="43"/>
      <c r="F158" s="43"/>
      <c r="G158" s="43"/>
      <c r="H158" s="43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</row>
    <row r="159" spans="1:22">
      <c r="A159" s="37"/>
      <c r="B159" s="37"/>
      <c r="C159" s="43"/>
      <c r="D159" s="43"/>
      <c r="E159" s="43"/>
      <c r="F159" s="43"/>
      <c r="G159" s="43"/>
      <c r="H159" s="43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</row>
    <row r="160" spans="1:22">
      <c r="A160" s="37"/>
      <c r="B160" s="37"/>
      <c r="C160" s="43"/>
      <c r="D160" s="43"/>
      <c r="E160" s="43"/>
      <c r="F160" s="43"/>
      <c r="G160" s="43"/>
      <c r="H160" s="43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</row>
    <row r="161" spans="1:22">
      <c r="A161" s="37"/>
      <c r="B161" s="37"/>
      <c r="C161" s="43"/>
      <c r="D161" s="43"/>
      <c r="E161" s="43"/>
      <c r="F161" s="43"/>
      <c r="G161" s="43"/>
      <c r="H161" s="43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</row>
    <row r="162" spans="1:22">
      <c r="A162" s="37"/>
      <c r="B162" s="37"/>
      <c r="C162" s="43"/>
      <c r="D162" s="43"/>
      <c r="E162" s="43"/>
      <c r="F162" s="43"/>
      <c r="G162" s="43"/>
      <c r="H162" s="43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</row>
    <row r="163" spans="1:22">
      <c r="A163" s="37"/>
      <c r="B163" s="37"/>
      <c r="C163" s="43"/>
      <c r="D163" s="43"/>
      <c r="E163" s="43"/>
      <c r="F163" s="43"/>
      <c r="G163" s="43"/>
      <c r="H163" s="43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</row>
    <row r="164" spans="1:22">
      <c r="A164" s="37"/>
      <c r="B164" s="37"/>
      <c r="C164" s="43"/>
      <c r="D164" s="43"/>
      <c r="E164" s="43"/>
      <c r="F164" s="43"/>
      <c r="G164" s="43"/>
      <c r="H164" s="43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</row>
    <row r="165" spans="1:22">
      <c r="A165" s="37"/>
      <c r="B165" s="37"/>
      <c r="C165" s="43"/>
      <c r="D165" s="43"/>
      <c r="E165" s="43"/>
      <c r="F165" s="43"/>
      <c r="G165" s="43"/>
      <c r="H165" s="43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</row>
    <row r="166" spans="1:22">
      <c r="A166" s="37"/>
      <c r="B166" s="37"/>
      <c r="C166" s="43"/>
      <c r="D166" s="43"/>
      <c r="E166" s="43"/>
      <c r="F166" s="43"/>
      <c r="G166" s="43"/>
      <c r="H166" s="43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</row>
    <row r="167" spans="1:22">
      <c r="A167" s="37"/>
      <c r="B167" s="37"/>
      <c r="C167" s="43"/>
      <c r="D167" s="43"/>
      <c r="E167" s="43"/>
      <c r="F167" s="43"/>
      <c r="G167" s="43"/>
      <c r="H167" s="43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</row>
    <row r="168" spans="1:22">
      <c r="A168" s="37"/>
      <c r="B168" s="37"/>
      <c r="C168" s="43"/>
      <c r="D168" s="43"/>
      <c r="E168" s="43"/>
      <c r="F168" s="43"/>
      <c r="G168" s="43"/>
      <c r="H168" s="43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</row>
    <row r="169" spans="1:22">
      <c r="A169" s="37"/>
      <c r="B169" s="37"/>
      <c r="C169" s="43"/>
      <c r="D169" s="43"/>
      <c r="E169" s="43"/>
      <c r="F169" s="43"/>
      <c r="G169" s="43"/>
      <c r="H169" s="43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</row>
    <row r="170" spans="1:22">
      <c r="A170" s="37"/>
      <c r="B170" s="37"/>
      <c r="C170" s="43"/>
      <c r="D170" s="43"/>
      <c r="E170" s="43"/>
      <c r="F170" s="43"/>
      <c r="G170" s="43"/>
      <c r="H170" s="43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</row>
    <row r="171" spans="1:22">
      <c r="A171" s="37"/>
      <c r="B171" s="37"/>
      <c r="C171" s="43"/>
      <c r="D171" s="43"/>
      <c r="E171" s="43"/>
      <c r="F171" s="43"/>
      <c r="G171" s="43"/>
      <c r="H171" s="43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</row>
    <row r="172" spans="1:22">
      <c r="A172" s="37"/>
      <c r="B172" s="37"/>
      <c r="C172" s="43"/>
      <c r="D172" s="43"/>
      <c r="E172" s="43"/>
      <c r="F172" s="43"/>
      <c r="G172" s="43"/>
      <c r="H172" s="43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</row>
    <row r="173" spans="1:22">
      <c r="A173" s="37"/>
      <c r="B173" s="37"/>
      <c r="C173" s="43"/>
      <c r="D173" s="43"/>
      <c r="E173" s="43"/>
      <c r="F173" s="43"/>
      <c r="G173" s="43"/>
      <c r="H173" s="43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</row>
    <row r="174" spans="1:22">
      <c r="A174" s="37"/>
      <c r="B174" s="37"/>
      <c r="C174" s="43"/>
      <c r="D174" s="43"/>
      <c r="E174" s="43"/>
      <c r="F174" s="43"/>
      <c r="G174" s="43"/>
      <c r="H174" s="43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</row>
    <row r="175" spans="1:22">
      <c r="A175" s="37"/>
      <c r="B175" s="37"/>
      <c r="C175" s="43"/>
      <c r="D175" s="43"/>
      <c r="E175" s="43"/>
      <c r="F175" s="43"/>
      <c r="G175" s="43"/>
      <c r="H175" s="43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</row>
    <row r="176" spans="1:22">
      <c r="A176" s="37"/>
      <c r="B176" s="37"/>
      <c r="C176" s="43"/>
      <c r="D176" s="43"/>
      <c r="E176" s="43"/>
      <c r="F176" s="43"/>
      <c r="G176" s="43"/>
      <c r="H176" s="43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</row>
    <row r="177" spans="1:22">
      <c r="A177" s="37"/>
      <c r="B177" s="37"/>
      <c r="C177" s="43"/>
      <c r="D177" s="43"/>
      <c r="E177" s="43"/>
      <c r="F177" s="43"/>
      <c r="G177" s="43"/>
      <c r="H177" s="43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</row>
    <row r="178" spans="1:22">
      <c r="A178" s="37"/>
      <c r="B178" s="37"/>
      <c r="C178" s="43"/>
      <c r="D178" s="43"/>
      <c r="E178" s="43"/>
      <c r="F178" s="43"/>
      <c r="G178" s="43"/>
      <c r="H178" s="43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</row>
    <row r="179" spans="1:22">
      <c r="A179" s="37"/>
      <c r="B179" s="37"/>
      <c r="C179" s="43"/>
      <c r="D179" s="43"/>
      <c r="E179" s="43"/>
      <c r="F179" s="43"/>
      <c r="G179" s="43"/>
      <c r="H179" s="43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</row>
    <row r="180" spans="1:22">
      <c r="A180" s="37"/>
      <c r="B180" s="37"/>
      <c r="C180" s="43"/>
      <c r="D180" s="43"/>
      <c r="E180" s="43"/>
      <c r="F180" s="43"/>
      <c r="G180" s="43"/>
      <c r="H180" s="43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</row>
    <row r="181" spans="1:22">
      <c r="A181" s="37"/>
      <c r="B181" s="37"/>
      <c r="C181" s="43"/>
      <c r="D181" s="43"/>
      <c r="E181" s="43"/>
      <c r="F181" s="43"/>
      <c r="G181" s="43"/>
      <c r="H181" s="43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</row>
    <row r="182" spans="1:22">
      <c r="A182" s="37"/>
      <c r="B182" s="37"/>
      <c r="C182" s="43"/>
      <c r="D182" s="43"/>
      <c r="E182" s="43"/>
      <c r="F182" s="43"/>
      <c r="G182" s="43"/>
      <c r="H182" s="43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</row>
    <row r="183" spans="1:22">
      <c r="A183" s="37"/>
      <c r="B183" s="37"/>
      <c r="C183" s="43"/>
      <c r="D183" s="43"/>
      <c r="E183" s="43"/>
      <c r="F183" s="43"/>
      <c r="G183" s="43"/>
      <c r="H183" s="43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</row>
    <row r="184" spans="1:22">
      <c r="A184" s="37"/>
      <c r="B184" s="37"/>
      <c r="C184" s="43"/>
      <c r="D184" s="43"/>
      <c r="E184" s="43"/>
      <c r="F184" s="43"/>
      <c r="G184" s="43"/>
      <c r="H184" s="43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</row>
    <row r="185" spans="1:22">
      <c r="A185" s="37"/>
      <c r="B185" s="37"/>
      <c r="C185" s="43"/>
      <c r="D185" s="43"/>
      <c r="E185" s="43"/>
      <c r="F185" s="43"/>
      <c r="G185" s="43"/>
      <c r="H185" s="43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</row>
    <row r="186" spans="1:22">
      <c r="A186" s="37"/>
      <c r="B186" s="37"/>
      <c r="C186" s="43"/>
      <c r="D186" s="43"/>
      <c r="E186" s="43"/>
      <c r="F186" s="43"/>
      <c r="G186" s="43"/>
      <c r="H186" s="43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</row>
    <row r="187" spans="1:22">
      <c r="A187" s="37"/>
      <c r="B187" s="37"/>
      <c r="C187" s="43"/>
      <c r="D187" s="43"/>
      <c r="E187" s="43"/>
      <c r="F187" s="43"/>
      <c r="G187" s="43"/>
      <c r="H187" s="43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</row>
    <row r="188" spans="1:22">
      <c r="A188" s="37"/>
      <c r="B188" s="37"/>
      <c r="C188" s="43"/>
      <c r="D188" s="43"/>
      <c r="E188" s="43"/>
      <c r="F188" s="43"/>
      <c r="G188" s="43"/>
      <c r="H188" s="43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</row>
    <row r="189" spans="1:22">
      <c r="A189" s="37"/>
      <c r="B189" s="37"/>
      <c r="C189" s="43"/>
      <c r="D189" s="43"/>
      <c r="E189" s="43"/>
      <c r="F189" s="43"/>
      <c r="G189" s="43"/>
      <c r="H189" s="43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</row>
    <row r="190" spans="1:22">
      <c r="A190" s="37"/>
      <c r="B190" s="37"/>
      <c r="C190" s="43"/>
      <c r="D190" s="43"/>
      <c r="E190" s="43"/>
      <c r="F190" s="43"/>
      <c r="G190" s="43"/>
      <c r="H190" s="43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</row>
    <row r="191" spans="1:22">
      <c r="A191" s="37"/>
      <c r="B191" s="37"/>
      <c r="C191" s="43"/>
      <c r="D191" s="43"/>
      <c r="E191" s="43"/>
      <c r="F191" s="43"/>
      <c r="G191" s="43"/>
      <c r="H191" s="43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</row>
    <row r="192" spans="1:22">
      <c r="A192" s="37"/>
      <c r="B192" s="37"/>
      <c r="C192" s="43"/>
      <c r="D192" s="43"/>
      <c r="E192" s="43"/>
      <c r="F192" s="43"/>
      <c r="G192" s="43"/>
      <c r="H192" s="43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</row>
    <row r="193" spans="1:22">
      <c r="A193" s="37"/>
      <c r="B193" s="37"/>
      <c r="C193" s="43"/>
      <c r="D193" s="43"/>
      <c r="E193" s="43"/>
      <c r="F193" s="43"/>
      <c r="G193" s="43"/>
      <c r="H193" s="43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</row>
    <row r="194" spans="1:22">
      <c r="A194" s="37"/>
      <c r="B194" s="37"/>
      <c r="C194" s="43"/>
      <c r="D194" s="43"/>
      <c r="E194" s="43"/>
      <c r="F194" s="43"/>
      <c r="G194" s="43"/>
      <c r="H194" s="43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</row>
    <row r="195" spans="1:22">
      <c r="A195" s="37"/>
      <c r="B195" s="37"/>
      <c r="C195" s="43"/>
      <c r="D195" s="43"/>
      <c r="E195" s="43"/>
      <c r="F195" s="43"/>
      <c r="G195" s="43"/>
      <c r="H195" s="43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</row>
    <row r="196" spans="1:22">
      <c r="A196" s="37"/>
      <c r="B196" s="37"/>
      <c r="C196" s="43"/>
      <c r="D196" s="43"/>
      <c r="E196" s="43"/>
      <c r="F196" s="43"/>
      <c r="G196" s="43"/>
      <c r="H196" s="43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</row>
    <row r="197" spans="1:22">
      <c r="A197" s="37"/>
      <c r="B197" s="37"/>
      <c r="C197" s="43"/>
      <c r="D197" s="43"/>
      <c r="E197" s="43"/>
      <c r="F197" s="43"/>
      <c r="G197" s="43"/>
      <c r="H197" s="43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</row>
    <row r="198" spans="1:22">
      <c r="A198" s="37"/>
      <c r="B198" s="37"/>
      <c r="C198" s="43"/>
      <c r="D198" s="43"/>
      <c r="E198" s="43"/>
      <c r="F198" s="43"/>
      <c r="G198" s="43"/>
      <c r="H198" s="43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</row>
    <row r="199" spans="1:22">
      <c r="A199" s="37"/>
      <c r="B199" s="37"/>
      <c r="C199" s="43"/>
      <c r="D199" s="43"/>
      <c r="E199" s="43"/>
      <c r="F199" s="43"/>
      <c r="G199" s="43"/>
      <c r="H199" s="43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</row>
    <row r="200" spans="1:22">
      <c r="A200" s="37"/>
      <c r="B200" s="37"/>
      <c r="C200" s="43"/>
      <c r="D200" s="43"/>
      <c r="E200" s="43"/>
      <c r="F200" s="43"/>
      <c r="G200" s="43"/>
      <c r="H200" s="43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</row>
    <row r="201" spans="1:22">
      <c r="A201" s="37"/>
      <c r="B201" s="37"/>
      <c r="C201" s="43"/>
      <c r="D201" s="43"/>
      <c r="E201" s="43"/>
      <c r="F201" s="43"/>
      <c r="G201" s="43"/>
      <c r="H201" s="43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</row>
    <row r="202" spans="1:22">
      <c r="A202" s="37"/>
      <c r="B202" s="37"/>
      <c r="C202" s="43"/>
      <c r="D202" s="43"/>
      <c r="E202" s="43"/>
      <c r="F202" s="43"/>
      <c r="G202" s="43"/>
      <c r="H202" s="43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</row>
    <row r="203" spans="1:22">
      <c r="A203" s="37"/>
      <c r="B203" s="37"/>
      <c r="C203" s="43"/>
      <c r="D203" s="43"/>
      <c r="E203" s="43"/>
      <c r="F203" s="43"/>
      <c r="G203" s="43"/>
      <c r="H203" s="43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</row>
    <row r="204" spans="1:22">
      <c r="A204" s="37"/>
      <c r="B204" s="37"/>
      <c r="C204" s="43"/>
      <c r="D204" s="43"/>
      <c r="E204" s="43"/>
      <c r="F204" s="43"/>
      <c r="G204" s="43"/>
      <c r="H204" s="43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</row>
    <row r="205" spans="1:22">
      <c r="A205" s="37"/>
      <c r="B205" s="37"/>
      <c r="C205" s="43"/>
      <c r="D205" s="43"/>
      <c r="E205" s="43"/>
      <c r="F205" s="43"/>
      <c r="G205" s="43"/>
      <c r="H205" s="43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</row>
    <row r="206" spans="1:22">
      <c r="A206" s="37"/>
      <c r="B206" s="37"/>
      <c r="C206" s="43"/>
      <c r="D206" s="43"/>
      <c r="E206" s="43"/>
      <c r="F206" s="43"/>
      <c r="G206" s="43"/>
      <c r="H206" s="43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</row>
    <row r="207" spans="1:22">
      <c r="A207" s="37"/>
      <c r="B207" s="37"/>
      <c r="C207" s="43"/>
      <c r="D207" s="43"/>
      <c r="E207" s="43"/>
      <c r="F207" s="43"/>
      <c r="G207" s="43"/>
      <c r="H207" s="43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</row>
    <row r="208" spans="1:22">
      <c r="A208" s="37"/>
      <c r="B208" s="37"/>
      <c r="C208" s="43"/>
      <c r="D208" s="43"/>
      <c r="E208" s="43"/>
      <c r="F208" s="43"/>
      <c r="G208" s="43"/>
      <c r="H208" s="43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</row>
    <row r="209" spans="1:22">
      <c r="A209" s="37"/>
      <c r="B209" s="37"/>
      <c r="C209" s="43"/>
      <c r="D209" s="43"/>
      <c r="E209" s="43"/>
      <c r="F209" s="43"/>
      <c r="G209" s="43"/>
      <c r="H209" s="43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</row>
    <row r="210" spans="1:22">
      <c r="A210" s="37"/>
      <c r="B210" s="37"/>
      <c r="C210" s="43"/>
      <c r="D210" s="43"/>
      <c r="E210" s="43"/>
      <c r="F210" s="43"/>
      <c r="G210" s="43"/>
      <c r="H210" s="43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</row>
    <row r="211" spans="1:22">
      <c r="A211" s="37"/>
      <c r="B211" s="37"/>
      <c r="C211" s="43"/>
      <c r="D211" s="43"/>
      <c r="E211" s="43"/>
      <c r="F211" s="43"/>
      <c r="G211" s="43"/>
      <c r="H211" s="43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</row>
    <row r="212" spans="1:22">
      <c r="A212" s="37"/>
      <c r="B212" s="37"/>
      <c r="C212" s="43"/>
      <c r="D212" s="43"/>
      <c r="E212" s="43"/>
      <c r="F212" s="43"/>
      <c r="G212" s="43"/>
      <c r="H212" s="43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</row>
    <row r="213" spans="1:22">
      <c r="A213" s="37"/>
      <c r="B213" s="37"/>
      <c r="C213" s="43"/>
      <c r="D213" s="43"/>
      <c r="E213" s="43"/>
      <c r="F213" s="43"/>
      <c r="G213" s="43"/>
      <c r="H213" s="43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</row>
    <row r="214" spans="1:22">
      <c r="A214" s="37"/>
      <c r="B214" s="37"/>
      <c r="C214" s="43"/>
      <c r="D214" s="43"/>
      <c r="E214" s="43"/>
      <c r="F214" s="43"/>
      <c r="G214" s="43"/>
      <c r="H214" s="43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</row>
    <row r="215" spans="1:22">
      <c r="A215" s="37"/>
      <c r="B215" s="37"/>
      <c r="C215" s="43"/>
      <c r="D215" s="43"/>
      <c r="E215" s="43"/>
      <c r="F215" s="43"/>
      <c r="G215" s="43"/>
      <c r="H215" s="43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</row>
    <row r="216" spans="1:22">
      <c r="A216" s="37"/>
      <c r="B216" s="37"/>
      <c r="C216" s="43"/>
      <c r="D216" s="43"/>
      <c r="E216" s="43"/>
      <c r="F216" s="43"/>
      <c r="G216" s="43"/>
      <c r="H216" s="43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</row>
    <row r="217" spans="1:22">
      <c r="A217" s="37"/>
      <c r="B217" s="37"/>
      <c r="C217" s="43"/>
      <c r="D217" s="43"/>
      <c r="E217" s="43"/>
      <c r="F217" s="43"/>
      <c r="G217" s="43"/>
      <c r="H217" s="43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</row>
    <row r="218" spans="1:22">
      <c r="A218" s="37"/>
      <c r="B218" s="37"/>
      <c r="C218" s="43"/>
      <c r="D218" s="43"/>
      <c r="E218" s="43"/>
      <c r="F218" s="43"/>
      <c r="G218" s="43"/>
      <c r="H218" s="43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</row>
    <row r="219" spans="1:22">
      <c r="A219" s="37"/>
      <c r="B219" s="37"/>
      <c r="C219" s="43"/>
      <c r="D219" s="43"/>
      <c r="E219" s="43"/>
      <c r="F219" s="43"/>
      <c r="G219" s="43"/>
      <c r="H219" s="43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</row>
    <row r="220" spans="1:22">
      <c r="A220" s="37"/>
      <c r="B220" s="37"/>
      <c r="C220" s="43"/>
      <c r="D220" s="43"/>
      <c r="E220" s="43"/>
      <c r="F220" s="43"/>
      <c r="G220" s="43"/>
      <c r="H220" s="43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</row>
    <row r="221" spans="1:22">
      <c r="A221" s="37"/>
      <c r="B221" s="37"/>
      <c r="C221" s="43"/>
      <c r="D221" s="43"/>
      <c r="E221" s="43"/>
      <c r="F221" s="43"/>
      <c r="G221" s="43"/>
      <c r="H221" s="43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</row>
    <row r="222" spans="1:22">
      <c r="A222" s="37"/>
      <c r="B222" s="37"/>
      <c r="C222" s="43"/>
      <c r="D222" s="43"/>
      <c r="E222" s="43"/>
      <c r="F222" s="43"/>
      <c r="G222" s="43"/>
      <c r="H222" s="43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</row>
    <row r="223" spans="1:22">
      <c r="A223" s="37"/>
      <c r="B223" s="37"/>
      <c r="C223" s="43"/>
      <c r="D223" s="43"/>
      <c r="E223" s="43"/>
      <c r="F223" s="43"/>
      <c r="G223" s="43"/>
      <c r="H223" s="43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</row>
    <row r="224" spans="1:22">
      <c r="A224" s="37"/>
      <c r="B224" s="37"/>
      <c r="C224" s="43"/>
      <c r="D224" s="43"/>
      <c r="E224" s="43"/>
      <c r="F224" s="43"/>
      <c r="G224" s="43"/>
      <c r="H224" s="43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</row>
    <row r="225" spans="1:22">
      <c r="A225" s="37"/>
      <c r="B225" s="37"/>
      <c r="C225" s="43"/>
      <c r="D225" s="43"/>
      <c r="E225" s="43"/>
      <c r="F225" s="43"/>
      <c r="G225" s="43"/>
      <c r="H225" s="43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</row>
    <row r="226" spans="1:22">
      <c r="A226" s="37"/>
      <c r="B226" s="37"/>
      <c r="C226" s="43"/>
      <c r="D226" s="43"/>
      <c r="E226" s="43"/>
      <c r="F226" s="43"/>
      <c r="G226" s="43"/>
      <c r="H226" s="43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</row>
    <row r="227" spans="1:22">
      <c r="A227" s="37"/>
      <c r="B227" s="37"/>
      <c r="C227" s="43"/>
      <c r="D227" s="43"/>
      <c r="E227" s="43"/>
      <c r="F227" s="43"/>
      <c r="G227" s="43"/>
      <c r="H227" s="43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</row>
    <row r="228" spans="1:22">
      <c r="A228" s="37"/>
      <c r="B228" s="37"/>
      <c r="C228" s="43"/>
      <c r="D228" s="43"/>
      <c r="E228" s="43"/>
      <c r="F228" s="43"/>
      <c r="G228" s="43"/>
      <c r="H228" s="43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</row>
    <row r="229" spans="1:22">
      <c r="A229" s="37"/>
      <c r="B229" s="37"/>
      <c r="C229" s="43"/>
      <c r="D229" s="43"/>
      <c r="E229" s="43"/>
      <c r="F229" s="43"/>
      <c r="G229" s="43"/>
      <c r="H229" s="43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</row>
    <row r="230" spans="1:22">
      <c r="A230" s="37"/>
      <c r="B230" s="37"/>
      <c r="C230" s="43"/>
      <c r="D230" s="43"/>
      <c r="E230" s="43"/>
      <c r="F230" s="43"/>
      <c r="G230" s="43"/>
      <c r="H230" s="43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</row>
    <row r="231" spans="1:22">
      <c r="A231" s="37"/>
      <c r="B231" s="37"/>
      <c r="C231" s="43"/>
      <c r="D231" s="43"/>
      <c r="E231" s="43"/>
      <c r="F231" s="43"/>
      <c r="G231" s="43"/>
      <c r="H231" s="43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</row>
    <row r="232" spans="1:22">
      <c r="A232" s="37"/>
      <c r="B232" s="37"/>
      <c r="C232" s="43"/>
      <c r="D232" s="43"/>
      <c r="E232" s="43"/>
      <c r="F232" s="43"/>
      <c r="G232" s="43"/>
      <c r="H232" s="43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</row>
    <row r="233" spans="1:22">
      <c r="A233" s="37"/>
      <c r="B233" s="37"/>
      <c r="C233" s="43"/>
      <c r="D233" s="43"/>
      <c r="E233" s="43"/>
      <c r="F233" s="43"/>
      <c r="G233" s="43"/>
      <c r="H233" s="43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</row>
    <row r="234" spans="1:22">
      <c r="A234" s="37"/>
      <c r="B234" s="37"/>
      <c r="C234" s="43"/>
      <c r="D234" s="43"/>
      <c r="E234" s="43"/>
      <c r="F234" s="43"/>
      <c r="G234" s="43"/>
      <c r="H234" s="43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</row>
    <row r="235" spans="1:22">
      <c r="A235" s="37"/>
      <c r="B235" s="37"/>
      <c r="C235" s="43"/>
      <c r="D235" s="43"/>
      <c r="E235" s="43"/>
      <c r="F235" s="43"/>
      <c r="G235" s="43"/>
      <c r="H235" s="43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</row>
    <row r="236" spans="1:22">
      <c r="A236" s="37"/>
      <c r="B236" s="37"/>
      <c r="C236" s="43"/>
      <c r="D236" s="43"/>
      <c r="E236" s="43"/>
      <c r="F236" s="43"/>
      <c r="G236" s="43"/>
      <c r="H236" s="43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</row>
    <row r="237" spans="1:22">
      <c r="A237" s="37"/>
      <c r="B237" s="37"/>
      <c r="C237" s="43"/>
      <c r="D237" s="43"/>
      <c r="E237" s="43"/>
      <c r="F237" s="43"/>
      <c r="G237" s="43"/>
      <c r="H237" s="43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</row>
    <row r="238" spans="1:22">
      <c r="A238" s="37"/>
      <c r="B238" s="37"/>
      <c r="C238" s="43"/>
      <c r="D238" s="43"/>
      <c r="E238" s="43"/>
      <c r="F238" s="43"/>
      <c r="G238" s="43"/>
      <c r="H238" s="43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</row>
    <row r="239" spans="1:22">
      <c r="A239" s="37"/>
      <c r="B239" s="37"/>
      <c r="C239" s="43"/>
      <c r="D239" s="43"/>
      <c r="E239" s="43"/>
      <c r="F239" s="43"/>
      <c r="G239" s="43"/>
      <c r="H239" s="43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</row>
    <row r="240" spans="1:22">
      <c r="A240" s="37"/>
      <c r="B240" s="37"/>
      <c r="C240" s="43"/>
      <c r="D240" s="43"/>
      <c r="E240" s="43"/>
      <c r="F240" s="43"/>
      <c r="G240" s="43"/>
      <c r="H240" s="43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</row>
    <row r="241" spans="1:22">
      <c r="A241" s="37"/>
      <c r="B241" s="37"/>
      <c r="C241" s="43"/>
      <c r="D241" s="43"/>
      <c r="E241" s="43"/>
      <c r="F241" s="43"/>
      <c r="G241" s="43"/>
      <c r="H241" s="43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</row>
    <row r="242" spans="1:22">
      <c r="A242" s="37"/>
      <c r="B242" s="37"/>
      <c r="C242" s="43"/>
      <c r="D242" s="43"/>
      <c r="E242" s="43"/>
      <c r="F242" s="43"/>
      <c r="G242" s="43"/>
      <c r="H242" s="43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</row>
    <row r="243" spans="1:22">
      <c r="A243" s="37"/>
      <c r="B243" s="37"/>
      <c r="C243" s="43"/>
      <c r="D243" s="43"/>
      <c r="E243" s="43"/>
      <c r="F243" s="43"/>
      <c r="G243" s="43"/>
      <c r="H243" s="43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</row>
    <row r="244" spans="1:22">
      <c r="A244" s="37"/>
      <c r="B244" s="37"/>
      <c r="C244" s="43"/>
      <c r="D244" s="43"/>
      <c r="E244" s="43"/>
      <c r="F244" s="43"/>
      <c r="G244" s="43"/>
      <c r="H244" s="43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</row>
    <row r="245" spans="1:22">
      <c r="A245" s="37"/>
      <c r="B245" s="37"/>
      <c r="C245" s="43"/>
      <c r="D245" s="43"/>
      <c r="E245" s="43"/>
      <c r="F245" s="43"/>
      <c r="G245" s="43"/>
      <c r="H245" s="43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</row>
    <row r="246" spans="1:22">
      <c r="A246" s="37"/>
      <c r="B246" s="37"/>
      <c r="C246" s="43"/>
      <c r="D246" s="43"/>
      <c r="E246" s="43"/>
      <c r="F246" s="43"/>
      <c r="G246" s="43"/>
      <c r="H246" s="43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</row>
    <row r="247" spans="1:22">
      <c r="A247" s="37"/>
      <c r="B247" s="37"/>
      <c r="C247" s="43"/>
      <c r="D247" s="43"/>
      <c r="E247" s="43"/>
      <c r="F247" s="43"/>
      <c r="G247" s="43"/>
      <c r="H247" s="43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</row>
    <row r="248" spans="1:22">
      <c r="A248" s="37"/>
      <c r="B248" s="37"/>
      <c r="C248" s="43"/>
      <c r="D248" s="43"/>
      <c r="E248" s="43"/>
      <c r="F248" s="43"/>
      <c r="G248" s="43"/>
      <c r="H248" s="43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</row>
    <row r="249" spans="1:22">
      <c r="A249" s="37"/>
      <c r="B249" s="37"/>
      <c r="C249" s="43"/>
      <c r="D249" s="43"/>
      <c r="E249" s="43"/>
      <c r="F249" s="43"/>
      <c r="G249" s="43"/>
      <c r="H249" s="43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</row>
    <row r="250" spans="1:22">
      <c r="A250" s="37"/>
      <c r="B250" s="37"/>
      <c r="C250" s="43"/>
      <c r="D250" s="43"/>
      <c r="E250" s="43"/>
      <c r="F250" s="43"/>
      <c r="G250" s="43"/>
      <c r="H250" s="43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</row>
    <row r="251" spans="1:22">
      <c r="A251" s="37"/>
      <c r="B251" s="37"/>
      <c r="C251" s="43"/>
      <c r="D251" s="43"/>
      <c r="E251" s="43"/>
      <c r="F251" s="43"/>
      <c r="G251" s="43"/>
      <c r="H251" s="43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</row>
    <row r="252" spans="1:22">
      <c r="A252" s="37"/>
      <c r="B252" s="37"/>
      <c r="C252" s="43"/>
      <c r="D252" s="43"/>
      <c r="E252" s="43"/>
      <c r="F252" s="43"/>
      <c r="G252" s="43"/>
      <c r="H252" s="43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</row>
    <row r="253" spans="1:22">
      <c r="A253" s="37"/>
      <c r="B253" s="37"/>
      <c r="C253" s="43"/>
      <c r="D253" s="43"/>
      <c r="E253" s="43"/>
      <c r="F253" s="43"/>
      <c r="G253" s="43"/>
      <c r="H253" s="43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</row>
    <row r="254" spans="1:22">
      <c r="A254" s="37"/>
      <c r="B254" s="37"/>
      <c r="C254" s="43"/>
      <c r="D254" s="43"/>
      <c r="E254" s="43"/>
      <c r="F254" s="43"/>
      <c r="G254" s="43"/>
      <c r="H254" s="43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</row>
    <row r="255" spans="1:22">
      <c r="A255" s="37"/>
      <c r="B255" s="37"/>
      <c r="C255" s="43"/>
      <c r="D255" s="43"/>
      <c r="E255" s="43"/>
      <c r="F255" s="43"/>
      <c r="G255" s="43"/>
      <c r="H255" s="43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</row>
    <row r="256" spans="1:22">
      <c r="A256" s="37"/>
      <c r="B256" s="37"/>
      <c r="C256" s="43"/>
      <c r="D256" s="43"/>
      <c r="E256" s="43"/>
      <c r="F256" s="43"/>
      <c r="G256" s="43"/>
      <c r="H256" s="43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</row>
    <row r="257" spans="1:22">
      <c r="A257" s="37"/>
      <c r="B257" s="37"/>
      <c r="C257" s="43"/>
      <c r="D257" s="43"/>
      <c r="E257" s="43"/>
      <c r="F257" s="43"/>
      <c r="G257" s="43"/>
      <c r="H257" s="43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</row>
    <row r="258" spans="1:22">
      <c r="A258" s="37"/>
      <c r="B258" s="37"/>
      <c r="C258" s="43"/>
      <c r="D258" s="43"/>
      <c r="E258" s="43"/>
      <c r="F258" s="43"/>
      <c r="G258" s="43"/>
      <c r="H258" s="43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</row>
    <row r="259" spans="1:22">
      <c r="A259" s="37"/>
      <c r="B259" s="37"/>
      <c r="C259" s="43"/>
      <c r="D259" s="43"/>
      <c r="E259" s="43"/>
      <c r="F259" s="43"/>
      <c r="G259" s="43"/>
      <c r="H259" s="43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</row>
    <row r="260" spans="1:22">
      <c r="A260" s="37"/>
      <c r="B260" s="37"/>
      <c r="C260" s="43"/>
      <c r="D260" s="43"/>
      <c r="E260" s="43"/>
      <c r="F260" s="43"/>
      <c r="G260" s="43"/>
      <c r="H260" s="43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</row>
    <row r="261" spans="1:22">
      <c r="A261" s="37"/>
      <c r="B261" s="37"/>
      <c r="C261" s="43"/>
      <c r="D261" s="43"/>
      <c r="E261" s="43"/>
      <c r="F261" s="43"/>
      <c r="G261" s="43"/>
      <c r="H261" s="43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</row>
    <row r="262" spans="1:22">
      <c r="A262" s="37"/>
      <c r="B262" s="37"/>
      <c r="C262" s="43"/>
      <c r="D262" s="43"/>
      <c r="E262" s="43"/>
      <c r="F262" s="43"/>
      <c r="G262" s="43"/>
      <c r="H262" s="43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</row>
    <row r="263" spans="1:22">
      <c r="A263" s="37"/>
      <c r="B263" s="37"/>
      <c r="C263" s="43"/>
      <c r="D263" s="43"/>
      <c r="E263" s="43"/>
      <c r="F263" s="43"/>
      <c r="G263" s="43"/>
      <c r="H263" s="43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</row>
    <row r="264" spans="1:22">
      <c r="A264" s="37"/>
      <c r="B264" s="37"/>
      <c r="C264" s="43"/>
      <c r="D264" s="43"/>
      <c r="E264" s="43"/>
      <c r="F264" s="43"/>
      <c r="G264" s="43"/>
      <c r="H264" s="43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</row>
    <row r="265" spans="1:22">
      <c r="A265" s="37"/>
      <c r="B265" s="37"/>
      <c r="C265" s="43"/>
      <c r="D265" s="43"/>
      <c r="E265" s="43"/>
      <c r="F265" s="43"/>
      <c r="G265" s="43"/>
      <c r="H265" s="43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</row>
    <row r="266" spans="1:22">
      <c r="A266" s="37"/>
      <c r="B266" s="37"/>
      <c r="C266" s="43"/>
      <c r="D266" s="43"/>
      <c r="E266" s="43"/>
      <c r="F266" s="43"/>
      <c r="G266" s="43"/>
      <c r="H266" s="43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</row>
    <row r="267" spans="1:22">
      <c r="A267" s="37"/>
      <c r="B267" s="37"/>
      <c r="C267" s="43"/>
      <c r="D267" s="43"/>
      <c r="E267" s="43"/>
      <c r="F267" s="43"/>
      <c r="G267" s="43"/>
      <c r="H267" s="43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</row>
    <row r="268" spans="1:22">
      <c r="A268" s="37"/>
      <c r="B268" s="37"/>
      <c r="C268" s="43"/>
      <c r="D268" s="43"/>
      <c r="E268" s="43"/>
      <c r="F268" s="43"/>
      <c r="G268" s="43"/>
      <c r="H268" s="43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</row>
    <row r="269" spans="1:22">
      <c r="A269" s="37"/>
      <c r="B269" s="37"/>
      <c r="C269" s="43"/>
      <c r="D269" s="43"/>
      <c r="E269" s="43"/>
      <c r="F269" s="43"/>
      <c r="G269" s="43"/>
      <c r="H269" s="43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</row>
    <row r="270" spans="1:22">
      <c r="A270" s="37"/>
      <c r="B270" s="37"/>
      <c r="C270" s="43"/>
      <c r="D270" s="43"/>
      <c r="E270" s="43"/>
      <c r="F270" s="43"/>
      <c r="G270" s="43"/>
      <c r="H270" s="43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</row>
    <row r="271" spans="1:22">
      <c r="A271" s="37"/>
      <c r="B271" s="37"/>
      <c r="C271" s="43"/>
      <c r="D271" s="43"/>
      <c r="E271" s="43"/>
      <c r="F271" s="43"/>
      <c r="G271" s="43"/>
      <c r="H271" s="43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</row>
    <row r="272" spans="1:22">
      <c r="A272" s="37"/>
      <c r="B272" s="37"/>
      <c r="C272" s="43"/>
      <c r="D272" s="43"/>
      <c r="E272" s="43"/>
      <c r="F272" s="43"/>
      <c r="G272" s="43"/>
      <c r="H272" s="43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</row>
    <row r="273" spans="1:22">
      <c r="A273" s="37"/>
      <c r="B273" s="37"/>
      <c r="C273" s="43"/>
      <c r="D273" s="43"/>
      <c r="E273" s="43"/>
      <c r="F273" s="43"/>
      <c r="G273" s="43"/>
      <c r="H273" s="43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</row>
    <row r="274" spans="1:22">
      <c r="A274" s="37"/>
      <c r="B274" s="37"/>
      <c r="C274" s="43"/>
      <c r="D274" s="43"/>
      <c r="E274" s="43"/>
      <c r="F274" s="43"/>
      <c r="G274" s="43"/>
      <c r="H274" s="43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</row>
    <row r="275" spans="1:22">
      <c r="A275" s="37"/>
      <c r="B275" s="37"/>
      <c r="C275" s="43"/>
      <c r="D275" s="43"/>
      <c r="E275" s="43"/>
      <c r="F275" s="43"/>
      <c r="G275" s="43"/>
      <c r="H275" s="43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</row>
    <row r="276" spans="1:22">
      <c r="A276" s="37"/>
      <c r="B276" s="37"/>
      <c r="C276" s="43"/>
      <c r="D276" s="43"/>
      <c r="E276" s="43"/>
      <c r="F276" s="43"/>
      <c r="G276" s="43"/>
      <c r="H276" s="43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</row>
    <row r="277" spans="1:22">
      <c r="A277" s="37"/>
      <c r="B277" s="37"/>
      <c r="C277" s="43"/>
      <c r="D277" s="43"/>
      <c r="E277" s="43"/>
      <c r="F277" s="43"/>
      <c r="G277" s="43"/>
      <c r="H277" s="43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</row>
    <row r="278" spans="1:22">
      <c r="A278" s="37"/>
      <c r="B278" s="37"/>
      <c r="C278" s="43"/>
      <c r="D278" s="43"/>
      <c r="E278" s="43"/>
      <c r="F278" s="43"/>
      <c r="G278" s="43"/>
      <c r="H278" s="43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</row>
    <row r="279" spans="1:22">
      <c r="A279" s="37"/>
      <c r="B279" s="37"/>
      <c r="C279" s="43"/>
      <c r="D279" s="43"/>
      <c r="E279" s="43"/>
      <c r="F279" s="43"/>
      <c r="G279" s="43"/>
      <c r="H279" s="43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</row>
    <row r="280" spans="1:22">
      <c r="A280" s="37"/>
      <c r="B280" s="37"/>
      <c r="C280" s="43"/>
      <c r="D280" s="43"/>
      <c r="E280" s="43"/>
      <c r="F280" s="43"/>
      <c r="G280" s="43"/>
      <c r="H280" s="43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</row>
    <row r="281" spans="1:22">
      <c r="A281" s="37"/>
      <c r="B281" s="37"/>
      <c r="C281" s="43"/>
      <c r="D281" s="43"/>
      <c r="E281" s="43"/>
      <c r="F281" s="43"/>
      <c r="G281" s="43"/>
      <c r="H281" s="43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</row>
    <row r="282" spans="1:22">
      <c r="A282" s="37"/>
      <c r="B282" s="37"/>
      <c r="C282" s="43"/>
      <c r="D282" s="43"/>
      <c r="E282" s="43"/>
      <c r="F282" s="43"/>
      <c r="G282" s="43"/>
      <c r="H282" s="43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</row>
    <row r="283" spans="1:22">
      <c r="A283" s="37"/>
      <c r="B283" s="37"/>
      <c r="C283" s="43"/>
      <c r="D283" s="43"/>
      <c r="E283" s="43"/>
      <c r="F283" s="43"/>
      <c r="G283" s="43"/>
      <c r="H283" s="43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</row>
    <row r="284" spans="1:22">
      <c r="A284" s="37"/>
      <c r="B284" s="37"/>
      <c r="C284" s="43"/>
      <c r="D284" s="43"/>
      <c r="E284" s="43"/>
      <c r="F284" s="43"/>
      <c r="G284" s="43"/>
      <c r="H284" s="43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</row>
    <row r="285" spans="1:22">
      <c r="A285" s="37"/>
      <c r="B285" s="37"/>
      <c r="C285" s="43"/>
      <c r="D285" s="43"/>
      <c r="E285" s="43"/>
      <c r="F285" s="43"/>
      <c r="G285" s="43"/>
      <c r="H285" s="43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</row>
    <row r="286" spans="1:22">
      <c r="A286" s="37"/>
      <c r="B286" s="37"/>
      <c r="C286" s="43"/>
      <c r="D286" s="43"/>
      <c r="E286" s="43"/>
      <c r="F286" s="43"/>
      <c r="G286" s="43"/>
      <c r="H286" s="43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</row>
    <row r="287" spans="1:22">
      <c r="A287" s="37"/>
      <c r="B287" s="37"/>
      <c r="C287" s="43"/>
      <c r="D287" s="43"/>
      <c r="E287" s="43"/>
      <c r="F287" s="43"/>
      <c r="G287" s="43"/>
      <c r="H287" s="43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</row>
    <row r="288" spans="1:22">
      <c r="A288" s="37"/>
      <c r="B288" s="37"/>
      <c r="C288" s="43"/>
      <c r="D288" s="43"/>
      <c r="E288" s="43"/>
      <c r="F288" s="43"/>
      <c r="G288" s="43"/>
      <c r="H288" s="43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</row>
    <row r="289" spans="1:22">
      <c r="A289" s="37"/>
      <c r="B289" s="37"/>
      <c r="C289" s="43"/>
      <c r="D289" s="43"/>
      <c r="E289" s="43"/>
      <c r="F289" s="43"/>
      <c r="G289" s="43"/>
      <c r="H289" s="43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</row>
    <row r="290" spans="1:22">
      <c r="A290" s="37"/>
      <c r="B290" s="37"/>
      <c r="C290" s="43"/>
      <c r="D290" s="43"/>
      <c r="E290" s="43"/>
      <c r="F290" s="43"/>
      <c r="G290" s="43"/>
      <c r="H290" s="43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</row>
    <row r="291" spans="1:22">
      <c r="A291" s="37"/>
      <c r="B291" s="37"/>
      <c r="C291" s="43"/>
      <c r="D291" s="43"/>
      <c r="E291" s="43"/>
      <c r="F291" s="43"/>
      <c r="G291" s="43"/>
      <c r="H291" s="43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</row>
    <row r="292" spans="1:22">
      <c r="A292" s="37"/>
      <c r="B292" s="37"/>
      <c r="C292" s="43"/>
      <c r="D292" s="43"/>
      <c r="E292" s="43"/>
      <c r="F292" s="43"/>
      <c r="G292" s="43"/>
      <c r="H292" s="43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</row>
    <row r="293" spans="1:22">
      <c r="A293" s="37"/>
      <c r="B293" s="37"/>
      <c r="C293" s="43"/>
      <c r="D293" s="43"/>
      <c r="E293" s="43"/>
      <c r="F293" s="43"/>
      <c r="G293" s="43"/>
      <c r="H293" s="43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</row>
    <row r="294" spans="1:22">
      <c r="A294" s="37"/>
      <c r="B294" s="37"/>
      <c r="C294" s="43"/>
      <c r="D294" s="43"/>
      <c r="E294" s="43"/>
      <c r="F294" s="43"/>
      <c r="G294" s="43"/>
      <c r="H294" s="43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</row>
    <row r="295" spans="1:22">
      <c r="A295" s="37"/>
      <c r="B295" s="37"/>
      <c r="C295" s="43"/>
      <c r="D295" s="43"/>
      <c r="E295" s="43"/>
      <c r="F295" s="43"/>
      <c r="G295" s="43"/>
      <c r="H295" s="43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</row>
    <row r="296" spans="1:22">
      <c r="A296" s="37"/>
      <c r="B296" s="37"/>
      <c r="C296" s="43"/>
      <c r="D296" s="43"/>
      <c r="E296" s="43"/>
      <c r="F296" s="43"/>
      <c r="G296" s="43"/>
      <c r="H296" s="43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</row>
    <row r="297" spans="1:22">
      <c r="A297" s="37"/>
      <c r="B297" s="37"/>
      <c r="C297" s="43"/>
      <c r="D297" s="43"/>
      <c r="E297" s="43"/>
      <c r="F297" s="43"/>
      <c r="G297" s="43"/>
      <c r="H297" s="43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</row>
    <row r="298" spans="1:22">
      <c r="A298" s="37"/>
      <c r="B298" s="37"/>
      <c r="C298" s="43"/>
      <c r="D298" s="43"/>
      <c r="E298" s="43"/>
      <c r="F298" s="43"/>
      <c r="G298" s="43"/>
      <c r="H298" s="43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</row>
    <row r="299" spans="1:22">
      <c r="A299" s="37"/>
      <c r="B299" s="37"/>
      <c r="C299" s="43"/>
      <c r="D299" s="43"/>
      <c r="E299" s="43"/>
      <c r="F299" s="43"/>
      <c r="G299" s="43"/>
      <c r="H299" s="43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</row>
    <row r="300" spans="1:22">
      <c r="A300" s="37"/>
      <c r="B300" s="37"/>
      <c r="C300" s="43"/>
      <c r="D300" s="43"/>
      <c r="E300" s="43"/>
      <c r="F300" s="43"/>
      <c r="G300" s="43"/>
      <c r="H300" s="43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</row>
    <row r="301" spans="1:22">
      <c r="A301" s="37"/>
      <c r="B301" s="37"/>
      <c r="C301" s="43"/>
      <c r="D301" s="43"/>
      <c r="E301" s="43"/>
      <c r="F301" s="43"/>
      <c r="G301" s="43"/>
      <c r="H301" s="43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</row>
    <row r="302" spans="1:22">
      <c r="A302" s="37"/>
      <c r="B302" s="37"/>
      <c r="C302" s="43"/>
      <c r="D302" s="43"/>
      <c r="E302" s="43"/>
      <c r="F302" s="43"/>
      <c r="G302" s="43"/>
      <c r="H302" s="43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</row>
    <row r="303" spans="1:22">
      <c r="A303" s="37"/>
      <c r="B303" s="37"/>
      <c r="C303" s="43"/>
      <c r="D303" s="43"/>
      <c r="E303" s="43"/>
      <c r="F303" s="43"/>
      <c r="G303" s="43"/>
      <c r="H303" s="43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</row>
    <row r="304" spans="1:22">
      <c r="A304" s="37"/>
      <c r="B304" s="37"/>
      <c r="C304" s="43"/>
      <c r="D304" s="43"/>
      <c r="E304" s="43"/>
      <c r="F304" s="43"/>
      <c r="G304" s="43"/>
      <c r="H304" s="43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</row>
    <row r="305" spans="1:22">
      <c r="A305" s="37"/>
      <c r="B305" s="37"/>
      <c r="C305" s="43"/>
      <c r="D305" s="43"/>
      <c r="E305" s="43"/>
      <c r="F305" s="43"/>
      <c r="G305" s="43"/>
      <c r="H305" s="43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</row>
    <row r="306" spans="1:22">
      <c r="A306" s="37"/>
      <c r="B306" s="37"/>
      <c r="C306" s="43"/>
      <c r="D306" s="43"/>
      <c r="E306" s="43"/>
      <c r="F306" s="43"/>
      <c r="G306" s="43"/>
      <c r="H306" s="43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</row>
    <row r="307" spans="1:22">
      <c r="A307" s="37"/>
      <c r="B307" s="37"/>
      <c r="C307" s="43"/>
      <c r="D307" s="43"/>
      <c r="E307" s="43"/>
      <c r="F307" s="43"/>
      <c r="G307" s="43"/>
      <c r="H307" s="43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</row>
    <row r="308" spans="1:22">
      <c r="A308" s="37"/>
      <c r="B308" s="37"/>
      <c r="C308" s="43"/>
      <c r="D308" s="43"/>
      <c r="E308" s="43"/>
      <c r="F308" s="43"/>
      <c r="G308" s="43"/>
      <c r="H308" s="43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</row>
    <row r="309" spans="1:22">
      <c r="A309" s="37"/>
      <c r="B309" s="37"/>
      <c r="C309" s="43"/>
      <c r="D309" s="43"/>
      <c r="E309" s="43"/>
      <c r="F309" s="43"/>
      <c r="G309" s="43"/>
      <c r="H309" s="43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</row>
    <row r="310" spans="1:22">
      <c r="A310" s="37"/>
      <c r="B310" s="37"/>
      <c r="C310" s="43"/>
      <c r="D310" s="43"/>
      <c r="E310" s="43"/>
      <c r="F310" s="43"/>
      <c r="G310" s="43"/>
      <c r="H310" s="43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</row>
    <row r="311" spans="1:22">
      <c r="A311" s="37"/>
      <c r="B311" s="37"/>
      <c r="C311" s="43"/>
      <c r="D311" s="43"/>
      <c r="E311" s="43"/>
      <c r="F311" s="43"/>
      <c r="G311" s="43"/>
      <c r="H311" s="43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</row>
    <row r="312" spans="1:22">
      <c r="A312" s="37"/>
      <c r="B312" s="37"/>
      <c r="C312" s="43"/>
      <c r="D312" s="43"/>
      <c r="E312" s="43"/>
      <c r="F312" s="43"/>
      <c r="G312" s="43"/>
      <c r="H312" s="43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</row>
    <row r="313" spans="1:22">
      <c r="A313" s="37"/>
      <c r="B313" s="37"/>
      <c r="C313" s="43"/>
      <c r="D313" s="43"/>
      <c r="E313" s="43"/>
      <c r="F313" s="43"/>
      <c r="G313" s="43"/>
      <c r="H313" s="43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</row>
    <row r="314" spans="1:22">
      <c r="A314" s="37"/>
      <c r="B314" s="37"/>
      <c r="C314" s="43"/>
      <c r="D314" s="43"/>
      <c r="E314" s="43"/>
      <c r="F314" s="43"/>
      <c r="G314" s="43"/>
      <c r="H314" s="43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</row>
    <row r="315" spans="1:22">
      <c r="A315" s="37"/>
      <c r="B315" s="37"/>
      <c r="C315" s="43"/>
      <c r="D315" s="43"/>
      <c r="E315" s="43"/>
      <c r="F315" s="43"/>
      <c r="G315" s="43"/>
      <c r="H315" s="43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</row>
    <row r="316" spans="1:22">
      <c r="A316" s="37"/>
      <c r="B316" s="37"/>
      <c r="C316" s="43"/>
      <c r="D316" s="43"/>
      <c r="E316" s="43"/>
      <c r="F316" s="43"/>
      <c r="G316" s="43"/>
      <c r="H316" s="43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</row>
    <row r="317" spans="1:22">
      <c r="A317" s="37"/>
      <c r="B317" s="37"/>
      <c r="C317" s="43"/>
      <c r="D317" s="43"/>
      <c r="E317" s="43"/>
      <c r="F317" s="43"/>
      <c r="G317" s="43"/>
      <c r="H317" s="43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</row>
    <row r="318" spans="1:22">
      <c r="A318" s="37"/>
      <c r="B318" s="37"/>
      <c r="C318" s="43"/>
      <c r="D318" s="43"/>
      <c r="E318" s="43"/>
      <c r="F318" s="43"/>
      <c r="G318" s="43"/>
      <c r="H318" s="43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</row>
    <row r="319" spans="1:22">
      <c r="A319" s="37"/>
      <c r="B319" s="37"/>
      <c r="C319" s="43"/>
      <c r="D319" s="43"/>
      <c r="E319" s="43"/>
      <c r="F319" s="43"/>
      <c r="G319" s="43"/>
      <c r="H319" s="43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</row>
    <row r="320" spans="1:22">
      <c r="A320" s="37"/>
      <c r="B320" s="37"/>
      <c r="C320" s="43"/>
      <c r="D320" s="43"/>
      <c r="E320" s="43"/>
      <c r="F320" s="43"/>
      <c r="G320" s="43"/>
      <c r="H320" s="43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</row>
    <row r="321" spans="1:22">
      <c r="A321" s="37"/>
      <c r="B321" s="37"/>
      <c r="C321" s="43"/>
      <c r="D321" s="43"/>
      <c r="E321" s="43"/>
      <c r="F321" s="43"/>
      <c r="G321" s="43"/>
      <c r="H321" s="43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</row>
    <row r="322" spans="1:22">
      <c r="A322" s="37"/>
      <c r="B322" s="37"/>
      <c r="C322" s="43"/>
      <c r="D322" s="43"/>
      <c r="E322" s="43"/>
      <c r="F322" s="43"/>
      <c r="G322" s="43"/>
      <c r="H322" s="43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</row>
    <row r="323" spans="1:22">
      <c r="A323" s="37"/>
      <c r="B323" s="37"/>
      <c r="C323" s="43"/>
      <c r="D323" s="43"/>
      <c r="E323" s="43"/>
      <c r="F323" s="43"/>
      <c r="G323" s="43"/>
      <c r="H323" s="43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</row>
    <row r="324" spans="1:22">
      <c r="A324" s="37"/>
      <c r="B324" s="37"/>
      <c r="C324" s="43"/>
      <c r="D324" s="43"/>
      <c r="E324" s="43"/>
      <c r="F324" s="43"/>
      <c r="G324" s="43"/>
      <c r="H324" s="43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</row>
    <row r="325" spans="1:22">
      <c r="A325" s="37"/>
      <c r="B325" s="37"/>
      <c r="C325" s="43"/>
      <c r="D325" s="43"/>
      <c r="E325" s="43"/>
      <c r="F325" s="43"/>
      <c r="G325" s="43"/>
      <c r="H325" s="43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</row>
    <row r="326" spans="1:22">
      <c r="A326" s="37"/>
      <c r="B326" s="37"/>
      <c r="C326" s="43"/>
      <c r="D326" s="43"/>
      <c r="E326" s="43"/>
      <c r="F326" s="43"/>
      <c r="G326" s="43"/>
      <c r="H326" s="43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</row>
    <row r="327" spans="1:22">
      <c r="A327" s="37"/>
      <c r="B327" s="37"/>
      <c r="C327" s="43"/>
      <c r="D327" s="43"/>
      <c r="E327" s="43"/>
      <c r="F327" s="43"/>
      <c r="G327" s="43"/>
      <c r="H327" s="43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</row>
    <row r="328" spans="1:22">
      <c r="A328" s="37"/>
      <c r="B328" s="37"/>
      <c r="C328" s="43"/>
      <c r="D328" s="43"/>
      <c r="E328" s="43"/>
      <c r="F328" s="43"/>
      <c r="G328" s="43"/>
      <c r="H328" s="43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</row>
    <row r="329" spans="1:22">
      <c r="A329" s="37"/>
      <c r="B329" s="37"/>
      <c r="C329" s="43"/>
      <c r="D329" s="43"/>
      <c r="E329" s="43"/>
      <c r="F329" s="43"/>
      <c r="G329" s="43"/>
      <c r="H329" s="43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</row>
    <row r="330" spans="1:22">
      <c r="A330" s="37"/>
      <c r="B330" s="37"/>
      <c r="C330" s="43"/>
      <c r="D330" s="43"/>
      <c r="E330" s="43"/>
      <c r="F330" s="43"/>
      <c r="G330" s="43"/>
      <c r="H330" s="43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</row>
    <row r="331" spans="1:22">
      <c r="A331" s="37"/>
      <c r="B331" s="37"/>
      <c r="C331" s="43"/>
      <c r="D331" s="43"/>
      <c r="E331" s="43"/>
      <c r="F331" s="43"/>
      <c r="G331" s="43"/>
      <c r="H331" s="43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</row>
    <row r="332" spans="1:22">
      <c r="A332" s="37"/>
      <c r="B332" s="37"/>
      <c r="C332" s="43"/>
      <c r="D332" s="43"/>
      <c r="E332" s="43"/>
      <c r="F332" s="43"/>
      <c r="G332" s="43"/>
      <c r="H332" s="43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</row>
    <row r="333" spans="1:22">
      <c r="A333" s="37"/>
      <c r="B333" s="37"/>
      <c r="C333" s="43"/>
      <c r="D333" s="43"/>
      <c r="E333" s="43"/>
      <c r="F333" s="43"/>
      <c r="G333" s="43"/>
      <c r="H333" s="43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</row>
    <row r="334" spans="1:22">
      <c r="A334" s="37"/>
      <c r="B334" s="37"/>
      <c r="C334" s="43"/>
      <c r="D334" s="43"/>
      <c r="E334" s="43"/>
      <c r="F334" s="43"/>
      <c r="G334" s="43"/>
      <c r="H334" s="43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</row>
    <row r="335" spans="1:22">
      <c r="A335" s="37"/>
      <c r="B335" s="37"/>
      <c r="C335" s="43"/>
      <c r="D335" s="43"/>
      <c r="E335" s="43"/>
      <c r="F335" s="43"/>
      <c r="G335" s="43"/>
      <c r="H335" s="43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</row>
    <row r="336" spans="1:22">
      <c r="A336" s="37"/>
      <c r="B336" s="37"/>
      <c r="C336" s="43"/>
      <c r="D336" s="43"/>
      <c r="E336" s="43"/>
      <c r="F336" s="43"/>
      <c r="G336" s="43"/>
      <c r="H336" s="43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</row>
    <row r="337" spans="1:22">
      <c r="A337" s="37"/>
      <c r="B337" s="37"/>
      <c r="C337" s="43"/>
      <c r="D337" s="43"/>
      <c r="E337" s="43"/>
      <c r="F337" s="43"/>
      <c r="G337" s="43"/>
      <c r="H337" s="43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</row>
    <row r="338" spans="1:22">
      <c r="A338" s="37"/>
      <c r="B338" s="37"/>
      <c r="C338" s="43"/>
      <c r="D338" s="43"/>
      <c r="E338" s="43"/>
      <c r="F338" s="43"/>
      <c r="G338" s="43"/>
      <c r="H338" s="43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</row>
    <row r="339" spans="1:22">
      <c r="A339" s="37"/>
      <c r="B339" s="37"/>
      <c r="C339" s="43"/>
      <c r="D339" s="43"/>
      <c r="E339" s="43"/>
      <c r="F339" s="43"/>
      <c r="G339" s="43"/>
      <c r="H339" s="43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</row>
    <row r="340" spans="1:22">
      <c r="A340" s="37"/>
      <c r="B340" s="37"/>
      <c r="C340" s="43"/>
      <c r="D340" s="43"/>
      <c r="E340" s="43"/>
      <c r="F340" s="43"/>
      <c r="G340" s="43"/>
      <c r="H340" s="43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</row>
    <row r="341" spans="1:22">
      <c r="A341" s="37"/>
      <c r="B341" s="37"/>
      <c r="C341" s="43"/>
      <c r="D341" s="43"/>
      <c r="E341" s="43"/>
      <c r="F341" s="43"/>
      <c r="G341" s="43"/>
      <c r="H341" s="43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</row>
    <row r="342" spans="1:22">
      <c r="A342" s="37"/>
      <c r="B342" s="37"/>
      <c r="C342" s="43"/>
      <c r="D342" s="43"/>
      <c r="E342" s="43"/>
      <c r="F342" s="43"/>
      <c r="G342" s="43"/>
      <c r="H342" s="43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</row>
    <row r="343" spans="1:22">
      <c r="A343" s="37"/>
      <c r="B343" s="37"/>
      <c r="C343" s="43"/>
      <c r="D343" s="43"/>
      <c r="E343" s="43"/>
      <c r="F343" s="43"/>
      <c r="G343" s="43"/>
      <c r="H343" s="43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</row>
    <row r="344" spans="1:22">
      <c r="A344" s="37"/>
      <c r="B344" s="37"/>
      <c r="C344" s="43"/>
      <c r="D344" s="43"/>
      <c r="E344" s="43"/>
      <c r="F344" s="43"/>
      <c r="G344" s="43"/>
      <c r="H344" s="43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</row>
    <row r="345" spans="1:22">
      <c r="A345" s="37"/>
      <c r="B345" s="37"/>
      <c r="C345" s="43"/>
      <c r="D345" s="43"/>
      <c r="E345" s="43"/>
      <c r="F345" s="43"/>
      <c r="G345" s="43"/>
      <c r="H345" s="43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</row>
    <row r="346" spans="1:22">
      <c r="A346" s="37"/>
      <c r="B346" s="37"/>
      <c r="C346" s="43"/>
      <c r="D346" s="43"/>
      <c r="E346" s="43"/>
      <c r="F346" s="43"/>
      <c r="G346" s="43"/>
      <c r="H346" s="43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</row>
    <row r="347" spans="1:22">
      <c r="A347" s="37"/>
      <c r="B347" s="37"/>
      <c r="C347" s="43"/>
      <c r="D347" s="43"/>
      <c r="E347" s="43"/>
      <c r="F347" s="43"/>
      <c r="G347" s="43"/>
      <c r="H347" s="43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</row>
    <row r="348" spans="1:22">
      <c r="A348" s="37"/>
      <c r="B348" s="37"/>
      <c r="C348" s="43"/>
      <c r="D348" s="43"/>
      <c r="E348" s="43"/>
      <c r="F348" s="43"/>
      <c r="G348" s="43"/>
      <c r="H348" s="43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</row>
    <row r="349" spans="1:22">
      <c r="A349" s="37"/>
      <c r="B349" s="37"/>
      <c r="C349" s="43"/>
      <c r="D349" s="43"/>
      <c r="E349" s="43"/>
      <c r="F349" s="43"/>
      <c r="G349" s="43"/>
      <c r="H349" s="43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</row>
    <row r="350" spans="1:22">
      <c r="A350" s="37"/>
      <c r="B350" s="37"/>
      <c r="C350" s="43"/>
      <c r="D350" s="43"/>
      <c r="E350" s="43"/>
      <c r="F350" s="43"/>
      <c r="G350" s="43"/>
      <c r="H350" s="43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</row>
    <row r="351" spans="1:22">
      <c r="A351" s="37"/>
      <c r="B351" s="37"/>
      <c r="C351" s="43"/>
      <c r="D351" s="43"/>
      <c r="E351" s="43"/>
      <c r="F351" s="43"/>
      <c r="G351" s="43"/>
      <c r="H351" s="43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</row>
    <row r="352" spans="1:22">
      <c r="A352" s="37"/>
      <c r="B352" s="37"/>
      <c r="C352" s="43"/>
      <c r="D352" s="43"/>
      <c r="E352" s="43"/>
      <c r="F352" s="43"/>
      <c r="G352" s="43"/>
      <c r="H352" s="43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</row>
    <row r="353" spans="1:22">
      <c r="A353" s="37"/>
      <c r="B353" s="37"/>
      <c r="C353" s="43"/>
      <c r="D353" s="43"/>
      <c r="E353" s="43"/>
      <c r="F353" s="43"/>
      <c r="G353" s="43"/>
      <c r="H353" s="43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</row>
    <row r="354" spans="1:22">
      <c r="A354" s="37"/>
      <c r="B354" s="37"/>
      <c r="C354" s="43"/>
      <c r="D354" s="43"/>
      <c r="E354" s="43"/>
      <c r="F354" s="43"/>
      <c r="G354" s="43"/>
      <c r="H354" s="43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</row>
    <row r="355" spans="1:22">
      <c r="A355" s="37"/>
      <c r="B355" s="37"/>
      <c r="C355" s="43"/>
      <c r="D355" s="43"/>
      <c r="E355" s="43"/>
      <c r="F355" s="43"/>
      <c r="G355" s="43"/>
      <c r="H355" s="43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</row>
    <row r="356" spans="1:22">
      <c r="A356" s="37"/>
      <c r="B356" s="37"/>
      <c r="C356" s="43"/>
      <c r="D356" s="43"/>
      <c r="E356" s="43"/>
      <c r="F356" s="43"/>
      <c r="G356" s="43"/>
      <c r="H356" s="43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</row>
    <row r="357" spans="1:22">
      <c r="A357" s="37"/>
      <c r="B357" s="37"/>
      <c r="C357" s="43"/>
      <c r="D357" s="43"/>
      <c r="E357" s="43"/>
      <c r="F357" s="43"/>
      <c r="G357" s="43"/>
      <c r="H357" s="43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</row>
    <row r="358" spans="1:22">
      <c r="A358" s="37"/>
      <c r="B358" s="37"/>
      <c r="C358" s="43"/>
      <c r="D358" s="43"/>
      <c r="E358" s="43"/>
      <c r="F358" s="43"/>
      <c r="G358" s="43"/>
      <c r="H358" s="43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</row>
    <row r="359" spans="1:22">
      <c r="A359" s="37"/>
      <c r="B359" s="37"/>
      <c r="C359" s="43"/>
      <c r="D359" s="43"/>
      <c r="E359" s="43"/>
      <c r="F359" s="43"/>
      <c r="G359" s="43"/>
      <c r="H359" s="43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</row>
    <row r="360" spans="1:22">
      <c r="A360" s="37"/>
      <c r="B360" s="37"/>
      <c r="C360" s="43"/>
      <c r="D360" s="43"/>
      <c r="E360" s="43"/>
      <c r="F360" s="43"/>
      <c r="G360" s="43"/>
      <c r="H360" s="43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</row>
    <row r="361" spans="1:22">
      <c r="A361" s="37"/>
      <c r="B361" s="37"/>
      <c r="C361" s="43"/>
      <c r="D361" s="43"/>
      <c r="E361" s="43"/>
      <c r="F361" s="43"/>
      <c r="G361" s="43"/>
      <c r="H361" s="43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</row>
    <row r="362" spans="1:22">
      <c r="A362" s="37"/>
      <c r="B362" s="37"/>
      <c r="C362" s="43"/>
      <c r="D362" s="43"/>
      <c r="E362" s="43"/>
      <c r="F362" s="43"/>
      <c r="G362" s="43"/>
      <c r="H362" s="43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</row>
    <row r="363" spans="1:22">
      <c r="A363" s="37"/>
      <c r="B363" s="37"/>
      <c r="C363" s="43"/>
      <c r="D363" s="43"/>
      <c r="E363" s="43"/>
      <c r="F363" s="43"/>
      <c r="G363" s="43"/>
      <c r="H363" s="43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</row>
    <row r="364" spans="1:22">
      <c r="A364" s="37"/>
      <c r="B364" s="37"/>
      <c r="C364" s="43"/>
      <c r="D364" s="43"/>
      <c r="E364" s="43"/>
      <c r="F364" s="43"/>
      <c r="G364" s="43"/>
      <c r="H364" s="43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</row>
    <row r="365" spans="1:22">
      <c r="A365" s="37"/>
      <c r="B365" s="37"/>
      <c r="C365" s="43"/>
      <c r="D365" s="43"/>
      <c r="E365" s="43"/>
      <c r="F365" s="43"/>
      <c r="G365" s="43"/>
      <c r="H365" s="43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</row>
    <row r="366" spans="1:22">
      <c r="A366" s="37"/>
      <c r="B366" s="37"/>
      <c r="C366" s="43"/>
      <c r="D366" s="43"/>
      <c r="E366" s="43"/>
      <c r="F366" s="43"/>
      <c r="G366" s="43"/>
      <c r="H366" s="43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</row>
    <row r="367" spans="1:22">
      <c r="A367" s="37"/>
      <c r="B367" s="37"/>
      <c r="C367" s="43"/>
      <c r="D367" s="43"/>
      <c r="E367" s="43"/>
      <c r="F367" s="43"/>
      <c r="G367" s="43"/>
      <c r="H367" s="43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</row>
    <row r="368" spans="1:22">
      <c r="A368" s="37"/>
      <c r="B368" s="37"/>
      <c r="C368" s="43"/>
      <c r="D368" s="43"/>
      <c r="E368" s="43"/>
      <c r="F368" s="43"/>
      <c r="G368" s="43"/>
      <c r="H368" s="43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</row>
    <row r="369" spans="1:22">
      <c r="A369" s="37"/>
      <c r="B369" s="37"/>
      <c r="C369" s="43"/>
      <c r="D369" s="43"/>
      <c r="E369" s="43"/>
      <c r="F369" s="43"/>
      <c r="G369" s="43"/>
      <c r="H369" s="43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</row>
    <row r="370" spans="1:22">
      <c r="A370" s="37"/>
      <c r="B370" s="37"/>
      <c r="C370" s="43"/>
      <c r="D370" s="43"/>
      <c r="E370" s="43"/>
      <c r="F370" s="43"/>
      <c r="G370" s="43"/>
      <c r="H370" s="43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</row>
    <row r="371" spans="1:22">
      <c r="A371" s="37"/>
      <c r="B371" s="37"/>
      <c r="C371" s="43"/>
      <c r="D371" s="43"/>
      <c r="E371" s="43"/>
      <c r="F371" s="43"/>
      <c r="G371" s="43"/>
      <c r="H371" s="43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</row>
    <row r="372" spans="1:22">
      <c r="A372" s="37"/>
      <c r="B372" s="37"/>
      <c r="C372" s="43"/>
      <c r="D372" s="43"/>
      <c r="E372" s="43"/>
      <c r="F372" s="43"/>
      <c r="G372" s="43"/>
      <c r="H372" s="43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</row>
    <row r="373" spans="1:22">
      <c r="A373" s="37"/>
      <c r="B373" s="37"/>
      <c r="C373" s="43"/>
      <c r="D373" s="43"/>
      <c r="E373" s="43"/>
      <c r="F373" s="43"/>
      <c r="G373" s="43"/>
      <c r="H373" s="43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</row>
    <row r="374" spans="1:22">
      <c r="A374" s="37"/>
      <c r="B374" s="37"/>
      <c r="C374" s="43"/>
      <c r="D374" s="43"/>
      <c r="E374" s="43"/>
      <c r="F374" s="43"/>
      <c r="G374" s="43"/>
      <c r="H374" s="43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</row>
    <row r="375" spans="1:22">
      <c r="A375" s="37"/>
      <c r="B375" s="37"/>
      <c r="C375" s="43"/>
      <c r="D375" s="43"/>
      <c r="E375" s="43"/>
      <c r="F375" s="43"/>
      <c r="G375" s="43"/>
      <c r="H375" s="43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</row>
    <row r="376" spans="1:22">
      <c r="A376" s="37"/>
      <c r="B376" s="37"/>
      <c r="C376" s="43"/>
      <c r="D376" s="43"/>
      <c r="E376" s="43"/>
      <c r="F376" s="43"/>
      <c r="G376" s="43"/>
      <c r="H376" s="43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</row>
    <row r="377" spans="1:22">
      <c r="A377" s="37"/>
      <c r="B377" s="37"/>
      <c r="C377" s="43"/>
      <c r="D377" s="43"/>
      <c r="E377" s="43"/>
      <c r="F377" s="43"/>
      <c r="G377" s="43"/>
      <c r="H377" s="43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</row>
    <row r="378" spans="1:22">
      <c r="A378" s="37"/>
      <c r="B378" s="37"/>
      <c r="C378" s="43"/>
      <c r="D378" s="43"/>
      <c r="E378" s="43"/>
      <c r="F378" s="43"/>
      <c r="G378" s="43"/>
      <c r="H378" s="43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</row>
    <row r="379" spans="1:22">
      <c r="A379" s="37"/>
      <c r="B379" s="37"/>
      <c r="C379" s="43"/>
      <c r="D379" s="43"/>
      <c r="E379" s="43"/>
      <c r="F379" s="43"/>
      <c r="G379" s="43"/>
      <c r="H379" s="43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</row>
    <row r="380" spans="1:22">
      <c r="A380" s="37"/>
      <c r="B380" s="37"/>
      <c r="C380" s="43"/>
      <c r="D380" s="43"/>
      <c r="E380" s="43"/>
      <c r="F380" s="43"/>
      <c r="G380" s="43"/>
      <c r="H380" s="43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</row>
    <row r="381" spans="1:22">
      <c r="A381" s="37"/>
      <c r="B381" s="37"/>
      <c r="C381" s="43"/>
      <c r="D381" s="43"/>
      <c r="E381" s="43"/>
      <c r="F381" s="43"/>
      <c r="G381" s="43"/>
      <c r="H381" s="43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</row>
    <row r="382" spans="1:22">
      <c r="A382" s="37"/>
      <c r="B382" s="37"/>
      <c r="C382" s="43"/>
      <c r="D382" s="43"/>
      <c r="E382" s="43"/>
      <c r="F382" s="43"/>
      <c r="G382" s="43"/>
      <c r="H382" s="43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</row>
    <row r="383" spans="1:22">
      <c r="A383" s="37"/>
      <c r="B383" s="37"/>
      <c r="C383" s="43"/>
      <c r="D383" s="43"/>
      <c r="E383" s="43"/>
      <c r="F383" s="43"/>
      <c r="G383" s="43"/>
      <c r="H383" s="43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</row>
    <row r="384" spans="1:22">
      <c r="A384" s="37"/>
      <c r="B384" s="37"/>
      <c r="C384" s="43"/>
      <c r="D384" s="43"/>
      <c r="E384" s="43"/>
      <c r="F384" s="43"/>
      <c r="G384" s="43"/>
      <c r="H384" s="43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</row>
    <row r="385" spans="1:22">
      <c r="A385" s="37"/>
      <c r="B385" s="37"/>
      <c r="C385" s="43"/>
      <c r="D385" s="43"/>
      <c r="E385" s="43"/>
      <c r="F385" s="43"/>
      <c r="G385" s="43"/>
      <c r="H385" s="43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</row>
    <row r="386" spans="1:22">
      <c r="A386" s="37"/>
      <c r="B386" s="37"/>
      <c r="C386" s="43"/>
      <c r="D386" s="43"/>
      <c r="E386" s="43"/>
      <c r="F386" s="43"/>
      <c r="G386" s="43"/>
      <c r="H386" s="43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</row>
    <row r="387" spans="1:22">
      <c r="A387" s="37"/>
      <c r="B387" s="37"/>
      <c r="C387" s="43"/>
      <c r="D387" s="43"/>
      <c r="E387" s="43"/>
      <c r="F387" s="43"/>
      <c r="G387" s="43"/>
      <c r="H387" s="43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</row>
    <row r="388" spans="1:22">
      <c r="A388" s="37"/>
      <c r="B388" s="37"/>
      <c r="C388" s="43"/>
      <c r="D388" s="43"/>
      <c r="E388" s="43"/>
      <c r="F388" s="43"/>
      <c r="G388" s="43"/>
      <c r="H388" s="43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</row>
    <row r="389" spans="1:22">
      <c r="A389" s="37"/>
      <c r="B389" s="37"/>
      <c r="C389" s="43"/>
      <c r="D389" s="43"/>
      <c r="E389" s="43"/>
      <c r="F389" s="43"/>
      <c r="G389" s="43"/>
      <c r="H389" s="43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</row>
    <row r="390" spans="1:22">
      <c r="A390" s="37"/>
      <c r="B390" s="37"/>
      <c r="C390" s="43"/>
      <c r="D390" s="43"/>
      <c r="E390" s="43"/>
      <c r="F390" s="43"/>
      <c r="G390" s="43"/>
      <c r="H390" s="43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</row>
    <row r="391" spans="1:22">
      <c r="A391" s="37"/>
      <c r="B391" s="37"/>
      <c r="C391" s="43"/>
      <c r="D391" s="43"/>
      <c r="E391" s="43"/>
      <c r="F391" s="43"/>
      <c r="G391" s="43"/>
      <c r="H391" s="43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</row>
    <row r="392" spans="1:22">
      <c r="A392" s="37"/>
      <c r="B392" s="37"/>
      <c r="C392" s="43"/>
      <c r="D392" s="43"/>
      <c r="E392" s="43"/>
      <c r="F392" s="43"/>
      <c r="G392" s="43"/>
      <c r="H392" s="43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</row>
    <row r="393" spans="1:22">
      <c r="A393" s="37"/>
      <c r="B393" s="37"/>
      <c r="C393" s="43"/>
      <c r="D393" s="43"/>
      <c r="E393" s="43"/>
      <c r="F393" s="43"/>
      <c r="G393" s="43"/>
      <c r="H393" s="43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</row>
    <row r="394" spans="1:22">
      <c r="A394" s="37"/>
      <c r="B394" s="37"/>
      <c r="C394" s="43"/>
      <c r="D394" s="43"/>
      <c r="E394" s="43"/>
      <c r="F394" s="43"/>
      <c r="G394" s="43"/>
      <c r="H394" s="43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</row>
    <row r="395" spans="1:22">
      <c r="A395" s="37"/>
      <c r="B395" s="37"/>
      <c r="C395" s="43"/>
      <c r="D395" s="43"/>
      <c r="E395" s="43"/>
      <c r="F395" s="43"/>
      <c r="G395" s="43"/>
      <c r="H395" s="43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</row>
    <row r="396" spans="1:22">
      <c r="A396" s="37"/>
      <c r="B396" s="37"/>
      <c r="C396" s="43"/>
      <c r="D396" s="43"/>
      <c r="E396" s="43"/>
      <c r="F396" s="43"/>
      <c r="G396" s="43"/>
      <c r="H396" s="43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</row>
    <row r="397" spans="1:22">
      <c r="A397" s="37"/>
      <c r="B397" s="37"/>
      <c r="C397" s="43"/>
      <c r="D397" s="43"/>
      <c r="E397" s="43"/>
      <c r="F397" s="43"/>
      <c r="G397" s="43"/>
      <c r="H397" s="43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</row>
    <row r="398" spans="1:22">
      <c r="A398" s="37"/>
      <c r="B398" s="37"/>
      <c r="C398" s="43"/>
      <c r="D398" s="43"/>
      <c r="E398" s="43"/>
      <c r="F398" s="43"/>
      <c r="G398" s="43"/>
      <c r="H398" s="43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</row>
    <row r="399" spans="1:22">
      <c r="A399" s="37"/>
      <c r="B399" s="37"/>
      <c r="C399" s="43"/>
      <c r="D399" s="43"/>
      <c r="E399" s="43"/>
      <c r="F399" s="43"/>
      <c r="G399" s="43"/>
      <c r="H399" s="43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</row>
    <row r="400" spans="1:22">
      <c r="A400" s="37"/>
      <c r="B400" s="37"/>
      <c r="C400" s="43"/>
      <c r="D400" s="43"/>
      <c r="E400" s="43"/>
      <c r="F400" s="43"/>
      <c r="G400" s="43"/>
      <c r="H400" s="43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</row>
    <row r="401" spans="1:22">
      <c r="A401" s="37"/>
      <c r="B401" s="37"/>
      <c r="C401" s="43"/>
      <c r="D401" s="43"/>
      <c r="E401" s="43"/>
      <c r="F401" s="43"/>
      <c r="G401" s="43"/>
      <c r="H401" s="43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</row>
    <row r="402" spans="1:22">
      <c r="A402" s="37"/>
      <c r="B402" s="37"/>
      <c r="C402" s="43"/>
      <c r="D402" s="43"/>
      <c r="E402" s="43"/>
      <c r="F402" s="43"/>
      <c r="G402" s="43"/>
      <c r="H402" s="43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</row>
    <row r="403" spans="1:22">
      <c r="A403" s="37"/>
      <c r="B403" s="37"/>
      <c r="C403" s="43"/>
      <c r="D403" s="43"/>
      <c r="E403" s="43"/>
      <c r="F403" s="43"/>
      <c r="G403" s="43"/>
      <c r="H403" s="43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</row>
    <row r="404" spans="1:22">
      <c r="A404" s="37"/>
      <c r="B404" s="37"/>
      <c r="C404" s="43"/>
      <c r="D404" s="43"/>
      <c r="E404" s="43"/>
      <c r="F404" s="43"/>
      <c r="G404" s="43"/>
      <c r="H404" s="43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</row>
    <row r="405" spans="1:22">
      <c r="A405" s="37"/>
      <c r="B405" s="37"/>
      <c r="C405" s="43"/>
      <c r="D405" s="43"/>
      <c r="E405" s="43"/>
      <c r="F405" s="43"/>
      <c r="G405" s="43"/>
      <c r="H405" s="43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</row>
    <row r="406" spans="1:22">
      <c r="A406" s="37"/>
      <c r="B406" s="37"/>
      <c r="C406" s="43"/>
      <c r="D406" s="43"/>
      <c r="E406" s="43"/>
      <c r="F406" s="43"/>
      <c r="G406" s="43"/>
      <c r="H406" s="43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</row>
    <row r="407" spans="1:22">
      <c r="A407" s="37"/>
      <c r="B407" s="37"/>
      <c r="C407" s="43"/>
      <c r="D407" s="43"/>
      <c r="E407" s="43"/>
      <c r="F407" s="43"/>
      <c r="G407" s="43"/>
      <c r="H407" s="43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</row>
    <row r="408" spans="1:22">
      <c r="A408" s="37"/>
      <c r="B408" s="37"/>
      <c r="C408" s="43"/>
      <c r="D408" s="43"/>
      <c r="E408" s="43"/>
      <c r="F408" s="43"/>
      <c r="G408" s="43"/>
      <c r="H408" s="43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</row>
    <row r="409" spans="1:22">
      <c r="A409" s="37"/>
      <c r="B409" s="37"/>
      <c r="C409" s="43"/>
      <c r="D409" s="43"/>
      <c r="E409" s="43"/>
      <c r="F409" s="43"/>
      <c r="G409" s="43"/>
      <c r="H409" s="43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</row>
    <row r="410" spans="1:22">
      <c r="A410" s="37"/>
      <c r="B410" s="37"/>
      <c r="C410" s="43"/>
      <c r="D410" s="43"/>
      <c r="E410" s="43"/>
      <c r="F410" s="43"/>
      <c r="G410" s="43"/>
      <c r="H410" s="43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</row>
    <row r="411" spans="1:22">
      <c r="A411" s="37"/>
      <c r="B411" s="37"/>
      <c r="C411" s="43"/>
      <c r="D411" s="43"/>
      <c r="E411" s="43"/>
      <c r="F411" s="43"/>
      <c r="G411" s="43"/>
      <c r="H411" s="43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</row>
    <row r="412" spans="1:22">
      <c r="A412" s="37"/>
      <c r="B412" s="37"/>
      <c r="C412" s="43"/>
      <c r="D412" s="43"/>
      <c r="E412" s="43"/>
      <c r="F412" s="43"/>
      <c r="G412" s="43"/>
      <c r="H412" s="43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</row>
    <row r="413" spans="1:22">
      <c r="A413" s="37"/>
      <c r="B413" s="37"/>
      <c r="C413" s="43"/>
      <c r="D413" s="43"/>
      <c r="E413" s="43"/>
      <c r="F413" s="43"/>
      <c r="G413" s="43"/>
      <c r="H413" s="43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</row>
    <row r="414" spans="1:22">
      <c r="A414" s="37"/>
      <c r="B414" s="37"/>
      <c r="C414" s="43"/>
      <c r="D414" s="43"/>
      <c r="E414" s="43"/>
      <c r="F414" s="43"/>
      <c r="G414" s="43"/>
      <c r="H414" s="43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</row>
    <row r="415" spans="1:22">
      <c r="A415" s="37"/>
      <c r="B415" s="37"/>
      <c r="C415" s="43"/>
      <c r="D415" s="43"/>
      <c r="E415" s="43"/>
      <c r="F415" s="43"/>
      <c r="G415" s="43"/>
      <c r="H415" s="43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</row>
    <row r="416" spans="1:22">
      <c r="A416" s="37"/>
      <c r="B416" s="37"/>
      <c r="C416" s="43"/>
      <c r="D416" s="43"/>
      <c r="E416" s="43"/>
      <c r="F416" s="43"/>
      <c r="G416" s="43"/>
      <c r="H416" s="43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</row>
    <row r="417" spans="1:22">
      <c r="A417" s="37"/>
      <c r="B417" s="37"/>
      <c r="C417" s="43"/>
      <c r="D417" s="43"/>
      <c r="E417" s="43"/>
      <c r="F417" s="43"/>
      <c r="G417" s="43"/>
      <c r="H417" s="43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</row>
    <row r="418" spans="1:22">
      <c r="A418" s="37"/>
      <c r="B418" s="37"/>
      <c r="C418" s="43"/>
      <c r="D418" s="43"/>
      <c r="E418" s="43"/>
      <c r="F418" s="43"/>
      <c r="G418" s="43"/>
      <c r="H418" s="43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</row>
    <row r="419" spans="1:22">
      <c r="A419" s="37"/>
      <c r="B419" s="37"/>
      <c r="C419" s="43"/>
      <c r="D419" s="43"/>
      <c r="E419" s="43"/>
      <c r="F419" s="43"/>
      <c r="G419" s="43"/>
      <c r="H419" s="43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</row>
    <row r="420" spans="1:22">
      <c r="A420" s="37"/>
      <c r="B420" s="37"/>
      <c r="C420" s="43"/>
      <c r="D420" s="43"/>
      <c r="E420" s="43"/>
      <c r="F420" s="43"/>
      <c r="G420" s="43"/>
      <c r="H420" s="43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</row>
    <row r="421" spans="1:22">
      <c r="A421" s="37"/>
      <c r="B421" s="37"/>
      <c r="C421" s="43"/>
      <c r="D421" s="43"/>
      <c r="E421" s="43"/>
      <c r="F421" s="43"/>
      <c r="G421" s="43"/>
      <c r="H421" s="43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</row>
    <row r="422" spans="1:22">
      <c r="A422" s="37"/>
      <c r="B422" s="37"/>
      <c r="C422" s="43"/>
      <c r="D422" s="43"/>
      <c r="E422" s="43"/>
      <c r="F422" s="43"/>
      <c r="G422" s="43"/>
      <c r="H422" s="43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</row>
    <row r="423" spans="1:22">
      <c r="A423" s="37"/>
      <c r="B423" s="37"/>
      <c r="C423" s="43"/>
      <c r="D423" s="43"/>
      <c r="E423" s="43"/>
      <c r="F423" s="43"/>
      <c r="G423" s="43"/>
      <c r="H423" s="43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</row>
    <row r="424" spans="1:22">
      <c r="A424" s="37"/>
      <c r="B424" s="37"/>
      <c r="C424" s="43"/>
      <c r="D424" s="43"/>
      <c r="E424" s="43"/>
      <c r="F424" s="43"/>
      <c r="G424" s="43"/>
      <c r="H424" s="43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</row>
    <row r="425" spans="1:22">
      <c r="A425" s="37"/>
      <c r="B425" s="37"/>
      <c r="C425" s="43"/>
      <c r="D425" s="43"/>
      <c r="E425" s="43"/>
      <c r="F425" s="43"/>
      <c r="G425" s="43"/>
      <c r="H425" s="43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</row>
    <row r="426" spans="1:22">
      <c r="A426" s="37"/>
      <c r="B426" s="37"/>
      <c r="C426" s="43"/>
      <c r="D426" s="43"/>
      <c r="E426" s="43"/>
      <c r="F426" s="43"/>
      <c r="G426" s="43"/>
      <c r="H426" s="43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</row>
    <row r="427" spans="1:22">
      <c r="A427" s="37"/>
      <c r="B427" s="37"/>
      <c r="C427" s="43"/>
      <c r="D427" s="43"/>
      <c r="E427" s="43"/>
      <c r="F427" s="43"/>
      <c r="G427" s="43"/>
      <c r="H427" s="43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</row>
    <row r="428" spans="1:22">
      <c r="A428" s="37"/>
      <c r="B428" s="37"/>
      <c r="C428" s="43"/>
      <c r="D428" s="43"/>
      <c r="E428" s="43"/>
      <c r="F428" s="43"/>
      <c r="G428" s="43"/>
      <c r="H428" s="43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</row>
    <row r="429" spans="1:22">
      <c r="A429" s="37"/>
      <c r="B429" s="37"/>
      <c r="C429" s="43"/>
      <c r="D429" s="43"/>
      <c r="E429" s="43"/>
      <c r="F429" s="43"/>
      <c r="G429" s="43"/>
      <c r="H429" s="43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</row>
    <row r="430" spans="1:22">
      <c r="A430" s="37"/>
      <c r="B430" s="37"/>
      <c r="C430" s="43"/>
      <c r="D430" s="43"/>
      <c r="E430" s="43"/>
      <c r="F430" s="43"/>
      <c r="G430" s="43"/>
      <c r="H430" s="43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</row>
    <row r="431" spans="1:22">
      <c r="A431" s="37"/>
      <c r="B431" s="37"/>
      <c r="C431" s="43"/>
      <c r="D431" s="43"/>
      <c r="E431" s="43"/>
      <c r="F431" s="43"/>
      <c r="G431" s="43"/>
      <c r="H431" s="43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</row>
    <row r="432" spans="1:22">
      <c r="A432" s="37"/>
      <c r="B432" s="37"/>
      <c r="C432" s="43"/>
      <c r="D432" s="43"/>
      <c r="E432" s="43"/>
      <c r="F432" s="43"/>
      <c r="G432" s="43"/>
      <c r="H432" s="43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</row>
    <row r="433" spans="1:22">
      <c r="A433" s="37"/>
      <c r="B433" s="37"/>
      <c r="C433" s="43"/>
      <c r="D433" s="43"/>
      <c r="E433" s="43"/>
      <c r="F433" s="43"/>
      <c r="G433" s="43"/>
      <c r="H433" s="43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</row>
    <row r="434" spans="1:22">
      <c r="A434" s="37"/>
      <c r="B434" s="37"/>
      <c r="C434" s="43"/>
      <c r="D434" s="43"/>
      <c r="E434" s="43"/>
      <c r="F434" s="43"/>
      <c r="G434" s="43"/>
      <c r="H434" s="43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</row>
    <row r="435" spans="1:22">
      <c r="A435" s="37"/>
      <c r="B435" s="37"/>
      <c r="C435" s="43"/>
      <c r="D435" s="43"/>
      <c r="E435" s="43"/>
      <c r="F435" s="43"/>
      <c r="G435" s="43"/>
      <c r="H435" s="43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</row>
    <row r="436" spans="1:22">
      <c r="A436" s="37"/>
      <c r="B436" s="37"/>
      <c r="C436" s="43"/>
      <c r="D436" s="43"/>
      <c r="E436" s="43"/>
      <c r="F436" s="43"/>
      <c r="G436" s="43"/>
      <c r="H436" s="43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</row>
    <row r="437" spans="1:22">
      <c r="A437" s="37"/>
      <c r="B437" s="37"/>
      <c r="C437" s="43"/>
      <c r="D437" s="43"/>
      <c r="E437" s="43"/>
      <c r="F437" s="43"/>
      <c r="G437" s="43"/>
      <c r="H437" s="43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</row>
    <row r="438" spans="1:22">
      <c r="A438" s="37"/>
      <c r="B438" s="37"/>
      <c r="C438" s="43"/>
      <c r="D438" s="43"/>
      <c r="E438" s="43"/>
      <c r="F438" s="43"/>
      <c r="G438" s="43"/>
      <c r="H438" s="43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</row>
    <row r="439" spans="1:22">
      <c r="A439" s="37"/>
      <c r="B439" s="37"/>
      <c r="C439" s="43"/>
      <c r="D439" s="43"/>
      <c r="E439" s="43"/>
      <c r="F439" s="43"/>
      <c r="G439" s="43"/>
      <c r="H439" s="43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</row>
    <row r="440" spans="1:22">
      <c r="A440" s="37"/>
      <c r="B440" s="37"/>
      <c r="C440" s="43"/>
      <c r="D440" s="43"/>
      <c r="E440" s="43"/>
      <c r="F440" s="43"/>
      <c r="G440" s="43"/>
      <c r="H440" s="43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</row>
    <row r="441" spans="1:22">
      <c r="A441" s="37"/>
      <c r="B441" s="37"/>
      <c r="C441" s="43"/>
      <c r="D441" s="43"/>
      <c r="E441" s="43"/>
      <c r="F441" s="43"/>
      <c r="G441" s="43"/>
      <c r="H441" s="43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</row>
    <row r="442" spans="1:22">
      <c r="A442" s="37"/>
      <c r="B442" s="37"/>
      <c r="C442" s="43"/>
      <c r="D442" s="43"/>
      <c r="E442" s="43"/>
      <c r="F442" s="43"/>
      <c r="G442" s="43"/>
      <c r="H442" s="43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</row>
    <row r="443" spans="1:22">
      <c r="A443" s="37"/>
      <c r="B443" s="37"/>
      <c r="C443" s="43"/>
      <c r="D443" s="43"/>
      <c r="E443" s="43"/>
      <c r="F443" s="43"/>
      <c r="G443" s="43"/>
      <c r="H443" s="43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</row>
    <row r="444" spans="1:22">
      <c r="A444" s="37"/>
      <c r="B444" s="37"/>
      <c r="C444" s="43"/>
      <c r="D444" s="43"/>
      <c r="E444" s="43"/>
      <c r="F444" s="43"/>
      <c r="G444" s="43"/>
      <c r="H444" s="43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</row>
    <row r="445" spans="1:22">
      <c r="A445" s="37"/>
      <c r="B445" s="37"/>
      <c r="C445" s="43"/>
      <c r="D445" s="43"/>
      <c r="E445" s="43"/>
      <c r="F445" s="43"/>
      <c r="G445" s="43"/>
      <c r="H445" s="43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</row>
    <row r="446" spans="1:22">
      <c r="A446" s="37"/>
      <c r="B446" s="37"/>
      <c r="C446" s="43"/>
      <c r="D446" s="43"/>
      <c r="E446" s="43"/>
      <c r="F446" s="43"/>
      <c r="G446" s="43"/>
      <c r="H446" s="43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</row>
    <row r="447" spans="1:22">
      <c r="A447" s="37"/>
      <c r="B447" s="37"/>
      <c r="C447" s="43"/>
      <c r="D447" s="43"/>
      <c r="E447" s="43"/>
      <c r="F447" s="43"/>
      <c r="G447" s="43"/>
      <c r="H447" s="43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</row>
    <row r="448" spans="1:22">
      <c r="A448" s="37"/>
      <c r="B448" s="37"/>
      <c r="C448" s="43"/>
      <c r="D448" s="43"/>
      <c r="E448" s="43"/>
      <c r="F448" s="43"/>
      <c r="G448" s="43"/>
      <c r="H448" s="43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</row>
    <row r="449" spans="1:22">
      <c r="A449" s="37"/>
      <c r="B449" s="37"/>
      <c r="C449" s="43"/>
      <c r="D449" s="43"/>
      <c r="E449" s="43"/>
      <c r="F449" s="43"/>
      <c r="G449" s="43"/>
      <c r="H449" s="43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</row>
    <row r="450" spans="1:22">
      <c r="A450" s="37"/>
      <c r="B450" s="37"/>
      <c r="C450" s="43"/>
      <c r="D450" s="43"/>
      <c r="E450" s="43"/>
      <c r="F450" s="43"/>
      <c r="G450" s="43"/>
      <c r="H450" s="43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</row>
    <row r="451" spans="1:22">
      <c r="A451" s="37"/>
      <c r="B451" s="37"/>
      <c r="C451" s="43"/>
      <c r="D451" s="43"/>
      <c r="E451" s="43"/>
      <c r="F451" s="43"/>
      <c r="G451" s="43"/>
      <c r="H451" s="43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</row>
    <row r="452" spans="1:22">
      <c r="A452" s="37"/>
      <c r="B452" s="37"/>
      <c r="C452" s="43"/>
      <c r="D452" s="43"/>
      <c r="E452" s="43"/>
      <c r="F452" s="43"/>
      <c r="G452" s="43"/>
      <c r="H452" s="43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</row>
    <row r="453" spans="1:22">
      <c r="A453" s="37"/>
      <c r="B453" s="37"/>
      <c r="C453" s="43"/>
      <c r="D453" s="43"/>
      <c r="E453" s="43"/>
      <c r="F453" s="43"/>
      <c r="G453" s="43"/>
      <c r="H453" s="43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</row>
    <row r="454" spans="1:22">
      <c r="A454" s="37"/>
      <c r="B454" s="37"/>
      <c r="C454" s="43"/>
      <c r="D454" s="43"/>
      <c r="E454" s="43"/>
      <c r="F454" s="43"/>
      <c r="G454" s="43"/>
      <c r="H454" s="43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</row>
    <row r="455" spans="1:22">
      <c r="A455" s="37"/>
      <c r="B455" s="37"/>
      <c r="C455" s="43"/>
      <c r="D455" s="43"/>
      <c r="E455" s="43"/>
      <c r="F455" s="43"/>
      <c r="G455" s="43"/>
      <c r="H455" s="43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</row>
    <row r="456" spans="1:22">
      <c r="A456" s="37"/>
      <c r="B456" s="37"/>
      <c r="C456" s="43"/>
      <c r="D456" s="43"/>
      <c r="E456" s="43"/>
      <c r="F456" s="43"/>
      <c r="G456" s="43"/>
      <c r="H456" s="43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</row>
    <row r="457" spans="1:22">
      <c r="A457" s="37"/>
      <c r="B457" s="37"/>
      <c r="C457" s="43"/>
      <c r="D457" s="43"/>
      <c r="E457" s="43"/>
      <c r="F457" s="43"/>
      <c r="G457" s="43"/>
      <c r="H457" s="43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</row>
    <row r="458" spans="1:22">
      <c r="A458" s="37"/>
      <c r="B458" s="37"/>
      <c r="C458" s="43"/>
      <c r="D458" s="43"/>
      <c r="E458" s="43"/>
      <c r="F458" s="43"/>
      <c r="G458" s="43"/>
      <c r="H458" s="43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</row>
    <row r="459" spans="1:22">
      <c r="A459" s="37"/>
      <c r="B459" s="37"/>
      <c r="C459" s="43"/>
      <c r="D459" s="43"/>
      <c r="E459" s="43"/>
      <c r="F459" s="43"/>
      <c r="G459" s="43"/>
      <c r="H459" s="43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</row>
    <row r="460" spans="1:22">
      <c r="A460" s="37"/>
      <c r="B460" s="37"/>
      <c r="C460" s="43"/>
      <c r="D460" s="43"/>
      <c r="E460" s="43"/>
      <c r="F460" s="43"/>
      <c r="G460" s="43"/>
      <c r="H460" s="43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</row>
    <row r="461" spans="1:22">
      <c r="A461" s="37"/>
      <c r="B461" s="37"/>
      <c r="C461" s="43"/>
      <c r="D461" s="43"/>
      <c r="E461" s="43"/>
      <c r="F461" s="43"/>
      <c r="G461" s="43"/>
      <c r="H461" s="43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</row>
    <row r="462" spans="1:22">
      <c r="A462" s="37"/>
      <c r="B462" s="37"/>
      <c r="C462" s="43"/>
      <c r="D462" s="43"/>
      <c r="E462" s="43"/>
      <c r="F462" s="43"/>
      <c r="G462" s="43"/>
      <c r="H462" s="43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</row>
    <row r="463" spans="1:22">
      <c r="A463" s="37"/>
      <c r="B463" s="37"/>
      <c r="C463" s="43"/>
      <c r="D463" s="43"/>
      <c r="E463" s="43"/>
      <c r="F463" s="43"/>
      <c r="G463" s="43"/>
      <c r="H463" s="43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</row>
    <row r="464" spans="1:22">
      <c r="A464" s="37"/>
      <c r="B464" s="37"/>
      <c r="C464" s="43"/>
      <c r="D464" s="43"/>
      <c r="E464" s="43"/>
      <c r="F464" s="43"/>
      <c r="G464" s="43"/>
      <c r="H464" s="43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</row>
    <row r="465" spans="1:22">
      <c r="A465" s="37"/>
      <c r="B465" s="37"/>
      <c r="C465" s="43"/>
      <c r="D465" s="43"/>
      <c r="E465" s="43"/>
      <c r="F465" s="43"/>
      <c r="G465" s="43"/>
      <c r="H465" s="43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</row>
    <row r="466" spans="1:22">
      <c r="A466" s="37"/>
      <c r="B466" s="37"/>
      <c r="C466" s="43"/>
      <c r="D466" s="43"/>
      <c r="E466" s="43"/>
      <c r="F466" s="43"/>
      <c r="G466" s="43"/>
      <c r="H466" s="43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</row>
    <row r="467" spans="1:22">
      <c r="A467" s="37"/>
      <c r="B467" s="37"/>
      <c r="C467" s="43"/>
      <c r="D467" s="43"/>
      <c r="E467" s="43"/>
      <c r="F467" s="43"/>
      <c r="G467" s="43"/>
      <c r="H467" s="43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</row>
    <row r="468" spans="1:22">
      <c r="A468" s="37"/>
      <c r="B468" s="37"/>
      <c r="C468" s="43"/>
      <c r="D468" s="43"/>
      <c r="E468" s="43"/>
      <c r="F468" s="43"/>
      <c r="G468" s="43"/>
      <c r="H468" s="43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</row>
    <row r="469" spans="1:22">
      <c r="A469" s="37"/>
      <c r="B469" s="37"/>
      <c r="C469" s="43"/>
      <c r="D469" s="43"/>
      <c r="E469" s="43"/>
      <c r="F469" s="43"/>
      <c r="G469" s="43"/>
      <c r="H469" s="43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</row>
    <row r="470" spans="1:22">
      <c r="A470" s="37"/>
      <c r="B470" s="37"/>
      <c r="C470" s="43"/>
      <c r="D470" s="43"/>
      <c r="E470" s="43"/>
      <c r="F470" s="43"/>
      <c r="G470" s="43"/>
      <c r="H470" s="43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</row>
    <row r="471" spans="1:22">
      <c r="A471" s="37"/>
      <c r="B471" s="37"/>
      <c r="C471" s="43"/>
      <c r="D471" s="43"/>
      <c r="E471" s="43"/>
      <c r="F471" s="43"/>
      <c r="G471" s="43"/>
      <c r="H471" s="43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</row>
    <row r="472" spans="1:22">
      <c r="A472" s="37"/>
      <c r="B472" s="37"/>
      <c r="C472" s="43"/>
      <c r="D472" s="43"/>
      <c r="E472" s="43"/>
      <c r="F472" s="43"/>
      <c r="G472" s="43"/>
      <c r="H472" s="43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</row>
    <row r="473" spans="1:22">
      <c r="A473" s="37"/>
      <c r="B473" s="37"/>
      <c r="C473" s="43"/>
      <c r="D473" s="43"/>
      <c r="E473" s="43"/>
      <c r="F473" s="43"/>
      <c r="G473" s="43"/>
      <c r="H473" s="43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</row>
    <row r="474" spans="1:22">
      <c r="A474" s="37"/>
      <c r="B474" s="37"/>
      <c r="C474" s="43"/>
      <c r="D474" s="43"/>
      <c r="E474" s="43"/>
      <c r="F474" s="43"/>
      <c r="G474" s="43"/>
      <c r="H474" s="43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</row>
    <row r="475" spans="1:22">
      <c r="A475" s="37"/>
      <c r="B475" s="37"/>
      <c r="C475" s="43"/>
      <c r="D475" s="43"/>
      <c r="E475" s="43"/>
      <c r="F475" s="43"/>
      <c r="G475" s="43"/>
      <c r="H475" s="43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</row>
    <row r="476" spans="1:22">
      <c r="A476" s="37"/>
      <c r="B476" s="37"/>
      <c r="C476" s="43"/>
      <c r="D476" s="43"/>
      <c r="E476" s="43"/>
      <c r="F476" s="43"/>
      <c r="G476" s="43"/>
      <c r="H476" s="43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</row>
    <row r="477" spans="1:22">
      <c r="A477" s="37"/>
      <c r="B477" s="37"/>
      <c r="C477" s="43"/>
      <c r="D477" s="43"/>
      <c r="E477" s="43"/>
      <c r="F477" s="43"/>
      <c r="G477" s="43"/>
      <c r="H477" s="43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</row>
    <row r="478" spans="1:22">
      <c r="A478" s="37"/>
      <c r="B478" s="37"/>
      <c r="C478" s="43"/>
      <c r="D478" s="43"/>
      <c r="E478" s="43"/>
      <c r="F478" s="43"/>
      <c r="G478" s="43"/>
      <c r="H478" s="43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</row>
    <row r="479" spans="1:22">
      <c r="A479" s="37"/>
      <c r="B479" s="37"/>
      <c r="C479" s="43"/>
      <c r="D479" s="43"/>
      <c r="E479" s="43"/>
      <c r="F479" s="43"/>
      <c r="G479" s="43"/>
      <c r="H479" s="43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</row>
    <row r="480" spans="1:22">
      <c r="A480" s="37"/>
      <c r="B480" s="37"/>
      <c r="C480" s="43"/>
      <c r="D480" s="43"/>
      <c r="E480" s="43"/>
      <c r="F480" s="43"/>
      <c r="G480" s="43"/>
      <c r="H480" s="43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</row>
    <row r="481" spans="1:22">
      <c r="A481" s="37"/>
      <c r="B481" s="37"/>
      <c r="C481" s="43"/>
      <c r="D481" s="43"/>
      <c r="E481" s="43"/>
      <c r="F481" s="43"/>
      <c r="G481" s="43"/>
      <c r="H481" s="43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</row>
    <row r="482" spans="1:22">
      <c r="A482" s="37"/>
      <c r="B482" s="37"/>
      <c r="C482" s="43"/>
      <c r="D482" s="43"/>
      <c r="E482" s="43"/>
      <c r="F482" s="43"/>
      <c r="G482" s="43"/>
      <c r="H482" s="43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</row>
    <row r="483" spans="1:22">
      <c r="A483" s="37"/>
      <c r="B483" s="37"/>
      <c r="C483" s="43"/>
      <c r="D483" s="43"/>
      <c r="E483" s="43"/>
      <c r="F483" s="43"/>
      <c r="G483" s="43"/>
      <c r="H483" s="43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</row>
    <row r="484" spans="1:22">
      <c r="A484" s="37"/>
      <c r="B484" s="37"/>
      <c r="C484" s="43"/>
      <c r="D484" s="43"/>
      <c r="E484" s="43"/>
      <c r="F484" s="43"/>
      <c r="G484" s="43"/>
      <c r="H484" s="43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</row>
    <row r="485" spans="1:22">
      <c r="A485" s="37"/>
      <c r="B485" s="37"/>
      <c r="C485" s="43"/>
      <c r="D485" s="43"/>
      <c r="E485" s="43"/>
      <c r="F485" s="43"/>
      <c r="G485" s="43"/>
      <c r="H485" s="43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</row>
    <row r="486" spans="1:22">
      <c r="A486" s="37"/>
      <c r="B486" s="37"/>
      <c r="C486" s="43"/>
      <c r="D486" s="43"/>
      <c r="E486" s="43"/>
      <c r="F486" s="43"/>
      <c r="G486" s="43"/>
      <c r="H486" s="43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</row>
    <row r="487" spans="1:22">
      <c r="A487" s="37"/>
      <c r="B487" s="37"/>
      <c r="C487" s="43"/>
      <c r="D487" s="43"/>
      <c r="E487" s="43"/>
      <c r="F487" s="43"/>
      <c r="G487" s="43"/>
      <c r="H487" s="43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</row>
    <row r="488" spans="1:22">
      <c r="A488" s="37"/>
      <c r="B488" s="37"/>
      <c r="C488" s="43"/>
      <c r="D488" s="43"/>
      <c r="E488" s="43"/>
      <c r="F488" s="43"/>
      <c r="G488" s="43"/>
      <c r="H488" s="43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</row>
    <row r="489" spans="1:22">
      <c r="A489" s="37"/>
      <c r="B489" s="37"/>
      <c r="C489" s="43"/>
      <c r="D489" s="43"/>
      <c r="E489" s="43"/>
      <c r="F489" s="43"/>
      <c r="G489" s="43"/>
      <c r="H489" s="43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</row>
    <row r="490" spans="1:22">
      <c r="A490" s="37"/>
      <c r="B490" s="37"/>
      <c r="C490" s="43"/>
      <c r="D490" s="43"/>
      <c r="E490" s="43"/>
      <c r="F490" s="43"/>
      <c r="G490" s="43"/>
      <c r="H490" s="43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</row>
    <row r="491" spans="1:22">
      <c r="A491" s="37"/>
      <c r="B491" s="37"/>
      <c r="C491" s="43"/>
      <c r="D491" s="43"/>
      <c r="E491" s="43"/>
      <c r="F491" s="43"/>
      <c r="G491" s="43"/>
      <c r="H491" s="43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</row>
    <row r="492" spans="1:22">
      <c r="A492" s="37"/>
      <c r="B492" s="37"/>
      <c r="C492" s="43"/>
      <c r="D492" s="43"/>
      <c r="E492" s="43"/>
      <c r="F492" s="43"/>
      <c r="G492" s="43"/>
      <c r="H492" s="43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</row>
    <row r="493" spans="1:22">
      <c r="A493" s="37"/>
      <c r="B493" s="37"/>
      <c r="C493" s="43"/>
      <c r="D493" s="43"/>
      <c r="E493" s="43"/>
      <c r="F493" s="43"/>
      <c r="G493" s="43"/>
      <c r="H493" s="43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</row>
    <row r="494" spans="1:22">
      <c r="A494" s="37"/>
      <c r="B494" s="37"/>
      <c r="C494" s="43"/>
      <c r="D494" s="43"/>
      <c r="E494" s="43"/>
      <c r="F494" s="43"/>
      <c r="G494" s="43"/>
      <c r="H494" s="43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</row>
    <row r="495" spans="1:22">
      <c r="A495" s="37"/>
      <c r="B495" s="37"/>
      <c r="C495" s="43"/>
      <c r="D495" s="43"/>
      <c r="E495" s="43"/>
      <c r="F495" s="43"/>
      <c r="G495" s="43"/>
      <c r="H495" s="43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</row>
    <row r="496" spans="1:22">
      <c r="A496" s="37"/>
      <c r="B496" s="37"/>
      <c r="C496" s="43"/>
      <c r="D496" s="43"/>
      <c r="E496" s="43"/>
      <c r="F496" s="43"/>
      <c r="G496" s="43"/>
      <c r="H496" s="43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</row>
    <row r="497" spans="1:22">
      <c r="A497" s="37"/>
      <c r="B497" s="37"/>
      <c r="C497" s="43"/>
      <c r="D497" s="43"/>
      <c r="E497" s="43"/>
      <c r="F497" s="43"/>
      <c r="G497" s="43"/>
      <c r="H497" s="43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</row>
    <row r="498" spans="1:22">
      <c r="A498" s="37"/>
      <c r="B498" s="37"/>
      <c r="C498" s="43"/>
      <c r="D498" s="43"/>
      <c r="E498" s="43"/>
      <c r="F498" s="43"/>
      <c r="G498" s="43"/>
      <c r="H498" s="43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</row>
    <row r="499" spans="1:22">
      <c r="A499" s="37"/>
      <c r="B499" s="37"/>
      <c r="C499" s="43"/>
      <c r="D499" s="43"/>
      <c r="E499" s="43"/>
      <c r="F499" s="43"/>
      <c r="G499" s="43"/>
      <c r="H499" s="43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</row>
    <row r="500" spans="1:22">
      <c r="A500" s="37"/>
      <c r="B500" s="37"/>
      <c r="C500" s="43"/>
      <c r="D500" s="43"/>
      <c r="E500" s="43"/>
      <c r="F500" s="43"/>
      <c r="G500" s="43"/>
      <c r="H500" s="43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</row>
    <row r="501" spans="1:22">
      <c r="A501" s="37"/>
      <c r="B501" s="37"/>
      <c r="C501" s="43"/>
      <c r="D501" s="43"/>
      <c r="E501" s="43"/>
      <c r="F501" s="43"/>
      <c r="G501" s="43"/>
      <c r="H501" s="43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</row>
    <row r="502" spans="1:22">
      <c r="A502" s="37"/>
      <c r="B502" s="37"/>
      <c r="C502" s="43"/>
      <c r="D502" s="43"/>
      <c r="E502" s="43"/>
      <c r="F502" s="43"/>
      <c r="G502" s="43"/>
      <c r="H502" s="43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</row>
    <row r="503" spans="1:22">
      <c r="A503" s="37"/>
      <c r="B503" s="37"/>
      <c r="C503" s="43"/>
      <c r="D503" s="43"/>
      <c r="E503" s="43"/>
      <c r="F503" s="43"/>
      <c r="G503" s="43"/>
      <c r="H503" s="43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</row>
    <row r="504" spans="1:22">
      <c r="A504" s="37"/>
      <c r="B504" s="37"/>
      <c r="C504" s="43"/>
      <c r="D504" s="43"/>
      <c r="E504" s="43"/>
      <c r="F504" s="43"/>
      <c r="G504" s="43"/>
      <c r="H504" s="43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</row>
    <row r="505" spans="1:22">
      <c r="A505" s="37"/>
      <c r="B505" s="37"/>
      <c r="C505" s="43"/>
      <c r="D505" s="43"/>
      <c r="E505" s="43"/>
      <c r="F505" s="43"/>
      <c r="G505" s="43"/>
      <c r="H505" s="43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</row>
    <row r="506" spans="1:22">
      <c r="A506" s="37"/>
      <c r="B506" s="37"/>
      <c r="C506" s="43"/>
      <c r="D506" s="43"/>
      <c r="E506" s="43"/>
      <c r="F506" s="43"/>
      <c r="G506" s="43"/>
      <c r="H506" s="43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</row>
    <row r="507" spans="1:22">
      <c r="A507" s="37"/>
      <c r="B507" s="37"/>
      <c r="C507" s="43"/>
      <c r="D507" s="43"/>
      <c r="E507" s="43"/>
      <c r="F507" s="43"/>
      <c r="G507" s="43"/>
      <c r="H507" s="43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</row>
    <row r="508" spans="1:22">
      <c r="A508" s="37"/>
      <c r="B508" s="37"/>
      <c r="C508" s="43"/>
      <c r="D508" s="43"/>
      <c r="E508" s="43"/>
      <c r="F508" s="43"/>
      <c r="G508" s="43"/>
      <c r="H508" s="43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</row>
    <row r="509" spans="1:22">
      <c r="A509" s="37"/>
      <c r="B509" s="37"/>
      <c r="C509" s="43"/>
      <c r="D509" s="43"/>
      <c r="E509" s="43"/>
      <c r="F509" s="43"/>
      <c r="G509" s="43"/>
      <c r="H509" s="43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</row>
    <row r="510" spans="1:22">
      <c r="A510" s="37"/>
      <c r="B510" s="37"/>
      <c r="C510" s="43"/>
      <c r="D510" s="43"/>
      <c r="E510" s="43"/>
      <c r="F510" s="43"/>
      <c r="G510" s="43"/>
      <c r="H510" s="43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</row>
    <row r="511" spans="1:22">
      <c r="A511" s="37"/>
      <c r="B511" s="37"/>
      <c r="C511" s="43"/>
      <c r="D511" s="43"/>
      <c r="E511" s="43"/>
      <c r="F511" s="43"/>
      <c r="G511" s="43"/>
      <c r="H511" s="43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</row>
    <row r="512" spans="1:22">
      <c r="A512" s="37"/>
      <c r="B512" s="37"/>
      <c r="C512" s="43"/>
      <c r="D512" s="43"/>
      <c r="E512" s="43"/>
      <c r="F512" s="43"/>
      <c r="G512" s="43"/>
      <c r="H512" s="43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</row>
    <row r="513" spans="1:22">
      <c r="A513" s="37"/>
      <c r="B513" s="37"/>
      <c r="C513" s="43"/>
      <c r="D513" s="43"/>
      <c r="E513" s="43"/>
      <c r="F513" s="43"/>
      <c r="G513" s="43"/>
      <c r="H513" s="43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</row>
    <row r="514" spans="1:22">
      <c r="A514" s="37"/>
      <c r="B514" s="37"/>
      <c r="C514" s="43"/>
      <c r="D514" s="43"/>
      <c r="E514" s="43"/>
      <c r="F514" s="43"/>
      <c r="G514" s="43"/>
      <c r="H514" s="43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</row>
    <row r="515" spans="1:22">
      <c r="A515" s="37"/>
      <c r="B515" s="37"/>
      <c r="C515" s="43"/>
      <c r="D515" s="43"/>
      <c r="E515" s="43"/>
      <c r="F515" s="43"/>
      <c r="G515" s="43"/>
      <c r="H515" s="43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</row>
    <row r="516" spans="1:22">
      <c r="A516" s="37"/>
      <c r="B516" s="37"/>
      <c r="C516" s="43"/>
      <c r="D516" s="43"/>
      <c r="E516" s="43"/>
      <c r="F516" s="43"/>
      <c r="G516" s="43"/>
      <c r="H516" s="43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</row>
    <row r="517" spans="1:22">
      <c r="A517" s="37"/>
      <c r="B517" s="37"/>
      <c r="C517" s="43"/>
      <c r="D517" s="43"/>
      <c r="E517" s="43"/>
      <c r="F517" s="43"/>
      <c r="G517" s="43"/>
      <c r="H517" s="43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</row>
    <row r="518" spans="1:22">
      <c r="A518" s="37"/>
      <c r="B518" s="37"/>
      <c r="C518" s="43"/>
      <c r="D518" s="43"/>
      <c r="E518" s="43"/>
      <c r="F518" s="43"/>
      <c r="G518" s="43"/>
      <c r="H518" s="43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</row>
    <row r="519" spans="1:22">
      <c r="A519" s="37"/>
      <c r="B519" s="37"/>
      <c r="C519" s="43"/>
      <c r="D519" s="43"/>
      <c r="E519" s="43"/>
      <c r="F519" s="43"/>
      <c r="G519" s="43"/>
      <c r="H519" s="43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</row>
    <row r="520" spans="1:22">
      <c r="A520" s="37"/>
      <c r="B520" s="37"/>
      <c r="C520" s="43"/>
      <c r="D520" s="43"/>
      <c r="E520" s="43"/>
      <c r="F520" s="43"/>
      <c r="G520" s="43"/>
      <c r="H520" s="43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</row>
    <row r="521" spans="1:22">
      <c r="A521" s="37"/>
      <c r="B521" s="37"/>
      <c r="C521" s="43"/>
      <c r="D521" s="43"/>
      <c r="E521" s="43"/>
      <c r="F521" s="43"/>
      <c r="G521" s="43"/>
      <c r="H521" s="43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</row>
    <row r="522" spans="1:22">
      <c r="A522" s="37"/>
      <c r="B522" s="37"/>
      <c r="C522" s="43"/>
      <c r="D522" s="43"/>
      <c r="E522" s="43"/>
      <c r="F522" s="43"/>
      <c r="G522" s="43"/>
      <c r="H522" s="43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</row>
    <row r="523" spans="1:22">
      <c r="A523" s="37"/>
      <c r="B523" s="37"/>
      <c r="C523" s="43"/>
      <c r="D523" s="43"/>
      <c r="E523" s="43"/>
      <c r="F523" s="43"/>
      <c r="G523" s="43"/>
      <c r="H523" s="43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</row>
    <row r="524" spans="1:22">
      <c r="A524" s="37"/>
      <c r="B524" s="37"/>
      <c r="C524" s="43"/>
      <c r="D524" s="43"/>
      <c r="E524" s="43"/>
      <c r="F524" s="43"/>
      <c r="G524" s="43"/>
      <c r="H524" s="43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</row>
    <row r="525" spans="1:22">
      <c r="A525" s="37"/>
      <c r="B525" s="37"/>
      <c r="C525" s="43"/>
      <c r="D525" s="43"/>
      <c r="E525" s="43"/>
      <c r="F525" s="43"/>
      <c r="G525" s="43"/>
      <c r="H525" s="43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</row>
    <row r="526" spans="1:22">
      <c r="A526" s="37"/>
      <c r="B526" s="37"/>
      <c r="C526" s="43"/>
      <c r="D526" s="43"/>
      <c r="E526" s="43"/>
      <c r="F526" s="43"/>
      <c r="G526" s="43"/>
      <c r="H526" s="43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</row>
    <row r="527" spans="1:22">
      <c r="A527" s="37"/>
      <c r="B527" s="37"/>
      <c r="C527" s="43"/>
      <c r="D527" s="43"/>
      <c r="E527" s="43"/>
      <c r="F527" s="43"/>
      <c r="G527" s="43"/>
      <c r="H527" s="43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</row>
    <row r="528" spans="1:22">
      <c r="A528" s="37"/>
      <c r="B528" s="37"/>
      <c r="C528" s="43"/>
      <c r="D528" s="43"/>
      <c r="E528" s="43"/>
      <c r="F528" s="43"/>
      <c r="G528" s="43"/>
      <c r="H528" s="43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</row>
    <row r="529" spans="1:22">
      <c r="A529" s="37"/>
      <c r="B529" s="37"/>
      <c r="C529" s="43"/>
      <c r="D529" s="43"/>
      <c r="E529" s="43"/>
      <c r="F529" s="43"/>
      <c r="G529" s="43"/>
      <c r="H529" s="43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</row>
    <row r="530" spans="1:22">
      <c r="A530" s="37"/>
      <c r="B530" s="37"/>
      <c r="C530" s="43"/>
      <c r="D530" s="43"/>
      <c r="E530" s="43"/>
      <c r="F530" s="43"/>
      <c r="G530" s="43"/>
      <c r="H530" s="43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</row>
    <row r="531" spans="1:22">
      <c r="A531" s="37"/>
      <c r="B531" s="37"/>
      <c r="C531" s="43"/>
      <c r="D531" s="43"/>
      <c r="E531" s="43"/>
      <c r="F531" s="43"/>
      <c r="G531" s="43"/>
      <c r="H531" s="43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</row>
    <row r="532" spans="1:22">
      <c r="A532" s="37"/>
      <c r="B532" s="37"/>
      <c r="C532" s="43"/>
      <c r="D532" s="43"/>
      <c r="E532" s="43"/>
      <c r="F532" s="43"/>
      <c r="G532" s="43"/>
      <c r="H532" s="43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</row>
    <row r="533" spans="1:22">
      <c r="A533" s="37"/>
      <c r="B533" s="37"/>
      <c r="C533" s="43"/>
      <c r="D533" s="43"/>
      <c r="E533" s="43"/>
      <c r="F533" s="43"/>
      <c r="G533" s="43"/>
      <c r="H533" s="43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</row>
    <row r="534" spans="1:22">
      <c r="A534" s="37"/>
      <c r="B534" s="37"/>
      <c r="C534" s="43"/>
      <c r="D534" s="43"/>
      <c r="E534" s="43"/>
      <c r="F534" s="43"/>
      <c r="G534" s="43"/>
      <c r="H534" s="43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</row>
    <row r="535" spans="1:22">
      <c r="A535" s="37"/>
      <c r="B535" s="37"/>
      <c r="C535" s="43"/>
      <c r="D535" s="43"/>
      <c r="E535" s="43"/>
      <c r="F535" s="43"/>
      <c r="G535" s="43"/>
      <c r="H535" s="43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</row>
    <row r="536" spans="1:22">
      <c r="A536" s="37"/>
      <c r="B536" s="37"/>
      <c r="C536" s="43"/>
      <c r="D536" s="43"/>
      <c r="E536" s="43"/>
      <c r="F536" s="43"/>
      <c r="G536" s="43"/>
      <c r="H536" s="43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</row>
    <row r="537" spans="1:22">
      <c r="A537" s="37"/>
      <c r="B537" s="37"/>
      <c r="C537" s="43"/>
      <c r="D537" s="43"/>
      <c r="E537" s="43"/>
      <c r="F537" s="43"/>
      <c r="G537" s="43"/>
      <c r="H537" s="43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</row>
    <row r="538" spans="1:22">
      <c r="A538" s="37"/>
      <c r="B538" s="37"/>
      <c r="C538" s="43"/>
      <c r="D538" s="43"/>
      <c r="E538" s="43"/>
      <c r="F538" s="43"/>
      <c r="G538" s="43"/>
      <c r="H538" s="43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</row>
    <row r="539" spans="1:22">
      <c r="A539" s="37"/>
      <c r="B539" s="37"/>
      <c r="C539" s="43"/>
      <c r="D539" s="43"/>
      <c r="E539" s="43"/>
      <c r="F539" s="43"/>
      <c r="G539" s="43"/>
      <c r="H539" s="43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</row>
    <row r="540" spans="1:22">
      <c r="A540" s="37"/>
      <c r="B540" s="37"/>
      <c r="C540" s="43"/>
      <c r="D540" s="43"/>
      <c r="E540" s="43"/>
      <c r="F540" s="43"/>
      <c r="G540" s="43"/>
      <c r="H540" s="43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</row>
    <row r="541" spans="1:22">
      <c r="A541" s="37"/>
      <c r="B541" s="37"/>
      <c r="C541" s="43"/>
      <c r="D541" s="43"/>
      <c r="E541" s="43"/>
      <c r="F541" s="43"/>
      <c r="G541" s="43"/>
      <c r="H541" s="43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</row>
    <row r="542" spans="1:22">
      <c r="A542" s="37"/>
      <c r="B542" s="37"/>
      <c r="C542" s="43"/>
      <c r="D542" s="43"/>
      <c r="E542" s="43"/>
      <c r="F542" s="43"/>
      <c r="G542" s="43"/>
      <c r="H542" s="43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</row>
    <row r="543" spans="1:22">
      <c r="A543" s="37"/>
      <c r="B543" s="37"/>
      <c r="C543" s="43"/>
      <c r="D543" s="43"/>
      <c r="E543" s="43"/>
      <c r="F543" s="43"/>
      <c r="G543" s="43"/>
      <c r="H543" s="43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</row>
    <row r="544" spans="1:22">
      <c r="A544" s="37"/>
      <c r="B544" s="37"/>
      <c r="C544" s="43"/>
      <c r="D544" s="43"/>
      <c r="E544" s="43"/>
      <c r="F544" s="43"/>
      <c r="G544" s="43"/>
      <c r="H544" s="43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</row>
    <row r="545" spans="1:22">
      <c r="A545" s="37"/>
      <c r="B545" s="37"/>
      <c r="C545" s="43"/>
      <c r="D545" s="43"/>
      <c r="E545" s="43"/>
      <c r="F545" s="43"/>
      <c r="G545" s="43"/>
      <c r="H545" s="43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</row>
    <row r="546" spans="1:22">
      <c r="A546" s="37"/>
      <c r="B546" s="37"/>
      <c r="C546" s="43"/>
      <c r="D546" s="43"/>
      <c r="E546" s="43"/>
      <c r="F546" s="43"/>
      <c r="G546" s="43"/>
      <c r="H546" s="43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</row>
    <row r="547" spans="1:22">
      <c r="A547" s="37"/>
      <c r="B547" s="37"/>
      <c r="C547" s="43"/>
      <c r="D547" s="43"/>
      <c r="E547" s="43"/>
      <c r="F547" s="43"/>
      <c r="G547" s="43"/>
      <c r="H547" s="43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</row>
    <row r="548" spans="1:22">
      <c r="A548" s="37"/>
      <c r="B548" s="37"/>
      <c r="C548" s="43"/>
      <c r="D548" s="43"/>
      <c r="E548" s="43"/>
      <c r="F548" s="43"/>
      <c r="G548" s="43"/>
      <c r="H548" s="43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</row>
    <row r="549" spans="1:22">
      <c r="A549" s="37"/>
      <c r="B549" s="37"/>
      <c r="C549" s="43"/>
      <c r="D549" s="43"/>
      <c r="E549" s="43"/>
      <c r="F549" s="43"/>
      <c r="G549" s="43"/>
      <c r="H549" s="43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</row>
    <row r="550" spans="1:22">
      <c r="A550" s="37"/>
      <c r="B550" s="37"/>
      <c r="C550" s="43"/>
      <c r="D550" s="43"/>
      <c r="E550" s="43"/>
      <c r="F550" s="43"/>
      <c r="G550" s="43"/>
      <c r="H550" s="43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</row>
    <row r="551" spans="1:22">
      <c r="A551" s="37"/>
      <c r="B551" s="37"/>
      <c r="C551" s="43"/>
      <c r="D551" s="43"/>
      <c r="E551" s="43"/>
      <c r="F551" s="43"/>
      <c r="G551" s="43"/>
      <c r="H551" s="43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</row>
    <row r="552" spans="1:22">
      <c r="A552" s="37"/>
      <c r="B552" s="37"/>
      <c r="C552" s="43"/>
      <c r="D552" s="43"/>
      <c r="E552" s="43"/>
      <c r="F552" s="43"/>
      <c r="G552" s="43"/>
      <c r="H552" s="43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</row>
    <row r="553" spans="1:22">
      <c r="A553" s="37"/>
      <c r="B553" s="37"/>
      <c r="C553" s="43"/>
      <c r="D553" s="43"/>
      <c r="E553" s="43"/>
      <c r="F553" s="43"/>
      <c r="G553" s="43"/>
      <c r="H553" s="43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</row>
    <row r="554" spans="1:22">
      <c r="A554" s="37"/>
      <c r="B554" s="37"/>
      <c r="C554" s="43"/>
      <c r="D554" s="43"/>
      <c r="E554" s="43"/>
      <c r="F554" s="43"/>
      <c r="G554" s="43"/>
      <c r="H554" s="43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</row>
    <row r="555" spans="1:22">
      <c r="A555" s="37"/>
      <c r="B555" s="37"/>
      <c r="C555" s="43"/>
      <c r="D555" s="43"/>
      <c r="E555" s="43"/>
      <c r="F555" s="43"/>
      <c r="G555" s="43"/>
      <c r="H555" s="43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</row>
    <row r="556" spans="1:22">
      <c r="A556" s="37"/>
      <c r="B556" s="37"/>
      <c r="C556" s="43"/>
      <c r="D556" s="43"/>
      <c r="E556" s="43"/>
      <c r="F556" s="43"/>
      <c r="G556" s="43"/>
      <c r="H556" s="43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</row>
    <row r="557" spans="1:22">
      <c r="A557" s="37"/>
      <c r="B557" s="37"/>
      <c r="C557" s="43"/>
      <c r="D557" s="43"/>
      <c r="E557" s="43"/>
      <c r="F557" s="43"/>
      <c r="G557" s="43"/>
      <c r="H557" s="43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</row>
    <row r="558" spans="1:22">
      <c r="A558" s="37"/>
      <c r="B558" s="37"/>
      <c r="C558" s="43"/>
      <c r="D558" s="43"/>
      <c r="E558" s="43"/>
      <c r="F558" s="43"/>
      <c r="G558" s="43"/>
      <c r="H558" s="43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</row>
    <row r="559" spans="1:22">
      <c r="A559" s="37"/>
      <c r="B559" s="37"/>
      <c r="C559" s="43"/>
      <c r="D559" s="43"/>
      <c r="E559" s="43"/>
      <c r="F559" s="43"/>
      <c r="G559" s="43"/>
      <c r="H559" s="43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</row>
    <row r="560" spans="1:22">
      <c r="A560" s="37"/>
      <c r="B560" s="37"/>
      <c r="C560" s="43"/>
      <c r="D560" s="43"/>
      <c r="E560" s="43"/>
      <c r="F560" s="43"/>
      <c r="G560" s="43"/>
      <c r="H560" s="43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</row>
    <row r="561" spans="1:22">
      <c r="A561" s="37"/>
      <c r="B561" s="37"/>
      <c r="C561" s="43"/>
      <c r="D561" s="43"/>
      <c r="E561" s="43"/>
      <c r="F561" s="43"/>
      <c r="G561" s="43"/>
      <c r="H561" s="43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</row>
    <row r="562" spans="1:22">
      <c r="A562" s="37"/>
      <c r="B562" s="37"/>
      <c r="C562" s="43"/>
      <c r="D562" s="43"/>
      <c r="E562" s="43"/>
      <c r="F562" s="43"/>
      <c r="G562" s="43"/>
      <c r="H562" s="43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</row>
    <row r="563" spans="1:22">
      <c r="A563" s="37"/>
      <c r="B563" s="37"/>
      <c r="C563" s="43"/>
      <c r="D563" s="43"/>
      <c r="E563" s="43"/>
      <c r="F563" s="43"/>
      <c r="G563" s="43"/>
      <c r="H563" s="43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</row>
    <row r="564" spans="1:22">
      <c r="A564" s="37"/>
      <c r="B564" s="37"/>
      <c r="C564" s="43"/>
      <c r="D564" s="43"/>
      <c r="E564" s="43"/>
      <c r="F564" s="43"/>
      <c r="G564" s="43"/>
      <c r="H564" s="43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</row>
    <row r="565" spans="1:22">
      <c r="A565" s="37"/>
      <c r="B565" s="37"/>
      <c r="C565" s="43"/>
      <c r="D565" s="43"/>
      <c r="E565" s="43"/>
      <c r="F565" s="43"/>
      <c r="G565" s="43"/>
      <c r="H565" s="43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</row>
    <row r="566" spans="1:22">
      <c r="A566" s="37"/>
      <c r="B566" s="37"/>
      <c r="C566" s="43"/>
      <c r="D566" s="43"/>
      <c r="E566" s="43"/>
      <c r="F566" s="43"/>
      <c r="G566" s="43"/>
      <c r="H566" s="43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</row>
    <row r="567" spans="1:22">
      <c r="A567" s="37"/>
      <c r="B567" s="37"/>
      <c r="C567" s="43"/>
      <c r="D567" s="43"/>
      <c r="E567" s="43"/>
      <c r="F567" s="43"/>
      <c r="G567" s="43"/>
      <c r="H567" s="43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</row>
    <row r="568" spans="1:22">
      <c r="A568" s="37"/>
      <c r="B568" s="37"/>
      <c r="C568" s="43"/>
      <c r="D568" s="43"/>
      <c r="E568" s="43"/>
      <c r="F568" s="43"/>
      <c r="G568" s="43"/>
      <c r="H568" s="43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</row>
    <row r="569" spans="1:22">
      <c r="A569" s="37"/>
      <c r="B569" s="37"/>
      <c r="C569" s="43"/>
      <c r="D569" s="43"/>
      <c r="E569" s="43"/>
      <c r="F569" s="43"/>
      <c r="G569" s="43"/>
      <c r="H569" s="43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</row>
    <row r="570" spans="1:22">
      <c r="A570" s="37"/>
      <c r="B570" s="37"/>
      <c r="C570" s="43"/>
      <c r="D570" s="43"/>
      <c r="E570" s="43"/>
      <c r="F570" s="43"/>
      <c r="G570" s="43"/>
      <c r="H570" s="43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</row>
    <row r="571" spans="1:22">
      <c r="A571" s="37"/>
      <c r="B571" s="37"/>
      <c r="C571" s="43"/>
      <c r="D571" s="43"/>
      <c r="E571" s="43"/>
      <c r="F571" s="43"/>
      <c r="G571" s="43"/>
      <c r="H571" s="43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</row>
    <row r="572" spans="1:22">
      <c r="A572" s="37"/>
      <c r="B572" s="37"/>
      <c r="C572" s="43"/>
      <c r="D572" s="43"/>
      <c r="E572" s="43"/>
      <c r="F572" s="43"/>
      <c r="G572" s="43"/>
      <c r="H572" s="43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</row>
    <row r="573" spans="1:22">
      <c r="A573" s="37"/>
      <c r="B573" s="37"/>
      <c r="C573" s="43"/>
      <c r="D573" s="43"/>
      <c r="E573" s="43"/>
      <c r="F573" s="43"/>
      <c r="G573" s="43"/>
      <c r="H573" s="43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</row>
    <row r="574" spans="1:22">
      <c r="A574" s="37"/>
      <c r="B574" s="37"/>
      <c r="C574" s="43"/>
      <c r="D574" s="43"/>
      <c r="E574" s="43"/>
      <c r="F574" s="43"/>
      <c r="G574" s="43"/>
      <c r="H574" s="43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</row>
    <row r="575" spans="1:22">
      <c r="A575" s="37"/>
      <c r="B575" s="37"/>
      <c r="C575" s="43"/>
      <c r="D575" s="43"/>
      <c r="E575" s="43"/>
      <c r="F575" s="43"/>
      <c r="G575" s="43"/>
      <c r="H575" s="43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</row>
    <row r="576" spans="1:22">
      <c r="A576" s="37"/>
      <c r="B576" s="37"/>
      <c r="C576" s="43"/>
      <c r="D576" s="43"/>
      <c r="E576" s="43"/>
      <c r="F576" s="43"/>
      <c r="G576" s="43"/>
      <c r="H576" s="43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</row>
    <row r="577" spans="1:22">
      <c r="A577" s="37"/>
      <c r="B577" s="37"/>
      <c r="C577" s="43"/>
      <c r="D577" s="43"/>
      <c r="E577" s="43"/>
      <c r="F577" s="43"/>
      <c r="G577" s="43"/>
      <c r="H577" s="43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</row>
    <row r="578" spans="1:22">
      <c r="A578" s="37"/>
      <c r="B578" s="37"/>
      <c r="C578" s="43"/>
      <c r="D578" s="43"/>
      <c r="E578" s="43"/>
      <c r="F578" s="43"/>
      <c r="G578" s="43"/>
      <c r="H578" s="43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</row>
    <row r="579" spans="1:22">
      <c r="A579" s="37"/>
      <c r="B579" s="37"/>
      <c r="C579" s="43"/>
      <c r="D579" s="43"/>
      <c r="E579" s="43"/>
      <c r="F579" s="43"/>
      <c r="G579" s="43"/>
      <c r="H579" s="43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</row>
    <row r="580" spans="1:22">
      <c r="A580" s="37"/>
      <c r="B580" s="37"/>
      <c r="C580" s="43"/>
      <c r="D580" s="43"/>
      <c r="E580" s="43"/>
      <c r="F580" s="43"/>
      <c r="G580" s="43"/>
      <c r="H580" s="43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</row>
    <row r="581" spans="1:22">
      <c r="A581" s="37"/>
      <c r="B581" s="37"/>
      <c r="C581" s="43"/>
      <c r="D581" s="43"/>
      <c r="E581" s="43"/>
      <c r="F581" s="43"/>
      <c r="G581" s="43"/>
      <c r="H581" s="43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</row>
    <row r="582" spans="1:22">
      <c r="A582" s="37"/>
      <c r="B582" s="37"/>
      <c r="C582" s="43"/>
      <c r="D582" s="43"/>
      <c r="E582" s="43"/>
      <c r="F582" s="43"/>
      <c r="G582" s="43"/>
      <c r="H582" s="43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</row>
    <row r="583" spans="1:22">
      <c r="A583" s="37"/>
      <c r="B583" s="37"/>
      <c r="C583" s="43"/>
      <c r="D583" s="43"/>
      <c r="E583" s="43"/>
      <c r="F583" s="43"/>
      <c r="G583" s="43"/>
      <c r="H583" s="43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</row>
    <row r="584" spans="1:22">
      <c r="A584" s="37"/>
      <c r="B584" s="37"/>
      <c r="C584" s="43"/>
      <c r="D584" s="43"/>
      <c r="E584" s="43"/>
      <c r="F584" s="43"/>
      <c r="G584" s="43"/>
      <c r="H584" s="43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</row>
    <row r="585" spans="1:22">
      <c r="A585" s="37"/>
      <c r="B585" s="37"/>
      <c r="C585" s="43"/>
      <c r="D585" s="43"/>
      <c r="E585" s="43"/>
      <c r="F585" s="43"/>
      <c r="G585" s="43"/>
      <c r="H585" s="43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</row>
    <row r="586" spans="1:22">
      <c r="A586" s="37"/>
      <c r="B586" s="37"/>
      <c r="C586" s="43"/>
      <c r="D586" s="43"/>
      <c r="E586" s="43"/>
      <c r="F586" s="43"/>
      <c r="G586" s="43"/>
      <c r="H586" s="43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</row>
    <row r="587" spans="1:22">
      <c r="A587" s="37"/>
      <c r="B587" s="37"/>
      <c r="C587" s="43"/>
      <c r="D587" s="43"/>
      <c r="E587" s="43"/>
      <c r="F587" s="43"/>
      <c r="G587" s="43"/>
      <c r="H587" s="43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</row>
    <row r="588" spans="1:22">
      <c r="A588" s="37"/>
      <c r="B588" s="37"/>
      <c r="C588" s="43"/>
      <c r="D588" s="43"/>
      <c r="E588" s="43"/>
      <c r="F588" s="43"/>
      <c r="G588" s="43"/>
      <c r="H588" s="43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</row>
    <row r="589" spans="1:22">
      <c r="A589" s="37"/>
      <c r="B589" s="37"/>
      <c r="C589" s="43"/>
      <c r="D589" s="43"/>
      <c r="E589" s="43"/>
      <c r="F589" s="43"/>
      <c r="G589" s="43"/>
      <c r="H589" s="43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</row>
    <row r="590" spans="1:22">
      <c r="A590" s="37"/>
      <c r="B590" s="37"/>
      <c r="C590" s="43"/>
      <c r="D590" s="43"/>
      <c r="E590" s="43"/>
      <c r="F590" s="43"/>
      <c r="G590" s="43"/>
      <c r="H590" s="43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</row>
    <row r="591" spans="1:22">
      <c r="A591" s="37"/>
      <c r="B591" s="37"/>
      <c r="C591" s="43"/>
      <c r="D591" s="43"/>
      <c r="E591" s="43"/>
      <c r="F591" s="43"/>
      <c r="G591" s="43"/>
      <c r="H591" s="43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</row>
    <row r="592" spans="1:22">
      <c r="A592" s="37"/>
      <c r="B592" s="37"/>
      <c r="C592" s="43"/>
      <c r="D592" s="43"/>
      <c r="E592" s="43"/>
      <c r="F592" s="43"/>
      <c r="G592" s="43"/>
      <c r="H592" s="43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</row>
    <row r="593" spans="1:22">
      <c r="A593" s="37"/>
      <c r="B593" s="37"/>
      <c r="C593" s="43"/>
      <c r="D593" s="43"/>
      <c r="E593" s="43"/>
      <c r="F593" s="43"/>
      <c r="G593" s="43"/>
      <c r="H593" s="43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</row>
    <row r="594" spans="1:22">
      <c r="A594" s="37"/>
      <c r="B594" s="37"/>
      <c r="C594" s="43"/>
      <c r="D594" s="43"/>
      <c r="E594" s="43"/>
      <c r="F594" s="43"/>
      <c r="G594" s="43"/>
      <c r="H594" s="43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</row>
    <row r="595" spans="1:22">
      <c r="A595" s="37"/>
      <c r="B595" s="37"/>
      <c r="C595" s="43"/>
      <c r="D595" s="43"/>
      <c r="E595" s="43"/>
      <c r="F595" s="43"/>
      <c r="G595" s="43"/>
      <c r="H595" s="43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</row>
    <row r="596" spans="1:22">
      <c r="A596" s="37"/>
      <c r="B596" s="37"/>
      <c r="C596" s="43"/>
      <c r="D596" s="43"/>
      <c r="E596" s="43"/>
      <c r="F596" s="43"/>
      <c r="G596" s="43"/>
      <c r="H596" s="43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</row>
    <row r="597" spans="1:22">
      <c r="A597" s="37"/>
      <c r="B597" s="37"/>
      <c r="C597" s="43"/>
      <c r="D597" s="43"/>
      <c r="E597" s="43"/>
      <c r="F597" s="43"/>
      <c r="G597" s="43"/>
      <c r="H597" s="43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</row>
    <row r="598" spans="1:22">
      <c r="A598" s="37"/>
      <c r="B598" s="37"/>
      <c r="C598" s="43"/>
      <c r="D598" s="43"/>
      <c r="E598" s="43"/>
      <c r="F598" s="43"/>
      <c r="G598" s="43"/>
      <c r="H598" s="43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</row>
    <row r="599" spans="1:22">
      <c r="A599" s="37"/>
      <c r="B599" s="37"/>
      <c r="C599" s="43"/>
      <c r="D599" s="43"/>
      <c r="E599" s="43"/>
      <c r="F599" s="43"/>
      <c r="G599" s="43"/>
      <c r="H599" s="43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</row>
    <row r="600" spans="1:22">
      <c r="A600" s="37"/>
      <c r="B600" s="37"/>
      <c r="C600" s="43"/>
      <c r="D600" s="43"/>
      <c r="E600" s="43"/>
      <c r="F600" s="43"/>
      <c r="G600" s="43"/>
      <c r="H600" s="43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</row>
    <row r="601" spans="1:22">
      <c r="A601" s="37"/>
      <c r="B601" s="37"/>
      <c r="C601" s="43"/>
      <c r="D601" s="43"/>
      <c r="E601" s="43"/>
      <c r="F601" s="43"/>
      <c r="G601" s="43"/>
      <c r="H601" s="43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</row>
    <row r="602" spans="1:22">
      <c r="A602" s="37"/>
      <c r="B602" s="37"/>
      <c r="C602" s="43"/>
      <c r="D602" s="43"/>
      <c r="E602" s="43"/>
      <c r="F602" s="43"/>
      <c r="G602" s="43"/>
      <c r="H602" s="43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</row>
    <row r="603" spans="1:22">
      <c r="A603" s="37"/>
      <c r="B603" s="37"/>
      <c r="C603" s="43"/>
      <c r="D603" s="43"/>
      <c r="E603" s="43"/>
      <c r="F603" s="43"/>
      <c r="G603" s="43"/>
      <c r="H603" s="43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</row>
    <row r="604" spans="1:22">
      <c r="A604" s="37"/>
      <c r="B604" s="37"/>
      <c r="C604" s="43"/>
      <c r="D604" s="43"/>
      <c r="E604" s="43"/>
      <c r="F604" s="43"/>
      <c r="G604" s="43"/>
      <c r="H604" s="43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</row>
    <row r="605" spans="1:22">
      <c r="A605" s="37"/>
      <c r="B605" s="37"/>
      <c r="C605" s="43"/>
      <c r="D605" s="43"/>
      <c r="E605" s="43"/>
      <c r="F605" s="43"/>
      <c r="G605" s="43"/>
      <c r="H605" s="43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</row>
    <row r="606" spans="1:22">
      <c r="A606" s="37"/>
      <c r="B606" s="37"/>
      <c r="C606" s="43"/>
      <c r="D606" s="43"/>
      <c r="E606" s="43"/>
      <c r="F606" s="43"/>
      <c r="G606" s="43"/>
      <c r="H606" s="43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</row>
    <row r="607" spans="1:22">
      <c r="A607" s="37"/>
      <c r="B607" s="37"/>
      <c r="C607" s="43"/>
      <c r="D607" s="43"/>
      <c r="E607" s="43"/>
      <c r="F607" s="43"/>
      <c r="G607" s="43"/>
      <c r="H607" s="43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</row>
    <row r="608" spans="1:22">
      <c r="A608" s="37"/>
      <c r="B608" s="37"/>
      <c r="C608" s="43"/>
      <c r="D608" s="43"/>
      <c r="E608" s="43"/>
      <c r="F608" s="43"/>
      <c r="G608" s="43"/>
      <c r="H608" s="43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</row>
    <row r="609" spans="1:22">
      <c r="A609" s="37"/>
      <c r="B609" s="37"/>
      <c r="C609" s="43"/>
      <c r="D609" s="43"/>
      <c r="E609" s="43"/>
      <c r="F609" s="43"/>
      <c r="G609" s="43"/>
      <c r="H609" s="43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</row>
    <row r="610" spans="1:22">
      <c r="A610" s="37"/>
      <c r="B610" s="37"/>
      <c r="C610" s="43"/>
      <c r="D610" s="43"/>
      <c r="E610" s="43"/>
      <c r="F610" s="43"/>
      <c r="G610" s="43"/>
      <c r="H610" s="43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</row>
    <row r="611" spans="1:22">
      <c r="A611" s="37"/>
      <c r="B611" s="37"/>
      <c r="C611" s="43"/>
      <c r="D611" s="43"/>
      <c r="E611" s="43"/>
      <c r="F611" s="43"/>
      <c r="G611" s="43"/>
      <c r="H611" s="43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</row>
    <row r="612" spans="1:22">
      <c r="A612" s="37"/>
      <c r="B612" s="37"/>
      <c r="C612" s="43"/>
      <c r="D612" s="43"/>
      <c r="E612" s="43"/>
      <c r="F612" s="43"/>
      <c r="G612" s="43"/>
      <c r="H612" s="43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</row>
    <row r="613" spans="1:22">
      <c r="A613" s="37"/>
      <c r="B613" s="37"/>
      <c r="C613" s="43"/>
      <c r="D613" s="43"/>
      <c r="E613" s="43"/>
      <c r="F613" s="43"/>
      <c r="G613" s="43"/>
      <c r="H613" s="43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</row>
    <row r="614" spans="1:22">
      <c r="A614" s="37"/>
      <c r="B614" s="37"/>
      <c r="C614" s="43"/>
      <c r="D614" s="43"/>
      <c r="E614" s="43"/>
      <c r="F614" s="43"/>
      <c r="G614" s="43"/>
      <c r="H614" s="43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</row>
    <row r="615" spans="1:22">
      <c r="A615" s="37"/>
      <c r="B615" s="37"/>
      <c r="C615" s="43"/>
      <c r="D615" s="43"/>
      <c r="E615" s="43"/>
      <c r="F615" s="43"/>
      <c r="G615" s="43"/>
      <c r="H615" s="43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</row>
    <row r="616" spans="1:22">
      <c r="A616" s="37"/>
      <c r="B616" s="37"/>
      <c r="C616" s="43"/>
      <c r="D616" s="43"/>
      <c r="E616" s="43"/>
      <c r="F616" s="43"/>
      <c r="G616" s="43"/>
      <c r="H616" s="43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</row>
    <row r="617" spans="1:22">
      <c r="A617" s="37"/>
      <c r="B617" s="37"/>
      <c r="C617" s="43"/>
      <c r="D617" s="43"/>
      <c r="E617" s="43"/>
      <c r="F617" s="43"/>
      <c r="G617" s="43"/>
      <c r="H617" s="43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</row>
    <row r="618" spans="1:22">
      <c r="A618" s="37"/>
      <c r="B618" s="37"/>
      <c r="C618" s="43"/>
      <c r="D618" s="43"/>
      <c r="E618" s="43"/>
      <c r="F618" s="43"/>
      <c r="G618" s="43"/>
      <c r="H618" s="43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</row>
    <row r="619" spans="1:22">
      <c r="A619" s="37"/>
      <c r="B619" s="37"/>
      <c r="C619" s="43"/>
      <c r="D619" s="43"/>
      <c r="E619" s="43"/>
      <c r="F619" s="43"/>
      <c r="G619" s="43"/>
      <c r="H619" s="43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</row>
    <row r="620" spans="1:22">
      <c r="A620" s="37"/>
      <c r="B620" s="37"/>
      <c r="C620" s="43"/>
      <c r="D620" s="43"/>
      <c r="E620" s="43"/>
      <c r="F620" s="43"/>
      <c r="G620" s="43"/>
      <c r="H620" s="43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</row>
    <row r="621" spans="1:22">
      <c r="A621" s="37"/>
      <c r="B621" s="37"/>
      <c r="C621" s="43"/>
      <c r="D621" s="43"/>
      <c r="E621" s="43"/>
      <c r="F621" s="43"/>
      <c r="G621" s="43"/>
      <c r="H621" s="43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</row>
    <row r="622" spans="1:22">
      <c r="A622" s="37"/>
      <c r="B622" s="37"/>
      <c r="C622" s="43"/>
      <c r="D622" s="43"/>
      <c r="E622" s="43"/>
      <c r="F622" s="43"/>
      <c r="G622" s="43"/>
      <c r="H622" s="43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</row>
    <row r="623" spans="1:22">
      <c r="A623" s="37"/>
      <c r="B623" s="37"/>
      <c r="C623" s="43"/>
      <c r="D623" s="43"/>
      <c r="E623" s="43"/>
      <c r="F623" s="43"/>
      <c r="G623" s="43"/>
      <c r="H623" s="43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</row>
    <row r="624" spans="1:22">
      <c r="A624" s="37"/>
      <c r="B624" s="37"/>
      <c r="C624" s="43"/>
      <c r="D624" s="43"/>
      <c r="E624" s="43"/>
      <c r="F624" s="43"/>
      <c r="G624" s="43"/>
      <c r="H624" s="43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</row>
    <row r="625" spans="1:22">
      <c r="A625" s="37"/>
      <c r="B625" s="37"/>
      <c r="C625" s="43"/>
      <c r="D625" s="43"/>
      <c r="E625" s="43"/>
      <c r="F625" s="43"/>
      <c r="G625" s="43"/>
      <c r="H625" s="43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</row>
    <row r="626" spans="1:22">
      <c r="A626" s="37"/>
      <c r="B626" s="37"/>
      <c r="C626" s="43"/>
      <c r="D626" s="43"/>
      <c r="E626" s="43"/>
      <c r="F626" s="43"/>
      <c r="G626" s="43"/>
      <c r="H626" s="43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</row>
    <row r="627" spans="1:22">
      <c r="A627" s="37"/>
      <c r="B627" s="37"/>
      <c r="C627" s="43"/>
      <c r="D627" s="43"/>
      <c r="E627" s="43"/>
      <c r="F627" s="43"/>
      <c r="G627" s="43"/>
      <c r="H627" s="43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</row>
    <row r="628" spans="1:22">
      <c r="A628" s="37"/>
      <c r="B628" s="37"/>
      <c r="C628" s="43"/>
      <c r="D628" s="43"/>
      <c r="E628" s="43"/>
      <c r="F628" s="43"/>
      <c r="G628" s="43"/>
      <c r="H628" s="43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</row>
    <row r="629" spans="1:22">
      <c r="A629" s="37"/>
      <c r="B629" s="37"/>
      <c r="C629" s="43"/>
      <c r="D629" s="43"/>
      <c r="E629" s="43"/>
      <c r="F629" s="43"/>
      <c r="G629" s="43"/>
      <c r="H629" s="43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</row>
    <row r="630" spans="1:22">
      <c r="A630" s="37"/>
      <c r="B630" s="37"/>
      <c r="C630" s="43"/>
      <c r="D630" s="43"/>
      <c r="E630" s="43"/>
      <c r="F630" s="43"/>
      <c r="G630" s="43"/>
      <c r="H630" s="43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</row>
    <row r="631" spans="1:22">
      <c r="A631" s="37"/>
      <c r="B631" s="37"/>
      <c r="C631" s="43"/>
      <c r="D631" s="43"/>
      <c r="E631" s="43"/>
      <c r="F631" s="43"/>
      <c r="G631" s="43"/>
      <c r="H631" s="43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</row>
    <row r="632" spans="1:22">
      <c r="A632" s="37"/>
      <c r="B632" s="37"/>
      <c r="C632" s="43"/>
      <c r="D632" s="43"/>
      <c r="E632" s="43"/>
      <c r="F632" s="43"/>
      <c r="G632" s="43"/>
      <c r="H632" s="43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</row>
    <row r="633" spans="1:22">
      <c r="A633" s="37"/>
      <c r="B633" s="37"/>
      <c r="C633" s="43"/>
      <c r="D633" s="43"/>
      <c r="E633" s="43"/>
      <c r="F633" s="43"/>
      <c r="G633" s="43"/>
      <c r="H633" s="43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</row>
    <row r="634" spans="1:22">
      <c r="A634" s="37"/>
      <c r="B634" s="37"/>
      <c r="C634" s="43"/>
      <c r="D634" s="43"/>
      <c r="E634" s="43"/>
      <c r="F634" s="43"/>
      <c r="G634" s="43"/>
      <c r="H634" s="43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</row>
    <row r="635" spans="1:22">
      <c r="A635" s="37"/>
      <c r="B635" s="37"/>
      <c r="C635" s="43"/>
      <c r="D635" s="43"/>
      <c r="E635" s="43"/>
      <c r="F635" s="43"/>
      <c r="G635" s="43"/>
      <c r="H635" s="43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</row>
    <row r="636" spans="1:22">
      <c r="A636" s="37"/>
      <c r="B636" s="37"/>
      <c r="C636" s="43"/>
      <c r="D636" s="43"/>
      <c r="E636" s="43"/>
      <c r="F636" s="43"/>
      <c r="G636" s="43"/>
      <c r="H636" s="43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</row>
    <row r="637" spans="1:22">
      <c r="A637" s="37"/>
      <c r="B637" s="37"/>
      <c r="C637" s="43"/>
      <c r="D637" s="43"/>
      <c r="E637" s="43"/>
      <c r="F637" s="43"/>
      <c r="G637" s="43"/>
      <c r="H637" s="43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</row>
    <row r="638" spans="1:22">
      <c r="A638" s="37"/>
      <c r="B638" s="37"/>
      <c r="C638" s="43"/>
      <c r="D638" s="43"/>
      <c r="E638" s="43"/>
      <c r="F638" s="43"/>
      <c r="G638" s="43"/>
      <c r="H638" s="43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</row>
    <row r="639" spans="1:22">
      <c r="A639" s="37"/>
      <c r="B639" s="37"/>
      <c r="C639" s="43"/>
      <c r="D639" s="43"/>
      <c r="E639" s="43"/>
      <c r="F639" s="43"/>
      <c r="G639" s="43"/>
      <c r="H639" s="43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</row>
    <row r="640" spans="1:22">
      <c r="A640" s="37"/>
      <c r="B640" s="37"/>
      <c r="C640" s="43"/>
      <c r="D640" s="43"/>
      <c r="E640" s="43"/>
      <c r="F640" s="43"/>
      <c r="G640" s="43"/>
      <c r="H640" s="43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</row>
    <row r="641" spans="1:22">
      <c r="A641" s="37"/>
      <c r="B641" s="37"/>
      <c r="C641" s="43"/>
      <c r="D641" s="43"/>
      <c r="E641" s="43"/>
      <c r="F641" s="43"/>
      <c r="G641" s="43"/>
      <c r="H641" s="43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</row>
    <row r="642" spans="1:22">
      <c r="A642" s="37"/>
      <c r="B642" s="37"/>
      <c r="C642" s="43"/>
      <c r="D642" s="43"/>
      <c r="E642" s="43"/>
      <c r="F642" s="43"/>
      <c r="G642" s="43"/>
      <c r="H642" s="43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</row>
    <row r="643" spans="1:22">
      <c r="A643" s="37"/>
      <c r="B643" s="37"/>
      <c r="C643" s="43"/>
      <c r="D643" s="43"/>
      <c r="E643" s="43"/>
      <c r="F643" s="43"/>
      <c r="G643" s="43"/>
      <c r="H643" s="43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</row>
    <row r="644" spans="1:22">
      <c r="A644" s="37"/>
      <c r="B644" s="37"/>
      <c r="C644" s="43"/>
      <c r="D644" s="43"/>
      <c r="E644" s="43"/>
      <c r="F644" s="43"/>
      <c r="G644" s="43"/>
      <c r="H644" s="43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</row>
    <row r="645" spans="1:22">
      <c r="A645" s="37"/>
      <c r="B645" s="37"/>
      <c r="C645" s="43"/>
      <c r="D645" s="43"/>
      <c r="E645" s="43"/>
      <c r="F645" s="43"/>
      <c r="G645" s="43"/>
      <c r="H645" s="43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</row>
    <row r="646" spans="1:22">
      <c r="A646" s="37"/>
      <c r="B646" s="37"/>
      <c r="C646" s="43"/>
      <c r="D646" s="43"/>
      <c r="E646" s="43"/>
      <c r="F646" s="43"/>
      <c r="G646" s="43"/>
      <c r="H646" s="43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</row>
    <row r="647" spans="1:22">
      <c r="A647" s="37"/>
      <c r="B647" s="37"/>
      <c r="C647" s="43"/>
      <c r="D647" s="43"/>
      <c r="E647" s="43"/>
      <c r="F647" s="43"/>
      <c r="G647" s="43"/>
      <c r="H647" s="43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</row>
    <row r="648" spans="1:22">
      <c r="A648" s="37"/>
      <c r="B648" s="37"/>
      <c r="C648" s="43"/>
      <c r="D648" s="43"/>
      <c r="E648" s="43"/>
      <c r="F648" s="43"/>
      <c r="G648" s="43"/>
      <c r="H648" s="43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</row>
    <row r="649" spans="1:22">
      <c r="A649" s="37"/>
      <c r="B649" s="37"/>
      <c r="C649" s="43"/>
      <c r="D649" s="43"/>
      <c r="E649" s="43"/>
      <c r="F649" s="43"/>
      <c r="G649" s="43"/>
      <c r="H649" s="43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</row>
    <row r="650" spans="1:22">
      <c r="A650" s="37"/>
      <c r="B650" s="37"/>
      <c r="C650" s="43"/>
      <c r="D650" s="43"/>
      <c r="E650" s="43"/>
      <c r="F650" s="43"/>
      <c r="G650" s="43"/>
      <c r="H650" s="43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</row>
    <row r="651" spans="1:22">
      <c r="A651" s="37"/>
      <c r="B651" s="37"/>
      <c r="C651" s="43"/>
      <c r="D651" s="43"/>
      <c r="E651" s="43"/>
      <c r="F651" s="43"/>
      <c r="G651" s="43"/>
      <c r="H651" s="43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</row>
    <row r="652" spans="1:22">
      <c r="A652" s="37"/>
      <c r="B652" s="37"/>
      <c r="C652" s="43"/>
      <c r="D652" s="43"/>
      <c r="E652" s="43"/>
      <c r="F652" s="43"/>
      <c r="G652" s="43"/>
      <c r="H652" s="43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</row>
    <row r="653" spans="1:22">
      <c r="A653" s="37"/>
      <c r="B653" s="37"/>
      <c r="C653" s="43"/>
      <c r="D653" s="43"/>
      <c r="E653" s="43"/>
      <c r="F653" s="43"/>
      <c r="G653" s="43"/>
      <c r="H653" s="43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</row>
    <row r="654" spans="1:22">
      <c r="A654" s="37"/>
      <c r="B654" s="37"/>
      <c r="C654" s="43"/>
      <c r="D654" s="43"/>
      <c r="E654" s="43"/>
      <c r="F654" s="43"/>
      <c r="G654" s="43"/>
      <c r="H654" s="43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</row>
    <row r="655" spans="1:22">
      <c r="A655" s="37"/>
      <c r="B655" s="37"/>
      <c r="C655" s="43"/>
      <c r="D655" s="43"/>
      <c r="E655" s="43"/>
      <c r="F655" s="43"/>
      <c r="G655" s="43"/>
      <c r="H655" s="43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</row>
    <row r="656" spans="1:22">
      <c r="A656" s="37"/>
      <c r="B656" s="37"/>
      <c r="C656" s="43"/>
      <c r="D656" s="43"/>
      <c r="E656" s="43"/>
      <c r="F656" s="43"/>
      <c r="G656" s="43"/>
      <c r="H656" s="43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</row>
    <row r="657" spans="1:22">
      <c r="A657" s="37"/>
      <c r="B657" s="37"/>
      <c r="C657" s="43"/>
      <c r="D657" s="43"/>
      <c r="E657" s="43"/>
      <c r="F657" s="43"/>
      <c r="G657" s="43"/>
      <c r="H657" s="43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</row>
    <row r="658" spans="1:22">
      <c r="A658" s="37"/>
      <c r="B658" s="37"/>
      <c r="C658" s="43"/>
      <c r="D658" s="43"/>
      <c r="E658" s="43"/>
      <c r="F658" s="43"/>
      <c r="G658" s="43"/>
      <c r="H658" s="43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</row>
    <row r="659" spans="1:22">
      <c r="A659" s="37"/>
      <c r="B659" s="37"/>
      <c r="C659" s="43"/>
      <c r="D659" s="43"/>
      <c r="E659" s="43"/>
      <c r="F659" s="43"/>
      <c r="G659" s="43"/>
      <c r="H659" s="43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</row>
    <row r="660" spans="1:22">
      <c r="A660" s="37"/>
      <c r="B660" s="37"/>
      <c r="C660" s="43"/>
      <c r="D660" s="43"/>
      <c r="E660" s="43"/>
      <c r="F660" s="43"/>
      <c r="G660" s="43"/>
      <c r="H660" s="43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</row>
    <row r="661" spans="1:22">
      <c r="A661" s="37"/>
      <c r="B661" s="37"/>
      <c r="C661" s="43"/>
      <c r="D661" s="43"/>
      <c r="E661" s="43"/>
      <c r="F661" s="43"/>
      <c r="G661" s="43"/>
      <c r="H661" s="43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</row>
    <row r="662" spans="1:22">
      <c r="A662" s="37"/>
      <c r="B662" s="37"/>
      <c r="C662" s="43"/>
      <c r="D662" s="43"/>
      <c r="E662" s="43"/>
      <c r="F662" s="43"/>
      <c r="G662" s="43"/>
      <c r="H662" s="43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</row>
    <row r="663" spans="1:22">
      <c r="A663" s="37"/>
      <c r="B663" s="37"/>
      <c r="C663" s="43"/>
      <c r="D663" s="43"/>
      <c r="E663" s="43"/>
      <c r="F663" s="43"/>
      <c r="G663" s="43"/>
      <c r="H663" s="43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</row>
    <row r="664" spans="1:22">
      <c r="A664" s="37"/>
      <c r="B664" s="37"/>
      <c r="C664" s="43"/>
      <c r="D664" s="43"/>
      <c r="E664" s="43"/>
      <c r="F664" s="43"/>
      <c r="G664" s="43"/>
      <c r="H664" s="43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</row>
    <row r="665" spans="1:22">
      <c r="A665" s="37"/>
      <c r="B665" s="37"/>
      <c r="C665" s="43"/>
      <c r="D665" s="43"/>
      <c r="E665" s="43"/>
      <c r="F665" s="43"/>
      <c r="G665" s="43"/>
      <c r="H665" s="43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</row>
    <row r="666" spans="1:22">
      <c r="A666" s="37"/>
      <c r="B666" s="37"/>
      <c r="C666" s="43"/>
      <c r="D666" s="43"/>
      <c r="E666" s="43"/>
      <c r="F666" s="43"/>
      <c r="G666" s="43"/>
      <c r="H666" s="43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</row>
    <row r="667" spans="1:22">
      <c r="A667" s="37"/>
      <c r="B667" s="37"/>
      <c r="C667" s="43"/>
      <c r="D667" s="43"/>
      <c r="E667" s="43"/>
      <c r="F667" s="43"/>
      <c r="G667" s="43"/>
      <c r="H667" s="43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</row>
    <row r="668" spans="1:22">
      <c r="A668" s="37"/>
      <c r="B668" s="37"/>
      <c r="C668" s="43"/>
      <c r="D668" s="43"/>
      <c r="E668" s="43"/>
      <c r="F668" s="43"/>
      <c r="G668" s="43"/>
      <c r="H668" s="43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</row>
    <row r="669" spans="1:22">
      <c r="A669" s="37"/>
      <c r="B669" s="37"/>
      <c r="C669" s="43"/>
      <c r="D669" s="43"/>
      <c r="E669" s="43"/>
      <c r="F669" s="43"/>
      <c r="G669" s="43"/>
      <c r="H669" s="43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</row>
    <row r="670" spans="1:22">
      <c r="A670" s="37"/>
      <c r="B670" s="37"/>
      <c r="C670" s="43"/>
      <c r="D670" s="43"/>
      <c r="E670" s="43"/>
      <c r="F670" s="43"/>
      <c r="G670" s="43"/>
      <c r="H670" s="43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</row>
    <row r="671" spans="1:22">
      <c r="A671" s="37"/>
      <c r="B671" s="37"/>
      <c r="C671" s="43"/>
      <c r="D671" s="43"/>
      <c r="E671" s="43"/>
      <c r="F671" s="43"/>
      <c r="G671" s="43"/>
      <c r="H671" s="43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</row>
    <row r="672" spans="1:22">
      <c r="A672" s="37"/>
      <c r="B672" s="37"/>
      <c r="C672" s="43"/>
      <c r="D672" s="43"/>
      <c r="E672" s="43"/>
      <c r="F672" s="43"/>
      <c r="G672" s="43"/>
      <c r="H672" s="43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</row>
    <row r="673" spans="1:22">
      <c r="A673" s="37"/>
      <c r="B673" s="37"/>
      <c r="C673" s="43"/>
      <c r="D673" s="43"/>
      <c r="E673" s="43"/>
      <c r="F673" s="43"/>
      <c r="G673" s="43"/>
      <c r="H673" s="43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</row>
    <row r="674" spans="1:22">
      <c r="A674" s="37"/>
      <c r="B674" s="37"/>
      <c r="C674" s="43"/>
      <c r="D674" s="43"/>
      <c r="E674" s="43"/>
      <c r="F674" s="43"/>
      <c r="G674" s="43"/>
      <c r="H674" s="43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</row>
    <row r="675" spans="1:22">
      <c r="A675" s="37"/>
      <c r="B675" s="37"/>
      <c r="C675" s="43"/>
      <c r="D675" s="43"/>
      <c r="E675" s="43"/>
      <c r="F675" s="43"/>
      <c r="G675" s="43"/>
      <c r="H675" s="43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</row>
    <row r="676" spans="1:22">
      <c r="A676" s="37"/>
      <c r="B676" s="37"/>
      <c r="C676" s="43"/>
      <c r="D676" s="43"/>
      <c r="E676" s="43"/>
      <c r="F676" s="43"/>
      <c r="G676" s="43"/>
      <c r="H676" s="43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</row>
    <row r="677" spans="1:22">
      <c r="A677" s="37"/>
      <c r="B677" s="37"/>
      <c r="C677" s="43"/>
      <c r="D677" s="43"/>
      <c r="E677" s="43"/>
      <c r="F677" s="43"/>
      <c r="G677" s="43"/>
      <c r="H677" s="43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</row>
    <row r="678" spans="1:22">
      <c r="A678" s="37"/>
      <c r="B678" s="37"/>
      <c r="C678" s="43"/>
      <c r="D678" s="43"/>
      <c r="E678" s="43"/>
      <c r="F678" s="43"/>
      <c r="G678" s="43"/>
      <c r="H678" s="43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</row>
    <row r="679" spans="1:22">
      <c r="A679" s="37"/>
      <c r="B679" s="37"/>
      <c r="C679" s="43"/>
      <c r="D679" s="43"/>
      <c r="E679" s="43"/>
      <c r="F679" s="43"/>
      <c r="G679" s="43"/>
      <c r="H679" s="43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</row>
    <row r="680" spans="1:22">
      <c r="A680" s="37"/>
      <c r="B680" s="37"/>
      <c r="C680" s="43"/>
      <c r="D680" s="43"/>
      <c r="E680" s="43"/>
      <c r="F680" s="43"/>
      <c r="G680" s="43"/>
      <c r="H680" s="43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</row>
    <row r="681" spans="1:22">
      <c r="A681" s="37"/>
      <c r="B681" s="37"/>
      <c r="C681" s="43"/>
      <c r="D681" s="43"/>
      <c r="E681" s="43"/>
      <c r="F681" s="43"/>
      <c r="G681" s="43"/>
      <c r="H681" s="43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</row>
    <row r="682" spans="1:22">
      <c r="A682" s="37"/>
      <c r="B682" s="37"/>
      <c r="C682" s="43"/>
      <c r="D682" s="43"/>
      <c r="E682" s="43"/>
      <c r="F682" s="43"/>
      <c r="G682" s="43"/>
      <c r="H682" s="43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</row>
    <row r="683" spans="1:22">
      <c r="A683" s="37"/>
      <c r="B683" s="37"/>
      <c r="C683" s="43"/>
      <c r="D683" s="43"/>
      <c r="E683" s="43"/>
      <c r="F683" s="43"/>
      <c r="G683" s="43"/>
      <c r="H683" s="43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</row>
    <row r="684" spans="1:22">
      <c r="A684" s="37"/>
      <c r="B684" s="37"/>
      <c r="C684" s="43"/>
      <c r="D684" s="43"/>
      <c r="E684" s="43"/>
      <c r="F684" s="43"/>
      <c r="G684" s="43"/>
      <c r="H684" s="43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</row>
    <row r="685" spans="1:22">
      <c r="A685" s="37"/>
      <c r="B685" s="37"/>
      <c r="C685" s="43"/>
      <c r="D685" s="43"/>
      <c r="E685" s="43"/>
      <c r="F685" s="43"/>
      <c r="G685" s="43"/>
      <c r="H685" s="43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</row>
    <row r="686" spans="1:22">
      <c r="A686" s="37"/>
      <c r="B686" s="37"/>
      <c r="C686" s="43"/>
      <c r="D686" s="43"/>
      <c r="E686" s="43"/>
      <c r="F686" s="43"/>
      <c r="G686" s="43"/>
      <c r="H686" s="43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</row>
    <row r="687" spans="1:22">
      <c r="A687" s="37"/>
      <c r="B687" s="37"/>
      <c r="C687" s="43"/>
      <c r="D687" s="43"/>
      <c r="E687" s="43"/>
      <c r="F687" s="43"/>
      <c r="G687" s="43"/>
      <c r="H687" s="43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</row>
    <row r="688" spans="1:22">
      <c r="A688" s="37"/>
      <c r="B688" s="37"/>
      <c r="C688" s="43"/>
      <c r="D688" s="43"/>
      <c r="E688" s="43"/>
      <c r="F688" s="43"/>
      <c r="G688" s="43"/>
      <c r="H688" s="43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</row>
    <row r="689" spans="1:22">
      <c r="A689" s="37"/>
      <c r="B689" s="37"/>
      <c r="C689" s="43"/>
      <c r="D689" s="43"/>
      <c r="E689" s="43"/>
      <c r="F689" s="43"/>
      <c r="G689" s="43"/>
      <c r="H689" s="43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</row>
    <row r="690" spans="1:22">
      <c r="A690" s="37"/>
      <c r="B690" s="37"/>
      <c r="C690" s="43"/>
      <c r="D690" s="43"/>
      <c r="E690" s="43"/>
      <c r="F690" s="43"/>
      <c r="G690" s="43"/>
      <c r="H690" s="43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</row>
    <row r="691" spans="1:22">
      <c r="A691" s="37"/>
      <c r="B691" s="37"/>
      <c r="C691" s="43"/>
      <c r="D691" s="43"/>
      <c r="E691" s="43"/>
      <c r="F691" s="43"/>
      <c r="G691" s="43"/>
      <c r="H691" s="43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</row>
    <row r="692" spans="1:22">
      <c r="A692" s="37"/>
      <c r="B692" s="37"/>
      <c r="C692" s="43"/>
      <c r="D692" s="43"/>
      <c r="E692" s="43"/>
      <c r="F692" s="43"/>
      <c r="G692" s="43"/>
      <c r="H692" s="43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</row>
    <row r="693" spans="1:22">
      <c r="A693" s="37"/>
      <c r="B693" s="37"/>
      <c r="C693" s="43"/>
      <c r="D693" s="43"/>
      <c r="E693" s="43"/>
      <c r="F693" s="43"/>
      <c r="G693" s="43"/>
      <c r="H693" s="43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</row>
    <row r="694" spans="1:22">
      <c r="A694" s="37"/>
      <c r="B694" s="37"/>
      <c r="C694" s="43"/>
      <c r="D694" s="43"/>
      <c r="E694" s="43"/>
      <c r="F694" s="43"/>
      <c r="G694" s="43"/>
      <c r="H694" s="43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</row>
    <row r="695" spans="1:22">
      <c r="A695" s="37"/>
      <c r="B695" s="37"/>
      <c r="C695" s="43"/>
      <c r="D695" s="43"/>
      <c r="E695" s="43"/>
      <c r="F695" s="43"/>
      <c r="G695" s="43"/>
      <c r="H695" s="43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</row>
    <row r="696" spans="1:22">
      <c r="A696" s="37"/>
      <c r="B696" s="37"/>
      <c r="C696" s="43"/>
      <c r="D696" s="43"/>
      <c r="E696" s="43"/>
      <c r="F696" s="43"/>
      <c r="G696" s="43"/>
      <c r="H696" s="43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</row>
    <row r="697" spans="1:22">
      <c r="A697" s="37"/>
      <c r="B697" s="37"/>
      <c r="C697" s="43"/>
      <c r="D697" s="43"/>
      <c r="E697" s="43"/>
      <c r="F697" s="43"/>
      <c r="G697" s="43"/>
      <c r="H697" s="43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</row>
    <row r="698" spans="1:22">
      <c r="A698" s="37"/>
      <c r="B698" s="37"/>
      <c r="C698" s="43"/>
      <c r="D698" s="43"/>
      <c r="E698" s="43"/>
      <c r="F698" s="43"/>
      <c r="G698" s="43"/>
      <c r="H698" s="43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</row>
    <row r="699" spans="1:22">
      <c r="A699" s="37"/>
      <c r="B699" s="37"/>
      <c r="C699" s="43"/>
      <c r="D699" s="43"/>
      <c r="E699" s="43"/>
      <c r="F699" s="43"/>
      <c r="G699" s="43"/>
      <c r="H699" s="43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</row>
    <row r="700" spans="1:22">
      <c r="A700" s="37"/>
      <c r="B700" s="37"/>
      <c r="C700" s="43"/>
      <c r="D700" s="43"/>
      <c r="E700" s="43"/>
      <c r="F700" s="43"/>
      <c r="G700" s="43"/>
      <c r="H700" s="43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</row>
    <row r="701" spans="1:22">
      <c r="A701" s="37"/>
      <c r="B701" s="37"/>
      <c r="C701" s="43"/>
      <c r="D701" s="43"/>
      <c r="E701" s="43"/>
      <c r="F701" s="43"/>
      <c r="G701" s="43"/>
      <c r="H701" s="43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</row>
    <row r="702" spans="1:22">
      <c r="A702" s="37"/>
      <c r="B702" s="37"/>
      <c r="C702" s="43"/>
      <c r="D702" s="43"/>
      <c r="E702" s="43"/>
      <c r="F702" s="43"/>
      <c r="G702" s="43"/>
      <c r="H702" s="43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</row>
    <row r="703" spans="1:22">
      <c r="A703" s="37"/>
      <c r="B703" s="37"/>
      <c r="C703" s="43"/>
      <c r="D703" s="43"/>
      <c r="E703" s="43"/>
      <c r="F703" s="43"/>
      <c r="G703" s="43"/>
      <c r="H703" s="43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</row>
    <row r="704" spans="1:22">
      <c r="A704" s="37"/>
      <c r="B704" s="37"/>
      <c r="C704" s="43"/>
      <c r="D704" s="43"/>
      <c r="E704" s="43"/>
      <c r="F704" s="43"/>
      <c r="G704" s="43"/>
      <c r="H704" s="43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</row>
    <row r="705" spans="1:22">
      <c r="A705" s="37"/>
      <c r="B705" s="37"/>
      <c r="C705" s="43"/>
      <c r="D705" s="43"/>
      <c r="E705" s="43"/>
      <c r="F705" s="43"/>
      <c r="G705" s="43"/>
      <c r="H705" s="43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</row>
    <row r="706" spans="1:22">
      <c r="A706" s="37"/>
      <c r="B706" s="37"/>
      <c r="C706" s="43"/>
      <c r="D706" s="43"/>
      <c r="E706" s="43"/>
      <c r="F706" s="43"/>
      <c r="G706" s="43"/>
      <c r="H706" s="43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</row>
    <row r="707" spans="1:22">
      <c r="A707" s="37"/>
      <c r="B707" s="37"/>
      <c r="C707" s="43"/>
      <c r="D707" s="43"/>
      <c r="E707" s="43"/>
      <c r="F707" s="43"/>
      <c r="G707" s="43"/>
      <c r="H707" s="43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</row>
    <row r="708" spans="1:22">
      <c r="A708" s="37"/>
      <c r="B708" s="37"/>
      <c r="C708" s="43"/>
      <c r="D708" s="43"/>
      <c r="E708" s="43"/>
      <c r="F708" s="43"/>
      <c r="G708" s="43"/>
      <c r="H708" s="43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</row>
    <row r="709" spans="1:22">
      <c r="A709" s="37"/>
      <c r="B709" s="37"/>
      <c r="C709" s="43"/>
      <c r="D709" s="43"/>
      <c r="E709" s="43"/>
      <c r="F709" s="43"/>
      <c r="G709" s="43"/>
      <c r="H709" s="43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</row>
    <row r="710" spans="1:22">
      <c r="A710" s="37"/>
      <c r="B710" s="37"/>
      <c r="C710" s="43"/>
      <c r="D710" s="43"/>
      <c r="E710" s="43"/>
      <c r="F710" s="43"/>
      <c r="G710" s="43"/>
      <c r="H710" s="43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</row>
    <row r="711" spans="1:22">
      <c r="A711" s="37"/>
      <c r="B711" s="37"/>
      <c r="C711" s="43"/>
      <c r="D711" s="43"/>
      <c r="E711" s="43"/>
      <c r="F711" s="43"/>
      <c r="G711" s="43"/>
      <c r="H711" s="43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</row>
    <row r="712" spans="1:22">
      <c r="A712" s="37"/>
      <c r="B712" s="37"/>
      <c r="C712" s="43"/>
      <c r="D712" s="43"/>
      <c r="E712" s="43"/>
      <c r="F712" s="43"/>
      <c r="G712" s="43"/>
      <c r="H712" s="43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</row>
    <row r="713" spans="1:22">
      <c r="A713" s="37"/>
      <c r="B713" s="37"/>
      <c r="C713" s="43"/>
      <c r="D713" s="43"/>
      <c r="E713" s="43"/>
      <c r="F713" s="43"/>
      <c r="G713" s="43"/>
      <c r="H713" s="43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</row>
    <row r="714" spans="1:22">
      <c r="A714" s="37"/>
      <c r="B714" s="37"/>
      <c r="C714" s="43"/>
      <c r="D714" s="43"/>
      <c r="E714" s="43"/>
      <c r="F714" s="43"/>
      <c r="G714" s="43"/>
      <c r="H714" s="43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</row>
    <row r="715" spans="1:22">
      <c r="A715" s="37"/>
      <c r="B715" s="37"/>
      <c r="C715" s="43"/>
      <c r="D715" s="43"/>
      <c r="E715" s="43"/>
      <c r="F715" s="43"/>
      <c r="G715" s="43"/>
      <c r="H715" s="43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</row>
    <row r="716" spans="1:22">
      <c r="A716" s="37"/>
      <c r="B716" s="37"/>
      <c r="C716" s="43"/>
      <c r="D716" s="43"/>
      <c r="E716" s="43"/>
      <c r="F716" s="43"/>
      <c r="G716" s="43"/>
      <c r="H716" s="43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</row>
    <row r="717" spans="1:22">
      <c r="A717" s="37"/>
      <c r="B717" s="37"/>
      <c r="C717" s="43"/>
      <c r="D717" s="43"/>
      <c r="E717" s="43"/>
      <c r="F717" s="43"/>
      <c r="G717" s="43"/>
      <c r="H717" s="43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</row>
    <row r="718" spans="1:22">
      <c r="A718" s="37"/>
      <c r="B718" s="37"/>
      <c r="C718" s="43"/>
      <c r="D718" s="43"/>
      <c r="E718" s="43"/>
      <c r="F718" s="43"/>
      <c r="G718" s="43"/>
      <c r="H718" s="43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</row>
    <row r="719" spans="1:22">
      <c r="A719" s="37"/>
      <c r="B719" s="37"/>
      <c r="C719" s="43"/>
      <c r="D719" s="43"/>
      <c r="E719" s="43"/>
      <c r="F719" s="43"/>
      <c r="G719" s="43"/>
      <c r="H719" s="43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</row>
    <row r="720" spans="1:22">
      <c r="A720" s="37"/>
      <c r="B720" s="37"/>
      <c r="C720" s="43"/>
      <c r="D720" s="43"/>
      <c r="E720" s="43"/>
      <c r="F720" s="43"/>
      <c r="G720" s="43"/>
      <c r="H720" s="43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</row>
    <row r="721" spans="1:22">
      <c r="A721" s="37"/>
      <c r="B721" s="37"/>
      <c r="C721" s="43"/>
      <c r="D721" s="43"/>
      <c r="E721" s="43"/>
      <c r="F721" s="43"/>
      <c r="G721" s="43"/>
      <c r="H721" s="43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</row>
    <row r="722" spans="1:22">
      <c r="A722" s="37"/>
      <c r="B722" s="37"/>
      <c r="C722" s="43"/>
      <c r="D722" s="43"/>
      <c r="E722" s="43"/>
      <c r="F722" s="43"/>
      <c r="G722" s="43"/>
      <c r="H722" s="43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</row>
    <row r="723" spans="1:22">
      <c r="A723" s="37"/>
      <c r="B723" s="37"/>
      <c r="C723" s="43"/>
      <c r="D723" s="43"/>
      <c r="E723" s="43"/>
      <c r="F723" s="43"/>
      <c r="G723" s="43"/>
      <c r="H723" s="43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</row>
    <row r="724" spans="1:22">
      <c r="A724" s="37"/>
      <c r="B724" s="37"/>
      <c r="C724" s="43"/>
      <c r="D724" s="43"/>
      <c r="E724" s="43"/>
      <c r="F724" s="43"/>
      <c r="G724" s="43"/>
      <c r="H724" s="43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</row>
    <row r="725" spans="1:22">
      <c r="A725" s="37"/>
      <c r="B725" s="37"/>
      <c r="C725" s="43"/>
      <c r="D725" s="43"/>
      <c r="E725" s="43"/>
      <c r="F725" s="43"/>
      <c r="G725" s="43"/>
      <c r="H725" s="43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</row>
    <row r="726" spans="1:22">
      <c r="A726" s="37"/>
      <c r="B726" s="37"/>
      <c r="C726" s="43"/>
      <c r="D726" s="43"/>
      <c r="E726" s="43"/>
      <c r="F726" s="43"/>
      <c r="G726" s="43"/>
      <c r="H726" s="43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</row>
    <row r="727" spans="1:22">
      <c r="A727" s="37"/>
      <c r="B727" s="37"/>
      <c r="C727" s="43"/>
      <c r="D727" s="43"/>
      <c r="E727" s="43"/>
      <c r="F727" s="43"/>
      <c r="G727" s="43"/>
      <c r="H727" s="43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</row>
    <row r="728" spans="1:22">
      <c r="A728" s="37"/>
      <c r="B728" s="37"/>
      <c r="C728" s="43"/>
      <c r="D728" s="43"/>
      <c r="E728" s="43"/>
      <c r="F728" s="43"/>
      <c r="G728" s="43"/>
      <c r="H728" s="43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</row>
    <row r="729" spans="1:22">
      <c r="A729" s="37"/>
      <c r="B729" s="37"/>
      <c r="C729" s="43"/>
      <c r="D729" s="43"/>
      <c r="E729" s="43"/>
      <c r="F729" s="43"/>
      <c r="G729" s="43"/>
      <c r="H729" s="43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</row>
    <row r="730" spans="1:22">
      <c r="A730" s="37"/>
      <c r="B730" s="37"/>
      <c r="C730" s="43"/>
      <c r="D730" s="43"/>
      <c r="E730" s="43"/>
      <c r="F730" s="43"/>
      <c r="G730" s="43"/>
      <c r="H730" s="43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</row>
    <row r="731" spans="1:22">
      <c r="A731" s="37"/>
      <c r="B731" s="37"/>
      <c r="C731" s="43"/>
      <c r="D731" s="43"/>
      <c r="E731" s="43"/>
      <c r="F731" s="43"/>
      <c r="G731" s="43"/>
      <c r="H731" s="43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</row>
    <row r="732" spans="1:22">
      <c r="A732" s="37"/>
      <c r="B732" s="37"/>
      <c r="C732" s="43"/>
      <c r="D732" s="43"/>
      <c r="E732" s="43"/>
      <c r="F732" s="43"/>
      <c r="G732" s="43"/>
      <c r="H732" s="43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</row>
    <row r="733" spans="1:22">
      <c r="A733" s="37"/>
      <c r="B733" s="37"/>
      <c r="C733" s="43"/>
      <c r="D733" s="43"/>
      <c r="E733" s="43"/>
      <c r="F733" s="43"/>
      <c r="G733" s="43"/>
      <c r="H733" s="43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</row>
    <row r="734" spans="1:22">
      <c r="A734" s="37"/>
      <c r="B734" s="37"/>
      <c r="C734" s="43"/>
      <c r="D734" s="43"/>
      <c r="E734" s="43"/>
      <c r="F734" s="43"/>
      <c r="G734" s="43"/>
      <c r="H734" s="43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</row>
    <row r="735" spans="1:22">
      <c r="A735" s="37"/>
      <c r="B735" s="37"/>
      <c r="C735" s="43"/>
      <c r="D735" s="43"/>
      <c r="E735" s="43"/>
      <c r="F735" s="43"/>
      <c r="G735" s="43"/>
      <c r="H735" s="43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</row>
    <row r="736" spans="1:22">
      <c r="A736" s="37"/>
      <c r="B736" s="37"/>
      <c r="C736" s="43"/>
      <c r="D736" s="43"/>
      <c r="E736" s="43"/>
      <c r="F736" s="43"/>
      <c r="G736" s="43"/>
      <c r="H736" s="43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</row>
    <row r="737" spans="1:22">
      <c r="A737" s="37"/>
      <c r="B737" s="37"/>
      <c r="C737" s="43"/>
      <c r="D737" s="43"/>
      <c r="E737" s="43"/>
      <c r="F737" s="43"/>
      <c r="G737" s="43"/>
      <c r="H737" s="43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</row>
    <row r="738" spans="1:22">
      <c r="A738" s="37"/>
      <c r="B738" s="37"/>
      <c r="C738" s="43"/>
      <c r="D738" s="43"/>
      <c r="E738" s="43"/>
      <c r="F738" s="43"/>
      <c r="G738" s="43"/>
      <c r="H738" s="43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</row>
    <row r="739" spans="1:22">
      <c r="A739" s="37"/>
      <c r="B739" s="37"/>
      <c r="C739" s="43"/>
      <c r="D739" s="43"/>
      <c r="E739" s="43"/>
      <c r="F739" s="43"/>
      <c r="G739" s="43"/>
      <c r="H739" s="43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</row>
    <row r="740" spans="1:22">
      <c r="A740" s="37"/>
      <c r="B740" s="37"/>
      <c r="C740" s="43"/>
      <c r="D740" s="43"/>
      <c r="E740" s="43"/>
      <c r="F740" s="43"/>
      <c r="G740" s="43"/>
      <c r="H740" s="43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</row>
    <row r="741" spans="1:22">
      <c r="A741" s="37"/>
      <c r="B741" s="37"/>
      <c r="C741" s="43"/>
      <c r="D741" s="43"/>
      <c r="E741" s="43"/>
      <c r="F741" s="43"/>
      <c r="G741" s="43"/>
      <c r="H741" s="43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</row>
    <row r="742" spans="1:22">
      <c r="A742" s="37"/>
      <c r="B742" s="37"/>
      <c r="C742" s="43"/>
      <c r="D742" s="43"/>
      <c r="E742" s="43"/>
      <c r="F742" s="43"/>
      <c r="G742" s="43"/>
      <c r="H742" s="43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</row>
    <row r="743" spans="1:22">
      <c r="A743" s="37"/>
      <c r="B743" s="37"/>
      <c r="C743" s="43"/>
      <c r="D743" s="43"/>
      <c r="E743" s="43"/>
      <c r="F743" s="43"/>
      <c r="G743" s="43"/>
      <c r="H743" s="43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</row>
    <row r="744" spans="1:22">
      <c r="A744" s="37"/>
      <c r="B744" s="37"/>
      <c r="C744" s="43"/>
      <c r="D744" s="43"/>
      <c r="E744" s="43"/>
      <c r="F744" s="43"/>
      <c r="G744" s="43"/>
      <c r="H744" s="43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</row>
    <row r="745" spans="1:22">
      <c r="A745" s="37"/>
      <c r="B745" s="37"/>
      <c r="C745" s="43"/>
      <c r="D745" s="43"/>
      <c r="E745" s="43"/>
      <c r="F745" s="43"/>
      <c r="G745" s="43"/>
      <c r="H745" s="43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</row>
    <row r="746" spans="1:22">
      <c r="A746" s="37"/>
      <c r="B746" s="37"/>
      <c r="C746" s="43"/>
      <c r="D746" s="43"/>
      <c r="E746" s="43"/>
      <c r="F746" s="43"/>
      <c r="G746" s="43"/>
      <c r="H746" s="43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</row>
    <row r="747" spans="1:22">
      <c r="A747" s="37"/>
      <c r="B747" s="37"/>
      <c r="C747" s="43"/>
      <c r="D747" s="43"/>
      <c r="E747" s="43"/>
      <c r="F747" s="43"/>
      <c r="G747" s="43"/>
      <c r="H747" s="43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</row>
    <row r="748" spans="1:22">
      <c r="A748" s="37"/>
      <c r="B748" s="37"/>
      <c r="C748" s="43"/>
      <c r="D748" s="43"/>
      <c r="E748" s="43"/>
      <c r="F748" s="43"/>
      <c r="G748" s="43"/>
      <c r="H748" s="43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</row>
    <row r="749" spans="1:22">
      <c r="A749" s="37"/>
      <c r="B749" s="37"/>
      <c r="C749" s="43"/>
      <c r="D749" s="43"/>
      <c r="E749" s="43"/>
      <c r="F749" s="43"/>
      <c r="G749" s="43"/>
      <c r="H749" s="43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</row>
    <row r="750" spans="1:22">
      <c r="A750" s="37"/>
      <c r="B750" s="37"/>
      <c r="C750" s="43"/>
      <c r="D750" s="43"/>
      <c r="E750" s="43"/>
      <c r="F750" s="43"/>
      <c r="G750" s="43"/>
      <c r="H750" s="43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</row>
    <row r="751" spans="1:22">
      <c r="A751" s="37"/>
      <c r="B751" s="37"/>
      <c r="C751" s="43"/>
      <c r="D751" s="43"/>
      <c r="E751" s="43"/>
      <c r="F751" s="43"/>
      <c r="G751" s="43"/>
      <c r="H751" s="43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</row>
    <row r="752" spans="1:22">
      <c r="A752" s="37"/>
      <c r="B752" s="37"/>
      <c r="C752" s="43"/>
      <c r="D752" s="43"/>
      <c r="E752" s="43"/>
      <c r="F752" s="43"/>
      <c r="G752" s="43"/>
      <c r="H752" s="43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</row>
    <row r="753" spans="1:22">
      <c r="A753" s="37"/>
      <c r="B753" s="37"/>
      <c r="C753" s="43"/>
      <c r="D753" s="43"/>
      <c r="E753" s="43"/>
      <c r="F753" s="43"/>
      <c r="G753" s="43"/>
      <c r="H753" s="43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</row>
    <row r="754" spans="1:22">
      <c r="A754" s="37"/>
      <c r="B754" s="37"/>
      <c r="C754" s="43"/>
      <c r="D754" s="43"/>
      <c r="E754" s="43"/>
      <c r="F754" s="43"/>
      <c r="G754" s="43"/>
      <c r="H754" s="43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</row>
    <row r="755" spans="1:22">
      <c r="A755" s="37"/>
      <c r="B755" s="37"/>
      <c r="C755" s="43"/>
      <c r="D755" s="43"/>
      <c r="E755" s="43"/>
      <c r="F755" s="43"/>
      <c r="G755" s="43"/>
      <c r="H755" s="43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</row>
    <row r="756" spans="1:22">
      <c r="A756" s="37"/>
      <c r="B756" s="37"/>
      <c r="C756" s="43"/>
      <c r="D756" s="43"/>
      <c r="E756" s="43"/>
      <c r="F756" s="43"/>
      <c r="G756" s="43"/>
      <c r="H756" s="43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</row>
    <row r="757" spans="1:22">
      <c r="A757" s="37"/>
      <c r="B757" s="37"/>
      <c r="C757" s="43"/>
      <c r="D757" s="43"/>
      <c r="E757" s="43"/>
      <c r="F757" s="43"/>
      <c r="G757" s="43"/>
      <c r="H757" s="43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</row>
    <row r="758" spans="1:22">
      <c r="A758" s="37"/>
      <c r="B758" s="37"/>
      <c r="C758" s="43"/>
      <c r="D758" s="43"/>
      <c r="E758" s="43"/>
      <c r="F758" s="43"/>
      <c r="G758" s="43"/>
      <c r="H758" s="43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</row>
    <row r="759" spans="1:22">
      <c r="A759" s="37"/>
      <c r="B759" s="37"/>
      <c r="C759" s="43"/>
      <c r="D759" s="43"/>
      <c r="E759" s="43"/>
      <c r="F759" s="43"/>
      <c r="G759" s="43"/>
      <c r="H759" s="43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</row>
    <row r="760" spans="1:22">
      <c r="A760" s="37"/>
      <c r="B760" s="37"/>
      <c r="C760" s="43"/>
      <c r="D760" s="43"/>
      <c r="E760" s="43"/>
      <c r="F760" s="43"/>
      <c r="G760" s="43"/>
      <c r="H760" s="43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</row>
    <row r="761" spans="1:22">
      <c r="A761" s="37"/>
      <c r="B761" s="37"/>
      <c r="C761" s="43"/>
      <c r="D761" s="43"/>
      <c r="E761" s="43"/>
      <c r="F761" s="43"/>
      <c r="G761" s="43"/>
      <c r="H761" s="43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</row>
    <row r="762" spans="1:22">
      <c r="A762" s="37"/>
      <c r="B762" s="37"/>
      <c r="C762" s="43"/>
      <c r="D762" s="43"/>
      <c r="E762" s="43"/>
      <c r="F762" s="43"/>
      <c r="G762" s="43"/>
      <c r="H762" s="43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</row>
    <row r="763" spans="1:22">
      <c r="A763" s="37"/>
      <c r="B763" s="37"/>
      <c r="C763" s="43"/>
      <c r="D763" s="43"/>
      <c r="E763" s="43"/>
      <c r="F763" s="43"/>
      <c r="G763" s="43"/>
      <c r="H763" s="43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</row>
    <row r="764" spans="1:22">
      <c r="A764" s="37"/>
      <c r="B764" s="37"/>
      <c r="C764" s="43"/>
      <c r="D764" s="43"/>
      <c r="E764" s="43"/>
      <c r="F764" s="43"/>
      <c r="G764" s="43"/>
      <c r="H764" s="43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</row>
    <row r="765" spans="1:22">
      <c r="A765" s="37"/>
      <c r="B765" s="37"/>
      <c r="C765" s="43"/>
      <c r="D765" s="43"/>
      <c r="E765" s="43"/>
      <c r="F765" s="43"/>
      <c r="G765" s="43"/>
      <c r="H765" s="43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</row>
    <row r="766" spans="1:22">
      <c r="A766" s="37"/>
      <c r="B766" s="37"/>
      <c r="C766" s="43"/>
      <c r="D766" s="43"/>
      <c r="E766" s="43"/>
      <c r="F766" s="43"/>
      <c r="G766" s="43"/>
      <c r="H766" s="43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</row>
    <row r="767" spans="1:22">
      <c r="A767" s="37"/>
      <c r="B767" s="37"/>
      <c r="C767" s="43"/>
      <c r="D767" s="43"/>
      <c r="E767" s="43"/>
      <c r="F767" s="43"/>
      <c r="G767" s="43"/>
      <c r="H767" s="43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</row>
    <row r="768" spans="1:22">
      <c r="A768" s="37"/>
      <c r="B768" s="37"/>
      <c r="C768" s="43"/>
      <c r="D768" s="43"/>
      <c r="E768" s="43"/>
      <c r="F768" s="43"/>
      <c r="G768" s="43"/>
      <c r="H768" s="43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</row>
    <row r="769" spans="1:22">
      <c r="A769" s="37"/>
      <c r="B769" s="37"/>
      <c r="C769" s="43"/>
      <c r="D769" s="43"/>
      <c r="E769" s="43"/>
      <c r="F769" s="43"/>
      <c r="G769" s="43"/>
      <c r="H769" s="43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</row>
    <row r="770" spans="1:22">
      <c r="A770" s="37"/>
      <c r="B770" s="37"/>
      <c r="C770" s="43"/>
      <c r="D770" s="43"/>
      <c r="E770" s="43"/>
      <c r="F770" s="43"/>
      <c r="G770" s="43"/>
      <c r="H770" s="43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</row>
    <row r="771" spans="1:22">
      <c r="A771" s="37"/>
      <c r="B771" s="37"/>
      <c r="C771" s="43"/>
      <c r="D771" s="43"/>
      <c r="E771" s="43"/>
      <c r="F771" s="43"/>
      <c r="G771" s="43"/>
      <c r="H771" s="43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</row>
    <row r="772" spans="1:22">
      <c r="A772" s="37"/>
      <c r="B772" s="37"/>
      <c r="C772" s="43"/>
      <c r="D772" s="43"/>
      <c r="E772" s="43"/>
      <c r="F772" s="43"/>
      <c r="G772" s="43"/>
      <c r="H772" s="43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</row>
    <row r="773" spans="1:22">
      <c r="A773" s="37"/>
      <c r="B773" s="37"/>
      <c r="C773" s="43"/>
      <c r="D773" s="43"/>
      <c r="E773" s="43"/>
      <c r="F773" s="43"/>
      <c r="G773" s="43"/>
      <c r="H773" s="43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</row>
    <row r="774" spans="1:22">
      <c r="A774" s="37"/>
      <c r="B774" s="37"/>
      <c r="C774" s="43"/>
      <c r="D774" s="43"/>
      <c r="E774" s="43"/>
      <c r="F774" s="43"/>
      <c r="G774" s="43"/>
      <c r="H774" s="43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</row>
    <row r="775" spans="1:22">
      <c r="A775" s="37"/>
      <c r="B775" s="37"/>
      <c r="C775" s="43"/>
      <c r="D775" s="43"/>
      <c r="E775" s="43"/>
      <c r="F775" s="43"/>
      <c r="G775" s="43"/>
      <c r="H775" s="43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</row>
    <row r="776" spans="1:22">
      <c r="A776" s="37"/>
      <c r="B776" s="37"/>
      <c r="C776" s="43"/>
      <c r="D776" s="43"/>
      <c r="E776" s="43"/>
      <c r="F776" s="43"/>
      <c r="G776" s="43"/>
      <c r="H776" s="43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</row>
    <row r="777" spans="1:22">
      <c r="A777" s="37"/>
      <c r="B777" s="37"/>
      <c r="C777" s="43"/>
      <c r="D777" s="43"/>
      <c r="E777" s="43"/>
      <c r="F777" s="43"/>
      <c r="G777" s="43"/>
      <c r="H777" s="43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</row>
    <row r="778" spans="1:22">
      <c r="A778" s="37"/>
      <c r="B778" s="37"/>
      <c r="C778" s="43"/>
      <c r="D778" s="43"/>
      <c r="E778" s="43"/>
      <c r="F778" s="43"/>
      <c r="G778" s="43"/>
      <c r="H778" s="43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</row>
    <row r="779" spans="1:22">
      <c r="A779" s="37"/>
      <c r="B779" s="37"/>
      <c r="C779" s="43"/>
      <c r="D779" s="43"/>
      <c r="E779" s="43"/>
      <c r="F779" s="43"/>
      <c r="G779" s="43"/>
      <c r="H779" s="43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</row>
    <row r="780" spans="1:22">
      <c r="A780" s="37"/>
      <c r="B780" s="37"/>
      <c r="C780" s="43"/>
      <c r="D780" s="43"/>
      <c r="E780" s="43"/>
      <c r="F780" s="43"/>
      <c r="G780" s="43"/>
      <c r="H780" s="43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</row>
    <row r="781" spans="1:22">
      <c r="A781" s="37"/>
      <c r="B781" s="37"/>
      <c r="C781" s="43"/>
      <c r="D781" s="43"/>
      <c r="E781" s="43"/>
      <c r="F781" s="43"/>
      <c r="G781" s="43"/>
      <c r="H781" s="43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</row>
    <row r="782" spans="1:22">
      <c r="A782" s="37"/>
      <c r="B782" s="37"/>
      <c r="C782" s="43"/>
      <c r="D782" s="43"/>
      <c r="E782" s="43"/>
      <c r="F782" s="43"/>
      <c r="G782" s="43"/>
      <c r="H782" s="43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</row>
    <row r="783" spans="1:22">
      <c r="A783" s="37"/>
      <c r="B783" s="37"/>
      <c r="C783" s="43"/>
      <c r="D783" s="43"/>
      <c r="E783" s="43"/>
      <c r="F783" s="43"/>
      <c r="G783" s="43"/>
      <c r="H783" s="43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</row>
    <row r="784" spans="1:22">
      <c r="A784" s="37"/>
      <c r="B784" s="37"/>
      <c r="C784" s="43"/>
      <c r="D784" s="43"/>
      <c r="E784" s="43"/>
      <c r="F784" s="43"/>
      <c r="G784" s="43"/>
      <c r="H784" s="43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</row>
    <row r="785" spans="1:22">
      <c r="A785" s="37"/>
      <c r="B785" s="37"/>
      <c r="C785" s="43"/>
      <c r="D785" s="43"/>
      <c r="E785" s="43"/>
      <c r="F785" s="43"/>
      <c r="G785" s="43"/>
      <c r="H785" s="43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</row>
    <row r="786" spans="1:22">
      <c r="A786" s="37"/>
      <c r="B786" s="37"/>
      <c r="C786" s="43"/>
      <c r="D786" s="43"/>
      <c r="E786" s="43"/>
      <c r="F786" s="43"/>
      <c r="G786" s="43"/>
      <c r="H786" s="43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</row>
    <row r="787" spans="1:22">
      <c r="A787" s="37"/>
      <c r="B787" s="37"/>
      <c r="C787" s="43"/>
      <c r="D787" s="43"/>
      <c r="E787" s="43"/>
      <c r="F787" s="43"/>
      <c r="G787" s="43"/>
      <c r="H787" s="43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</row>
    <row r="788" spans="1:22">
      <c r="A788" s="37"/>
      <c r="B788" s="37"/>
      <c r="C788" s="43"/>
      <c r="D788" s="43"/>
      <c r="E788" s="43"/>
      <c r="F788" s="43"/>
      <c r="G788" s="43"/>
      <c r="H788" s="43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</row>
    <row r="789" spans="1:22">
      <c r="A789" s="37"/>
      <c r="B789" s="37"/>
      <c r="C789" s="43"/>
      <c r="D789" s="43"/>
      <c r="E789" s="43"/>
      <c r="F789" s="43"/>
      <c r="G789" s="43"/>
      <c r="H789" s="43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</row>
    <row r="790" spans="1:22">
      <c r="A790" s="37"/>
      <c r="B790" s="37"/>
      <c r="C790" s="43"/>
      <c r="D790" s="43"/>
      <c r="E790" s="43"/>
      <c r="F790" s="43"/>
      <c r="G790" s="43"/>
      <c r="H790" s="43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</row>
    <row r="791" spans="1:22">
      <c r="A791" s="37"/>
      <c r="B791" s="37"/>
      <c r="C791" s="43"/>
      <c r="D791" s="43"/>
      <c r="E791" s="43"/>
      <c r="F791" s="43"/>
      <c r="G791" s="43"/>
      <c r="H791" s="43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</row>
    <row r="792" spans="1:22">
      <c r="A792" s="37"/>
      <c r="B792" s="37"/>
      <c r="C792" s="43"/>
      <c r="D792" s="43"/>
      <c r="E792" s="43"/>
      <c r="F792" s="43"/>
      <c r="G792" s="43"/>
      <c r="H792" s="43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</row>
    <row r="793" spans="1:22">
      <c r="A793" s="37"/>
      <c r="B793" s="37"/>
      <c r="C793" s="43"/>
      <c r="D793" s="43"/>
      <c r="E793" s="43"/>
      <c r="F793" s="43"/>
      <c r="G793" s="43"/>
      <c r="H793" s="43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</row>
    <row r="794" spans="1:22">
      <c r="A794" s="37"/>
      <c r="B794" s="37"/>
      <c r="C794" s="43"/>
      <c r="D794" s="43"/>
      <c r="E794" s="43"/>
      <c r="F794" s="43"/>
      <c r="G794" s="43"/>
      <c r="H794" s="43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</row>
    <row r="795" spans="1:22">
      <c r="A795" s="37"/>
      <c r="B795" s="37"/>
      <c r="C795" s="43"/>
      <c r="D795" s="43"/>
      <c r="E795" s="43"/>
      <c r="F795" s="43"/>
      <c r="G795" s="43"/>
      <c r="H795" s="43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</row>
    <row r="796" spans="1:22">
      <c r="A796" s="37"/>
      <c r="B796" s="37"/>
      <c r="C796" s="43"/>
      <c r="D796" s="43"/>
      <c r="E796" s="43"/>
      <c r="F796" s="43"/>
      <c r="G796" s="43"/>
      <c r="H796" s="43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</row>
    <row r="797" spans="1:22">
      <c r="A797" s="37"/>
      <c r="B797" s="37"/>
      <c r="C797" s="43"/>
      <c r="D797" s="43"/>
      <c r="E797" s="43"/>
      <c r="F797" s="43"/>
      <c r="G797" s="43"/>
      <c r="H797" s="43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</row>
    <row r="798" spans="1:22">
      <c r="A798" s="37"/>
      <c r="B798" s="37"/>
      <c r="C798" s="43"/>
      <c r="D798" s="43"/>
      <c r="E798" s="43"/>
      <c r="F798" s="43"/>
      <c r="G798" s="43"/>
      <c r="H798" s="43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</row>
    <row r="799" spans="1:22">
      <c r="A799" s="37"/>
      <c r="B799" s="37"/>
      <c r="C799" s="43"/>
      <c r="D799" s="43"/>
      <c r="E799" s="43"/>
      <c r="F799" s="43"/>
      <c r="G799" s="43"/>
      <c r="H799" s="43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</row>
    <row r="800" spans="1:22">
      <c r="A800" s="37"/>
      <c r="B800" s="37"/>
      <c r="C800" s="43"/>
      <c r="D800" s="43"/>
      <c r="E800" s="43"/>
      <c r="F800" s="43"/>
      <c r="G800" s="43"/>
      <c r="H800" s="43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</row>
    <row r="801" spans="1:22">
      <c r="A801" s="37"/>
      <c r="B801" s="37"/>
      <c r="C801" s="43"/>
      <c r="D801" s="43"/>
      <c r="E801" s="43"/>
      <c r="F801" s="43"/>
      <c r="G801" s="43"/>
      <c r="H801" s="43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</row>
    <row r="802" spans="1:22">
      <c r="A802" s="37"/>
      <c r="B802" s="37"/>
      <c r="C802" s="43"/>
      <c r="D802" s="43"/>
      <c r="E802" s="43"/>
      <c r="F802" s="43"/>
      <c r="G802" s="43"/>
      <c r="H802" s="43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</row>
    <row r="803" spans="1:22">
      <c r="A803" s="37"/>
      <c r="B803" s="37"/>
      <c r="C803" s="43"/>
      <c r="D803" s="43"/>
      <c r="E803" s="43"/>
      <c r="F803" s="43"/>
      <c r="G803" s="43"/>
      <c r="H803" s="43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</row>
    <row r="804" spans="1:22">
      <c r="A804" s="37"/>
      <c r="B804" s="37"/>
      <c r="C804" s="43"/>
      <c r="D804" s="43"/>
      <c r="E804" s="43"/>
      <c r="F804" s="43"/>
      <c r="G804" s="43"/>
      <c r="H804" s="43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</row>
    <row r="805" spans="1:22">
      <c r="A805" s="37"/>
      <c r="B805" s="37"/>
      <c r="C805" s="43"/>
      <c r="D805" s="43"/>
      <c r="E805" s="43"/>
      <c r="F805" s="43"/>
      <c r="G805" s="43"/>
      <c r="H805" s="43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</row>
    <row r="806" spans="1:22">
      <c r="A806" s="37"/>
      <c r="B806" s="37"/>
      <c r="C806" s="43"/>
      <c r="D806" s="43"/>
      <c r="E806" s="43"/>
      <c r="F806" s="43"/>
      <c r="G806" s="43"/>
      <c r="H806" s="43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</row>
    <row r="807" spans="1:22">
      <c r="A807" s="37"/>
      <c r="B807" s="37"/>
      <c r="C807" s="43"/>
      <c r="D807" s="43"/>
      <c r="E807" s="43"/>
      <c r="F807" s="43"/>
      <c r="G807" s="43"/>
      <c r="H807" s="43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</row>
    <row r="808" spans="1:22">
      <c r="A808" s="37"/>
      <c r="B808" s="37"/>
      <c r="C808" s="43"/>
      <c r="D808" s="43"/>
      <c r="E808" s="43"/>
      <c r="F808" s="43"/>
      <c r="G808" s="43"/>
      <c r="H808" s="43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</row>
    <row r="809" spans="1:22">
      <c r="A809" s="37"/>
      <c r="B809" s="37"/>
      <c r="C809" s="43"/>
      <c r="D809" s="43"/>
      <c r="E809" s="43"/>
      <c r="F809" s="43"/>
      <c r="G809" s="43"/>
      <c r="H809" s="43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</row>
    <row r="810" spans="1:22">
      <c r="A810" s="37"/>
      <c r="B810" s="37"/>
      <c r="C810" s="43"/>
      <c r="D810" s="43"/>
      <c r="E810" s="43"/>
      <c r="F810" s="43"/>
      <c r="G810" s="43"/>
      <c r="H810" s="43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</row>
    <row r="811" spans="1:22">
      <c r="A811" s="37"/>
      <c r="B811" s="37"/>
      <c r="C811" s="43"/>
      <c r="D811" s="43"/>
      <c r="E811" s="43"/>
      <c r="F811" s="43"/>
      <c r="G811" s="43"/>
      <c r="H811" s="43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</row>
    <row r="812" spans="1:22">
      <c r="A812" s="37"/>
      <c r="B812" s="37"/>
      <c r="C812" s="43"/>
      <c r="D812" s="43"/>
      <c r="E812" s="43"/>
      <c r="F812" s="43"/>
      <c r="G812" s="43"/>
      <c r="H812" s="43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</row>
    <row r="813" spans="1:22">
      <c r="A813" s="37"/>
      <c r="B813" s="37"/>
      <c r="C813" s="43"/>
      <c r="D813" s="43"/>
      <c r="E813" s="43"/>
      <c r="F813" s="43"/>
      <c r="G813" s="43"/>
      <c r="H813" s="43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</row>
    <row r="814" spans="1:22">
      <c r="A814" s="37"/>
      <c r="B814" s="37"/>
      <c r="C814" s="43"/>
      <c r="D814" s="43"/>
      <c r="E814" s="43"/>
      <c r="F814" s="43"/>
      <c r="G814" s="43"/>
      <c r="H814" s="43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</row>
    <row r="815" spans="1:22">
      <c r="A815" s="37"/>
      <c r="B815" s="37"/>
      <c r="C815" s="43"/>
      <c r="D815" s="43"/>
      <c r="E815" s="43"/>
      <c r="F815" s="43"/>
      <c r="G815" s="43"/>
      <c r="H815" s="43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</row>
    <row r="816" spans="1:22">
      <c r="A816" s="37"/>
      <c r="B816" s="37"/>
      <c r="C816" s="43"/>
      <c r="D816" s="43"/>
      <c r="E816" s="43"/>
      <c r="F816" s="43"/>
      <c r="G816" s="43"/>
      <c r="H816" s="43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</row>
    <row r="817" spans="1:22">
      <c r="A817" s="37"/>
      <c r="B817" s="37"/>
      <c r="C817" s="43"/>
      <c r="D817" s="43"/>
      <c r="E817" s="43"/>
      <c r="F817" s="43"/>
      <c r="G817" s="43"/>
      <c r="H817" s="43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</row>
    <row r="818" spans="1:22">
      <c r="A818" s="37"/>
      <c r="B818" s="37"/>
      <c r="C818" s="43"/>
      <c r="D818" s="43"/>
      <c r="E818" s="43"/>
      <c r="F818" s="43"/>
      <c r="G818" s="43"/>
      <c r="H818" s="43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</row>
    <row r="819" spans="1:22">
      <c r="A819" s="37"/>
      <c r="B819" s="37"/>
      <c r="C819" s="43"/>
      <c r="D819" s="43"/>
      <c r="E819" s="43"/>
      <c r="F819" s="43"/>
      <c r="G819" s="43"/>
      <c r="H819" s="43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</row>
    <row r="820" spans="1:22">
      <c r="A820" s="37"/>
      <c r="B820" s="37"/>
      <c r="C820" s="43"/>
      <c r="D820" s="43"/>
      <c r="E820" s="43"/>
      <c r="F820" s="43"/>
      <c r="G820" s="43"/>
      <c r="H820" s="43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</row>
    <row r="821" spans="1:22">
      <c r="A821" s="37"/>
      <c r="B821" s="37"/>
      <c r="C821" s="43"/>
      <c r="D821" s="43"/>
      <c r="E821" s="43"/>
      <c r="F821" s="43"/>
      <c r="G821" s="43"/>
      <c r="H821" s="43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</row>
    <row r="822" spans="1:22">
      <c r="A822" s="37"/>
      <c r="B822" s="37"/>
      <c r="C822" s="43"/>
      <c r="D822" s="43"/>
      <c r="E822" s="43"/>
      <c r="F822" s="43"/>
      <c r="G822" s="43"/>
      <c r="H822" s="43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</row>
    <row r="823" spans="1:22">
      <c r="A823" s="37"/>
      <c r="B823" s="37"/>
      <c r="C823" s="43"/>
      <c r="D823" s="43"/>
      <c r="E823" s="43"/>
      <c r="F823" s="43"/>
      <c r="G823" s="43"/>
      <c r="H823" s="43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</row>
    <row r="824" spans="1:22">
      <c r="A824" s="37"/>
      <c r="B824" s="37"/>
      <c r="C824" s="43"/>
      <c r="D824" s="43"/>
      <c r="E824" s="43"/>
      <c r="F824" s="43"/>
      <c r="G824" s="43"/>
      <c r="H824" s="43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</row>
    <row r="825" spans="1:22">
      <c r="A825" s="37"/>
      <c r="B825" s="37"/>
      <c r="C825" s="43"/>
      <c r="D825" s="43"/>
      <c r="E825" s="43"/>
      <c r="F825" s="43"/>
      <c r="G825" s="43"/>
      <c r="H825" s="43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</row>
    <row r="826" spans="1:22">
      <c r="A826" s="37"/>
      <c r="B826" s="37"/>
      <c r="C826" s="43"/>
      <c r="D826" s="43"/>
      <c r="E826" s="43"/>
      <c r="F826" s="43"/>
      <c r="G826" s="43"/>
      <c r="H826" s="43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</row>
    <row r="827" spans="1:22">
      <c r="A827" s="37"/>
      <c r="B827" s="37"/>
      <c r="C827" s="43"/>
      <c r="D827" s="43"/>
      <c r="E827" s="43"/>
      <c r="F827" s="43"/>
      <c r="G827" s="43"/>
      <c r="H827" s="43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</row>
    <row r="828" spans="1:22">
      <c r="A828" s="37"/>
      <c r="B828" s="37"/>
      <c r="C828" s="43"/>
      <c r="D828" s="43"/>
      <c r="E828" s="43"/>
      <c r="F828" s="43"/>
      <c r="G828" s="43"/>
      <c r="H828" s="43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</row>
    <row r="829" spans="1:22">
      <c r="A829" s="37"/>
      <c r="B829" s="37"/>
      <c r="C829" s="43"/>
      <c r="D829" s="43"/>
      <c r="E829" s="43"/>
      <c r="F829" s="43"/>
      <c r="G829" s="43"/>
      <c r="H829" s="43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</row>
    <row r="830" spans="1:22">
      <c r="A830" s="37"/>
      <c r="B830" s="37"/>
      <c r="C830" s="43"/>
      <c r="D830" s="43"/>
      <c r="E830" s="43"/>
      <c r="F830" s="43"/>
      <c r="G830" s="43"/>
      <c r="H830" s="43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</row>
    <row r="831" spans="1:22">
      <c r="A831" s="37"/>
      <c r="B831" s="37"/>
      <c r="C831" s="43"/>
      <c r="D831" s="43"/>
      <c r="E831" s="43"/>
      <c r="F831" s="43"/>
      <c r="G831" s="43"/>
      <c r="H831" s="43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</row>
    <row r="832" spans="1:22">
      <c r="A832" s="37"/>
      <c r="B832" s="37"/>
      <c r="C832" s="43"/>
      <c r="D832" s="43"/>
      <c r="E832" s="43"/>
      <c r="F832" s="43"/>
      <c r="G832" s="43"/>
      <c r="H832" s="43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</row>
    <row r="833" spans="1:22">
      <c r="A833" s="37"/>
      <c r="B833" s="37"/>
      <c r="C833" s="43"/>
      <c r="D833" s="43"/>
      <c r="E833" s="43"/>
      <c r="F833" s="43"/>
      <c r="G833" s="43"/>
      <c r="H833" s="43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</row>
    <row r="834" spans="1:22">
      <c r="A834" s="37"/>
      <c r="B834" s="37"/>
      <c r="C834" s="43"/>
      <c r="D834" s="43"/>
      <c r="E834" s="43"/>
      <c r="F834" s="43"/>
      <c r="G834" s="43"/>
      <c r="H834" s="43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</row>
    <row r="835" spans="1:22">
      <c r="A835" s="37"/>
      <c r="B835" s="37"/>
      <c r="C835" s="43"/>
      <c r="D835" s="43"/>
      <c r="E835" s="43"/>
      <c r="F835" s="43"/>
      <c r="G835" s="43"/>
      <c r="H835" s="43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</row>
    <row r="836" spans="1:22">
      <c r="A836" s="37"/>
      <c r="B836" s="37"/>
      <c r="C836" s="43"/>
      <c r="D836" s="43"/>
      <c r="E836" s="43"/>
      <c r="F836" s="43"/>
      <c r="G836" s="43"/>
      <c r="H836" s="43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</row>
    <row r="837" spans="1:22">
      <c r="A837" s="37"/>
      <c r="B837" s="37"/>
      <c r="C837" s="43"/>
      <c r="D837" s="43"/>
      <c r="E837" s="43"/>
      <c r="F837" s="43"/>
      <c r="G837" s="43"/>
      <c r="H837" s="43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</row>
    <row r="838" spans="1:22">
      <c r="A838" s="37"/>
      <c r="B838" s="37"/>
      <c r="C838" s="43"/>
      <c r="D838" s="43"/>
      <c r="E838" s="43"/>
      <c r="F838" s="43"/>
      <c r="G838" s="43"/>
      <c r="H838" s="43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</row>
    <row r="839" spans="1:22">
      <c r="A839" s="37"/>
      <c r="B839" s="37"/>
      <c r="C839" s="43"/>
      <c r="D839" s="43"/>
      <c r="E839" s="43"/>
      <c r="F839" s="43"/>
      <c r="G839" s="43"/>
      <c r="H839" s="43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</row>
    <row r="840" spans="1:22">
      <c r="A840" s="37"/>
      <c r="B840" s="37"/>
      <c r="C840" s="43"/>
      <c r="D840" s="43"/>
      <c r="E840" s="43"/>
      <c r="F840" s="43"/>
      <c r="G840" s="43"/>
      <c r="H840" s="43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</row>
    <row r="841" spans="1:22">
      <c r="A841" s="37"/>
      <c r="B841" s="37"/>
      <c r="C841" s="43"/>
      <c r="D841" s="43"/>
      <c r="E841" s="43"/>
      <c r="F841" s="43"/>
      <c r="G841" s="43"/>
      <c r="H841" s="43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</row>
    <row r="842" spans="1:22">
      <c r="A842" s="37"/>
      <c r="B842" s="37"/>
      <c r="C842" s="43"/>
      <c r="D842" s="43"/>
      <c r="E842" s="43"/>
      <c r="F842" s="43"/>
      <c r="G842" s="43"/>
      <c r="H842" s="43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</row>
    <row r="843" spans="1:22">
      <c r="A843" s="37"/>
      <c r="B843" s="37"/>
      <c r="C843" s="43"/>
      <c r="D843" s="43"/>
      <c r="E843" s="43"/>
      <c r="F843" s="43"/>
      <c r="G843" s="43"/>
      <c r="H843" s="43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</row>
    <row r="844" spans="1:22">
      <c r="A844" s="37"/>
      <c r="B844" s="37"/>
      <c r="C844" s="43"/>
      <c r="D844" s="43"/>
      <c r="E844" s="43"/>
      <c r="F844" s="43"/>
      <c r="G844" s="43"/>
      <c r="H844" s="43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</row>
    <row r="845" spans="1:22">
      <c r="A845" s="37"/>
      <c r="B845" s="37"/>
      <c r="C845" s="43"/>
      <c r="D845" s="43"/>
      <c r="E845" s="43"/>
      <c r="F845" s="43"/>
      <c r="G845" s="43"/>
      <c r="H845" s="43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</row>
    <row r="846" spans="1:22">
      <c r="A846" s="37"/>
      <c r="B846" s="37"/>
      <c r="C846" s="43"/>
      <c r="D846" s="43"/>
      <c r="E846" s="43"/>
      <c r="F846" s="43"/>
      <c r="G846" s="43"/>
      <c r="H846" s="43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</row>
    <row r="847" spans="1:22">
      <c r="A847" s="37"/>
      <c r="B847" s="37"/>
      <c r="C847" s="43"/>
      <c r="D847" s="43"/>
      <c r="E847" s="43"/>
      <c r="F847" s="43"/>
      <c r="G847" s="43"/>
      <c r="H847" s="43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</row>
    <row r="848" spans="1:22">
      <c r="A848" s="37"/>
      <c r="B848" s="37"/>
      <c r="C848" s="43"/>
      <c r="D848" s="43"/>
      <c r="E848" s="43"/>
      <c r="F848" s="43"/>
      <c r="G848" s="43"/>
      <c r="H848" s="43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</row>
    <row r="849" spans="1:22">
      <c r="A849" s="37"/>
      <c r="B849" s="37"/>
      <c r="C849" s="43"/>
      <c r="D849" s="43"/>
      <c r="E849" s="43"/>
      <c r="F849" s="43"/>
      <c r="G849" s="43"/>
      <c r="H849" s="43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</row>
    <row r="850" spans="1:22">
      <c r="A850" s="37"/>
      <c r="B850" s="37"/>
      <c r="C850" s="43"/>
      <c r="D850" s="43"/>
      <c r="E850" s="43"/>
      <c r="F850" s="43"/>
      <c r="G850" s="43"/>
      <c r="H850" s="43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</row>
    <row r="851" spans="1:22">
      <c r="A851" s="37"/>
      <c r="B851" s="37"/>
      <c r="C851" s="43"/>
      <c r="D851" s="43"/>
      <c r="E851" s="43"/>
      <c r="F851" s="43"/>
      <c r="G851" s="43"/>
      <c r="H851" s="43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</row>
    <row r="852" spans="1:22">
      <c r="A852" s="37"/>
      <c r="B852" s="37"/>
      <c r="C852" s="43"/>
      <c r="D852" s="43"/>
      <c r="E852" s="43"/>
      <c r="F852" s="43"/>
      <c r="G852" s="43"/>
      <c r="H852" s="43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</row>
    <row r="853" spans="1:22">
      <c r="A853" s="37"/>
      <c r="B853" s="37"/>
      <c r="C853" s="43"/>
      <c r="D853" s="43"/>
      <c r="E853" s="43"/>
      <c r="F853" s="43"/>
      <c r="G853" s="43"/>
      <c r="H853" s="43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</row>
    <row r="854" spans="1:22">
      <c r="A854" s="37"/>
      <c r="B854" s="37"/>
      <c r="C854" s="43"/>
      <c r="D854" s="43"/>
      <c r="E854" s="43"/>
      <c r="F854" s="43"/>
      <c r="G854" s="43"/>
      <c r="H854" s="43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</row>
    <row r="855" spans="1:22">
      <c r="A855" s="37"/>
      <c r="B855" s="37"/>
      <c r="C855" s="43"/>
      <c r="D855" s="43"/>
      <c r="E855" s="43"/>
      <c r="F855" s="43"/>
      <c r="G855" s="43"/>
      <c r="H855" s="43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</row>
    <row r="856" spans="1:22">
      <c r="A856" s="37"/>
      <c r="B856" s="37"/>
      <c r="C856" s="43"/>
      <c r="D856" s="43"/>
      <c r="E856" s="43"/>
      <c r="F856" s="43"/>
      <c r="G856" s="43"/>
      <c r="H856" s="43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</row>
    <row r="857" spans="1:22">
      <c r="A857" s="37"/>
      <c r="B857" s="37"/>
      <c r="C857" s="43"/>
      <c r="D857" s="43"/>
      <c r="E857" s="43"/>
      <c r="F857" s="43"/>
      <c r="G857" s="43"/>
      <c r="H857" s="43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</row>
    <row r="858" spans="1:22">
      <c r="A858" s="37"/>
      <c r="B858" s="37"/>
      <c r="C858" s="43"/>
      <c r="D858" s="43"/>
      <c r="E858" s="43"/>
      <c r="F858" s="43"/>
      <c r="G858" s="43"/>
      <c r="H858" s="43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</row>
    <row r="859" spans="1:22">
      <c r="A859" s="37"/>
      <c r="B859" s="37"/>
      <c r="C859" s="43"/>
      <c r="D859" s="43"/>
      <c r="E859" s="43"/>
      <c r="F859" s="43"/>
      <c r="G859" s="43"/>
      <c r="H859" s="43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</row>
    <row r="860" spans="1:22">
      <c r="A860" s="37"/>
      <c r="B860" s="37"/>
      <c r="C860" s="43"/>
      <c r="D860" s="43"/>
      <c r="E860" s="43"/>
      <c r="F860" s="43"/>
      <c r="G860" s="43"/>
      <c r="H860" s="43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</row>
    <row r="861" spans="1:22">
      <c r="A861" s="37"/>
      <c r="B861" s="37"/>
      <c r="C861" s="43"/>
      <c r="D861" s="43"/>
      <c r="E861" s="43"/>
      <c r="F861" s="43"/>
      <c r="G861" s="43"/>
      <c r="H861" s="43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</row>
    <row r="862" spans="1:22">
      <c r="A862" s="37"/>
      <c r="B862" s="37"/>
      <c r="C862" s="43"/>
      <c r="D862" s="43"/>
      <c r="E862" s="43"/>
      <c r="F862" s="43"/>
      <c r="G862" s="43"/>
      <c r="H862" s="43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</row>
    <row r="863" spans="1:22">
      <c r="A863" s="37"/>
      <c r="B863" s="37"/>
      <c r="C863" s="43"/>
      <c r="D863" s="43"/>
      <c r="E863" s="43"/>
      <c r="F863" s="43"/>
      <c r="G863" s="43"/>
      <c r="H863" s="43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</row>
    <row r="864" spans="1:22">
      <c r="A864" s="37"/>
      <c r="B864" s="37"/>
      <c r="C864" s="43"/>
      <c r="D864" s="43"/>
      <c r="E864" s="43"/>
      <c r="F864" s="43"/>
      <c r="G864" s="43"/>
      <c r="H864" s="43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</row>
    <row r="865" spans="1:22">
      <c r="A865" s="37"/>
      <c r="B865" s="37"/>
      <c r="C865" s="43"/>
      <c r="D865" s="43"/>
      <c r="E865" s="43"/>
      <c r="F865" s="43"/>
      <c r="G865" s="43"/>
      <c r="H865" s="43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</row>
    <row r="866" spans="1:22">
      <c r="A866" s="37"/>
      <c r="B866" s="37"/>
      <c r="C866" s="43"/>
      <c r="D866" s="43"/>
      <c r="E866" s="43"/>
      <c r="F866" s="43"/>
      <c r="G866" s="43"/>
      <c r="H866" s="43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</row>
    <row r="867" spans="1:22">
      <c r="A867" s="37"/>
      <c r="B867" s="37"/>
      <c r="C867" s="43"/>
      <c r="D867" s="43"/>
      <c r="E867" s="43"/>
      <c r="F867" s="43"/>
      <c r="G867" s="43"/>
      <c r="H867" s="43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</row>
    <row r="868" spans="1:22">
      <c r="A868" s="37"/>
      <c r="B868" s="37"/>
      <c r="C868" s="43"/>
      <c r="D868" s="43"/>
      <c r="E868" s="43"/>
      <c r="F868" s="43"/>
      <c r="G868" s="43"/>
      <c r="H868" s="43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</row>
    <row r="869" spans="1:22">
      <c r="A869" s="37"/>
      <c r="B869" s="37"/>
      <c r="C869" s="43"/>
      <c r="D869" s="43"/>
      <c r="E869" s="43"/>
      <c r="F869" s="43"/>
      <c r="G869" s="43"/>
      <c r="H869" s="43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</row>
    <row r="870" spans="1:22">
      <c r="A870" s="37"/>
      <c r="B870" s="37"/>
      <c r="C870" s="43"/>
      <c r="D870" s="43"/>
      <c r="E870" s="43"/>
      <c r="F870" s="43"/>
      <c r="G870" s="43"/>
      <c r="H870" s="43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</row>
    <row r="871" spans="1:22">
      <c r="A871" s="37"/>
      <c r="B871" s="37"/>
      <c r="C871" s="43"/>
      <c r="D871" s="43"/>
      <c r="E871" s="43"/>
      <c r="F871" s="43"/>
      <c r="G871" s="43"/>
      <c r="H871" s="43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</row>
    <row r="872" spans="1:22">
      <c r="A872" s="37"/>
      <c r="B872" s="37"/>
      <c r="C872" s="43"/>
      <c r="D872" s="43"/>
      <c r="E872" s="43"/>
      <c r="F872" s="43"/>
      <c r="G872" s="43"/>
      <c r="H872" s="43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</row>
    <row r="873" spans="1:22">
      <c r="A873" s="37"/>
      <c r="B873" s="37"/>
      <c r="C873" s="43"/>
      <c r="D873" s="43"/>
      <c r="E873" s="43"/>
      <c r="F873" s="43"/>
      <c r="G873" s="43"/>
      <c r="H873" s="43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</row>
    <row r="874" spans="1:22">
      <c r="A874" s="37"/>
      <c r="B874" s="37"/>
      <c r="C874" s="43"/>
      <c r="D874" s="43"/>
      <c r="E874" s="43"/>
      <c r="F874" s="43"/>
      <c r="G874" s="43"/>
      <c r="H874" s="43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</row>
    <row r="875" spans="1:22">
      <c r="A875" s="37"/>
      <c r="B875" s="37"/>
      <c r="C875" s="43"/>
      <c r="D875" s="43"/>
      <c r="E875" s="43"/>
      <c r="F875" s="43"/>
      <c r="G875" s="43"/>
      <c r="H875" s="43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</row>
    <row r="876" spans="1:22">
      <c r="A876" s="37"/>
      <c r="B876" s="37"/>
      <c r="C876" s="43"/>
      <c r="D876" s="43"/>
      <c r="E876" s="43"/>
      <c r="F876" s="43"/>
      <c r="G876" s="43"/>
      <c r="H876" s="43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</row>
    <row r="877" spans="1:22">
      <c r="A877" s="37"/>
      <c r="B877" s="37"/>
      <c r="C877" s="43"/>
      <c r="D877" s="43"/>
      <c r="E877" s="43"/>
      <c r="F877" s="43"/>
      <c r="G877" s="43"/>
      <c r="H877" s="43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</row>
    <row r="878" spans="1:22">
      <c r="A878" s="37"/>
      <c r="B878" s="37"/>
      <c r="C878" s="43"/>
      <c r="D878" s="43"/>
      <c r="E878" s="43"/>
      <c r="F878" s="43"/>
      <c r="G878" s="43"/>
      <c r="H878" s="43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</row>
    <row r="879" spans="1:22">
      <c r="A879" s="37"/>
      <c r="B879" s="37"/>
      <c r="C879" s="43"/>
      <c r="D879" s="43"/>
      <c r="E879" s="43"/>
      <c r="F879" s="43"/>
      <c r="G879" s="43"/>
      <c r="H879" s="43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</row>
    <row r="880" spans="1:22">
      <c r="A880" s="37"/>
      <c r="B880" s="37"/>
      <c r="C880" s="43"/>
      <c r="D880" s="43"/>
      <c r="E880" s="43"/>
      <c r="F880" s="43"/>
      <c r="G880" s="43"/>
      <c r="H880" s="43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</row>
    <row r="881" spans="1:22">
      <c r="A881" s="37"/>
      <c r="B881" s="37"/>
      <c r="C881" s="43"/>
      <c r="D881" s="43"/>
      <c r="E881" s="43"/>
      <c r="F881" s="43"/>
      <c r="G881" s="43"/>
      <c r="H881" s="43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</row>
    <row r="882" spans="1:22">
      <c r="A882" s="37"/>
      <c r="B882" s="37"/>
      <c r="C882" s="43"/>
      <c r="D882" s="43"/>
      <c r="E882" s="43"/>
      <c r="F882" s="43"/>
      <c r="G882" s="43"/>
      <c r="H882" s="43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</row>
    <row r="883" spans="1:22">
      <c r="A883" s="37"/>
      <c r="B883" s="37"/>
      <c r="C883" s="43"/>
      <c r="D883" s="43"/>
      <c r="E883" s="43"/>
      <c r="F883" s="43"/>
      <c r="G883" s="43"/>
      <c r="H883" s="43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</row>
    <row r="884" spans="1:22">
      <c r="A884" s="37"/>
      <c r="B884" s="37"/>
      <c r="C884" s="43"/>
      <c r="D884" s="43"/>
      <c r="E884" s="43"/>
      <c r="F884" s="43"/>
      <c r="G884" s="43"/>
      <c r="H884" s="43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</row>
    <row r="885" spans="1:22">
      <c r="A885" s="37"/>
      <c r="B885" s="37"/>
      <c r="C885" s="43"/>
      <c r="D885" s="43"/>
      <c r="E885" s="43"/>
      <c r="F885" s="43"/>
      <c r="G885" s="43"/>
      <c r="H885" s="43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</row>
    <row r="886" spans="1:22">
      <c r="A886" s="37"/>
      <c r="B886" s="37"/>
      <c r="C886" s="43"/>
      <c r="D886" s="43"/>
      <c r="E886" s="43"/>
      <c r="F886" s="43"/>
      <c r="G886" s="43"/>
      <c r="H886" s="43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</row>
    <row r="887" spans="1:22">
      <c r="A887" s="37"/>
      <c r="B887" s="37"/>
      <c r="C887" s="43"/>
      <c r="D887" s="43"/>
      <c r="E887" s="43"/>
      <c r="F887" s="43"/>
      <c r="G887" s="43"/>
      <c r="H887" s="43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</row>
    <row r="888" spans="1:22">
      <c r="A888" s="37"/>
      <c r="B888" s="37"/>
      <c r="C888" s="43"/>
      <c r="D888" s="43"/>
      <c r="E888" s="43"/>
      <c r="F888" s="43"/>
      <c r="G888" s="43"/>
      <c r="H888" s="43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</row>
    <row r="889" spans="1:22">
      <c r="A889" s="37"/>
      <c r="B889" s="37"/>
      <c r="C889" s="43"/>
      <c r="D889" s="43"/>
      <c r="E889" s="43"/>
      <c r="F889" s="43"/>
      <c r="G889" s="43"/>
      <c r="H889" s="43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</row>
    <row r="890" spans="1:22">
      <c r="A890" s="37"/>
      <c r="B890" s="37"/>
      <c r="C890" s="43"/>
      <c r="D890" s="43"/>
      <c r="E890" s="43"/>
      <c r="F890" s="43"/>
      <c r="G890" s="43"/>
      <c r="H890" s="43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</row>
    <row r="891" spans="1:22">
      <c r="A891" s="37"/>
      <c r="B891" s="37"/>
      <c r="C891" s="43"/>
      <c r="D891" s="43"/>
      <c r="E891" s="43"/>
      <c r="F891" s="43"/>
      <c r="G891" s="43"/>
      <c r="H891" s="43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</row>
    <row r="892" spans="1:22">
      <c r="A892" s="37"/>
      <c r="B892" s="37"/>
      <c r="C892" s="43"/>
      <c r="D892" s="43"/>
      <c r="E892" s="43"/>
      <c r="F892" s="43"/>
      <c r="G892" s="43"/>
      <c r="H892" s="43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</row>
    <row r="893" spans="1:22">
      <c r="A893" s="37"/>
      <c r="B893" s="37"/>
      <c r="C893" s="43"/>
      <c r="D893" s="43"/>
      <c r="E893" s="43"/>
      <c r="F893" s="43"/>
      <c r="G893" s="43"/>
      <c r="H893" s="43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</row>
    <row r="894" spans="1:22">
      <c r="A894" s="37"/>
      <c r="B894" s="37"/>
      <c r="C894" s="43"/>
      <c r="D894" s="43"/>
      <c r="E894" s="43"/>
      <c r="F894" s="43"/>
      <c r="G894" s="43"/>
      <c r="H894" s="43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</row>
    <row r="895" spans="1:22">
      <c r="A895" s="37"/>
      <c r="B895" s="37"/>
      <c r="C895" s="43"/>
      <c r="D895" s="43"/>
      <c r="E895" s="43"/>
      <c r="F895" s="43"/>
      <c r="G895" s="43"/>
      <c r="H895" s="43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</row>
    <row r="896" spans="1:22">
      <c r="A896" s="37"/>
      <c r="B896" s="37"/>
      <c r="C896" s="43"/>
      <c r="D896" s="43"/>
      <c r="E896" s="43"/>
      <c r="F896" s="43"/>
      <c r="G896" s="43"/>
      <c r="H896" s="43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</row>
    <row r="897" spans="1:22">
      <c r="A897" s="37"/>
      <c r="B897" s="37"/>
      <c r="C897" s="43"/>
      <c r="D897" s="43"/>
      <c r="E897" s="43"/>
      <c r="F897" s="43"/>
      <c r="G897" s="43"/>
      <c r="H897" s="43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</row>
    <row r="898" spans="1:22">
      <c r="A898" s="37"/>
      <c r="B898" s="37"/>
      <c r="C898" s="43"/>
      <c r="D898" s="43"/>
      <c r="E898" s="43"/>
      <c r="F898" s="43"/>
      <c r="G898" s="43"/>
      <c r="H898" s="43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</row>
    <row r="899" spans="1:22">
      <c r="A899" s="37"/>
      <c r="B899" s="37"/>
      <c r="C899" s="43"/>
      <c r="D899" s="43"/>
      <c r="E899" s="43"/>
      <c r="F899" s="43"/>
      <c r="G899" s="43"/>
      <c r="H899" s="43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</row>
    <row r="900" spans="1:22">
      <c r="A900" s="37"/>
      <c r="B900" s="37"/>
      <c r="C900" s="43"/>
      <c r="D900" s="43"/>
      <c r="E900" s="43"/>
      <c r="F900" s="43"/>
      <c r="G900" s="43"/>
      <c r="H900" s="43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</row>
    <row r="901" spans="1:22">
      <c r="A901" s="37"/>
      <c r="B901" s="37"/>
      <c r="C901" s="43"/>
      <c r="D901" s="43"/>
      <c r="E901" s="43"/>
      <c r="F901" s="43"/>
      <c r="G901" s="43"/>
      <c r="H901" s="43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</row>
    <row r="902" spans="1:22">
      <c r="A902" s="37"/>
      <c r="B902" s="37"/>
      <c r="C902" s="43"/>
      <c r="D902" s="43"/>
      <c r="E902" s="43"/>
      <c r="F902" s="43"/>
      <c r="G902" s="43"/>
      <c r="H902" s="43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</row>
    <row r="903" spans="1:22">
      <c r="A903" s="37"/>
      <c r="B903" s="37"/>
      <c r="C903" s="43"/>
      <c r="D903" s="43"/>
      <c r="E903" s="43"/>
      <c r="F903" s="43"/>
      <c r="G903" s="43"/>
      <c r="H903" s="43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</row>
    <row r="904" spans="1:22">
      <c r="A904" s="37"/>
      <c r="B904" s="37"/>
      <c r="C904" s="43"/>
      <c r="D904" s="43"/>
      <c r="E904" s="43"/>
      <c r="F904" s="43"/>
      <c r="G904" s="43"/>
      <c r="H904" s="43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</row>
    <row r="905" spans="1:22">
      <c r="A905" s="37"/>
      <c r="B905" s="37"/>
      <c r="C905" s="43"/>
      <c r="D905" s="43"/>
      <c r="E905" s="43"/>
      <c r="F905" s="43"/>
      <c r="G905" s="43"/>
      <c r="H905" s="43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</row>
    <row r="906" spans="1:22">
      <c r="A906" s="37"/>
      <c r="B906" s="37"/>
      <c r="C906" s="43"/>
      <c r="D906" s="43"/>
      <c r="E906" s="43"/>
      <c r="F906" s="43"/>
      <c r="G906" s="43"/>
      <c r="H906" s="43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</row>
    <row r="907" spans="1:22">
      <c r="A907" s="37"/>
      <c r="B907" s="37"/>
      <c r="C907" s="43"/>
      <c r="D907" s="43"/>
      <c r="E907" s="43"/>
      <c r="F907" s="43"/>
      <c r="G907" s="43"/>
      <c r="H907" s="43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</row>
    <row r="908" spans="1:22">
      <c r="A908" s="37"/>
      <c r="B908" s="37"/>
      <c r="C908" s="43"/>
      <c r="D908" s="43"/>
      <c r="E908" s="43"/>
      <c r="F908" s="43"/>
      <c r="G908" s="43"/>
      <c r="H908" s="43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</row>
    <row r="909" spans="1:22">
      <c r="A909" s="37"/>
      <c r="B909" s="37"/>
      <c r="C909" s="43"/>
      <c r="D909" s="43"/>
      <c r="E909" s="43"/>
      <c r="F909" s="43"/>
      <c r="G909" s="43"/>
      <c r="H909" s="43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</row>
    <row r="910" spans="1:22">
      <c r="A910" s="37"/>
      <c r="B910" s="37"/>
      <c r="C910" s="43"/>
      <c r="D910" s="43"/>
      <c r="E910" s="43"/>
      <c r="F910" s="43"/>
      <c r="G910" s="43"/>
      <c r="H910" s="43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</row>
    <row r="911" spans="1:22">
      <c r="A911" s="37"/>
      <c r="B911" s="37"/>
      <c r="C911" s="43"/>
      <c r="D911" s="43"/>
      <c r="E911" s="43"/>
      <c r="F911" s="43"/>
      <c r="G911" s="43"/>
      <c r="H911" s="43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</row>
    <row r="912" spans="1:22">
      <c r="A912" s="37"/>
      <c r="B912" s="37"/>
      <c r="C912" s="43"/>
      <c r="D912" s="43"/>
      <c r="E912" s="43"/>
      <c r="F912" s="43"/>
      <c r="G912" s="43"/>
      <c r="H912" s="43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</row>
    <row r="913" spans="1:22">
      <c r="A913" s="37"/>
      <c r="B913" s="37"/>
      <c r="C913" s="43"/>
      <c r="D913" s="43"/>
      <c r="E913" s="43"/>
      <c r="F913" s="43"/>
      <c r="G913" s="43"/>
      <c r="H913" s="43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</row>
    <row r="914" spans="1:22">
      <c r="A914" s="37"/>
      <c r="B914" s="37"/>
      <c r="C914" s="43"/>
      <c r="D914" s="43"/>
      <c r="E914" s="43"/>
      <c r="F914" s="43"/>
      <c r="G914" s="43"/>
      <c r="H914" s="43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</row>
    <row r="915" spans="1:22">
      <c r="A915" s="37"/>
      <c r="B915" s="37"/>
      <c r="C915" s="43"/>
      <c r="D915" s="43"/>
      <c r="E915" s="43"/>
      <c r="F915" s="43"/>
      <c r="G915" s="43"/>
      <c r="H915" s="43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</row>
    <row r="916" spans="1:22">
      <c r="A916" s="37"/>
      <c r="B916" s="37"/>
      <c r="C916" s="43"/>
      <c r="D916" s="43"/>
      <c r="E916" s="43"/>
      <c r="F916" s="43"/>
      <c r="G916" s="43"/>
      <c r="H916" s="43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</row>
    <row r="917" spans="1:22">
      <c r="A917" s="37"/>
      <c r="B917" s="37"/>
      <c r="C917" s="43"/>
      <c r="D917" s="43"/>
      <c r="E917" s="43"/>
      <c r="F917" s="43"/>
      <c r="G917" s="43"/>
      <c r="H917" s="43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</row>
    <row r="918" spans="1:22">
      <c r="A918" s="37"/>
      <c r="B918" s="37"/>
      <c r="C918" s="43"/>
      <c r="D918" s="43"/>
      <c r="E918" s="43"/>
      <c r="F918" s="43"/>
      <c r="G918" s="43"/>
      <c r="H918" s="43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</row>
    <row r="919" spans="1:22">
      <c r="A919" s="37"/>
      <c r="B919" s="37"/>
      <c r="C919" s="43"/>
      <c r="D919" s="43"/>
      <c r="E919" s="43"/>
      <c r="F919" s="43"/>
      <c r="G919" s="43"/>
      <c r="H919" s="43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</row>
    <row r="920" spans="1:22">
      <c r="A920" s="37"/>
      <c r="B920" s="37"/>
      <c r="C920" s="43"/>
      <c r="D920" s="43"/>
      <c r="E920" s="43"/>
      <c r="F920" s="43"/>
      <c r="G920" s="43"/>
      <c r="H920" s="43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</row>
    <row r="921" spans="1:22">
      <c r="A921" s="37"/>
      <c r="B921" s="37"/>
      <c r="C921" s="43"/>
      <c r="D921" s="43"/>
      <c r="E921" s="43"/>
      <c r="F921" s="43"/>
      <c r="G921" s="43"/>
      <c r="H921" s="43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</row>
    <row r="922" spans="1:22">
      <c r="A922" s="37"/>
      <c r="B922" s="37"/>
      <c r="C922" s="43"/>
      <c r="D922" s="43"/>
      <c r="E922" s="43"/>
      <c r="F922" s="43"/>
      <c r="G922" s="43"/>
      <c r="H922" s="43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</row>
    <row r="923" spans="1:22">
      <c r="A923" s="37"/>
      <c r="B923" s="37"/>
      <c r="C923" s="43"/>
      <c r="D923" s="43"/>
      <c r="E923" s="43"/>
      <c r="F923" s="43"/>
      <c r="G923" s="43"/>
      <c r="H923" s="43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</row>
    <row r="924" spans="1:22">
      <c r="A924" s="37"/>
      <c r="B924" s="37"/>
      <c r="C924" s="43"/>
      <c r="D924" s="43"/>
      <c r="E924" s="43"/>
      <c r="F924" s="43"/>
      <c r="G924" s="43"/>
      <c r="H924" s="43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</row>
    <row r="925" spans="1:22">
      <c r="A925" s="37"/>
      <c r="B925" s="37"/>
      <c r="C925" s="43"/>
      <c r="D925" s="43"/>
      <c r="E925" s="43"/>
      <c r="F925" s="43"/>
      <c r="G925" s="43"/>
      <c r="H925" s="43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</row>
    <row r="926" spans="1:22">
      <c r="A926" s="37"/>
      <c r="B926" s="37"/>
      <c r="C926" s="43"/>
      <c r="D926" s="43"/>
      <c r="E926" s="43"/>
      <c r="F926" s="43"/>
      <c r="G926" s="43"/>
      <c r="H926" s="43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</row>
    <row r="927" spans="1:22">
      <c r="A927" s="37"/>
      <c r="B927" s="37"/>
      <c r="C927" s="43"/>
      <c r="D927" s="43"/>
      <c r="E927" s="43"/>
      <c r="F927" s="43"/>
      <c r="G927" s="43"/>
      <c r="H927" s="43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</row>
    <row r="928" spans="1:22">
      <c r="A928" s="37"/>
      <c r="B928" s="37"/>
      <c r="C928" s="43"/>
      <c r="D928" s="43"/>
      <c r="E928" s="43"/>
      <c r="F928" s="43"/>
      <c r="G928" s="43"/>
      <c r="H928" s="43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</row>
    <row r="929" spans="1:22">
      <c r="A929" s="37"/>
      <c r="B929" s="37"/>
      <c r="C929" s="43"/>
      <c r="D929" s="43"/>
      <c r="E929" s="43"/>
      <c r="F929" s="43"/>
      <c r="G929" s="43"/>
      <c r="H929" s="43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</row>
    <row r="930" spans="1:22">
      <c r="A930" s="37"/>
      <c r="B930" s="37"/>
      <c r="C930" s="43"/>
      <c r="D930" s="43"/>
      <c r="E930" s="43"/>
      <c r="F930" s="43"/>
      <c r="G930" s="43"/>
      <c r="H930" s="43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</row>
    <row r="931" spans="1:22">
      <c r="A931" s="37"/>
      <c r="B931" s="37"/>
      <c r="C931" s="43"/>
      <c r="D931" s="43"/>
      <c r="E931" s="43"/>
      <c r="F931" s="43"/>
      <c r="G931" s="43"/>
      <c r="H931" s="43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</row>
    <row r="932" spans="1:22">
      <c r="A932" s="37"/>
      <c r="B932" s="37"/>
      <c r="C932" s="43"/>
      <c r="D932" s="43"/>
      <c r="E932" s="43"/>
      <c r="F932" s="43"/>
      <c r="G932" s="43"/>
      <c r="H932" s="43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</row>
    <row r="933" spans="1:22">
      <c r="A933" s="37"/>
      <c r="B933" s="37"/>
      <c r="C933" s="43"/>
      <c r="D933" s="43"/>
      <c r="E933" s="43"/>
      <c r="F933" s="43"/>
      <c r="G933" s="43"/>
      <c r="H933" s="43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</row>
    <row r="934" spans="1:22">
      <c r="A934" s="37"/>
      <c r="B934" s="37"/>
      <c r="C934" s="43"/>
      <c r="D934" s="43"/>
      <c r="E934" s="43"/>
      <c r="F934" s="43"/>
      <c r="G934" s="43"/>
      <c r="H934" s="43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</row>
    <row r="935" spans="1:22">
      <c r="A935" s="37"/>
      <c r="B935" s="37"/>
      <c r="C935" s="43"/>
      <c r="D935" s="43"/>
      <c r="E935" s="43"/>
      <c r="F935" s="43"/>
      <c r="G935" s="43"/>
      <c r="H935" s="43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</row>
    <row r="936" spans="1:22">
      <c r="A936" s="37"/>
      <c r="B936" s="37"/>
      <c r="C936" s="43"/>
      <c r="D936" s="43"/>
      <c r="E936" s="43"/>
      <c r="F936" s="43"/>
      <c r="G936" s="43"/>
      <c r="H936" s="43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</row>
    <row r="937" spans="1:22">
      <c r="A937" s="37"/>
      <c r="B937" s="37"/>
      <c r="C937" s="43"/>
      <c r="D937" s="43"/>
      <c r="E937" s="43"/>
      <c r="F937" s="43"/>
      <c r="G937" s="43"/>
      <c r="H937" s="43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</row>
    <row r="938" spans="1:22">
      <c r="A938" s="37"/>
      <c r="B938" s="37"/>
      <c r="C938" s="43"/>
      <c r="D938" s="43"/>
      <c r="E938" s="43"/>
      <c r="F938" s="43"/>
      <c r="G938" s="43"/>
      <c r="H938" s="43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</row>
    <row r="939" spans="1:22">
      <c r="A939" s="37"/>
      <c r="B939" s="37"/>
      <c r="C939" s="43"/>
      <c r="D939" s="43"/>
      <c r="E939" s="43"/>
      <c r="F939" s="43"/>
      <c r="G939" s="43"/>
      <c r="H939" s="43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</row>
    <row r="940" spans="1:22">
      <c r="A940" s="37"/>
      <c r="B940" s="37"/>
      <c r="C940" s="43"/>
      <c r="D940" s="43"/>
      <c r="E940" s="43"/>
      <c r="F940" s="43"/>
      <c r="G940" s="43"/>
      <c r="H940" s="43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</row>
    <row r="941" spans="1:22">
      <c r="A941" s="37"/>
      <c r="B941" s="37"/>
      <c r="C941" s="43"/>
      <c r="D941" s="43"/>
      <c r="E941" s="43"/>
      <c r="F941" s="43"/>
      <c r="G941" s="43"/>
      <c r="H941" s="43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</row>
    <row r="942" spans="1:22">
      <c r="A942" s="37"/>
      <c r="B942" s="37"/>
      <c r="C942" s="43"/>
      <c r="D942" s="43"/>
      <c r="E942" s="43"/>
      <c r="F942" s="43"/>
      <c r="G942" s="43"/>
      <c r="H942" s="43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</row>
    <row r="943" spans="1:22">
      <c r="A943" s="37"/>
      <c r="B943" s="37"/>
      <c r="C943" s="43"/>
      <c r="D943" s="43"/>
      <c r="E943" s="43"/>
      <c r="F943" s="43"/>
      <c r="G943" s="43"/>
      <c r="H943" s="43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</row>
    <row r="944" spans="1:22">
      <c r="A944" s="37"/>
      <c r="B944" s="37"/>
      <c r="C944" s="43"/>
      <c r="D944" s="43"/>
      <c r="E944" s="43"/>
      <c r="F944" s="43"/>
      <c r="G944" s="43"/>
      <c r="H944" s="43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</row>
    <row r="945" spans="1:22">
      <c r="A945" s="37"/>
      <c r="B945" s="37"/>
      <c r="C945" s="43"/>
      <c r="D945" s="43"/>
      <c r="E945" s="43"/>
      <c r="F945" s="43"/>
      <c r="G945" s="43"/>
      <c r="H945" s="43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</row>
    <row r="946" spans="1:22">
      <c r="A946" s="37"/>
      <c r="B946" s="37"/>
      <c r="C946" s="43"/>
      <c r="D946" s="43"/>
      <c r="E946" s="43"/>
      <c r="F946" s="43"/>
      <c r="G946" s="43"/>
      <c r="H946" s="43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</row>
    <row r="947" spans="1:22">
      <c r="A947" s="37"/>
      <c r="B947" s="37"/>
      <c r="C947" s="43"/>
      <c r="D947" s="43"/>
      <c r="E947" s="43"/>
      <c r="F947" s="43"/>
      <c r="G947" s="43"/>
      <c r="H947" s="43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</row>
    <row r="948" spans="1:22">
      <c r="A948" s="37"/>
      <c r="B948" s="37"/>
      <c r="C948" s="43"/>
      <c r="D948" s="43"/>
      <c r="E948" s="43"/>
      <c r="F948" s="43"/>
      <c r="G948" s="43"/>
      <c r="H948" s="43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</row>
    <row r="949" spans="1:22">
      <c r="A949" s="37"/>
      <c r="B949" s="37"/>
      <c r="C949" s="43"/>
      <c r="D949" s="43"/>
      <c r="E949" s="43"/>
      <c r="F949" s="43"/>
      <c r="G949" s="43"/>
      <c r="H949" s="43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</row>
    <row r="950" spans="1:22">
      <c r="A950" s="37"/>
      <c r="B950" s="37"/>
      <c r="C950" s="43"/>
      <c r="D950" s="43"/>
      <c r="E950" s="43"/>
      <c r="F950" s="43"/>
      <c r="G950" s="43"/>
      <c r="H950" s="43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</row>
    <row r="951" spans="1:22">
      <c r="A951" s="37"/>
      <c r="B951" s="37"/>
      <c r="C951" s="43"/>
      <c r="D951" s="43"/>
      <c r="E951" s="43"/>
      <c r="F951" s="43"/>
      <c r="G951" s="43"/>
      <c r="H951" s="43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</row>
    <row r="952" spans="1:22">
      <c r="A952" s="37"/>
      <c r="B952" s="37"/>
      <c r="C952" s="43"/>
      <c r="D952" s="43"/>
      <c r="E952" s="43"/>
      <c r="F952" s="43"/>
      <c r="G952" s="43"/>
      <c r="H952" s="43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</row>
    <row r="953" spans="1:22">
      <c r="A953" s="37"/>
      <c r="B953" s="37"/>
      <c r="C953" s="43"/>
      <c r="D953" s="43"/>
      <c r="E953" s="43"/>
      <c r="F953" s="43"/>
      <c r="G953" s="43"/>
      <c r="H953" s="43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</row>
    <row r="954" spans="1:22">
      <c r="A954" s="37"/>
      <c r="B954" s="37"/>
      <c r="C954" s="43"/>
      <c r="D954" s="43"/>
      <c r="E954" s="43"/>
      <c r="F954" s="43"/>
      <c r="G954" s="43"/>
      <c r="H954" s="43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</row>
    <row r="955" spans="1:22">
      <c r="A955" s="37"/>
      <c r="B955" s="37"/>
      <c r="C955" s="43"/>
      <c r="D955" s="43"/>
      <c r="E955" s="43"/>
      <c r="F955" s="43"/>
      <c r="G955" s="43"/>
      <c r="H955" s="43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</row>
    <row r="956" spans="1:22">
      <c r="A956" s="37"/>
      <c r="B956" s="37"/>
      <c r="C956" s="43"/>
      <c r="D956" s="43"/>
      <c r="E956" s="43"/>
      <c r="F956" s="43"/>
      <c r="G956" s="43"/>
      <c r="H956" s="43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</row>
    <row r="957" spans="1:22">
      <c r="A957" s="37"/>
      <c r="B957" s="37"/>
      <c r="C957" s="43"/>
      <c r="D957" s="43"/>
      <c r="E957" s="43"/>
      <c r="F957" s="43"/>
      <c r="G957" s="43"/>
      <c r="H957" s="43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</row>
    <row r="958" spans="1:22">
      <c r="A958" s="37"/>
      <c r="B958" s="37"/>
      <c r="C958" s="43"/>
      <c r="D958" s="43"/>
      <c r="E958" s="43"/>
      <c r="F958" s="43"/>
      <c r="G958" s="43"/>
      <c r="H958" s="43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</row>
    <row r="959" spans="1:22">
      <c r="A959" s="37"/>
      <c r="B959" s="37"/>
      <c r="C959" s="43"/>
      <c r="D959" s="43"/>
      <c r="E959" s="43"/>
      <c r="F959" s="43"/>
      <c r="G959" s="43"/>
      <c r="H959" s="43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</row>
    <row r="960" spans="1:22">
      <c r="A960" s="37"/>
      <c r="B960" s="37"/>
      <c r="C960" s="43"/>
      <c r="D960" s="43"/>
      <c r="E960" s="43"/>
      <c r="F960" s="43"/>
      <c r="G960" s="43"/>
      <c r="H960" s="43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</row>
    <row r="961" spans="1:22">
      <c r="A961" s="37"/>
      <c r="B961" s="37"/>
      <c r="C961" s="43"/>
      <c r="D961" s="43"/>
      <c r="E961" s="43"/>
      <c r="F961" s="43"/>
      <c r="G961" s="43"/>
      <c r="H961" s="43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</row>
    <row r="962" spans="1:22">
      <c r="A962" s="37"/>
      <c r="B962" s="37"/>
      <c r="C962" s="43"/>
      <c r="D962" s="43"/>
      <c r="E962" s="43"/>
      <c r="F962" s="43"/>
      <c r="G962" s="43"/>
      <c r="H962" s="43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</row>
    <row r="963" spans="1:22">
      <c r="A963" s="37"/>
      <c r="B963" s="37"/>
      <c r="C963" s="43"/>
      <c r="D963" s="43"/>
      <c r="E963" s="43"/>
      <c r="F963" s="43"/>
      <c r="G963" s="43"/>
      <c r="H963" s="43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</row>
    <row r="964" spans="1:22">
      <c r="A964" s="37"/>
      <c r="B964" s="37"/>
      <c r="C964" s="43"/>
      <c r="D964" s="43"/>
      <c r="E964" s="43"/>
      <c r="F964" s="43"/>
      <c r="G964" s="43"/>
      <c r="H964" s="43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</row>
    <row r="965" spans="1:22">
      <c r="A965" s="37"/>
      <c r="B965" s="37"/>
      <c r="C965" s="43"/>
      <c r="D965" s="43"/>
      <c r="E965" s="43"/>
      <c r="F965" s="43"/>
      <c r="G965" s="43"/>
      <c r="H965" s="43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</row>
    <row r="966" spans="1:22">
      <c r="A966" s="37"/>
      <c r="B966" s="37"/>
      <c r="C966" s="43"/>
      <c r="D966" s="43"/>
      <c r="E966" s="43"/>
      <c r="F966" s="43"/>
      <c r="G966" s="43"/>
      <c r="H966" s="43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</row>
    <row r="967" spans="1:22">
      <c r="A967" s="37"/>
      <c r="B967" s="37"/>
      <c r="C967" s="43"/>
      <c r="D967" s="43"/>
      <c r="E967" s="43"/>
      <c r="F967" s="43"/>
      <c r="G967" s="43"/>
      <c r="H967" s="43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</row>
    <row r="968" spans="1:22">
      <c r="A968" s="37"/>
      <c r="B968" s="37"/>
      <c r="C968" s="43"/>
      <c r="D968" s="43"/>
      <c r="E968" s="43"/>
      <c r="F968" s="43"/>
      <c r="G968" s="43"/>
      <c r="H968" s="43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</row>
    <row r="969" spans="1:22">
      <c r="A969" s="37"/>
      <c r="B969" s="37"/>
      <c r="C969" s="43"/>
      <c r="D969" s="43"/>
      <c r="E969" s="43"/>
      <c r="F969" s="43"/>
      <c r="G969" s="43"/>
      <c r="H969" s="43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</row>
    <row r="970" spans="1:22">
      <c r="A970" s="37"/>
      <c r="B970" s="37"/>
      <c r="C970" s="43"/>
      <c r="D970" s="43"/>
      <c r="E970" s="43"/>
      <c r="F970" s="43"/>
      <c r="G970" s="43"/>
      <c r="H970" s="43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</row>
    <row r="971" spans="1:22">
      <c r="A971" s="37"/>
      <c r="B971" s="37"/>
      <c r="C971" s="43"/>
      <c r="D971" s="43"/>
      <c r="E971" s="43"/>
      <c r="F971" s="43"/>
      <c r="G971" s="43"/>
      <c r="H971" s="43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</row>
    <row r="972" spans="1:22">
      <c r="A972" s="37"/>
      <c r="B972" s="37"/>
      <c r="C972" s="43"/>
      <c r="D972" s="43"/>
      <c r="E972" s="43"/>
      <c r="F972" s="43"/>
      <c r="G972" s="43"/>
      <c r="H972" s="43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</row>
    <row r="973" spans="1:22">
      <c r="A973" s="37"/>
      <c r="B973" s="37"/>
      <c r="C973" s="43"/>
      <c r="D973" s="43"/>
      <c r="E973" s="43"/>
      <c r="F973" s="43"/>
      <c r="G973" s="43"/>
      <c r="H973" s="43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</row>
    <row r="974" spans="1:22">
      <c r="A974" s="37"/>
      <c r="B974" s="37"/>
      <c r="C974" s="43"/>
      <c r="D974" s="43"/>
      <c r="E974" s="43"/>
      <c r="F974" s="43"/>
      <c r="G974" s="43"/>
      <c r="H974" s="43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</row>
    <row r="975" spans="1:22">
      <c r="A975" s="37"/>
      <c r="B975" s="37"/>
      <c r="C975" s="43"/>
      <c r="D975" s="43"/>
      <c r="E975" s="43"/>
      <c r="F975" s="43"/>
      <c r="G975" s="43"/>
      <c r="H975" s="43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</row>
    <row r="976" spans="1:22">
      <c r="A976" s="37"/>
      <c r="B976" s="37"/>
      <c r="C976" s="43"/>
      <c r="D976" s="43"/>
      <c r="E976" s="43"/>
      <c r="F976" s="43"/>
      <c r="G976" s="43"/>
      <c r="H976" s="43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</row>
    <row r="977" spans="1:22">
      <c r="A977" s="37"/>
      <c r="B977" s="37"/>
      <c r="C977" s="43"/>
      <c r="D977" s="43"/>
      <c r="E977" s="43"/>
      <c r="F977" s="43"/>
      <c r="G977" s="43"/>
      <c r="H977" s="43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</row>
    <row r="978" spans="1:22">
      <c r="A978" s="37"/>
      <c r="B978" s="37"/>
      <c r="C978" s="43"/>
      <c r="D978" s="43"/>
      <c r="E978" s="43"/>
      <c r="F978" s="43"/>
      <c r="G978" s="43"/>
      <c r="H978" s="43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</row>
    <row r="979" spans="1:22">
      <c r="A979" s="37"/>
      <c r="B979" s="37"/>
      <c r="C979" s="43"/>
      <c r="D979" s="43"/>
      <c r="E979" s="43"/>
      <c r="F979" s="43"/>
      <c r="G979" s="43"/>
      <c r="H979" s="43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</row>
    <row r="980" spans="1:22">
      <c r="A980" s="37"/>
      <c r="B980" s="37"/>
      <c r="C980" s="43"/>
      <c r="D980" s="43"/>
      <c r="E980" s="43"/>
      <c r="F980" s="43"/>
      <c r="G980" s="43"/>
      <c r="H980" s="43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</row>
    <row r="981" spans="1:22">
      <c r="A981" s="37"/>
      <c r="B981" s="37"/>
      <c r="C981" s="43"/>
      <c r="D981" s="43"/>
      <c r="E981" s="43"/>
      <c r="F981" s="43"/>
      <c r="G981" s="43"/>
      <c r="H981" s="43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</row>
    <row r="982" spans="1:22">
      <c r="A982" s="37"/>
      <c r="B982" s="37"/>
      <c r="C982" s="43"/>
      <c r="D982" s="43"/>
      <c r="E982" s="43"/>
      <c r="F982" s="43"/>
      <c r="G982" s="43"/>
      <c r="H982" s="43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</row>
    <row r="983" spans="1:22">
      <c r="A983" s="37"/>
      <c r="B983" s="37"/>
      <c r="C983" s="43"/>
      <c r="D983" s="43"/>
      <c r="E983" s="43"/>
      <c r="F983" s="43"/>
      <c r="G983" s="43"/>
      <c r="H983" s="43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</row>
    <row r="984" spans="1:22">
      <c r="A984" s="37"/>
      <c r="B984" s="37"/>
      <c r="C984" s="43"/>
      <c r="D984" s="43"/>
      <c r="E984" s="43"/>
      <c r="F984" s="43"/>
      <c r="G984" s="43"/>
      <c r="H984" s="43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</row>
    <row r="985" spans="1:22">
      <c r="A985" s="37"/>
      <c r="B985" s="37"/>
      <c r="C985" s="43"/>
      <c r="D985" s="43"/>
      <c r="E985" s="43"/>
      <c r="F985" s="43"/>
      <c r="G985" s="43"/>
      <c r="H985" s="43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</row>
    <row r="986" spans="1:22">
      <c r="A986" s="37"/>
      <c r="B986" s="37"/>
      <c r="C986" s="43"/>
      <c r="D986" s="43"/>
      <c r="E986" s="43"/>
      <c r="F986" s="43"/>
      <c r="G986" s="43"/>
      <c r="H986" s="43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</row>
    <row r="987" spans="1:22">
      <c r="A987" s="37"/>
      <c r="B987" s="37"/>
      <c r="C987" s="43"/>
      <c r="D987" s="43"/>
      <c r="E987" s="43"/>
      <c r="F987" s="43"/>
      <c r="G987" s="43"/>
      <c r="H987" s="43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</row>
    <row r="988" spans="1:22">
      <c r="A988" s="37"/>
      <c r="B988" s="37"/>
      <c r="C988" s="43"/>
      <c r="D988" s="43"/>
      <c r="E988" s="43"/>
      <c r="F988" s="43"/>
      <c r="G988" s="43"/>
      <c r="H988" s="43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</row>
    <row r="989" spans="1:22">
      <c r="A989" s="37"/>
      <c r="B989" s="37"/>
      <c r="C989" s="43"/>
      <c r="D989" s="43"/>
      <c r="E989" s="43"/>
      <c r="F989" s="43"/>
      <c r="G989" s="43"/>
      <c r="H989" s="43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</row>
    <row r="990" spans="1:22">
      <c r="A990" s="37"/>
      <c r="B990" s="37"/>
      <c r="C990" s="43"/>
      <c r="D990" s="43"/>
      <c r="E990" s="43"/>
      <c r="F990" s="43"/>
      <c r="G990" s="43"/>
      <c r="H990" s="43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</row>
    <row r="991" spans="1:22">
      <c r="A991" s="37"/>
      <c r="B991" s="37"/>
      <c r="C991" s="43"/>
      <c r="D991" s="43"/>
      <c r="E991" s="43"/>
      <c r="F991" s="43"/>
      <c r="G991" s="43"/>
      <c r="H991" s="43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</row>
    <row r="992" spans="1:22">
      <c r="A992" s="37"/>
      <c r="B992" s="37"/>
      <c r="C992" s="43"/>
      <c r="D992" s="43"/>
      <c r="E992" s="43"/>
      <c r="F992" s="43"/>
      <c r="G992" s="43"/>
      <c r="H992" s="43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</row>
    <row r="993" spans="1:22">
      <c r="A993" s="37"/>
      <c r="B993" s="37"/>
      <c r="C993" s="43"/>
      <c r="D993" s="43"/>
      <c r="E993" s="43"/>
      <c r="F993" s="43"/>
      <c r="G993" s="43"/>
      <c r="H993" s="43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</row>
    <row r="994" spans="1:22">
      <c r="A994" s="37"/>
      <c r="B994" s="37"/>
      <c r="C994" s="43"/>
      <c r="D994" s="43"/>
      <c r="E994" s="43"/>
      <c r="F994" s="43"/>
      <c r="G994" s="43"/>
      <c r="H994" s="43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</row>
    <row r="995" spans="1:22">
      <c r="A995" s="37"/>
      <c r="B995" s="37"/>
      <c r="C995" s="43"/>
      <c r="D995" s="43"/>
      <c r="E995" s="43"/>
      <c r="F995" s="43"/>
      <c r="G995" s="43"/>
      <c r="H995" s="43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</row>
    <row r="996" spans="1:22">
      <c r="A996" s="37"/>
      <c r="B996" s="37"/>
      <c r="C996" s="43"/>
      <c r="D996" s="43"/>
      <c r="E996" s="43"/>
      <c r="F996" s="43"/>
      <c r="G996" s="43"/>
      <c r="H996" s="43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</row>
    <row r="997" spans="1:22">
      <c r="A997" s="37"/>
      <c r="B997" s="37"/>
      <c r="C997" s="43"/>
      <c r="D997" s="43"/>
      <c r="E997" s="43"/>
      <c r="F997" s="43"/>
      <c r="G997" s="43"/>
      <c r="H997" s="43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</row>
    <row r="998" spans="1:22">
      <c r="A998" s="37"/>
      <c r="B998" s="37"/>
      <c r="C998" s="43"/>
      <c r="D998" s="43"/>
      <c r="E998" s="43"/>
      <c r="F998" s="43"/>
      <c r="G998" s="43"/>
      <c r="H998" s="43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</row>
    <row r="999" spans="1:22">
      <c r="A999" s="37"/>
      <c r="B999" s="37"/>
      <c r="C999" s="43"/>
      <c r="D999" s="43"/>
      <c r="E999" s="43"/>
      <c r="F999" s="43"/>
      <c r="G999" s="43"/>
      <c r="H999" s="43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</row>
  </sheetData>
  <conditionalFormatting sqref="B2">
    <cfRule type="expression" dxfId="331" priority="40">
      <formula>COUNTIF($C$1:$C$1032, B2) &gt; 1</formula>
    </cfRule>
  </conditionalFormatting>
  <conditionalFormatting sqref="B2:B10">
    <cfRule type="expression" dxfId="330" priority="113">
      <formula>B2=#REF!</formula>
    </cfRule>
  </conditionalFormatting>
  <conditionalFormatting sqref="B2:B25 B27:B49">
    <cfRule type="expression" dxfId="329" priority="62">
      <formula>COUNTIF($B$2:$B$992, B2) &gt; 1</formula>
    </cfRule>
  </conditionalFormatting>
  <conditionalFormatting sqref="B2:B25">
    <cfRule type="expression" dxfId="328" priority="15">
      <formula>COUNTIF($B$2:$B$949, B2) &gt; 1</formula>
    </cfRule>
    <cfRule type="expression" dxfId="327" priority="10">
      <formula>COUNTIF($C$1:$C$970, B2) &gt; 1</formula>
    </cfRule>
    <cfRule type="expression" dxfId="326" priority="11">
      <formula>COUNTIF($B$2:$B$951, B2) &gt; 1</formula>
    </cfRule>
    <cfRule type="expression" dxfId="325" priority="12">
      <formula>COUNTIF($C$1:$C$971, B2) &gt; 1</formula>
    </cfRule>
    <cfRule type="expression" dxfId="324" priority="13">
      <formula>COUNTIF($B$2:$B$952, B2) &gt; 1</formula>
    </cfRule>
    <cfRule type="expression" dxfId="323" priority="14">
      <formula>COUNTIF($C$1:$C$968, B2) &gt; 1</formula>
    </cfRule>
    <cfRule type="expression" dxfId="322" priority="17">
      <formula>COUNTIF($B$2:$B$950, B2) &gt; 1</formula>
    </cfRule>
  </conditionalFormatting>
  <conditionalFormatting sqref="B2:B26">
    <cfRule type="expression" dxfId="321" priority="2">
      <formula>COUNTIF($C$1:$C$973, B2) &gt; 1</formula>
    </cfRule>
    <cfRule type="expression" dxfId="320" priority="16">
      <formula>COUNTIF($C$1:$C$969, B2) &gt; 1</formula>
    </cfRule>
  </conditionalFormatting>
  <conditionalFormatting sqref="B2:B27 B29:B55">
    <cfRule type="expression" dxfId="319" priority="108">
      <formula>COUNTIF($B$2:$B$998, B2) &gt; 1</formula>
    </cfRule>
    <cfRule type="expression" dxfId="318" priority="110">
      <formula>COUNTIF($B$2:$B$999, B2) &gt; 1</formula>
    </cfRule>
  </conditionalFormatting>
  <conditionalFormatting sqref="B2:B27">
    <cfRule type="expression" dxfId="317" priority="24">
      <formula>COUNTIF($B$2:$B$956, B2) &gt; 1</formula>
    </cfRule>
    <cfRule type="expression" dxfId="316" priority="22">
      <formula>COUNTIF($C$1:$C$974, B2) &gt; 1</formula>
    </cfRule>
    <cfRule type="expression" dxfId="315" priority="23">
      <formula>COUNTIF($B$2:$B$955, B2) &gt; 1</formula>
    </cfRule>
  </conditionalFormatting>
  <conditionalFormatting sqref="B2:B28 B30:B53">
    <cfRule type="expression" dxfId="314" priority="57">
      <formula>COUNTIF($C$1:$C$1014, B2) &gt; 1</formula>
    </cfRule>
  </conditionalFormatting>
  <conditionalFormatting sqref="B2:B28">
    <cfRule type="expression" dxfId="313" priority="6">
      <formula>COUNTIF($C$1:$C$978, B2) &gt; 1</formula>
    </cfRule>
    <cfRule type="expression" dxfId="312" priority="18">
      <formula>COUNTIF($C$1:$C$976, B2) &gt; 1</formula>
    </cfRule>
    <cfRule type="expression" dxfId="311" priority="19">
      <formula>COUNTIF($B$2:$B$957, B2) &gt; 1</formula>
    </cfRule>
    <cfRule type="expression" dxfId="310" priority="20">
      <formula>COUNTIF($C$1:$C$977, B2) &gt; 1</formula>
    </cfRule>
    <cfRule type="expression" dxfId="309" priority="21">
      <formula>COUNTIF($B$2:$B$958, B2) &gt; 1</formula>
    </cfRule>
  </conditionalFormatting>
  <conditionalFormatting sqref="B2:B31">
    <cfRule type="expression" dxfId="308" priority="35">
      <formula>COUNTIF($B$2:$B$962, B2) &gt; 1</formula>
    </cfRule>
    <cfRule type="expression" dxfId="307" priority="37">
      <formula>COUNTIF($C$1:$C$975, B2) &gt; 1</formula>
    </cfRule>
    <cfRule type="expression" dxfId="306" priority="31">
      <formula>COUNTIF($B$2:$B$964, B2) &gt; 1</formula>
    </cfRule>
    <cfRule type="expression" dxfId="305" priority="30">
      <formula>COUNTIF($C$1:$C$983, B2) &gt; 1</formula>
    </cfRule>
    <cfRule type="expression" dxfId="304" priority="32">
      <formula>COUNTIF($C$1:$C$980, B2) &gt; 1</formula>
    </cfRule>
    <cfRule type="expression" dxfId="303" priority="33">
      <formula>COUNTIF($B$2:$B$961, B2) &gt; 1</formula>
    </cfRule>
    <cfRule type="expression" dxfId="302" priority="29">
      <formula>COUNTIF($B$2:$B$963, B2) &gt; 1</formula>
    </cfRule>
    <cfRule type="expression" dxfId="301" priority="34">
      <formula>COUNTIF($C$1:$C$981, B2) &gt; 1</formula>
    </cfRule>
  </conditionalFormatting>
  <conditionalFormatting sqref="B2:B32">
    <cfRule type="expression" dxfId="300" priority="5">
      <formula>COUNTIF($C$1:$C$985, B2) &gt; 1</formula>
    </cfRule>
    <cfRule type="expression" dxfId="299" priority="36">
      <formula>COUNTIF($C$1:$C$982, B2) &gt; 1</formula>
    </cfRule>
  </conditionalFormatting>
  <conditionalFormatting sqref="B2:B33">
    <cfRule type="expression" dxfId="298" priority="38">
      <formula>COUNTIF($C$1:$C$986, B2) &gt; 1</formula>
    </cfRule>
  </conditionalFormatting>
  <conditionalFormatting sqref="B2:B35">
    <cfRule type="expression" dxfId="297" priority="8">
      <formula>COUNTIF($B$1:$B$981, B2) &gt; 1</formula>
    </cfRule>
    <cfRule type="expression" dxfId="296" priority="56">
      <formula>COUNTIF($B$2:$B$975, B2) &gt; 1</formula>
    </cfRule>
  </conditionalFormatting>
  <conditionalFormatting sqref="B2:B36">
    <cfRule type="expression" dxfId="295" priority="7">
      <formula>COUNTIF($B$1:$B$978, B2) &gt; 1</formula>
    </cfRule>
    <cfRule type="expression" dxfId="294" priority="54">
      <formula>COUNTIF($B$2:$B$970, B2) &gt; 1</formula>
    </cfRule>
    <cfRule type="expression" dxfId="293" priority="51">
      <formula>COUNTIF($C$1:$C$988, B2) &gt; 1</formula>
    </cfRule>
    <cfRule type="expression" dxfId="292" priority="52">
      <formula>COUNTIF($B$2:$B$969, B2) &gt; 1</formula>
    </cfRule>
    <cfRule type="expression" dxfId="291" priority="53">
      <formula>COUNTIF($C$1:$C$989, B2) &gt; 1</formula>
    </cfRule>
  </conditionalFormatting>
  <conditionalFormatting sqref="B2:B37">
    <cfRule type="expression" dxfId="290" priority="4">
      <formula>COUNTIF($B$1:$B$973, B2) &gt; 1</formula>
    </cfRule>
    <cfRule type="expression" dxfId="289" priority="9">
      <formula>COUNTIF($B$1:$B$991, B2) &gt; 1</formula>
    </cfRule>
    <cfRule type="expression" dxfId="288" priority="50">
      <formula>COUNTIF($B$2:$B$972, B2) &gt; 1</formula>
    </cfRule>
    <cfRule type="expression" dxfId="287" priority="83">
      <formula>COUNTIF($B$2:$B$978, B2) &gt; 1</formula>
    </cfRule>
    <cfRule type="expression" dxfId="286" priority="82">
      <formula>COUNTIF($C$1:$C$997, B2) &gt; 1</formula>
    </cfRule>
    <cfRule type="expression" dxfId="285" priority="47">
      <formula>COUNTIF($C$1:$C$990, B2) &gt; 1</formula>
    </cfRule>
    <cfRule type="expression" dxfId="284" priority="48">
      <formula>COUNTIF($B$2:$B$971, B2) &gt; 1</formula>
    </cfRule>
    <cfRule type="expression" dxfId="283" priority="49">
      <formula>COUNTIF($C$1:$C$991, B2) &gt; 1</formula>
    </cfRule>
    <cfRule type="expression" dxfId="282" priority="85">
      <formula>COUNTIF($B$2:$B$979, B2) &gt; 1</formula>
    </cfRule>
    <cfRule type="expression" dxfId="281" priority="87">
      <formula>COUNTIF($B$2:$B$976, B2) &gt; 1</formula>
    </cfRule>
    <cfRule type="expression" dxfId="280" priority="89">
      <formula>COUNTIF($B$2:$B$977, B2) &gt; 1</formula>
    </cfRule>
    <cfRule type="expression" dxfId="279" priority="1">
      <formula>COUNTIF($B$1:$B$969, B2) &gt; 1</formula>
    </cfRule>
  </conditionalFormatting>
  <conditionalFormatting sqref="B2:B38">
    <cfRule type="expression" dxfId="278" priority="27">
      <formula>COUNTIF($C$1:$C$992, B2) &gt; 1</formula>
    </cfRule>
    <cfRule type="expression" dxfId="277" priority="42">
      <formula>COUNTIF($C$1:$C$993, B2) &gt; 1</formula>
    </cfRule>
  </conditionalFormatting>
  <conditionalFormatting sqref="B2:B39">
    <cfRule type="expression" dxfId="276" priority="25">
      <formula>COUNTIF($C$1:$C$999, B2) &gt; 1</formula>
    </cfRule>
    <cfRule type="expression" dxfId="275" priority="26">
      <formula>COUNTIF($K$2:$K$76, B2) &gt; 1</formula>
    </cfRule>
    <cfRule type="expression" dxfId="274" priority="28">
      <formula>COUNTIF($B$2:$B$77, B2) &gt; 1</formula>
    </cfRule>
    <cfRule type="expression" dxfId="273" priority="84">
      <formula>COUNTIF($C$1:$C$998, B2) &gt; 1</formula>
    </cfRule>
  </conditionalFormatting>
  <conditionalFormatting sqref="B2:B40">
    <cfRule type="expression" dxfId="272" priority="88">
      <formula>COUNTIF($C$1:$C$996, B2) &gt; 1</formula>
    </cfRule>
    <cfRule type="expression" dxfId="271" priority="64">
      <formula>COUNTIF($C$1:$C$1000, B2) &gt; 1</formula>
    </cfRule>
    <cfRule type="expression" dxfId="270" priority="61">
      <formula>COUNTIF($B$2:$B$981, B2) &gt; 1</formula>
    </cfRule>
    <cfRule type="expression" dxfId="269" priority="86">
      <formula>COUNTIF($C$1:$C$995, B2) &gt; 1</formula>
    </cfRule>
    <cfRule type="expression" dxfId="268" priority="55">
      <formula>COUNTIF($C$1:$C$994, B2) &gt; 1</formula>
    </cfRule>
  </conditionalFormatting>
  <conditionalFormatting sqref="B2:B41">
    <cfRule type="expression" dxfId="267" priority="94">
      <formula>COUNTIF($C$1:$C$1001, B2) &gt; 1</formula>
    </cfRule>
    <cfRule type="expression" dxfId="266" priority="95">
      <formula>COUNTIF($B$2:$B$982, B2) &gt; 1</formula>
    </cfRule>
  </conditionalFormatting>
  <conditionalFormatting sqref="B2:B42">
    <cfRule type="expression" dxfId="265" priority="96">
      <formula>COUNTIF($C$1:$C$1002, B2) &gt; 1</formula>
    </cfRule>
    <cfRule type="expression" dxfId="264" priority="97">
      <formula>COUNTIF($B$2:$B$983, B2) &gt; 1</formula>
    </cfRule>
  </conditionalFormatting>
  <conditionalFormatting sqref="B2:B43">
    <cfRule type="expression" dxfId="263" priority="74">
      <formula>COUNTIF($C$1:$C$1005, B2) &gt; 1</formula>
    </cfRule>
    <cfRule type="expression" dxfId="262" priority="90">
      <formula>COUNTIF($C$1:$C$1003, B2) &gt; 1</formula>
    </cfRule>
    <cfRule type="expression" dxfId="261" priority="91">
      <formula>COUNTIF($B$2:$B$984, B2) &gt; 1</formula>
    </cfRule>
    <cfRule type="expression" dxfId="260" priority="93">
      <formula>COUNTIF($B$2:$B$985, B2) &gt; 1</formula>
    </cfRule>
    <cfRule type="expression" dxfId="259" priority="92">
      <formula>COUNTIF($C$1:$C$1004, B2) &gt; 1</formula>
    </cfRule>
  </conditionalFormatting>
  <conditionalFormatting sqref="B2:B44">
    <cfRule type="expression" dxfId="258" priority="60">
      <formula>COUNTIF($C$1:$C$1006, B2) &gt; 1</formula>
    </cfRule>
  </conditionalFormatting>
  <conditionalFormatting sqref="B2:B46">
    <cfRule type="expression" dxfId="257" priority="104">
      <formula>COUNTIF($B$2:$B$988, B2) &gt; 1</formula>
    </cfRule>
    <cfRule type="expression" dxfId="256" priority="45">
      <formula>COUNTIF($B$1:$B$1001, B2) &gt; 1</formula>
    </cfRule>
    <cfRule type="expression" dxfId="255" priority="103">
      <formula>COUNTIF($C$1:$C$1007, B2) &gt; 1</formula>
    </cfRule>
  </conditionalFormatting>
  <conditionalFormatting sqref="B2:B47">
    <cfRule type="expression" dxfId="254" priority="105">
      <formula>COUNTIF($C$1:$C$1008, B2) &gt; 1</formula>
    </cfRule>
    <cfRule type="expression" dxfId="253" priority="106">
      <formula>COUNTIF($B$2:$B$989, B2) &gt; 1</formula>
    </cfRule>
    <cfRule type="expression" dxfId="252" priority="44">
      <formula>COUNTIF($B$1:$B$998, B2) &gt; 1</formula>
    </cfRule>
  </conditionalFormatting>
  <conditionalFormatting sqref="B2:B48">
    <cfRule type="expression" dxfId="251" priority="41">
      <formula>COUNTIF($B$1:$B$989, B2) &gt; 1</formula>
    </cfRule>
    <cfRule type="expression" dxfId="250" priority="99">
      <formula>COUNTIF($C$1:$C$1009, B2) &gt; 1</formula>
    </cfRule>
    <cfRule type="expression" dxfId="249" priority="100">
      <formula>COUNTIF($B$2:$B$990, B2) &gt; 1</formula>
    </cfRule>
  </conditionalFormatting>
  <conditionalFormatting sqref="B2:B49">
    <cfRule type="expression" dxfId="248" priority="101">
      <formula>COUNTIF($C$1:$C$1010, B2) &gt; 1</formula>
    </cfRule>
    <cfRule type="expression" dxfId="247" priority="102">
      <formula>COUNTIF($B$2:$B$991, B2) &gt; 1</formula>
    </cfRule>
    <cfRule type="expression" dxfId="246" priority="46">
      <formula>COUNTIF($B$1:$B$1011, B2) &gt; 1</formula>
    </cfRule>
  </conditionalFormatting>
  <conditionalFormatting sqref="B2:B51">
    <cfRule type="expression" dxfId="245" priority="65">
      <formula>COUNTIF($C$1:$C$1011, B2) &gt; 1</formula>
    </cfRule>
    <cfRule type="expression" dxfId="244" priority="43">
      <formula>COUNTIF($B$1:$B$993, B2) &gt; 1</formula>
    </cfRule>
  </conditionalFormatting>
  <conditionalFormatting sqref="B2:B52">
    <cfRule type="expression" dxfId="243" priority="73">
      <formula>COUNTIF($C$1:$C$1012, B2) &gt; 1</formula>
    </cfRule>
    <cfRule type="expression" dxfId="242" priority="98">
      <formula>COUNTIF($C$1:$C$1013, B2) &gt; 1</formula>
    </cfRule>
  </conditionalFormatting>
  <conditionalFormatting sqref="B2:B53">
    <cfRule type="expression" dxfId="241" priority="59">
      <formula>COUNTIF($B$2:$B$97, B2) &gt; 1</formula>
    </cfRule>
    <cfRule type="expression" dxfId="240" priority="58">
      <formula>COUNTIF($K$2:$K$96, B2) &gt; 1</formula>
    </cfRule>
  </conditionalFormatting>
  <conditionalFormatting sqref="B2:B54">
    <cfRule type="expression" dxfId="239" priority="76">
      <formula>COUNTIF($B$1:$B$1005, B2) &gt; 1</formula>
    </cfRule>
    <cfRule type="expression" dxfId="238" priority="78">
      <formula>COUNTIF($B$1:$B$1008, B2) &gt; 1</formula>
    </cfRule>
    <cfRule type="expression" dxfId="237" priority="111">
      <formula>COUNTIF($C$1:$C$1015, B2) &gt; 1</formula>
    </cfRule>
    <cfRule type="expression" dxfId="236" priority="112">
      <formula>COUNTIF($B$2:$B$996, B2) &gt; 1</formula>
    </cfRule>
  </conditionalFormatting>
  <conditionalFormatting sqref="B2:B55">
    <cfRule type="expression" dxfId="235" priority="39">
      <formula>COUNTIF($B$1:$B$975, B2) &gt; 1</formula>
    </cfRule>
    <cfRule type="expression" dxfId="234" priority="63">
      <formula>COUNTIF($B$1:$B$996, B2) &gt; 1</formula>
    </cfRule>
    <cfRule type="expression" dxfId="233" priority="66">
      <formula>COUNTIF($B$1:$B$1000, B2) &gt; 1</formula>
    </cfRule>
    <cfRule type="expression" dxfId="232" priority="77">
      <formula>COUNTIF($C$1:$C$1019, B2) &gt; 1</formula>
    </cfRule>
    <cfRule type="expression" dxfId="231" priority="80">
      <formula>COUNTIF($B$1:$B$1018, B2) &gt; 1</formula>
    </cfRule>
    <cfRule type="expression" dxfId="230" priority="107">
      <formula>COUNTIF($C$1:$C$1017, B2) &gt; 1</formula>
    </cfRule>
    <cfRule type="expression" dxfId="229" priority="109">
      <formula>COUNTIF($C$1:$C$1018, B2) &gt; 1</formula>
    </cfRule>
  </conditionalFormatting>
  <conditionalFormatting sqref="B2:B56">
    <cfRule type="expression" dxfId="228" priority="81">
      <formula>COUNTIF($C$1:$C$1020, B2) &gt; 1</formula>
    </cfRule>
  </conditionalFormatting>
  <conditionalFormatting sqref="B7 B55">
    <cfRule type="expression" dxfId="227" priority="68">
      <formula>COUNTIF($C$1:$C$1021, B7) &gt; 1</formula>
    </cfRule>
  </conditionalFormatting>
  <conditionalFormatting sqref="B14">
    <cfRule type="expression" dxfId="226" priority="3">
      <formula>COUNTIF($C$1:$C$984, B14) &gt; 1</formula>
    </cfRule>
  </conditionalFormatting>
  <conditionalFormatting sqref="B18">
    <cfRule type="expression" dxfId="225" priority="75">
      <formula>COUNTIF($C$1:$C$1016, B18) &gt; 1</formula>
    </cfRule>
  </conditionalFormatting>
  <conditionalFormatting sqref="B19 B55">
    <cfRule type="expression" dxfId="224" priority="67">
      <formula>COUNTIF($C$1:$C$1022, B19) &gt; 1</formula>
    </cfRule>
  </conditionalFormatting>
  <conditionalFormatting sqref="B21">
    <cfRule type="expression" dxfId="223" priority="79">
      <formula>COUNTIF($C$1:$C$1029, B21) &gt; 1</formula>
    </cfRule>
  </conditionalFormatting>
  <conditionalFormatting sqref="B55">
    <cfRule type="expression" dxfId="222" priority="69">
      <formula>COUNTIF($C$1:$C$1026, B55) &gt; 1</formula>
    </cfRule>
    <cfRule type="expression" dxfId="221" priority="70">
      <formula>COUNTIF($K$2:$K$103, B55) &gt; 1</formula>
    </cfRule>
    <cfRule type="expression" dxfId="220" priority="71">
      <formula>COUNTIF($C$1:$C$1025, B55) &gt; 1</formula>
    </cfRule>
    <cfRule type="expression" dxfId="219" priority="72">
      <formula>COUNTIF($B$2:$B$104, B55) &gt; 1</formula>
    </cfRule>
  </conditionalFormatting>
  <conditionalFormatting sqref="C2:G999 H32">
    <cfRule type="expression" dxfId="218" priority="114">
      <formula>C2&gt;0</formula>
    </cfRule>
  </conditionalFormatting>
  <dataValidations count="2">
    <dataValidation type="list" allowBlank="1" showErrorMessage="1" sqref="A2:A63" xr:uid="{00000000-0002-0000-0B00-000000000000}">
      <formula1>"24H,Minh Châu,Nguyễn Chí Thanh,Rạch Bùng Binh,Nguyễn Thị Thập,Nguyễn Văn Quá,Đỗ Quang Đẩu,Hàng Bông,Đường Láng,Nam Hòa,Lê Bình"</formula1>
    </dataValidation>
    <dataValidation type="list" allowBlank="1" showErrorMessage="1" sqref="A64:A79" xr:uid="{00000000-0002-0000-0B00-000001000000}">
      <formula1>"Hàng Bông,Đường Láng,Trương Định,24H,Minh Châu,Nguyễn Chí Thanh,Thống Nhất,Liên Tỉnh,Nguyễn Thị Thập,Nguyễn Văn Quá,Đỗ Quang Đẩu"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2942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24.7109375" customWidth="1"/>
    <col min="2" max="2" width="27.7109375" customWidth="1"/>
    <col min="3" max="3" width="16.42578125" customWidth="1"/>
    <col min="4" max="4" width="32.140625" customWidth="1"/>
    <col min="5" max="5" width="17.42578125" customWidth="1"/>
    <col min="6" max="8" width="15.7109375" customWidth="1"/>
    <col min="9" max="10" width="11" customWidth="1"/>
    <col min="11" max="11" width="25.140625" customWidth="1"/>
    <col min="12" max="12" width="25.85546875" customWidth="1"/>
    <col min="13" max="13" width="23.5703125" customWidth="1"/>
    <col min="14" max="14" width="9.42578125" customWidth="1"/>
    <col min="15" max="16" width="26.7109375" customWidth="1"/>
    <col min="17" max="17" width="23.85546875" customWidth="1"/>
    <col min="18" max="18" width="17.85546875" customWidth="1"/>
    <col min="19" max="19" width="11" customWidth="1"/>
    <col min="20" max="21" width="21.42578125" customWidth="1"/>
    <col min="22" max="24" width="11" customWidth="1"/>
  </cols>
  <sheetData>
    <row r="1" spans="1:32">
      <c r="A1" s="5" t="s">
        <v>0</v>
      </c>
      <c r="B1" s="5" t="s">
        <v>173</v>
      </c>
      <c r="C1" s="5" t="s">
        <v>480</v>
      </c>
      <c r="D1" s="5" t="s">
        <v>191</v>
      </c>
      <c r="E1" s="5" t="s">
        <v>481</v>
      </c>
      <c r="F1" s="100" t="s">
        <v>193</v>
      </c>
      <c r="G1" s="71" t="s">
        <v>483</v>
      </c>
      <c r="H1" s="104" t="s">
        <v>484</v>
      </c>
      <c r="I1" s="101"/>
      <c r="J1" s="101"/>
      <c r="K1" s="56" t="s">
        <v>0</v>
      </c>
      <c r="L1" s="56" t="s">
        <v>173</v>
      </c>
      <c r="M1" s="76" t="s">
        <v>485</v>
      </c>
      <c r="N1" s="141" t="s">
        <v>138</v>
      </c>
      <c r="O1" s="141" t="s">
        <v>983</v>
      </c>
      <c r="P1" s="141" t="s">
        <v>984</v>
      </c>
      <c r="Q1" s="141" t="s">
        <v>45</v>
      </c>
      <c r="R1" s="101"/>
      <c r="S1" s="101"/>
      <c r="T1" s="101"/>
      <c r="U1" s="101"/>
      <c r="V1" s="101"/>
      <c r="W1" s="101"/>
      <c r="X1" s="101"/>
      <c r="Y1" s="107"/>
      <c r="Z1" s="107"/>
      <c r="AA1" s="107"/>
      <c r="AB1" s="107"/>
      <c r="AC1" s="107"/>
      <c r="AD1" s="107"/>
      <c r="AE1" s="107"/>
      <c r="AF1" s="107"/>
    </row>
    <row r="2" spans="1:32">
      <c r="A2" s="36"/>
      <c r="B2" s="37"/>
      <c r="C2" s="110"/>
      <c r="D2" s="109"/>
      <c r="E2" s="69"/>
      <c r="F2" s="111" t="str">
        <f>IF(ISNUMBER(SEARCH("h",E2)),
    LEFT(E2,SEARCH("h",E2)-1) + IFERROR(MID(E2,SEARCH("h",E2)+1,LEN(E2)-SEARCH("h",E2)-1)/60, 0),
    IF(ISNUMBER(SEARCH("p",E2)), LEFT(E2,SEARCH("p",E2)-1)/60, "")
)</f>
        <v/>
      </c>
      <c r="G2" s="142">
        <f t="shared" ref="G2:G33" si="0">IF(AND(ISNUMBER(F2), F2&lt;2), 1, 0)</f>
        <v>0</v>
      </c>
      <c r="H2" s="143">
        <f t="shared" ref="H2:H33" si="1">IF(AND(G2=1, COUNTIFS(A:A, A2, B:B, B2, C:C, C2) &gt; 1), 1, 0)</f>
        <v>0</v>
      </c>
      <c r="I2" s="69"/>
      <c r="J2" s="69"/>
      <c r="K2" s="36" t="s">
        <v>15</v>
      </c>
      <c r="L2" s="37" t="s">
        <v>71</v>
      </c>
      <c r="M2" s="114">
        <f ca="1">IFERROR(__xludf.DUMMYFUNCTION("COUNTUNIQUEIFS(C:C,A:A,K2,B:B,L2)-SUMIFS(G:G,A:A,K2,B:B,L2)+SUMIFS(H:H,A:A,K2,B:B,L2)"),0)</f>
        <v>0</v>
      </c>
      <c r="N2" s="114">
        <f t="shared" ref="N2:N33" si="2">O2+P2</f>
        <v>0</v>
      </c>
      <c r="O2" s="114">
        <f t="shared" ref="O2:O33" si="3">SUMIFS(F:F,B:B,L2,A:A,K2) - P2</f>
        <v>0</v>
      </c>
      <c r="P2" s="114">
        <f t="shared" ref="P2:P33" si="4">SUMIFS(F:F, B:B, L2, D:D, "*đêm*",A:A,K2)</f>
        <v>0</v>
      </c>
      <c r="Q2" s="125"/>
      <c r="R2" s="125"/>
      <c r="S2" s="69"/>
      <c r="T2" s="120"/>
      <c r="U2" s="120"/>
      <c r="V2" s="69"/>
      <c r="W2" s="69"/>
      <c r="X2" s="69"/>
      <c r="Y2" s="7"/>
      <c r="Z2" s="7"/>
      <c r="AA2" s="7"/>
      <c r="AB2" s="7"/>
      <c r="AC2" s="7"/>
      <c r="AD2" s="7"/>
      <c r="AE2" s="7"/>
      <c r="AF2" s="7"/>
    </row>
    <row r="3" spans="1:32">
      <c r="A3" s="36"/>
      <c r="B3" s="37"/>
      <c r="C3" s="110"/>
      <c r="D3" s="109"/>
      <c r="E3" s="69"/>
      <c r="F3" s="111" t="str">
        <f t="shared" ref="F3:F66" si="5">IF(ISNUMBER(SEARCH("h",E3)), LEFT(E3,SEARCH("h",E3)-1) + IFERROR(MID(E3,SEARCH("h",E3)+1,LEN(E3)-SEARCH("h",E3)-1)/60, 0), IF(ISNUMBER(SEARCH("p",E3)), LEFT(E3,SEARCH("p",E3)-1)/60, "")
)</f>
        <v/>
      </c>
      <c r="G3" s="142">
        <f t="shared" si="0"/>
        <v>0</v>
      </c>
      <c r="H3" s="143">
        <f t="shared" si="1"/>
        <v>0</v>
      </c>
      <c r="I3" s="69"/>
      <c r="J3" s="69"/>
      <c r="K3" s="36" t="s">
        <v>15</v>
      </c>
      <c r="L3" s="37" t="s">
        <v>79</v>
      </c>
      <c r="M3" s="114">
        <f ca="1">IFERROR(__xludf.DUMMYFUNCTION("COUNTUNIQUEIFS(C:C,A:A,K3,B:B,L3)-SUMIFS(G:G,A:A,K3,B:B,L3)+SUMIFS(H:H,A:A,K3,B:B,L3)"),0)</f>
        <v>0</v>
      </c>
      <c r="N3" s="114">
        <f t="shared" si="2"/>
        <v>0</v>
      </c>
      <c r="O3" s="114">
        <f t="shared" si="3"/>
        <v>0</v>
      </c>
      <c r="P3" s="114">
        <f t="shared" si="4"/>
        <v>0</v>
      </c>
      <c r="Q3" s="125"/>
      <c r="R3" s="125"/>
      <c r="S3" s="69"/>
      <c r="T3" s="120"/>
      <c r="U3" s="120"/>
      <c r="V3" s="69"/>
      <c r="W3" s="69"/>
      <c r="X3" s="69"/>
      <c r="Y3" s="7"/>
      <c r="Z3" s="7"/>
      <c r="AA3" s="7"/>
      <c r="AB3" s="7"/>
      <c r="AC3" s="7"/>
      <c r="AD3" s="7"/>
      <c r="AE3" s="7"/>
      <c r="AF3" s="7"/>
    </row>
    <row r="4" spans="1:32">
      <c r="A4" s="36"/>
      <c r="B4" s="37"/>
      <c r="C4" s="137"/>
      <c r="D4" s="42"/>
      <c r="E4" s="36"/>
      <c r="F4" s="111" t="str">
        <f t="shared" si="5"/>
        <v/>
      </c>
      <c r="G4" s="142">
        <f t="shared" si="0"/>
        <v>0</v>
      </c>
      <c r="H4" s="143">
        <f t="shared" si="1"/>
        <v>0</v>
      </c>
      <c r="I4" s="69"/>
      <c r="J4" s="69"/>
      <c r="K4" s="36" t="s">
        <v>15</v>
      </c>
      <c r="L4" s="42" t="s">
        <v>985</v>
      </c>
      <c r="M4" s="114">
        <f ca="1">IFERROR(__xludf.DUMMYFUNCTION("COUNTUNIQUEIFS(C:C,A:A,K4,B:B,L4)-SUMIFS(G:G,A:A,K4,B:B,L4)+SUMIFS(H:H,A:A,K4,B:B,L4)"),0)</f>
        <v>0</v>
      </c>
      <c r="N4" s="114">
        <f t="shared" si="2"/>
        <v>0</v>
      </c>
      <c r="O4" s="114">
        <f t="shared" si="3"/>
        <v>0</v>
      </c>
      <c r="P4" s="114">
        <f t="shared" si="4"/>
        <v>0</v>
      </c>
      <c r="Q4" s="125"/>
      <c r="R4" s="125"/>
      <c r="S4" s="69"/>
      <c r="T4" s="120"/>
      <c r="U4" s="120"/>
      <c r="V4" s="69"/>
      <c r="W4" s="69"/>
      <c r="X4" s="69"/>
      <c r="Y4" s="7"/>
      <c r="Z4" s="7"/>
      <c r="AA4" s="7"/>
      <c r="AB4" s="7"/>
      <c r="AC4" s="7"/>
      <c r="AD4" s="7"/>
      <c r="AE4" s="7"/>
      <c r="AF4" s="7"/>
    </row>
    <row r="5" spans="1:32">
      <c r="A5" s="36"/>
      <c r="B5" s="37"/>
      <c r="C5" s="137"/>
      <c r="D5" s="42"/>
      <c r="E5" s="36"/>
      <c r="F5" s="111" t="str">
        <f t="shared" si="5"/>
        <v/>
      </c>
      <c r="G5" s="142">
        <f t="shared" si="0"/>
        <v>0</v>
      </c>
      <c r="H5" s="143">
        <f t="shared" si="1"/>
        <v>0</v>
      </c>
      <c r="I5" s="69"/>
      <c r="J5" s="69"/>
      <c r="K5" s="36" t="s">
        <v>15</v>
      </c>
      <c r="L5" s="37" t="s">
        <v>78</v>
      </c>
      <c r="M5" s="114">
        <f ca="1">IFERROR(__xludf.DUMMYFUNCTION("COUNTUNIQUEIFS(C:C,A:A,K5,B:B,L5)-SUMIFS(G:G,A:A,K5,B:B,L5)+SUMIFS(H:H,A:A,K5,B:B,L5)"),0)</f>
        <v>0</v>
      </c>
      <c r="N5" s="114">
        <f t="shared" si="2"/>
        <v>0</v>
      </c>
      <c r="O5" s="114">
        <f t="shared" si="3"/>
        <v>0</v>
      </c>
      <c r="P5" s="114">
        <f t="shared" si="4"/>
        <v>0</v>
      </c>
      <c r="Q5" s="125"/>
      <c r="R5" s="125"/>
      <c r="S5" s="69"/>
      <c r="T5" s="120"/>
      <c r="U5" s="120"/>
      <c r="V5" s="69"/>
      <c r="W5" s="69"/>
      <c r="X5" s="69"/>
      <c r="Y5" s="7"/>
      <c r="Z5" s="7"/>
      <c r="AA5" s="7"/>
      <c r="AB5" s="7"/>
      <c r="AC5" s="7"/>
      <c r="AD5" s="7"/>
      <c r="AE5" s="7"/>
      <c r="AF5" s="7"/>
    </row>
    <row r="6" spans="1:32">
      <c r="A6" s="36"/>
      <c r="B6" s="7"/>
      <c r="C6" s="137"/>
      <c r="D6" s="42"/>
      <c r="E6" s="36"/>
      <c r="F6" s="111" t="str">
        <f t="shared" si="5"/>
        <v/>
      </c>
      <c r="G6" s="142">
        <f t="shared" si="0"/>
        <v>0</v>
      </c>
      <c r="H6" s="143">
        <f t="shared" si="1"/>
        <v>0</v>
      </c>
      <c r="I6" s="69"/>
      <c r="J6" s="69"/>
      <c r="K6" s="36" t="s">
        <v>15</v>
      </c>
      <c r="L6" s="37" t="s">
        <v>77</v>
      </c>
      <c r="M6" s="114">
        <f ca="1">IFERROR(__xludf.DUMMYFUNCTION("COUNTUNIQUEIFS(C:C,A:A,K6,B:B,L6)-SUMIFS(G:G,A:A,K6,B:B,L6)+SUMIFS(H:H,A:A,K6,B:B,L6)"),0)</f>
        <v>0</v>
      </c>
      <c r="N6" s="114">
        <f t="shared" si="2"/>
        <v>0</v>
      </c>
      <c r="O6" s="114">
        <f t="shared" si="3"/>
        <v>0</v>
      </c>
      <c r="P6" s="114">
        <f t="shared" si="4"/>
        <v>0</v>
      </c>
      <c r="Q6" s="125"/>
      <c r="R6" s="125"/>
      <c r="S6" s="69"/>
      <c r="T6" s="120"/>
      <c r="U6" s="120"/>
      <c r="V6" s="69"/>
      <c r="W6" s="69"/>
      <c r="X6" s="69"/>
      <c r="Y6" s="7"/>
      <c r="Z6" s="7"/>
      <c r="AA6" s="7"/>
      <c r="AB6" s="7"/>
      <c r="AC6" s="7"/>
      <c r="AD6" s="7"/>
      <c r="AE6" s="7"/>
      <c r="AF6" s="7"/>
    </row>
    <row r="7" spans="1:32">
      <c r="A7" s="36"/>
      <c r="B7" s="7"/>
      <c r="C7" s="137"/>
      <c r="D7" s="42"/>
      <c r="E7" s="36"/>
      <c r="F7" s="111" t="str">
        <f t="shared" si="5"/>
        <v/>
      </c>
      <c r="G7" s="142">
        <f t="shared" si="0"/>
        <v>0</v>
      </c>
      <c r="H7" s="143">
        <f t="shared" si="1"/>
        <v>0</v>
      </c>
      <c r="I7" s="69"/>
      <c r="J7" s="69"/>
      <c r="K7" s="36" t="s">
        <v>15</v>
      </c>
      <c r="L7" s="37" t="s">
        <v>986</v>
      </c>
      <c r="M7" s="114">
        <f ca="1">IFERROR(__xludf.DUMMYFUNCTION("COUNTUNIQUEIFS(C:C,A:A,K7,B:B,L7)-SUMIFS(G:G,A:A,K7,B:B,L7)+SUMIFS(H:H,A:A,K7,B:B,L7)"),0)</f>
        <v>0</v>
      </c>
      <c r="N7" s="114">
        <f t="shared" si="2"/>
        <v>0</v>
      </c>
      <c r="O7" s="114">
        <f t="shared" si="3"/>
        <v>0</v>
      </c>
      <c r="P7" s="114">
        <f t="shared" si="4"/>
        <v>0</v>
      </c>
      <c r="Q7" s="125"/>
      <c r="R7" s="125"/>
      <c r="S7" s="69"/>
      <c r="T7" s="120"/>
      <c r="U7" s="120"/>
      <c r="V7" s="69"/>
      <c r="W7" s="69"/>
      <c r="X7" s="69"/>
      <c r="Y7" s="7"/>
      <c r="Z7" s="7"/>
      <c r="AA7" s="7"/>
      <c r="AB7" s="7"/>
      <c r="AC7" s="7"/>
      <c r="AD7" s="7"/>
      <c r="AE7" s="7"/>
      <c r="AF7" s="7"/>
    </row>
    <row r="8" spans="1:32">
      <c r="A8" s="36"/>
      <c r="B8" s="7"/>
      <c r="C8" s="137"/>
      <c r="D8" s="42"/>
      <c r="E8" s="36"/>
      <c r="F8" s="111" t="str">
        <f t="shared" si="5"/>
        <v/>
      </c>
      <c r="G8" s="142">
        <f t="shared" si="0"/>
        <v>0</v>
      </c>
      <c r="H8" s="143">
        <f t="shared" si="1"/>
        <v>0</v>
      </c>
      <c r="I8" s="69"/>
      <c r="J8" s="69"/>
      <c r="K8" s="36" t="s">
        <v>15</v>
      </c>
      <c r="L8" s="37" t="s">
        <v>93</v>
      </c>
      <c r="M8" s="114">
        <f ca="1">IFERROR(__xludf.DUMMYFUNCTION("COUNTUNIQUEIFS(C:C,A:A,K8,B:B,L8)-SUMIFS(G:G,A:A,K8,B:B,L8)+SUMIFS(H:H,A:A,K8,B:B,L8)"),0)</f>
        <v>0</v>
      </c>
      <c r="N8" s="114">
        <f t="shared" si="2"/>
        <v>0</v>
      </c>
      <c r="O8" s="114">
        <f t="shared" si="3"/>
        <v>0</v>
      </c>
      <c r="P8" s="114">
        <f t="shared" si="4"/>
        <v>0</v>
      </c>
      <c r="Q8" s="125"/>
      <c r="R8" s="125"/>
      <c r="S8" s="69"/>
      <c r="T8" s="120"/>
      <c r="U8" s="120"/>
      <c r="V8" s="69"/>
      <c r="W8" s="69"/>
      <c r="X8" s="69"/>
      <c r="Y8" s="7"/>
      <c r="Z8" s="7"/>
      <c r="AA8" s="7"/>
      <c r="AB8" s="7"/>
      <c r="AC8" s="7"/>
      <c r="AD8" s="7"/>
      <c r="AE8" s="7"/>
      <c r="AF8" s="7"/>
    </row>
    <row r="9" spans="1:32">
      <c r="A9" s="36"/>
      <c r="B9" s="7"/>
      <c r="C9" s="137"/>
      <c r="D9" s="42"/>
      <c r="E9" s="36"/>
      <c r="F9" s="111" t="str">
        <f t="shared" si="5"/>
        <v/>
      </c>
      <c r="G9" s="142">
        <f t="shared" si="0"/>
        <v>0</v>
      </c>
      <c r="H9" s="143">
        <f t="shared" si="1"/>
        <v>0</v>
      </c>
      <c r="I9" s="69"/>
      <c r="J9" s="69"/>
      <c r="K9" s="36" t="s">
        <v>17</v>
      </c>
      <c r="L9" s="37" t="s">
        <v>88</v>
      </c>
      <c r="M9" s="114">
        <f ca="1">IFERROR(__xludf.DUMMYFUNCTION("COUNTUNIQUEIFS(C:C,A:A,K9,B:B,L9)-SUMIFS(G:G,A:A,K9,B:B,L9)+SUMIFS(H:H,A:A,K9,B:B,L9)"),0)</f>
        <v>0</v>
      </c>
      <c r="N9" s="114">
        <f t="shared" si="2"/>
        <v>0</v>
      </c>
      <c r="O9" s="114">
        <f t="shared" si="3"/>
        <v>0</v>
      </c>
      <c r="P9" s="114">
        <f t="shared" si="4"/>
        <v>0</v>
      </c>
      <c r="Q9" s="125"/>
      <c r="R9" s="125"/>
      <c r="S9" s="69"/>
      <c r="T9" s="120"/>
      <c r="U9" s="120"/>
      <c r="V9" s="69"/>
      <c r="W9" s="69"/>
      <c r="X9" s="69"/>
      <c r="Y9" s="7"/>
      <c r="Z9" s="7"/>
      <c r="AA9" s="7"/>
      <c r="AB9" s="7"/>
      <c r="AC9" s="7"/>
      <c r="AD9" s="7"/>
      <c r="AE9" s="7"/>
      <c r="AF9" s="7"/>
    </row>
    <row r="10" spans="1:32">
      <c r="A10" s="36"/>
      <c r="B10" s="7"/>
      <c r="C10" s="137"/>
      <c r="D10" s="42"/>
      <c r="E10" s="36"/>
      <c r="F10" s="111" t="str">
        <f t="shared" si="5"/>
        <v/>
      </c>
      <c r="G10" s="142">
        <f t="shared" si="0"/>
        <v>0</v>
      </c>
      <c r="H10" s="143">
        <f t="shared" si="1"/>
        <v>0</v>
      </c>
      <c r="I10" s="69"/>
      <c r="J10" s="69"/>
      <c r="K10" s="36" t="s">
        <v>17</v>
      </c>
      <c r="L10" s="37" t="s">
        <v>90</v>
      </c>
      <c r="M10" s="114">
        <f ca="1">IFERROR(__xludf.DUMMYFUNCTION("COUNTUNIQUEIFS(C:C,A:A,K10,B:B,L10)-SUMIFS(G:G,A:A,K10,B:B,L10)+SUMIFS(H:H,A:A,K10,B:B,L10)"),0)</f>
        <v>0</v>
      </c>
      <c r="N10" s="114">
        <f t="shared" si="2"/>
        <v>0</v>
      </c>
      <c r="O10" s="114">
        <f t="shared" si="3"/>
        <v>0</v>
      </c>
      <c r="P10" s="114">
        <f t="shared" si="4"/>
        <v>0</v>
      </c>
      <c r="Q10" s="125"/>
      <c r="R10" s="125"/>
      <c r="S10" s="69"/>
      <c r="T10" s="120"/>
      <c r="U10" s="120"/>
      <c r="V10" s="69"/>
      <c r="W10" s="69"/>
      <c r="X10" s="69"/>
      <c r="Y10" s="7"/>
      <c r="Z10" s="7"/>
      <c r="AA10" s="7"/>
      <c r="AB10" s="7"/>
      <c r="AC10" s="7"/>
      <c r="AD10" s="7"/>
      <c r="AE10" s="7"/>
      <c r="AF10" s="7"/>
    </row>
    <row r="11" spans="1:32">
      <c r="A11" s="36"/>
      <c r="B11" s="7"/>
      <c r="C11" s="137"/>
      <c r="D11" s="42"/>
      <c r="E11" s="36"/>
      <c r="F11" s="111" t="str">
        <f t="shared" si="5"/>
        <v/>
      </c>
      <c r="G11" s="142">
        <f t="shared" si="0"/>
        <v>0</v>
      </c>
      <c r="H11" s="143">
        <f t="shared" si="1"/>
        <v>0</v>
      </c>
      <c r="I11" s="69"/>
      <c r="J11" s="69"/>
      <c r="K11" s="36" t="s">
        <v>17</v>
      </c>
      <c r="L11" s="37" t="s">
        <v>86</v>
      </c>
      <c r="M11" s="114">
        <f ca="1">IFERROR(__xludf.DUMMYFUNCTION("COUNTUNIQUEIFS(C:C,A:A,K11,B:B,L11)-SUMIFS(G:G,A:A,K11,B:B,L11)+SUMIFS(H:H,A:A,K11,B:B,L11)"),0)</f>
        <v>0</v>
      </c>
      <c r="N11" s="114">
        <f t="shared" si="2"/>
        <v>0</v>
      </c>
      <c r="O11" s="114">
        <f t="shared" si="3"/>
        <v>0</v>
      </c>
      <c r="P11" s="114">
        <f t="shared" si="4"/>
        <v>0</v>
      </c>
      <c r="Q11" s="125"/>
      <c r="R11" s="125"/>
      <c r="S11" s="69"/>
      <c r="T11" s="120"/>
      <c r="U11" s="120"/>
      <c r="V11" s="69"/>
      <c r="W11" s="69"/>
      <c r="X11" s="69"/>
      <c r="Y11" s="7"/>
      <c r="Z11" s="7"/>
      <c r="AA11" s="7"/>
      <c r="AB11" s="7"/>
      <c r="AC11" s="7"/>
      <c r="AD11" s="7"/>
      <c r="AE11" s="7"/>
      <c r="AF11" s="7"/>
    </row>
    <row r="12" spans="1:32">
      <c r="A12" s="36"/>
      <c r="B12" s="7"/>
      <c r="C12" s="140"/>
      <c r="D12" s="42"/>
      <c r="E12" s="36"/>
      <c r="F12" s="111" t="str">
        <f t="shared" si="5"/>
        <v/>
      </c>
      <c r="G12" s="142">
        <f t="shared" si="0"/>
        <v>0</v>
      </c>
      <c r="H12" s="143">
        <f t="shared" si="1"/>
        <v>0</v>
      </c>
      <c r="I12" s="69"/>
      <c r="J12" s="69"/>
      <c r="K12" s="36" t="s">
        <v>17</v>
      </c>
      <c r="L12" s="37" t="s">
        <v>82</v>
      </c>
      <c r="M12" s="114">
        <f ca="1">IFERROR(__xludf.DUMMYFUNCTION("COUNTUNIQUEIFS(C:C,A:A,K12,B:B,L12)-SUMIFS(G:G,A:A,K12,B:B,L12)+SUMIFS(H:H,A:A,K12,B:B,L12)"),0)</f>
        <v>0</v>
      </c>
      <c r="N12" s="114">
        <f t="shared" si="2"/>
        <v>0</v>
      </c>
      <c r="O12" s="114">
        <f t="shared" si="3"/>
        <v>0</v>
      </c>
      <c r="P12" s="114">
        <f t="shared" si="4"/>
        <v>0</v>
      </c>
      <c r="Q12" s="125"/>
      <c r="R12" s="125"/>
      <c r="S12" s="69"/>
      <c r="T12" s="114"/>
      <c r="U12" s="114"/>
      <c r="V12" s="69"/>
      <c r="W12" s="69"/>
      <c r="X12" s="69"/>
      <c r="Y12" s="7"/>
      <c r="Z12" s="7"/>
      <c r="AA12" s="7"/>
      <c r="AB12" s="7"/>
      <c r="AC12" s="7"/>
      <c r="AD12" s="7"/>
      <c r="AE12" s="7"/>
      <c r="AF12" s="7"/>
    </row>
    <row r="13" spans="1:32">
      <c r="A13" s="18"/>
      <c r="B13" s="7"/>
      <c r="C13" s="140"/>
      <c r="D13" s="42"/>
      <c r="E13" s="36"/>
      <c r="F13" s="111" t="str">
        <f t="shared" si="5"/>
        <v/>
      </c>
      <c r="G13" s="142">
        <f t="shared" si="0"/>
        <v>0</v>
      </c>
      <c r="H13" s="143">
        <f t="shared" si="1"/>
        <v>0</v>
      </c>
      <c r="I13" s="69"/>
      <c r="J13" s="69"/>
      <c r="K13" s="36" t="s">
        <v>17</v>
      </c>
      <c r="L13" s="42" t="s">
        <v>83</v>
      </c>
      <c r="M13" s="114">
        <f ca="1">IFERROR(__xludf.DUMMYFUNCTION("COUNTUNIQUEIFS(C:C,A:A,K13,B:B,L13)-SUMIFS(G:G,A:A,K13,B:B,L13)+SUMIFS(H:H,A:A,K13,B:B,L13)"),0)</f>
        <v>0</v>
      </c>
      <c r="N13" s="114">
        <f t="shared" si="2"/>
        <v>0</v>
      </c>
      <c r="O13" s="114">
        <f t="shared" si="3"/>
        <v>0</v>
      </c>
      <c r="P13" s="114">
        <f t="shared" si="4"/>
        <v>0</v>
      </c>
      <c r="Q13" s="125"/>
      <c r="R13" s="125"/>
      <c r="S13" s="69"/>
      <c r="T13" s="120"/>
      <c r="U13" s="120"/>
      <c r="V13" s="69"/>
      <c r="W13" s="69"/>
      <c r="X13" s="69"/>
      <c r="Y13" s="7"/>
      <c r="Z13" s="7"/>
      <c r="AA13" s="7"/>
      <c r="AB13" s="7"/>
      <c r="AC13" s="7"/>
      <c r="AD13" s="7"/>
      <c r="AE13" s="7"/>
      <c r="AF13" s="7"/>
    </row>
    <row r="14" spans="1:32">
      <c r="A14" s="18"/>
      <c r="B14" s="7"/>
      <c r="C14" s="137"/>
      <c r="D14" s="42"/>
      <c r="E14" s="36"/>
      <c r="F14" s="111" t="str">
        <f t="shared" si="5"/>
        <v/>
      </c>
      <c r="G14" s="142">
        <f t="shared" si="0"/>
        <v>0</v>
      </c>
      <c r="H14" s="143">
        <f t="shared" si="1"/>
        <v>0</v>
      </c>
      <c r="I14" s="35"/>
      <c r="J14" s="35"/>
      <c r="K14" s="36" t="s">
        <v>17</v>
      </c>
      <c r="L14" s="42" t="s">
        <v>987</v>
      </c>
      <c r="M14" s="114">
        <f ca="1">IFERROR(__xludf.DUMMYFUNCTION("COUNTUNIQUEIFS(C:C,A:A,K14,B:B,L14)-SUMIFS(G:G,A:A,K14,B:B,L14)+SUMIFS(H:H,A:A,K14,B:B,L14)"),0)</f>
        <v>0</v>
      </c>
      <c r="N14" s="114">
        <f t="shared" si="2"/>
        <v>0</v>
      </c>
      <c r="O14" s="114">
        <f t="shared" si="3"/>
        <v>0</v>
      </c>
      <c r="P14" s="114">
        <f t="shared" si="4"/>
        <v>0</v>
      </c>
      <c r="Q14" s="62"/>
      <c r="R14" s="62"/>
      <c r="S14" s="35"/>
      <c r="T14" s="144"/>
      <c r="U14" s="144"/>
      <c r="V14" s="35"/>
      <c r="W14" s="35"/>
      <c r="X14" s="35"/>
      <c r="Y14" s="7"/>
      <c r="Z14" s="7"/>
      <c r="AA14" s="7"/>
      <c r="AB14" s="7"/>
      <c r="AC14" s="7"/>
      <c r="AD14" s="7"/>
      <c r="AE14" s="7"/>
      <c r="AF14" s="7"/>
    </row>
    <row r="15" spans="1:32">
      <c r="A15" s="18"/>
      <c r="B15" s="7"/>
      <c r="C15" s="137"/>
      <c r="D15" s="42"/>
      <c r="E15" s="36"/>
      <c r="F15" s="111" t="str">
        <f t="shared" si="5"/>
        <v/>
      </c>
      <c r="G15" s="142">
        <f t="shared" si="0"/>
        <v>0</v>
      </c>
      <c r="H15" s="143">
        <f t="shared" si="1"/>
        <v>0</v>
      </c>
      <c r="I15" s="35"/>
      <c r="J15" s="35"/>
      <c r="K15" s="36" t="s">
        <v>18</v>
      </c>
      <c r="L15" s="42" t="s">
        <v>988</v>
      </c>
      <c r="M15" s="114">
        <f ca="1">IFERROR(__xludf.DUMMYFUNCTION("COUNTUNIQUEIFS(C:C,A:A,K15,B:B,L15)-SUMIFS(G:G,A:A,K15,B:B,L15)+SUMIFS(H:H,A:A,K15,B:B,L15)"),0)</f>
        <v>0</v>
      </c>
      <c r="N15" s="114">
        <f t="shared" si="2"/>
        <v>0</v>
      </c>
      <c r="O15" s="114">
        <f t="shared" si="3"/>
        <v>0</v>
      </c>
      <c r="P15" s="114">
        <f t="shared" si="4"/>
        <v>0</v>
      </c>
      <c r="Q15" s="62"/>
      <c r="R15" s="62"/>
      <c r="S15" s="35"/>
      <c r="T15" s="144"/>
      <c r="U15" s="144"/>
      <c r="V15" s="35"/>
      <c r="W15" s="35"/>
      <c r="X15" s="35"/>
      <c r="Y15" s="7"/>
      <c r="Z15" s="7"/>
      <c r="AA15" s="7"/>
      <c r="AB15" s="7"/>
      <c r="AC15" s="7"/>
      <c r="AD15" s="7"/>
      <c r="AE15" s="7"/>
      <c r="AF15" s="7"/>
    </row>
    <row r="16" spans="1:32">
      <c r="A16" s="18"/>
      <c r="B16" s="7"/>
      <c r="C16" s="137"/>
      <c r="D16" s="42"/>
      <c r="E16" s="36"/>
      <c r="F16" s="111" t="str">
        <f t="shared" si="5"/>
        <v/>
      </c>
      <c r="G16" s="142">
        <f t="shared" si="0"/>
        <v>0</v>
      </c>
      <c r="H16" s="143">
        <f t="shared" si="1"/>
        <v>0</v>
      </c>
      <c r="I16" s="35"/>
      <c r="J16" s="35"/>
      <c r="K16" s="36" t="s">
        <v>18</v>
      </c>
      <c r="L16" s="42" t="s">
        <v>103</v>
      </c>
      <c r="M16" s="114">
        <f ca="1">IFERROR(__xludf.DUMMYFUNCTION("COUNTUNIQUEIFS(C:C,A:A,K16,B:B,L16)-SUMIFS(G:G,A:A,K16,B:B,L16)+SUMIFS(H:H,A:A,K16,B:B,L16)"),0)</f>
        <v>0</v>
      </c>
      <c r="N16" s="114">
        <f t="shared" si="2"/>
        <v>0</v>
      </c>
      <c r="O16" s="114">
        <f t="shared" si="3"/>
        <v>0</v>
      </c>
      <c r="P16" s="114">
        <f t="shared" si="4"/>
        <v>0</v>
      </c>
      <c r="Q16" s="62"/>
      <c r="R16" s="62"/>
      <c r="S16" s="35"/>
      <c r="T16" s="144"/>
      <c r="U16" s="144"/>
      <c r="V16" s="35"/>
      <c r="W16" s="35"/>
      <c r="X16" s="35"/>
      <c r="Y16" s="7"/>
      <c r="Z16" s="7"/>
      <c r="AA16" s="7"/>
      <c r="AB16" s="7"/>
      <c r="AC16" s="7"/>
      <c r="AD16" s="7"/>
      <c r="AE16" s="7"/>
      <c r="AF16" s="7"/>
    </row>
    <row r="17" spans="1:32">
      <c r="A17" s="18"/>
      <c r="B17" s="7"/>
      <c r="C17" s="140"/>
      <c r="D17" s="42"/>
      <c r="E17" s="36"/>
      <c r="F17" s="111" t="str">
        <f t="shared" si="5"/>
        <v/>
      </c>
      <c r="G17" s="142">
        <f t="shared" si="0"/>
        <v>0</v>
      </c>
      <c r="H17" s="143">
        <f t="shared" si="1"/>
        <v>0</v>
      </c>
      <c r="I17" s="35"/>
      <c r="J17" s="35"/>
      <c r="K17" s="36" t="s">
        <v>18</v>
      </c>
      <c r="L17" s="42" t="s">
        <v>104</v>
      </c>
      <c r="M17" s="114">
        <f ca="1">IFERROR(__xludf.DUMMYFUNCTION("COUNTUNIQUEIFS(C:C,A:A,K17,B:B,L17)-SUMIFS(G:G,A:A,K17,B:B,L17)+SUMIFS(H:H,A:A,K17,B:B,L17)"),0)</f>
        <v>0</v>
      </c>
      <c r="N17" s="114">
        <f t="shared" si="2"/>
        <v>0</v>
      </c>
      <c r="O17" s="114">
        <f t="shared" si="3"/>
        <v>0</v>
      </c>
      <c r="P17" s="114">
        <f t="shared" si="4"/>
        <v>0</v>
      </c>
      <c r="Q17" s="62"/>
      <c r="R17" s="62"/>
      <c r="S17" s="35"/>
      <c r="T17" s="144"/>
      <c r="U17" s="144"/>
      <c r="V17" s="35"/>
      <c r="W17" s="35"/>
      <c r="X17" s="35"/>
      <c r="Y17" s="7"/>
      <c r="Z17" s="7"/>
      <c r="AA17" s="7"/>
      <c r="AB17" s="7"/>
      <c r="AC17" s="7"/>
      <c r="AD17" s="7"/>
      <c r="AE17" s="7"/>
      <c r="AF17" s="7"/>
    </row>
    <row r="18" spans="1:32">
      <c r="A18" s="18"/>
      <c r="B18" s="7"/>
      <c r="C18" s="140"/>
      <c r="D18" s="42"/>
      <c r="E18" s="36"/>
      <c r="F18" s="111" t="str">
        <f t="shared" si="5"/>
        <v/>
      </c>
      <c r="G18" s="142">
        <f t="shared" si="0"/>
        <v>0</v>
      </c>
      <c r="H18" s="143">
        <f t="shared" si="1"/>
        <v>0</v>
      </c>
      <c r="I18" s="35"/>
      <c r="J18" s="35"/>
      <c r="K18" s="36" t="s">
        <v>18</v>
      </c>
      <c r="L18" s="37" t="s">
        <v>96</v>
      </c>
      <c r="M18" s="114">
        <f ca="1">IFERROR(__xludf.DUMMYFUNCTION("COUNTUNIQUEIFS(C:C,A:A,K18,B:B,L18)-SUMIFS(G:G,A:A,K18,B:B,L18)+SUMIFS(H:H,A:A,K18,B:B,L18)"),0)</f>
        <v>0</v>
      </c>
      <c r="N18" s="114">
        <f t="shared" si="2"/>
        <v>0</v>
      </c>
      <c r="O18" s="114">
        <f t="shared" si="3"/>
        <v>0</v>
      </c>
      <c r="P18" s="114">
        <f t="shared" si="4"/>
        <v>0</v>
      </c>
      <c r="Q18" s="62"/>
      <c r="R18" s="62"/>
      <c r="S18" s="35"/>
      <c r="T18" s="144"/>
      <c r="U18" s="144"/>
      <c r="V18" s="35"/>
      <c r="W18" s="35"/>
      <c r="X18" s="35"/>
      <c r="Y18" s="7"/>
      <c r="Z18" s="7"/>
      <c r="AA18" s="7"/>
      <c r="AB18" s="7"/>
      <c r="AC18" s="7"/>
      <c r="AD18" s="7"/>
      <c r="AE18" s="7"/>
      <c r="AF18" s="7"/>
    </row>
    <row r="19" spans="1:32">
      <c r="A19" s="18"/>
      <c r="B19" s="7"/>
      <c r="C19" s="140"/>
      <c r="D19" s="42"/>
      <c r="E19" s="36"/>
      <c r="F19" s="111" t="str">
        <f t="shared" si="5"/>
        <v/>
      </c>
      <c r="G19" s="142">
        <f t="shared" si="0"/>
        <v>0</v>
      </c>
      <c r="H19" s="143">
        <f t="shared" si="1"/>
        <v>0</v>
      </c>
      <c r="I19" s="35"/>
      <c r="J19" s="35"/>
      <c r="K19" s="36" t="s">
        <v>18</v>
      </c>
      <c r="L19" s="37" t="s">
        <v>92</v>
      </c>
      <c r="M19" s="114">
        <f ca="1">IFERROR(__xludf.DUMMYFUNCTION("COUNTUNIQUEIFS(C:C,A:A,K19,B:B,L19)-SUMIFS(G:G,A:A,K19,B:B,L19)+SUMIFS(H:H,A:A,K19,B:B,L19)"),0)</f>
        <v>0</v>
      </c>
      <c r="N19" s="114">
        <f t="shared" si="2"/>
        <v>0</v>
      </c>
      <c r="O19" s="114">
        <f t="shared" si="3"/>
        <v>0</v>
      </c>
      <c r="P19" s="114">
        <f t="shared" si="4"/>
        <v>0</v>
      </c>
      <c r="Q19" s="62"/>
      <c r="R19" s="62"/>
      <c r="S19" s="35"/>
      <c r="T19" s="144"/>
      <c r="U19" s="144"/>
      <c r="V19" s="35"/>
      <c r="W19" s="35"/>
      <c r="X19" s="35"/>
      <c r="Y19" s="7"/>
      <c r="Z19" s="7"/>
      <c r="AA19" s="7"/>
      <c r="AB19" s="7"/>
      <c r="AC19" s="7"/>
      <c r="AD19" s="7"/>
      <c r="AE19" s="7"/>
      <c r="AF19" s="7"/>
    </row>
    <row r="20" spans="1:32">
      <c r="A20" s="18"/>
      <c r="B20" s="7"/>
      <c r="C20" s="140"/>
      <c r="D20" s="42"/>
      <c r="E20" s="36"/>
      <c r="F20" s="111" t="str">
        <f t="shared" si="5"/>
        <v/>
      </c>
      <c r="G20" s="142">
        <f t="shared" si="0"/>
        <v>0</v>
      </c>
      <c r="H20" s="143">
        <f t="shared" si="1"/>
        <v>0</v>
      </c>
      <c r="I20" s="35"/>
      <c r="J20" s="35"/>
      <c r="K20" s="36" t="s">
        <v>18</v>
      </c>
      <c r="L20" s="37" t="s">
        <v>989</v>
      </c>
      <c r="M20" s="114">
        <f ca="1">IFERROR(__xludf.DUMMYFUNCTION("COUNTUNIQUEIFS(C:C,A:A,K20,B:B,L20)-SUMIFS(G:G,A:A,K20,B:B,L20)+SUMIFS(H:H,A:A,K20,B:B,L20)"),0)</f>
        <v>0</v>
      </c>
      <c r="N20" s="114">
        <f t="shared" si="2"/>
        <v>0</v>
      </c>
      <c r="O20" s="114">
        <f t="shared" si="3"/>
        <v>0</v>
      </c>
      <c r="P20" s="114">
        <f t="shared" si="4"/>
        <v>0</v>
      </c>
      <c r="Q20" s="62"/>
      <c r="R20" s="62"/>
      <c r="S20" s="35"/>
      <c r="T20" s="144"/>
      <c r="U20" s="144"/>
      <c r="V20" s="35"/>
      <c r="W20" s="35"/>
      <c r="X20" s="35"/>
      <c r="Y20" s="7"/>
      <c r="Z20" s="7"/>
      <c r="AA20" s="7"/>
      <c r="AB20" s="7"/>
      <c r="AC20" s="7"/>
      <c r="AD20" s="7"/>
      <c r="AE20" s="7"/>
      <c r="AF20" s="7"/>
    </row>
    <row r="21" spans="1:32">
      <c r="A21" s="18"/>
      <c r="B21" s="7"/>
      <c r="C21" s="137"/>
      <c r="D21" s="42"/>
      <c r="E21" s="36"/>
      <c r="F21" s="111" t="str">
        <f t="shared" si="5"/>
        <v/>
      </c>
      <c r="G21" s="142">
        <f t="shared" si="0"/>
        <v>0</v>
      </c>
      <c r="H21" s="143">
        <f t="shared" si="1"/>
        <v>0</v>
      </c>
      <c r="I21" s="69"/>
      <c r="J21" s="69"/>
      <c r="K21" s="36" t="s">
        <v>19</v>
      </c>
      <c r="L21" s="37" t="s">
        <v>98</v>
      </c>
      <c r="M21" s="114">
        <f ca="1">IFERROR(__xludf.DUMMYFUNCTION("COUNTUNIQUEIFS(C:C,A:A,K21,B:B,L21)-SUMIFS(G:G,A:A,K21,B:B,L21)+SUMIFS(H:H,A:A,K21,B:B,L21)"),0)</f>
        <v>0</v>
      </c>
      <c r="N21" s="114">
        <f t="shared" si="2"/>
        <v>0</v>
      </c>
      <c r="O21" s="114">
        <f t="shared" si="3"/>
        <v>0</v>
      </c>
      <c r="P21" s="114">
        <f t="shared" si="4"/>
        <v>0</v>
      </c>
      <c r="Q21" s="125"/>
      <c r="R21" s="125"/>
      <c r="S21" s="69"/>
      <c r="T21" s="120"/>
      <c r="U21" s="120"/>
      <c r="V21" s="69"/>
      <c r="W21" s="69"/>
      <c r="X21" s="69"/>
      <c r="Y21" s="7"/>
      <c r="Z21" s="7"/>
      <c r="AA21" s="7"/>
      <c r="AB21" s="7"/>
      <c r="AC21" s="7"/>
      <c r="AD21" s="7"/>
      <c r="AE21" s="7"/>
      <c r="AF21" s="7"/>
    </row>
    <row r="22" spans="1:32">
      <c r="A22" s="18"/>
      <c r="B22" s="7"/>
      <c r="C22" s="137"/>
      <c r="D22" s="42"/>
      <c r="E22" s="36"/>
      <c r="F22" s="111" t="str">
        <f t="shared" si="5"/>
        <v/>
      </c>
      <c r="G22" s="142">
        <f t="shared" si="0"/>
        <v>0</v>
      </c>
      <c r="H22" s="143">
        <f t="shared" si="1"/>
        <v>0</v>
      </c>
      <c r="I22" s="69"/>
      <c r="J22" s="69"/>
      <c r="K22" s="36" t="s">
        <v>19</v>
      </c>
      <c r="L22" s="37" t="s">
        <v>990</v>
      </c>
      <c r="M22" s="114">
        <f ca="1">IFERROR(__xludf.DUMMYFUNCTION("COUNTUNIQUEIFS(C:C,A:A,K22,B:B,L22)-SUMIFS(G:G,A:A,K22,B:B,L22)+SUMIFS(H:H,A:A,K22,B:B,L22)"),0)</f>
        <v>0</v>
      </c>
      <c r="N22" s="114">
        <f t="shared" si="2"/>
        <v>0</v>
      </c>
      <c r="O22" s="114">
        <f t="shared" si="3"/>
        <v>0</v>
      </c>
      <c r="P22" s="114">
        <f t="shared" si="4"/>
        <v>0</v>
      </c>
      <c r="Q22" s="125"/>
      <c r="R22" s="125"/>
      <c r="S22" s="69"/>
      <c r="T22" s="120"/>
      <c r="U22" s="120"/>
      <c r="V22" s="69"/>
      <c r="W22" s="69"/>
      <c r="X22" s="69"/>
      <c r="Y22" s="7"/>
      <c r="Z22" s="7"/>
      <c r="AA22" s="7"/>
      <c r="AB22" s="7"/>
      <c r="AC22" s="7"/>
      <c r="AD22" s="7"/>
      <c r="AE22" s="7"/>
      <c r="AF22" s="7"/>
    </row>
    <row r="23" spans="1:32">
      <c r="A23" s="18"/>
      <c r="B23" s="7"/>
      <c r="C23" s="137"/>
      <c r="D23" s="42"/>
      <c r="E23" s="36"/>
      <c r="F23" s="111" t="str">
        <f t="shared" si="5"/>
        <v/>
      </c>
      <c r="G23" s="142">
        <f t="shared" si="0"/>
        <v>0</v>
      </c>
      <c r="H23" s="143">
        <f t="shared" si="1"/>
        <v>0</v>
      </c>
      <c r="I23" s="69"/>
      <c r="J23" s="69"/>
      <c r="K23" s="36" t="s">
        <v>19</v>
      </c>
      <c r="L23" s="37" t="s">
        <v>93</v>
      </c>
      <c r="M23" s="114">
        <f ca="1">IFERROR(__xludf.DUMMYFUNCTION("COUNTUNIQUEIFS(C:C,A:A,K23,B:B,L23)-SUMIFS(G:G,A:A,K23,B:B,L23)+SUMIFS(H:H,A:A,K23,B:B,L23)"),0)</f>
        <v>0</v>
      </c>
      <c r="N23" s="114">
        <f t="shared" si="2"/>
        <v>0</v>
      </c>
      <c r="O23" s="114">
        <f t="shared" si="3"/>
        <v>0</v>
      </c>
      <c r="P23" s="114">
        <f t="shared" si="4"/>
        <v>0</v>
      </c>
      <c r="Q23" s="125"/>
      <c r="R23" s="125"/>
      <c r="S23" s="69"/>
      <c r="T23" s="120"/>
      <c r="U23" s="120"/>
      <c r="V23" s="69"/>
      <c r="W23" s="69"/>
      <c r="X23" s="69"/>
      <c r="Y23" s="7"/>
      <c r="Z23" s="7"/>
      <c r="AA23" s="7"/>
      <c r="AB23" s="7"/>
      <c r="AC23" s="7"/>
      <c r="AD23" s="7"/>
      <c r="AE23" s="7"/>
      <c r="AF23" s="7"/>
    </row>
    <row r="24" spans="1:32">
      <c r="A24" s="18"/>
      <c r="B24" s="7"/>
      <c r="C24" s="137"/>
      <c r="D24" s="42"/>
      <c r="E24" s="36"/>
      <c r="F24" s="111" t="str">
        <f t="shared" si="5"/>
        <v/>
      </c>
      <c r="G24" s="142">
        <f t="shared" si="0"/>
        <v>0</v>
      </c>
      <c r="H24" s="143">
        <f t="shared" si="1"/>
        <v>0</v>
      </c>
      <c r="I24" s="69"/>
      <c r="J24" s="69"/>
      <c r="K24" s="36" t="s">
        <v>19</v>
      </c>
      <c r="L24" s="37" t="s">
        <v>96</v>
      </c>
      <c r="M24" s="114">
        <f ca="1">IFERROR(__xludf.DUMMYFUNCTION("COUNTUNIQUEIFS(C:C,A:A,K24,B:B,L24)-SUMIFS(G:G,A:A,K24,B:B,L24)+SUMIFS(H:H,A:A,K24,B:B,L24)"),0)</f>
        <v>0</v>
      </c>
      <c r="N24" s="114">
        <f t="shared" si="2"/>
        <v>0</v>
      </c>
      <c r="O24" s="114">
        <f t="shared" si="3"/>
        <v>0</v>
      </c>
      <c r="P24" s="114">
        <f t="shared" si="4"/>
        <v>0</v>
      </c>
      <c r="Q24" s="125"/>
      <c r="R24" s="125"/>
      <c r="S24" s="69"/>
      <c r="T24" s="120"/>
      <c r="U24" s="120"/>
      <c r="V24" s="69"/>
      <c r="W24" s="69"/>
      <c r="X24" s="69"/>
      <c r="Y24" s="7"/>
      <c r="Z24" s="7"/>
      <c r="AA24" s="7"/>
      <c r="AB24" s="7"/>
      <c r="AC24" s="7"/>
      <c r="AD24" s="7"/>
      <c r="AE24" s="7"/>
      <c r="AF24" s="7"/>
    </row>
    <row r="25" spans="1:32">
      <c r="A25" s="18"/>
      <c r="B25" s="7"/>
      <c r="C25" s="137"/>
      <c r="D25" s="42"/>
      <c r="E25" s="36"/>
      <c r="F25" s="111" t="str">
        <f t="shared" si="5"/>
        <v/>
      </c>
      <c r="G25" s="142">
        <f t="shared" si="0"/>
        <v>0</v>
      </c>
      <c r="H25" s="143">
        <f t="shared" si="1"/>
        <v>0</v>
      </c>
      <c r="I25" s="69"/>
      <c r="J25" s="69"/>
      <c r="K25" s="36" t="s">
        <v>19</v>
      </c>
      <c r="L25" s="37" t="s">
        <v>97</v>
      </c>
      <c r="M25" s="114">
        <f ca="1">IFERROR(__xludf.DUMMYFUNCTION("COUNTUNIQUEIFS(C:C,A:A,K25,B:B,L25)-SUMIFS(G:G,A:A,K25,B:B,L25)+SUMIFS(H:H,A:A,K25,B:B,L25)"),0)</f>
        <v>0</v>
      </c>
      <c r="N25" s="114">
        <f t="shared" si="2"/>
        <v>0</v>
      </c>
      <c r="O25" s="114">
        <f t="shared" si="3"/>
        <v>0</v>
      </c>
      <c r="P25" s="114">
        <f t="shared" si="4"/>
        <v>0</v>
      </c>
      <c r="Q25" s="125"/>
      <c r="R25" s="125"/>
      <c r="S25" s="69"/>
      <c r="T25" s="120"/>
      <c r="U25" s="120"/>
      <c r="V25" s="69"/>
      <c r="W25" s="69"/>
      <c r="X25" s="69"/>
      <c r="Y25" s="7"/>
      <c r="Z25" s="7"/>
      <c r="AA25" s="7"/>
      <c r="AB25" s="7"/>
      <c r="AC25" s="7"/>
      <c r="AD25" s="7"/>
      <c r="AE25" s="7"/>
      <c r="AF25" s="7"/>
    </row>
    <row r="26" spans="1:32">
      <c r="A26" s="18"/>
      <c r="B26" s="7"/>
      <c r="C26" s="137"/>
      <c r="D26" s="42"/>
      <c r="E26" s="36"/>
      <c r="F26" s="111" t="str">
        <f t="shared" si="5"/>
        <v/>
      </c>
      <c r="G26" s="142">
        <f t="shared" si="0"/>
        <v>0</v>
      </c>
      <c r="H26" s="143">
        <f t="shared" si="1"/>
        <v>0</v>
      </c>
      <c r="I26" s="69"/>
      <c r="J26" s="69"/>
      <c r="K26" s="36" t="s">
        <v>19</v>
      </c>
      <c r="L26" s="37" t="s">
        <v>95</v>
      </c>
      <c r="M26" s="114">
        <f ca="1">IFERROR(__xludf.DUMMYFUNCTION("COUNTUNIQUEIFS(C:C,A:A,K26,B:B,L26)-SUMIFS(G:G,A:A,K26,B:B,L26)+SUMIFS(H:H,A:A,K26,B:B,L26)"),0)</f>
        <v>0</v>
      </c>
      <c r="N26" s="114">
        <f t="shared" si="2"/>
        <v>0</v>
      </c>
      <c r="O26" s="114">
        <f t="shared" si="3"/>
        <v>0</v>
      </c>
      <c r="P26" s="114">
        <f t="shared" si="4"/>
        <v>0</v>
      </c>
      <c r="Q26" s="125"/>
      <c r="R26" s="125"/>
      <c r="S26" s="69"/>
      <c r="T26" s="120"/>
      <c r="U26" s="120"/>
      <c r="V26" s="69"/>
      <c r="W26" s="69"/>
      <c r="X26" s="69"/>
      <c r="Y26" s="7"/>
      <c r="Z26" s="7"/>
      <c r="AA26" s="7"/>
      <c r="AB26" s="7"/>
      <c r="AC26" s="7"/>
      <c r="AD26" s="7"/>
      <c r="AE26" s="7"/>
      <c r="AF26" s="7"/>
    </row>
    <row r="27" spans="1:32">
      <c r="A27" s="18"/>
      <c r="B27" s="7"/>
      <c r="C27" s="137"/>
      <c r="D27" s="42"/>
      <c r="E27" s="36"/>
      <c r="F27" s="111" t="str">
        <f t="shared" si="5"/>
        <v/>
      </c>
      <c r="G27" s="142">
        <f t="shared" si="0"/>
        <v>0</v>
      </c>
      <c r="H27" s="143">
        <f t="shared" si="1"/>
        <v>0</v>
      </c>
      <c r="I27" s="69"/>
      <c r="J27" s="69"/>
      <c r="K27" s="36" t="s">
        <v>20</v>
      </c>
      <c r="L27" s="37" t="s">
        <v>110</v>
      </c>
      <c r="M27" s="114">
        <f ca="1">IFERROR(__xludf.DUMMYFUNCTION("COUNTUNIQUEIFS(C:C,A:A,K27,B:B,L27)-SUMIFS(G:G,A:A,K27,B:B,L27)+SUMIFS(H:H,A:A,K27,B:B,L27)"),0)</f>
        <v>0</v>
      </c>
      <c r="N27" s="114">
        <f t="shared" si="2"/>
        <v>0</v>
      </c>
      <c r="O27" s="114">
        <f t="shared" si="3"/>
        <v>0</v>
      </c>
      <c r="P27" s="114">
        <f t="shared" si="4"/>
        <v>0</v>
      </c>
      <c r="Q27" s="125"/>
      <c r="R27" s="125"/>
      <c r="S27" s="69"/>
      <c r="T27" s="120"/>
      <c r="U27" s="120"/>
      <c r="V27" s="69"/>
      <c r="W27" s="69"/>
      <c r="X27" s="69"/>
      <c r="Y27" s="7"/>
      <c r="Z27" s="7"/>
      <c r="AA27" s="7"/>
      <c r="AB27" s="7"/>
      <c r="AC27" s="7"/>
      <c r="AD27" s="7"/>
      <c r="AE27" s="7"/>
      <c r="AF27" s="7"/>
    </row>
    <row r="28" spans="1:32">
      <c r="A28" s="18"/>
      <c r="B28" s="7"/>
      <c r="C28" s="137"/>
      <c r="D28" s="42"/>
      <c r="E28" s="36"/>
      <c r="F28" s="111" t="str">
        <f t="shared" si="5"/>
        <v/>
      </c>
      <c r="G28" s="142">
        <f t="shared" si="0"/>
        <v>0</v>
      </c>
      <c r="H28" s="143">
        <f t="shared" si="1"/>
        <v>0</v>
      </c>
      <c r="I28" s="69"/>
      <c r="J28" s="69"/>
      <c r="K28" s="36" t="s">
        <v>20</v>
      </c>
      <c r="L28" s="37" t="s">
        <v>113</v>
      </c>
      <c r="M28" s="114">
        <f ca="1">IFERROR(__xludf.DUMMYFUNCTION("COUNTUNIQUEIFS(C:C,A:A,K28,B:B,L28)-SUMIFS(G:G,A:A,K28,B:B,L28)+SUMIFS(H:H,A:A,K28,B:B,L28)"),0)</f>
        <v>0</v>
      </c>
      <c r="N28" s="114">
        <f t="shared" si="2"/>
        <v>0</v>
      </c>
      <c r="O28" s="114">
        <f t="shared" si="3"/>
        <v>0</v>
      </c>
      <c r="P28" s="114">
        <f t="shared" si="4"/>
        <v>0</v>
      </c>
      <c r="Q28" s="125"/>
      <c r="R28" s="125"/>
      <c r="S28" s="69"/>
      <c r="T28" s="120"/>
      <c r="U28" s="120"/>
      <c r="V28" s="69"/>
      <c r="W28" s="69"/>
      <c r="X28" s="69"/>
      <c r="Y28" s="7"/>
      <c r="Z28" s="7"/>
      <c r="AA28" s="7"/>
      <c r="AB28" s="7"/>
      <c r="AC28" s="7"/>
      <c r="AD28" s="7"/>
      <c r="AE28" s="7"/>
      <c r="AF28" s="7"/>
    </row>
    <row r="29" spans="1:32">
      <c r="A29" s="18"/>
      <c r="B29" s="7"/>
      <c r="C29" s="137"/>
      <c r="D29" s="42"/>
      <c r="E29" s="36"/>
      <c r="F29" s="111" t="str">
        <f t="shared" si="5"/>
        <v/>
      </c>
      <c r="G29" s="142">
        <f t="shared" si="0"/>
        <v>0</v>
      </c>
      <c r="H29" s="143">
        <f t="shared" si="1"/>
        <v>0</v>
      </c>
      <c r="I29" s="69"/>
      <c r="J29" s="69"/>
      <c r="K29" s="36" t="s">
        <v>20</v>
      </c>
      <c r="L29" s="37" t="s">
        <v>109</v>
      </c>
      <c r="M29" s="114">
        <f ca="1">IFERROR(__xludf.DUMMYFUNCTION("COUNTUNIQUEIFS(C:C,A:A,K29,B:B,L29)-SUMIFS(G:G,A:A,K29,B:B,L29)+SUMIFS(H:H,A:A,K29,B:B,L29)"),0)</f>
        <v>0</v>
      </c>
      <c r="N29" s="114">
        <f t="shared" si="2"/>
        <v>0</v>
      </c>
      <c r="O29" s="114">
        <f t="shared" si="3"/>
        <v>0</v>
      </c>
      <c r="P29" s="114">
        <f t="shared" si="4"/>
        <v>0</v>
      </c>
      <c r="Q29" s="125"/>
      <c r="R29" s="125"/>
      <c r="S29" s="69"/>
      <c r="T29" s="120"/>
      <c r="U29" s="120"/>
      <c r="V29" s="69"/>
      <c r="W29" s="69"/>
      <c r="X29" s="69"/>
      <c r="Y29" s="7"/>
      <c r="Z29" s="7"/>
      <c r="AA29" s="7"/>
      <c r="AB29" s="7"/>
      <c r="AC29" s="7"/>
      <c r="AD29" s="7"/>
      <c r="AE29" s="7"/>
      <c r="AF29" s="7"/>
    </row>
    <row r="30" spans="1:32">
      <c r="A30" s="18"/>
      <c r="B30" s="7"/>
      <c r="C30" s="137"/>
      <c r="D30" s="42"/>
      <c r="E30" s="36"/>
      <c r="F30" s="111" t="str">
        <f t="shared" si="5"/>
        <v/>
      </c>
      <c r="G30" s="142">
        <f t="shared" si="0"/>
        <v>0</v>
      </c>
      <c r="H30" s="143">
        <f t="shared" si="1"/>
        <v>0</v>
      </c>
      <c r="I30" s="69"/>
      <c r="J30" s="69"/>
      <c r="K30" s="36" t="s">
        <v>20</v>
      </c>
      <c r="L30" s="37" t="s">
        <v>991</v>
      </c>
      <c r="M30" s="114">
        <f ca="1">IFERROR(__xludf.DUMMYFUNCTION("COUNTUNIQUEIFS(C:C,A:A,K30,B:B,L30)-SUMIFS(G:G,A:A,K30,B:B,L30)+SUMIFS(H:H,A:A,K30,B:B,L30)"),0)</f>
        <v>0</v>
      </c>
      <c r="N30" s="114">
        <f t="shared" si="2"/>
        <v>0</v>
      </c>
      <c r="O30" s="114">
        <f t="shared" si="3"/>
        <v>0</v>
      </c>
      <c r="P30" s="114">
        <f t="shared" si="4"/>
        <v>0</v>
      </c>
      <c r="Q30" s="125"/>
      <c r="R30" s="125"/>
      <c r="S30" s="69"/>
      <c r="T30" s="120"/>
      <c r="U30" s="120"/>
      <c r="V30" s="69"/>
      <c r="W30" s="69"/>
      <c r="X30" s="69"/>
      <c r="Y30" s="7"/>
      <c r="Z30" s="7"/>
      <c r="AA30" s="7"/>
      <c r="AB30" s="7"/>
      <c r="AC30" s="7"/>
      <c r="AD30" s="7"/>
      <c r="AE30" s="7"/>
      <c r="AF30" s="7"/>
    </row>
    <row r="31" spans="1:32">
      <c r="A31" s="18"/>
      <c r="B31" s="7"/>
      <c r="C31" s="137"/>
      <c r="D31" s="42"/>
      <c r="E31" s="36"/>
      <c r="F31" s="111" t="str">
        <f t="shared" si="5"/>
        <v/>
      </c>
      <c r="G31" s="142">
        <f t="shared" si="0"/>
        <v>0</v>
      </c>
      <c r="H31" s="143">
        <f t="shared" si="1"/>
        <v>0</v>
      </c>
      <c r="I31" s="7"/>
      <c r="J31" s="7"/>
      <c r="K31" s="36" t="s">
        <v>20</v>
      </c>
      <c r="L31" s="37" t="s">
        <v>95</v>
      </c>
      <c r="M31" s="114">
        <f ca="1">IFERROR(__xludf.DUMMYFUNCTION("COUNTUNIQUEIFS(C:C,A:A,K31,B:B,L31)-SUMIFS(G:G,A:A,K31,B:B,L31)+SUMIFS(H:H,A:A,K31,B:B,L31)"),0)</f>
        <v>0</v>
      </c>
      <c r="N31" s="114">
        <f t="shared" si="2"/>
        <v>0</v>
      </c>
      <c r="O31" s="114">
        <f t="shared" si="3"/>
        <v>0</v>
      </c>
      <c r="P31" s="114">
        <f t="shared" si="4"/>
        <v>0</v>
      </c>
      <c r="Q31" s="125"/>
      <c r="R31" s="125"/>
      <c r="S31" s="7"/>
      <c r="T31" s="120"/>
      <c r="U31" s="120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>
      <c r="A32" s="18"/>
      <c r="B32" s="7"/>
      <c r="C32" s="137"/>
      <c r="D32" s="42"/>
      <c r="E32" s="36"/>
      <c r="F32" s="111" t="str">
        <f t="shared" si="5"/>
        <v/>
      </c>
      <c r="G32" s="142">
        <f t="shared" si="0"/>
        <v>0</v>
      </c>
      <c r="H32" s="143">
        <f t="shared" si="1"/>
        <v>0</v>
      </c>
      <c r="I32" s="7"/>
      <c r="J32" s="7"/>
      <c r="K32" s="36" t="s">
        <v>20</v>
      </c>
      <c r="L32" s="37" t="s">
        <v>992</v>
      </c>
      <c r="M32" s="114">
        <f ca="1">IFERROR(__xludf.DUMMYFUNCTION("COUNTUNIQUEIFS(C:C,A:A,K32,B:B,L32)-SUMIFS(G:G,A:A,K32,B:B,L32)+SUMIFS(H:H,A:A,K32,B:B,L32)"),0)</f>
        <v>0</v>
      </c>
      <c r="N32" s="114">
        <f t="shared" si="2"/>
        <v>0</v>
      </c>
      <c r="O32" s="114">
        <f t="shared" si="3"/>
        <v>0</v>
      </c>
      <c r="P32" s="114">
        <f t="shared" si="4"/>
        <v>0</v>
      </c>
      <c r="Q32" s="125"/>
      <c r="R32" s="125"/>
      <c r="S32" s="7"/>
      <c r="T32" s="120"/>
      <c r="U32" s="120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>
      <c r="A33" s="18"/>
      <c r="B33" s="7"/>
      <c r="C33" s="137"/>
      <c r="D33" s="42"/>
      <c r="E33" s="36"/>
      <c r="F33" s="111" t="str">
        <f t="shared" si="5"/>
        <v/>
      </c>
      <c r="G33" s="142">
        <f t="shared" si="0"/>
        <v>0</v>
      </c>
      <c r="H33" s="143">
        <f t="shared" si="1"/>
        <v>0</v>
      </c>
      <c r="I33" s="7"/>
      <c r="J33" s="7"/>
      <c r="K33" s="36" t="s">
        <v>20</v>
      </c>
      <c r="L33" s="37" t="s">
        <v>112</v>
      </c>
      <c r="M33" s="114">
        <f ca="1">IFERROR(__xludf.DUMMYFUNCTION("COUNTUNIQUEIFS(C:C,A:A,K33,B:B,L33)-SUMIFS(G:G,A:A,K33,B:B,L33)+SUMIFS(H:H,A:A,K33,B:B,L33)"),0)</f>
        <v>0</v>
      </c>
      <c r="N33" s="114">
        <f t="shared" si="2"/>
        <v>0</v>
      </c>
      <c r="O33" s="114">
        <f t="shared" si="3"/>
        <v>0</v>
      </c>
      <c r="P33" s="114">
        <f t="shared" si="4"/>
        <v>0</v>
      </c>
      <c r="Q33" s="125"/>
      <c r="R33" s="125"/>
      <c r="S33" s="7"/>
      <c r="T33" s="122"/>
      <c r="U33" s="120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>
      <c r="A34" s="18"/>
      <c r="B34" s="7"/>
      <c r="C34" s="137"/>
      <c r="D34" s="42"/>
      <c r="E34" s="36"/>
      <c r="F34" s="111" t="str">
        <f t="shared" si="5"/>
        <v/>
      </c>
      <c r="G34" s="142">
        <f t="shared" ref="G34:G65" si="6">IF(AND(ISNUMBER(F34), F34&lt;2), 1, 0)</f>
        <v>0</v>
      </c>
      <c r="H34" s="143">
        <f t="shared" ref="H34:H65" si="7">IF(AND(G34=1, COUNTIFS(A:A, A34, B:B, B34, C:C, C34) &gt; 1), 1, 0)</f>
        <v>0</v>
      </c>
      <c r="I34" s="7"/>
      <c r="J34" s="7"/>
      <c r="K34" s="36" t="s">
        <v>21</v>
      </c>
      <c r="L34" s="37" t="s">
        <v>118</v>
      </c>
      <c r="M34" s="114">
        <f ca="1">IFERROR(__xludf.DUMMYFUNCTION("COUNTUNIQUEIFS(C:C,A:A,K34,B:B,L34)-SUMIFS(G:G,A:A,K34,B:B,L34)+SUMIFS(H:H,A:A,K34,B:B,L34)"),0)</f>
        <v>0</v>
      </c>
      <c r="N34" s="114">
        <f t="shared" ref="N34:N65" si="8">O34+P34</f>
        <v>0</v>
      </c>
      <c r="O34" s="114">
        <f t="shared" ref="O34:O65" si="9">SUMIFS(F:F,B:B,L34,A:A,K34) - P34</f>
        <v>0</v>
      </c>
      <c r="P34" s="114">
        <f t="shared" ref="P34:P65" si="10">SUMIFS(F:F, B:B, L34, D:D, "*đêm*",A:A,K34)</f>
        <v>0</v>
      </c>
      <c r="Q34" s="40"/>
      <c r="R34" s="40"/>
      <c r="S34" s="7"/>
      <c r="T34" s="122"/>
      <c r="U34" s="120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>
      <c r="A35" s="18"/>
      <c r="B35" s="7"/>
      <c r="C35" s="137"/>
      <c r="D35" s="42"/>
      <c r="E35" s="36"/>
      <c r="F35" s="111" t="str">
        <f t="shared" si="5"/>
        <v/>
      </c>
      <c r="G35" s="142">
        <f t="shared" si="6"/>
        <v>0</v>
      </c>
      <c r="H35" s="143">
        <f t="shared" si="7"/>
        <v>0</v>
      </c>
      <c r="I35" s="7"/>
      <c r="J35" s="7"/>
      <c r="K35" s="36" t="s">
        <v>21</v>
      </c>
      <c r="L35" s="37" t="s">
        <v>117</v>
      </c>
      <c r="M35" s="114">
        <f ca="1">IFERROR(__xludf.DUMMYFUNCTION("COUNTUNIQUEIFS(C:C,A:A,K35,B:B,L35)-SUMIFS(G:G,A:A,K35,B:B,L35)+SUMIFS(H:H,A:A,K35,B:B,L35)"),0)</f>
        <v>0</v>
      </c>
      <c r="N35" s="114">
        <f t="shared" si="8"/>
        <v>0</v>
      </c>
      <c r="O35" s="114">
        <f t="shared" si="9"/>
        <v>0</v>
      </c>
      <c r="P35" s="114">
        <f t="shared" si="10"/>
        <v>0</v>
      </c>
      <c r="Q35" s="40"/>
      <c r="R35" s="40"/>
      <c r="S35" s="7"/>
      <c r="T35" s="122"/>
      <c r="U35" s="120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>
      <c r="A36" s="18"/>
      <c r="B36" s="7"/>
      <c r="C36" s="137"/>
      <c r="D36" s="42"/>
      <c r="E36" s="36"/>
      <c r="F36" s="111" t="str">
        <f t="shared" si="5"/>
        <v/>
      </c>
      <c r="G36" s="142">
        <f t="shared" si="6"/>
        <v>0</v>
      </c>
      <c r="H36" s="143">
        <f t="shared" si="7"/>
        <v>0</v>
      </c>
      <c r="I36" s="7"/>
      <c r="J36" s="7"/>
      <c r="K36" s="36" t="s">
        <v>21</v>
      </c>
      <c r="L36" s="37" t="s">
        <v>115</v>
      </c>
      <c r="M36" s="114">
        <f ca="1">IFERROR(__xludf.DUMMYFUNCTION("COUNTUNIQUEIFS(C:C,A:A,K36,B:B,L36)-SUMIFS(G:G,A:A,K36,B:B,L36)+SUMIFS(H:H,A:A,K36,B:B,L36)"),0)</f>
        <v>0</v>
      </c>
      <c r="N36" s="114">
        <f t="shared" si="8"/>
        <v>0</v>
      </c>
      <c r="O36" s="114">
        <f t="shared" si="9"/>
        <v>0</v>
      </c>
      <c r="P36" s="114">
        <f t="shared" si="10"/>
        <v>0</v>
      </c>
      <c r="Q36" s="125"/>
      <c r="R36" s="125"/>
      <c r="S36" s="7"/>
      <c r="T36" s="122"/>
      <c r="U36" s="120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>
      <c r="A37" s="18"/>
      <c r="B37" s="7"/>
      <c r="C37" s="137"/>
      <c r="D37" s="42"/>
      <c r="E37" s="36"/>
      <c r="F37" s="111" t="str">
        <f t="shared" si="5"/>
        <v/>
      </c>
      <c r="G37" s="142">
        <f t="shared" si="6"/>
        <v>0</v>
      </c>
      <c r="H37" s="143">
        <f t="shared" si="7"/>
        <v>0</v>
      </c>
      <c r="I37" s="7"/>
      <c r="J37" s="7"/>
      <c r="K37" s="36" t="s">
        <v>21</v>
      </c>
      <c r="L37" s="37" t="s">
        <v>116</v>
      </c>
      <c r="M37" s="114">
        <f ca="1">IFERROR(__xludf.DUMMYFUNCTION("COUNTUNIQUEIFS(C:C,A:A,K37,B:B,L37)-SUMIFS(G:G,A:A,K37,B:B,L37)+SUMIFS(H:H,A:A,K37,B:B,L37)"),0)</f>
        <v>0</v>
      </c>
      <c r="N37" s="114">
        <f t="shared" si="8"/>
        <v>0</v>
      </c>
      <c r="O37" s="114">
        <f t="shared" si="9"/>
        <v>0</v>
      </c>
      <c r="P37" s="114">
        <f t="shared" si="10"/>
        <v>0</v>
      </c>
      <c r="Q37" s="40"/>
      <c r="R37" s="40"/>
      <c r="S37" s="7"/>
      <c r="T37" s="122"/>
      <c r="U37" s="122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>
      <c r="A38" s="18"/>
      <c r="B38" s="7"/>
      <c r="C38" s="137"/>
      <c r="D38" s="42"/>
      <c r="E38" s="36"/>
      <c r="F38" s="111" t="str">
        <f t="shared" si="5"/>
        <v/>
      </c>
      <c r="G38" s="142">
        <f t="shared" si="6"/>
        <v>0</v>
      </c>
      <c r="H38" s="143">
        <f t="shared" si="7"/>
        <v>0</v>
      </c>
      <c r="I38" s="7"/>
      <c r="J38" s="7"/>
      <c r="K38" s="36" t="s">
        <v>21</v>
      </c>
      <c r="L38" s="37" t="s">
        <v>95</v>
      </c>
      <c r="M38" s="114">
        <f ca="1">IFERROR(__xludf.DUMMYFUNCTION("COUNTUNIQUEIFS(C:C,A:A,K38,B:B,L38)-SUMIFS(G:G,A:A,K38,B:B,L38)+SUMIFS(H:H,A:A,K38,B:B,L38)"),0)</f>
        <v>0</v>
      </c>
      <c r="N38" s="114">
        <f t="shared" si="8"/>
        <v>0</v>
      </c>
      <c r="O38" s="114">
        <f t="shared" si="9"/>
        <v>0</v>
      </c>
      <c r="P38" s="114">
        <f t="shared" si="10"/>
        <v>0</v>
      </c>
      <c r="Q38" s="40"/>
      <c r="R38" s="40"/>
      <c r="S38" s="7"/>
      <c r="T38" s="122"/>
      <c r="U38" s="122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>
      <c r="A39" s="18"/>
      <c r="B39" s="7"/>
      <c r="C39" s="137"/>
      <c r="D39" s="42"/>
      <c r="E39" s="36"/>
      <c r="F39" s="111" t="str">
        <f t="shared" si="5"/>
        <v/>
      </c>
      <c r="G39" s="142">
        <f t="shared" si="6"/>
        <v>0</v>
      </c>
      <c r="H39" s="143">
        <f t="shared" si="7"/>
        <v>0</v>
      </c>
      <c r="I39" s="7"/>
      <c r="J39" s="7"/>
      <c r="K39" s="36" t="s">
        <v>21</v>
      </c>
      <c r="L39" s="37" t="s">
        <v>993</v>
      </c>
      <c r="M39" s="114">
        <f ca="1">IFERROR(__xludf.DUMMYFUNCTION("COUNTUNIQUEIFS(C:C,A:A,K39,B:B,L39)-SUMIFS(G:G,A:A,K39,B:B,L39)+SUMIFS(H:H,A:A,K39,B:B,L39)"),0)</f>
        <v>0</v>
      </c>
      <c r="N39" s="114">
        <f t="shared" si="8"/>
        <v>0</v>
      </c>
      <c r="O39" s="114">
        <f t="shared" si="9"/>
        <v>0</v>
      </c>
      <c r="P39" s="114">
        <f t="shared" si="10"/>
        <v>0</v>
      </c>
      <c r="Q39" s="40"/>
      <c r="R39" s="40"/>
      <c r="S39" s="7"/>
      <c r="T39" s="122"/>
      <c r="U39" s="122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>
      <c r="A40" s="18"/>
      <c r="B40" s="7"/>
      <c r="C40" s="137"/>
      <c r="D40" s="42"/>
      <c r="E40" s="36"/>
      <c r="F40" s="111" t="str">
        <f t="shared" si="5"/>
        <v/>
      </c>
      <c r="G40" s="142">
        <f t="shared" si="6"/>
        <v>0</v>
      </c>
      <c r="H40" s="143">
        <f t="shared" si="7"/>
        <v>0</v>
      </c>
      <c r="I40" s="7"/>
      <c r="J40" s="7"/>
      <c r="K40" s="36" t="s">
        <v>22</v>
      </c>
      <c r="L40" s="37" t="s">
        <v>120</v>
      </c>
      <c r="M40" s="114">
        <f ca="1">IFERROR(__xludf.DUMMYFUNCTION("COUNTUNIQUEIFS(C:C,A:A,K40,B:B,L40)-SUMIFS(G:G,A:A,K40,B:B,L40)+SUMIFS(H:H,A:A,K40,B:B,L40)"),0)</f>
        <v>0</v>
      </c>
      <c r="N40" s="114">
        <f t="shared" si="8"/>
        <v>0</v>
      </c>
      <c r="O40" s="114">
        <f t="shared" si="9"/>
        <v>0</v>
      </c>
      <c r="P40" s="114">
        <f t="shared" si="10"/>
        <v>0</v>
      </c>
      <c r="Q40" s="40"/>
      <c r="R40" s="40"/>
      <c r="S40" s="7"/>
      <c r="T40" s="122"/>
      <c r="U40" s="122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>
      <c r="A41" s="18"/>
      <c r="B41" s="7"/>
      <c r="C41" s="137"/>
      <c r="D41" s="42"/>
      <c r="E41" s="36"/>
      <c r="F41" s="111" t="str">
        <f t="shared" si="5"/>
        <v/>
      </c>
      <c r="G41" s="142">
        <f t="shared" si="6"/>
        <v>0</v>
      </c>
      <c r="H41" s="143">
        <f t="shared" si="7"/>
        <v>0</v>
      </c>
      <c r="I41" s="7"/>
      <c r="J41" s="7"/>
      <c r="K41" s="36" t="s">
        <v>22</v>
      </c>
      <c r="L41" s="37" t="s">
        <v>121</v>
      </c>
      <c r="M41" s="114">
        <f ca="1">IFERROR(__xludf.DUMMYFUNCTION("COUNTUNIQUEIFS(C:C,A:A,K41,B:B,L41)-SUMIFS(G:G,A:A,K41,B:B,L41)+SUMIFS(H:H,A:A,K41,B:B,L41)"),0)</f>
        <v>0</v>
      </c>
      <c r="N41" s="114">
        <f t="shared" si="8"/>
        <v>0</v>
      </c>
      <c r="O41" s="114">
        <f t="shared" si="9"/>
        <v>0</v>
      </c>
      <c r="P41" s="114">
        <f t="shared" si="10"/>
        <v>0</v>
      </c>
      <c r="Q41" s="40"/>
      <c r="R41" s="40"/>
      <c r="S41" s="7"/>
      <c r="T41" s="122"/>
      <c r="U41" s="122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>
      <c r="A42" s="18"/>
      <c r="B42" s="7"/>
      <c r="C42" s="137"/>
      <c r="D42" s="42"/>
      <c r="E42" s="36"/>
      <c r="F42" s="111" t="str">
        <f t="shared" si="5"/>
        <v/>
      </c>
      <c r="G42" s="142">
        <f t="shared" si="6"/>
        <v>0</v>
      </c>
      <c r="H42" s="143">
        <f t="shared" si="7"/>
        <v>0</v>
      </c>
      <c r="I42" s="7"/>
      <c r="J42" s="7"/>
      <c r="K42" s="36" t="s">
        <v>22</v>
      </c>
      <c r="L42" s="37" t="s">
        <v>119</v>
      </c>
      <c r="M42" s="114">
        <f ca="1">IFERROR(__xludf.DUMMYFUNCTION("COUNTUNIQUEIFS(C:C,A:A,K42,B:B,L42)-SUMIFS(G:G,A:A,K42,B:B,L42)+SUMIFS(H:H,A:A,K42,B:B,L42)"),0)</f>
        <v>0</v>
      </c>
      <c r="N42" s="114">
        <f t="shared" si="8"/>
        <v>0</v>
      </c>
      <c r="O42" s="114">
        <f t="shared" si="9"/>
        <v>0</v>
      </c>
      <c r="P42" s="114">
        <f t="shared" si="10"/>
        <v>0</v>
      </c>
      <c r="Q42" s="40"/>
      <c r="R42" s="40"/>
      <c r="S42" s="7"/>
      <c r="T42" s="122"/>
      <c r="U42" s="122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>
      <c r="A43" s="18"/>
      <c r="B43" s="7"/>
      <c r="C43" s="137"/>
      <c r="D43" s="42"/>
      <c r="E43" s="36"/>
      <c r="F43" s="111" t="str">
        <f t="shared" si="5"/>
        <v/>
      </c>
      <c r="G43" s="142">
        <f t="shared" si="6"/>
        <v>0</v>
      </c>
      <c r="H43" s="143">
        <f t="shared" si="7"/>
        <v>0</v>
      </c>
      <c r="I43" s="7"/>
      <c r="J43" s="7"/>
      <c r="K43" s="36" t="s">
        <v>22</v>
      </c>
      <c r="L43" s="37" t="s">
        <v>123</v>
      </c>
      <c r="M43" s="114">
        <f ca="1">IFERROR(__xludf.DUMMYFUNCTION("COUNTUNIQUEIFS(C:C,A:A,K43,B:B,L43)-SUMIFS(G:G,A:A,K43,B:B,L43)+SUMIFS(H:H,A:A,K43,B:B,L43)"),0)</f>
        <v>0</v>
      </c>
      <c r="N43" s="114">
        <f t="shared" si="8"/>
        <v>0</v>
      </c>
      <c r="O43" s="114">
        <f t="shared" si="9"/>
        <v>0</v>
      </c>
      <c r="P43" s="114">
        <f t="shared" si="10"/>
        <v>0</v>
      </c>
      <c r="Q43" s="40"/>
      <c r="R43" s="40"/>
      <c r="S43" s="7"/>
      <c r="T43" s="122"/>
      <c r="U43" s="122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>
      <c r="A44" s="18"/>
      <c r="B44" s="7"/>
      <c r="C44" s="137"/>
      <c r="D44" s="42"/>
      <c r="E44" s="36"/>
      <c r="F44" s="111" t="str">
        <f t="shared" si="5"/>
        <v/>
      </c>
      <c r="G44" s="142">
        <f t="shared" si="6"/>
        <v>0</v>
      </c>
      <c r="H44" s="143">
        <f t="shared" si="7"/>
        <v>0</v>
      </c>
      <c r="I44" s="7"/>
      <c r="J44" s="7"/>
      <c r="K44" s="36" t="s">
        <v>23</v>
      </c>
      <c r="L44" s="37" t="s">
        <v>106</v>
      </c>
      <c r="M44" s="114">
        <f ca="1">IFERROR(__xludf.DUMMYFUNCTION("COUNTUNIQUEIFS(C:C,A:A,K44,B:B,L44)-SUMIFS(G:G,A:A,K44,B:B,L44)+SUMIFS(H:H,A:A,K44,B:B,L44)"),0)</f>
        <v>0</v>
      </c>
      <c r="N44" s="114">
        <f t="shared" si="8"/>
        <v>0</v>
      </c>
      <c r="O44" s="114">
        <f t="shared" si="9"/>
        <v>0</v>
      </c>
      <c r="P44" s="114">
        <f t="shared" si="10"/>
        <v>0</v>
      </c>
      <c r="Q44" s="40"/>
      <c r="R44" s="40"/>
      <c r="S44" s="7"/>
      <c r="T44" s="122"/>
      <c r="U44" s="122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>
      <c r="A45" s="18"/>
      <c r="B45" s="7"/>
      <c r="C45" s="137"/>
      <c r="D45" s="42"/>
      <c r="E45" s="36"/>
      <c r="F45" s="111" t="str">
        <f t="shared" si="5"/>
        <v/>
      </c>
      <c r="G45" s="142">
        <f t="shared" si="6"/>
        <v>0</v>
      </c>
      <c r="H45" s="143">
        <f t="shared" si="7"/>
        <v>0</v>
      </c>
      <c r="I45" s="7"/>
      <c r="J45" s="7"/>
      <c r="K45" s="36" t="s">
        <v>23</v>
      </c>
      <c r="L45" s="37" t="s">
        <v>124</v>
      </c>
      <c r="M45" s="114">
        <f ca="1">IFERROR(__xludf.DUMMYFUNCTION("COUNTUNIQUEIFS(C:C,A:A,K45,B:B,L45)-SUMIFS(G:G,A:A,K45,B:B,L45)+SUMIFS(H:H,A:A,K45,B:B,L45)"),0)</f>
        <v>0</v>
      </c>
      <c r="N45" s="114">
        <f t="shared" si="8"/>
        <v>0</v>
      </c>
      <c r="O45" s="114">
        <f t="shared" si="9"/>
        <v>0</v>
      </c>
      <c r="P45" s="114">
        <f t="shared" si="10"/>
        <v>0</v>
      </c>
      <c r="Q45" s="40"/>
      <c r="R45" s="40"/>
      <c r="S45" s="7"/>
      <c r="T45" s="122"/>
      <c r="U45" s="122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>
      <c r="A46" s="18"/>
      <c r="B46" s="7"/>
      <c r="C46" s="137"/>
      <c r="D46" s="42"/>
      <c r="E46" s="36"/>
      <c r="F46" s="111" t="str">
        <f t="shared" si="5"/>
        <v/>
      </c>
      <c r="G46" s="142">
        <f t="shared" si="6"/>
        <v>0</v>
      </c>
      <c r="H46" s="143">
        <f t="shared" si="7"/>
        <v>0</v>
      </c>
      <c r="I46" s="7"/>
      <c r="J46" s="7"/>
      <c r="K46" s="36" t="s">
        <v>23</v>
      </c>
      <c r="L46" s="37" t="s">
        <v>994</v>
      </c>
      <c r="M46" s="114">
        <f ca="1">IFERROR(__xludf.DUMMYFUNCTION("COUNTUNIQUEIFS(C:C,A:A,K46,B:B,L46)-SUMIFS(G:G,A:A,K46,B:B,L46)+SUMIFS(H:H,A:A,K46,B:B,L46)"),0)</f>
        <v>0</v>
      </c>
      <c r="N46" s="114">
        <f t="shared" si="8"/>
        <v>0</v>
      </c>
      <c r="O46" s="114">
        <f t="shared" si="9"/>
        <v>0</v>
      </c>
      <c r="P46" s="114">
        <f t="shared" si="10"/>
        <v>0</v>
      </c>
      <c r="Q46" s="40"/>
      <c r="R46" s="40"/>
      <c r="S46" s="7"/>
      <c r="T46" s="122"/>
      <c r="U46" s="122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>
      <c r="A47" s="18"/>
      <c r="B47" s="7"/>
      <c r="C47" s="137"/>
      <c r="D47" s="42"/>
      <c r="E47" s="36"/>
      <c r="F47" s="111" t="str">
        <f t="shared" si="5"/>
        <v/>
      </c>
      <c r="G47" s="142">
        <f t="shared" si="6"/>
        <v>0</v>
      </c>
      <c r="H47" s="143">
        <f t="shared" si="7"/>
        <v>0</v>
      </c>
      <c r="I47" s="7"/>
      <c r="J47" s="7"/>
      <c r="K47" s="36" t="s">
        <v>23</v>
      </c>
      <c r="L47" s="37" t="s">
        <v>93</v>
      </c>
      <c r="M47" s="114">
        <f ca="1">IFERROR(__xludf.DUMMYFUNCTION("COUNTUNIQUEIFS(C:C,A:A,K47,B:B,L47)-SUMIFS(G:G,A:A,K47,B:B,L47)+SUMIFS(H:H,A:A,K47,B:B,L47)"),0)</f>
        <v>0</v>
      </c>
      <c r="N47" s="114">
        <f t="shared" si="8"/>
        <v>0</v>
      </c>
      <c r="O47" s="114">
        <f t="shared" si="9"/>
        <v>0</v>
      </c>
      <c r="P47" s="114">
        <f t="shared" si="10"/>
        <v>0</v>
      </c>
      <c r="Q47" s="40"/>
      <c r="R47" s="40"/>
      <c r="S47" s="7"/>
      <c r="T47" s="122"/>
      <c r="U47" s="122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>
      <c r="A48" s="18"/>
      <c r="B48" s="7"/>
      <c r="C48" s="137"/>
      <c r="D48" s="42"/>
      <c r="E48" s="36"/>
      <c r="F48" s="111" t="str">
        <f t="shared" si="5"/>
        <v/>
      </c>
      <c r="G48" s="142">
        <f t="shared" si="6"/>
        <v>0</v>
      </c>
      <c r="H48" s="143">
        <f t="shared" si="7"/>
        <v>0</v>
      </c>
      <c r="I48" s="7"/>
      <c r="J48" s="7"/>
      <c r="K48" s="36" t="s">
        <v>23</v>
      </c>
      <c r="L48" s="37" t="s">
        <v>96</v>
      </c>
      <c r="M48" s="114">
        <f ca="1">IFERROR(__xludf.DUMMYFUNCTION("COUNTUNIQUEIFS(C:C,A:A,K48,B:B,L48)-SUMIFS(G:G,A:A,K48,B:B,L48)+SUMIFS(H:H,A:A,K48,B:B,L48)"),0)</f>
        <v>0</v>
      </c>
      <c r="N48" s="114">
        <f t="shared" si="8"/>
        <v>0</v>
      </c>
      <c r="O48" s="114">
        <f t="shared" si="9"/>
        <v>0</v>
      </c>
      <c r="P48" s="114">
        <f t="shared" si="10"/>
        <v>0</v>
      </c>
      <c r="Q48" s="40"/>
      <c r="R48" s="40"/>
      <c r="S48" s="7"/>
      <c r="T48" s="122"/>
      <c r="U48" s="122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>
      <c r="A49" s="18"/>
      <c r="B49" s="7"/>
      <c r="C49" s="137"/>
      <c r="D49" s="42"/>
      <c r="E49" s="36"/>
      <c r="F49" s="111" t="str">
        <f t="shared" si="5"/>
        <v/>
      </c>
      <c r="G49" s="142">
        <f t="shared" si="6"/>
        <v>0</v>
      </c>
      <c r="H49" s="143">
        <f t="shared" si="7"/>
        <v>0</v>
      </c>
      <c r="I49" s="7"/>
      <c r="J49" s="7"/>
      <c r="K49" s="36" t="s">
        <v>23</v>
      </c>
      <c r="L49" s="37" t="s">
        <v>125</v>
      </c>
      <c r="M49" s="114">
        <f ca="1">IFERROR(__xludf.DUMMYFUNCTION("COUNTUNIQUEIFS(C:C,A:A,K49,B:B,L49)-SUMIFS(G:G,A:A,K49,B:B,L49)+SUMIFS(H:H,A:A,K49,B:B,L49)"),0)</f>
        <v>0</v>
      </c>
      <c r="N49" s="114">
        <f t="shared" si="8"/>
        <v>0</v>
      </c>
      <c r="O49" s="114">
        <f t="shared" si="9"/>
        <v>0</v>
      </c>
      <c r="P49" s="114">
        <f t="shared" si="10"/>
        <v>0</v>
      </c>
      <c r="Q49" s="40"/>
      <c r="R49" s="40"/>
      <c r="S49" s="7"/>
      <c r="T49" s="122"/>
      <c r="U49" s="122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>
      <c r="A50" s="18"/>
      <c r="B50" s="7"/>
      <c r="C50" s="137"/>
      <c r="D50" s="42"/>
      <c r="E50" s="36"/>
      <c r="F50" s="111" t="str">
        <f t="shared" si="5"/>
        <v/>
      </c>
      <c r="G50" s="142">
        <f t="shared" si="6"/>
        <v>0</v>
      </c>
      <c r="H50" s="143">
        <f t="shared" si="7"/>
        <v>0</v>
      </c>
      <c r="I50" s="7"/>
      <c r="J50" s="7"/>
      <c r="K50" s="36" t="s">
        <v>23</v>
      </c>
      <c r="L50" s="37" t="s">
        <v>127</v>
      </c>
      <c r="M50" s="114">
        <f ca="1">IFERROR(__xludf.DUMMYFUNCTION("COUNTUNIQUEIFS(C:C,A:A,K50,B:B,L50)-SUMIFS(G:G,A:A,K50,B:B,L50)+SUMIFS(H:H,A:A,K50,B:B,L50)"),0)</f>
        <v>0</v>
      </c>
      <c r="N50" s="114">
        <f t="shared" si="8"/>
        <v>0</v>
      </c>
      <c r="O50" s="114">
        <f t="shared" si="9"/>
        <v>0</v>
      </c>
      <c r="P50" s="114">
        <f t="shared" si="10"/>
        <v>0</v>
      </c>
      <c r="Q50" s="40"/>
      <c r="R50" s="40"/>
      <c r="S50" s="7"/>
      <c r="T50" s="122"/>
      <c r="U50" s="122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>
      <c r="A51" s="18"/>
      <c r="B51" s="7"/>
      <c r="C51" s="137"/>
      <c r="D51" s="42"/>
      <c r="E51" s="36"/>
      <c r="F51" s="111" t="str">
        <f t="shared" si="5"/>
        <v/>
      </c>
      <c r="G51" s="142">
        <f t="shared" si="6"/>
        <v>0</v>
      </c>
      <c r="H51" s="143">
        <f t="shared" si="7"/>
        <v>0</v>
      </c>
      <c r="I51" s="7"/>
      <c r="J51" s="7"/>
      <c r="K51" s="36" t="s">
        <v>24</v>
      </c>
      <c r="L51" s="37" t="s">
        <v>130</v>
      </c>
      <c r="M51" s="114">
        <f ca="1">IFERROR(__xludf.DUMMYFUNCTION("COUNTUNIQUEIFS(C:C,A:A,K51,B:B,L51)-SUMIFS(G:G,A:A,K51,B:B,L51)+SUMIFS(H:H,A:A,K51,B:B,L51)"),0)</f>
        <v>0</v>
      </c>
      <c r="N51" s="114">
        <f t="shared" si="8"/>
        <v>0</v>
      </c>
      <c r="O51" s="114">
        <f t="shared" si="9"/>
        <v>0</v>
      </c>
      <c r="P51" s="114">
        <f t="shared" si="10"/>
        <v>0</v>
      </c>
      <c r="Q51" s="40"/>
      <c r="R51" s="40"/>
      <c r="S51" s="7"/>
      <c r="T51" s="122"/>
      <c r="U51" s="122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>
      <c r="A52" s="18"/>
      <c r="B52" s="7"/>
      <c r="C52" s="137"/>
      <c r="D52" s="42"/>
      <c r="E52" s="36"/>
      <c r="F52" s="111" t="str">
        <f t="shared" si="5"/>
        <v/>
      </c>
      <c r="G52" s="142">
        <f t="shared" si="6"/>
        <v>0</v>
      </c>
      <c r="H52" s="143">
        <f t="shared" si="7"/>
        <v>0</v>
      </c>
      <c r="I52" s="7"/>
      <c r="J52" s="7"/>
      <c r="K52" s="36" t="s">
        <v>24</v>
      </c>
      <c r="L52" s="37" t="s">
        <v>132</v>
      </c>
      <c r="M52" s="114">
        <f ca="1">IFERROR(__xludf.DUMMYFUNCTION("COUNTUNIQUEIFS(C:C,A:A,K52,B:B,L52)-SUMIFS(G:G,A:A,K52,B:B,L52)+SUMIFS(H:H,A:A,K52,B:B,L52)"),0)</f>
        <v>0</v>
      </c>
      <c r="N52" s="114">
        <f t="shared" si="8"/>
        <v>0</v>
      </c>
      <c r="O52" s="114">
        <f t="shared" si="9"/>
        <v>0</v>
      </c>
      <c r="P52" s="114">
        <f t="shared" si="10"/>
        <v>0</v>
      </c>
      <c r="Q52" s="40"/>
      <c r="R52" s="40"/>
      <c r="S52" s="7"/>
      <c r="T52" s="122"/>
      <c r="U52" s="122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>
      <c r="A53" s="18"/>
      <c r="B53" s="7"/>
      <c r="C53" s="137"/>
      <c r="D53" s="42"/>
      <c r="E53" s="36"/>
      <c r="F53" s="111" t="str">
        <f t="shared" si="5"/>
        <v/>
      </c>
      <c r="G53" s="142">
        <f t="shared" si="6"/>
        <v>0</v>
      </c>
      <c r="H53" s="143">
        <f t="shared" si="7"/>
        <v>0</v>
      </c>
      <c r="I53" s="7"/>
      <c r="J53" s="7"/>
      <c r="K53" s="36" t="s">
        <v>24</v>
      </c>
      <c r="L53" s="37" t="s">
        <v>129</v>
      </c>
      <c r="M53" s="114">
        <f ca="1">IFERROR(__xludf.DUMMYFUNCTION("COUNTUNIQUEIFS(C:C,A:A,K53,B:B,L53)-SUMIFS(G:G,A:A,K53,B:B,L53)+SUMIFS(H:H,A:A,K53,B:B,L53)"),0)</f>
        <v>0</v>
      </c>
      <c r="N53" s="114">
        <f t="shared" si="8"/>
        <v>0</v>
      </c>
      <c r="O53" s="114">
        <f t="shared" si="9"/>
        <v>0</v>
      </c>
      <c r="P53" s="114">
        <f t="shared" si="10"/>
        <v>0</v>
      </c>
      <c r="Q53" s="40"/>
      <c r="R53" s="40"/>
      <c r="S53" s="7"/>
      <c r="T53" s="122"/>
      <c r="U53" s="122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>
      <c r="A54" s="18"/>
      <c r="B54" s="7"/>
      <c r="C54" s="137"/>
      <c r="D54" s="42"/>
      <c r="E54" s="36"/>
      <c r="F54" s="111" t="str">
        <f t="shared" si="5"/>
        <v/>
      </c>
      <c r="G54" s="142">
        <f t="shared" si="6"/>
        <v>0</v>
      </c>
      <c r="H54" s="143">
        <f t="shared" si="7"/>
        <v>0</v>
      </c>
      <c r="I54" s="7"/>
      <c r="J54" s="7"/>
      <c r="K54" s="36" t="s">
        <v>24</v>
      </c>
      <c r="L54" s="42" t="s">
        <v>131</v>
      </c>
      <c r="M54" s="114">
        <f ca="1">IFERROR(__xludf.DUMMYFUNCTION("COUNTUNIQUEIFS(C:C,A:A,K54,B:B,L54)-SUMIFS(G:G,A:A,K54,B:B,L54)+SUMIFS(H:H,A:A,K54,B:B,L54)"),0)</f>
        <v>0</v>
      </c>
      <c r="N54" s="114">
        <f t="shared" si="8"/>
        <v>0</v>
      </c>
      <c r="O54" s="114">
        <f t="shared" si="9"/>
        <v>0</v>
      </c>
      <c r="P54" s="114">
        <f t="shared" si="10"/>
        <v>0</v>
      </c>
      <c r="Q54" s="40"/>
      <c r="R54" s="40"/>
      <c r="S54" s="7"/>
      <c r="T54" s="122"/>
      <c r="U54" s="122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>
      <c r="A55" s="18"/>
      <c r="B55" s="7"/>
      <c r="C55" s="137"/>
      <c r="D55" s="42"/>
      <c r="E55" s="36"/>
      <c r="F55" s="111" t="str">
        <f t="shared" si="5"/>
        <v/>
      </c>
      <c r="G55" s="142">
        <f t="shared" si="6"/>
        <v>0</v>
      </c>
      <c r="H55" s="143">
        <f t="shared" si="7"/>
        <v>0</v>
      </c>
      <c r="I55" s="7"/>
      <c r="J55" s="7"/>
      <c r="K55" s="36" t="s">
        <v>24</v>
      </c>
      <c r="L55" s="42" t="s">
        <v>133</v>
      </c>
      <c r="M55" s="114">
        <f ca="1">IFERROR(__xludf.DUMMYFUNCTION("COUNTUNIQUEIFS(C:C,A:A,K55,B:B,L55)-SUMIFS(G:G,A:A,K55,B:B,L55)+SUMIFS(H:H,A:A,K55,B:B,L55)"),0)</f>
        <v>0</v>
      </c>
      <c r="N55" s="114">
        <f t="shared" si="8"/>
        <v>0</v>
      </c>
      <c r="O55" s="114">
        <f t="shared" si="9"/>
        <v>0</v>
      </c>
      <c r="P55" s="114">
        <f t="shared" si="10"/>
        <v>0</v>
      </c>
      <c r="Q55" s="40"/>
      <c r="R55" s="40"/>
      <c r="S55" s="7"/>
      <c r="T55" s="122"/>
      <c r="U55" s="122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>
      <c r="A56" s="18"/>
      <c r="B56" s="7"/>
      <c r="C56" s="137"/>
      <c r="D56" s="42"/>
      <c r="E56" s="36"/>
      <c r="F56" s="111" t="str">
        <f t="shared" si="5"/>
        <v/>
      </c>
      <c r="G56" s="142">
        <f t="shared" si="6"/>
        <v>0</v>
      </c>
      <c r="H56" s="143">
        <f t="shared" si="7"/>
        <v>0</v>
      </c>
      <c r="I56" s="7"/>
      <c r="J56" s="7"/>
      <c r="K56" s="36" t="s">
        <v>25</v>
      </c>
      <c r="L56" s="37" t="s">
        <v>137</v>
      </c>
      <c r="M56" s="114">
        <f ca="1">IFERROR(__xludf.DUMMYFUNCTION("COUNTUNIQUEIFS(C:C,A:A,K56,B:B,L56)-SUMIFS(G:G,A:A,K56,B:B,L56)+SUMIFS(H:H,A:A,K56,B:B,L56)"),0)</f>
        <v>0</v>
      </c>
      <c r="N56" s="114">
        <f t="shared" si="8"/>
        <v>0</v>
      </c>
      <c r="O56" s="114">
        <f t="shared" si="9"/>
        <v>0</v>
      </c>
      <c r="P56" s="114">
        <f t="shared" si="10"/>
        <v>0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>
      <c r="A57" s="18"/>
      <c r="B57" s="7"/>
      <c r="C57" s="137"/>
      <c r="D57" s="42"/>
      <c r="E57" s="36"/>
      <c r="F57" s="111" t="str">
        <f t="shared" si="5"/>
        <v/>
      </c>
      <c r="G57" s="142">
        <f t="shared" si="6"/>
        <v>0</v>
      </c>
      <c r="H57" s="143">
        <f t="shared" si="7"/>
        <v>0</v>
      </c>
      <c r="I57" s="7"/>
      <c r="J57" s="7"/>
      <c r="K57" s="36" t="s">
        <v>25</v>
      </c>
      <c r="L57" s="42" t="s">
        <v>131</v>
      </c>
      <c r="M57" s="114">
        <f ca="1">IFERROR(__xludf.DUMMYFUNCTION("COUNTUNIQUEIFS(C:C,A:A,K57,B:B,L57)-SUMIFS(G:G,A:A,K57,B:B,L57)+SUMIFS(H:H,A:A,K57,B:B,L57)"),0)</f>
        <v>0</v>
      </c>
      <c r="N57" s="114">
        <f t="shared" si="8"/>
        <v>0</v>
      </c>
      <c r="O57" s="114">
        <f t="shared" si="9"/>
        <v>0</v>
      </c>
      <c r="P57" s="114">
        <f t="shared" si="10"/>
        <v>0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>
      <c r="A58" s="18"/>
      <c r="B58" s="7"/>
      <c r="C58" s="137"/>
      <c r="D58" s="42"/>
      <c r="E58" s="36"/>
      <c r="F58" s="111" t="str">
        <f t="shared" si="5"/>
        <v/>
      </c>
      <c r="G58" s="142">
        <f t="shared" si="6"/>
        <v>0</v>
      </c>
      <c r="H58" s="143">
        <f t="shared" si="7"/>
        <v>0</v>
      </c>
      <c r="I58" s="7"/>
      <c r="J58" s="7"/>
      <c r="K58" s="36" t="s">
        <v>25</v>
      </c>
      <c r="L58" s="37" t="s">
        <v>177</v>
      </c>
      <c r="M58" s="114">
        <f ca="1">IFERROR(__xludf.DUMMYFUNCTION("COUNTUNIQUEIFS(C:C,A:A,K58,B:B,L58)-SUMIFS(G:G,A:A,K58,B:B,L58)+SUMIFS(H:H,A:A,K58,B:B,L58)"),0)</f>
        <v>0</v>
      </c>
      <c r="N58" s="114">
        <f t="shared" si="8"/>
        <v>0</v>
      </c>
      <c r="O58" s="114">
        <f t="shared" si="9"/>
        <v>0</v>
      </c>
      <c r="P58" s="114">
        <f t="shared" si="10"/>
        <v>0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>
      <c r="A59" s="18"/>
      <c r="B59" s="7"/>
      <c r="C59" s="137"/>
      <c r="D59" s="42"/>
      <c r="E59" s="36"/>
      <c r="F59" s="111" t="str">
        <f t="shared" si="5"/>
        <v/>
      </c>
      <c r="G59" s="142">
        <f t="shared" si="6"/>
        <v>0</v>
      </c>
      <c r="H59" s="143">
        <f t="shared" si="7"/>
        <v>0</v>
      </c>
      <c r="I59" s="7"/>
      <c r="J59" s="7"/>
      <c r="K59" s="36" t="s">
        <v>25</v>
      </c>
      <c r="L59" s="37" t="s">
        <v>135</v>
      </c>
      <c r="M59" s="114">
        <f ca="1">IFERROR(__xludf.DUMMYFUNCTION("COUNTUNIQUEIFS(C:C,A:A,K59,B:B,L59)-SUMIFS(G:G,A:A,K59,B:B,L59)+SUMIFS(H:H,A:A,K59,B:B,L59)"),0)</f>
        <v>0</v>
      </c>
      <c r="N59" s="114">
        <f t="shared" si="8"/>
        <v>0</v>
      </c>
      <c r="O59" s="114">
        <f t="shared" si="9"/>
        <v>0</v>
      </c>
      <c r="P59" s="114">
        <f t="shared" si="10"/>
        <v>0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>
      <c r="A60" s="18"/>
      <c r="B60" s="7"/>
      <c r="C60" s="137"/>
      <c r="D60" s="42"/>
      <c r="E60" s="36"/>
      <c r="F60" s="111" t="str">
        <f t="shared" si="5"/>
        <v/>
      </c>
      <c r="G60" s="142">
        <f t="shared" si="6"/>
        <v>0</v>
      </c>
      <c r="H60" s="143">
        <f t="shared" si="7"/>
        <v>0</v>
      </c>
      <c r="I60" s="7"/>
      <c r="J60" s="7"/>
      <c r="K60" s="36" t="s">
        <v>25</v>
      </c>
      <c r="L60" s="37" t="s">
        <v>136</v>
      </c>
      <c r="M60" s="114">
        <f ca="1">IFERROR(__xludf.DUMMYFUNCTION("COUNTUNIQUEIFS(C:C,A:A,K60,B:B,L60)-SUMIFS(G:G,A:A,K60,B:B,L60)+SUMIFS(H:H,A:A,K60,B:B,L60)"),0)</f>
        <v>0</v>
      </c>
      <c r="N60" s="114">
        <f t="shared" si="8"/>
        <v>0</v>
      </c>
      <c r="O60" s="114">
        <f t="shared" si="9"/>
        <v>0</v>
      </c>
      <c r="P60" s="114">
        <f t="shared" si="10"/>
        <v>0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>
      <c r="A61" s="18"/>
      <c r="B61" s="7"/>
      <c r="C61" s="137"/>
      <c r="D61" s="42"/>
      <c r="E61" s="36"/>
      <c r="F61" s="111" t="str">
        <f t="shared" si="5"/>
        <v/>
      </c>
      <c r="G61" s="142">
        <f t="shared" si="6"/>
        <v>0</v>
      </c>
      <c r="H61" s="143">
        <f t="shared" si="7"/>
        <v>0</v>
      </c>
      <c r="I61" s="7"/>
      <c r="J61" s="7"/>
      <c r="K61" s="36" t="s">
        <v>25</v>
      </c>
      <c r="L61" s="37" t="s">
        <v>134</v>
      </c>
      <c r="M61" s="114">
        <f ca="1">IFERROR(__xludf.DUMMYFUNCTION("COUNTUNIQUEIFS(C:C,A:A,K61,B:B,L61)-SUMIFS(G:G,A:A,K61,B:B,L61)+SUMIFS(H:H,A:A,K61,B:B,L61)"),0)</f>
        <v>0</v>
      </c>
      <c r="N61" s="114">
        <f t="shared" si="8"/>
        <v>0</v>
      </c>
      <c r="O61" s="114">
        <f t="shared" si="9"/>
        <v>0</v>
      </c>
      <c r="P61" s="114">
        <f t="shared" si="10"/>
        <v>0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>
      <c r="A62" s="18"/>
      <c r="B62" s="7"/>
      <c r="C62" s="137"/>
      <c r="D62" s="42"/>
      <c r="E62" s="36"/>
      <c r="F62" s="111" t="str">
        <f t="shared" si="5"/>
        <v/>
      </c>
      <c r="G62" s="142">
        <f t="shared" si="6"/>
        <v>0</v>
      </c>
      <c r="H62" s="143">
        <f t="shared" si="7"/>
        <v>0</v>
      </c>
      <c r="I62" s="7"/>
      <c r="J62" s="7"/>
      <c r="K62" s="36"/>
      <c r="L62" s="37"/>
      <c r="M62" s="114">
        <f ca="1">IFERROR(__xludf.DUMMYFUNCTION("COUNTUNIQUEIFS(C:C,A:A,K62,B:B,L62)-SUMIFS(G:G,A:A,K62,B:B,L62)+SUMIFS(H:H,A:A,K62,B:B,L62)"),0)</f>
        <v>0</v>
      </c>
      <c r="N62" s="114">
        <f t="shared" si="8"/>
        <v>0</v>
      </c>
      <c r="O62" s="114">
        <f t="shared" si="9"/>
        <v>0</v>
      </c>
      <c r="P62" s="114">
        <f t="shared" si="10"/>
        <v>0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>
      <c r="A63" s="18"/>
      <c r="B63" s="7"/>
      <c r="C63" s="137"/>
      <c r="D63" s="42"/>
      <c r="E63" s="36"/>
      <c r="F63" s="111" t="str">
        <f t="shared" si="5"/>
        <v/>
      </c>
      <c r="G63" s="142">
        <f t="shared" si="6"/>
        <v>0</v>
      </c>
      <c r="H63" s="143">
        <f t="shared" si="7"/>
        <v>0</v>
      </c>
      <c r="I63" s="7"/>
      <c r="J63" s="7"/>
      <c r="K63" s="36"/>
      <c r="L63" s="37"/>
      <c r="M63" s="114">
        <f ca="1">IFERROR(__xludf.DUMMYFUNCTION("COUNTUNIQUEIFS(C:C,A:A,K63,B:B,L63)-SUMIFS(G:G,A:A,K63,B:B,L63)+SUMIFS(H:H,A:A,K63,B:B,L63)"),0)</f>
        <v>0</v>
      </c>
      <c r="N63" s="114">
        <f t="shared" si="8"/>
        <v>0</v>
      </c>
      <c r="O63" s="114">
        <f t="shared" si="9"/>
        <v>0</v>
      </c>
      <c r="P63" s="114">
        <f t="shared" si="10"/>
        <v>0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>
      <c r="A64" s="18"/>
      <c r="B64" s="7"/>
      <c r="C64" s="137"/>
      <c r="D64" s="42"/>
      <c r="E64" s="36"/>
      <c r="F64" s="111" t="str">
        <f t="shared" si="5"/>
        <v/>
      </c>
      <c r="G64" s="142">
        <f t="shared" si="6"/>
        <v>0</v>
      </c>
      <c r="H64" s="143">
        <f t="shared" si="7"/>
        <v>0</v>
      </c>
      <c r="I64" s="7"/>
      <c r="J64" s="7"/>
      <c r="K64" s="36"/>
      <c r="L64" s="42"/>
      <c r="M64" s="114">
        <f ca="1">IFERROR(__xludf.DUMMYFUNCTION("COUNTUNIQUEIFS(C:C,A:A,K64,B:B,L64)-SUMIFS(G:G,A:A,K64,B:B,L64)+SUMIFS(H:H,A:A,K64,B:B,L64)"),0)</f>
        <v>0</v>
      </c>
      <c r="N64" s="114">
        <f t="shared" si="8"/>
        <v>0</v>
      </c>
      <c r="O64" s="114">
        <f t="shared" si="9"/>
        <v>0</v>
      </c>
      <c r="P64" s="114">
        <f t="shared" si="10"/>
        <v>0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>
      <c r="A65" s="18"/>
      <c r="B65" s="7"/>
      <c r="C65" s="137"/>
      <c r="D65" s="42"/>
      <c r="E65" s="36"/>
      <c r="F65" s="111" t="str">
        <f t="shared" si="5"/>
        <v/>
      </c>
      <c r="G65" s="142">
        <f t="shared" si="6"/>
        <v>0</v>
      </c>
      <c r="H65" s="143">
        <f t="shared" si="7"/>
        <v>0</v>
      </c>
      <c r="I65" s="7"/>
      <c r="J65" s="7"/>
      <c r="K65" s="36"/>
      <c r="L65" s="42"/>
      <c r="M65" s="114">
        <f ca="1">IFERROR(__xludf.DUMMYFUNCTION("COUNTUNIQUEIFS(C:C,A:A,K65,B:B,L65)-SUMIFS(G:G,A:A,K65,B:B,L65)+SUMIFS(H:H,A:A,K65,B:B,L65)"),0)</f>
        <v>0</v>
      </c>
      <c r="N65" s="114">
        <f t="shared" si="8"/>
        <v>0</v>
      </c>
      <c r="O65" s="114">
        <f t="shared" si="9"/>
        <v>0</v>
      </c>
      <c r="P65" s="114">
        <f t="shared" si="10"/>
        <v>0</v>
      </c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>
      <c r="A66" s="18"/>
      <c r="B66" s="7"/>
      <c r="C66" s="137"/>
      <c r="D66" s="42"/>
      <c r="E66" s="36"/>
      <c r="F66" s="111" t="str">
        <f t="shared" si="5"/>
        <v/>
      </c>
      <c r="G66" s="142">
        <f t="shared" ref="G66:G97" si="11">IF(AND(ISNUMBER(F66), F66&lt;2), 1, 0)</f>
        <v>0</v>
      </c>
      <c r="H66" s="143">
        <f t="shared" ref="H66:H97" si="12">IF(AND(G66=1, COUNTIFS(A:A, A66, B:B, B66, C:C, C66) &gt; 1), 1, 0)</f>
        <v>0</v>
      </c>
      <c r="I66" s="7"/>
      <c r="J66" s="7"/>
      <c r="K66" s="36"/>
      <c r="L66" s="37"/>
      <c r="M66" s="114">
        <f ca="1">IFERROR(__xludf.DUMMYFUNCTION("COUNTUNIQUEIFS(C:C,A:A,K66,B:B,L66)-SUMIFS(G:G,A:A,K66,B:B,L66)+SUMIFS(H:H,A:A,K66,B:B,L66)"),0)</f>
        <v>0</v>
      </c>
      <c r="N66" s="114">
        <f t="shared" ref="N66:N97" si="13">O66+P66</f>
        <v>0</v>
      </c>
      <c r="O66" s="114">
        <f t="shared" ref="O66:O97" si="14">SUMIFS(F:F,B:B,L66,A:A,K66) - P66</f>
        <v>0</v>
      </c>
      <c r="P66" s="114">
        <f t="shared" ref="P66:P72" si="15">SUMIFS(F:F, B:B, L66, D:D, "*đêm*",A:A,K66)</f>
        <v>0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>
      <c r="A67" s="18"/>
      <c r="B67" s="7"/>
      <c r="C67" s="137"/>
      <c r="D67" s="42"/>
      <c r="E67" s="36"/>
      <c r="F67" s="111" t="str">
        <f t="shared" ref="F67:F130" si="16">IF(ISNUMBER(SEARCH("h",E67)), LEFT(E67,SEARCH("h",E67)-1) + IFERROR(MID(E67,SEARCH("h",E67)+1,LEN(E67)-SEARCH("h",E67)-1)/60, 0), IF(ISNUMBER(SEARCH("p",E67)), LEFT(E67,SEARCH("p",E67)-1)/60, "")
)</f>
        <v/>
      </c>
      <c r="G67" s="142">
        <f t="shared" si="11"/>
        <v>0</v>
      </c>
      <c r="H67" s="143">
        <f t="shared" si="12"/>
        <v>0</v>
      </c>
      <c r="I67" s="7"/>
      <c r="J67" s="7"/>
      <c r="K67" s="36"/>
      <c r="L67" s="37"/>
      <c r="M67" s="114">
        <f ca="1">IFERROR(__xludf.DUMMYFUNCTION("COUNTUNIQUEIFS(C:C,A:A,K67,B:B,L67)-SUMIFS(G:G,A:A,K67,B:B,L67)+SUMIFS(H:H,A:A,K67,B:B,L67)"),0)</f>
        <v>0</v>
      </c>
      <c r="N67" s="114">
        <f t="shared" si="13"/>
        <v>0</v>
      </c>
      <c r="O67" s="114">
        <f t="shared" si="14"/>
        <v>0</v>
      </c>
      <c r="P67" s="114">
        <f t="shared" si="15"/>
        <v>0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>
      <c r="A68" s="18"/>
      <c r="B68" s="7"/>
      <c r="C68" s="137"/>
      <c r="D68" s="42"/>
      <c r="E68" s="36"/>
      <c r="F68" s="111" t="str">
        <f t="shared" si="16"/>
        <v/>
      </c>
      <c r="G68" s="142">
        <f t="shared" si="11"/>
        <v>0</v>
      </c>
      <c r="H68" s="143">
        <f t="shared" si="12"/>
        <v>0</v>
      </c>
      <c r="I68" s="7"/>
      <c r="J68" s="7"/>
      <c r="K68" s="36"/>
      <c r="L68" s="37"/>
      <c r="M68" s="114">
        <f ca="1">IFERROR(__xludf.DUMMYFUNCTION("COUNTUNIQUEIFS(C:C,A:A,K68,B:B,L68)-SUMIFS(G:G,A:A,K68,B:B,L68)+SUMIFS(H:H,A:A,K68,B:B,L68)"),0)</f>
        <v>0</v>
      </c>
      <c r="N68" s="114">
        <f t="shared" si="13"/>
        <v>0</v>
      </c>
      <c r="O68" s="114">
        <f t="shared" si="14"/>
        <v>0</v>
      </c>
      <c r="P68" s="114">
        <f t="shared" si="15"/>
        <v>0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>
      <c r="A69" s="18"/>
      <c r="B69" s="7"/>
      <c r="C69" s="137"/>
      <c r="D69" s="42"/>
      <c r="E69" s="36"/>
      <c r="F69" s="111" t="str">
        <f t="shared" si="16"/>
        <v/>
      </c>
      <c r="G69" s="142">
        <f t="shared" si="11"/>
        <v>0</v>
      </c>
      <c r="H69" s="143">
        <f t="shared" si="12"/>
        <v>0</v>
      </c>
      <c r="I69" s="7"/>
      <c r="J69" s="7"/>
      <c r="K69" s="36"/>
      <c r="L69" s="37"/>
      <c r="M69" s="114">
        <f ca="1">IFERROR(__xludf.DUMMYFUNCTION("COUNTUNIQUEIFS(C:C,A:A,K69,B:B,L69)-SUMIFS(G:G,A:A,K69,B:B,L69)+SUMIFS(H:H,A:A,K69,B:B,L69)"),0)</f>
        <v>0</v>
      </c>
      <c r="N69" s="114">
        <f t="shared" si="13"/>
        <v>0</v>
      </c>
      <c r="O69" s="114">
        <f t="shared" si="14"/>
        <v>0</v>
      </c>
      <c r="P69" s="114">
        <f t="shared" si="15"/>
        <v>0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>
      <c r="A70" s="18"/>
      <c r="B70" s="7"/>
      <c r="C70" s="137"/>
      <c r="D70" s="42"/>
      <c r="E70" s="36"/>
      <c r="F70" s="111" t="str">
        <f t="shared" si="16"/>
        <v/>
      </c>
      <c r="G70" s="142">
        <f t="shared" si="11"/>
        <v>0</v>
      </c>
      <c r="H70" s="143">
        <f t="shared" si="12"/>
        <v>0</v>
      </c>
      <c r="I70" s="7"/>
      <c r="J70" s="7"/>
      <c r="K70" s="36"/>
      <c r="L70" s="37"/>
      <c r="M70" s="114">
        <f ca="1">IFERROR(__xludf.DUMMYFUNCTION("COUNTUNIQUEIFS(C:C,A:A,K70,B:B,L70)-SUMIFS(G:G,A:A,K70,B:B,L70)+SUMIFS(H:H,A:A,K70,B:B,L70)"),0)</f>
        <v>0</v>
      </c>
      <c r="N70" s="114">
        <f t="shared" si="13"/>
        <v>0</v>
      </c>
      <c r="O70" s="114">
        <f t="shared" si="14"/>
        <v>0</v>
      </c>
      <c r="P70" s="114">
        <f t="shared" si="15"/>
        <v>0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>
      <c r="A71" s="18"/>
      <c r="B71" s="7"/>
      <c r="C71" s="137"/>
      <c r="D71" s="42"/>
      <c r="E71" s="36"/>
      <c r="F71" s="111" t="str">
        <f t="shared" si="16"/>
        <v/>
      </c>
      <c r="G71" s="142">
        <f t="shared" si="11"/>
        <v>0</v>
      </c>
      <c r="H71" s="143">
        <f t="shared" si="12"/>
        <v>0</v>
      </c>
      <c r="I71" s="7"/>
      <c r="J71" s="7"/>
      <c r="K71" s="36"/>
      <c r="L71" s="37"/>
      <c r="M71" s="114">
        <f ca="1">IFERROR(__xludf.DUMMYFUNCTION("COUNTUNIQUEIFS(C:C,A:A,K71,B:B,L71)-SUMIFS(G:G,A:A,K71,B:B,L71)+SUMIFS(H:H,A:A,K71,B:B,L71)"),0)</f>
        <v>0</v>
      </c>
      <c r="N71" s="114">
        <f t="shared" si="13"/>
        <v>0</v>
      </c>
      <c r="O71" s="114">
        <f t="shared" si="14"/>
        <v>0</v>
      </c>
      <c r="P71" s="114">
        <f t="shared" si="15"/>
        <v>0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>
      <c r="A72" s="18"/>
      <c r="B72" s="7"/>
      <c r="C72" s="137"/>
      <c r="D72" s="42"/>
      <c r="E72" s="36"/>
      <c r="F72" s="111" t="str">
        <f t="shared" si="16"/>
        <v/>
      </c>
      <c r="G72" s="142">
        <f t="shared" si="11"/>
        <v>0</v>
      </c>
      <c r="H72" s="143">
        <f t="shared" si="12"/>
        <v>0</v>
      </c>
      <c r="I72" s="7"/>
      <c r="J72" s="7"/>
      <c r="K72" s="36"/>
      <c r="L72" s="37"/>
      <c r="M72" s="114">
        <f ca="1">IFERROR(__xludf.DUMMYFUNCTION("COUNTUNIQUEIFS(C:C,A:A,K72,B:B,L72)-SUMIFS(G:G,A:A,K72,B:B,L72)+SUMIFS(H:H,A:A,K72,B:B,L72)"),0)</f>
        <v>0</v>
      </c>
      <c r="N72" s="114">
        <f t="shared" si="13"/>
        <v>0</v>
      </c>
      <c r="O72" s="114">
        <f t="shared" si="14"/>
        <v>0</v>
      </c>
      <c r="P72" s="114">
        <f t="shared" si="15"/>
        <v>0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>
      <c r="A73" s="18"/>
      <c r="B73" s="7"/>
      <c r="C73" s="137"/>
      <c r="D73" s="42"/>
      <c r="E73" s="36"/>
      <c r="F73" s="111" t="str">
        <f t="shared" si="16"/>
        <v/>
      </c>
      <c r="G73" s="142">
        <f t="shared" si="11"/>
        <v>0</v>
      </c>
      <c r="H73" s="143">
        <f t="shared" si="12"/>
        <v>0</v>
      </c>
      <c r="I73" s="7"/>
      <c r="J73" s="7"/>
      <c r="K73" s="7"/>
      <c r="L73" s="7"/>
      <c r="M73" s="138"/>
      <c r="N73" s="138"/>
      <c r="O73" s="138"/>
      <c r="P73" s="138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>
      <c r="A74" s="18"/>
      <c r="B74" s="7"/>
      <c r="C74" s="137"/>
      <c r="D74" s="42"/>
      <c r="E74" s="36"/>
      <c r="F74" s="111" t="str">
        <f t="shared" si="16"/>
        <v/>
      </c>
      <c r="G74" s="142">
        <f t="shared" si="11"/>
        <v>0</v>
      </c>
      <c r="H74" s="143">
        <f t="shared" si="12"/>
        <v>0</v>
      </c>
      <c r="I74" s="7"/>
      <c r="J74" s="7"/>
      <c r="K74" s="7"/>
      <c r="L74" s="7"/>
      <c r="M74" s="138"/>
      <c r="N74" s="138"/>
      <c r="O74" s="138"/>
      <c r="P74" s="138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>
      <c r="A75" s="18"/>
      <c r="B75" s="7"/>
      <c r="C75" s="137"/>
      <c r="D75" s="42"/>
      <c r="E75" s="36"/>
      <c r="F75" s="111" t="str">
        <f t="shared" si="16"/>
        <v/>
      </c>
      <c r="G75" s="142">
        <f t="shared" si="11"/>
        <v>0</v>
      </c>
      <c r="H75" s="143">
        <f t="shared" si="12"/>
        <v>0</v>
      </c>
      <c r="I75" s="7"/>
      <c r="J75" s="7"/>
      <c r="K75" s="7"/>
      <c r="L75" s="7"/>
      <c r="M75" s="138"/>
      <c r="N75" s="138"/>
      <c r="O75" s="138"/>
      <c r="P75" s="138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>
      <c r="A76" s="18"/>
      <c r="B76" s="7"/>
      <c r="C76" s="137"/>
      <c r="D76" s="42"/>
      <c r="E76" s="36"/>
      <c r="F76" s="111" t="str">
        <f t="shared" si="16"/>
        <v/>
      </c>
      <c r="G76" s="142">
        <f t="shared" si="11"/>
        <v>0</v>
      </c>
      <c r="H76" s="143">
        <f t="shared" si="12"/>
        <v>0</v>
      </c>
      <c r="I76" s="7"/>
      <c r="J76" s="7"/>
      <c r="K76" s="7"/>
      <c r="L76" s="7"/>
      <c r="M76" s="138"/>
      <c r="N76" s="138"/>
      <c r="O76" s="138"/>
      <c r="P76" s="138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>
      <c r="A77" s="18"/>
      <c r="B77" s="7"/>
      <c r="C77" s="137"/>
      <c r="D77" s="42"/>
      <c r="E77" s="36"/>
      <c r="F77" s="111" t="str">
        <f t="shared" si="16"/>
        <v/>
      </c>
      <c r="G77" s="142">
        <f t="shared" si="11"/>
        <v>0</v>
      </c>
      <c r="H77" s="143">
        <f t="shared" si="12"/>
        <v>0</v>
      </c>
      <c r="I77" s="7"/>
      <c r="J77" s="7"/>
      <c r="K77" s="7"/>
      <c r="L77" s="7"/>
      <c r="M77" s="138"/>
      <c r="N77" s="138"/>
      <c r="O77" s="138"/>
      <c r="P77" s="138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>
      <c r="A78" s="18"/>
      <c r="B78" s="7"/>
      <c r="C78" s="137"/>
      <c r="D78" s="42"/>
      <c r="E78" s="36"/>
      <c r="F78" s="111" t="str">
        <f t="shared" si="16"/>
        <v/>
      </c>
      <c r="G78" s="142">
        <f t="shared" si="11"/>
        <v>0</v>
      </c>
      <c r="H78" s="143">
        <f t="shared" si="12"/>
        <v>0</v>
      </c>
      <c r="I78" s="7"/>
      <c r="J78" s="7"/>
      <c r="K78" s="7"/>
      <c r="L78" s="7"/>
      <c r="M78" s="138"/>
      <c r="N78" s="138"/>
      <c r="O78" s="138"/>
      <c r="P78" s="138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>
      <c r="A79" s="18"/>
      <c r="B79" s="7"/>
      <c r="C79" s="137"/>
      <c r="D79" s="42"/>
      <c r="E79" s="36"/>
      <c r="F79" s="111" t="str">
        <f t="shared" si="16"/>
        <v/>
      </c>
      <c r="G79" s="142">
        <f t="shared" si="11"/>
        <v>0</v>
      </c>
      <c r="H79" s="143">
        <f t="shared" si="12"/>
        <v>0</v>
      </c>
      <c r="I79" s="7"/>
      <c r="J79" s="7"/>
      <c r="K79" s="7"/>
      <c r="L79" s="7"/>
      <c r="M79" s="138"/>
      <c r="N79" s="138"/>
      <c r="O79" s="138"/>
      <c r="P79" s="138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>
      <c r="A80" s="18"/>
      <c r="B80" s="7"/>
      <c r="C80" s="137"/>
      <c r="D80" s="42"/>
      <c r="E80" s="36"/>
      <c r="F80" s="111" t="str">
        <f t="shared" si="16"/>
        <v/>
      </c>
      <c r="G80" s="142">
        <f t="shared" si="11"/>
        <v>0</v>
      </c>
      <c r="H80" s="143">
        <f t="shared" si="12"/>
        <v>0</v>
      </c>
      <c r="I80" s="7"/>
      <c r="J80" s="7"/>
      <c r="K80" s="7"/>
      <c r="L80" s="7"/>
      <c r="M80" s="138"/>
      <c r="N80" s="138"/>
      <c r="O80" s="138"/>
      <c r="P80" s="138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>
      <c r="A81" s="18"/>
      <c r="B81" s="7"/>
      <c r="C81" s="137"/>
      <c r="D81" s="42"/>
      <c r="E81" s="36"/>
      <c r="F81" s="111" t="str">
        <f t="shared" si="16"/>
        <v/>
      </c>
      <c r="G81" s="142">
        <f t="shared" si="11"/>
        <v>0</v>
      </c>
      <c r="H81" s="143">
        <f t="shared" si="12"/>
        <v>0</v>
      </c>
      <c r="I81" s="7"/>
      <c r="J81" s="7"/>
      <c r="K81" s="7"/>
      <c r="L81" s="7"/>
      <c r="M81" s="138"/>
      <c r="N81" s="138"/>
      <c r="O81" s="138"/>
      <c r="P81" s="138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>
      <c r="A82" s="18"/>
      <c r="B82" s="7"/>
      <c r="C82" s="137"/>
      <c r="D82" s="42"/>
      <c r="E82" s="36"/>
      <c r="F82" s="111" t="str">
        <f t="shared" si="16"/>
        <v/>
      </c>
      <c r="G82" s="142">
        <f t="shared" si="11"/>
        <v>0</v>
      </c>
      <c r="H82" s="143">
        <f t="shared" si="12"/>
        <v>0</v>
      </c>
      <c r="I82" s="7"/>
      <c r="J82" s="7"/>
      <c r="K82" s="7"/>
      <c r="L82" s="7"/>
      <c r="M82" s="138"/>
      <c r="N82" s="138"/>
      <c r="O82" s="138"/>
      <c r="P82" s="138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>
      <c r="A83" s="18"/>
      <c r="B83" s="7"/>
      <c r="C83" s="137"/>
      <c r="D83" s="42"/>
      <c r="E83" s="36"/>
      <c r="F83" s="111" t="str">
        <f t="shared" si="16"/>
        <v/>
      </c>
      <c r="G83" s="142">
        <f t="shared" si="11"/>
        <v>0</v>
      </c>
      <c r="H83" s="143">
        <f t="shared" si="12"/>
        <v>0</v>
      </c>
      <c r="I83" s="7"/>
      <c r="J83" s="7"/>
      <c r="K83" s="7"/>
      <c r="L83" s="7"/>
      <c r="M83" s="138"/>
      <c r="N83" s="138"/>
      <c r="O83" s="138"/>
      <c r="P83" s="138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>
      <c r="A84" s="18"/>
      <c r="B84" s="7"/>
      <c r="C84" s="137"/>
      <c r="D84" s="42"/>
      <c r="E84" s="36"/>
      <c r="F84" s="111" t="str">
        <f t="shared" si="16"/>
        <v/>
      </c>
      <c r="G84" s="142">
        <f t="shared" si="11"/>
        <v>0</v>
      </c>
      <c r="H84" s="143">
        <f t="shared" si="12"/>
        <v>0</v>
      </c>
      <c r="I84" s="7"/>
      <c r="J84" s="7"/>
      <c r="K84" s="7"/>
      <c r="L84" s="7"/>
      <c r="M84" s="138"/>
      <c r="N84" s="138"/>
      <c r="O84" s="138"/>
      <c r="P84" s="138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>
      <c r="A85" s="18"/>
      <c r="B85" s="7"/>
      <c r="C85" s="137"/>
      <c r="D85" s="42"/>
      <c r="E85" s="36"/>
      <c r="F85" s="111" t="str">
        <f t="shared" si="16"/>
        <v/>
      </c>
      <c r="G85" s="142">
        <f t="shared" si="11"/>
        <v>0</v>
      </c>
      <c r="H85" s="143">
        <f t="shared" si="12"/>
        <v>0</v>
      </c>
      <c r="I85" s="7"/>
      <c r="J85" s="7"/>
      <c r="K85" s="7"/>
      <c r="L85" s="7"/>
      <c r="M85" s="138"/>
      <c r="N85" s="138"/>
      <c r="O85" s="138"/>
      <c r="P85" s="138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>
      <c r="A86" s="18"/>
      <c r="B86" s="7"/>
      <c r="C86" s="137"/>
      <c r="D86" s="42"/>
      <c r="E86" s="36"/>
      <c r="F86" s="111" t="str">
        <f t="shared" si="16"/>
        <v/>
      </c>
      <c r="G86" s="142">
        <f t="shared" si="11"/>
        <v>0</v>
      </c>
      <c r="H86" s="143">
        <f t="shared" si="12"/>
        <v>0</v>
      </c>
      <c r="I86" s="7"/>
      <c r="J86" s="7"/>
      <c r="K86" s="7"/>
      <c r="L86" s="7"/>
      <c r="M86" s="138"/>
      <c r="N86" s="138"/>
      <c r="O86" s="138"/>
      <c r="P86" s="138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>
      <c r="A87" s="18"/>
      <c r="B87" s="7"/>
      <c r="C87" s="137"/>
      <c r="D87" s="42"/>
      <c r="E87" s="36"/>
      <c r="F87" s="111" t="str">
        <f t="shared" si="16"/>
        <v/>
      </c>
      <c r="G87" s="142">
        <f t="shared" si="11"/>
        <v>0</v>
      </c>
      <c r="H87" s="143">
        <f t="shared" si="12"/>
        <v>0</v>
      </c>
      <c r="I87" s="7"/>
      <c r="J87" s="7"/>
      <c r="K87" s="7"/>
      <c r="L87" s="7"/>
      <c r="M87" s="138"/>
      <c r="N87" s="138"/>
      <c r="O87" s="138"/>
      <c r="P87" s="138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>
      <c r="A88" s="18"/>
      <c r="B88" s="7"/>
      <c r="C88" s="137"/>
      <c r="D88" s="42"/>
      <c r="E88" s="36"/>
      <c r="F88" s="111" t="str">
        <f t="shared" si="16"/>
        <v/>
      </c>
      <c r="G88" s="142">
        <f t="shared" si="11"/>
        <v>0</v>
      </c>
      <c r="H88" s="143">
        <f t="shared" si="12"/>
        <v>0</v>
      </c>
      <c r="I88" s="7"/>
      <c r="J88" s="7"/>
      <c r="K88" s="7"/>
      <c r="L88" s="7"/>
      <c r="M88" s="138"/>
      <c r="N88" s="138"/>
      <c r="O88" s="138"/>
      <c r="P88" s="138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>
      <c r="A89" s="18"/>
      <c r="B89" s="7"/>
      <c r="C89" s="137"/>
      <c r="D89" s="42"/>
      <c r="E89" s="36"/>
      <c r="F89" s="111" t="str">
        <f t="shared" si="16"/>
        <v/>
      </c>
      <c r="G89" s="142">
        <f t="shared" si="11"/>
        <v>0</v>
      </c>
      <c r="H89" s="143">
        <f t="shared" si="12"/>
        <v>0</v>
      </c>
      <c r="I89" s="7"/>
      <c r="J89" s="7"/>
      <c r="K89" s="7"/>
      <c r="L89" s="7"/>
      <c r="M89" s="138"/>
      <c r="N89" s="138"/>
      <c r="O89" s="138"/>
      <c r="P89" s="138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>
      <c r="A90" s="18"/>
      <c r="B90" s="7"/>
      <c r="C90" s="137"/>
      <c r="D90" s="42"/>
      <c r="E90" s="36"/>
      <c r="F90" s="111" t="str">
        <f t="shared" si="16"/>
        <v/>
      </c>
      <c r="G90" s="142">
        <f t="shared" si="11"/>
        <v>0</v>
      </c>
      <c r="H90" s="143">
        <f t="shared" si="12"/>
        <v>0</v>
      </c>
      <c r="I90" s="7"/>
      <c r="J90" s="7"/>
      <c r="K90" s="7"/>
      <c r="L90" s="7"/>
      <c r="M90" s="138"/>
      <c r="N90" s="138"/>
      <c r="O90" s="138"/>
      <c r="P90" s="138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>
      <c r="A91" s="18"/>
      <c r="B91" s="7"/>
      <c r="C91" s="137"/>
      <c r="D91" s="42"/>
      <c r="E91" s="36"/>
      <c r="F91" s="111" t="str">
        <f t="shared" si="16"/>
        <v/>
      </c>
      <c r="G91" s="142">
        <f t="shared" si="11"/>
        <v>0</v>
      </c>
      <c r="H91" s="143">
        <f t="shared" si="12"/>
        <v>0</v>
      </c>
      <c r="I91" s="7"/>
      <c r="J91" s="7"/>
      <c r="K91" s="7"/>
      <c r="L91" s="7"/>
      <c r="M91" s="138"/>
      <c r="N91" s="138"/>
      <c r="O91" s="138"/>
      <c r="P91" s="138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>
      <c r="A92" s="18"/>
      <c r="B92" s="7"/>
      <c r="C92" s="137"/>
      <c r="D92" s="42"/>
      <c r="E92" s="36"/>
      <c r="F92" s="111" t="str">
        <f t="shared" si="16"/>
        <v/>
      </c>
      <c r="G92" s="142">
        <f t="shared" si="11"/>
        <v>0</v>
      </c>
      <c r="H92" s="143">
        <f t="shared" si="12"/>
        <v>0</v>
      </c>
      <c r="I92" s="7"/>
      <c r="J92" s="7"/>
      <c r="K92" s="7"/>
      <c r="L92" s="7"/>
      <c r="M92" s="138"/>
      <c r="N92" s="138"/>
      <c r="O92" s="138"/>
      <c r="P92" s="138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>
      <c r="A93" s="18"/>
      <c r="B93" s="7"/>
      <c r="C93" s="137"/>
      <c r="D93" s="42"/>
      <c r="E93" s="36"/>
      <c r="F93" s="111" t="str">
        <f t="shared" si="16"/>
        <v/>
      </c>
      <c r="G93" s="142">
        <f t="shared" si="11"/>
        <v>0</v>
      </c>
      <c r="H93" s="143">
        <f t="shared" si="12"/>
        <v>0</v>
      </c>
      <c r="I93" s="7"/>
      <c r="J93" s="7"/>
      <c r="K93" s="7"/>
      <c r="L93" s="7"/>
      <c r="M93" s="138"/>
      <c r="N93" s="138"/>
      <c r="O93" s="138"/>
      <c r="P93" s="138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>
      <c r="A94" s="18"/>
      <c r="B94" s="7"/>
      <c r="C94" s="137"/>
      <c r="D94" s="42"/>
      <c r="E94" s="36"/>
      <c r="F94" s="111" t="str">
        <f t="shared" si="16"/>
        <v/>
      </c>
      <c r="G94" s="142">
        <f t="shared" si="11"/>
        <v>0</v>
      </c>
      <c r="H94" s="143">
        <f t="shared" si="12"/>
        <v>0</v>
      </c>
      <c r="I94" s="7"/>
      <c r="J94" s="7"/>
      <c r="K94" s="7"/>
      <c r="L94" s="7"/>
      <c r="M94" s="138"/>
      <c r="N94" s="138"/>
      <c r="O94" s="138"/>
      <c r="P94" s="138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>
      <c r="A95" s="18"/>
      <c r="B95" s="7"/>
      <c r="C95" s="137"/>
      <c r="D95" s="42"/>
      <c r="E95" s="36"/>
      <c r="F95" s="111" t="str">
        <f t="shared" si="16"/>
        <v/>
      </c>
      <c r="G95" s="142">
        <f t="shared" si="11"/>
        <v>0</v>
      </c>
      <c r="H95" s="143">
        <f t="shared" si="12"/>
        <v>0</v>
      </c>
      <c r="I95" s="7"/>
      <c r="J95" s="7"/>
      <c r="K95" s="7"/>
      <c r="L95" s="7"/>
      <c r="M95" s="138"/>
      <c r="N95" s="138"/>
      <c r="O95" s="138"/>
      <c r="P95" s="138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>
      <c r="A96" s="18"/>
      <c r="B96" s="7"/>
      <c r="C96" s="137"/>
      <c r="D96" s="42"/>
      <c r="E96" s="36"/>
      <c r="F96" s="111" t="str">
        <f t="shared" si="16"/>
        <v/>
      </c>
      <c r="G96" s="142">
        <f t="shared" si="11"/>
        <v>0</v>
      </c>
      <c r="H96" s="143">
        <f t="shared" si="12"/>
        <v>0</v>
      </c>
      <c r="I96" s="7"/>
      <c r="J96" s="7"/>
      <c r="K96" s="7"/>
      <c r="L96" s="7"/>
      <c r="M96" s="138"/>
      <c r="N96" s="138"/>
      <c r="O96" s="138"/>
      <c r="P96" s="138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>
      <c r="A97" s="18"/>
      <c r="B97" s="7"/>
      <c r="C97" s="137"/>
      <c r="D97" s="42"/>
      <c r="E97" s="36"/>
      <c r="F97" s="111" t="str">
        <f t="shared" si="16"/>
        <v/>
      </c>
      <c r="G97" s="142">
        <f t="shared" si="11"/>
        <v>0</v>
      </c>
      <c r="H97" s="143">
        <f t="shared" si="12"/>
        <v>0</v>
      </c>
      <c r="I97" s="7"/>
      <c r="J97" s="7"/>
      <c r="K97" s="7"/>
      <c r="L97" s="7"/>
      <c r="M97" s="138"/>
      <c r="N97" s="138"/>
      <c r="O97" s="138"/>
      <c r="P97" s="138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>
      <c r="A98" s="18"/>
      <c r="B98" s="7"/>
      <c r="C98" s="137"/>
      <c r="D98" s="42"/>
      <c r="E98" s="36"/>
      <c r="F98" s="111" t="str">
        <f t="shared" si="16"/>
        <v/>
      </c>
      <c r="G98" s="142">
        <f t="shared" ref="G98:G129" si="17">IF(AND(ISNUMBER(F98), F98&lt;2), 1, 0)</f>
        <v>0</v>
      </c>
      <c r="H98" s="143">
        <f t="shared" ref="H98:H129" si="18">IF(AND(G98=1, COUNTIFS(A:A, A98, B:B, B98, C:C, C98) &gt; 1), 1, 0)</f>
        <v>0</v>
      </c>
      <c r="I98" s="7"/>
      <c r="J98" s="7"/>
      <c r="K98" s="7"/>
      <c r="L98" s="7"/>
      <c r="M98" s="138"/>
      <c r="N98" s="138"/>
      <c r="O98" s="138"/>
      <c r="P98" s="138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>
      <c r="A99" s="18"/>
      <c r="B99" s="7"/>
      <c r="C99" s="137"/>
      <c r="D99" s="42"/>
      <c r="E99" s="36"/>
      <c r="F99" s="111" t="str">
        <f t="shared" si="16"/>
        <v/>
      </c>
      <c r="G99" s="142">
        <f t="shared" si="17"/>
        <v>0</v>
      </c>
      <c r="H99" s="143">
        <f t="shared" si="18"/>
        <v>0</v>
      </c>
      <c r="I99" s="7"/>
      <c r="J99" s="7"/>
      <c r="K99" s="7"/>
      <c r="L99" s="7"/>
      <c r="M99" s="138"/>
      <c r="N99" s="138"/>
      <c r="O99" s="138"/>
      <c r="P99" s="138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>
      <c r="A100" s="18"/>
      <c r="B100" s="7"/>
      <c r="C100" s="137"/>
      <c r="D100" s="42"/>
      <c r="E100" s="36"/>
      <c r="F100" s="111" t="str">
        <f t="shared" si="16"/>
        <v/>
      </c>
      <c r="G100" s="142">
        <f t="shared" si="17"/>
        <v>0</v>
      </c>
      <c r="H100" s="143">
        <f t="shared" si="18"/>
        <v>0</v>
      </c>
      <c r="I100" s="7"/>
      <c r="J100" s="7"/>
      <c r="K100" s="7"/>
      <c r="L100" s="7"/>
      <c r="M100" s="138"/>
      <c r="N100" s="138"/>
      <c r="O100" s="138"/>
      <c r="P100" s="138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>
      <c r="A101" s="18"/>
      <c r="B101" s="7"/>
      <c r="C101" s="137"/>
      <c r="D101" s="42"/>
      <c r="E101" s="36"/>
      <c r="F101" s="111" t="str">
        <f t="shared" si="16"/>
        <v/>
      </c>
      <c r="G101" s="142">
        <f t="shared" si="17"/>
        <v>0</v>
      </c>
      <c r="H101" s="143">
        <f t="shared" si="18"/>
        <v>0</v>
      </c>
      <c r="I101" s="7"/>
      <c r="J101" s="7"/>
      <c r="K101" s="7"/>
      <c r="L101" s="7"/>
      <c r="M101" s="138"/>
      <c r="N101" s="138"/>
      <c r="O101" s="138"/>
      <c r="P101" s="138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>
      <c r="A102" s="18"/>
      <c r="B102" s="7"/>
      <c r="C102" s="137"/>
      <c r="D102" s="42"/>
      <c r="E102" s="36"/>
      <c r="F102" s="111" t="str">
        <f t="shared" si="16"/>
        <v/>
      </c>
      <c r="G102" s="142">
        <f t="shared" si="17"/>
        <v>0</v>
      </c>
      <c r="H102" s="143">
        <f t="shared" si="18"/>
        <v>0</v>
      </c>
      <c r="I102" s="7"/>
      <c r="J102" s="7"/>
      <c r="K102" s="7"/>
      <c r="L102" s="7"/>
      <c r="M102" s="138"/>
      <c r="N102" s="138"/>
      <c r="O102" s="138"/>
      <c r="P102" s="138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>
      <c r="A103" s="18"/>
      <c r="B103" s="7"/>
      <c r="C103" s="137"/>
      <c r="D103" s="42"/>
      <c r="E103" s="36"/>
      <c r="F103" s="111" t="str">
        <f t="shared" si="16"/>
        <v/>
      </c>
      <c r="G103" s="142">
        <f t="shared" si="17"/>
        <v>0</v>
      </c>
      <c r="H103" s="143">
        <f t="shared" si="18"/>
        <v>0</v>
      </c>
      <c r="I103" s="7"/>
      <c r="J103" s="7"/>
      <c r="K103" s="7"/>
      <c r="L103" s="7"/>
      <c r="M103" s="138"/>
      <c r="N103" s="138"/>
      <c r="O103" s="138"/>
      <c r="P103" s="138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>
      <c r="A104" s="18"/>
      <c r="B104" s="7"/>
      <c r="C104" s="137"/>
      <c r="D104" s="42"/>
      <c r="E104" s="36"/>
      <c r="F104" s="111" t="str">
        <f t="shared" si="16"/>
        <v/>
      </c>
      <c r="G104" s="142">
        <f t="shared" si="17"/>
        <v>0</v>
      </c>
      <c r="H104" s="143">
        <f t="shared" si="18"/>
        <v>0</v>
      </c>
      <c r="I104" s="7"/>
      <c r="J104" s="7"/>
      <c r="K104" s="7"/>
      <c r="L104" s="7"/>
      <c r="M104" s="138"/>
      <c r="N104" s="138"/>
      <c r="O104" s="138"/>
      <c r="P104" s="138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>
      <c r="A105" s="18"/>
      <c r="B105" s="7"/>
      <c r="C105" s="137"/>
      <c r="D105" s="42"/>
      <c r="E105" s="36"/>
      <c r="F105" s="111" t="str">
        <f t="shared" si="16"/>
        <v/>
      </c>
      <c r="G105" s="142">
        <f t="shared" si="17"/>
        <v>0</v>
      </c>
      <c r="H105" s="143">
        <f t="shared" si="18"/>
        <v>0</v>
      </c>
      <c r="I105" s="7"/>
      <c r="J105" s="7"/>
      <c r="K105" s="7"/>
      <c r="L105" s="7"/>
      <c r="M105" s="138"/>
      <c r="N105" s="138"/>
      <c r="O105" s="138"/>
      <c r="P105" s="138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>
      <c r="A106" s="18"/>
      <c r="B106" s="7"/>
      <c r="C106" s="137"/>
      <c r="D106" s="42"/>
      <c r="E106" s="36"/>
      <c r="F106" s="111" t="str">
        <f t="shared" si="16"/>
        <v/>
      </c>
      <c r="G106" s="145"/>
      <c r="H106" s="146"/>
      <c r="I106" s="7"/>
      <c r="J106" s="7"/>
      <c r="K106" s="7"/>
      <c r="L106" s="7"/>
      <c r="M106" s="138"/>
      <c r="N106" s="138"/>
      <c r="O106" s="138"/>
      <c r="P106" s="138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>
      <c r="A107" s="18"/>
      <c r="B107" s="7"/>
      <c r="C107" s="137"/>
      <c r="D107" s="42"/>
      <c r="E107" s="36"/>
      <c r="F107" s="111" t="str">
        <f t="shared" si="16"/>
        <v/>
      </c>
      <c r="G107" s="145"/>
      <c r="H107" s="146"/>
      <c r="I107" s="7"/>
      <c r="J107" s="7"/>
      <c r="K107" s="7"/>
      <c r="L107" s="7"/>
      <c r="M107" s="138"/>
      <c r="N107" s="138"/>
      <c r="O107" s="138"/>
      <c r="P107" s="138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>
      <c r="A108" s="18"/>
      <c r="B108" s="7"/>
      <c r="C108" s="137"/>
      <c r="D108" s="42"/>
      <c r="E108" s="36"/>
      <c r="F108" s="111" t="str">
        <f t="shared" si="16"/>
        <v/>
      </c>
      <c r="G108" s="145"/>
      <c r="H108" s="146"/>
      <c r="I108" s="7"/>
      <c r="J108" s="7"/>
      <c r="K108" s="7"/>
      <c r="L108" s="7"/>
      <c r="M108" s="138"/>
      <c r="N108" s="138"/>
      <c r="O108" s="138"/>
      <c r="P108" s="138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>
      <c r="A109" s="18"/>
      <c r="B109" s="7"/>
      <c r="C109" s="137"/>
      <c r="D109" s="42"/>
      <c r="E109" s="36"/>
      <c r="F109" s="111" t="str">
        <f t="shared" si="16"/>
        <v/>
      </c>
      <c r="G109" s="145"/>
      <c r="H109" s="146"/>
      <c r="I109" s="7"/>
      <c r="J109" s="7"/>
      <c r="K109" s="7"/>
      <c r="L109" s="7"/>
      <c r="M109" s="138"/>
      <c r="N109" s="138"/>
      <c r="O109" s="138"/>
      <c r="P109" s="138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>
      <c r="A110" s="18"/>
      <c r="B110" s="7"/>
      <c r="C110" s="137"/>
      <c r="D110" s="7"/>
      <c r="E110" s="18"/>
      <c r="F110" s="111" t="str">
        <f t="shared" si="16"/>
        <v/>
      </c>
      <c r="G110" s="145"/>
      <c r="H110" s="146"/>
      <c r="I110" s="7"/>
      <c r="J110" s="7"/>
      <c r="K110" s="7"/>
      <c r="L110" s="7"/>
      <c r="M110" s="138"/>
      <c r="N110" s="138"/>
      <c r="O110" s="138"/>
      <c r="P110" s="138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>
      <c r="A111" s="18"/>
      <c r="B111" s="7"/>
      <c r="C111" s="137"/>
      <c r="D111" s="7"/>
      <c r="E111" s="18"/>
      <c r="F111" s="111" t="str">
        <f t="shared" si="16"/>
        <v/>
      </c>
      <c r="G111" s="145"/>
      <c r="H111" s="146"/>
      <c r="I111" s="7"/>
      <c r="J111" s="7"/>
      <c r="K111" s="7"/>
      <c r="L111" s="7"/>
      <c r="M111" s="138"/>
      <c r="N111" s="138"/>
      <c r="O111" s="138"/>
      <c r="P111" s="138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>
      <c r="A112" s="18"/>
      <c r="B112" s="7"/>
      <c r="C112" s="137"/>
      <c r="D112" s="7"/>
      <c r="E112" s="18"/>
      <c r="F112" s="111" t="str">
        <f t="shared" si="16"/>
        <v/>
      </c>
      <c r="G112" s="145"/>
      <c r="H112" s="146"/>
      <c r="I112" s="7"/>
      <c r="J112" s="7"/>
      <c r="K112" s="7"/>
      <c r="L112" s="7"/>
      <c r="M112" s="138"/>
      <c r="N112" s="138"/>
      <c r="O112" s="138"/>
      <c r="P112" s="138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>
      <c r="A113" s="18"/>
      <c r="B113" s="7"/>
      <c r="C113" s="137"/>
      <c r="D113" s="7"/>
      <c r="E113" s="18"/>
      <c r="F113" s="111" t="str">
        <f t="shared" si="16"/>
        <v/>
      </c>
      <c r="G113" s="145"/>
      <c r="H113" s="146"/>
      <c r="I113" s="7"/>
      <c r="J113" s="7"/>
      <c r="K113" s="7"/>
      <c r="L113" s="7"/>
      <c r="M113" s="138"/>
      <c r="N113" s="138"/>
      <c r="O113" s="138"/>
      <c r="P113" s="138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>
      <c r="A114" s="18"/>
      <c r="B114" s="7"/>
      <c r="C114" s="137"/>
      <c r="D114" s="7"/>
      <c r="E114" s="18"/>
      <c r="F114" s="111" t="str">
        <f t="shared" si="16"/>
        <v/>
      </c>
      <c r="G114" s="145"/>
      <c r="H114" s="146"/>
      <c r="I114" s="7"/>
      <c r="J114" s="7"/>
      <c r="K114" s="7"/>
      <c r="L114" s="7"/>
      <c r="M114" s="138"/>
      <c r="N114" s="138"/>
      <c r="O114" s="138"/>
      <c r="P114" s="138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>
      <c r="A115" s="18"/>
      <c r="B115" s="7"/>
      <c r="C115" s="137"/>
      <c r="D115" s="7"/>
      <c r="E115" s="18"/>
      <c r="F115" s="111" t="str">
        <f t="shared" si="16"/>
        <v/>
      </c>
      <c r="G115" s="145"/>
      <c r="H115" s="146"/>
      <c r="I115" s="7"/>
      <c r="J115" s="7"/>
      <c r="K115" s="7"/>
      <c r="L115" s="7"/>
      <c r="M115" s="138"/>
      <c r="N115" s="138"/>
      <c r="O115" s="138"/>
      <c r="P115" s="138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>
      <c r="A116" s="18"/>
      <c r="B116" s="7"/>
      <c r="C116" s="137"/>
      <c r="D116" s="7"/>
      <c r="E116" s="18"/>
      <c r="F116" s="111" t="str">
        <f t="shared" si="16"/>
        <v/>
      </c>
      <c r="G116" s="145"/>
      <c r="H116" s="146"/>
      <c r="I116" s="7"/>
      <c r="J116" s="7"/>
      <c r="K116" s="7"/>
      <c r="L116" s="7"/>
      <c r="M116" s="138"/>
      <c r="N116" s="138"/>
      <c r="O116" s="138"/>
      <c r="P116" s="138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>
      <c r="A117" s="18"/>
      <c r="B117" s="7"/>
      <c r="C117" s="137"/>
      <c r="D117" s="7"/>
      <c r="E117" s="18"/>
      <c r="F117" s="111" t="str">
        <f t="shared" si="16"/>
        <v/>
      </c>
      <c r="G117" s="145"/>
      <c r="H117" s="146"/>
      <c r="I117" s="7"/>
      <c r="J117" s="7"/>
      <c r="K117" s="7"/>
      <c r="L117" s="7"/>
      <c r="M117" s="138"/>
      <c r="N117" s="138"/>
      <c r="O117" s="138"/>
      <c r="P117" s="138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>
      <c r="A118" s="18"/>
      <c r="B118" s="7"/>
      <c r="C118" s="137"/>
      <c r="D118" s="7"/>
      <c r="E118" s="18"/>
      <c r="F118" s="111" t="str">
        <f t="shared" si="16"/>
        <v/>
      </c>
      <c r="G118" s="145"/>
      <c r="H118" s="146"/>
      <c r="I118" s="7"/>
      <c r="J118" s="7"/>
      <c r="K118" s="7"/>
      <c r="L118" s="7"/>
      <c r="M118" s="138"/>
      <c r="N118" s="138"/>
      <c r="O118" s="138"/>
      <c r="P118" s="138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>
      <c r="A119" s="18"/>
      <c r="B119" s="7"/>
      <c r="C119" s="137"/>
      <c r="D119" s="7"/>
      <c r="E119" s="18"/>
      <c r="F119" s="111" t="str">
        <f t="shared" si="16"/>
        <v/>
      </c>
      <c r="G119" s="145"/>
      <c r="H119" s="146"/>
      <c r="I119" s="7"/>
      <c r="J119" s="7"/>
      <c r="K119" s="7"/>
      <c r="L119" s="7"/>
      <c r="M119" s="138"/>
      <c r="N119" s="138"/>
      <c r="O119" s="138"/>
      <c r="P119" s="138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>
      <c r="A120" s="18"/>
      <c r="B120" s="7"/>
      <c r="C120" s="137"/>
      <c r="D120" s="7"/>
      <c r="E120" s="18"/>
      <c r="F120" s="111" t="str">
        <f t="shared" si="16"/>
        <v/>
      </c>
      <c r="G120" s="145"/>
      <c r="H120" s="146"/>
      <c r="I120" s="7"/>
      <c r="J120" s="7"/>
      <c r="K120" s="7"/>
      <c r="L120" s="7"/>
      <c r="M120" s="138"/>
      <c r="N120" s="138"/>
      <c r="O120" s="138"/>
      <c r="P120" s="138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>
      <c r="A121" s="18"/>
      <c r="B121" s="7"/>
      <c r="C121" s="137"/>
      <c r="D121" s="7"/>
      <c r="E121" s="18"/>
      <c r="F121" s="111" t="str">
        <f t="shared" si="16"/>
        <v/>
      </c>
      <c r="G121" s="145"/>
      <c r="H121" s="146"/>
      <c r="I121" s="7"/>
      <c r="J121" s="7"/>
      <c r="K121" s="7"/>
      <c r="L121" s="7"/>
      <c r="M121" s="138"/>
      <c r="N121" s="138"/>
      <c r="O121" s="138"/>
      <c r="P121" s="138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>
      <c r="A122" s="18"/>
      <c r="B122" s="7"/>
      <c r="C122" s="137"/>
      <c r="D122" s="7"/>
      <c r="E122" s="18"/>
      <c r="F122" s="111" t="str">
        <f t="shared" si="16"/>
        <v/>
      </c>
      <c r="G122" s="145"/>
      <c r="H122" s="146"/>
      <c r="I122" s="7"/>
      <c r="J122" s="7"/>
      <c r="K122" s="7"/>
      <c r="L122" s="7"/>
      <c r="M122" s="138"/>
      <c r="N122" s="138"/>
      <c r="O122" s="138"/>
      <c r="P122" s="138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>
      <c r="A123" s="18"/>
      <c r="B123" s="7"/>
      <c r="C123" s="137"/>
      <c r="D123" s="7"/>
      <c r="E123" s="18"/>
      <c r="F123" s="111" t="str">
        <f t="shared" si="16"/>
        <v/>
      </c>
      <c r="G123" s="145"/>
      <c r="H123" s="146"/>
      <c r="I123" s="7"/>
      <c r="J123" s="7"/>
      <c r="K123" s="7"/>
      <c r="L123" s="7"/>
      <c r="M123" s="138"/>
      <c r="N123" s="138"/>
      <c r="O123" s="138"/>
      <c r="P123" s="138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>
      <c r="A124" s="18"/>
      <c r="B124" s="7"/>
      <c r="C124" s="137"/>
      <c r="D124" s="7"/>
      <c r="E124" s="18"/>
      <c r="F124" s="111" t="str">
        <f t="shared" si="16"/>
        <v/>
      </c>
      <c r="G124" s="145"/>
      <c r="H124" s="146"/>
      <c r="I124" s="7"/>
      <c r="J124" s="7"/>
      <c r="K124" s="7"/>
      <c r="L124" s="7"/>
      <c r="M124" s="138"/>
      <c r="N124" s="138"/>
      <c r="O124" s="138"/>
      <c r="P124" s="138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>
      <c r="A125" s="18"/>
      <c r="B125" s="7"/>
      <c r="C125" s="137"/>
      <c r="D125" s="7"/>
      <c r="E125" s="18"/>
      <c r="F125" s="111" t="str">
        <f t="shared" si="16"/>
        <v/>
      </c>
      <c r="G125" s="145"/>
      <c r="H125" s="146"/>
      <c r="I125" s="7"/>
      <c r="J125" s="7"/>
      <c r="K125" s="7"/>
      <c r="L125" s="7"/>
      <c r="M125" s="138"/>
      <c r="N125" s="138"/>
      <c r="O125" s="138"/>
      <c r="P125" s="138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>
      <c r="A126" s="18"/>
      <c r="B126" s="7"/>
      <c r="C126" s="137"/>
      <c r="D126" s="7"/>
      <c r="E126" s="18"/>
      <c r="F126" s="111" t="str">
        <f t="shared" si="16"/>
        <v/>
      </c>
      <c r="G126" s="145"/>
      <c r="H126" s="146"/>
      <c r="I126" s="7"/>
      <c r="J126" s="7"/>
      <c r="K126" s="7"/>
      <c r="L126" s="7"/>
      <c r="M126" s="138"/>
      <c r="N126" s="138"/>
      <c r="O126" s="138"/>
      <c r="P126" s="138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>
      <c r="A127" s="18"/>
      <c r="B127" s="7"/>
      <c r="C127" s="137"/>
      <c r="D127" s="7"/>
      <c r="E127" s="18"/>
      <c r="F127" s="111" t="str">
        <f t="shared" si="16"/>
        <v/>
      </c>
      <c r="G127" s="145"/>
      <c r="H127" s="146"/>
      <c r="I127" s="7"/>
      <c r="J127" s="7"/>
      <c r="K127" s="7"/>
      <c r="L127" s="7"/>
      <c r="M127" s="138"/>
      <c r="N127" s="138"/>
      <c r="O127" s="138"/>
      <c r="P127" s="138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>
      <c r="A128" s="18"/>
      <c r="B128" s="7"/>
      <c r="C128" s="137"/>
      <c r="D128" s="7"/>
      <c r="E128" s="18"/>
      <c r="F128" s="111" t="str">
        <f t="shared" si="16"/>
        <v/>
      </c>
      <c r="G128" s="145"/>
      <c r="H128" s="146"/>
      <c r="I128" s="7"/>
      <c r="J128" s="7"/>
      <c r="K128" s="7"/>
      <c r="L128" s="7"/>
      <c r="M128" s="138"/>
      <c r="N128" s="138"/>
      <c r="O128" s="138"/>
      <c r="P128" s="138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>
      <c r="A129" s="18"/>
      <c r="B129" s="7"/>
      <c r="C129" s="137"/>
      <c r="D129" s="7"/>
      <c r="E129" s="18"/>
      <c r="F129" s="111" t="str">
        <f t="shared" si="16"/>
        <v/>
      </c>
      <c r="G129" s="145"/>
      <c r="H129" s="146"/>
      <c r="I129" s="7"/>
      <c r="J129" s="7"/>
      <c r="K129" s="7"/>
      <c r="L129" s="7"/>
      <c r="M129" s="138"/>
      <c r="N129" s="138"/>
      <c r="O129" s="138"/>
      <c r="P129" s="138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>
      <c r="A130" s="18"/>
      <c r="B130" s="7"/>
      <c r="C130" s="137"/>
      <c r="D130" s="7"/>
      <c r="E130" s="18"/>
      <c r="F130" s="111" t="str">
        <f t="shared" si="16"/>
        <v/>
      </c>
      <c r="G130" s="145"/>
      <c r="H130" s="146"/>
      <c r="I130" s="7"/>
      <c r="J130" s="7"/>
      <c r="K130" s="7"/>
      <c r="L130" s="7"/>
      <c r="M130" s="138"/>
      <c r="N130" s="138"/>
      <c r="O130" s="138"/>
      <c r="P130" s="138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>
      <c r="A131" s="18"/>
      <c r="B131" s="7"/>
      <c r="C131" s="137"/>
      <c r="D131" s="7"/>
      <c r="E131" s="18"/>
      <c r="F131" s="111" t="str">
        <f t="shared" ref="F131:F194" si="19">IF(ISNUMBER(SEARCH("h",E131)), LEFT(E131,SEARCH("h",E131)-1) + IFERROR(MID(E131,SEARCH("h",E131)+1,LEN(E131)-SEARCH("h",E131)-1)/60, 0), IF(ISNUMBER(SEARCH("p",E131)), LEFT(E131,SEARCH("p",E131)-1)/60, "")
)</f>
        <v/>
      </c>
      <c r="G131" s="145"/>
      <c r="H131" s="146"/>
      <c r="I131" s="7"/>
      <c r="J131" s="7"/>
      <c r="K131" s="7"/>
      <c r="L131" s="7"/>
      <c r="M131" s="138"/>
      <c r="N131" s="138"/>
      <c r="O131" s="138"/>
      <c r="P131" s="138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>
      <c r="A132" s="18"/>
      <c r="B132" s="7"/>
      <c r="C132" s="137"/>
      <c r="D132" s="7"/>
      <c r="E132" s="18"/>
      <c r="F132" s="111" t="str">
        <f t="shared" si="19"/>
        <v/>
      </c>
      <c r="G132" s="145"/>
      <c r="H132" s="146"/>
      <c r="I132" s="7"/>
      <c r="J132" s="7"/>
      <c r="K132" s="7"/>
      <c r="L132" s="7"/>
      <c r="M132" s="138"/>
      <c r="N132" s="138"/>
      <c r="O132" s="138"/>
      <c r="P132" s="138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>
      <c r="A133" s="18"/>
      <c r="B133" s="7"/>
      <c r="C133" s="137"/>
      <c r="D133" s="7"/>
      <c r="E133" s="18"/>
      <c r="F133" s="111" t="str">
        <f t="shared" si="19"/>
        <v/>
      </c>
      <c r="G133" s="145"/>
      <c r="H133" s="146"/>
      <c r="I133" s="7"/>
      <c r="J133" s="7"/>
      <c r="K133" s="7"/>
      <c r="L133" s="7"/>
      <c r="M133" s="138"/>
      <c r="N133" s="138"/>
      <c r="O133" s="138"/>
      <c r="P133" s="138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>
      <c r="A134" s="18"/>
      <c r="B134" s="7"/>
      <c r="C134" s="137"/>
      <c r="D134" s="7"/>
      <c r="E134" s="18"/>
      <c r="F134" s="111" t="str">
        <f t="shared" si="19"/>
        <v/>
      </c>
      <c r="G134" s="145"/>
      <c r="H134" s="146"/>
      <c r="I134" s="7"/>
      <c r="J134" s="7"/>
      <c r="K134" s="7"/>
      <c r="L134" s="7"/>
      <c r="M134" s="138"/>
      <c r="N134" s="138"/>
      <c r="O134" s="138"/>
      <c r="P134" s="138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>
      <c r="A135" s="18"/>
      <c r="B135" s="7"/>
      <c r="C135" s="137"/>
      <c r="D135" s="7"/>
      <c r="E135" s="18"/>
      <c r="F135" s="111" t="str">
        <f t="shared" si="19"/>
        <v/>
      </c>
      <c r="G135" s="145"/>
      <c r="H135" s="146"/>
      <c r="I135" s="7"/>
      <c r="J135" s="7"/>
      <c r="K135" s="7"/>
      <c r="L135" s="7"/>
      <c r="M135" s="138"/>
      <c r="N135" s="138"/>
      <c r="O135" s="138"/>
      <c r="P135" s="138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>
      <c r="A136" s="18"/>
      <c r="B136" s="7"/>
      <c r="C136" s="137"/>
      <c r="D136" s="7"/>
      <c r="E136" s="18"/>
      <c r="F136" s="111" t="str">
        <f t="shared" si="19"/>
        <v/>
      </c>
      <c r="G136" s="145"/>
      <c r="H136" s="146"/>
      <c r="I136" s="7"/>
      <c r="J136" s="7"/>
      <c r="K136" s="7"/>
      <c r="L136" s="7"/>
      <c r="M136" s="138"/>
      <c r="N136" s="138"/>
      <c r="O136" s="138"/>
      <c r="P136" s="138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>
      <c r="A137" s="18"/>
      <c r="B137" s="7"/>
      <c r="C137" s="137"/>
      <c r="D137" s="7"/>
      <c r="E137" s="18"/>
      <c r="F137" s="111" t="str">
        <f t="shared" si="19"/>
        <v/>
      </c>
      <c r="G137" s="145"/>
      <c r="H137" s="146"/>
      <c r="I137" s="7"/>
      <c r="J137" s="7"/>
      <c r="K137" s="7"/>
      <c r="L137" s="7"/>
      <c r="M137" s="138"/>
      <c r="N137" s="138"/>
      <c r="O137" s="138"/>
      <c r="P137" s="138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>
      <c r="A138" s="18"/>
      <c r="B138" s="7"/>
      <c r="C138" s="137"/>
      <c r="D138" s="7"/>
      <c r="E138" s="18"/>
      <c r="F138" s="111" t="str">
        <f t="shared" si="19"/>
        <v/>
      </c>
      <c r="G138" s="145"/>
      <c r="H138" s="146"/>
      <c r="I138" s="7"/>
      <c r="J138" s="7"/>
      <c r="K138" s="7"/>
      <c r="L138" s="7"/>
      <c r="M138" s="138"/>
      <c r="N138" s="138"/>
      <c r="O138" s="138"/>
      <c r="P138" s="138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>
      <c r="A139" s="18"/>
      <c r="B139" s="7"/>
      <c r="C139" s="137"/>
      <c r="D139" s="7"/>
      <c r="E139" s="18"/>
      <c r="F139" s="111" t="str">
        <f t="shared" si="19"/>
        <v/>
      </c>
      <c r="G139" s="145"/>
      <c r="H139" s="146"/>
      <c r="I139" s="7"/>
      <c r="J139" s="7"/>
      <c r="K139" s="7"/>
      <c r="L139" s="7"/>
      <c r="M139" s="138"/>
      <c r="N139" s="138"/>
      <c r="O139" s="138"/>
      <c r="P139" s="138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>
      <c r="A140" s="18"/>
      <c r="B140" s="7"/>
      <c r="C140" s="137"/>
      <c r="D140" s="7"/>
      <c r="E140" s="18"/>
      <c r="F140" s="111" t="str">
        <f t="shared" si="19"/>
        <v/>
      </c>
      <c r="G140" s="145"/>
      <c r="H140" s="146"/>
      <c r="I140" s="7"/>
      <c r="J140" s="7"/>
      <c r="K140" s="7"/>
      <c r="L140" s="7"/>
      <c r="M140" s="138"/>
      <c r="N140" s="138"/>
      <c r="O140" s="138"/>
      <c r="P140" s="138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>
      <c r="A141" s="18"/>
      <c r="B141" s="7"/>
      <c r="C141" s="137"/>
      <c r="D141" s="7"/>
      <c r="E141" s="18"/>
      <c r="F141" s="111" t="str">
        <f t="shared" si="19"/>
        <v/>
      </c>
      <c r="G141" s="145"/>
      <c r="H141" s="146"/>
      <c r="I141" s="7"/>
      <c r="J141" s="7"/>
      <c r="K141" s="7"/>
      <c r="L141" s="7"/>
      <c r="M141" s="138"/>
      <c r="N141" s="138"/>
      <c r="O141" s="138"/>
      <c r="P141" s="138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>
      <c r="A142" s="18"/>
      <c r="B142" s="7"/>
      <c r="C142" s="137"/>
      <c r="D142" s="7"/>
      <c r="E142" s="18"/>
      <c r="F142" s="111" t="str">
        <f t="shared" si="19"/>
        <v/>
      </c>
      <c r="G142" s="145"/>
      <c r="H142" s="146"/>
      <c r="I142" s="7"/>
      <c r="J142" s="7"/>
      <c r="K142" s="7"/>
      <c r="L142" s="7"/>
      <c r="M142" s="138"/>
      <c r="N142" s="138"/>
      <c r="O142" s="138"/>
      <c r="P142" s="138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>
      <c r="A143" s="18"/>
      <c r="B143" s="7"/>
      <c r="C143" s="137"/>
      <c r="D143" s="7"/>
      <c r="E143" s="18"/>
      <c r="F143" s="111" t="str">
        <f t="shared" si="19"/>
        <v/>
      </c>
      <c r="G143" s="145"/>
      <c r="H143" s="146"/>
      <c r="I143" s="7"/>
      <c r="J143" s="7"/>
      <c r="K143" s="7"/>
      <c r="L143" s="7"/>
      <c r="M143" s="138"/>
      <c r="N143" s="138"/>
      <c r="O143" s="138"/>
      <c r="P143" s="138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>
      <c r="A144" s="18"/>
      <c r="B144" s="7"/>
      <c r="C144" s="137"/>
      <c r="D144" s="7"/>
      <c r="E144" s="18"/>
      <c r="F144" s="111" t="str">
        <f t="shared" si="19"/>
        <v/>
      </c>
      <c r="G144" s="145"/>
      <c r="H144" s="146"/>
      <c r="I144" s="7"/>
      <c r="J144" s="7"/>
      <c r="K144" s="7"/>
      <c r="L144" s="7"/>
      <c r="M144" s="138"/>
      <c r="N144" s="138"/>
      <c r="O144" s="138"/>
      <c r="P144" s="138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>
      <c r="A145" s="18"/>
      <c r="B145" s="7"/>
      <c r="C145" s="137"/>
      <c r="D145" s="7"/>
      <c r="E145" s="18"/>
      <c r="F145" s="111" t="str">
        <f t="shared" si="19"/>
        <v/>
      </c>
      <c r="G145" s="145"/>
      <c r="H145" s="146"/>
      <c r="I145" s="7"/>
      <c r="J145" s="7"/>
      <c r="K145" s="7"/>
      <c r="L145" s="7"/>
      <c r="M145" s="138"/>
      <c r="N145" s="138"/>
      <c r="O145" s="138"/>
      <c r="P145" s="138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>
      <c r="A146" s="18"/>
      <c r="B146" s="7"/>
      <c r="C146" s="137"/>
      <c r="D146" s="7"/>
      <c r="E146" s="18"/>
      <c r="F146" s="111" t="str">
        <f t="shared" si="19"/>
        <v/>
      </c>
      <c r="G146" s="145"/>
      <c r="H146" s="146"/>
      <c r="I146" s="7"/>
      <c r="J146" s="7"/>
      <c r="K146" s="7"/>
      <c r="L146" s="7"/>
      <c r="M146" s="138"/>
      <c r="N146" s="138"/>
      <c r="O146" s="138"/>
      <c r="P146" s="138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>
      <c r="A147" s="18"/>
      <c r="B147" s="7"/>
      <c r="C147" s="137"/>
      <c r="D147" s="7"/>
      <c r="E147" s="18"/>
      <c r="F147" s="111" t="str">
        <f t="shared" si="19"/>
        <v/>
      </c>
      <c r="G147" s="145"/>
      <c r="H147" s="146"/>
      <c r="I147" s="7"/>
      <c r="J147" s="7"/>
      <c r="K147" s="7"/>
      <c r="L147" s="7"/>
      <c r="M147" s="138"/>
      <c r="N147" s="138"/>
      <c r="O147" s="138"/>
      <c r="P147" s="138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>
      <c r="A148" s="18"/>
      <c r="B148" s="7"/>
      <c r="C148" s="137"/>
      <c r="D148" s="7"/>
      <c r="E148" s="18"/>
      <c r="F148" s="111" t="str">
        <f t="shared" si="19"/>
        <v/>
      </c>
      <c r="G148" s="145"/>
      <c r="H148" s="146"/>
      <c r="I148" s="7"/>
      <c r="J148" s="7"/>
      <c r="K148" s="7"/>
      <c r="L148" s="7"/>
      <c r="M148" s="138"/>
      <c r="N148" s="138"/>
      <c r="O148" s="138"/>
      <c r="P148" s="138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>
      <c r="A149" s="18"/>
      <c r="B149" s="7"/>
      <c r="C149" s="137"/>
      <c r="D149" s="7"/>
      <c r="E149" s="18"/>
      <c r="F149" s="111" t="str">
        <f t="shared" si="19"/>
        <v/>
      </c>
      <c r="G149" s="145"/>
      <c r="H149" s="146"/>
      <c r="I149" s="7"/>
      <c r="J149" s="7"/>
      <c r="K149" s="7"/>
      <c r="L149" s="7"/>
      <c r="M149" s="138"/>
      <c r="N149" s="138"/>
      <c r="O149" s="138"/>
      <c r="P149" s="138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>
      <c r="A150" s="18"/>
      <c r="B150" s="7"/>
      <c r="C150" s="137"/>
      <c r="D150" s="7"/>
      <c r="E150" s="18"/>
      <c r="F150" s="111" t="str">
        <f t="shared" si="19"/>
        <v/>
      </c>
      <c r="G150" s="145"/>
      <c r="H150" s="146"/>
      <c r="I150" s="7"/>
      <c r="J150" s="7"/>
      <c r="K150" s="7"/>
      <c r="L150" s="7"/>
      <c r="M150" s="138"/>
      <c r="N150" s="138"/>
      <c r="O150" s="138"/>
      <c r="P150" s="138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>
      <c r="A151" s="18"/>
      <c r="B151" s="7"/>
      <c r="C151" s="137"/>
      <c r="D151" s="7"/>
      <c r="E151" s="18"/>
      <c r="F151" s="111" t="str">
        <f t="shared" si="19"/>
        <v/>
      </c>
      <c r="G151" s="145"/>
      <c r="H151" s="146"/>
      <c r="I151" s="7"/>
      <c r="J151" s="7"/>
      <c r="K151" s="7"/>
      <c r="L151" s="7"/>
      <c r="M151" s="138"/>
      <c r="N151" s="138"/>
      <c r="O151" s="138"/>
      <c r="P151" s="138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>
      <c r="A152" s="18"/>
      <c r="B152" s="7"/>
      <c r="C152" s="137"/>
      <c r="D152" s="7"/>
      <c r="E152" s="18"/>
      <c r="F152" s="111" t="str">
        <f t="shared" si="19"/>
        <v/>
      </c>
      <c r="G152" s="145"/>
      <c r="H152" s="146"/>
      <c r="I152" s="7"/>
      <c r="J152" s="7"/>
      <c r="K152" s="7"/>
      <c r="L152" s="7"/>
      <c r="M152" s="138"/>
      <c r="N152" s="138"/>
      <c r="O152" s="138"/>
      <c r="P152" s="138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>
      <c r="A153" s="18"/>
      <c r="B153" s="7"/>
      <c r="C153" s="137"/>
      <c r="D153" s="7"/>
      <c r="E153" s="18"/>
      <c r="F153" s="111" t="str">
        <f t="shared" si="19"/>
        <v/>
      </c>
      <c r="G153" s="145"/>
      <c r="H153" s="146"/>
      <c r="I153" s="7"/>
      <c r="J153" s="7"/>
      <c r="K153" s="7"/>
      <c r="L153" s="7"/>
      <c r="M153" s="138"/>
      <c r="N153" s="138"/>
      <c r="O153" s="138"/>
      <c r="P153" s="138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>
      <c r="A154" s="18"/>
      <c r="B154" s="7"/>
      <c r="C154" s="137"/>
      <c r="D154" s="7"/>
      <c r="E154" s="18"/>
      <c r="F154" s="111" t="str">
        <f t="shared" si="19"/>
        <v/>
      </c>
      <c r="G154" s="145"/>
      <c r="H154" s="146"/>
      <c r="I154" s="7"/>
      <c r="J154" s="7"/>
      <c r="K154" s="7"/>
      <c r="L154" s="7"/>
      <c r="M154" s="138"/>
      <c r="N154" s="138"/>
      <c r="O154" s="138"/>
      <c r="P154" s="138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>
      <c r="A155" s="18"/>
      <c r="B155" s="7"/>
      <c r="C155" s="137"/>
      <c r="D155" s="7"/>
      <c r="E155" s="18"/>
      <c r="F155" s="111" t="str">
        <f t="shared" si="19"/>
        <v/>
      </c>
      <c r="G155" s="145"/>
      <c r="H155" s="146"/>
      <c r="I155" s="7"/>
      <c r="J155" s="7"/>
      <c r="K155" s="7"/>
      <c r="L155" s="7"/>
      <c r="M155" s="138"/>
      <c r="N155" s="138"/>
      <c r="O155" s="138"/>
      <c r="P155" s="138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>
      <c r="A156" s="18"/>
      <c r="B156" s="7"/>
      <c r="C156" s="137"/>
      <c r="D156" s="7"/>
      <c r="E156" s="18"/>
      <c r="F156" s="111" t="str">
        <f t="shared" si="19"/>
        <v/>
      </c>
      <c r="G156" s="145"/>
      <c r="H156" s="146"/>
      <c r="I156" s="7"/>
      <c r="J156" s="7"/>
      <c r="K156" s="7"/>
      <c r="L156" s="7"/>
      <c r="M156" s="138"/>
      <c r="N156" s="138"/>
      <c r="O156" s="138"/>
      <c r="P156" s="138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>
      <c r="A157" s="18"/>
      <c r="B157" s="7"/>
      <c r="C157" s="137"/>
      <c r="D157" s="7"/>
      <c r="E157" s="18"/>
      <c r="F157" s="111" t="str">
        <f t="shared" si="19"/>
        <v/>
      </c>
      <c r="G157" s="145"/>
      <c r="H157" s="146"/>
      <c r="I157" s="7"/>
      <c r="J157" s="7"/>
      <c r="K157" s="7"/>
      <c r="L157" s="7"/>
      <c r="M157" s="138"/>
      <c r="N157" s="138"/>
      <c r="O157" s="138"/>
      <c r="P157" s="138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>
      <c r="A158" s="18"/>
      <c r="B158" s="7"/>
      <c r="C158" s="137"/>
      <c r="D158" s="7"/>
      <c r="E158" s="18"/>
      <c r="F158" s="111" t="str">
        <f t="shared" si="19"/>
        <v/>
      </c>
      <c r="G158" s="145"/>
      <c r="H158" s="146"/>
      <c r="I158" s="7"/>
      <c r="J158" s="7"/>
      <c r="K158" s="7"/>
      <c r="L158" s="7"/>
      <c r="M158" s="138"/>
      <c r="N158" s="138"/>
      <c r="O158" s="138"/>
      <c r="P158" s="138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>
      <c r="A159" s="18"/>
      <c r="B159" s="7"/>
      <c r="C159" s="137"/>
      <c r="D159" s="7"/>
      <c r="E159" s="18"/>
      <c r="F159" s="111" t="str">
        <f t="shared" si="19"/>
        <v/>
      </c>
      <c r="G159" s="145"/>
      <c r="H159" s="146"/>
      <c r="I159" s="7"/>
      <c r="J159" s="7"/>
      <c r="K159" s="7"/>
      <c r="L159" s="7"/>
      <c r="M159" s="138"/>
      <c r="N159" s="138"/>
      <c r="O159" s="138"/>
      <c r="P159" s="138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>
      <c r="A160" s="18"/>
      <c r="B160" s="7"/>
      <c r="C160" s="137"/>
      <c r="D160" s="7"/>
      <c r="E160" s="18"/>
      <c r="F160" s="111" t="str">
        <f t="shared" si="19"/>
        <v/>
      </c>
      <c r="G160" s="145"/>
      <c r="H160" s="146"/>
      <c r="I160" s="7"/>
      <c r="J160" s="7"/>
      <c r="K160" s="7"/>
      <c r="L160" s="7"/>
      <c r="M160" s="138"/>
      <c r="N160" s="138"/>
      <c r="O160" s="138"/>
      <c r="P160" s="138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>
      <c r="A161" s="18"/>
      <c r="B161" s="7"/>
      <c r="C161" s="137"/>
      <c r="D161" s="7"/>
      <c r="E161" s="18"/>
      <c r="F161" s="111" t="str">
        <f t="shared" si="19"/>
        <v/>
      </c>
      <c r="G161" s="145"/>
      <c r="H161" s="146"/>
      <c r="I161" s="7"/>
      <c r="J161" s="7"/>
      <c r="K161" s="7"/>
      <c r="L161" s="7"/>
      <c r="M161" s="138"/>
      <c r="N161" s="138"/>
      <c r="O161" s="138"/>
      <c r="P161" s="138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>
      <c r="A162" s="18"/>
      <c r="B162" s="7"/>
      <c r="C162" s="137"/>
      <c r="D162" s="7"/>
      <c r="E162" s="18"/>
      <c r="F162" s="111" t="str">
        <f t="shared" si="19"/>
        <v/>
      </c>
      <c r="G162" s="145"/>
      <c r="H162" s="146"/>
      <c r="I162" s="7"/>
      <c r="J162" s="7"/>
      <c r="K162" s="7"/>
      <c r="L162" s="7"/>
      <c r="M162" s="138"/>
      <c r="N162" s="138"/>
      <c r="O162" s="138"/>
      <c r="P162" s="138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>
      <c r="A163" s="18"/>
      <c r="B163" s="7"/>
      <c r="C163" s="137"/>
      <c r="D163" s="7"/>
      <c r="E163" s="18"/>
      <c r="F163" s="111" t="str">
        <f t="shared" si="19"/>
        <v/>
      </c>
      <c r="G163" s="145"/>
      <c r="H163" s="146"/>
      <c r="I163" s="7"/>
      <c r="J163" s="7"/>
      <c r="K163" s="7"/>
      <c r="L163" s="7"/>
      <c r="M163" s="138"/>
      <c r="N163" s="138"/>
      <c r="O163" s="138"/>
      <c r="P163" s="138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>
      <c r="A164" s="18"/>
      <c r="B164" s="7"/>
      <c r="C164" s="137"/>
      <c r="D164" s="7"/>
      <c r="E164" s="18"/>
      <c r="F164" s="111" t="str">
        <f t="shared" si="19"/>
        <v/>
      </c>
      <c r="G164" s="145"/>
      <c r="H164" s="146"/>
      <c r="I164" s="7"/>
      <c r="J164" s="7"/>
      <c r="K164" s="7"/>
      <c r="L164" s="7"/>
      <c r="M164" s="138"/>
      <c r="N164" s="138"/>
      <c r="O164" s="138"/>
      <c r="P164" s="138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>
      <c r="A165" s="18"/>
      <c r="B165" s="7"/>
      <c r="C165" s="137"/>
      <c r="D165" s="7"/>
      <c r="E165" s="18"/>
      <c r="F165" s="111" t="str">
        <f t="shared" si="19"/>
        <v/>
      </c>
      <c r="G165" s="145"/>
      <c r="H165" s="146"/>
      <c r="I165" s="7"/>
      <c r="J165" s="7"/>
      <c r="K165" s="7"/>
      <c r="L165" s="7"/>
      <c r="M165" s="138"/>
      <c r="N165" s="138"/>
      <c r="O165" s="138"/>
      <c r="P165" s="138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>
      <c r="A166" s="18"/>
      <c r="B166" s="7"/>
      <c r="C166" s="137"/>
      <c r="D166" s="7"/>
      <c r="E166" s="18"/>
      <c r="F166" s="111" t="str">
        <f t="shared" si="19"/>
        <v/>
      </c>
      <c r="G166" s="145"/>
      <c r="H166" s="146"/>
      <c r="I166" s="7"/>
      <c r="J166" s="7"/>
      <c r="K166" s="7"/>
      <c r="L166" s="7"/>
      <c r="M166" s="138"/>
      <c r="N166" s="138"/>
      <c r="O166" s="138"/>
      <c r="P166" s="138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>
      <c r="A167" s="18"/>
      <c r="B167" s="7"/>
      <c r="C167" s="137"/>
      <c r="D167" s="7"/>
      <c r="E167" s="18"/>
      <c r="F167" s="111" t="str">
        <f t="shared" si="19"/>
        <v/>
      </c>
      <c r="G167" s="145"/>
      <c r="H167" s="146"/>
      <c r="I167" s="7"/>
      <c r="J167" s="7"/>
      <c r="K167" s="7"/>
      <c r="L167" s="7"/>
      <c r="M167" s="138"/>
      <c r="N167" s="138"/>
      <c r="O167" s="138"/>
      <c r="P167" s="138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>
      <c r="A168" s="18"/>
      <c r="B168" s="7"/>
      <c r="C168" s="137"/>
      <c r="D168" s="7"/>
      <c r="E168" s="18"/>
      <c r="F168" s="111" t="str">
        <f t="shared" si="19"/>
        <v/>
      </c>
      <c r="G168" s="145"/>
      <c r="H168" s="146"/>
      <c r="I168" s="7"/>
      <c r="J168" s="7"/>
      <c r="K168" s="7"/>
      <c r="L168" s="7"/>
      <c r="M168" s="138"/>
      <c r="N168" s="138"/>
      <c r="O168" s="138"/>
      <c r="P168" s="138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>
      <c r="A169" s="18"/>
      <c r="B169" s="7"/>
      <c r="C169" s="137"/>
      <c r="D169" s="7"/>
      <c r="E169" s="18"/>
      <c r="F169" s="111" t="str">
        <f t="shared" si="19"/>
        <v/>
      </c>
      <c r="G169" s="145"/>
      <c r="H169" s="146"/>
      <c r="I169" s="7"/>
      <c r="J169" s="7"/>
      <c r="K169" s="7"/>
      <c r="L169" s="7"/>
      <c r="M169" s="138"/>
      <c r="N169" s="138"/>
      <c r="O169" s="138"/>
      <c r="P169" s="138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>
      <c r="A170" s="18"/>
      <c r="B170" s="7"/>
      <c r="C170" s="137"/>
      <c r="D170" s="7"/>
      <c r="E170" s="18"/>
      <c r="F170" s="111" t="str">
        <f t="shared" si="19"/>
        <v/>
      </c>
      <c r="G170" s="145"/>
      <c r="H170" s="146"/>
      <c r="I170" s="7"/>
      <c r="J170" s="7"/>
      <c r="K170" s="7"/>
      <c r="L170" s="7"/>
      <c r="M170" s="138"/>
      <c r="N170" s="138"/>
      <c r="O170" s="138"/>
      <c r="P170" s="138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>
      <c r="A171" s="18"/>
      <c r="B171" s="7"/>
      <c r="C171" s="137"/>
      <c r="D171" s="7"/>
      <c r="E171" s="18"/>
      <c r="F171" s="111" t="str">
        <f t="shared" si="19"/>
        <v/>
      </c>
      <c r="G171" s="145"/>
      <c r="H171" s="146"/>
      <c r="I171" s="7"/>
      <c r="J171" s="7"/>
      <c r="K171" s="7"/>
      <c r="L171" s="7"/>
      <c r="M171" s="138"/>
      <c r="N171" s="138"/>
      <c r="O171" s="138"/>
      <c r="P171" s="138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>
      <c r="A172" s="18"/>
      <c r="B172" s="7"/>
      <c r="C172" s="137"/>
      <c r="D172" s="7"/>
      <c r="E172" s="18"/>
      <c r="F172" s="111" t="str">
        <f t="shared" si="19"/>
        <v/>
      </c>
      <c r="G172" s="145"/>
      <c r="H172" s="146"/>
      <c r="I172" s="7"/>
      <c r="J172" s="7"/>
      <c r="K172" s="7"/>
      <c r="L172" s="7"/>
      <c r="M172" s="138"/>
      <c r="N172" s="138"/>
      <c r="O172" s="138"/>
      <c r="P172" s="138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>
      <c r="A173" s="18"/>
      <c r="B173" s="7"/>
      <c r="C173" s="137"/>
      <c r="D173" s="7"/>
      <c r="E173" s="18"/>
      <c r="F173" s="111" t="str">
        <f t="shared" si="19"/>
        <v/>
      </c>
      <c r="G173" s="145"/>
      <c r="H173" s="146"/>
      <c r="I173" s="7"/>
      <c r="J173" s="7"/>
      <c r="K173" s="7"/>
      <c r="L173" s="7"/>
      <c r="M173" s="138"/>
      <c r="N173" s="138"/>
      <c r="O173" s="138"/>
      <c r="P173" s="138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>
      <c r="A174" s="18"/>
      <c r="B174" s="7"/>
      <c r="C174" s="137"/>
      <c r="D174" s="7"/>
      <c r="E174" s="18"/>
      <c r="F174" s="111" t="str">
        <f t="shared" si="19"/>
        <v/>
      </c>
      <c r="G174" s="145"/>
      <c r="H174" s="146"/>
      <c r="I174" s="7"/>
      <c r="J174" s="7"/>
      <c r="K174" s="7"/>
      <c r="L174" s="7"/>
      <c r="M174" s="138"/>
      <c r="N174" s="138"/>
      <c r="O174" s="138"/>
      <c r="P174" s="138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>
      <c r="A175" s="18"/>
      <c r="B175" s="7"/>
      <c r="C175" s="137"/>
      <c r="D175" s="7"/>
      <c r="E175" s="18"/>
      <c r="F175" s="111" t="str">
        <f t="shared" si="19"/>
        <v/>
      </c>
      <c r="G175" s="145"/>
      <c r="H175" s="146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>
      <c r="A176" s="18"/>
      <c r="B176" s="7"/>
      <c r="C176" s="137"/>
      <c r="D176" s="7"/>
      <c r="E176" s="18"/>
      <c r="F176" s="111" t="str">
        <f t="shared" si="19"/>
        <v/>
      </c>
      <c r="G176" s="145"/>
      <c r="H176" s="146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>
      <c r="A177" s="18"/>
      <c r="B177" s="7"/>
      <c r="C177" s="137"/>
      <c r="D177" s="7"/>
      <c r="E177" s="18"/>
      <c r="F177" s="111" t="str">
        <f t="shared" si="19"/>
        <v/>
      </c>
      <c r="G177" s="145"/>
      <c r="H177" s="146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>
      <c r="A178" s="18"/>
      <c r="B178" s="7"/>
      <c r="C178" s="137"/>
      <c r="D178" s="7"/>
      <c r="E178" s="18"/>
      <c r="F178" s="111" t="str">
        <f t="shared" si="19"/>
        <v/>
      </c>
      <c r="G178" s="145"/>
      <c r="H178" s="146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>
      <c r="A179" s="18"/>
      <c r="B179" s="7"/>
      <c r="C179" s="137"/>
      <c r="D179" s="7"/>
      <c r="E179" s="18"/>
      <c r="F179" s="111" t="str">
        <f t="shared" si="19"/>
        <v/>
      </c>
      <c r="G179" s="145"/>
      <c r="H179" s="146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>
      <c r="A180" s="18"/>
      <c r="B180" s="7"/>
      <c r="C180" s="137"/>
      <c r="D180" s="7"/>
      <c r="E180" s="18"/>
      <c r="F180" s="111" t="str">
        <f t="shared" si="19"/>
        <v/>
      </c>
      <c r="G180" s="145"/>
      <c r="H180" s="146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>
      <c r="A181" s="18"/>
      <c r="B181" s="7"/>
      <c r="C181" s="137"/>
      <c r="D181" s="7"/>
      <c r="E181" s="18"/>
      <c r="F181" s="111" t="str">
        <f t="shared" si="19"/>
        <v/>
      </c>
      <c r="G181" s="145"/>
      <c r="H181" s="146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>
      <c r="A182" s="18"/>
      <c r="B182" s="7"/>
      <c r="C182" s="137"/>
      <c r="D182" s="7"/>
      <c r="E182" s="18"/>
      <c r="F182" s="111" t="str">
        <f t="shared" si="19"/>
        <v/>
      </c>
      <c r="G182" s="145"/>
      <c r="H182" s="146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>
      <c r="A183" s="18"/>
      <c r="B183" s="7"/>
      <c r="C183" s="137"/>
      <c r="D183" s="7"/>
      <c r="E183" s="18"/>
      <c r="F183" s="111" t="str">
        <f t="shared" si="19"/>
        <v/>
      </c>
      <c r="G183" s="145"/>
      <c r="H183" s="146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>
      <c r="A184" s="18"/>
      <c r="B184" s="7"/>
      <c r="C184" s="137"/>
      <c r="D184" s="7"/>
      <c r="E184" s="18"/>
      <c r="F184" s="111" t="str">
        <f t="shared" si="19"/>
        <v/>
      </c>
      <c r="G184" s="145"/>
      <c r="H184" s="146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>
      <c r="A185" s="18"/>
      <c r="B185" s="7"/>
      <c r="C185" s="137"/>
      <c r="D185" s="7"/>
      <c r="E185" s="18"/>
      <c r="F185" s="111" t="str">
        <f t="shared" si="19"/>
        <v/>
      </c>
      <c r="G185" s="145"/>
      <c r="H185" s="146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>
      <c r="A186" s="18"/>
      <c r="B186" s="7"/>
      <c r="C186" s="137"/>
      <c r="D186" s="7"/>
      <c r="E186" s="18"/>
      <c r="F186" s="111" t="str">
        <f t="shared" si="19"/>
        <v/>
      </c>
      <c r="G186" s="145"/>
      <c r="H186" s="146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>
      <c r="A187" s="18"/>
      <c r="B187" s="7"/>
      <c r="C187" s="137"/>
      <c r="D187" s="7"/>
      <c r="E187" s="18"/>
      <c r="F187" s="111" t="str">
        <f t="shared" si="19"/>
        <v/>
      </c>
      <c r="G187" s="145"/>
      <c r="H187" s="146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>
      <c r="A188" s="18"/>
      <c r="B188" s="7"/>
      <c r="C188" s="137"/>
      <c r="D188" s="7"/>
      <c r="E188" s="18"/>
      <c r="F188" s="111" t="str">
        <f t="shared" si="19"/>
        <v/>
      </c>
      <c r="G188" s="145"/>
      <c r="H188" s="146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>
      <c r="A189" s="18"/>
      <c r="B189" s="7"/>
      <c r="C189" s="137"/>
      <c r="D189" s="7"/>
      <c r="E189" s="18"/>
      <c r="F189" s="111" t="str">
        <f t="shared" si="19"/>
        <v/>
      </c>
      <c r="G189" s="145"/>
      <c r="H189" s="146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>
      <c r="A190" s="18"/>
      <c r="B190" s="7"/>
      <c r="C190" s="137"/>
      <c r="D190" s="7"/>
      <c r="E190" s="18"/>
      <c r="F190" s="111" t="str">
        <f t="shared" si="19"/>
        <v/>
      </c>
      <c r="G190" s="145"/>
      <c r="H190" s="146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>
      <c r="A191" s="18"/>
      <c r="B191" s="7"/>
      <c r="C191" s="137"/>
      <c r="D191" s="7"/>
      <c r="E191" s="18"/>
      <c r="F191" s="111" t="str">
        <f t="shared" si="19"/>
        <v/>
      </c>
      <c r="G191" s="145"/>
      <c r="H191" s="146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>
      <c r="A192" s="18"/>
      <c r="B192" s="7"/>
      <c r="C192" s="137"/>
      <c r="D192" s="7"/>
      <c r="E192" s="18"/>
      <c r="F192" s="111" t="str">
        <f t="shared" si="19"/>
        <v/>
      </c>
      <c r="G192" s="145"/>
      <c r="H192" s="146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>
      <c r="A193" s="18"/>
      <c r="B193" s="7"/>
      <c r="C193" s="137"/>
      <c r="D193" s="7"/>
      <c r="E193" s="18"/>
      <c r="F193" s="111" t="str">
        <f t="shared" si="19"/>
        <v/>
      </c>
      <c r="G193" s="145"/>
      <c r="H193" s="146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>
      <c r="A194" s="18"/>
      <c r="B194" s="7"/>
      <c r="C194" s="137"/>
      <c r="D194" s="7"/>
      <c r="E194" s="18"/>
      <c r="F194" s="111" t="str">
        <f t="shared" si="19"/>
        <v/>
      </c>
      <c r="G194" s="145"/>
      <c r="H194" s="146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>
      <c r="A195" s="18"/>
      <c r="B195" s="7"/>
      <c r="C195" s="137"/>
      <c r="D195" s="7"/>
      <c r="E195" s="18"/>
      <c r="F195" s="111" t="str">
        <f t="shared" ref="F195:F258" si="20">IF(ISNUMBER(SEARCH("h",E195)), LEFT(E195,SEARCH("h",E195)-1) + IFERROR(MID(E195,SEARCH("h",E195)+1,LEN(E195)-SEARCH("h",E195)-1)/60, 0), IF(ISNUMBER(SEARCH("p",E195)), LEFT(E195,SEARCH("p",E195)-1)/60, "")
)</f>
        <v/>
      </c>
      <c r="G195" s="145"/>
      <c r="H195" s="146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>
      <c r="A196" s="18"/>
      <c r="B196" s="7"/>
      <c r="C196" s="137"/>
      <c r="D196" s="7"/>
      <c r="E196" s="18"/>
      <c r="F196" s="111" t="str">
        <f t="shared" si="20"/>
        <v/>
      </c>
      <c r="G196" s="145"/>
      <c r="H196" s="146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>
      <c r="A197" s="18"/>
      <c r="B197" s="7"/>
      <c r="C197" s="137"/>
      <c r="D197" s="7"/>
      <c r="E197" s="18"/>
      <c r="F197" s="111" t="str">
        <f t="shared" si="20"/>
        <v/>
      </c>
      <c r="G197" s="145"/>
      <c r="H197" s="146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>
      <c r="A198" s="18"/>
      <c r="B198" s="7"/>
      <c r="C198" s="137"/>
      <c r="D198" s="7"/>
      <c r="E198" s="18"/>
      <c r="F198" s="111" t="str">
        <f t="shared" si="20"/>
        <v/>
      </c>
      <c r="G198" s="145"/>
      <c r="H198" s="146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>
      <c r="A199" s="18"/>
      <c r="B199" s="7"/>
      <c r="C199" s="137"/>
      <c r="D199" s="7"/>
      <c r="E199" s="18"/>
      <c r="F199" s="111" t="str">
        <f t="shared" si="20"/>
        <v/>
      </c>
      <c r="G199" s="145"/>
      <c r="H199" s="146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>
      <c r="A200" s="18"/>
      <c r="B200" s="7"/>
      <c r="C200" s="137"/>
      <c r="D200" s="7"/>
      <c r="E200" s="18"/>
      <c r="F200" s="111" t="str">
        <f t="shared" si="20"/>
        <v/>
      </c>
      <c r="G200" s="145"/>
      <c r="H200" s="146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>
      <c r="A201" s="18"/>
      <c r="B201" s="7"/>
      <c r="C201" s="137"/>
      <c r="D201" s="7"/>
      <c r="E201" s="18"/>
      <c r="F201" s="111" t="str">
        <f t="shared" si="20"/>
        <v/>
      </c>
      <c r="G201" s="145"/>
      <c r="H201" s="146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>
      <c r="A202" s="18"/>
      <c r="B202" s="7"/>
      <c r="C202" s="137"/>
      <c r="D202" s="7"/>
      <c r="E202" s="18"/>
      <c r="F202" s="111" t="str">
        <f t="shared" si="20"/>
        <v/>
      </c>
      <c r="G202" s="145"/>
      <c r="H202" s="146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>
      <c r="A203" s="18"/>
      <c r="B203" s="7"/>
      <c r="C203" s="137"/>
      <c r="D203" s="7"/>
      <c r="E203" s="18"/>
      <c r="F203" s="111" t="str">
        <f t="shared" si="20"/>
        <v/>
      </c>
      <c r="G203" s="145"/>
      <c r="H203" s="146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>
      <c r="A204" s="18"/>
      <c r="B204" s="7"/>
      <c r="C204" s="137"/>
      <c r="D204" s="7"/>
      <c r="E204" s="18"/>
      <c r="F204" s="111" t="str">
        <f t="shared" si="20"/>
        <v/>
      </c>
      <c r="G204" s="145"/>
      <c r="H204" s="146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>
      <c r="A205" s="18"/>
      <c r="B205" s="7"/>
      <c r="C205" s="137"/>
      <c r="D205" s="7"/>
      <c r="E205" s="18"/>
      <c r="F205" s="111" t="str">
        <f t="shared" si="20"/>
        <v/>
      </c>
      <c r="G205" s="145"/>
      <c r="H205" s="146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>
      <c r="A206" s="18"/>
      <c r="B206" s="7"/>
      <c r="C206" s="137"/>
      <c r="D206" s="7"/>
      <c r="E206" s="18"/>
      <c r="F206" s="111" t="str">
        <f t="shared" si="20"/>
        <v/>
      </c>
      <c r="G206" s="145"/>
      <c r="H206" s="146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>
      <c r="A207" s="18"/>
      <c r="B207" s="7"/>
      <c r="C207" s="137"/>
      <c r="D207" s="7"/>
      <c r="E207" s="18"/>
      <c r="F207" s="111" t="str">
        <f t="shared" si="20"/>
        <v/>
      </c>
      <c r="G207" s="145"/>
      <c r="H207" s="146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>
      <c r="A208" s="18"/>
      <c r="B208" s="7"/>
      <c r="C208" s="18"/>
      <c r="D208" s="7"/>
      <c r="E208" s="18"/>
      <c r="F208" s="111" t="str">
        <f t="shared" si="20"/>
        <v/>
      </c>
      <c r="G208" s="145"/>
      <c r="H208" s="146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>
      <c r="A209" s="18"/>
      <c r="B209" s="7"/>
      <c r="C209" s="18"/>
      <c r="D209" s="7"/>
      <c r="E209" s="18"/>
      <c r="F209" s="111" t="str">
        <f t="shared" si="20"/>
        <v/>
      </c>
      <c r="G209" s="145"/>
      <c r="H209" s="146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>
      <c r="A210" s="18"/>
      <c r="B210" s="7"/>
      <c r="C210" s="18"/>
      <c r="D210" s="7"/>
      <c r="E210" s="18"/>
      <c r="F210" s="111" t="str">
        <f t="shared" si="20"/>
        <v/>
      </c>
      <c r="G210" s="145"/>
      <c r="H210" s="146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>
      <c r="A211" s="18"/>
      <c r="B211" s="7"/>
      <c r="C211" s="18"/>
      <c r="D211" s="7"/>
      <c r="E211" s="18"/>
      <c r="F211" s="111" t="str">
        <f t="shared" si="20"/>
        <v/>
      </c>
      <c r="G211" s="145"/>
      <c r="H211" s="146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>
      <c r="A212" s="18"/>
      <c r="B212" s="7"/>
      <c r="C212" s="18"/>
      <c r="D212" s="7"/>
      <c r="E212" s="18"/>
      <c r="F212" s="111" t="str">
        <f t="shared" si="20"/>
        <v/>
      </c>
      <c r="G212" s="145"/>
      <c r="H212" s="146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>
      <c r="A213" s="18"/>
      <c r="B213" s="7"/>
      <c r="C213" s="18"/>
      <c r="D213" s="7"/>
      <c r="E213" s="18"/>
      <c r="F213" s="111" t="str">
        <f t="shared" si="20"/>
        <v/>
      </c>
      <c r="G213" s="145"/>
      <c r="H213" s="146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>
      <c r="A214" s="18"/>
      <c r="B214" s="7"/>
      <c r="C214" s="18"/>
      <c r="D214" s="7"/>
      <c r="E214" s="18"/>
      <c r="F214" s="111" t="str">
        <f t="shared" si="20"/>
        <v/>
      </c>
      <c r="G214" s="145"/>
      <c r="H214" s="146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>
      <c r="A215" s="18"/>
      <c r="B215" s="7"/>
      <c r="C215" s="18"/>
      <c r="D215" s="7"/>
      <c r="E215" s="18"/>
      <c r="F215" s="111" t="str">
        <f t="shared" si="20"/>
        <v/>
      </c>
      <c r="G215" s="145"/>
      <c r="H215" s="146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>
      <c r="A216" s="18"/>
      <c r="B216" s="7"/>
      <c r="C216" s="18"/>
      <c r="D216" s="7"/>
      <c r="E216" s="18"/>
      <c r="F216" s="111" t="str">
        <f t="shared" si="20"/>
        <v/>
      </c>
      <c r="G216" s="145"/>
      <c r="H216" s="146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>
      <c r="A217" s="18"/>
      <c r="B217" s="7"/>
      <c r="C217" s="18"/>
      <c r="D217" s="7"/>
      <c r="E217" s="18"/>
      <c r="F217" s="111" t="str">
        <f t="shared" si="20"/>
        <v/>
      </c>
      <c r="G217" s="145"/>
      <c r="H217" s="146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>
      <c r="A218" s="18"/>
      <c r="B218" s="7"/>
      <c r="C218" s="18"/>
      <c r="D218" s="7"/>
      <c r="E218" s="18"/>
      <c r="F218" s="111" t="str">
        <f t="shared" si="20"/>
        <v/>
      </c>
      <c r="G218" s="145"/>
      <c r="H218" s="146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>
      <c r="A219" s="18"/>
      <c r="B219" s="7"/>
      <c r="C219" s="18"/>
      <c r="D219" s="7"/>
      <c r="E219" s="18"/>
      <c r="F219" s="111" t="str">
        <f t="shared" si="20"/>
        <v/>
      </c>
      <c r="G219" s="145"/>
      <c r="H219" s="146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>
      <c r="A220" s="18"/>
      <c r="B220" s="7"/>
      <c r="C220" s="18"/>
      <c r="D220" s="7"/>
      <c r="E220" s="18"/>
      <c r="F220" s="111" t="str">
        <f t="shared" si="20"/>
        <v/>
      </c>
      <c r="G220" s="145"/>
      <c r="H220" s="146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>
      <c r="A221" s="18"/>
      <c r="B221" s="7"/>
      <c r="C221" s="18"/>
      <c r="D221" s="7"/>
      <c r="E221" s="18"/>
      <c r="F221" s="111" t="str">
        <f t="shared" si="20"/>
        <v/>
      </c>
      <c r="G221" s="145"/>
      <c r="H221" s="146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>
      <c r="A222" s="18"/>
      <c r="B222" s="7"/>
      <c r="C222" s="18"/>
      <c r="D222" s="7"/>
      <c r="E222" s="18"/>
      <c r="F222" s="111" t="str">
        <f t="shared" si="20"/>
        <v/>
      </c>
      <c r="G222" s="145"/>
      <c r="H222" s="146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>
      <c r="A223" s="18"/>
      <c r="B223" s="7"/>
      <c r="C223" s="18"/>
      <c r="D223" s="7"/>
      <c r="E223" s="18"/>
      <c r="F223" s="111" t="str">
        <f t="shared" si="20"/>
        <v/>
      </c>
      <c r="G223" s="145"/>
      <c r="H223" s="146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>
      <c r="A224" s="18"/>
      <c r="B224" s="7"/>
      <c r="C224" s="18"/>
      <c r="D224" s="7"/>
      <c r="E224" s="18"/>
      <c r="F224" s="111" t="str">
        <f t="shared" si="20"/>
        <v/>
      </c>
      <c r="G224" s="145"/>
      <c r="H224" s="146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>
      <c r="A225" s="18"/>
      <c r="B225" s="7"/>
      <c r="C225" s="18"/>
      <c r="D225" s="7"/>
      <c r="E225" s="18"/>
      <c r="F225" s="111" t="str">
        <f t="shared" si="20"/>
        <v/>
      </c>
      <c r="G225" s="145"/>
      <c r="H225" s="146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>
      <c r="A226" s="18"/>
      <c r="B226" s="7"/>
      <c r="C226" s="18"/>
      <c r="D226" s="7"/>
      <c r="E226" s="18"/>
      <c r="F226" s="111" t="str">
        <f t="shared" si="20"/>
        <v/>
      </c>
      <c r="G226" s="145"/>
      <c r="H226" s="146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>
      <c r="A227" s="18"/>
      <c r="B227" s="7"/>
      <c r="C227" s="18"/>
      <c r="D227" s="7"/>
      <c r="E227" s="18"/>
      <c r="F227" s="111" t="str">
        <f t="shared" si="20"/>
        <v/>
      </c>
      <c r="G227" s="145"/>
      <c r="H227" s="146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>
      <c r="A228" s="18"/>
      <c r="B228" s="7"/>
      <c r="C228" s="18"/>
      <c r="D228" s="7"/>
      <c r="E228" s="18"/>
      <c r="F228" s="111" t="str">
        <f t="shared" si="20"/>
        <v/>
      </c>
      <c r="G228" s="145"/>
      <c r="H228" s="146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>
      <c r="A229" s="18"/>
      <c r="B229" s="7"/>
      <c r="C229" s="18"/>
      <c r="D229" s="7"/>
      <c r="E229" s="18"/>
      <c r="F229" s="111" t="str">
        <f t="shared" si="20"/>
        <v/>
      </c>
      <c r="G229" s="145"/>
      <c r="H229" s="146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>
      <c r="A230" s="18"/>
      <c r="B230" s="7"/>
      <c r="C230" s="18"/>
      <c r="D230" s="7"/>
      <c r="E230" s="18"/>
      <c r="F230" s="111" t="str">
        <f t="shared" si="20"/>
        <v/>
      </c>
      <c r="G230" s="145"/>
      <c r="H230" s="146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>
      <c r="A231" s="18"/>
      <c r="B231" s="7"/>
      <c r="C231" s="18"/>
      <c r="D231" s="7"/>
      <c r="E231" s="18"/>
      <c r="F231" s="111" t="str">
        <f t="shared" si="20"/>
        <v/>
      </c>
      <c r="G231" s="145"/>
      <c r="H231" s="146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>
      <c r="A232" s="18"/>
      <c r="B232" s="7"/>
      <c r="C232" s="18"/>
      <c r="D232" s="7"/>
      <c r="E232" s="18"/>
      <c r="F232" s="111" t="str">
        <f t="shared" si="20"/>
        <v/>
      </c>
      <c r="G232" s="145"/>
      <c r="H232" s="146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>
      <c r="A233" s="18"/>
      <c r="B233" s="7"/>
      <c r="C233" s="18"/>
      <c r="D233" s="7"/>
      <c r="E233" s="18"/>
      <c r="F233" s="111" t="str">
        <f t="shared" si="20"/>
        <v/>
      </c>
      <c r="G233" s="145"/>
      <c r="H233" s="146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>
      <c r="A234" s="18"/>
      <c r="B234" s="7"/>
      <c r="C234" s="18"/>
      <c r="D234" s="7"/>
      <c r="E234" s="18"/>
      <c r="F234" s="111" t="str">
        <f t="shared" si="20"/>
        <v/>
      </c>
      <c r="G234" s="145"/>
      <c r="H234" s="146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>
      <c r="A235" s="18"/>
      <c r="B235" s="7"/>
      <c r="C235" s="18"/>
      <c r="D235" s="7"/>
      <c r="E235" s="18"/>
      <c r="F235" s="111" t="str">
        <f t="shared" si="20"/>
        <v/>
      </c>
      <c r="G235" s="145"/>
      <c r="H235" s="146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>
      <c r="A236" s="18"/>
      <c r="B236" s="7"/>
      <c r="C236" s="18"/>
      <c r="D236" s="7"/>
      <c r="E236" s="18"/>
      <c r="F236" s="111" t="str">
        <f t="shared" si="20"/>
        <v/>
      </c>
      <c r="G236" s="145"/>
      <c r="H236" s="146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>
      <c r="A237" s="18"/>
      <c r="B237" s="7"/>
      <c r="C237" s="18"/>
      <c r="D237" s="7"/>
      <c r="E237" s="18"/>
      <c r="F237" s="111" t="str">
        <f t="shared" si="20"/>
        <v/>
      </c>
      <c r="G237" s="145"/>
      <c r="H237" s="146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>
      <c r="A238" s="18"/>
      <c r="B238" s="7"/>
      <c r="C238" s="18"/>
      <c r="D238" s="7"/>
      <c r="E238" s="18"/>
      <c r="F238" s="111" t="str">
        <f t="shared" si="20"/>
        <v/>
      </c>
      <c r="G238" s="145"/>
      <c r="H238" s="146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>
      <c r="A239" s="18"/>
      <c r="B239" s="7"/>
      <c r="C239" s="18"/>
      <c r="D239" s="7"/>
      <c r="E239" s="18"/>
      <c r="F239" s="111" t="str">
        <f t="shared" si="20"/>
        <v/>
      </c>
      <c r="G239" s="145"/>
      <c r="H239" s="146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>
      <c r="A240" s="18"/>
      <c r="B240" s="7"/>
      <c r="C240" s="18"/>
      <c r="D240" s="7"/>
      <c r="E240" s="18"/>
      <c r="F240" s="111" t="str">
        <f t="shared" si="20"/>
        <v/>
      </c>
      <c r="G240" s="145"/>
      <c r="H240" s="146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>
      <c r="A241" s="18"/>
      <c r="B241" s="7"/>
      <c r="C241" s="18"/>
      <c r="D241" s="7"/>
      <c r="E241" s="18"/>
      <c r="F241" s="111" t="str">
        <f t="shared" si="20"/>
        <v/>
      </c>
      <c r="G241" s="145"/>
      <c r="H241" s="146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>
      <c r="A242" s="18"/>
      <c r="B242" s="7"/>
      <c r="C242" s="18"/>
      <c r="D242" s="7"/>
      <c r="E242" s="18"/>
      <c r="F242" s="111" t="str">
        <f t="shared" si="20"/>
        <v/>
      </c>
      <c r="G242" s="145"/>
      <c r="H242" s="146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>
      <c r="A243" s="18"/>
      <c r="B243" s="7"/>
      <c r="C243" s="18"/>
      <c r="D243" s="7"/>
      <c r="E243" s="18"/>
      <c r="F243" s="111" t="str">
        <f t="shared" si="20"/>
        <v/>
      </c>
      <c r="G243" s="145"/>
      <c r="H243" s="146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>
      <c r="A244" s="18"/>
      <c r="B244" s="7"/>
      <c r="C244" s="18"/>
      <c r="D244" s="7"/>
      <c r="E244" s="18"/>
      <c r="F244" s="111" t="str">
        <f t="shared" si="20"/>
        <v/>
      </c>
      <c r="G244" s="145"/>
      <c r="H244" s="146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>
      <c r="A245" s="18"/>
      <c r="B245" s="7"/>
      <c r="C245" s="18"/>
      <c r="D245" s="7"/>
      <c r="E245" s="18"/>
      <c r="F245" s="111" t="str">
        <f t="shared" si="20"/>
        <v/>
      </c>
      <c r="G245" s="145"/>
      <c r="H245" s="146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>
      <c r="A246" s="18"/>
      <c r="B246" s="7"/>
      <c r="C246" s="18"/>
      <c r="D246" s="7"/>
      <c r="E246" s="18"/>
      <c r="F246" s="111" t="str">
        <f t="shared" si="20"/>
        <v/>
      </c>
      <c r="G246" s="145"/>
      <c r="H246" s="146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>
      <c r="A247" s="18"/>
      <c r="B247" s="7"/>
      <c r="C247" s="18"/>
      <c r="D247" s="7"/>
      <c r="E247" s="18"/>
      <c r="F247" s="111" t="str">
        <f t="shared" si="20"/>
        <v/>
      </c>
      <c r="G247" s="145"/>
      <c r="H247" s="146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>
      <c r="A248" s="18"/>
      <c r="B248" s="7"/>
      <c r="C248" s="18"/>
      <c r="D248" s="7"/>
      <c r="E248" s="18"/>
      <c r="F248" s="111" t="str">
        <f t="shared" si="20"/>
        <v/>
      </c>
      <c r="G248" s="145"/>
      <c r="H248" s="146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>
      <c r="A249" s="18"/>
      <c r="B249" s="7"/>
      <c r="C249" s="18"/>
      <c r="D249" s="7"/>
      <c r="E249" s="18"/>
      <c r="F249" s="111" t="str">
        <f t="shared" si="20"/>
        <v/>
      </c>
      <c r="G249" s="145"/>
      <c r="H249" s="146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>
      <c r="A250" s="18"/>
      <c r="B250" s="7"/>
      <c r="C250" s="18"/>
      <c r="D250" s="7"/>
      <c r="E250" s="18"/>
      <c r="F250" s="111" t="str">
        <f t="shared" si="20"/>
        <v/>
      </c>
      <c r="G250" s="145"/>
      <c r="H250" s="146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>
      <c r="A251" s="18"/>
      <c r="B251" s="7"/>
      <c r="C251" s="18"/>
      <c r="D251" s="7"/>
      <c r="E251" s="18"/>
      <c r="F251" s="111" t="str">
        <f t="shared" si="20"/>
        <v/>
      </c>
      <c r="G251" s="145"/>
      <c r="H251" s="146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>
      <c r="A252" s="18"/>
      <c r="B252" s="7"/>
      <c r="C252" s="18"/>
      <c r="D252" s="7"/>
      <c r="E252" s="18"/>
      <c r="F252" s="111" t="str">
        <f t="shared" si="20"/>
        <v/>
      </c>
      <c r="G252" s="145"/>
      <c r="H252" s="146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>
      <c r="A253" s="18"/>
      <c r="B253" s="7"/>
      <c r="C253" s="18"/>
      <c r="D253" s="7"/>
      <c r="E253" s="18"/>
      <c r="F253" s="111" t="str">
        <f t="shared" si="20"/>
        <v/>
      </c>
      <c r="G253" s="145"/>
      <c r="H253" s="146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>
      <c r="A254" s="18"/>
      <c r="B254" s="7"/>
      <c r="C254" s="18"/>
      <c r="D254" s="7"/>
      <c r="E254" s="18"/>
      <c r="F254" s="111" t="str">
        <f t="shared" si="20"/>
        <v/>
      </c>
      <c r="G254" s="145"/>
      <c r="H254" s="146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>
      <c r="A255" s="18"/>
      <c r="B255" s="7"/>
      <c r="C255" s="18"/>
      <c r="D255" s="7"/>
      <c r="E255" s="18"/>
      <c r="F255" s="111" t="str">
        <f t="shared" si="20"/>
        <v/>
      </c>
      <c r="G255" s="145"/>
      <c r="H255" s="146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>
      <c r="A256" s="18"/>
      <c r="B256" s="7"/>
      <c r="C256" s="18"/>
      <c r="D256" s="7"/>
      <c r="E256" s="18"/>
      <c r="F256" s="111" t="str">
        <f t="shared" si="20"/>
        <v/>
      </c>
      <c r="G256" s="145"/>
      <c r="H256" s="146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>
      <c r="A257" s="18"/>
      <c r="B257" s="7"/>
      <c r="C257" s="18"/>
      <c r="D257" s="7"/>
      <c r="E257" s="18"/>
      <c r="F257" s="111" t="str">
        <f t="shared" si="20"/>
        <v/>
      </c>
      <c r="G257" s="145"/>
      <c r="H257" s="146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>
      <c r="A258" s="18"/>
      <c r="B258" s="7"/>
      <c r="C258" s="18"/>
      <c r="D258" s="7"/>
      <c r="E258" s="18"/>
      <c r="F258" s="111" t="str">
        <f t="shared" si="20"/>
        <v/>
      </c>
      <c r="G258" s="145"/>
      <c r="H258" s="146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>
      <c r="A259" s="18"/>
      <c r="B259" s="7"/>
      <c r="C259" s="18"/>
      <c r="D259" s="7"/>
      <c r="E259" s="18"/>
      <c r="F259" s="111" t="str">
        <f t="shared" ref="F259:F322" si="21">IF(ISNUMBER(SEARCH("h",E259)), LEFT(E259,SEARCH("h",E259)-1) + IFERROR(MID(E259,SEARCH("h",E259)+1,LEN(E259)-SEARCH("h",E259)-1)/60, 0), IF(ISNUMBER(SEARCH("p",E259)), LEFT(E259,SEARCH("p",E259)-1)/60, "")
)</f>
        <v/>
      </c>
      <c r="G259" s="145"/>
      <c r="H259" s="146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>
      <c r="A260" s="18"/>
      <c r="B260" s="7"/>
      <c r="C260" s="18"/>
      <c r="D260" s="7"/>
      <c r="E260" s="18"/>
      <c r="F260" s="111" t="str">
        <f t="shared" si="21"/>
        <v/>
      </c>
      <c r="G260" s="145"/>
      <c r="H260" s="146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>
      <c r="A261" s="18"/>
      <c r="B261" s="7"/>
      <c r="C261" s="18"/>
      <c r="D261" s="7"/>
      <c r="E261" s="18"/>
      <c r="F261" s="111" t="str">
        <f t="shared" si="21"/>
        <v/>
      </c>
      <c r="G261" s="145"/>
      <c r="H261" s="146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>
      <c r="A262" s="18"/>
      <c r="B262" s="7"/>
      <c r="C262" s="18"/>
      <c r="D262" s="7"/>
      <c r="E262" s="18"/>
      <c r="F262" s="111" t="str">
        <f t="shared" si="21"/>
        <v/>
      </c>
      <c r="G262" s="145"/>
      <c r="H262" s="146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>
      <c r="A263" s="18"/>
      <c r="B263" s="7"/>
      <c r="C263" s="18"/>
      <c r="D263" s="7"/>
      <c r="E263" s="18"/>
      <c r="F263" s="111" t="str">
        <f t="shared" si="21"/>
        <v/>
      </c>
      <c r="G263" s="145"/>
      <c r="H263" s="146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>
      <c r="A264" s="18"/>
      <c r="B264" s="7"/>
      <c r="C264" s="18"/>
      <c r="D264" s="7"/>
      <c r="E264" s="18"/>
      <c r="F264" s="111" t="str">
        <f t="shared" si="21"/>
        <v/>
      </c>
      <c r="G264" s="145"/>
      <c r="H264" s="146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>
      <c r="A265" s="18"/>
      <c r="B265" s="7"/>
      <c r="C265" s="18"/>
      <c r="D265" s="7"/>
      <c r="E265" s="18"/>
      <c r="F265" s="111" t="str">
        <f t="shared" si="21"/>
        <v/>
      </c>
      <c r="G265" s="145"/>
      <c r="H265" s="146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>
      <c r="A266" s="18"/>
      <c r="B266" s="7"/>
      <c r="C266" s="18"/>
      <c r="D266" s="7"/>
      <c r="E266" s="18"/>
      <c r="F266" s="111" t="str">
        <f t="shared" si="21"/>
        <v/>
      </c>
      <c r="G266" s="145"/>
      <c r="H266" s="146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>
      <c r="A267" s="18"/>
      <c r="B267" s="7"/>
      <c r="C267" s="18"/>
      <c r="D267" s="7"/>
      <c r="E267" s="18"/>
      <c r="F267" s="111" t="str">
        <f t="shared" si="21"/>
        <v/>
      </c>
      <c r="G267" s="145"/>
      <c r="H267" s="146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>
      <c r="A268" s="18"/>
      <c r="B268" s="7"/>
      <c r="C268" s="18"/>
      <c r="D268" s="7"/>
      <c r="E268" s="18"/>
      <c r="F268" s="111" t="str">
        <f t="shared" si="21"/>
        <v/>
      </c>
      <c r="G268" s="145"/>
      <c r="H268" s="146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>
      <c r="A269" s="18"/>
      <c r="B269" s="7"/>
      <c r="C269" s="18"/>
      <c r="D269" s="7"/>
      <c r="E269" s="18"/>
      <c r="F269" s="111" t="str">
        <f t="shared" si="21"/>
        <v/>
      </c>
      <c r="G269" s="145"/>
      <c r="H269" s="146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>
      <c r="A270" s="18"/>
      <c r="B270" s="7"/>
      <c r="C270" s="18"/>
      <c r="D270" s="7"/>
      <c r="E270" s="18"/>
      <c r="F270" s="111" t="str">
        <f t="shared" si="21"/>
        <v/>
      </c>
      <c r="G270" s="145"/>
      <c r="H270" s="146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>
      <c r="A271" s="18"/>
      <c r="B271" s="7"/>
      <c r="C271" s="18"/>
      <c r="D271" s="7"/>
      <c r="E271" s="18"/>
      <c r="F271" s="111" t="str">
        <f t="shared" si="21"/>
        <v/>
      </c>
      <c r="G271" s="145"/>
      <c r="H271" s="146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>
      <c r="A272" s="18"/>
      <c r="B272" s="7"/>
      <c r="C272" s="18"/>
      <c r="D272" s="7"/>
      <c r="E272" s="18"/>
      <c r="F272" s="111" t="str">
        <f t="shared" si="21"/>
        <v/>
      </c>
      <c r="G272" s="145"/>
      <c r="H272" s="146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>
      <c r="A273" s="18"/>
      <c r="B273" s="7"/>
      <c r="C273" s="18"/>
      <c r="D273" s="7"/>
      <c r="E273" s="18"/>
      <c r="F273" s="111" t="str">
        <f t="shared" si="21"/>
        <v/>
      </c>
      <c r="G273" s="145"/>
      <c r="H273" s="146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>
      <c r="A274" s="18"/>
      <c r="B274" s="7"/>
      <c r="C274" s="18"/>
      <c r="D274" s="7"/>
      <c r="E274" s="18"/>
      <c r="F274" s="111" t="str">
        <f t="shared" si="21"/>
        <v/>
      </c>
      <c r="G274" s="145"/>
      <c r="H274" s="146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>
      <c r="A275" s="18"/>
      <c r="B275" s="7"/>
      <c r="C275" s="18"/>
      <c r="D275" s="7"/>
      <c r="E275" s="18"/>
      <c r="F275" s="111" t="str">
        <f t="shared" si="21"/>
        <v/>
      </c>
      <c r="G275" s="145"/>
      <c r="H275" s="146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>
      <c r="A276" s="18"/>
      <c r="B276" s="7"/>
      <c r="C276" s="18"/>
      <c r="D276" s="7"/>
      <c r="E276" s="18"/>
      <c r="F276" s="111" t="str">
        <f t="shared" si="21"/>
        <v/>
      </c>
      <c r="G276" s="145"/>
      <c r="H276" s="146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>
      <c r="A277" s="18"/>
      <c r="B277" s="7"/>
      <c r="C277" s="18"/>
      <c r="D277" s="7"/>
      <c r="E277" s="18"/>
      <c r="F277" s="111" t="str">
        <f t="shared" si="21"/>
        <v/>
      </c>
      <c r="G277" s="145"/>
      <c r="H277" s="146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>
      <c r="A278" s="18"/>
      <c r="B278" s="7"/>
      <c r="C278" s="18"/>
      <c r="D278" s="7"/>
      <c r="E278" s="18"/>
      <c r="F278" s="111" t="str">
        <f t="shared" si="21"/>
        <v/>
      </c>
      <c r="G278" s="145"/>
      <c r="H278" s="146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>
      <c r="A279" s="18"/>
      <c r="B279" s="7"/>
      <c r="C279" s="18"/>
      <c r="D279" s="7"/>
      <c r="E279" s="18"/>
      <c r="F279" s="111" t="str">
        <f t="shared" si="21"/>
        <v/>
      </c>
      <c r="G279" s="145"/>
      <c r="H279" s="146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>
      <c r="A280" s="18"/>
      <c r="B280" s="7"/>
      <c r="C280" s="18"/>
      <c r="D280" s="7"/>
      <c r="E280" s="18"/>
      <c r="F280" s="111" t="str">
        <f t="shared" si="21"/>
        <v/>
      </c>
      <c r="G280" s="145"/>
      <c r="H280" s="146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>
      <c r="A281" s="18"/>
      <c r="B281" s="7"/>
      <c r="C281" s="18"/>
      <c r="D281" s="7"/>
      <c r="E281" s="18"/>
      <c r="F281" s="111" t="str">
        <f t="shared" si="21"/>
        <v/>
      </c>
      <c r="G281" s="145"/>
      <c r="H281" s="146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>
      <c r="A282" s="18"/>
      <c r="B282" s="7"/>
      <c r="C282" s="18"/>
      <c r="D282" s="7"/>
      <c r="E282" s="18"/>
      <c r="F282" s="111" t="str">
        <f t="shared" si="21"/>
        <v/>
      </c>
      <c r="G282" s="145"/>
      <c r="H282" s="146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>
      <c r="A283" s="18"/>
      <c r="B283" s="7"/>
      <c r="C283" s="18"/>
      <c r="D283" s="7"/>
      <c r="E283" s="18"/>
      <c r="F283" s="111" t="str">
        <f t="shared" si="21"/>
        <v/>
      </c>
      <c r="G283" s="145"/>
      <c r="H283" s="146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>
      <c r="A284" s="18"/>
      <c r="B284" s="7"/>
      <c r="C284" s="18"/>
      <c r="D284" s="7"/>
      <c r="E284" s="18"/>
      <c r="F284" s="111" t="str">
        <f t="shared" si="21"/>
        <v/>
      </c>
      <c r="G284" s="145"/>
      <c r="H284" s="146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>
      <c r="A285" s="18"/>
      <c r="B285" s="7"/>
      <c r="C285" s="18"/>
      <c r="D285" s="7"/>
      <c r="E285" s="18"/>
      <c r="F285" s="111" t="str">
        <f t="shared" si="21"/>
        <v/>
      </c>
      <c r="G285" s="145"/>
      <c r="H285" s="146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>
      <c r="A286" s="18"/>
      <c r="B286" s="7"/>
      <c r="C286" s="18"/>
      <c r="D286" s="7"/>
      <c r="E286" s="18"/>
      <c r="F286" s="111" t="str">
        <f t="shared" si="21"/>
        <v/>
      </c>
      <c r="G286" s="145"/>
      <c r="H286" s="146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>
      <c r="A287" s="18"/>
      <c r="B287" s="7"/>
      <c r="C287" s="18"/>
      <c r="D287" s="7"/>
      <c r="E287" s="18"/>
      <c r="F287" s="111" t="str">
        <f t="shared" si="21"/>
        <v/>
      </c>
      <c r="G287" s="145"/>
      <c r="H287" s="146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>
      <c r="A288" s="18"/>
      <c r="B288" s="7"/>
      <c r="C288" s="18"/>
      <c r="D288" s="7"/>
      <c r="E288" s="18"/>
      <c r="F288" s="111" t="str">
        <f t="shared" si="21"/>
        <v/>
      </c>
      <c r="G288" s="145"/>
      <c r="H288" s="146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>
      <c r="A289" s="18"/>
      <c r="B289" s="7"/>
      <c r="C289" s="18"/>
      <c r="D289" s="7"/>
      <c r="E289" s="18"/>
      <c r="F289" s="111" t="str">
        <f t="shared" si="21"/>
        <v/>
      </c>
      <c r="G289" s="145"/>
      <c r="H289" s="146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>
      <c r="A290" s="18"/>
      <c r="B290" s="7"/>
      <c r="C290" s="18"/>
      <c r="D290" s="7"/>
      <c r="E290" s="18"/>
      <c r="F290" s="111" t="str">
        <f t="shared" si="21"/>
        <v/>
      </c>
      <c r="G290" s="145"/>
      <c r="H290" s="146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>
      <c r="A291" s="18"/>
      <c r="B291" s="7"/>
      <c r="C291" s="18"/>
      <c r="D291" s="7"/>
      <c r="E291" s="18"/>
      <c r="F291" s="111" t="str">
        <f t="shared" si="21"/>
        <v/>
      </c>
      <c r="G291" s="145"/>
      <c r="H291" s="146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>
      <c r="A292" s="18"/>
      <c r="B292" s="7"/>
      <c r="C292" s="18"/>
      <c r="D292" s="7"/>
      <c r="E292" s="18"/>
      <c r="F292" s="111" t="str">
        <f t="shared" si="21"/>
        <v/>
      </c>
      <c r="G292" s="145"/>
      <c r="H292" s="146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>
      <c r="A293" s="18"/>
      <c r="B293" s="7"/>
      <c r="C293" s="18"/>
      <c r="D293" s="7"/>
      <c r="E293" s="18"/>
      <c r="F293" s="111" t="str">
        <f t="shared" si="21"/>
        <v/>
      </c>
      <c r="G293" s="145"/>
      <c r="H293" s="146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>
      <c r="A294" s="18"/>
      <c r="B294" s="7"/>
      <c r="C294" s="18"/>
      <c r="D294" s="7"/>
      <c r="E294" s="18"/>
      <c r="F294" s="111" t="str">
        <f t="shared" si="21"/>
        <v/>
      </c>
      <c r="G294" s="145"/>
      <c r="H294" s="146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>
      <c r="A295" s="18"/>
      <c r="B295" s="7"/>
      <c r="C295" s="18"/>
      <c r="D295" s="7"/>
      <c r="E295" s="18"/>
      <c r="F295" s="111" t="str">
        <f t="shared" si="21"/>
        <v/>
      </c>
      <c r="G295" s="145"/>
      <c r="H295" s="146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>
      <c r="A296" s="18"/>
      <c r="B296" s="7"/>
      <c r="C296" s="18"/>
      <c r="D296" s="7"/>
      <c r="E296" s="18"/>
      <c r="F296" s="111" t="str">
        <f t="shared" si="21"/>
        <v/>
      </c>
      <c r="G296" s="145"/>
      <c r="H296" s="146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>
      <c r="A297" s="18"/>
      <c r="B297" s="7"/>
      <c r="C297" s="18"/>
      <c r="D297" s="7"/>
      <c r="E297" s="18"/>
      <c r="F297" s="111" t="str">
        <f t="shared" si="21"/>
        <v/>
      </c>
      <c r="G297" s="145"/>
      <c r="H297" s="146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>
      <c r="A298" s="18"/>
      <c r="B298" s="7"/>
      <c r="C298" s="18"/>
      <c r="D298" s="7"/>
      <c r="E298" s="18"/>
      <c r="F298" s="111" t="str">
        <f t="shared" si="21"/>
        <v/>
      </c>
      <c r="G298" s="145"/>
      <c r="H298" s="146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>
      <c r="A299" s="18"/>
      <c r="B299" s="7"/>
      <c r="C299" s="18"/>
      <c r="D299" s="7"/>
      <c r="E299" s="18"/>
      <c r="F299" s="111" t="str">
        <f t="shared" si="21"/>
        <v/>
      </c>
      <c r="G299" s="145"/>
      <c r="H299" s="146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>
      <c r="A300" s="18"/>
      <c r="B300" s="7"/>
      <c r="C300" s="18"/>
      <c r="D300" s="7"/>
      <c r="E300" s="18"/>
      <c r="F300" s="111" t="str">
        <f t="shared" si="21"/>
        <v/>
      </c>
      <c r="G300" s="145"/>
      <c r="H300" s="146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>
      <c r="A301" s="18"/>
      <c r="B301" s="7"/>
      <c r="C301" s="18"/>
      <c r="D301" s="7"/>
      <c r="E301" s="18"/>
      <c r="F301" s="111" t="str">
        <f t="shared" si="21"/>
        <v/>
      </c>
      <c r="G301" s="145"/>
      <c r="H301" s="146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>
      <c r="A302" s="18"/>
      <c r="B302" s="7"/>
      <c r="C302" s="18"/>
      <c r="D302" s="7"/>
      <c r="E302" s="18"/>
      <c r="F302" s="111" t="str">
        <f t="shared" si="21"/>
        <v/>
      </c>
      <c r="G302" s="145"/>
      <c r="H302" s="146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>
      <c r="A303" s="18"/>
      <c r="B303" s="7"/>
      <c r="C303" s="18"/>
      <c r="D303" s="7"/>
      <c r="E303" s="18"/>
      <c r="F303" s="111" t="str">
        <f t="shared" si="21"/>
        <v/>
      </c>
      <c r="G303" s="145"/>
      <c r="H303" s="146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2">
      <c r="A304" s="18"/>
      <c r="B304" s="7"/>
      <c r="C304" s="18"/>
      <c r="D304" s="7"/>
      <c r="E304" s="18"/>
      <c r="F304" s="111" t="str">
        <f t="shared" si="21"/>
        <v/>
      </c>
      <c r="G304" s="145"/>
      <c r="H304" s="146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>
      <c r="A305" s="18"/>
      <c r="B305" s="7"/>
      <c r="C305" s="18"/>
      <c r="D305" s="7"/>
      <c r="E305" s="18"/>
      <c r="F305" s="111" t="str">
        <f t="shared" si="21"/>
        <v/>
      </c>
      <c r="G305" s="145"/>
      <c r="H305" s="146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>
      <c r="A306" s="18"/>
      <c r="B306" s="7"/>
      <c r="C306" s="18"/>
      <c r="D306" s="7"/>
      <c r="E306" s="18"/>
      <c r="F306" s="111" t="str">
        <f t="shared" si="21"/>
        <v/>
      </c>
      <c r="G306" s="145"/>
      <c r="H306" s="146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>
      <c r="A307" s="18"/>
      <c r="B307" s="7"/>
      <c r="C307" s="18"/>
      <c r="D307" s="7"/>
      <c r="E307" s="18"/>
      <c r="F307" s="111" t="str">
        <f t="shared" si="21"/>
        <v/>
      </c>
      <c r="G307" s="145"/>
      <c r="H307" s="146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1:32">
      <c r="A308" s="18"/>
      <c r="B308" s="7"/>
      <c r="C308" s="18"/>
      <c r="D308" s="7"/>
      <c r="E308" s="18"/>
      <c r="F308" s="111" t="str">
        <f t="shared" si="21"/>
        <v/>
      </c>
      <c r="G308" s="145"/>
      <c r="H308" s="146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>
      <c r="A309" s="18"/>
      <c r="B309" s="7"/>
      <c r="C309" s="18"/>
      <c r="D309" s="7"/>
      <c r="E309" s="18"/>
      <c r="F309" s="111" t="str">
        <f t="shared" si="21"/>
        <v/>
      </c>
      <c r="G309" s="145"/>
      <c r="H309" s="146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>
      <c r="A310" s="18"/>
      <c r="B310" s="7"/>
      <c r="C310" s="18"/>
      <c r="D310" s="7"/>
      <c r="E310" s="18"/>
      <c r="F310" s="111" t="str">
        <f t="shared" si="21"/>
        <v/>
      </c>
      <c r="G310" s="145"/>
      <c r="H310" s="146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>
      <c r="A311" s="18"/>
      <c r="B311" s="7"/>
      <c r="C311" s="18"/>
      <c r="D311" s="7"/>
      <c r="E311" s="18"/>
      <c r="F311" s="111" t="str">
        <f t="shared" si="21"/>
        <v/>
      </c>
      <c r="G311" s="145"/>
      <c r="H311" s="146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>
      <c r="A312" s="18"/>
      <c r="B312" s="7"/>
      <c r="C312" s="18"/>
      <c r="D312" s="7"/>
      <c r="E312" s="18"/>
      <c r="F312" s="111" t="str">
        <f t="shared" si="21"/>
        <v/>
      </c>
      <c r="G312" s="145"/>
      <c r="H312" s="146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1:32">
      <c r="A313" s="18"/>
      <c r="B313" s="7"/>
      <c r="C313" s="18"/>
      <c r="D313" s="7"/>
      <c r="E313" s="18"/>
      <c r="F313" s="111" t="str">
        <f t="shared" si="21"/>
        <v/>
      </c>
      <c r="G313" s="145"/>
      <c r="H313" s="146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>
      <c r="A314" s="18"/>
      <c r="B314" s="7"/>
      <c r="C314" s="18"/>
      <c r="D314" s="7"/>
      <c r="E314" s="18"/>
      <c r="F314" s="111" t="str">
        <f t="shared" si="21"/>
        <v/>
      </c>
      <c r="G314" s="145"/>
      <c r="H314" s="146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>
      <c r="A315" s="18"/>
      <c r="B315" s="7"/>
      <c r="C315" s="18"/>
      <c r="D315" s="7"/>
      <c r="E315" s="18"/>
      <c r="F315" s="111" t="str">
        <f t="shared" si="21"/>
        <v/>
      </c>
      <c r="G315" s="145"/>
      <c r="H315" s="146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1:32">
      <c r="A316" s="18"/>
      <c r="B316" s="7"/>
      <c r="C316" s="18"/>
      <c r="D316" s="7"/>
      <c r="E316" s="18"/>
      <c r="F316" s="111" t="str">
        <f t="shared" si="21"/>
        <v/>
      </c>
      <c r="G316" s="145"/>
      <c r="H316" s="146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>
      <c r="A317" s="18"/>
      <c r="B317" s="7"/>
      <c r="C317" s="18"/>
      <c r="D317" s="7"/>
      <c r="E317" s="18"/>
      <c r="F317" s="111" t="str">
        <f t="shared" si="21"/>
        <v/>
      </c>
      <c r="G317" s="145"/>
      <c r="H317" s="146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1:32">
      <c r="A318" s="18"/>
      <c r="B318" s="7"/>
      <c r="C318" s="18"/>
      <c r="D318" s="7"/>
      <c r="E318" s="18"/>
      <c r="F318" s="111" t="str">
        <f t="shared" si="21"/>
        <v/>
      </c>
      <c r="G318" s="145"/>
      <c r="H318" s="146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>
      <c r="A319" s="18"/>
      <c r="B319" s="7"/>
      <c r="C319" s="18"/>
      <c r="D319" s="7"/>
      <c r="E319" s="18"/>
      <c r="F319" s="111" t="str">
        <f t="shared" si="21"/>
        <v/>
      </c>
      <c r="G319" s="145"/>
      <c r="H319" s="146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2">
      <c r="A320" s="18"/>
      <c r="B320" s="7"/>
      <c r="C320" s="18"/>
      <c r="D320" s="7"/>
      <c r="E320" s="18"/>
      <c r="F320" s="111" t="str">
        <f t="shared" si="21"/>
        <v/>
      </c>
      <c r="G320" s="145"/>
      <c r="H320" s="146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>
      <c r="A321" s="18"/>
      <c r="B321" s="7"/>
      <c r="C321" s="18"/>
      <c r="D321" s="7"/>
      <c r="E321" s="18"/>
      <c r="F321" s="111" t="str">
        <f t="shared" si="21"/>
        <v/>
      </c>
      <c r="G321" s="145"/>
      <c r="H321" s="146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>
      <c r="A322" s="18"/>
      <c r="B322" s="7"/>
      <c r="C322" s="18"/>
      <c r="D322" s="7"/>
      <c r="E322" s="18"/>
      <c r="F322" s="111" t="str">
        <f t="shared" si="21"/>
        <v/>
      </c>
      <c r="G322" s="145"/>
      <c r="H322" s="146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1:32">
      <c r="A323" s="18"/>
      <c r="B323" s="7"/>
      <c r="C323" s="18"/>
      <c r="D323" s="7"/>
      <c r="E323" s="18"/>
      <c r="F323" s="111" t="str">
        <f t="shared" ref="F323:F386" si="22">IF(ISNUMBER(SEARCH("h",E323)), LEFT(E323,SEARCH("h",E323)-1) + IFERROR(MID(E323,SEARCH("h",E323)+1,LEN(E323)-SEARCH("h",E323)-1)/60, 0), IF(ISNUMBER(SEARCH("p",E323)), LEFT(E323,SEARCH("p",E323)-1)/60, "")
)</f>
        <v/>
      </c>
      <c r="G323" s="145"/>
      <c r="H323" s="146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1:32">
      <c r="A324" s="18"/>
      <c r="B324" s="7"/>
      <c r="C324" s="18"/>
      <c r="D324" s="7"/>
      <c r="E324" s="18"/>
      <c r="F324" s="111" t="str">
        <f t="shared" si="22"/>
        <v/>
      </c>
      <c r="G324" s="145"/>
      <c r="H324" s="146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>
      <c r="A325" s="18"/>
      <c r="B325" s="7"/>
      <c r="C325" s="18"/>
      <c r="D325" s="7"/>
      <c r="E325" s="18"/>
      <c r="F325" s="111" t="str">
        <f t="shared" si="22"/>
        <v/>
      </c>
      <c r="G325" s="145"/>
      <c r="H325" s="146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1:32">
      <c r="A326" s="18"/>
      <c r="B326" s="7"/>
      <c r="C326" s="18"/>
      <c r="D326" s="7"/>
      <c r="E326" s="18"/>
      <c r="F326" s="111" t="str">
        <f t="shared" si="22"/>
        <v/>
      </c>
      <c r="G326" s="145"/>
      <c r="H326" s="146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>
      <c r="A327" s="18"/>
      <c r="B327" s="7"/>
      <c r="C327" s="18"/>
      <c r="D327" s="7"/>
      <c r="E327" s="18"/>
      <c r="F327" s="111" t="str">
        <f t="shared" si="22"/>
        <v/>
      </c>
      <c r="G327" s="145"/>
      <c r="H327" s="146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>
      <c r="A328" s="18"/>
      <c r="B328" s="7"/>
      <c r="C328" s="18"/>
      <c r="D328" s="7"/>
      <c r="E328" s="18"/>
      <c r="F328" s="111" t="str">
        <f t="shared" si="22"/>
        <v/>
      </c>
      <c r="G328" s="145"/>
      <c r="H328" s="146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spans="1:32">
      <c r="A329" s="18"/>
      <c r="B329" s="7"/>
      <c r="C329" s="18"/>
      <c r="D329" s="7"/>
      <c r="E329" s="18"/>
      <c r="F329" s="111" t="str">
        <f t="shared" si="22"/>
        <v/>
      </c>
      <c r="G329" s="145"/>
      <c r="H329" s="146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1:32">
      <c r="A330" s="18"/>
      <c r="B330" s="7"/>
      <c r="C330" s="18"/>
      <c r="D330" s="7"/>
      <c r="E330" s="18"/>
      <c r="F330" s="111" t="str">
        <f t="shared" si="22"/>
        <v/>
      </c>
      <c r="G330" s="145"/>
      <c r="H330" s="146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>
      <c r="A331" s="18"/>
      <c r="B331" s="7"/>
      <c r="C331" s="18"/>
      <c r="D331" s="7"/>
      <c r="E331" s="18"/>
      <c r="F331" s="111" t="str">
        <f t="shared" si="22"/>
        <v/>
      </c>
      <c r="G331" s="145"/>
      <c r="H331" s="146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>
      <c r="A332" s="18"/>
      <c r="B332" s="7"/>
      <c r="C332" s="18"/>
      <c r="D332" s="7"/>
      <c r="E332" s="18"/>
      <c r="F332" s="111" t="str">
        <f t="shared" si="22"/>
        <v/>
      </c>
      <c r="G332" s="145"/>
      <c r="H332" s="146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>
      <c r="A333" s="18"/>
      <c r="B333" s="7"/>
      <c r="C333" s="18"/>
      <c r="D333" s="7"/>
      <c r="E333" s="18"/>
      <c r="F333" s="111" t="str">
        <f t="shared" si="22"/>
        <v/>
      </c>
      <c r="G333" s="145"/>
      <c r="H333" s="146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>
      <c r="A334" s="18"/>
      <c r="B334" s="7"/>
      <c r="C334" s="18"/>
      <c r="D334" s="7"/>
      <c r="E334" s="18"/>
      <c r="F334" s="111" t="str">
        <f t="shared" si="22"/>
        <v/>
      </c>
      <c r="G334" s="145"/>
      <c r="H334" s="146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>
      <c r="A335" s="18"/>
      <c r="B335" s="7"/>
      <c r="C335" s="18"/>
      <c r="D335" s="7"/>
      <c r="E335" s="18"/>
      <c r="F335" s="111" t="str">
        <f t="shared" si="22"/>
        <v/>
      </c>
      <c r="G335" s="145"/>
      <c r="H335" s="146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>
      <c r="A336" s="18"/>
      <c r="B336" s="7"/>
      <c r="C336" s="18"/>
      <c r="D336" s="7"/>
      <c r="E336" s="18"/>
      <c r="F336" s="111" t="str">
        <f t="shared" si="22"/>
        <v/>
      </c>
      <c r="G336" s="145"/>
      <c r="H336" s="146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>
      <c r="A337" s="18"/>
      <c r="B337" s="7"/>
      <c r="C337" s="18"/>
      <c r="D337" s="7"/>
      <c r="E337" s="18"/>
      <c r="F337" s="111" t="str">
        <f t="shared" si="22"/>
        <v/>
      </c>
      <c r="G337" s="145"/>
      <c r="H337" s="146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>
      <c r="A338" s="18"/>
      <c r="B338" s="7"/>
      <c r="C338" s="18"/>
      <c r="D338" s="7"/>
      <c r="E338" s="18"/>
      <c r="F338" s="111" t="str">
        <f t="shared" si="22"/>
        <v/>
      </c>
      <c r="G338" s="145"/>
      <c r="H338" s="146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>
      <c r="A339" s="18"/>
      <c r="B339" s="7"/>
      <c r="C339" s="18"/>
      <c r="D339" s="7"/>
      <c r="E339" s="18"/>
      <c r="F339" s="111" t="str">
        <f t="shared" si="22"/>
        <v/>
      </c>
      <c r="G339" s="145"/>
      <c r="H339" s="146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>
      <c r="A340" s="18"/>
      <c r="B340" s="7"/>
      <c r="C340" s="18"/>
      <c r="D340" s="7"/>
      <c r="E340" s="18"/>
      <c r="F340" s="111" t="str">
        <f t="shared" si="22"/>
        <v/>
      </c>
      <c r="G340" s="145"/>
      <c r="H340" s="146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>
      <c r="A341" s="18"/>
      <c r="B341" s="7"/>
      <c r="C341" s="18"/>
      <c r="D341" s="7"/>
      <c r="E341" s="18"/>
      <c r="F341" s="111" t="str">
        <f t="shared" si="22"/>
        <v/>
      </c>
      <c r="G341" s="145"/>
      <c r="H341" s="146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spans="1:32">
      <c r="A342" s="18"/>
      <c r="B342" s="7"/>
      <c r="C342" s="18"/>
      <c r="D342" s="7"/>
      <c r="E342" s="18"/>
      <c r="F342" s="111" t="str">
        <f t="shared" si="22"/>
        <v/>
      </c>
      <c r="G342" s="145"/>
      <c r="H342" s="146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1:32">
      <c r="A343" s="18"/>
      <c r="B343" s="7"/>
      <c r="C343" s="18"/>
      <c r="D343" s="7"/>
      <c r="E343" s="18"/>
      <c r="F343" s="111" t="str">
        <f t="shared" si="22"/>
        <v/>
      </c>
      <c r="G343" s="145"/>
      <c r="H343" s="146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2">
      <c r="A344" s="18"/>
      <c r="B344" s="7"/>
      <c r="C344" s="18"/>
      <c r="D344" s="7"/>
      <c r="E344" s="18"/>
      <c r="F344" s="111" t="str">
        <f t="shared" si="22"/>
        <v/>
      </c>
      <c r="G344" s="145"/>
      <c r="H344" s="146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>
      <c r="A345" s="18"/>
      <c r="B345" s="7"/>
      <c r="C345" s="18"/>
      <c r="D345" s="7"/>
      <c r="E345" s="18"/>
      <c r="F345" s="111" t="str">
        <f t="shared" si="22"/>
        <v/>
      </c>
      <c r="G345" s="145"/>
      <c r="H345" s="146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>
      <c r="A346" s="18"/>
      <c r="B346" s="7"/>
      <c r="C346" s="18"/>
      <c r="D346" s="7"/>
      <c r="E346" s="18"/>
      <c r="F346" s="111" t="str">
        <f t="shared" si="22"/>
        <v/>
      </c>
      <c r="G346" s="145"/>
      <c r="H346" s="146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>
      <c r="A347" s="18"/>
      <c r="B347" s="7"/>
      <c r="C347" s="18"/>
      <c r="D347" s="7"/>
      <c r="E347" s="18"/>
      <c r="F347" s="111" t="str">
        <f t="shared" si="22"/>
        <v/>
      </c>
      <c r="G347" s="145"/>
      <c r="H347" s="146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>
      <c r="A348" s="18"/>
      <c r="B348" s="7"/>
      <c r="C348" s="18"/>
      <c r="D348" s="7"/>
      <c r="E348" s="18"/>
      <c r="F348" s="111" t="str">
        <f t="shared" si="22"/>
        <v/>
      </c>
      <c r="G348" s="145"/>
      <c r="H348" s="146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1:32">
      <c r="A349" s="18"/>
      <c r="B349" s="7"/>
      <c r="C349" s="18"/>
      <c r="D349" s="7"/>
      <c r="E349" s="18"/>
      <c r="F349" s="111" t="str">
        <f t="shared" si="22"/>
        <v/>
      </c>
      <c r="G349" s="145"/>
      <c r="H349" s="146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>
      <c r="A350" s="18"/>
      <c r="B350" s="7"/>
      <c r="C350" s="18"/>
      <c r="D350" s="7"/>
      <c r="E350" s="18"/>
      <c r="F350" s="111" t="str">
        <f t="shared" si="22"/>
        <v/>
      </c>
      <c r="G350" s="145"/>
      <c r="H350" s="146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>
      <c r="A351" s="18"/>
      <c r="B351" s="7"/>
      <c r="C351" s="18"/>
      <c r="D351" s="7"/>
      <c r="E351" s="18"/>
      <c r="F351" s="111" t="str">
        <f t="shared" si="22"/>
        <v/>
      </c>
      <c r="G351" s="145"/>
      <c r="H351" s="146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1:32">
      <c r="A352" s="18"/>
      <c r="B352" s="7"/>
      <c r="C352" s="18"/>
      <c r="D352" s="7"/>
      <c r="E352" s="18"/>
      <c r="F352" s="111" t="str">
        <f t="shared" si="22"/>
        <v/>
      </c>
      <c r="G352" s="145"/>
      <c r="H352" s="146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2">
      <c r="A353" s="18"/>
      <c r="B353" s="7"/>
      <c r="C353" s="18"/>
      <c r="D353" s="7"/>
      <c r="E353" s="18"/>
      <c r="F353" s="111" t="str">
        <f t="shared" si="22"/>
        <v/>
      </c>
      <c r="G353" s="145"/>
      <c r="H353" s="146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2">
      <c r="A354" s="18"/>
      <c r="B354" s="7"/>
      <c r="C354" s="18"/>
      <c r="D354" s="7"/>
      <c r="E354" s="18"/>
      <c r="F354" s="111" t="str">
        <f t="shared" si="22"/>
        <v/>
      </c>
      <c r="G354" s="145"/>
      <c r="H354" s="146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2">
      <c r="A355" s="18"/>
      <c r="B355" s="7"/>
      <c r="C355" s="18"/>
      <c r="D355" s="7"/>
      <c r="E355" s="18"/>
      <c r="F355" s="111" t="str">
        <f t="shared" si="22"/>
        <v/>
      </c>
      <c r="G355" s="145"/>
      <c r="H355" s="146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1:32">
      <c r="A356" s="18"/>
      <c r="B356" s="7"/>
      <c r="C356" s="18"/>
      <c r="D356" s="7"/>
      <c r="E356" s="18"/>
      <c r="F356" s="111" t="str">
        <f t="shared" si="22"/>
        <v/>
      </c>
      <c r="G356" s="145"/>
      <c r="H356" s="146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1:32">
      <c r="A357" s="18"/>
      <c r="B357" s="7"/>
      <c r="C357" s="18"/>
      <c r="D357" s="7"/>
      <c r="E357" s="18"/>
      <c r="F357" s="111" t="str">
        <f t="shared" si="22"/>
        <v/>
      </c>
      <c r="G357" s="145"/>
      <c r="H357" s="146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2">
      <c r="A358" s="18"/>
      <c r="B358" s="7"/>
      <c r="C358" s="18"/>
      <c r="D358" s="7"/>
      <c r="E358" s="18"/>
      <c r="F358" s="111" t="str">
        <f t="shared" si="22"/>
        <v/>
      </c>
      <c r="G358" s="145"/>
      <c r="H358" s="146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2">
      <c r="A359" s="18"/>
      <c r="B359" s="7"/>
      <c r="C359" s="18"/>
      <c r="D359" s="7"/>
      <c r="E359" s="18"/>
      <c r="F359" s="111" t="str">
        <f t="shared" si="22"/>
        <v/>
      </c>
      <c r="G359" s="145"/>
      <c r="H359" s="146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spans="1:32">
      <c r="A360" s="18"/>
      <c r="B360" s="7"/>
      <c r="C360" s="18"/>
      <c r="D360" s="7"/>
      <c r="E360" s="18"/>
      <c r="F360" s="111" t="str">
        <f t="shared" si="22"/>
        <v/>
      </c>
      <c r="G360" s="145"/>
      <c r="H360" s="146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spans="1:32">
      <c r="A361" s="18"/>
      <c r="B361" s="7"/>
      <c r="C361" s="18"/>
      <c r="D361" s="7"/>
      <c r="E361" s="18"/>
      <c r="F361" s="111" t="str">
        <f t="shared" si="22"/>
        <v/>
      </c>
      <c r="G361" s="145"/>
      <c r="H361" s="146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spans="1:32">
      <c r="A362" s="18"/>
      <c r="B362" s="7"/>
      <c r="C362" s="18"/>
      <c r="D362" s="7"/>
      <c r="E362" s="18"/>
      <c r="F362" s="111" t="str">
        <f t="shared" si="22"/>
        <v/>
      </c>
      <c r="G362" s="145"/>
      <c r="H362" s="146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spans="1:32">
      <c r="A363" s="18"/>
      <c r="B363" s="7"/>
      <c r="C363" s="18"/>
      <c r="D363" s="7"/>
      <c r="E363" s="18"/>
      <c r="F363" s="111" t="str">
        <f t="shared" si="22"/>
        <v/>
      </c>
      <c r="G363" s="145"/>
      <c r="H363" s="146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spans="1:32">
      <c r="A364" s="18"/>
      <c r="B364" s="7"/>
      <c r="C364" s="18"/>
      <c r="D364" s="7"/>
      <c r="E364" s="18"/>
      <c r="F364" s="111" t="str">
        <f t="shared" si="22"/>
        <v/>
      </c>
      <c r="G364" s="145"/>
      <c r="H364" s="146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spans="1:32">
      <c r="A365" s="18"/>
      <c r="B365" s="7"/>
      <c r="C365" s="18"/>
      <c r="D365" s="7"/>
      <c r="E365" s="18"/>
      <c r="F365" s="111" t="str">
        <f t="shared" si="22"/>
        <v/>
      </c>
      <c r="G365" s="145"/>
      <c r="H365" s="146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spans="1:32">
      <c r="A366" s="18"/>
      <c r="B366" s="7"/>
      <c r="C366" s="18"/>
      <c r="D366" s="7"/>
      <c r="E366" s="18"/>
      <c r="F366" s="111" t="str">
        <f t="shared" si="22"/>
        <v/>
      </c>
      <c r="G366" s="145"/>
      <c r="H366" s="146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spans="1:32">
      <c r="A367" s="18"/>
      <c r="B367" s="7"/>
      <c r="C367" s="18"/>
      <c r="D367" s="7"/>
      <c r="E367" s="18"/>
      <c r="F367" s="111" t="str">
        <f t="shared" si="22"/>
        <v/>
      </c>
      <c r="G367" s="145"/>
      <c r="H367" s="146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spans="1:32">
      <c r="A368" s="18"/>
      <c r="B368" s="7"/>
      <c r="C368" s="18"/>
      <c r="D368" s="7"/>
      <c r="E368" s="18"/>
      <c r="F368" s="111" t="str">
        <f t="shared" si="22"/>
        <v/>
      </c>
      <c r="G368" s="145"/>
      <c r="H368" s="146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spans="1:32">
      <c r="A369" s="18"/>
      <c r="B369" s="7"/>
      <c r="C369" s="18"/>
      <c r="D369" s="7"/>
      <c r="E369" s="18"/>
      <c r="F369" s="111" t="str">
        <f t="shared" si="22"/>
        <v/>
      </c>
      <c r="G369" s="145"/>
      <c r="H369" s="146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spans="1:32">
      <c r="A370" s="18"/>
      <c r="B370" s="7"/>
      <c r="C370" s="18"/>
      <c r="D370" s="7"/>
      <c r="E370" s="18"/>
      <c r="F370" s="111" t="str">
        <f t="shared" si="22"/>
        <v/>
      </c>
      <c r="G370" s="145"/>
      <c r="H370" s="146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spans="1:32">
      <c r="A371" s="18"/>
      <c r="B371" s="7"/>
      <c r="C371" s="18"/>
      <c r="D371" s="7"/>
      <c r="E371" s="18"/>
      <c r="F371" s="111" t="str">
        <f t="shared" si="22"/>
        <v/>
      </c>
      <c r="G371" s="145"/>
      <c r="H371" s="146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spans="1:32">
      <c r="A372" s="18"/>
      <c r="B372" s="7"/>
      <c r="C372" s="18"/>
      <c r="D372" s="7"/>
      <c r="E372" s="18"/>
      <c r="F372" s="111" t="str">
        <f t="shared" si="22"/>
        <v/>
      </c>
      <c r="G372" s="145"/>
      <c r="H372" s="146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spans="1:32">
      <c r="A373" s="18"/>
      <c r="B373" s="7"/>
      <c r="C373" s="18"/>
      <c r="D373" s="7"/>
      <c r="E373" s="18"/>
      <c r="F373" s="111" t="str">
        <f t="shared" si="22"/>
        <v/>
      </c>
      <c r="G373" s="145"/>
      <c r="H373" s="146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spans="1:32">
      <c r="A374" s="18"/>
      <c r="B374" s="7"/>
      <c r="C374" s="18"/>
      <c r="D374" s="7"/>
      <c r="E374" s="18"/>
      <c r="F374" s="111" t="str">
        <f t="shared" si="22"/>
        <v/>
      </c>
      <c r="G374" s="145"/>
      <c r="H374" s="146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spans="1:32">
      <c r="A375" s="18"/>
      <c r="B375" s="7"/>
      <c r="C375" s="18"/>
      <c r="D375" s="7"/>
      <c r="E375" s="18"/>
      <c r="F375" s="111" t="str">
        <f t="shared" si="22"/>
        <v/>
      </c>
      <c r="G375" s="145"/>
      <c r="H375" s="146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spans="1:32">
      <c r="A376" s="18"/>
      <c r="B376" s="7"/>
      <c r="C376" s="18"/>
      <c r="D376" s="7"/>
      <c r="E376" s="18"/>
      <c r="F376" s="111" t="str">
        <f t="shared" si="22"/>
        <v/>
      </c>
      <c r="G376" s="145"/>
      <c r="H376" s="146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spans="1:32">
      <c r="A377" s="18"/>
      <c r="B377" s="7"/>
      <c r="C377" s="18"/>
      <c r="D377" s="7"/>
      <c r="E377" s="18"/>
      <c r="F377" s="111" t="str">
        <f t="shared" si="22"/>
        <v/>
      </c>
      <c r="G377" s="145"/>
      <c r="H377" s="146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spans="1:32">
      <c r="A378" s="18"/>
      <c r="B378" s="7"/>
      <c r="C378" s="18"/>
      <c r="D378" s="7"/>
      <c r="E378" s="18"/>
      <c r="F378" s="111" t="str">
        <f t="shared" si="22"/>
        <v/>
      </c>
      <c r="G378" s="145"/>
      <c r="H378" s="146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spans="1:32">
      <c r="A379" s="18"/>
      <c r="B379" s="7"/>
      <c r="C379" s="18"/>
      <c r="D379" s="7"/>
      <c r="E379" s="18"/>
      <c r="F379" s="111" t="str">
        <f t="shared" si="22"/>
        <v/>
      </c>
      <c r="G379" s="145"/>
      <c r="H379" s="146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spans="1:32">
      <c r="A380" s="18"/>
      <c r="B380" s="7"/>
      <c r="C380" s="18"/>
      <c r="D380" s="7"/>
      <c r="E380" s="18"/>
      <c r="F380" s="111" t="str">
        <f t="shared" si="22"/>
        <v/>
      </c>
      <c r="G380" s="145"/>
      <c r="H380" s="146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spans="1:32">
      <c r="A381" s="18"/>
      <c r="B381" s="7"/>
      <c r="C381" s="18"/>
      <c r="D381" s="7"/>
      <c r="E381" s="18"/>
      <c r="F381" s="111" t="str">
        <f t="shared" si="22"/>
        <v/>
      </c>
      <c r="G381" s="145"/>
      <c r="H381" s="146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spans="1:32">
      <c r="A382" s="18"/>
      <c r="B382" s="7"/>
      <c r="C382" s="18"/>
      <c r="D382" s="7"/>
      <c r="E382" s="18"/>
      <c r="F382" s="111" t="str">
        <f t="shared" si="22"/>
        <v/>
      </c>
      <c r="G382" s="145"/>
      <c r="H382" s="146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spans="1:32">
      <c r="A383" s="18"/>
      <c r="B383" s="7"/>
      <c r="C383" s="18"/>
      <c r="D383" s="7"/>
      <c r="E383" s="18"/>
      <c r="F383" s="111" t="str">
        <f t="shared" si="22"/>
        <v/>
      </c>
      <c r="G383" s="145"/>
      <c r="H383" s="146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spans="1:32">
      <c r="A384" s="18"/>
      <c r="B384" s="7"/>
      <c r="C384" s="18"/>
      <c r="D384" s="7"/>
      <c r="E384" s="18"/>
      <c r="F384" s="111" t="str">
        <f t="shared" si="22"/>
        <v/>
      </c>
      <c r="G384" s="145"/>
      <c r="H384" s="146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spans="1:32">
      <c r="A385" s="18"/>
      <c r="B385" s="7"/>
      <c r="C385" s="18"/>
      <c r="D385" s="7"/>
      <c r="E385" s="18"/>
      <c r="F385" s="111" t="str">
        <f t="shared" si="22"/>
        <v/>
      </c>
      <c r="G385" s="145"/>
      <c r="H385" s="146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spans="1:32">
      <c r="A386" s="18"/>
      <c r="B386" s="7"/>
      <c r="C386" s="18"/>
      <c r="D386" s="7"/>
      <c r="E386" s="18"/>
      <c r="F386" s="111" t="str">
        <f t="shared" si="22"/>
        <v/>
      </c>
      <c r="G386" s="145"/>
      <c r="H386" s="146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spans="1:32">
      <c r="A387" s="18"/>
      <c r="B387" s="7"/>
      <c r="C387" s="18"/>
      <c r="D387" s="7"/>
      <c r="E387" s="18"/>
      <c r="F387" s="111" t="str">
        <f t="shared" ref="F387:F450" si="23">IF(ISNUMBER(SEARCH("h",E387)), LEFT(E387,SEARCH("h",E387)-1) + IFERROR(MID(E387,SEARCH("h",E387)+1,LEN(E387)-SEARCH("h",E387)-1)/60, 0), IF(ISNUMBER(SEARCH("p",E387)), LEFT(E387,SEARCH("p",E387)-1)/60, "")
)</f>
        <v/>
      </c>
      <c r="G387" s="145"/>
      <c r="H387" s="146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spans="1:32">
      <c r="A388" s="18"/>
      <c r="B388" s="7"/>
      <c r="C388" s="18"/>
      <c r="D388" s="7"/>
      <c r="E388" s="18"/>
      <c r="F388" s="111" t="str">
        <f t="shared" si="23"/>
        <v/>
      </c>
      <c r="G388" s="145"/>
      <c r="H388" s="146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spans="1:32">
      <c r="A389" s="18"/>
      <c r="B389" s="7"/>
      <c r="C389" s="18"/>
      <c r="D389" s="7"/>
      <c r="E389" s="18"/>
      <c r="F389" s="111" t="str">
        <f t="shared" si="23"/>
        <v/>
      </c>
      <c r="G389" s="145"/>
      <c r="H389" s="146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spans="1:32">
      <c r="A390" s="18"/>
      <c r="B390" s="7"/>
      <c r="C390" s="18"/>
      <c r="D390" s="7"/>
      <c r="E390" s="18"/>
      <c r="F390" s="111" t="str">
        <f t="shared" si="23"/>
        <v/>
      </c>
      <c r="G390" s="145"/>
      <c r="H390" s="146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spans="1:32">
      <c r="A391" s="18"/>
      <c r="B391" s="7"/>
      <c r="C391" s="18"/>
      <c r="D391" s="7"/>
      <c r="E391" s="18"/>
      <c r="F391" s="111" t="str">
        <f t="shared" si="23"/>
        <v/>
      </c>
      <c r="G391" s="145"/>
      <c r="H391" s="146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spans="1:32">
      <c r="A392" s="18"/>
      <c r="B392" s="7"/>
      <c r="C392" s="18"/>
      <c r="D392" s="7"/>
      <c r="E392" s="18"/>
      <c r="F392" s="111" t="str">
        <f t="shared" si="23"/>
        <v/>
      </c>
      <c r="G392" s="145"/>
      <c r="H392" s="146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spans="1:32">
      <c r="A393" s="18"/>
      <c r="B393" s="7"/>
      <c r="C393" s="18"/>
      <c r="D393" s="7"/>
      <c r="E393" s="18"/>
      <c r="F393" s="111" t="str">
        <f t="shared" si="23"/>
        <v/>
      </c>
      <c r="G393" s="145"/>
      <c r="H393" s="146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spans="1:32">
      <c r="A394" s="18"/>
      <c r="B394" s="7"/>
      <c r="C394" s="18"/>
      <c r="D394" s="7"/>
      <c r="E394" s="18"/>
      <c r="F394" s="111" t="str">
        <f t="shared" si="23"/>
        <v/>
      </c>
      <c r="G394" s="145"/>
      <c r="H394" s="146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spans="1:32">
      <c r="A395" s="18"/>
      <c r="B395" s="7"/>
      <c r="C395" s="18"/>
      <c r="D395" s="7"/>
      <c r="E395" s="18"/>
      <c r="F395" s="111" t="str">
        <f t="shared" si="23"/>
        <v/>
      </c>
      <c r="G395" s="145"/>
      <c r="H395" s="146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spans="1:32">
      <c r="A396" s="18"/>
      <c r="B396" s="7"/>
      <c r="C396" s="18"/>
      <c r="D396" s="7"/>
      <c r="E396" s="18"/>
      <c r="F396" s="111" t="str">
        <f t="shared" si="23"/>
        <v/>
      </c>
      <c r="G396" s="145"/>
      <c r="H396" s="146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spans="1:32">
      <c r="A397" s="18"/>
      <c r="B397" s="7"/>
      <c r="C397" s="18"/>
      <c r="D397" s="7"/>
      <c r="E397" s="18"/>
      <c r="F397" s="111" t="str">
        <f t="shared" si="23"/>
        <v/>
      </c>
      <c r="G397" s="145"/>
      <c r="H397" s="146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spans="1:32">
      <c r="A398" s="18"/>
      <c r="B398" s="7"/>
      <c r="C398" s="18"/>
      <c r="D398" s="7"/>
      <c r="E398" s="18"/>
      <c r="F398" s="111" t="str">
        <f t="shared" si="23"/>
        <v/>
      </c>
      <c r="G398" s="145"/>
      <c r="H398" s="146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spans="1:32">
      <c r="A399" s="18"/>
      <c r="B399" s="7"/>
      <c r="C399" s="18"/>
      <c r="D399" s="7"/>
      <c r="E399" s="18"/>
      <c r="F399" s="111" t="str">
        <f t="shared" si="23"/>
        <v/>
      </c>
      <c r="G399" s="145"/>
      <c r="H399" s="146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spans="1:32">
      <c r="A400" s="18"/>
      <c r="B400" s="7"/>
      <c r="C400" s="18"/>
      <c r="D400" s="7"/>
      <c r="E400" s="18"/>
      <c r="F400" s="111" t="str">
        <f t="shared" si="23"/>
        <v/>
      </c>
      <c r="G400" s="145"/>
      <c r="H400" s="146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spans="1:32">
      <c r="A401" s="18"/>
      <c r="B401" s="7"/>
      <c r="C401" s="18"/>
      <c r="D401" s="7"/>
      <c r="E401" s="18"/>
      <c r="F401" s="111" t="str">
        <f t="shared" si="23"/>
        <v/>
      </c>
      <c r="G401" s="145"/>
      <c r="H401" s="146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spans="1:32">
      <c r="A402" s="18"/>
      <c r="B402" s="7"/>
      <c r="C402" s="18"/>
      <c r="D402" s="7"/>
      <c r="E402" s="18"/>
      <c r="F402" s="111" t="str">
        <f t="shared" si="23"/>
        <v/>
      </c>
      <c r="G402" s="145"/>
      <c r="H402" s="146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spans="1:32">
      <c r="A403" s="18"/>
      <c r="B403" s="7"/>
      <c r="C403" s="18"/>
      <c r="D403" s="7"/>
      <c r="E403" s="18"/>
      <c r="F403" s="111" t="str">
        <f t="shared" si="23"/>
        <v/>
      </c>
      <c r="G403" s="145"/>
      <c r="H403" s="146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spans="1:32">
      <c r="A404" s="18"/>
      <c r="B404" s="7"/>
      <c r="C404" s="18"/>
      <c r="D404" s="7"/>
      <c r="E404" s="18"/>
      <c r="F404" s="111" t="str">
        <f t="shared" si="23"/>
        <v/>
      </c>
      <c r="G404" s="145"/>
      <c r="H404" s="146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spans="1:32">
      <c r="A405" s="18"/>
      <c r="B405" s="7"/>
      <c r="C405" s="18"/>
      <c r="D405" s="7"/>
      <c r="E405" s="18"/>
      <c r="F405" s="111" t="str">
        <f t="shared" si="23"/>
        <v/>
      </c>
      <c r="G405" s="145"/>
      <c r="H405" s="146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spans="1:32">
      <c r="A406" s="18"/>
      <c r="B406" s="7"/>
      <c r="C406" s="18"/>
      <c r="D406" s="7"/>
      <c r="E406" s="18"/>
      <c r="F406" s="111" t="str">
        <f t="shared" si="23"/>
        <v/>
      </c>
      <c r="G406" s="145"/>
      <c r="H406" s="146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spans="1:32">
      <c r="A407" s="18"/>
      <c r="B407" s="7"/>
      <c r="C407" s="18"/>
      <c r="D407" s="7"/>
      <c r="E407" s="18"/>
      <c r="F407" s="111" t="str">
        <f t="shared" si="23"/>
        <v/>
      </c>
      <c r="G407" s="145"/>
      <c r="H407" s="146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spans="1:32">
      <c r="A408" s="18"/>
      <c r="B408" s="7"/>
      <c r="C408" s="18"/>
      <c r="D408" s="7"/>
      <c r="E408" s="18"/>
      <c r="F408" s="111" t="str">
        <f t="shared" si="23"/>
        <v/>
      </c>
      <c r="G408" s="145"/>
      <c r="H408" s="146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spans="1:32">
      <c r="A409" s="18"/>
      <c r="B409" s="7"/>
      <c r="C409" s="18"/>
      <c r="D409" s="7"/>
      <c r="E409" s="18"/>
      <c r="F409" s="111" t="str">
        <f t="shared" si="23"/>
        <v/>
      </c>
      <c r="G409" s="145"/>
      <c r="H409" s="146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spans="1:32">
      <c r="A410" s="18"/>
      <c r="B410" s="7"/>
      <c r="C410" s="18"/>
      <c r="D410" s="7"/>
      <c r="E410" s="18"/>
      <c r="F410" s="111" t="str">
        <f t="shared" si="23"/>
        <v/>
      </c>
      <c r="G410" s="145"/>
      <c r="H410" s="146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spans="1:32">
      <c r="A411" s="18"/>
      <c r="B411" s="7"/>
      <c r="C411" s="18"/>
      <c r="D411" s="7"/>
      <c r="E411" s="18"/>
      <c r="F411" s="111" t="str">
        <f t="shared" si="23"/>
        <v/>
      </c>
      <c r="G411" s="145"/>
      <c r="H411" s="146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spans="1:32">
      <c r="A412" s="18"/>
      <c r="B412" s="7"/>
      <c r="C412" s="18"/>
      <c r="D412" s="7"/>
      <c r="E412" s="18"/>
      <c r="F412" s="111" t="str">
        <f t="shared" si="23"/>
        <v/>
      </c>
      <c r="G412" s="145"/>
      <c r="H412" s="146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spans="1:32">
      <c r="A413" s="18"/>
      <c r="B413" s="7"/>
      <c r="C413" s="18"/>
      <c r="D413" s="7"/>
      <c r="E413" s="18"/>
      <c r="F413" s="111" t="str">
        <f t="shared" si="23"/>
        <v/>
      </c>
      <c r="G413" s="145"/>
      <c r="H413" s="146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spans="1:32">
      <c r="A414" s="18"/>
      <c r="B414" s="7"/>
      <c r="C414" s="18"/>
      <c r="D414" s="7"/>
      <c r="E414" s="18"/>
      <c r="F414" s="111" t="str">
        <f t="shared" si="23"/>
        <v/>
      </c>
      <c r="G414" s="145"/>
      <c r="H414" s="146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spans="1:32">
      <c r="A415" s="18"/>
      <c r="B415" s="7"/>
      <c r="C415" s="18"/>
      <c r="D415" s="7"/>
      <c r="E415" s="18"/>
      <c r="F415" s="111" t="str">
        <f t="shared" si="23"/>
        <v/>
      </c>
      <c r="G415" s="145"/>
      <c r="H415" s="146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spans="1:32">
      <c r="A416" s="18"/>
      <c r="B416" s="7"/>
      <c r="C416" s="18"/>
      <c r="D416" s="7"/>
      <c r="E416" s="18"/>
      <c r="F416" s="111" t="str">
        <f t="shared" si="23"/>
        <v/>
      </c>
      <c r="G416" s="145"/>
      <c r="H416" s="146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spans="1:32">
      <c r="A417" s="18"/>
      <c r="B417" s="7"/>
      <c r="C417" s="18"/>
      <c r="D417" s="7"/>
      <c r="E417" s="18"/>
      <c r="F417" s="111" t="str">
        <f t="shared" si="23"/>
        <v/>
      </c>
      <c r="G417" s="145"/>
      <c r="H417" s="146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spans="1:32">
      <c r="A418" s="18"/>
      <c r="B418" s="7"/>
      <c r="C418" s="18"/>
      <c r="D418" s="7"/>
      <c r="E418" s="18"/>
      <c r="F418" s="111" t="str">
        <f t="shared" si="23"/>
        <v/>
      </c>
      <c r="G418" s="145"/>
      <c r="H418" s="146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spans="1:32">
      <c r="A419" s="18"/>
      <c r="B419" s="7"/>
      <c r="C419" s="18"/>
      <c r="D419" s="7"/>
      <c r="E419" s="18"/>
      <c r="F419" s="111" t="str">
        <f t="shared" si="23"/>
        <v/>
      </c>
      <c r="G419" s="145"/>
      <c r="H419" s="146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spans="1:32">
      <c r="A420" s="18"/>
      <c r="B420" s="7"/>
      <c r="C420" s="18"/>
      <c r="D420" s="7"/>
      <c r="E420" s="18"/>
      <c r="F420" s="111" t="str">
        <f t="shared" si="23"/>
        <v/>
      </c>
      <c r="G420" s="145"/>
      <c r="H420" s="146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spans="1:32">
      <c r="A421" s="18"/>
      <c r="B421" s="7"/>
      <c r="C421" s="18"/>
      <c r="D421" s="7"/>
      <c r="E421" s="18"/>
      <c r="F421" s="111" t="str">
        <f t="shared" si="23"/>
        <v/>
      </c>
      <c r="G421" s="145"/>
      <c r="H421" s="146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spans="1:32">
      <c r="A422" s="18"/>
      <c r="B422" s="7"/>
      <c r="C422" s="18"/>
      <c r="D422" s="7"/>
      <c r="E422" s="18"/>
      <c r="F422" s="111" t="str">
        <f t="shared" si="23"/>
        <v/>
      </c>
      <c r="G422" s="145"/>
      <c r="H422" s="146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spans="1:32">
      <c r="A423" s="18"/>
      <c r="B423" s="7"/>
      <c r="C423" s="18"/>
      <c r="D423" s="7"/>
      <c r="E423" s="18"/>
      <c r="F423" s="111" t="str">
        <f t="shared" si="23"/>
        <v/>
      </c>
      <c r="G423" s="145"/>
      <c r="H423" s="146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spans="1:32">
      <c r="A424" s="18"/>
      <c r="B424" s="7"/>
      <c r="C424" s="18"/>
      <c r="D424" s="7"/>
      <c r="E424" s="18"/>
      <c r="F424" s="111" t="str">
        <f t="shared" si="23"/>
        <v/>
      </c>
      <c r="G424" s="145"/>
      <c r="H424" s="146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spans="1:32">
      <c r="A425" s="18"/>
      <c r="B425" s="7"/>
      <c r="C425" s="18"/>
      <c r="D425" s="7"/>
      <c r="E425" s="18"/>
      <c r="F425" s="111" t="str">
        <f t="shared" si="23"/>
        <v/>
      </c>
      <c r="G425" s="145"/>
      <c r="H425" s="146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spans="1:32">
      <c r="A426" s="18"/>
      <c r="B426" s="7"/>
      <c r="C426" s="18"/>
      <c r="D426" s="7"/>
      <c r="E426" s="18"/>
      <c r="F426" s="111" t="str">
        <f t="shared" si="23"/>
        <v/>
      </c>
      <c r="G426" s="145"/>
      <c r="H426" s="146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spans="1:32">
      <c r="A427" s="18"/>
      <c r="B427" s="7"/>
      <c r="C427" s="18"/>
      <c r="D427" s="7"/>
      <c r="E427" s="18"/>
      <c r="F427" s="111" t="str">
        <f t="shared" si="23"/>
        <v/>
      </c>
      <c r="G427" s="145"/>
      <c r="H427" s="146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spans="1:32">
      <c r="A428" s="18"/>
      <c r="B428" s="7"/>
      <c r="C428" s="18"/>
      <c r="D428" s="7"/>
      <c r="E428" s="18"/>
      <c r="F428" s="111" t="str">
        <f t="shared" si="23"/>
        <v/>
      </c>
      <c r="G428" s="145"/>
      <c r="H428" s="146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spans="1:32">
      <c r="A429" s="18"/>
      <c r="B429" s="7"/>
      <c r="C429" s="18"/>
      <c r="D429" s="7"/>
      <c r="E429" s="18"/>
      <c r="F429" s="111" t="str">
        <f t="shared" si="23"/>
        <v/>
      </c>
      <c r="G429" s="145"/>
      <c r="H429" s="146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spans="1:32">
      <c r="A430" s="18"/>
      <c r="B430" s="7"/>
      <c r="C430" s="18"/>
      <c r="D430" s="7"/>
      <c r="E430" s="18"/>
      <c r="F430" s="111" t="str">
        <f t="shared" si="23"/>
        <v/>
      </c>
      <c r="G430" s="145"/>
      <c r="H430" s="146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spans="1:32">
      <c r="A431" s="18"/>
      <c r="B431" s="7"/>
      <c r="C431" s="18"/>
      <c r="D431" s="7"/>
      <c r="E431" s="18"/>
      <c r="F431" s="111" t="str">
        <f t="shared" si="23"/>
        <v/>
      </c>
      <c r="G431" s="145"/>
      <c r="H431" s="146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spans="1:32">
      <c r="A432" s="18"/>
      <c r="B432" s="7"/>
      <c r="C432" s="18"/>
      <c r="D432" s="7"/>
      <c r="E432" s="18"/>
      <c r="F432" s="111" t="str">
        <f t="shared" si="23"/>
        <v/>
      </c>
      <c r="G432" s="145"/>
      <c r="H432" s="146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spans="1:32">
      <c r="A433" s="18"/>
      <c r="B433" s="7"/>
      <c r="C433" s="18"/>
      <c r="D433" s="7"/>
      <c r="E433" s="18"/>
      <c r="F433" s="111" t="str">
        <f t="shared" si="23"/>
        <v/>
      </c>
      <c r="G433" s="145"/>
      <c r="H433" s="146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spans="1:32">
      <c r="A434" s="18"/>
      <c r="B434" s="7"/>
      <c r="C434" s="18"/>
      <c r="D434" s="7"/>
      <c r="E434" s="18"/>
      <c r="F434" s="111" t="str">
        <f t="shared" si="23"/>
        <v/>
      </c>
      <c r="G434" s="145"/>
      <c r="H434" s="146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spans="1:32">
      <c r="A435" s="18"/>
      <c r="B435" s="7"/>
      <c r="C435" s="18"/>
      <c r="D435" s="7"/>
      <c r="E435" s="18"/>
      <c r="F435" s="111" t="str">
        <f t="shared" si="23"/>
        <v/>
      </c>
      <c r="G435" s="145"/>
      <c r="H435" s="146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spans="1:32">
      <c r="A436" s="18"/>
      <c r="B436" s="7"/>
      <c r="C436" s="18"/>
      <c r="D436" s="7"/>
      <c r="E436" s="18"/>
      <c r="F436" s="111" t="str">
        <f t="shared" si="23"/>
        <v/>
      </c>
      <c r="G436" s="145"/>
      <c r="H436" s="146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spans="1:32">
      <c r="A437" s="18"/>
      <c r="B437" s="7"/>
      <c r="C437" s="18"/>
      <c r="D437" s="7"/>
      <c r="E437" s="18"/>
      <c r="F437" s="111" t="str">
        <f t="shared" si="23"/>
        <v/>
      </c>
      <c r="G437" s="145"/>
      <c r="H437" s="146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spans="1:32">
      <c r="A438" s="18"/>
      <c r="B438" s="7"/>
      <c r="C438" s="18"/>
      <c r="D438" s="7"/>
      <c r="E438" s="18"/>
      <c r="F438" s="111" t="str">
        <f t="shared" si="23"/>
        <v/>
      </c>
      <c r="G438" s="145"/>
      <c r="H438" s="146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spans="1:32">
      <c r="A439" s="18"/>
      <c r="B439" s="7"/>
      <c r="C439" s="18"/>
      <c r="D439" s="7"/>
      <c r="E439" s="18"/>
      <c r="F439" s="111" t="str">
        <f t="shared" si="23"/>
        <v/>
      </c>
      <c r="G439" s="145"/>
      <c r="H439" s="146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spans="1:32">
      <c r="A440" s="18"/>
      <c r="B440" s="7"/>
      <c r="C440" s="18"/>
      <c r="D440" s="7"/>
      <c r="E440" s="18"/>
      <c r="F440" s="111" t="str">
        <f t="shared" si="23"/>
        <v/>
      </c>
      <c r="G440" s="145"/>
      <c r="H440" s="146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spans="1:32">
      <c r="A441" s="18"/>
      <c r="B441" s="7"/>
      <c r="C441" s="18"/>
      <c r="D441" s="7"/>
      <c r="E441" s="18"/>
      <c r="F441" s="111" t="str">
        <f t="shared" si="23"/>
        <v/>
      </c>
      <c r="G441" s="145"/>
      <c r="H441" s="146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spans="1:32">
      <c r="A442" s="18"/>
      <c r="B442" s="7"/>
      <c r="C442" s="18"/>
      <c r="D442" s="7"/>
      <c r="E442" s="18"/>
      <c r="F442" s="111" t="str">
        <f t="shared" si="23"/>
        <v/>
      </c>
      <c r="G442" s="145"/>
      <c r="H442" s="146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spans="1:32">
      <c r="A443" s="18"/>
      <c r="B443" s="7"/>
      <c r="C443" s="18"/>
      <c r="D443" s="7"/>
      <c r="E443" s="18"/>
      <c r="F443" s="111" t="str">
        <f t="shared" si="23"/>
        <v/>
      </c>
      <c r="G443" s="145"/>
      <c r="H443" s="146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spans="1:32">
      <c r="A444" s="18"/>
      <c r="B444" s="7"/>
      <c r="C444" s="18"/>
      <c r="D444" s="7"/>
      <c r="E444" s="18"/>
      <c r="F444" s="111" t="str">
        <f t="shared" si="23"/>
        <v/>
      </c>
      <c r="G444" s="145"/>
      <c r="H444" s="146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spans="1:32">
      <c r="A445" s="18"/>
      <c r="B445" s="7"/>
      <c r="C445" s="18"/>
      <c r="D445" s="7"/>
      <c r="E445" s="18"/>
      <c r="F445" s="111" t="str">
        <f t="shared" si="23"/>
        <v/>
      </c>
      <c r="G445" s="145"/>
      <c r="H445" s="146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spans="1:32">
      <c r="A446" s="18"/>
      <c r="B446" s="7"/>
      <c r="C446" s="18"/>
      <c r="D446" s="7"/>
      <c r="E446" s="18"/>
      <c r="F446" s="111" t="str">
        <f t="shared" si="23"/>
        <v/>
      </c>
      <c r="G446" s="145"/>
      <c r="H446" s="146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spans="1:32">
      <c r="A447" s="18"/>
      <c r="B447" s="7"/>
      <c r="C447" s="18"/>
      <c r="D447" s="7"/>
      <c r="E447" s="18"/>
      <c r="F447" s="111" t="str">
        <f t="shared" si="23"/>
        <v/>
      </c>
      <c r="G447" s="145"/>
      <c r="H447" s="146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spans="1:32">
      <c r="A448" s="18"/>
      <c r="B448" s="7"/>
      <c r="C448" s="18"/>
      <c r="D448" s="7"/>
      <c r="E448" s="18"/>
      <c r="F448" s="111" t="str">
        <f t="shared" si="23"/>
        <v/>
      </c>
      <c r="G448" s="145"/>
      <c r="H448" s="146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spans="1:32">
      <c r="A449" s="18"/>
      <c r="B449" s="7"/>
      <c r="C449" s="18"/>
      <c r="D449" s="7"/>
      <c r="E449" s="18"/>
      <c r="F449" s="111" t="str">
        <f t="shared" si="23"/>
        <v/>
      </c>
      <c r="G449" s="145"/>
      <c r="H449" s="146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spans="1:32">
      <c r="A450" s="18"/>
      <c r="B450" s="7"/>
      <c r="C450" s="18"/>
      <c r="D450" s="7"/>
      <c r="E450" s="18"/>
      <c r="F450" s="111" t="str">
        <f t="shared" si="23"/>
        <v/>
      </c>
      <c r="G450" s="145"/>
      <c r="H450" s="146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spans="1:32">
      <c r="A451" s="18"/>
      <c r="B451" s="7"/>
      <c r="C451" s="18"/>
      <c r="D451" s="7"/>
      <c r="E451" s="18"/>
      <c r="F451" s="111" t="str">
        <f t="shared" ref="F451:F514" si="24">IF(ISNUMBER(SEARCH("h",E451)), LEFT(E451,SEARCH("h",E451)-1) + IFERROR(MID(E451,SEARCH("h",E451)+1,LEN(E451)-SEARCH("h",E451)-1)/60, 0), IF(ISNUMBER(SEARCH("p",E451)), LEFT(E451,SEARCH("p",E451)-1)/60, "")
)</f>
        <v/>
      </c>
      <c r="G451" s="145"/>
      <c r="H451" s="146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spans="1:32">
      <c r="A452" s="18"/>
      <c r="B452" s="7"/>
      <c r="C452" s="18"/>
      <c r="D452" s="7"/>
      <c r="E452" s="18"/>
      <c r="F452" s="111" t="str">
        <f t="shared" si="24"/>
        <v/>
      </c>
      <c r="G452" s="145"/>
      <c r="H452" s="146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spans="1:32">
      <c r="A453" s="18"/>
      <c r="B453" s="7"/>
      <c r="C453" s="18"/>
      <c r="D453" s="7"/>
      <c r="E453" s="18"/>
      <c r="F453" s="111" t="str">
        <f t="shared" si="24"/>
        <v/>
      </c>
      <c r="G453" s="145"/>
      <c r="H453" s="146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spans="1:32">
      <c r="A454" s="18"/>
      <c r="B454" s="7"/>
      <c r="C454" s="18"/>
      <c r="D454" s="7"/>
      <c r="E454" s="18"/>
      <c r="F454" s="111" t="str">
        <f t="shared" si="24"/>
        <v/>
      </c>
      <c r="G454" s="145"/>
      <c r="H454" s="146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spans="1:32">
      <c r="A455" s="18"/>
      <c r="B455" s="7"/>
      <c r="C455" s="18"/>
      <c r="D455" s="7"/>
      <c r="E455" s="18"/>
      <c r="F455" s="111" t="str">
        <f t="shared" si="24"/>
        <v/>
      </c>
      <c r="G455" s="145"/>
      <c r="H455" s="146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spans="1:32">
      <c r="A456" s="18"/>
      <c r="B456" s="7"/>
      <c r="C456" s="18"/>
      <c r="D456" s="7"/>
      <c r="E456" s="18"/>
      <c r="F456" s="111" t="str">
        <f t="shared" si="24"/>
        <v/>
      </c>
      <c r="G456" s="145"/>
      <c r="H456" s="146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spans="1:32">
      <c r="A457" s="18"/>
      <c r="B457" s="7"/>
      <c r="C457" s="18"/>
      <c r="D457" s="7"/>
      <c r="E457" s="18"/>
      <c r="F457" s="111" t="str">
        <f t="shared" si="24"/>
        <v/>
      </c>
      <c r="G457" s="145"/>
      <c r="H457" s="146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spans="1:32">
      <c r="A458" s="18"/>
      <c r="B458" s="7"/>
      <c r="C458" s="18"/>
      <c r="D458" s="7"/>
      <c r="E458" s="18"/>
      <c r="F458" s="111" t="str">
        <f t="shared" si="24"/>
        <v/>
      </c>
      <c r="G458" s="145"/>
      <c r="H458" s="146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spans="1:32">
      <c r="A459" s="18"/>
      <c r="B459" s="7"/>
      <c r="C459" s="18"/>
      <c r="D459" s="7"/>
      <c r="E459" s="18"/>
      <c r="F459" s="111" t="str">
        <f t="shared" si="24"/>
        <v/>
      </c>
      <c r="G459" s="145"/>
      <c r="H459" s="146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spans="1:32">
      <c r="A460" s="18"/>
      <c r="B460" s="7"/>
      <c r="C460" s="18"/>
      <c r="D460" s="7"/>
      <c r="E460" s="18"/>
      <c r="F460" s="111" t="str">
        <f t="shared" si="24"/>
        <v/>
      </c>
      <c r="G460" s="145"/>
      <c r="H460" s="146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spans="1:32">
      <c r="A461" s="18"/>
      <c r="B461" s="7"/>
      <c r="C461" s="18"/>
      <c r="D461" s="7"/>
      <c r="E461" s="18"/>
      <c r="F461" s="111" t="str">
        <f t="shared" si="24"/>
        <v/>
      </c>
      <c r="G461" s="145"/>
      <c r="H461" s="146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spans="1:32">
      <c r="A462" s="18"/>
      <c r="B462" s="7"/>
      <c r="C462" s="18"/>
      <c r="D462" s="7"/>
      <c r="E462" s="18"/>
      <c r="F462" s="111" t="str">
        <f t="shared" si="24"/>
        <v/>
      </c>
      <c r="G462" s="145"/>
      <c r="H462" s="146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spans="1:32">
      <c r="A463" s="18"/>
      <c r="B463" s="7"/>
      <c r="C463" s="18"/>
      <c r="D463" s="7"/>
      <c r="E463" s="18"/>
      <c r="F463" s="111" t="str">
        <f t="shared" si="24"/>
        <v/>
      </c>
      <c r="G463" s="145"/>
      <c r="H463" s="146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spans="1:32">
      <c r="A464" s="18"/>
      <c r="B464" s="7"/>
      <c r="C464" s="18"/>
      <c r="D464" s="7"/>
      <c r="E464" s="18"/>
      <c r="F464" s="111" t="str">
        <f t="shared" si="24"/>
        <v/>
      </c>
      <c r="G464" s="145"/>
      <c r="H464" s="146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spans="1:32">
      <c r="A465" s="18"/>
      <c r="B465" s="7"/>
      <c r="C465" s="18"/>
      <c r="D465" s="7"/>
      <c r="E465" s="18"/>
      <c r="F465" s="111" t="str">
        <f t="shared" si="24"/>
        <v/>
      </c>
      <c r="G465" s="145"/>
      <c r="H465" s="146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spans="1:32">
      <c r="A466" s="18"/>
      <c r="B466" s="7"/>
      <c r="C466" s="18"/>
      <c r="D466" s="7"/>
      <c r="E466" s="18"/>
      <c r="F466" s="111" t="str">
        <f t="shared" si="24"/>
        <v/>
      </c>
      <c r="G466" s="145"/>
      <c r="H466" s="146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spans="1:32">
      <c r="A467" s="18"/>
      <c r="B467" s="7"/>
      <c r="C467" s="18"/>
      <c r="D467" s="7"/>
      <c r="E467" s="18"/>
      <c r="F467" s="111" t="str">
        <f t="shared" si="24"/>
        <v/>
      </c>
      <c r="G467" s="145"/>
      <c r="H467" s="146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spans="1:32">
      <c r="A468" s="18"/>
      <c r="B468" s="7"/>
      <c r="C468" s="18"/>
      <c r="D468" s="7"/>
      <c r="E468" s="18"/>
      <c r="F468" s="111" t="str">
        <f t="shared" si="24"/>
        <v/>
      </c>
      <c r="G468" s="145"/>
      <c r="H468" s="146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spans="1:32">
      <c r="A469" s="18"/>
      <c r="B469" s="7"/>
      <c r="C469" s="18"/>
      <c r="D469" s="7"/>
      <c r="E469" s="18"/>
      <c r="F469" s="111" t="str">
        <f t="shared" si="24"/>
        <v/>
      </c>
      <c r="G469" s="145"/>
      <c r="H469" s="146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spans="1:32">
      <c r="A470" s="18"/>
      <c r="B470" s="7"/>
      <c r="C470" s="18"/>
      <c r="D470" s="7"/>
      <c r="E470" s="18"/>
      <c r="F470" s="111" t="str">
        <f t="shared" si="24"/>
        <v/>
      </c>
      <c r="G470" s="145"/>
      <c r="H470" s="146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spans="1:32">
      <c r="A471" s="18"/>
      <c r="B471" s="7"/>
      <c r="C471" s="18"/>
      <c r="D471" s="7"/>
      <c r="E471" s="18"/>
      <c r="F471" s="111" t="str">
        <f t="shared" si="24"/>
        <v/>
      </c>
      <c r="G471" s="145"/>
      <c r="H471" s="146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spans="1:32">
      <c r="A472" s="18"/>
      <c r="B472" s="7"/>
      <c r="C472" s="18"/>
      <c r="D472" s="7"/>
      <c r="E472" s="18"/>
      <c r="F472" s="111" t="str">
        <f t="shared" si="24"/>
        <v/>
      </c>
      <c r="G472" s="145"/>
      <c r="H472" s="146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spans="1:32">
      <c r="A473" s="18"/>
      <c r="B473" s="7"/>
      <c r="C473" s="18"/>
      <c r="D473" s="7"/>
      <c r="E473" s="18"/>
      <c r="F473" s="111" t="str">
        <f t="shared" si="24"/>
        <v/>
      </c>
      <c r="G473" s="145"/>
      <c r="H473" s="146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spans="1:32">
      <c r="A474" s="18"/>
      <c r="B474" s="7"/>
      <c r="C474" s="18"/>
      <c r="D474" s="7"/>
      <c r="E474" s="18"/>
      <c r="F474" s="111" t="str">
        <f t="shared" si="24"/>
        <v/>
      </c>
      <c r="G474" s="145"/>
      <c r="H474" s="146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spans="1:32">
      <c r="A475" s="18"/>
      <c r="B475" s="7"/>
      <c r="C475" s="18"/>
      <c r="D475" s="7"/>
      <c r="E475" s="18"/>
      <c r="F475" s="111" t="str">
        <f t="shared" si="24"/>
        <v/>
      </c>
      <c r="G475" s="145"/>
      <c r="H475" s="146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spans="1:32">
      <c r="A476" s="18"/>
      <c r="B476" s="7"/>
      <c r="C476" s="18"/>
      <c r="D476" s="7"/>
      <c r="E476" s="18"/>
      <c r="F476" s="111" t="str">
        <f t="shared" si="24"/>
        <v/>
      </c>
      <c r="G476" s="145"/>
      <c r="H476" s="146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spans="1:32">
      <c r="A477" s="18"/>
      <c r="B477" s="7"/>
      <c r="C477" s="18"/>
      <c r="D477" s="7"/>
      <c r="E477" s="18"/>
      <c r="F477" s="111" t="str">
        <f t="shared" si="24"/>
        <v/>
      </c>
      <c r="G477" s="145"/>
      <c r="H477" s="146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spans="1:32">
      <c r="A478" s="18"/>
      <c r="B478" s="7"/>
      <c r="C478" s="18"/>
      <c r="D478" s="7"/>
      <c r="E478" s="18"/>
      <c r="F478" s="111" t="str">
        <f t="shared" si="24"/>
        <v/>
      </c>
      <c r="G478" s="145"/>
      <c r="H478" s="146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spans="1:32">
      <c r="A479" s="18"/>
      <c r="B479" s="7"/>
      <c r="C479" s="18"/>
      <c r="D479" s="7"/>
      <c r="E479" s="18"/>
      <c r="F479" s="111" t="str">
        <f t="shared" si="24"/>
        <v/>
      </c>
      <c r="G479" s="145"/>
      <c r="H479" s="146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spans="1:32">
      <c r="A480" s="18"/>
      <c r="B480" s="7"/>
      <c r="C480" s="18"/>
      <c r="D480" s="7"/>
      <c r="E480" s="18"/>
      <c r="F480" s="111" t="str">
        <f t="shared" si="24"/>
        <v/>
      </c>
      <c r="G480" s="145"/>
      <c r="H480" s="146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spans="1:32">
      <c r="A481" s="18"/>
      <c r="B481" s="7"/>
      <c r="C481" s="18"/>
      <c r="D481" s="7"/>
      <c r="E481" s="18"/>
      <c r="F481" s="111" t="str">
        <f t="shared" si="24"/>
        <v/>
      </c>
      <c r="G481" s="145"/>
      <c r="H481" s="146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spans="1:32">
      <c r="A482" s="18"/>
      <c r="B482" s="7"/>
      <c r="C482" s="18"/>
      <c r="D482" s="7"/>
      <c r="E482" s="18"/>
      <c r="F482" s="111" t="str">
        <f t="shared" si="24"/>
        <v/>
      </c>
      <c r="G482" s="145"/>
      <c r="H482" s="146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spans="1:32">
      <c r="A483" s="18"/>
      <c r="B483" s="7"/>
      <c r="C483" s="18"/>
      <c r="D483" s="7"/>
      <c r="E483" s="18"/>
      <c r="F483" s="111" t="str">
        <f t="shared" si="24"/>
        <v/>
      </c>
      <c r="G483" s="145"/>
      <c r="H483" s="146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spans="1:32">
      <c r="A484" s="18"/>
      <c r="B484" s="7"/>
      <c r="C484" s="18"/>
      <c r="D484" s="7"/>
      <c r="E484" s="18"/>
      <c r="F484" s="111" t="str">
        <f t="shared" si="24"/>
        <v/>
      </c>
      <c r="G484" s="145"/>
      <c r="H484" s="146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spans="1:32">
      <c r="A485" s="18"/>
      <c r="B485" s="7"/>
      <c r="C485" s="18"/>
      <c r="D485" s="7"/>
      <c r="E485" s="18"/>
      <c r="F485" s="111" t="str">
        <f t="shared" si="24"/>
        <v/>
      </c>
      <c r="G485" s="145"/>
      <c r="H485" s="146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spans="1:32">
      <c r="A486" s="18"/>
      <c r="B486" s="7"/>
      <c r="C486" s="18"/>
      <c r="D486" s="7"/>
      <c r="E486" s="18"/>
      <c r="F486" s="111" t="str">
        <f t="shared" si="24"/>
        <v/>
      </c>
      <c r="G486" s="145"/>
      <c r="H486" s="146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spans="1:32">
      <c r="A487" s="18"/>
      <c r="B487" s="7"/>
      <c r="C487" s="18"/>
      <c r="D487" s="7"/>
      <c r="E487" s="18"/>
      <c r="F487" s="111" t="str">
        <f t="shared" si="24"/>
        <v/>
      </c>
      <c r="G487" s="145"/>
      <c r="H487" s="146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spans="1:32">
      <c r="A488" s="18"/>
      <c r="B488" s="7"/>
      <c r="C488" s="18"/>
      <c r="D488" s="7"/>
      <c r="E488" s="18"/>
      <c r="F488" s="111" t="str">
        <f t="shared" si="24"/>
        <v/>
      </c>
      <c r="G488" s="145"/>
      <c r="H488" s="146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spans="1:32">
      <c r="A489" s="18"/>
      <c r="B489" s="7"/>
      <c r="C489" s="18"/>
      <c r="D489" s="7"/>
      <c r="E489" s="18"/>
      <c r="F489" s="111" t="str">
        <f t="shared" si="24"/>
        <v/>
      </c>
      <c r="G489" s="145"/>
      <c r="H489" s="146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spans="1:32">
      <c r="A490" s="18"/>
      <c r="B490" s="7"/>
      <c r="C490" s="18"/>
      <c r="D490" s="7"/>
      <c r="E490" s="18"/>
      <c r="F490" s="111" t="str">
        <f t="shared" si="24"/>
        <v/>
      </c>
      <c r="G490" s="145"/>
      <c r="H490" s="146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spans="1:32">
      <c r="A491" s="18"/>
      <c r="B491" s="7"/>
      <c r="C491" s="18"/>
      <c r="D491" s="7"/>
      <c r="E491" s="18"/>
      <c r="F491" s="111" t="str">
        <f t="shared" si="24"/>
        <v/>
      </c>
      <c r="G491" s="145"/>
      <c r="H491" s="146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spans="1:32">
      <c r="A492" s="18"/>
      <c r="B492" s="7"/>
      <c r="C492" s="18"/>
      <c r="D492" s="7"/>
      <c r="E492" s="18"/>
      <c r="F492" s="111" t="str">
        <f t="shared" si="24"/>
        <v/>
      </c>
      <c r="G492" s="145"/>
      <c r="H492" s="146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spans="1:32">
      <c r="A493" s="18"/>
      <c r="B493" s="7"/>
      <c r="C493" s="18"/>
      <c r="D493" s="7"/>
      <c r="E493" s="18"/>
      <c r="F493" s="111" t="str">
        <f t="shared" si="24"/>
        <v/>
      </c>
      <c r="G493" s="145"/>
      <c r="H493" s="146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spans="1:32">
      <c r="A494" s="18"/>
      <c r="B494" s="7"/>
      <c r="C494" s="18"/>
      <c r="D494" s="7"/>
      <c r="E494" s="18"/>
      <c r="F494" s="111" t="str">
        <f t="shared" si="24"/>
        <v/>
      </c>
      <c r="G494" s="145"/>
      <c r="H494" s="146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spans="1:32">
      <c r="A495" s="18"/>
      <c r="B495" s="7"/>
      <c r="C495" s="18"/>
      <c r="D495" s="7"/>
      <c r="E495" s="18"/>
      <c r="F495" s="111" t="str">
        <f t="shared" si="24"/>
        <v/>
      </c>
      <c r="G495" s="145"/>
      <c r="H495" s="146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spans="1:32">
      <c r="A496" s="18"/>
      <c r="B496" s="7"/>
      <c r="C496" s="18"/>
      <c r="D496" s="7"/>
      <c r="E496" s="18"/>
      <c r="F496" s="111" t="str">
        <f t="shared" si="24"/>
        <v/>
      </c>
      <c r="G496" s="145"/>
      <c r="H496" s="146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spans="1:32">
      <c r="A497" s="18"/>
      <c r="B497" s="7"/>
      <c r="C497" s="18"/>
      <c r="D497" s="7"/>
      <c r="E497" s="18"/>
      <c r="F497" s="111" t="str">
        <f t="shared" si="24"/>
        <v/>
      </c>
      <c r="G497" s="145"/>
      <c r="H497" s="146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spans="1:32">
      <c r="A498" s="18"/>
      <c r="B498" s="7"/>
      <c r="C498" s="18"/>
      <c r="D498" s="7"/>
      <c r="E498" s="18"/>
      <c r="F498" s="111" t="str">
        <f t="shared" si="24"/>
        <v/>
      </c>
      <c r="G498" s="145"/>
      <c r="H498" s="146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spans="1:32">
      <c r="A499" s="18"/>
      <c r="B499" s="7"/>
      <c r="C499" s="18"/>
      <c r="D499" s="7"/>
      <c r="E499" s="18"/>
      <c r="F499" s="111" t="str">
        <f t="shared" si="24"/>
        <v/>
      </c>
      <c r="G499" s="145"/>
      <c r="H499" s="146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spans="1:32">
      <c r="A500" s="18"/>
      <c r="B500" s="7"/>
      <c r="C500" s="18"/>
      <c r="D500" s="7"/>
      <c r="E500" s="18"/>
      <c r="F500" s="111" t="str">
        <f t="shared" si="24"/>
        <v/>
      </c>
      <c r="G500" s="145"/>
      <c r="H500" s="146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spans="1:32">
      <c r="A501" s="18"/>
      <c r="B501" s="7"/>
      <c r="C501" s="18"/>
      <c r="D501" s="7"/>
      <c r="E501" s="18"/>
      <c r="F501" s="111" t="str">
        <f t="shared" si="24"/>
        <v/>
      </c>
      <c r="G501" s="145"/>
      <c r="H501" s="146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spans="1:32">
      <c r="A502" s="18"/>
      <c r="B502" s="7"/>
      <c r="C502" s="18"/>
      <c r="D502" s="7"/>
      <c r="E502" s="18"/>
      <c r="F502" s="111" t="str">
        <f t="shared" si="24"/>
        <v/>
      </c>
      <c r="G502" s="145"/>
      <c r="H502" s="146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spans="1:32">
      <c r="A503" s="18"/>
      <c r="B503" s="7"/>
      <c r="C503" s="18"/>
      <c r="D503" s="7"/>
      <c r="E503" s="18"/>
      <c r="F503" s="111" t="str">
        <f t="shared" si="24"/>
        <v/>
      </c>
      <c r="G503" s="145"/>
      <c r="H503" s="146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spans="1:32">
      <c r="A504" s="18"/>
      <c r="B504" s="7"/>
      <c r="C504" s="18"/>
      <c r="D504" s="7"/>
      <c r="E504" s="18"/>
      <c r="F504" s="111" t="str">
        <f t="shared" si="24"/>
        <v/>
      </c>
      <c r="G504" s="145"/>
      <c r="H504" s="146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spans="1:32">
      <c r="A505" s="18"/>
      <c r="B505" s="7"/>
      <c r="C505" s="18"/>
      <c r="D505" s="7"/>
      <c r="E505" s="18"/>
      <c r="F505" s="111" t="str">
        <f t="shared" si="24"/>
        <v/>
      </c>
      <c r="G505" s="145"/>
      <c r="H505" s="146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spans="1:32">
      <c r="A506" s="18"/>
      <c r="B506" s="7"/>
      <c r="C506" s="18"/>
      <c r="D506" s="7"/>
      <c r="E506" s="18"/>
      <c r="F506" s="111" t="str">
        <f t="shared" si="24"/>
        <v/>
      </c>
      <c r="G506" s="145"/>
      <c r="H506" s="146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spans="1:32">
      <c r="A507" s="18"/>
      <c r="B507" s="7"/>
      <c r="C507" s="18"/>
      <c r="D507" s="7"/>
      <c r="E507" s="18"/>
      <c r="F507" s="111" t="str">
        <f t="shared" si="24"/>
        <v/>
      </c>
      <c r="G507" s="145"/>
      <c r="H507" s="146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spans="1:32">
      <c r="A508" s="18"/>
      <c r="B508" s="7"/>
      <c r="C508" s="18"/>
      <c r="D508" s="7"/>
      <c r="E508" s="18"/>
      <c r="F508" s="111" t="str">
        <f t="shared" si="24"/>
        <v/>
      </c>
      <c r="G508" s="145"/>
      <c r="H508" s="146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spans="1:32">
      <c r="A509" s="18"/>
      <c r="B509" s="7"/>
      <c r="C509" s="18"/>
      <c r="D509" s="7"/>
      <c r="E509" s="18"/>
      <c r="F509" s="111" t="str">
        <f t="shared" si="24"/>
        <v/>
      </c>
      <c r="G509" s="145"/>
      <c r="H509" s="146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spans="1:32">
      <c r="A510" s="18"/>
      <c r="B510" s="7"/>
      <c r="C510" s="18"/>
      <c r="D510" s="7"/>
      <c r="E510" s="18"/>
      <c r="F510" s="111" t="str">
        <f t="shared" si="24"/>
        <v/>
      </c>
      <c r="G510" s="145"/>
      <c r="H510" s="146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spans="1:32">
      <c r="A511" s="18"/>
      <c r="B511" s="7"/>
      <c r="C511" s="18"/>
      <c r="D511" s="7"/>
      <c r="E511" s="18"/>
      <c r="F511" s="111" t="str">
        <f t="shared" si="24"/>
        <v/>
      </c>
      <c r="G511" s="145"/>
      <c r="H511" s="146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spans="1:32">
      <c r="A512" s="18"/>
      <c r="B512" s="7"/>
      <c r="C512" s="18"/>
      <c r="D512" s="7"/>
      <c r="E512" s="18"/>
      <c r="F512" s="111" t="str">
        <f t="shared" si="24"/>
        <v/>
      </c>
      <c r="G512" s="145"/>
      <c r="H512" s="146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spans="1:32">
      <c r="A513" s="18"/>
      <c r="B513" s="7"/>
      <c r="C513" s="18"/>
      <c r="D513" s="7"/>
      <c r="E513" s="18"/>
      <c r="F513" s="111" t="str">
        <f t="shared" si="24"/>
        <v/>
      </c>
      <c r="G513" s="145"/>
      <c r="H513" s="146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spans="1:32">
      <c r="A514" s="18"/>
      <c r="B514" s="7"/>
      <c r="C514" s="18"/>
      <c r="D514" s="7"/>
      <c r="E514" s="18"/>
      <c r="F514" s="111" t="str">
        <f t="shared" si="24"/>
        <v/>
      </c>
      <c r="G514" s="145"/>
      <c r="H514" s="146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spans="1:32">
      <c r="A515" s="18"/>
      <c r="B515" s="7"/>
      <c r="C515" s="18"/>
      <c r="D515" s="7"/>
      <c r="E515" s="18"/>
      <c r="F515" s="111" t="str">
        <f t="shared" ref="F515:F578" si="25">IF(ISNUMBER(SEARCH("h",E515)), LEFT(E515,SEARCH("h",E515)-1) + IFERROR(MID(E515,SEARCH("h",E515)+1,LEN(E515)-SEARCH("h",E515)-1)/60, 0), IF(ISNUMBER(SEARCH("p",E515)), LEFT(E515,SEARCH("p",E515)-1)/60, "")
)</f>
        <v/>
      </c>
      <c r="G515" s="145"/>
      <c r="H515" s="146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spans="1:32">
      <c r="A516" s="18"/>
      <c r="B516" s="7"/>
      <c r="C516" s="18"/>
      <c r="D516" s="7"/>
      <c r="E516" s="18"/>
      <c r="F516" s="111" t="str">
        <f t="shared" si="25"/>
        <v/>
      </c>
      <c r="G516" s="145"/>
      <c r="H516" s="146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spans="1:32">
      <c r="A517" s="18"/>
      <c r="B517" s="7"/>
      <c r="C517" s="18"/>
      <c r="D517" s="7"/>
      <c r="E517" s="18"/>
      <c r="F517" s="111" t="str">
        <f t="shared" si="25"/>
        <v/>
      </c>
      <c r="G517" s="145"/>
      <c r="H517" s="146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spans="1:32">
      <c r="A518" s="18"/>
      <c r="B518" s="7"/>
      <c r="C518" s="18"/>
      <c r="D518" s="7"/>
      <c r="E518" s="18"/>
      <c r="F518" s="111" t="str">
        <f t="shared" si="25"/>
        <v/>
      </c>
      <c r="G518" s="145"/>
      <c r="H518" s="146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spans="1:32">
      <c r="A519" s="18"/>
      <c r="B519" s="7"/>
      <c r="C519" s="18"/>
      <c r="D519" s="7"/>
      <c r="E519" s="18"/>
      <c r="F519" s="111" t="str">
        <f t="shared" si="25"/>
        <v/>
      </c>
      <c r="G519" s="145"/>
      <c r="H519" s="146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spans="1:32">
      <c r="A520" s="18"/>
      <c r="B520" s="7"/>
      <c r="C520" s="18"/>
      <c r="D520" s="7"/>
      <c r="E520" s="18"/>
      <c r="F520" s="111" t="str">
        <f t="shared" si="25"/>
        <v/>
      </c>
      <c r="G520" s="145"/>
      <c r="H520" s="146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spans="1:32">
      <c r="A521" s="18"/>
      <c r="B521" s="7"/>
      <c r="C521" s="18"/>
      <c r="D521" s="7"/>
      <c r="E521" s="18"/>
      <c r="F521" s="111" t="str">
        <f t="shared" si="25"/>
        <v/>
      </c>
      <c r="G521" s="145"/>
      <c r="H521" s="146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spans="1:32">
      <c r="A522" s="18"/>
      <c r="B522" s="7"/>
      <c r="C522" s="18"/>
      <c r="D522" s="7"/>
      <c r="E522" s="18"/>
      <c r="F522" s="111" t="str">
        <f t="shared" si="25"/>
        <v/>
      </c>
      <c r="G522" s="145"/>
      <c r="H522" s="146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spans="1:32">
      <c r="A523" s="18"/>
      <c r="B523" s="7"/>
      <c r="C523" s="18"/>
      <c r="D523" s="7"/>
      <c r="E523" s="18"/>
      <c r="F523" s="111" t="str">
        <f t="shared" si="25"/>
        <v/>
      </c>
      <c r="G523" s="145"/>
      <c r="H523" s="146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spans="1:32">
      <c r="A524" s="18"/>
      <c r="B524" s="7"/>
      <c r="C524" s="18"/>
      <c r="D524" s="7"/>
      <c r="E524" s="18"/>
      <c r="F524" s="111" t="str">
        <f t="shared" si="25"/>
        <v/>
      </c>
      <c r="G524" s="145"/>
      <c r="H524" s="146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spans="1:32">
      <c r="A525" s="18"/>
      <c r="B525" s="7"/>
      <c r="C525" s="18"/>
      <c r="D525" s="7"/>
      <c r="E525" s="18"/>
      <c r="F525" s="111" t="str">
        <f t="shared" si="25"/>
        <v/>
      </c>
      <c r="G525" s="145"/>
      <c r="H525" s="146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spans="1:32">
      <c r="A526" s="18"/>
      <c r="B526" s="7"/>
      <c r="C526" s="18"/>
      <c r="D526" s="7"/>
      <c r="E526" s="18"/>
      <c r="F526" s="111" t="str">
        <f t="shared" si="25"/>
        <v/>
      </c>
      <c r="G526" s="145"/>
      <c r="H526" s="146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spans="1:32">
      <c r="A527" s="18"/>
      <c r="B527" s="7"/>
      <c r="C527" s="18"/>
      <c r="D527" s="7"/>
      <c r="E527" s="18"/>
      <c r="F527" s="111" t="str">
        <f t="shared" si="25"/>
        <v/>
      </c>
      <c r="G527" s="145"/>
      <c r="H527" s="146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spans="1:32">
      <c r="A528" s="18"/>
      <c r="B528" s="7"/>
      <c r="C528" s="18"/>
      <c r="D528" s="7"/>
      <c r="E528" s="18"/>
      <c r="F528" s="111" t="str">
        <f t="shared" si="25"/>
        <v/>
      </c>
      <c r="G528" s="145"/>
      <c r="H528" s="146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spans="1:32">
      <c r="A529" s="18"/>
      <c r="B529" s="7"/>
      <c r="C529" s="18"/>
      <c r="D529" s="7"/>
      <c r="E529" s="18"/>
      <c r="F529" s="111" t="str">
        <f t="shared" si="25"/>
        <v/>
      </c>
      <c r="G529" s="145"/>
      <c r="H529" s="146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spans="1:32">
      <c r="A530" s="18"/>
      <c r="B530" s="7"/>
      <c r="C530" s="18"/>
      <c r="D530" s="7"/>
      <c r="E530" s="18"/>
      <c r="F530" s="111" t="str">
        <f t="shared" si="25"/>
        <v/>
      </c>
      <c r="G530" s="145"/>
      <c r="H530" s="146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spans="1:32">
      <c r="A531" s="18"/>
      <c r="B531" s="7"/>
      <c r="C531" s="18"/>
      <c r="D531" s="7"/>
      <c r="E531" s="18"/>
      <c r="F531" s="111" t="str">
        <f t="shared" si="25"/>
        <v/>
      </c>
      <c r="G531" s="145"/>
      <c r="H531" s="146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spans="1:32">
      <c r="A532" s="18"/>
      <c r="B532" s="7"/>
      <c r="C532" s="18"/>
      <c r="D532" s="7"/>
      <c r="E532" s="18"/>
      <c r="F532" s="111" t="str">
        <f t="shared" si="25"/>
        <v/>
      </c>
      <c r="G532" s="145"/>
      <c r="H532" s="146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spans="1:32">
      <c r="A533" s="18"/>
      <c r="B533" s="7"/>
      <c r="C533" s="18"/>
      <c r="D533" s="7"/>
      <c r="E533" s="18"/>
      <c r="F533" s="111" t="str">
        <f t="shared" si="25"/>
        <v/>
      </c>
      <c r="G533" s="145"/>
      <c r="H533" s="146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spans="1:32">
      <c r="A534" s="18"/>
      <c r="B534" s="7"/>
      <c r="C534" s="18"/>
      <c r="D534" s="7"/>
      <c r="E534" s="18"/>
      <c r="F534" s="111" t="str">
        <f t="shared" si="25"/>
        <v/>
      </c>
      <c r="G534" s="145"/>
      <c r="H534" s="146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spans="1:32">
      <c r="A535" s="18"/>
      <c r="B535" s="7"/>
      <c r="C535" s="18"/>
      <c r="D535" s="7"/>
      <c r="E535" s="18"/>
      <c r="F535" s="111" t="str">
        <f t="shared" si="25"/>
        <v/>
      </c>
      <c r="G535" s="145"/>
      <c r="H535" s="146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spans="1:32">
      <c r="A536" s="18"/>
      <c r="B536" s="7"/>
      <c r="C536" s="18"/>
      <c r="D536" s="7"/>
      <c r="E536" s="18"/>
      <c r="F536" s="111" t="str">
        <f t="shared" si="25"/>
        <v/>
      </c>
      <c r="G536" s="145"/>
      <c r="H536" s="146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spans="1:32">
      <c r="A537" s="18"/>
      <c r="B537" s="7"/>
      <c r="C537" s="18"/>
      <c r="D537" s="7"/>
      <c r="E537" s="18"/>
      <c r="F537" s="111" t="str">
        <f t="shared" si="25"/>
        <v/>
      </c>
      <c r="G537" s="145"/>
      <c r="H537" s="146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spans="1:32">
      <c r="A538" s="18"/>
      <c r="B538" s="7"/>
      <c r="C538" s="18"/>
      <c r="D538" s="7"/>
      <c r="E538" s="18"/>
      <c r="F538" s="111" t="str">
        <f t="shared" si="25"/>
        <v/>
      </c>
      <c r="G538" s="145"/>
      <c r="H538" s="146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spans="1:32">
      <c r="A539" s="18"/>
      <c r="B539" s="7"/>
      <c r="C539" s="18"/>
      <c r="D539" s="7"/>
      <c r="E539" s="18"/>
      <c r="F539" s="111" t="str">
        <f t="shared" si="25"/>
        <v/>
      </c>
      <c r="G539" s="145"/>
      <c r="H539" s="146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spans="1:32">
      <c r="A540" s="18"/>
      <c r="B540" s="7"/>
      <c r="C540" s="18"/>
      <c r="D540" s="7"/>
      <c r="E540" s="18"/>
      <c r="F540" s="111" t="str">
        <f t="shared" si="25"/>
        <v/>
      </c>
      <c r="G540" s="145"/>
      <c r="H540" s="146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spans="1:32">
      <c r="A541" s="18"/>
      <c r="B541" s="7"/>
      <c r="C541" s="18"/>
      <c r="D541" s="7"/>
      <c r="E541" s="18"/>
      <c r="F541" s="111" t="str">
        <f t="shared" si="25"/>
        <v/>
      </c>
      <c r="G541" s="145"/>
      <c r="H541" s="146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spans="1:32">
      <c r="A542" s="18"/>
      <c r="B542" s="7"/>
      <c r="C542" s="18"/>
      <c r="D542" s="7"/>
      <c r="E542" s="18"/>
      <c r="F542" s="111" t="str">
        <f t="shared" si="25"/>
        <v/>
      </c>
      <c r="G542" s="145"/>
      <c r="H542" s="146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spans="1:32">
      <c r="A543" s="18"/>
      <c r="B543" s="7"/>
      <c r="C543" s="18"/>
      <c r="D543" s="7"/>
      <c r="E543" s="18"/>
      <c r="F543" s="111" t="str">
        <f t="shared" si="25"/>
        <v/>
      </c>
      <c r="G543" s="145"/>
      <c r="H543" s="146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spans="1:32">
      <c r="A544" s="18"/>
      <c r="B544" s="7"/>
      <c r="C544" s="18"/>
      <c r="D544" s="7"/>
      <c r="E544" s="18"/>
      <c r="F544" s="111" t="str">
        <f t="shared" si="25"/>
        <v/>
      </c>
      <c r="G544" s="145"/>
      <c r="H544" s="146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spans="1:32">
      <c r="A545" s="18"/>
      <c r="B545" s="7"/>
      <c r="C545" s="18"/>
      <c r="D545" s="7"/>
      <c r="E545" s="18"/>
      <c r="F545" s="111" t="str">
        <f t="shared" si="25"/>
        <v/>
      </c>
      <c r="G545" s="145"/>
      <c r="H545" s="146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spans="1:32">
      <c r="A546" s="18"/>
      <c r="B546" s="7"/>
      <c r="C546" s="18"/>
      <c r="D546" s="7"/>
      <c r="E546" s="18"/>
      <c r="F546" s="111" t="str">
        <f t="shared" si="25"/>
        <v/>
      </c>
      <c r="G546" s="145"/>
      <c r="H546" s="146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spans="1:32">
      <c r="A547" s="18"/>
      <c r="B547" s="7"/>
      <c r="C547" s="18"/>
      <c r="D547" s="7"/>
      <c r="E547" s="18"/>
      <c r="F547" s="111" t="str">
        <f t="shared" si="25"/>
        <v/>
      </c>
      <c r="G547" s="145"/>
      <c r="H547" s="146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spans="1:32">
      <c r="A548" s="18"/>
      <c r="B548" s="7"/>
      <c r="C548" s="18"/>
      <c r="D548" s="7"/>
      <c r="E548" s="18"/>
      <c r="F548" s="111" t="str">
        <f t="shared" si="25"/>
        <v/>
      </c>
      <c r="G548" s="145"/>
      <c r="H548" s="146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spans="1:32">
      <c r="A549" s="18"/>
      <c r="B549" s="7"/>
      <c r="C549" s="18"/>
      <c r="D549" s="7"/>
      <c r="E549" s="18"/>
      <c r="F549" s="111" t="str">
        <f t="shared" si="25"/>
        <v/>
      </c>
      <c r="G549" s="145"/>
      <c r="H549" s="146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spans="1:32">
      <c r="A550" s="18"/>
      <c r="B550" s="7"/>
      <c r="C550" s="18"/>
      <c r="D550" s="7"/>
      <c r="E550" s="18"/>
      <c r="F550" s="111" t="str">
        <f t="shared" si="25"/>
        <v/>
      </c>
      <c r="G550" s="145"/>
      <c r="H550" s="146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spans="1:32">
      <c r="A551" s="18"/>
      <c r="B551" s="7"/>
      <c r="C551" s="18"/>
      <c r="D551" s="7"/>
      <c r="E551" s="18"/>
      <c r="F551" s="111" t="str">
        <f t="shared" si="25"/>
        <v/>
      </c>
      <c r="G551" s="145"/>
      <c r="H551" s="146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spans="1:32">
      <c r="A552" s="18"/>
      <c r="B552" s="7"/>
      <c r="C552" s="18"/>
      <c r="D552" s="7"/>
      <c r="E552" s="18"/>
      <c r="F552" s="111" t="str">
        <f t="shared" si="25"/>
        <v/>
      </c>
      <c r="G552" s="145"/>
      <c r="H552" s="146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spans="1:32">
      <c r="A553" s="18"/>
      <c r="B553" s="7"/>
      <c r="C553" s="18"/>
      <c r="D553" s="7"/>
      <c r="E553" s="18"/>
      <c r="F553" s="111" t="str">
        <f t="shared" si="25"/>
        <v/>
      </c>
      <c r="G553" s="145"/>
      <c r="H553" s="146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spans="1:32">
      <c r="A554" s="18"/>
      <c r="B554" s="7"/>
      <c r="C554" s="18"/>
      <c r="D554" s="7"/>
      <c r="E554" s="18"/>
      <c r="F554" s="111" t="str">
        <f t="shared" si="25"/>
        <v/>
      </c>
      <c r="G554" s="145"/>
      <c r="H554" s="146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spans="1:32">
      <c r="A555" s="18"/>
      <c r="B555" s="7"/>
      <c r="C555" s="18"/>
      <c r="D555" s="7"/>
      <c r="E555" s="18"/>
      <c r="F555" s="111" t="str">
        <f t="shared" si="25"/>
        <v/>
      </c>
      <c r="G555" s="145"/>
      <c r="H555" s="146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spans="1:32">
      <c r="A556" s="18"/>
      <c r="B556" s="7"/>
      <c r="C556" s="18"/>
      <c r="D556" s="7"/>
      <c r="E556" s="18"/>
      <c r="F556" s="111" t="str">
        <f t="shared" si="25"/>
        <v/>
      </c>
      <c r="G556" s="145"/>
      <c r="H556" s="146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spans="1:32">
      <c r="A557" s="18"/>
      <c r="B557" s="7"/>
      <c r="C557" s="18"/>
      <c r="D557" s="7"/>
      <c r="E557" s="18"/>
      <c r="F557" s="111" t="str">
        <f t="shared" si="25"/>
        <v/>
      </c>
      <c r="G557" s="145"/>
      <c r="H557" s="146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spans="1:32">
      <c r="A558" s="18"/>
      <c r="B558" s="7"/>
      <c r="C558" s="18"/>
      <c r="D558" s="7"/>
      <c r="E558" s="18"/>
      <c r="F558" s="111" t="str">
        <f t="shared" si="25"/>
        <v/>
      </c>
      <c r="G558" s="145"/>
      <c r="H558" s="146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spans="1:32">
      <c r="A559" s="18"/>
      <c r="B559" s="7"/>
      <c r="C559" s="18"/>
      <c r="D559" s="7"/>
      <c r="E559" s="18"/>
      <c r="F559" s="111" t="str">
        <f t="shared" si="25"/>
        <v/>
      </c>
      <c r="G559" s="145"/>
      <c r="H559" s="146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spans="1:32">
      <c r="A560" s="18"/>
      <c r="B560" s="7"/>
      <c r="C560" s="18"/>
      <c r="D560" s="7"/>
      <c r="E560" s="18"/>
      <c r="F560" s="111" t="str">
        <f t="shared" si="25"/>
        <v/>
      </c>
      <c r="G560" s="145"/>
      <c r="H560" s="146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spans="1:32">
      <c r="A561" s="18"/>
      <c r="B561" s="7"/>
      <c r="C561" s="18"/>
      <c r="D561" s="7"/>
      <c r="E561" s="18"/>
      <c r="F561" s="111" t="str">
        <f t="shared" si="25"/>
        <v/>
      </c>
      <c r="G561" s="145"/>
      <c r="H561" s="146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spans="1:32">
      <c r="A562" s="18"/>
      <c r="B562" s="7"/>
      <c r="C562" s="18"/>
      <c r="D562" s="7"/>
      <c r="E562" s="18"/>
      <c r="F562" s="111" t="str">
        <f t="shared" si="25"/>
        <v/>
      </c>
      <c r="G562" s="145"/>
      <c r="H562" s="146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spans="1:32">
      <c r="A563" s="18"/>
      <c r="B563" s="7"/>
      <c r="C563" s="18"/>
      <c r="D563" s="7"/>
      <c r="E563" s="18"/>
      <c r="F563" s="111" t="str">
        <f t="shared" si="25"/>
        <v/>
      </c>
      <c r="G563" s="145"/>
      <c r="H563" s="146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spans="1:32">
      <c r="A564" s="18"/>
      <c r="B564" s="7"/>
      <c r="C564" s="18"/>
      <c r="D564" s="7"/>
      <c r="E564" s="18"/>
      <c r="F564" s="111" t="str">
        <f t="shared" si="25"/>
        <v/>
      </c>
      <c r="G564" s="145"/>
      <c r="H564" s="146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spans="1:32">
      <c r="A565" s="18"/>
      <c r="B565" s="7"/>
      <c r="C565" s="18"/>
      <c r="D565" s="7"/>
      <c r="E565" s="18"/>
      <c r="F565" s="111" t="str">
        <f t="shared" si="25"/>
        <v/>
      </c>
      <c r="G565" s="145"/>
      <c r="H565" s="146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spans="1:32">
      <c r="A566" s="18"/>
      <c r="B566" s="7"/>
      <c r="C566" s="18"/>
      <c r="D566" s="7"/>
      <c r="E566" s="18"/>
      <c r="F566" s="111" t="str">
        <f t="shared" si="25"/>
        <v/>
      </c>
      <c r="G566" s="145"/>
      <c r="H566" s="146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spans="1:32">
      <c r="A567" s="18"/>
      <c r="B567" s="7"/>
      <c r="C567" s="18"/>
      <c r="D567" s="7"/>
      <c r="E567" s="18"/>
      <c r="F567" s="111" t="str">
        <f t="shared" si="25"/>
        <v/>
      </c>
      <c r="G567" s="145"/>
      <c r="H567" s="146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spans="1:32">
      <c r="A568" s="18"/>
      <c r="B568" s="7"/>
      <c r="C568" s="18"/>
      <c r="D568" s="7"/>
      <c r="E568" s="18"/>
      <c r="F568" s="111" t="str">
        <f t="shared" si="25"/>
        <v/>
      </c>
      <c r="G568" s="145"/>
      <c r="H568" s="146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spans="1:32">
      <c r="A569" s="18"/>
      <c r="B569" s="7"/>
      <c r="C569" s="18"/>
      <c r="D569" s="7"/>
      <c r="E569" s="18"/>
      <c r="F569" s="111" t="str">
        <f t="shared" si="25"/>
        <v/>
      </c>
      <c r="G569" s="145"/>
      <c r="H569" s="146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spans="1:32">
      <c r="A570" s="18"/>
      <c r="B570" s="7"/>
      <c r="C570" s="18"/>
      <c r="D570" s="7"/>
      <c r="E570" s="18"/>
      <c r="F570" s="111" t="str">
        <f t="shared" si="25"/>
        <v/>
      </c>
      <c r="G570" s="145"/>
      <c r="H570" s="146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spans="1:32">
      <c r="A571" s="18"/>
      <c r="B571" s="7"/>
      <c r="C571" s="18"/>
      <c r="D571" s="7"/>
      <c r="E571" s="18"/>
      <c r="F571" s="111" t="str">
        <f t="shared" si="25"/>
        <v/>
      </c>
      <c r="G571" s="145"/>
      <c r="H571" s="146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spans="1:32">
      <c r="A572" s="18"/>
      <c r="B572" s="7"/>
      <c r="C572" s="18"/>
      <c r="D572" s="7"/>
      <c r="E572" s="18"/>
      <c r="F572" s="111" t="str">
        <f t="shared" si="25"/>
        <v/>
      </c>
      <c r="G572" s="145"/>
      <c r="H572" s="146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spans="1:32">
      <c r="A573" s="18"/>
      <c r="B573" s="7"/>
      <c r="C573" s="18"/>
      <c r="D573" s="7"/>
      <c r="E573" s="18"/>
      <c r="F573" s="111" t="str">
        <f t="shared" si="25"/>
        <v/>
      </c>
      <c r="G573" s="145"/>
      <c r="H573" s="146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spans="1:32">
      <c r="A574" s="18"/>
      <c r="B574" s="7"/>
      <c r="C574" s="18"/>
      <c r="D574" s="7"/>
      <c r="E574" s="18"/>
      <c r="F574" s="111" t="str">
        <f t="shared" si="25"/>
        <v/>
      </c>
      <c r="G574" s="145"/>
      <c r="H574" s="146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spans="1:32">
      <c r="A575" s="18"/>
      <c r="B575" s="7"/>
      <c r="C575" s="18"/>
      <c r="D575" s="7"/>
      <c r="E575" s="18"/>
      <c r="F575" s="111" t="str">
        <f t="shared" si="25"/>
        <v/>
      </c>
      <c r="G575" s="145"/>
      <c r="H575" s="146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spans="1:32">
      <c r="A576" s="18"/>
      <c r="B576" s="7"/>
      <c r="C576" s="18"/>
      <c r="D576" s="7"/>
      <c r="E576" s="18"/>
      <c r="F576" s="111" t="str">
        <f t="shared" si="25"/>
        <v/>
      </c>
      <c r="G576" s="145"/>
      <c r="H576" s="146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spans="1:32">
      <c r="A577" s="18"/>
      <c r="B577" s="7"/>
      <c r="C577" s="18"/>
      <c r="D577" s="7"/>
      <c r="E577" s="18"/>
      <c r="F577" s="111" t="str">
        <f t="shared" si="25"/>
        <v/>
      </c>
      <c r="G577" s="145"/>
      <c r="H577" s="146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spans="1:32">
      <c r="A578" s="18"/>
      <c r="B578" s="7"/>
      <c r="C578" s="18"/>
      <c r="D578" s="7"/>
      <c r="E578" s="18"/>
      <c r="F578" s="111" t="str">
        <f t="shared" si="25"/>
        <v/>
      </c>
      <c r="G578" s="145"/>
      <c r="H578" s="146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spans="1:32">
      <c r="A579" s="18"/>
      <c r="B579" s="7"/>
      <c r="C579" s="18"/>
      <c r="D579" s="7"/>
      <c r="E579" s="18"/>
      <c r="F579" s="111" t="str">
        <f t="shared" ref="F579:F642" si="26">IF(ISNUMBER(SEARCH("h",E579)), LEFT(E579,SEARCH("h",E579)-1) + IFERROR(MID(E579,SEARCH("h",E579)+1,LEN(E579)-SEARCH("h",E579)-1)/60, 0), IF(ISNUMBER(SEARCH("p",E579)), LEFT(E579,SEARCH("p",E579)-1)/60, "")
)</f>
        <v/>
      </c>
      <c r="G579" s="145"/>
      <c r="H579" s="146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spans="1:32">
      <c r="A580" s="18"/>
      <c r="B580" s="7"/>
      <c r="C580" s="18"/>
      <c r="D580" s="7"/>
      <c r="E580" s="18"/>
      <c r="F580" s="111" t="str">
        <f t="shared" si="26"/>
        <v/>
      </c>
      <c r="G580" s="145"/>
      <c r="H580" s="146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spans="1:32">
      <c r="A581" s="18"/>
      <c r="B581" s="7"/>
      <c r="C581" s="18"/>
      <c r="D581" s="7"/>
      <c r="E581" s="18"/>
      <c r="F581" s="111" t="str">
        <f t="shared" si="26"/>
        <v/>
      </c>
      <c r="G581" s="145"/>
      <c r="H581" s="146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spans="1:32">
      <c r="A582" s="18"/>
      <c r="B582" s="7"/>
      <c r="C582" s="18"/>
      <c r="D582" s="7"/>
      <c r="E582" s="18"/>
      <c r="F582" s="111" t="str">
        <f t="shared" si="26"/>
        <v/>
      </c>
      <c r="G582" s="145"/>
      <c r="H582" s="146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spans="1:32">
      <c r="A583" s="18"/>
      <c r="B583" s="7"/>
      <c r="C583" s="18"/>
      <c r="D583" s="7"/>
      <c r="E583" s="18"/>
      <c r="F583" s="111" t="str">
        <f t="shared" si="26"/>
        <v/>
      </c>
      <c r="G583" s="145"/>
      <c r="H583" s="146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spans="1:32">
      <c r="A584" s="18"/>
      <c r="B584" s="7"/>
      <c r="C584" s="18"/>
      <c r="D584" s="7"/>
      <c r="E584" s="18"/>
      <c r="F584" s="111" t="str">
        <f t="shared" si="26"/>
        <v/>
      </c>
      <c r="G584" s="145"/>
      <c r="H584" s="146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spans="1:32">
      <c r="A585" s="18"/>
      <c r="B585" s="7"/>
      <c r="C585" s="18"/>
      <c r="D585" s="7"/>
      <c r="E585" s="18"/>
      <c r="F585" s="111" t="str">
        <f t="shared" si="26"/>
        <v/>
      </c>
      <c r="G585" s="145"/>
      <c r="H585" s="146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spans="1:32">
      <c r="A586" s="18"/>
      <c r="B586" s="7"/>
      <c r="C586" s="18"/>
      <c r="D586" s="7"/>
      <c r="E586" s="18"/>
      <c r="F586" s="111" t="str">
        <f t="shared" si="26"/>
        <v/>
      </c>
      <c r="G586" s="145"/>
      <c r="H586" s="146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spans="1:32">
      <c r="A587" s="18"/>
      <c r="B587" s="7"/>
      <c r="C587" s="18"/>
      <c r="D587" s="7"/>
      <c r="E587" s="18"/>
      <c r="F587" s="111" t="str">
        <f t="shared" si="26"/>
        <v/>
      </c>
      <c r="G587" s="145"/>
      <c r="H587" s="146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spans="1:32">
      <c r="A588" s="18"/>
      <c r="B588" s="7"/>
      <c r="C588" s="18"/>
      <c r="D588" s="7"/>
      <c r="E588" s="18"/>
      <c r="F588" s="111" t="str">
        <f t="shared" si="26"/>
        <v/>
      </c>
      <c r="G588" s="145"/>
      <c r="H588" s="146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spans="1:32">
      <c r="A589" s="18"/>
      <c r="B589" s="7"/>
      <c r="C589" s="18"/>
      <c r="D589" s="7"/>
      <c r="E589" s="18"/>
      <c r="F589" s="111" t="str">
        <f t="shared" si="26"/>
        <v/>
      </c>
      <c r="G589" s="145"/>
      <c r="H589" s="146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spans="1:32">
      <c r="A590" s="18"/>
      <c r="B590" s="7"/>
      <c r="C590" s="18"/>
      <c r="D590" s="7"/>
      <c r="E590" s="18"/>
      <c r="F590" s="111" t="str">
        <f t="shared" si="26"/>
        <v/>
      </c>
      <c r="G590" s="145"/>
      <c r="H590" s="146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spans="1:32">
      <c r="A591" s="18"/>
      <c r="B591" s="7"/>
      <c r="C591" s="18"/>
      <c r="D591" s="7"/>
      <c r="E591" s="18"/>
      <c r="F591" s="111" t="str">
        <f t="shared" si="26"/>
        <v/>
      </c>
      <c r="G591" s="145"/>
      <c r="H591" s="146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spans="1:32">
      <c r="A592" s="18"/>
      <c r="B592" s="7"/>
      <c r="C592" s="18"/>
      <c r="D592" s="7"/>
      <c r="E592" s="18"/>
      <c r="F592" s="111" t="str">
        <f t="shared" si="26"/>
        <v/>
      </c>
      <c r="G592" s="145"/>
      <c r="H592" s="146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spans="1:32">
      <c r="A593" s="18"/>
      <c r="B593" s="7"/>
      <c r="C593" s="18"/>
      <c r="D593" s="7"/>
      <c r="E593" s="18"/>
      <c r="F593" s="111" t="str">
        <f t="shared" si="26"/>
        <v/>
      </c>
      <c r="G593" s="145"/>
      <c r="H593" s="146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spans="1:32">
      <c r="A594" s="18"/>
      <c r="B594" s="7"/>
      <c r="C594" s="18"/>
      <c r="D594" s="7"/>
      <c r="E594" s="18"/>
      <c r="F594" s="111" t="str">
        <f t="shared" si="26"/>
        <v/>
      </c>
      <c r="G594" s="145"/>
      <c r="H594" s="146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spans="1:32">
      <c r="A595" s="18"/>
      <c r="B595" s="7"/>
      <c r="C595" s="18"/>
      <c r="D595" s="7"/>
      <c r="E595" s="18"/>
      <c r="F595" s="111" t="str">
        <f t="shared" si="26"/>
        <v/>
      </c>
      <c r="G595" s="145"/>
      <c r="H595" s="146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spans="1:32">
      <c r="A596" s="18"/>
      <c r="B596" s="7"/>
      <c r="C596" s="18"/>
      <c r="D596" s="7"/>
      <c r="E596" s="18"/>
      <c r="F596" s="111" t="str">
        <f t="shared" si="26"/>
        <v/>
      </c>
      <c r="G596" s="145"/>
      <c r="H596" s="146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spans="1:32">
      <c r="A597" s="18"/>
      <c r="B597" s="7"/>
      <c r="C597" s="18"/>
      <c r="D597" s="7"/>
      <c r="E597" s="18"/>
      <c r="F597" s="111" t="str">
        <f t="shared" si="26"/>
        <v/>
      </c>
      <c r="G597" s="145"/>
      <c r="H597" s="146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spans="1:32">
      <c r="A598" s="18"/>
      <c r="B598" s="7"/>
      <c r="C598" s="18"/>
      <c r="D598" s="7"/>
      <c r="E598" s="18"/>
      <c r="F598" s="111" t="str">
        <f t="shared" si="26"/>
        <v/>
      </c>
      <c r="G598" s="145"/>
      <c r="H598" s="146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spans="1:32">
      <c r="A599" s="18"/>
      <c r="B599" s="7"/>
      <c r="C599" s="18"/>
      <c r="D599" s="7"/>
      <c r="E599" s="18"/>
      <c r="F599" s="111" t="str">
        <f t="shared" si="26"/>
        <v/>
      </c>
      <c r="G599" s="145"/>
      <c r="H599" s="146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spans="1:32">
      <c r="A600" s="18"/>
      <c r="B600" s="7"/>
      <c r="C600" s="18"/>
      <c r="D600" s="7"/>
      <c r="E600" s="18"/>
      <c r="F600" s="111" t="str">
        <f t="shared" si="26"/>
        <v/>
      </c>
      <c r="G600" s="145"/>
      <c r="H600" s="146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spans="1:32">
      <c r="A601" s="18"/>
      <c r="B601" s="7"/>
      <c r="C601" s="18"/>
      <c r="D601" s="7"/>
      <c r="E601" s="18"/>
      <c r="F601" s="111" t="str">
        <f t="shared" si="26"/>
        <v/>
      </c>
      <c r="G601" s="145"/>
      <c r="H601" s="146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spans="1:32">
      <c r="A602" s="18"/>
      <c r="B602" s="7"/>
      <c r="C602" s="18"/>
      <c r="D602" s="7"/>
      <c r="E602" s="18"/>
      <c r="F602" s="111" t="str">
        <f t="shared" si="26"/>
        <v/>
      </c>
      <c r="G602" s="145"/>
      <c r="H602" s="146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spans="1:32">
      <c r="A603" s="18"/>
      <c r="B603" s="7"/>
      <c r="C603" s="18"/>
      <c r="D603" s="7"/>
      <c r="E603" s="18"/>
      <c r="F603" s="111" t="str">
        <f t="shared" si="26"/>
        <v/>
      </c>
      <c r="G603" s="145"/>
      <c r="H603" s="146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spans="1:32">
      <c r="A604" s="18"/>
      <c r="B604" s="7"/>
      <c r="C604" s="18"/>
      <c r="D604" s="7"/>
      <c r="E604" s="18"/>
      <c r="F604" s="111" t="str">
        <f t="shared" si="26"/>
        <v/>
      </c>
      <c r="G604" s="145"/>
      <c r="H604" s="146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spans="1:32">
      <c r="A605" s="18"/>
      <c r="B605" s="7"/>
      <c r="C605" s="18"/>
      <c r="D605" s="7"/>
      <c r="E605" s="18"/>
      <c r="F605" s="111" t="str">
        <f t="shared" si="26"/>
        <v/>
      </c>
      <c r="G605" s="145"/>
      <c r="H605" s="146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spans="1:32">
      <c r="A606" s="18"/>
      <c r="B606" s="7"/>
      <c r="C606" s="18"/>
      <c r="D606" s="7"/>
      <c r="E606" s="18"/>
      <c r="F606" s="111" t="str">
        <f t="shared" si="26"/>
        <v/>
      </c>
      <c r="G606" s="145"/>
      <c r="H606" s="146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spans="1:32">
      <c r="A607" s="18"/>
      <c r="B607" s="7"/>
      <c r="C607" s="18"/>
      <c r="D607" s="7"/>
      <c r="E607" s="18"/>
      <c r="F607" s="111" t="str">
        <f t="shared" si="26"/>
        <v/>
      </c>
      <c r="G607" s="145"/>
      <c r="H607" s="146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spans="1:32">
      <c r="A608" s="18"/>
      <c r="B608" s="7"/>
      <c r="C608" s="18"/>
      <c r="D608" s="7"/>
      <c r="E608" s="18"/>
      <c r="F608" s="111" t="str">
        <f t="shared" si="26"/>
        <v/>
      </c>
      <c r="G608" s="145"/>
      <c r="H608" s="146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spans="1:32">
      <c r="A609" s="18"/>
      <c r="B609" s="7"/>
      <c r="C609" s="18"/>
      <c r="D609" s="7"/>
      <c r="E609" s="18"/>
      <c r="F609" s="111" t="str">
        <f t="shared" si="26"/>
        <v/>
      </c>
      <c r="G609" s="145"/>
      <c r="H609" s="146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spans="1:32">
      <c r="A610" s="18"/>
      <c r="B610" s="7"/>
      <c r="C610" s="18"/>
      <c r="D610" s="7"/>
      <c r="E610" s="18"/>
      <c r="F610" s="111" t="str">
        <f t="shared" si="26"/>
        <v/>
      </c>
      <c r="G610" s="145"/>
      <c r="H610" s="146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spans="1:32">
      <c r="A611" s="18"/>
      <c r="B611" s="7"/>
      <c r="C611" s="18"/>
      <c r="D611" s="7"/>
      <c r="E611" s="18"/>
      <c r="F611" s="111" t="str">
        <f t="shared" si="26"/>
        <v/>
      </c>
      <c r="G611" s="145"/>
      <c r="H611" s="146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spans="1:32">
      <c r="A612" s="18"/>
      <c r="B612" s="7"/>
      <c r="C612" s="18"/>
      <c r="D612" s="7"/>
      <c r="E612" s="18"/>
      <c r="F612" s="111" t="str">
        <f t="shared" si="26"/>
        <v/>
      </c>
      <c r="G612" s="145"/>
      <c r="H612" s="146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spans="1:32">
      <c r="A613" s="18"/>
      <c r="B613" s="7"/>
      <c r="C613" s="18"/>
      <c r="D613" s="7"/>
      <c r="E613" s="18"/>
      <c r="F613" s="111" t="str">
        <f t="shared" si="26"/>
        <v/>
      </c>
      <c r="G613" s="145"/>
      <c r="H613" s="146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spans="1:32">
      <c r="A614" s="18"/>
      <c r="B614" s="7"/>
      <c r="C614" s="18"/>
      <c r="D614" s="7"/>
      <c r="E614" s="18"/>
      <c r="F614" s="111" t="str">
        <f t="shared" si="26"/>
        <v/>
      </c>
      <c r="G614" s="145"/>
      <c r="H614" s="146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spans="1:32">
      <c r="A615" s="18"/>
      <c r="B615" s="7"/>
      <c r="C615" s="18"/>
      <c r="D615" s="7"/>
      <c r="E615" s="18"/>
      <c r="F615" s="111" t="str">
        <f t="shared" si="26"/>
        <v/>
      </c>
      <c r="G615" s="145"/>
      <c r="H615" s="146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spans="1:32">
      <c r="A616" s="18"/>
      <c r="B616" s="7"/>
      <c r="C616" s="18"/>
      <c r="D616" s="7"/>
      <c r="E616" s="18"/>
      <c r="F616" s="111" t="str">
        <f t="shared" si="26"/>
        <v/>
      </c>
      <c r="G616" s="145"/>
      <c r="H616" s="146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spans="1:32">
      <c r="A617" s="18"/>
      <c r="B617" s="7"/>
      <c r="C617" s="18"/>
      <c r="D617" s="7"/>
      <c r="E617" s="18"/>
      <c r="F617" s="111" t="str">
        <f t="shared" si="26"/>
        <v/>
      </c>
      <c r="G617" s="145"/>
      <c r="H617" s="146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spans="1:32">
      <c r="A618" s="18"/>
      <c r="B618" s="7"/>
      <c r="C618" s="18"/>
      <c r="D618" s="7"/>
      <c r="E618" s="18"/>
      <c r="F618" s="111" t="str">
        <f t="shared" si="26"/>
        <v/>
      </c>
      <c r="G618" s="145"/>
      <c r="H618" s="146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spans="1:32">
      <c r="A619" s="18"/>
      <c r="B619" s="7"/>
      <c r="C619" s="18"/>
      <c r="D619" s="7"/>
      <c r="E619" s="18"/>
      <c r="F619" s="111" t="str">
        <f t="shared" si="26"/>
        <v/>
      </c>
      <c r="G619" s="145"/>
      <c r="H619" s="146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spans="1:32">
      <c r="A620" s="18"/>
      <c r="B620" s="7"/>
      <c r="C620" s="18"/>
      <c r="D620" s="7"/>
      <c r="E620" s="18"/>
      <c r="F620" s="111" t="str">
        <f t="shared" si="26"/>
        <v/>
      </c>
      <c r="G620" s="145"/>
      <c r="H620" s="146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spans="1:32">
      <c r="A621" s="18"/>
      <c r="B621" s="7"/>
      <c r="C621" s="18"/>
      <c r="D621" s="7"/>
      <c r="E621" s="18"/>
      <c r="F621" s="111" t="str">
        <f t="shared" si="26"/>
        <v/>
      </c>
      <c r="G621" s="145"/>
      <c r="H621" s="146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spans="1:32">
      <c r="A622" s="18"/>
      <c r="B622" s="7"/>
      <c r="C622" s="18"/>
      <c r="D622" s="7"/>
      <c r="E622" s="18"/>
      <c r="F622" s="111" t="str">
        <f t="shared" si="26"/>
        <v/>
      </c>
      <c r="G622" s="145"/>
      <c r="H622" s="146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spans="1:32">
      <c r="A623" s="18"/>
      <c r="B623" s="7"/>
      <c r="C623" s="18"/>
      <c r="D623" s="7"/>
      <c r="E623" s="18"/>
      <c r="F623" s="111" t="str">
        <f t="shared" si="26"/>
        <v/>
      </c>
      <c r="G623" s="145"/>
      <c r="H623" s="146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spans="1:32">
      <c r="A624" s="18"/>
      <c r="B624" s="7"/>
      <c r="C624" s="18"/>
      <c r="D624" s="7"/>
      <c r="E624" s="18"/>
      <c r="F624" s="111" t="str">
        <f t="shared" si="26"/>
        <v/>
      </c>
      <c r="G624" s="145"/>
      <c r="H624" s="146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spans="1:32">
      <c r="A625" s="18"/>
      <c r="B625" s="7"/>
      <c r="C625" s="18"/>
      <c r="D625" s="7"/>
      <c r="E625" s="18"/>
      <c r="F625" s="111" t="str">
        <f t="shared" si="26"/>
        <v/>
      </c>
      <c r="G625" s="145"/>
      <c r="H625" s="146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spans="1:32">
      <c r="A626" s="18"/>
      <c r="B626" s="7"/>
      <c r="C626" s="18"/>
      <c r="D626" s="7"/>
      <c r="E626" s="18"/>
      <c r="F626" s="111" t="str">
        <f t="shared" si="26"/>
        <v/>
      </c>
      <c r="G626" s="145"/>
      <c r="H626" s="146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spans="1:32">
      <c r="A627" s="18"/>
      <c r="B627" s="7"/>
      <c r="C627" s="18"/>
      <c r="D627" s="7"/>
      <c r="E627" s="18"/>
      <c r="F627" s="111" t="str">
        <f t="shared" si="26"/>
        <v/>
      </c>
      <c r="G627" s="145"/>
      <c r="H627" s="146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spans="1:32">
      <c r="A628" s="18"/>
      <c r="B628" s="7"/>
      <c r="C628" s="18"/>
      <c r="D628" s="7"/>
      <c r="E628" s="18"/>
      <c r="F628" s="111" t="str">
        <f t="shared" si="26"/>
        <v/>
      </c>
      <c r="G628" s="145"/>
      <c r="H628" s="146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spans="1:32">
      <c r="A629" s="18"/>
      <c r="B629" s="7"/>
      <c r="C629" s="18"/>
      <c r="D629" s="7"/>
      <c r="E629" s="18"/>
      <c r="F629" s="111" t="str">
        <f t="shared" si="26"/>
        <v/>
      </c>
      <c r="G629" s="145"/>
      <c r="H629" s="146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spans="1:32">
      <c r="A630" s="18"/>
      <c r="B630" s="7"/>
      <c r="C630" s="18"/>
      <c r="D630" s="7"/>
      <c r="E630" s="18"/>
      <c r="F630" s="111" t="str">
        <f t="shared" si="26"/>
        <v/>
      </c>
      <c r="G630" s="145"/>
      <c r="H630" s="146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spans="1:32">
      <c r="A631" s="18"/>
      <c r="B631" s="7"/>
      <c r="C631" s="18"/>
      <c r="D631" s="7"/>
      <c r="E631" s="18"/>
      <c r="F631" s="111" t="str">
        <f t="shared" si="26"/>
        <v/>
      </c>
      <c r="G631" s="145"/>
      <c r="H631" s="146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spans="1:32">
      <c r="A632" s="18"/>
      <c r="B632" s="7"/>
      <c r="C632" s="18"/>
      <c r="D632" s="7"/>
      <c r="E632" s="18"/>
      <c r="F632" s="111" t="str">
        <f t="shared" si="26"/>
        <v/>
      </c>
      <c r="G632" s="145"/>
      <c r="H632" s="146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spans="1:32">
      <c r="A633" s="18"/>
      <c r="B633" s="7"/>
      <c r="C633" s="18"/>
      <c r="D633" s="7"/>
      <c r="E633" s="18"/>
      <c r="F633" s="111" t="str">
        <f t="shared" si="26"/>
        <v/>
      </c>
      <c r="G633" s="145"/>
      <c r="H633" s="146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spans="1:32">
      <c r="A634" s="18"/>
      <c r="B634" s="7"/>
      <c r="C634" s="18"/>
      <c r="D634" s="7"/>
      <c r="E634" s="18"/>
      <c r="F634" s="111" t="str">
        <f t="shared" si="26"/>
        <v/>
      </c>
      <c r="G634" s="145"/>
      <c r="H634" s="146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spans="1:32">
      <c r="A635" s="18"/>
      <c r="B635" s="7"/>
      <c r="C635" s="18"/>
      <c r="D635" s="7"/>
      <c r="E635" s="18"/>
      <c r="F635" s="111" t="str">
        <f t="shared" si="26"/>
        <v/>
      </c>
      <c r="G635" s="145"/>
      <c r="H635" s="146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spans="1:32">
      <c r="A636" s="18"/>
      <c r="B636" s="7"/>
      <c r="C636" s="18"/>
      <c r="D636" s="7"/>
      <c r="E636" s="18"/>
      <c r="F636" s="111" t="str">
        <f t="shared" si="26"/>
        <v/>
      </c>
      <c r="G636" s="145"/>
      <c r="H636" s="146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spans="1:32">
      <c r="A637" s="18"/>
      <c r="B637" s="7"/>
      <c r="C637" s="18"/>
      <c r="D637" s="7"/>
      <c r="E637" s="18"/>
      <c r="F637" s="111" t="str">
        <f t="shared" si="26"/>
        <v/>
      </c>
      <c r="G637" s="145"/>
      <c r="H637" s="146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spans="1:32">
      <c r="A638" s="18"/>
      <c r="B638" s="7"/>
      <c r="C638" s="18"/>
      <c r="D638" s="7"/>
      <c r="E638" s="18"/>
      <c r="F638" s="111" t="str">
        <f t="shared" si="26"/>
        <v/>
      </c>
      <c r="G638" s="145"/>
      <c r="H638" s="146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spans="1:32">
      <c r="A639" s="18"/>
      <c r="B639" s="7"/>
      <c r="C639" s="18"/>
      <c r="D639" s="7"/>
      <c r="E639" s="18"/>
      <c r="F639" s="111" t="str">
        <f t="shared" si="26"/>
        <v/>
      </c>
      <c r="G639" s="145"/>
      <c r="H639" s="146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spans="1:32">
      <c r="A640" s="18"/>
      <c r="B640" s="7"/>
      <c r="C640" s="18"/>
      <c r="D640" s="7"/>
      <c r="E640" s="18"/>
      <c r="F640" s="111" t="str">
        <f t="shared" si="26"/>
        <v/>
      </c>
      <c r="G640" s="145"/>
      <c r="H640" s="146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spans="1:32">
      <c r="A641" s="18"/>
      <c r="B641" s="7"/>
      <c r="C641" s="18"/>
      <c r="D641" s="7"/>
      <c r="E641" s="18"/>
      <c r="F641" s="111" t="str">
        <f t="shared" si="26"/>
        <v/>
      </c>
      <c r="G641" s="145"/>
      <c r="H641" s="146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spans="1:32">
      <c r="A642" s="18"/>
      <c r="B642" s="7"/>
      <c r="C642" s="18"/>
      <c r="D642" s="7"/>
      <c r="E642" s="18"/>
      <c r="F642" s="111" t="str">
        <f t="shared" si="26"/>
        <v/>
      </c>
      <c r="G642" s="145"/>
      <c r="H642" s="146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spans="1:32">
      <c r="A643" s="18"/>
      <c r="B643" s="7"/>
      <c r="C643" s="18"/>
      <c r="D643" s="7"/>
      <c r="E643" s="18"/>
      <c r="F643" s="111" t="str">
        <f t="shared" ref="F643:F706" si="27">IF(ISNUMBER(SEARCH("h",E643)), LEFT(E643,SEARCH("h",E643)-1) + IFERROR(MID(E643,SEARCH("h",E643)+1,LEN(E643)-SEARCH("h",E643)-1)/60, 0), IF(ISNUMBER(SEARCH("p",E643)), LEFT(E643,SEARCH("p",E643)-1)/60, "")
)</f>
        <v/>
      </c>
      <c r="G643" s="145"/>
      <c r="H643" s="146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spans="1:32">
      <c r="A644" s="18"/>
      <c r="B644" s="7"/>
      <c r="C644" s="18"/>
      <c r="D644" s="7"/>
      <c r="E644" s="18"/>
      <c r="F644" s="111" t="str">
        <f t="shared" si="27"/>
        <v/>
      </c>
      <c r="G644" s="145"/>
      <c r="H644" s="146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spans="1:32">
      <c r="A645" s="18"/>
      <c r="B645" s="7"/>
      <c r="C645" s="18"/>
      <c r="D645" s="7"/>
      <c r="E645" s="18"/>
      <c r="F645" s="111" t="str">
        <f t="shared" si="27"/>
        <v/>
      </c>
      <c r="G645" s="145"/>
      <c r="H645" s="146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spans="1:32">
      <c r="A646" s="18"/>
      <c r="B646" s="7"/>
      <c r="C646" s="18"/>
      <c r="D646" s="7"/>
      <c r="E646" s="18"/>
      <c r="F646" s="111" t="str">
        <f t="shared" si="27"/>
        <v/>
      </c>
      <c r="G646" s="145"/>
      <c r="H646" s="146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spans="1:32">
      <c r="A647" s="18"/>
      <c r="B647" s="7"/>
      <c r="C647" s="18"/>
      <c r="D647" s="7"/>
      <c r="E647" s="18"/>
      <c r="F647" s="111" t="str">
        <f t="shared" si="27"/>
        <v/>
      </c>
      <c r="G647" s="145"/>
      <c r="H647" s="146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spans="1:32">
      <c r="A648" s="18"/>
      <c r="B648" s="7"/>
      <c r="C648" s="18"/>
      <c r="D648" s="7"/>
      <c r="E648" s="18"/>
      <c r="F648" s="111" t="str">
        <f t="shared" si="27"/>
        <v/>
      </c>
      <c r="G648" s="145"/>
      <c r="H648" s="146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spans="1:32">
      <c r="A649" s="18"/>
      <c r="B649" s="7"/>
      <c r="C649" s="18"/>
      <c r="D649" s="7"/>
      <c r="E649" s="18"/>
      <c r="F649" s="111" t="str">
        <f t="shared" si="27"/>
        <v/>
      </c>
      <c r="G649" s="145"/>
      <c r="H649" s="146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spans="1:32">
      <c r="A650" s="18"/>
      <c r="B650" s="7"/>
      <c r="C650" s="18"/>
      <c r="D650" s="7"/>
      <c r="E650" s="18"/>
      <c r="F650" s="111" t="str">
        <f t="shared" si="27"/>
        <v/>
      </c>
      <c r="G650" s="145"/>
      <c r="H650" s="146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spans="1:32">
      <c r="A651" s="18"/>
      <c r="B651" s="7"/>
      <c r="C651" s="18"/>
      <c r="D651" s="7"/>
      <c r="E651" s="18"/>
      <c r="F651" s="111" t="str">
        <f t="shared" si="27"/>
        <v/>
      </c>
      <c r="G651" s="145"/>
      <c r="H651" s="146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spans="1:32">
      <c r="A652" s="18"/>
      <c r="B652" s="7"/>
      <c r="C652" s="18"/>
      <c r="D652" s="7"/>
      <c r="E652" s="18"/>
      <c r="F652" s="111" t="str">
        <f t="shared" si="27"/>
        <v/>
      </c>
      <c r="G652" s="145"/>
      <c r="H652" s="146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spans="1:32">
      <c r="A653" s="18"/>
      <c r="B653" s="7"/>
      <c r="C653" s="18"/>
      <c r="D653" s="7"/>
      <c r="E653" s="18"/>
      <c r="F653" s="111" t="str">
        <f t="shared" si="27"/>
        <v/>
      </c>
      <c r="G653" s="145"/>
      <c r="H653" s="146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spans="1:32">
      <c r="A654" s="18"/>
      <c r="B654" s="7"/>
      <c r="C654" s="18"/>
      <c r="D654" s="7"/>
      <c r="E654" s="18"/>
      <c r="F654" s="111" t="str">
        <f t="shared" si="27"/>
        <v/>
      </c>
      <c r="G654" s="145"/>
      <c r="H654" s="146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spans="1:32">
      <c r="A655" s="18"/>
      <c r="B655" s="7"/>
      <c r="C655" s="18"/>
      <c r="D655" s="7"/>
      <c r="E655" s="18"/>
      <c r="F655" s="111" t="str">
        <f t="shared" si="27"/>
        <v/>
      </c>
      <c r="G655" s="145"/>
      <c r="H655" s="146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spans="1:32">
      <c r="A656" s="18"/>
      <c r="B656" s="7"/>
      <c r="C656" s="18"/>
      <c r="D656" s="7"/>
      <c r="E656" s="18"/>
      <c r="F656" s="111" t="str">
        <f t="shared" si="27"/>
        <v/>
      </c>
      <c r="G656" s="145"/>
      <c r="H656" s="146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spans="1:32">
      <c r="A657" s="18"/>
      <c r="B657" s="7"/>
      <c r="C657" s="18"/>
      <c r="D657" s="7"/>
      <c r="E657" s="18"/>
      <c r="F657" s="111" t="str">
        <f t="shared" si="27"/>
        <v/>
      </c>
      <c r="G657" s="145"/>
      <c r="H657" s="146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spans="1:32">
      <c r="A658" s="18"/>
      <c r="B658" s="7"/>
      <c r="C658" s="18"/>
      <c r="D658" s="7"/>
      <c r="E658" s="18"/>
      <c r="F658" s="111" t="str">
        <f t="shared" si="27"/>
        <v/>
      </c>
      <c r="G658" s="145"/>
      <c r="H658" s="146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spans="1:32">
      <c r="A659" s="18"/>
      <c r="B659" s="7"/>
      <c r="C659" s="18"/>
      <c r="D659" s="7"/>
      <c r="E659" s="18"/>
      <c r="F659" s="111" t="str">
        <f t="shared" si="27"/>
        <v/>
      </c>
      <c r="G659" s="145"/>
      <c r="H659" s="146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spans="1:32">
      <c r="A660" s="18"/>
      <c r="B660" s="7"/>
      <c r="C660" s="18"/>
      <c r="D660" s="7"/>
      <c r="E660" s="18"/>
      <c r="F660" s="111" t="str">
        <f t="shared" si="27"/>
        <v/>
      </c>
      <c r="G660" s="145"/>
      <c r="H660" s="146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spans="1:32">
      <c r="A661" s="18"/>
      <c r="B661" s="7"/>
      <c r="C661" s="18"/>
      <c r="D661" s="7"/>
      <c r="E661" s="18"/>
      <c r="F661" s="111" t="str">
        <f t="shared" si="27"/>
        <v/>
      </c>
      <c r="G661" s="145"/>
      <c r="H661" s="146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spans="1:32">
      <c r="A662" s="18"/>
      <c r="B662" s="7"/>
      <c r="C662" s="18"/>
      <c r="D662" s="7"/>
      <c r="E662" s="18"/>
      <c r="F662" s="111" t="str">
        <f t="shared" si="27"/>
        <v/>
      </c>
      <c r="G662" s="145"/>
      <c r="H662" s="146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spans="1:32">
      <c r="A663" s="18"/>
      <c r="B663" s="7"/>
      <c r="C663" s="18"/>
      <c r="D663" s="7"/>
      <c r="E663" s="18"/>
      <c r="F663" s="111" t="str">
        <f t="shared" si="27"/>
        <v/>
      </c>
      <c r="G663" s="145"/>
      <c r="H663" s="146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spans="1:32">
      <c r="A664" s="18"/>
      <c r="B664" s="7"/>
      <c r="C664" s="18"/>
      <c r="D664" s="7"/>
      <c r="E664" s="18"/>
      <c r="F664" s="111" t="str">
        <f t="shared" si="27"/>
        <v/>
      </c>
      <c r="G664" s="145"/>
      <c r="H664" s="146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spans="1:32">
      <c r="A665" s="18"/>
      <c r="B665" s="7"/>
      <c r="C665" s="18"/>
      <c r="D665" s="7"/>
      <c r="E665" s="18"/>
      <c r="F665" s="111" t="str">
        <f t="shared" si="27"/>
        <v/>
      </c>
      <c r="G665" s="145"/>
      <c r="H665" s="146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spans="1:32">
      <c r="A666" s="18"/>
      <c r="B666" s="7"/>
      <c r="C666" s="18"/>
      <c r="D666" s="7"/>
      <c r="E666" s="18"/>
      <c r="F666" s="111" t="str">
        <f t="shared" si="27"/>
        <v/>
      </c>
      <c r="G666" s="145"/>
      <c r="H666" s="146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spans="1:32">
      <c r="A667" s="18"/>
      <c r="B667" s="7"/>
      <c r="C667" s="18"/>
      <c r="D667" s="7"/>
      <c r="E667" s="18"/>
      <c r="F667" s="111" t="str">
        <f t="shared" si="27"/>
        <v/>
      </c>
      <c r="G667" s="145"/>
      <c r="H667" s="146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spans="1:32">
      <c r="A668" s="18"/>
      <c r="B668" s="7"/>
      <c r="C668" s="18"/>
      <c r="D668" s="7"/>
      <c r="E668" s="18"/>
      <c r="F668" s="111" t="str">
        <f t="shared" si="27"/>
        <v/>
      </c>
      <c r="G668" s="145"/>
      <c r="H668" s="146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spans="1:32">
      <c r="A669" s="18"/>
      <c r="B669" s="7"/>
      <c r="C669" s="18"/>
      <c r="D669" s="7"/>
      <c r="E669" s="18"/>
      <c r="F669" s="111" t="str">
        <f t="shared" si="27"/>
        <v/>
      </c>
      <c r="G669" s="145"/>
      <c r="H669" s="146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spans="1:32">
      <c r="A670" s="18"/>
      <c r="B670" s="7"/>
      <c r="C670" s="18"/>
      <c r="D670" s="7"/>
      <c r="E670" s="18"/>
      <c r="F670" s="111" t="str">
        <f t="shared" si="27"/>
        <v/>
      </c>
      <c r="G670" s="145"/>
      <c r="H670" s="146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spans="1:32">
      <c r="A671" s="18"/>
      <c r="B671" s="7"/>
      <c r="C671" s="18"/>
      <c r="D671" s="7"/>
      <c r="E671" s="18"/>
      <c r="F671" s="111" t="str">
        <f t="shared" si="27"/>
        <v/>
      </c>
      <c r="G671" s="145"/>
      <c r="H671" s="146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spans="1:32">
      <c r="A672" s="18"/>
      <c r="B672" s="7"/>
      <c r="C672" s="18"/>
      <c r="D672" s="7"/>
      <c r="E672" s="18"/>
      <c r="F672" s="111" t="str">
        <f t="shared" si="27"/>
        <v/>
      </c>
      <c r="G672" s="145"/>
      <c r="H672" s="146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spans="1:32">
      <c r="A673" s="18"/>
      <c r="B673" s="7"/>
      <c r="C673" s="18"/>
      <c r="D673" s="7"/>
      <c r="E673" s="18"/>
      <c r="F673" s="111" t="str">
        <f t="shared" si="27"/>
        <v/>
      </c>
      <c r="G673" s="145"/>
      <c r="H673" s="146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spans="1:32">
      <c r="A674" s="18"/>
      <c r="B674" s="7"/>
      <c r="C674" s="18"/>
      <c r="D674" s="7"/>
      <c r="E674" s="18"/>
      <c r="F674" s="111" t="str">
        <f t="shared" si="27"/>
        <v/>
      </c>
      <c r="G674" s="145"/>
      <c r="H674" s="146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spans="1:32">
      <c r="A675" s="18"/>
      <c r="B675" s="7"/>
      <c r="C675" s="18"/>
      <c r="D675" s="7"/>
      <c r="E675" s="18"/>
      <c r="F675" s="111" t="str">
        <f t="shared" si="27"/>
        <v/>
      </c>
      <c r="G675" s="145"/>
      <c r="H675" s="146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spans="1:32">
      <c r="A676" s="18"/>
      <c r="B676" s="7"/>
      <c r="C676" s="18"/>
      <c r="D676" s="7"/>
      <c r="E676" s="18"/>
      <c r="F676" s="111" t="str">
        <f t="shared" si="27"/>
        <v/>
      </c>
      <c r="G676" s="145"/>
      <c r="H676" s="146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spans="1:32">
      <c r="A677" s="18"/>
      <c r="B677" s="7"/>
      <c r="C677" s="18"/>
      <c r="D677" s="7"/>
      <c r="E677" s="18"/>
      <c r="F677" s="111" t="str">
        <f t="shared" si="27"/>
        <v/>
      </c>
      <c r="G677" s="145"/>
      <c r="H677" s="146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spans="1:32">
      <c r="A678" s="18"/>
      <c r="B678" s="7"/>
      <c r="C678" s="18"/>
      <c r="D678" s="7"/>
      <c r="E678" s="18"/>
      <c r="F678" s="111" t="str">
        <f t="shared" si="27"/>
        <v/>
      </c>
      <c r="G678" s="145"/>
      <c r="H678" s="146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spans="1:32">
      <c r="A679" s="18"/>
      <c r="B679" s="7"/>
      <c r="C679" s="18"/>
      <c r="D679" s="7"/>
      <c r="E679" s="18"/>
      <c r="F679" s="111" t="str">
        <f t="shared" si="27"/>
        <v/>
      </c>
      <c r="G679" s="145"/>
      <c r="H679" s="146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spans="1:32">
      <c r="A680" s="18"/>
      <c r="B680" s="7"/>
      <c r="C680" s="18"/>
      <c r="D680" s="7"/>
      <c r="E680" s="18"/>
      <c r="F680" s="111" t="str">
        <f t="shared" si="27"/>
        <v/>
      </c>
      <c r="G680" s="145"/>
      <c r="H680" s="146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spans="1:32">
      <c r="A681" s="18"/>
      <c r="B681" s="7"/>
      <c r="C681" s="18"/>
      <c r="D681" s="7"/>
      <c r="E681" s="18"/>
      <c r="F681" s="111" t="str">
        <f t="shared" si="27"/>
        <v/>
      </c>
      <c r="G681" s="145"/>
      <c r="H681" s="146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spans="1:32">
      <c r="A682" s="18"/>
      <c r="B682" s="7"/>
      <c r="C682" s="18"/>
      <c r="D682" s="7"/>
      <c r="E682" s="18"/>
      <c r="F682" s="111" t="str">
        <f t="shared" si="27"/>
        <v/>
      </c>
      <c r="G682" s="145"/>
      <c r="H682" s="146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spans="1:32">
      <c r="A683" s="18"/>
      <c r="B683" s="7"/>
      <c r="C683" s="18"/>
      <c r="D683" s="7"/>
      <c r="E683" s="18"/>
      <c r="F683" s="111" t="str">
        <f t="shared" si="27"/>
        <v/>
      </c>
      <c r="G683" s="145"/>
      <c r="H683" s="146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spans="1:32">
      <c r="A684" s="18"/>
      <c r="B684" s="7"/>
      <c r="C684" s="18"/>
      <c r="D684" s="7"/>
      <c r="E684" s="18"/>
      <c r="F684" s="111" t="str">
        <f t="shared" si="27"/>
        <v/>
      </c>
      <c r="G684" s="145"/>
      <c r="H684" s="146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spans="1:32">
      <c r="A685" s="18"/>
      <c r="B685" s="7"/>
      <c r="C685" s="18"/>
      <c r="D685" s="7"/>
      <c r="E685" s="18"/>
      <c r="F685" s="111" t="str">
        <f t="shared" si="27"/>
        <v/>
      </c>
      <c r="G685" s="145"/>
      <c r="H685" s="146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spans="1:32">
      <c r="A686" s="18"/>
      <c r="B686" s="7"/>
      <c r="C686" s="18"/>
      <c r="D686" s="7"/>
      <c r="E686" s="18"/>
      <c r="F686" s="111" t="str">
        <f t="shared" si="27"/>
        <v/>
      </c>
      <c r="G686" s="145"/>
      <c r="H686" s="146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spans="1:32">
      <c r="A687" s="18"/>
      <c r="B687" s="7"/>
      <c r="C687" s="18"/>
      <c r="D687" s="7"/>
      <c r="E687" s="18"/>
      <c r="F687" s="111" t="str">
        <f t="shared" si="27"/>
        <v/>
      </c>
      <c r="G687" s="145"/>
      <c r="H687" s="146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spans="1:32">
      <c r="A688" s="18"/>
      <c r="B688" s="7"/>
      <c r="C688" s="18"/>
      <c r="D688" s="7"/>
      <c r="E688" s="18"/>
      <c r="F688" s="111" t="str">
        <f t="shared" si="27"/>
        <v/>
      </c>
      <c r="G688" s="145"/>
      <c r="H688" s="146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spans="1:32">
      <c r="A689" s="18"/>
      <c r="B689" s="7"/>
      <c r="C689" s="18"/>
      <c r="D689" s="7"/>
      <c r="E689" s="18"/>
      <c r="F689" s="111" t="str">
        <f t="shared" si="27"/>
        <v/>
      </c>
      <c r="G689" s="145"/>
      <c r="H689" s="146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spans="1:32">
      <c r="A690" s="18"/>
      <c r="B690" s="7"/>
      <c r="C690" s="18"/>
      <c r="D690" s="7"/>
      <c r="E690" s="18"/>
      <c r="F690" s="111" t="str">
        <f t="shared" si="27"/>
        <v/>
      </c>
      <c r="G690" s="145"/>
      <c r="H690" s="146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spans="1:32">
      <c r="A691" s="18"/>
      <c r="B691" s="7"/>
      <c r="C691" s="18"/>
      <c r="D691" s="7"/>
      <c r="E691" s="18"/>
      <c r="F691" s="111" t="str">
        <f t="shared" si="27"/>
        <v/>
      </c>
      <c r="G691" s="145"/>
      <c r="H691" s="146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spans="1:32">
      <c r="A692" s="18"/>
      <c r="B692" s="7"/>
      <c r="C692" s="18"/>
      <c r="D692" s="7"/>
      <c r="E692" s="18"/>
      <c r="F692" s="111" t="str">
        <f t="shared" si="27"/>
        <v/>
      </c>
      <c r="G692" s="145"/>
      <c r="H692" s="146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spans="1:32">
      <c r="A693" s="18"/>
      <c r="B693" s="7"/>
      <c r="C693" s="18"/>
      <c r="D693" s="7"/>
      <c r="E693" s="18"/>
      <c r="F693" s="111" t="str">
        <f t="shared" si="27"/>
        <v/>
      </c>
      <c r="G693" s="145"/>
      <c r="H693" s="146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spans="1:32">
      <c r="A694" s="18"/>
      <c r="B694" s="7"/>
      <c r="C694" s="18"/>
      <c r="D694" s="7"/>
      <c r="E694" s="18"/>
      <c r="F694" s="111" t="str">
        <f t="shared" si="27"/>
        <v/>
      </c>
      <c r="G694" s="145"/>
      <c r="H694" s="146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spans="1:32">
      <c r="A695" s="18"/>
      <c r="B695" s="7"/>
      <c r="C695" s="18"/>
      <c r="D695" s="7"/>
      <c r="E695" s="18"/>
      <c r="F695" s="111" t="str">
        <f t="shared" si="27"/>
        <v/>
      </c>
      <c r="G695" s="145"/>
      <c r="H695" s="146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spans="1:32">
      <c r="A696" s="18"/>
      <c r="B696" s="7"/>
      <c r="C696" s="18"/>
      <c r="D696" s="7"/>
      <c r="E696" s="18"/>
      <c r="F696" s="111" t="str">
        <f t="shared" si="27"/>
        <v/>
      </c>
      <c r="G696" s="145"/>
      <c r="H696" s="146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spans="1:32">
      <c r="A697" s="18"/>
      <c r="B697" s="7"/>
      <c r="C697" s="18"/>
      <c r="D697" s="7"/>
      <c r="E697" s="18"/>
      <c r="F697" s="111" t="str">
        <f t="shared" si="27"/>
        <v/>
      </c>
      <c r="G697" s="145"/>
      <c r="H697" s="146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spans="1:32">
      <c r="A698" s="18"/>
      <c r="B698" s="7"/>
      <c r="C698" s="18"/>
      <c r="D698" s="7"/>
      <c r="E698" s="18"/>
      <c r="F698" s="111" t="str">
        <f t="shared" si="27"/>
        <v/>
      </c>
      <c r="G698" s="145"/>
      <c r="H698" s="146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spans="1:32">
      <c r="A699" s="18"/>
      <c r="B699" s="7"/>
      <c r="C699" s="18"/>
      <c r="D699" s="7"/>
      <c r="E699" s="18"/>
      <c r="F699" s="111" t="str">
        <f t="shared" si="27"/>
        <v/>
      </c>
      <c r="G699" s="145"/>
      <c r="H699" s="146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spans="1:32">
      <c r="A700" s="18"/>
      <c r="B700" s="7"/>
      <c r="C700" s="18"/>
      <c r="D700" s="7"/>
      <c r="E700" s="18"/>
      <c r="F700" s="111" t="str">
        <f t="shared" si="27"/>
        <v/>
      </c>
      <c r="G700" s="145"/>
      <c r="H700" s="146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spans="1:32">
      <c r="A701" s="18"/>
      <c r="B701" s="7"/>
      <c r="C701" s="18"/>
      <c r="D701" s="7"/>
      <c r="E701" s="18"/>
      <c r="F701" s="111" t="str">
        <f t="shared" si="27"/>
        <v/>
      </c>
      <c r="G701" s="145"/>
      <c r="H701" s="146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spans="1:32">
      <c r="A702" s="18"/>
      <c r="B702" s="7"/>
      <c r="C702" s="18"/>
      <c r="D702" s="7"/>
      <c r="E702" s="18"/>
      <c r="F702" s="111" t="str">
        <f t="shared" si="27"/>
        <v/>
      </c>
      <c r="G702" s="145"/>
      <c r="H702" s="146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spans="1:32">
      <c r="A703" s="18"/>
      <c r="B703" s="7"/>
      <c r="C703" s="18"/>
      <c r="D703" s="7"/>
      <c r="E703" s="18"/>
      <c r="F703" s="111" t="str">
        <f t="shared" si="27"/>
        <v/>
      </c>
      <c r="G703" s="145"/>
      <c r="H703" s="146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spans="1:32">
      <c r="A704" s="18"/>
      <c r="B704" s="7"/>
      <c r="C704" s="18"/>
      <c r="D704" s="7"/>
      <c r="E704" s="18"/>
      <c r="F704" s="111" t="str">
        <f t="shared" si="27"/>
        <v/>
      </c>
      <c r="G704" s="145"/>
      <c r="H704" s="146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spans="1:32">
      <c r="A705" s="18"/>
      <c r="B705" s="7"/>
      <c r="C705" s="18"/>
      <c r="D705" s="7"/>
      <c r="E705" s="18"/>
      <c r="F705" s="111" t="str">
        <f t="shared" si="27"/>
        <v/>
      </c>
      <c r="G705" s="145"/>
      <c r="H705" s="146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spans="1:32">
      <c r="A706" s="18"/>
      <c r="B706" s="7"/>
      <c r="C706" s="18"/>
      <c r="D706" s="7"/>
      <c r="E706" s="18"/>
      <c r="F706" s="111" t="str">
        <f t="shared" si="27"/>
        <v/>
      </c>
      <c r="G706" s="145"/>
      <c r="H706" s="146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spans="1:32">
      <c r="A707" s="18"/>
      <c r="B707" s="7"/>
      <c r="C707" s="18"/>
      <c r="D707" s="7"/>
      <c r="E707" s="18"/>
      <c r="F707" s="111" t="str">
        <f t="shared" ref="F707:F770" si="28">IF(ISNUMBER(SEARCH("h",E707)), LEFT(E707,SEARCH("h",E707)-1) + IFERROR(MID(E707,SEARCH("h",E707)+1,LEN(E707)-SEARCH("h",E707)-1)/60, 0), IF(ISNUMBER(SEARCH("p",E707)), LEFT(E707,SEARCH("p",E707)-1)/60, "")
)</f>
        <v/>
      </c>
      <c r="G707" s="145"/>
      <c r="H707" s="146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spans="1:32">
      <c r="A708" s="18"/>
      <c r="B708" s="7"/>
      <c r="C708" s="18"/>
      <c r="D708" s="7"/>
      <c r="E708" s="18"/>
      <c r="F708" s="111" t="str">
        <f t="shared" si="28"/>
        <v/>
      </c>
      <c r="G708" s="145"/>
      <c r="H708" s="146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spans="1:32">
      <c r="A709" s="18"/>
      <c r="B709" s="7"/>
      <c r="C709" s="18"/>
      <c r="D709" s="7"/>
      <c r="E709" s="18"/>
      <c r="F709" s="111" t="str">
        <f t="shared" si="28"/>
        <v/>
      </c>
      <c r="G709" s="145"/>
      <c r="H709" s="146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spans="1:32">
      <c r="A710" s="18"/>
      <c r="B710" s="7"/>
      <c r="C710" s="18"/>
      <c r="D710" s="7"/>
      <c r="E710" s="18"/>
      <c r="F710" s="111" t="str">
        <f t="shared" si="28"/>
        <v/>
      </c>
      <c r="G710" s="145"/>
      <c r="H710" s="146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spans="1:32">
      <c r="A711" s="18"/>
      <c r="B711" s="7"/>
      <c r="C711" s="18"/>
      <c r="D711" s="7"/>
      <c r="E711" s="18"/>
      <c r="F711" s="111" t="str">
        <f t="shared" si="28"/>
        <v/>
      </c>
      <c r="G711" s="145"/>
      <c r="H711" s="146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spans="1:32">
      <c r="A712" s="18"/>
      <c r="B712" s="7"/>
      <c r="C712" s="18"/>
      <c r="D712" s="7"/>
      <c r="E712" s="18"/>
      <c r="F712" s="111" t="str">
        <f t="shared" si="28"/>
        <v/>
      </c>
      <c r="G712" s="145"/>
      <c r="H712" s="146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spans="1:32">
      <c r="A713" s="18"/>
      <c r="B713" s="7"/>
      <c r="C713" s="18"/>
      <c r="D713" s="7"/>
      <c r="E713" s="18"/>
      <c r="F713" s="111" t="str">
        <f t="shared" si="28"/>
        <v/>
      </c>
      <c r="G713" s="145"/>
      <c r="H713" s="146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spans="1:32">
      <c r="A714" s="18"/>
      <c r="B714" s="7"/>
      <c r="C714" s="18"/>
      <c r="D714" s="7"/>
      <c r="E714" s="18"/>
      <c r="F714" s="111" t="str">
        <f t="shared" si="28"/>
        <v/>
      </c>
      <c r="G714" s="145"/>
      <c r="H714" s="146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spans="1:32">
      <c r="A715" s="18"/>
      <c r="B715" s="7"/>
      <c r="C715" s="18"/>
      <c r="D715" s="7"/>
      <c r="E715" s="18"/>
      <c r="F715" s="111" t="str">
        <f t="shared" si="28"/>
        <v/>
      </c>
      <c r="G715" s="145"/>
      <c r="H715" s="146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spans="1:32">
      <c r="A716" s="18"/>
      <c r="B716" s="7"/>
      <c r="C716" s="18"/>
      <c r="D716" s="7"/>
      <c r="E716" s="18"/>
      <c r="F716" s="111" t="str">
        <f t="shared" si="28"/>
        <v/>
      </c>
      <c r="G716" s="145"/>
      <c r="H716" s="146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spans="1:32">
      <c r="A717" s="18"/>
      <c r="B717" s="7"/>
      <c r="C717" s="18"/>
      <c r="D717" s="7"/>
      <c r="E717" s="18"/>
      <c r="F717" s="111" t="str">
        <f t="shared" si="28"/>
        <v/>
      </c>
      <c r="G717" s="145"/>
      <c r="H717" s="146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spans="1:32">
      <c r="A718" s="18"/>
      <c r="B718" s="7"/>
      <c r="C718" s="18"/>
      <c r="D718" s="7"/>
      <c r="E718" s="18"/>
      <c r="F718" s="111" t="str">
        <f t="shared" si="28"/>
        <v/>
      </c>
      <c r="G718" s="145"/>
      <c r="H718" s="146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spans="1:32">
      <c r="A719" s="18"/>
      <c r="B719" s="7"/>
      <c r="C719" s="18"/>
      <c r="D719" s="7"/>
      <c r="E719" s="18"/>
      <c r="F719" s="111" t="str">
        <f t="shared" si="28"/>
        <v/>
      </c>
      <c r="G719" s="145"/>
      <c r="H719" s="146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spans="1:32">
      <c r="A720" s="18"/>
      <c r="B720" s="7"/>
      <c r="C720" s="18"/>
      <c r="D720" s="7"/>
      <c r="E720" s="18"/>
      <c r="F720" s="111" t="str">
        <f t="shared" si="28"/>
        <v/>
      </c>
      <c r="G720" s="145"/>
      <c r="H720" s="146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spans="1:32">
      <c r="A721" s="18"/>
      <c r="B721" s="7"/>
      <c r="C721" s="18"/>
      <c r="D721" s="7"/>
      <c r="E721" s="18"/>
      <c r="F721" s="111" t="str">
        <f t="shared" si="28"/>
        <v/>
      </c>
      <c r="G721" s="145"/>
      <c r="H721" s="146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spans="1:32">
      <c r="A722" s="18"/>
      <c r="B722" s="7"/>
      <c r="C722" s="18"/>
      <c r="D722" s="7"/>
      <c r="E722" s="18"/>
      <c r="F722" s="111" t="str">
        <f t="shared" si="28"/>
        <v/>
      </c>
      <c r="G722" s="145"/>
      <c r="H722" s="146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spans="1:32">
      <c r="A723" s="18"/>
      <c r="B723" s="7"/>
      <c r="C723" s="18"/>
      <c r="D723" s="7"/>
      <c r="E723" s="18"/>
      <c r="F723" s="111" t="str">
        <f t="shared" si="28"/>
        <v/>
      </c>
      <c r="G723" s="145"/>
      <c r="H723" s="146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spans="1:32">
      <c r="A724" s="18"/>
      <c r="B724" s="7"/>
      <c r="C724" s="18"/>
      <c r="D724" s="7"/>
      <c r="E724" s="18"/>
      <c r="F724" s="111" t="str">
        <f t="shared" si="28"/>
        <v/>
      </c>
      <c r="G724" s="145"/>
      <c r="H724" s="146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spans="1:32">
      <c r="A725" s="18"/>
      <c r="B725" s="7"/>
      <c r="C725" s="18"/>
      <c r="D725" s="7"/>
      <c r="E725" s="18"/>
      <c r="F725" s="111" t="str">
        <f t="shared" si="28"/>
        <v/>
      </c>
      <c r="G725" s="145"/>
      <c r="H725" s="146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spans="1:32">
      <c r="A726" s="18"/>
      <c r="B726" s="7"/>
      <c r="C726" s="18"/>
      <c r="D726" s="7"/>
      <c r="E726" s="18"/>
      <c r="F726" s="111" t="str">
        <f t="shared" si="28"/>
        <v/>
      </c>
      <c r="G726" s="145"/>
      <c r="H726" s="146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spans="1:32">
      <c r="A727" s="18"/>
      <c r="B727" s="7"/>
      <c r="C727" s="18"/>
      <c r="D727" s="7"/>
      <c r="E727" s="18"/>
      <c r="F727" s="111" t="str">
        <f t="shared" si="28"/>
        <v/>
      </c>
      <c r="G727" s="145"/>
      <c r="H727" s="146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spans="1:32">
      <c r="A728" s="18"/>
      <c r="B728" s="7"/>
      <c r="C728" s="18"/>
      <c r="D728" s="7"/>
      <c r="E728" s="18"/>
      <c r="F728" s="111" t="str">
        <f t="shared" si="28"/>
        <v/>
      </c>
      <c r="G728" s="145"/>
      <c r="H728" s="146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spans="1:32">
      <c r="A729" s="18"/>
      <c r="B729" s="7"/>
      <c r="C729" s="18"/>
      <c r="D729" s="7"/>
      <c r="E729" s="18"/>
      <c r="F729" s="111" t="str">
        <f t="shared" si="28"/>
        <v/>
      </c>
      <c r="G729" s="145"/>
      <c r="H729" s="146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spans="1:32">
      <c r="A730" s="18"/>
      <c r="B730" s="7"/>
      <c r="C730" s="18"/>
      <c r="D730" s="7"/>
      <c r="E730" s="18"/>
      <c r="F730" s="111" t="str">
        <f t="shared" si="28"/>
        <v/>
      </c>
      <c r="G730" s="145"/>
      <c r="H730" s="146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spans="1:32">
      <c r="A731" s="18"/>
      <c r="B731" s="7"/>
      <c r="C731" s="18"/>
      <c r="D731" s="7"/>
      <c r="E731" s="18"/>
      <c r="F731" s="111" t="str">
        <f t="shared" si="28"/>
        <v/>
      </c>
      <c r="G731" s="145"/>
      <c r="H731" s="146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spans="1:32">
      <c r="A732" s="18"/>
      <c r="B732" s="7"/>
      <c r="C732" s="18"/>
      <c r="D732" s="7"/>
      <c r="E732" s="18"/>
      <c r="F732" s="111" t="str">
        <f t="shared" si="28"/>
        <v/>
      </c>
      <c r="G732" s="145"/>
      <c r="H732" s="146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spans="1:32">
      <c r="A733" s="18"/>
      <c r="B733" s="7"/>
      <c r="C733" s="18"/>
      <c r="D733" s="7"/>
      <c r="E733" s="18"/>
      <c r="F733" s="111" t="str">
        <f t="shared" si="28"/>
        <v/>
      </c>
      <c r="G733" s="145"/>
      <c r="H733" s="146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spans="1:32">
      <c r="A734" s="18"/>
      <c r="B734" s="7"/>
      <c r="C734" s="18"/>
      <c r="D734" s="7"/>
      <c r="E734" s="18"/>
      <c r="F734" s="111" t="str">
        <f t="shared" si="28"/>
        <v/>
      </c>
      <c r="G734" s="145"/>
      <c r="H734" s="146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spans="1:32">
      <c r="A735" s="18"/>
      <c r="B735" s="7"/>
      <c r="C735" s="18"/>
      <c r="D735" s="7"/>
      <c r="E735" s="18"/>
      <c r="F735" s="111" t="str">
        <f t="shared" si="28"/>
        <v/>
      </c>
      <c r="G735" s="145"/>
      <c r="H735" s="146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spans="1:32">
      <c r="A736" s="18"/>
      <c r="B736" s="7"/>
      <c r="C736" s="18"/>
      <c r="D736" s="7"/>
      <c r="E736" s="18"/>
      <c r="F736" s="111" t="str">
        <f t="shared" si="28"/>
        <v/>
      </c>
      <c r="G736" s="145"/>
      <c r="H736" s="146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spans="1:32">
      <c r="A737" s="18"/>
      <c r="B737" s="7"/>
      <c r="C737" s="18"/>
      <c r="D737" s="7"/>
      <c r="E737" s="18"/>
      <c r="F737" s="111" t="str">
        <f t="shared" si="28"/>
        <v/>
      </c>
      <c r="G737" s="145"/>
      <c r="H737" s="146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spans="1:32">
      <c r="A738" s="18"/>
      <c r="B738" s="7"/>
      <c r="C738" s="18"/>
      <c r="D738" s="7"/>
      <c r="E738" s="18"/>
      <c r="F738" s="111" t="str">
        <f t="shared" si="28"/>
        <v/>
      </c>
      <c r="G738" s="145"/>
      <c r="H738" s="146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spans="1:32">
      <c r="A739" s="18"/>
      <c r="B739" s="7"/>
      <c r="C739" s="18"/>
      <c r="D739" s="7"/>
      <c r="E739" s="18"/>
      <c r="F739" s="111" t="str">
        <f t="shared" si="28"/>
        <v/>
      </c>
      <c r="G739" s="145"/>
      <c r="H739" s="146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spans="1:32">
      <c r="A740" s="18"/>
      <c r="B740" s="7"/>
      <c r="C740" s="18"/>
      <c r="D740" s="7"/>
      <c r="E740" s="18"/>
      <c r="F740" s="111" t="str">
        <f t="shared" si="28"/>
        <v/>
      </c>
      <c r="G740" s="145"/>
      <c r="H740" s="146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spans="1:32">
      <c r="A741" s="18"/>
      <c r="B741" s="7"/>
      <c r="C741" s="18"/>
      <c r="D741" s="7"/>
      <c r="E741" s="18"/>
      <c r="F741" s="111" t="str">
        <f t="shared" si="28"/>
        <v/>
      </c>
      <c r="G741" s="145"/>
      <c r="H741" s="146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spans="1:32">
      <c r="A742" s="18"/>
      <c r="B742" s="7"/>
      <c r="C742" s="18"/>
      <c r="D742" s="7"/>
      <c r="E742" s="18"/>
      <c r="F742" s="111" t="str">
        <f t="shared" si="28"/>
        <v/>
      </c>
      <c r="G742" s="145"/>
      <c r="H742" s="146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spans="1:32">
      <c r="A743" s="18"/>
      <c r="B743" s="7"/>
      <c r="C743" s="18"/>
      <c r="D743" s="7"/>
      <c r="E743" s="18"/>
      <c r="F743" s="111" t="str">
        <f t="shared" si="28"/>
        <v/>
      </c>
      <c r="G743" s="145"/>
      <c r="H743" s="146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spans="1:32">
      <c r="A744" s="18"/>
      <c r="B744" s="7"/>
      <c r="C744" s="18"/>
      <c r="D744" s="7"/>
      <c r="E744" s="18"/>
      <c r="F744" s="111" t="str">
        <f t="shared" si="28"/>
        <v/>
      </c>
      <c r="G744" s="145"/>
      <c r="H744" s="146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spans="1:32">
      <c r="A745" s="18"/>
      <c r="B745" s="7"/>
      <c r="C745" s="18"/>
      <c r="D745" s="7"/>
      <c r="E745" s="18"/>
      <c r="F745" s="111" t="str">
        <f t="shared" si="28"/>
        <v/>
      </c>
      <c r="G745" s="145"/>
      <c r="H745" s="146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spans="1:32">
      <c r="A746" s="18"/>
      <c r="B746" s="7"/>
      <c r="C746" s="18"/>
      <c r="D746" s="7"/>
      <c r="E746" s="18"/>
      <c r="F746" s="111" t="str">
        <f t="shared" si="28"/>
        <v/>
      </c>
      <c r="G746" s="145"/>
      <c r="H746" s="146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spans="1:32">
      <c r="A747" s="18"/>
      <c r="B747" s="7"/>
      <c r="C747" s="18"/>
      <c r="D747" s="7"/>
      <c r="E747" s="18"/>
      <c r="F747" s="111" t="str">
        <f t="shared" si="28"/>
        <v/>
      </c>
      <c r="G747" s="145"/>
      <c r="H747" s="146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spans="1:32">
      <c r="A748" s="18"/>
      <c r="B748" s="7"/>
      <c r="C748" s="18"/>
      <c r="D748" s="7"/>
      <c r="E748" s="18"/>
      <c r="F748" s="111" t="str">
        <f t="shared" si="28"/>
        <v/>
      </c>
      <c r="G748" s="145"/>
      <c r="H748" s="146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spans="1:32">
      <c r="A749" s="18"/>
      <c r="B749" s="7"/>
      <c r="C749" s="18"/>
      <c r="D749" s="7"/>
      <c r="E749" s="18"/>
      <c r="F749" s="111" t="str">
        <f t="shared" si="28"/>
        <v/>
      </c>
      <c r="G749" s="145"/>
      <c r="H749" s="146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spans="1:32">
      <c r="A750" s="18"/>
      <c r="B750" s="7"/>
      <c r="C750" s="18"/>
      <c r="D750" s="7"/>
      <c r="E750" s="18"/>
      <c r="F750" s="111" t="str">
        <f t="shared" si="28"/>
        <v/>
      </c>
      <c r="G750" s="145"/>
      <c r="H750" s="146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spans="1:32">
      <c r="A751" s="18"/>
      <c r="B751" s="7"/>
      <c r="C751" s="18"/>
      <c r="D751" s="7"/>
      <c r="E751" s="18"/>
      <c r="F751" s="111" t="str">
        <f t="shared" si="28"/>
        <v/>
      </c>
      <c r="G751" s="145"/>
      <c r="H751" s="146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spans="1:32">
      <c r="A752" s="18"/>
      <c r="B752" s="7"/>
      <c r="C752" s="18"/>
      <c r="D752" s="7"/>
      <c r="E752" s="18"/>
      <c r="F752" s="111" t="str">
        <f t="shared" si="28"/>
        <v/>
      </c>
      <c r="G752" s="145"/>
      <c r="H752" s="146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spans="1:32">
      <c r="A753" s="18"/>
      <c r="B753" s="7"/>
      <c r="C753" s="18"/>
      <c r="D753" s="7"/>
      <c r="E753" s="18"/>
      <c r="F753" s="111" t="str">
        <f t="shared" si="28"/>
        <v/>
      </c>
      <c r="G753" s="145"/>
      <c r="H753" s="146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spans="1:32">
      <c r="A754" s="18"/>
      <c r="B754" s="7"/>
      <c r="C754" s="18"/>
      <c r="D754" s="7"/>
      <c r="E754" s="18"/>
      <c r="F754" s="111" t="str">
        <f t="shared" si="28"/>
        <v/>
      </c>
      <c r="G754" s="145"/>
      <c r="H754" s="146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spans="1:32">
      <c r="A755" s="18"/>
      <c r="B755" s="7"/>
      <c r="C755" s="18"/>
      <c r="D755" s="7"/>
      <c r="E755" s="18"/>
      <c r="F755" s="111" t="str">
        <f t="shared" si="28"/>
        <v/>
      </c>
      <c r="G755" s="145"/>
      <c r="H755" s="146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spans="1:32">
      <c r="A756" s="18"/>
      <c r="B756" s="7"/>
      <c r="C756" s="18"/>
      <c r="D756" s="7"/>
      <c r="E756" s="18"/>
      <c r="F756" s="111" t="str">
        <f t="shared" si="28"/>
        <v/>
      </c>
      <c r="G756" s="145"/>
      <c r="H756" s="146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spans="1:32">
      <c r="A757" s="18"/>
      <c r="B757" s="7"/>
      <c r="C757" s="18"/>
      <c r="D757" s="7"/>
      <c r="E757" s="18"/>
      <c r="F757" s="111" t="str">
        <f t="shared" si="28"/>
        <v/>
      </c>
      <c r="G757" s="145"/>
      <c r="H757" s="146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spans="1:32">
      <c r="A758" s="18"/>
      <c r="B758" s="7"/>
      <c r="C758" s="18"/>
      <c r="D758" s="7"/>
      <c r="E758" s="18"/>
      <c r="F758" s="111" t="str">
        <f t="shared" si="28"/>
        <v/>
      </c>
      <c r="G758" s="145"/>
      <c r="H758" s="146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spans="1:32">
      <c r="A759" s="18"/>
      <c r="B759" s="7"/>
      <c r="C759" s="18"/>
      <c r="D759" s="7"/>
      <c r="E759" s="18"/>
      <c r="F759" s="111" t="str">
        <f t="shared" si="28"/>
        <v/>
      </c>
      <c r="G759" s="145"/>
      <c r="H759" s="146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spans="1:32">
      <c r="A760" s="18"/>
      <c r="B760" s="7"/>
      <c r="C760" s="18"/>
      <c r="D760" s="7"/>
      <c r="E760" s="18"/>
      <c r="F760" s="111" t="str">
        <f t="shared" si="28"/>
        <v/>
      </c>
      <c r="G760" s="145"/>
      <c r="H760" s="146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spans="1:32">
      <c r="A761" s="18"/>
      <c r="B761" s="7"/>
      <c r="C761" s="18"/>
      <c r="D761" s="7"/>
      <c r="E761" s="18"/>
      <c r="F761" s="111" t="str">
        <f t="shared" si="28"/>
        <v/>
      </c>
      <c r="G761" s="145"/>
      <c r="H761" s="146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spans="1:32">
      <c r="A762" s="18"/>
      <c r="B762" s="7"/>
      <c r="C762" s="18"/>
      <c r="D762" s="7"/>
      <c r="E762" s="18"/>
      <c r="F762" s="111" t="str">
        <f t="shared" si="28"/>
        <v/>
      </c>
      <c r="G762" s="145"/>
      <c r="H762" s="146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spans="1:32">
      <c r="A763" s="18"/>
      <c r="B763" s="7"/>
      <c r="C763" s="18"/>
      <c r="D763" s="7"/>
      <c r="E763" s="18"/>
      <c r="F763" s="111" t="str">
        <f t="shared" si="28"/>
        <v/>
      </c>
      <c r="G763" s="145"/>
      <c r="H763" s="146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spans="1:32">
      <c r="A764" s="18"/>
      <c r="B764" s="7"/>
      <c r="C764" s="18"/>
      <c r="D764" s="7"/>
      <c r="E764" s="18"/>
      <c r="F764" s="111" t="str">
        <f t="shared" si="28"/>
        <v/>
      </c>
      <c r="G764" s="145"/>
      <c r="H764" s="146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spans="1:32">
      <c r="A765" s="18"/>
      <c r="B765" s="7"/>
      <c r="C765" s="18"/>
      <c r="D765" s="7"/>
      <c r="E765" s="18"/>
      <c r="F765" s="111" t="str">
        <f t="shared" si="28"/>
        <v/>
      </c>
      <c r="G765" s="145"/>
      <c r="H765" s="146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spans="1:32">
      <c r="A766" s="18"/>
      <c r="B766" s="7"/>
      <c r="C766" s="18"/>
      <c r="D766" s="7"/>
      <c r="E766" s="18"/>
      <c r="F766" s="111" t="str">
        <f t="shared" si="28"/>
        <v/>
      </c>
      <c r="G766" s="145"/>
      <c r="H766" s="146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spans="1:32">
      <c r="A767" s="18"/>
      <c r="B767" s="7"/>
      <c r="C767" s="18"/>
      <c r="D767" s="7"/>
      <c r="E767" s="18"/>
      <c r="F767" s="111" t="str">
        <f t="shared" si="28"/>
        <v/>
      </c>
      <c r="G767" s="145"/>
      <c r="H767" s="146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spans="1:32">
      <c r="A768" s="18"/>
      <c r="B768" s="7"/>
      <c r="C768" s="18"/>
      <c r="D768" s="7"/>
      <c r="E768" s="18"/>
      <c r="F768" s="111" t="str">
        <f t="shared" si="28"/>
        <v/>
      </c>
      <c r="G768" s="145"/>
      <c r="H768" s="146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spans="1:32">
      <c r="A769" s="18"/>
      <c r="B769" s="7"/>
      <c r="C769" s="18"/>
      <c r="D769" s="7"/>
      <c r="E769" s="18"/>
      <c r="F769" s="111" t="str">
        <f t="shared" si="28"/>
        <v/>
      </c>
      <c r="G769" s="145"/>
      <c r="H769" s="146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spans="1:32">
      <c r="A770" s="18"/>
      <c r="B770" s="7"/>
      <c r="C770" s="18"/>
      <c r="D770" s="7"/>
      <c r="E770" s="18"/>
      <c r="F770" s="111" t="str">
        <f t="shared" si="28"/>
        <v/>
      </c>
      <c r="G770" s="145"/>
      <c r="H770" s="146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spans="1:32">
      <c r="A771" s="18"/>
      <c r="B771" s="7"/>
      <c r="C771" s="18"/>
      <c r="D771" s="7"/>
      <c r="E771" s="18"/>
      <c r="F771" s="111" t="str">
        <f t="shared" ref="F771:F834" si="29">IF(ISNUMBER(SEARCH("h",E771)), LEFT(E771,SEARCH("h",E771)-1) + IFERROR(MID(E771,SEARCH("h",E771)+1,LEN(E771)-SEARCH("h",E771)-1)/60, 0), IF(ISNUMBER(SEARCH("p",E771)), LEFT(E771,SEARCH("p",E771)-1)/60, "")
)</f>
        <v/>
      </c>
      <c r="G771" s="145"/>
      <c r="H771" s="146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spans="1:32">
      <c r="A772" s="18"/>
      <c r="B772" s="7"/>
      <c r="C772" s="18"/>
      <c r="D772" s="7"/>
      <c r="E772" s="18"/>
      <c r="F772" s="111" t="str">
        <f t="shared" si="29"/>
        <v/>
      </c>
      <c r="G772" s="145"/>
      <c r="H772" s="146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spans="1:32">
      <c r="A773" s="18"/>
      <c r="B773" s="7"/>
      <c r="C773" s="18"/>
      <c r="D773" s="7"/>
      <c r="E773" s="18"/>
      <c r="F773" s="111" t="str">
        <f t="shared" si="29"/>
        <v/>
      </c>
      <c r="G773" s="145"/>
      <c r="H773" s="146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spans="1:32">
      <c r="A774" s="18"/>
      <c r="B774" s="7"/>
      <c r="C774" s="18"/>
      <c r="D774" s="7"/>
      <c r="E774" s="18"/>
      <c r="F774" s="111" t="str">
        <f t="shared" si="29"/>
        <v/>
      </c>
      <c r="G774" s="145"/>
      <c r="H774" s="146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spans="1:32">
      <c r="A775" s="18"/>
      <c r="B775" s="7"/>
      <c r="C775" s="18"/>
      <c r="D775" s="7"/>
      <c r="E775" s="18"/>
      <c r="F775" s="111" t="str">
        <f t="shared" si="29"/>
        <v/>
      </c>
      <c r="G775" s="145"/>
      <c r="H775" s="146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spans="1:32">
      <c r="A776" s="18"/>
      <c r="B776" s="7"/>
      <c r="C776" s="18"/>
      <c r="D776" s="7"/>
      <c r="E776" s="18"/>
      <c r="F776" s="111" t="str">
        <f t="shared" si="29"/>
        <v/>
      </c>
      <c r="G776" s="145"/>
      <c r="H776" s="146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spans="1:32">
      <c r="A777" s="18"/>
      <c r="B777" s="7"/>
      <c r="C777" s="18"/>
      <c r="D777" s="7"/>
      <c r="E777" s="18"/>
      <c r="F777" s="111" t="str">
        <f t="shared" si="29"/>
        <v/>
      </c>
      <c r="G777" s="145"/>
      <c r="H777" s="146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spans="1:32">
      <c r="A778" s="18"/>
      <c r="B778" s="7"/>
      <c r="C778" s="18"/>
      <c r="D778" s="7"/>
      <c r="E778" s="18"/>
      <c r="F778" s="111" t="str">
        <f t="shared" si="29"/>
        <v/>
      </c>
      <c r="G778" s="145"/>
      <c r="H778" s="146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spans="1:32">
      <c r="A779" s="18"/>
      <c r="B779" s="7"/>
      <c r="C779" s="18"/>
      <c r="D779" s="7"/>
      <c r="E779" s="18"/>
      <c r="F779" s="111" t="str">
        <f t="shared" si="29"/>
        <v/>
      </c>
      <c r="G779" s="145"/>
      <c r="H779" s="146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spans="1:32">
      <c r="A780" s="18"/>
      <c r="B780" s="7"/>
      <c r="C780" s="18"/>
      <c r="D780" s="7"/>
      <c r="E780" s="18"/>
      <c r="F780" s="111" t="str">
        <f t="shared" si="29"/>
        <v/>
      </c>
      <c r="G780" s="145"/>
      <c r="H780" s="146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spans="1:32">
      <c r="A781" s="18"/>
      <c r="B781" s="7"/>
      <c r="C781" s="18"/>
      <c r="D781" s="7"/>
      <c r="E781" s="18"/>
      <c r="F781" s="111" t="str">
        <f t="shared" si="29"/>
        <v/>
      </c>
      <c r="G781" s="145"/>
      <c r="H781" s="146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spans="1:32">
      <c r="A782" s="18"/>
      <c r="B782" s="7"/>
      <c r="C782" s="18"/>
      <c r="D782" s="7"/>
      <c r="E782" s="18"/>
      <c r="F782" s="111" t="str">
        <f t="shared" si="29"/>
        <v/>
      </c>
      <c r="G782" s="145"/>
      <c r="H782" s="146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spans="1:32">
      <c r="A783" s="18"/>
      <c r="B783" s="7"/>
      <c r="C783" s="18"/>
      <c r="D783" s="7"/>
      <c r="E783" s="18"/>
      <c r="F783" s="111" t="str">
        <f t="shared" si="29"/>
        <v/>
      </c>
      <c r="G783" s="145"/>
      <c r="H783" s="146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spans="1:32">
      <c r="A784" s="18"/>
      <c r="B784" s="7"/>
      <c r="C784" s="18"/>
      <c r="D784" s="7"/>
      <c r="E784" s="18"/>
      <c r="F784" s="111" t="str">
        <f t="shared" si="29"/>
        <v/>
      </c>
      <c r="G784" s="145"/>
      <c r="H784" s="146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spans="1:32">
      <c r="A785" s="18"/>
      <c r="B785" s="7"/>
      <c r="C785" s="18"/>
      <c r="D785" s="7"/>
      <c r="E785" s="18"/>
      <c r="F785" s="111" t="str">
        <f t="shared" si="29"/>
        <v/>
      </c>
      <c r="G785" s="145"/>
      <c r="H785" s="146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spans="1:32">
      <c r="A786" s="18"/>
      <c r="B786" s="7"/>
      <c r="C786" s="18"/>
      <c r="D786" s="7"/>
      <c r="E786" s="18"/>
      <c r="F786" s="111" t="str">
        <f t="shared" si="29"/>
        <v/>
      </c>
      <c r="G786" s="145"/>
      <c r="H786" s="146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spans="1:32">
      <c r="A787" s="18"/>
      <c r="B787" s="7"/>
      <c r="C787" s="18"/>
      <c r="D787" s="7"/>
      <c r="E787" s="18"/>
      <c r="F787" s="111" t="str">
        <f t="shared" si="29"/>
        <v/>
      </c>
      <c r="G787" s="145"/>
      <c r="H787" s="146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spans="1:32">
      <c r="A788" s="18"/>
      <c r="B788" s="7"/>
      <c r="C788" s="18"/>
      <c r="D788" s="7"/>
      <c r="E788" s="18"/>
      <c r="F788" s="111" t="str">
        <f t="shared" si="29"/>
        <v/>
      </c>
      <c r="G788" s="145"/>
      <c r="H788" s="146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spans="1:32">
      <c r="A789" s="18"/>
      <c r="B789" s="7"/>
      <c r="C789" s="18"/>
      <c r="D789" s="7"/>
      <c r="E789" s="18"/>
      <c r="F789" s="111" t="str">
        <f t="shared" si="29"/>
        <v/>
      </c>
      <c r="G789" s="145"/>
      <c r="H789" s="146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spans="1:32">
      <c r="A790" s="18"/>
      <c r="B790" s="7"/>
      <c r="C790" s="18"/>
      <c r="D790" s="7"/>
      <c r="E790" s="18"/>
      <c r="F790" s="111" t="str">
        <f t="shared" si="29"/>
        <v/>
      </c>
      <c r="G790" s="145"/>
      <c r="H790" s="146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spans="1:32">
      <c r="A791" s="18"/>
      <c r="B791" s="7"/>
      <c r="C791" s="18"/>
      <c r="D791" s="7"/>
      <c r="E791" s="18"/>
      <c r="F791" s="111" t="str">
        <f t="shared" si="29"/>
        <v/>
      </c>
      <c r="G791" s="145"/>
      <c r="H791" s="146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spans="1:32">
      <c r="A792" s="18"/>
      <c r="B792" s="7"/>
      <c r="C792" s="18"/>
      <c r="D792" s="7"/>
      <c r="E792" s="18"/>
      <c r="F792" s="111" t="str">
        <f t="shared" si="29"/>
        <v/>
      </c>
      <c r="G792" s="145"/>
      <c r="H792" s="146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spans="1:32">
      <c r="A793" s="18"/>
      <c r="B793" s="7"/>
      <c r="C793" s="18"/>
      <c r="D793" s="7"/>
      <c r="E793" s="18"/>
      <c r="F793" s="111" t="str">
        <f t="shared" si="29"/>
        <v/>
      </c>
      <c r="G793" s="145"/>
      <c r="H793" s="146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spans="1:32">
      <c r="A794" s="18"/>
      <c r="B794" s="7"/>
      <c r="C794" s="18"/>
      <c r="D794" s="7"/>
      <c r="E794" s="18"/>
      <c r="F794" s="111" t="str">
        <f t="shared" si="29"/>
        <v/>
      </c>
      <c r="G794" s="145"/>
      <c r="H794" s="146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spans="1:32">
      <c r="A795" s="18"/>
      <c r="B795" s="7"/>
      <c r="C795" s="18"/>
      <c r="D795" s="7"/>
      <c r="E795" s="18"/>
      <c r="F795" s="111" t="str">
        <f t="shared" si="29"/>
        <v/>
      </c>
      <c r="G795" s="145"/>
      <c r="H795" s="146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spans="1:32">
      <c r="A796" s="18"/>
      <c r="B796" s="7"/>
      <c r="C796" s="18"/>
      <c r="D796" s="7"/>
      <c r="E796" s="18"/>
      <c r="F796" s="111" t="str">
        <f t="shared" si="29"/>
        <v/>
      </c>
      <c r="G796" s="145"/>
      <c r="H796" s="146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spans="1:32">
      <c r="A797" s="18"/>
      <c r="B797" s="7"/>
      <c r="C797" s="18"/>
      <c r="D797" s="7"/>
      <c r="E797" s="18"/>
      <c r="F797" s="111" t="str">
        <f t="shared" si="29"/>
        <v/>
      </c>
      <c r="G797" s="145"/>
      <c r="H797" s="146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spans="1:32">
      <c r="A798" s="18"/>
      <c r="B798" s="7"/>
      <c r="C798" s="18"/>
      <c r="D798" s="7"/>
      <c r="E798" s="18"/>
      <c r="F798" s="111" t="str">
        <f t="shared" si="29"/>
        <v/>
      </c>
      <c r="G798" s="145"/>
      <c r="H798" s="146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spans="1:32">
      <c r="A799" s="18"/>
      <c r="B799" s="7"/>
      <c r="C799" s="18"/>
      <c r="D799" s="7"/>
      <c r="E799" s="18"/>
      <c r="F799" s="111" t="str">
        <f t="shared" si="29"/>
        <v/>
      </c>
      <c r="G799" s="145"/>
      <c r="H799" s="146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spans="1:32">
      <c r="A800" s="18"/>
      <c r="B800" s="7"/>
      <c r="C800" s="18"/>
      <c r="D800" s="7"/>
      <c r="E800" s="18"/>
      <c r="F800" s="111" t="str">
        <f t="shared" si="29"/>
        <v/>
      </c>
      <c r="G800" s="145"/>
      <c r="H800" s="146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spans="1:32">
      <c r="A801" s="18"/>
      <c r="B801" s="7"/>
      <c r="C801" s="18"/>
      <c r="D801" s="7"/>
      <c r="E801" s="18"/>
      <c r="F801" s="111" t="str">
        <f t="shared" si="29"/>
        <v/>
      </c>
      <c r="G801" s="145"/>
      <c r="H801" s="146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spans="1:32">
      <c r="A802" s="18"/>
      <c r="B802" s="7"/>
      <c r="C802" s="18"/>
      <c r="D802" s="7"/>
      <c r="E802" s="18"/>
      <c r="F802" s="111" t="str">
        <f t="shared" si="29"/>
        <v/>
      </c>
      <c r="G802" s="145"/>
      <c r="H802" s="146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spans="1:32">
      <c r="A803" s="18"/>
      <c r="B803" s="7"/>
      <c r="C803" s="18"/>
      <c r="D803" s="7"/>
      <c r="E803" s="18"/>
      <c r="F803" s="111" t="str">
        <f t="shared" si="29"/>
        <v/>
      </c>
      <c r="G803" s="145"/>
      <c r="H803" s="146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spans="1:32">
      <c r="A804" s="18"/>
      <c r="B804" s="7"/>
      <c r="C804" s="18"/>
      <c r="D804" s="7"/>
      <c r="E804" s="18"/>
      <c r="F804" s="111" t="str">
        <f t="shared" si="29"/>
        <v/>
      </c>
      <c r="G804" s="145"/>
      <c r="H804" s="146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spans="1:32">
      <c r="A805" s="18"/>
      <c r="B805" s="7"/>
      <c r="C805" s="18"/>
      <c r="D805" s="7"/>
      <c r="E805" s="18"/>
      <c r="F805" s="111" t="str">
        <f t="shared" si="29"/>
        <v/>
      </c>
      <c r="G805" s="145"/>
      <c r="H805" s="146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spans="1:32">
      <c r="A806" s="18"/>
      <c r="B806" s="7"/>
      <c r="C806" s="18"/>
      <c r="D806" s="7"/>
      <c r="E806" s="18"/>
      <c r="F806" s="111" t="str">
        <f t="shared" si="29"/>
        <v/>
      </c>
      <c r="G806" s="145"/>
      <c r="H806" s="146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spans="1:32">
      <c r="A807" s="18"/>
      <c r="B807" s="7"/>
      <c r="C807" s="18"/>
      <c r="D807" s="7"/>
      <c r="E807" s="18"/>
      <c r="F807" s="111" t="str">
        <f t="shared" si="29"/>
        <v/>
      </c>
      <c r="G807" s="145"/>
      <c r="H807" s="146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spans="1:32">
      <c r="A808" s="18"/>
      <c r="B808" s="7"/>
      <c r="C808" s="18"/>
      <c r="D808" s="7"/>
      <c r="E808" s="18"/>
      <c r="F808" s="111" t="str">
        <f t="shared" si="29"/>
        <v/>
      </c>
      <c r="G808" s="145"/>
      <c r="H808" s="146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spans="1:32">
      <c r="A809" s="18"/>
      <c r="B809" s="7"/>
      <c r="C809" s="18"/>
      <c r="D809" s="7"/>
      <c r="E809" s="18"/>
      <c r="F809" s="111" t="str">
        <f t="shared" si="29"/>
        <v/>
      </c>
      <c r="G809" s="145"/>
      <c r="H809" s="146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spans="1:32">
      <c r="A810" s="18"/>
      <c r="B810" s="7"/>
      <c r="C810" s="18"/>
      <c r="D810" s="7"/>
      <c r="E810" s="18"/>
      <c r="F810" s="111" t="str">
        <f t="shared" si="29"/>
        <v/>
      </c>
      <c r="G810" s="145"/>
      <c r="H810" s="146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spans="1:32">
      <c r="A811" s="18"/>
      <c r="B811" s="7"/>
      <c r="C811" s="18"/>
      <c r="D811" s="7"/>
      <c r="E811" s="18"/>
      <c r="F811" s="111" t="str">
        <f t="shared" si="29"/>
        <v/>
      </c>
      <c r="G811" s="145"/>
      <c r="H811" s="146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spans="1:32">
      <c r="A812" s="18"/>
      <c r="B812" s="7"/>
      <c r="C812" s="18"/>
      <c r="D812" s="7"/>
      <c r="E812" s="18"/>
      <c r="F812" s="111" t="str">
        <f t="shared" si="29"/>
        <v/>
      </c>
      <c r="G812" s="145"/>
      <c r="H812" s="146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spans="1:32">
      <c r="A813" s="18"/>
      <c r="B813" s="7"/>
      <c r="C813" s="18"/>
      <c r="D813" s="7"/>
      <c r="E813" s="18"/>
      <c r="F813" s="111" t="str">
        <f t="shared" si="29"/>
        <v/>
      </c>
      <c r="G813" s="145"/>
      <c r="H813" s="146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spans="1:32">
      <c r="A814" s="18"/>
      <c r="B814" s="7"/>
      <c r="C814" s="18"/>
      <c r="D814" s="7"/>
      <c r="E814" s="18"/>
      <c r="F814" s="111" t="str">
        <f t="shared" si="29"/>
        <v/>
      </c>
      <c r="G814" s="145"/>
      <c r="H814" s="146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spans="1:32">
      <c r="A815" s="18"/>
      <c r="B815" s="7"/>
      <c r="C815" s="18"/>
      <c r="D815" s="7"/>
      <c r="E815" s="18"/>
      <c r="F815" s="111" t="str">
        <f t="shared" si="29"/>
        <v/>
      </c>
      <c r="G815" s="145"/>
      <c r="H815" s="146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spans="1:32">
      <c r="A816" s="18"/>
      <c r="B816" s="7"/>
      <c r="C816" s="18"/>
      <c r="D816" s="7"/>
      <c r="E816" s="18"/>
      <c r="F816" s="111" t="str">
        <f t="shared" si="29"/>
        <v/>
      </c>
      <c r="G816" s="145"/>
      <c r="H816" s="146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spans="1:32">
      <c r="A817" s="18"/>
      <c r="B817" s="7"/>
      <c r="C817" s="18"/>
      <c r="D817" s="7"/>
      <c r="E817" s="18"/>
      <c r="F817" s="111" t="str">
        <f t="shared" si="29"/>
        <v/>
      </c>
      <c r="G817" s="145"/>
      <c r="H817" s="146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spans="1:32">
      <c r="A818" s="18"/>
      <c r="B818" s="7"/>
      <c r="C818" s="18"/>
      <c r="D818" s="7"/>
      <c r="E818" s="18"/>
      <c r="F818" s="111" t="str">
        <f t="shared" si="29"/>
        <v/>
      </c>
      <c r="G818" s="145"/>
      <c r="H818" s="146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spans="1:32">
      <c r="A819" s="18"/>
      <c r="B819" s="7"/>
      <c r="C819" s="18"/>
      <c r="D819" s="7"/>
      <c r="E819" s="18"/>
      <c r="F819" s="111" t="str">
        <f t="shared" si="29"/>
        <v/>
      </c>
      <c r="G819" s="145"/>
      <c r="H819" s="146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spans="1:32">
      <c r="A820" s="18"/>
      <c r="B820" s="7"/>
      <c r="C820" s="18"/>
      <c r="D820" s="7"/>
      <c r="E820" s="18"/>
      <c r="F820" s="111" t="str">
        <f t="shared" si="29"/>
        <v/>
      </c>
      <c r="G820" s="145"/>
      <c r="H820" s="146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spans="1:32">
      <c r="A821" s="18"/>
      <c r="B821" s="7"/>
      <c r="C821" s="18"/>
      <c r="D821" s="7"/>
      <c r="E821" s="18"/>
      <c r="F821" s="111" t="str">
        <f t="shared" si="29"/>
        <v/>
      </c>
      <c r="G821" s="145"/>
      <c r="H821" s="146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spans="1:32">
      <c r="A822" s="18"/>
      <c r="B822" s="7"/>
      <c r="C822" s="18"/>
      <c r="D822" s="7"/>
      <c r="E822" s="18"/>
      <c r="F822" s="111" t="str">
        <f t="shared" si="29"/>
        <v/>
      </c>
      <c r="G822" s="145"/>
      <c r="H822" s="146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spans="1:32">
      <c r="A823" s="18"/>
      <c r="B823" s="7"/>
      <c r="C823" s="18"/>
      <c r="D823" s="7"/>
      <c r="E823" s="18"/>
      <c r="F823" s="111" t="str">
        <f t="shared" si="29"/>
        <v/>
      </c>
      <c r="G823" s="145"/>
      <c r="H823" s="146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spans="1:32">
      <c r="A824" s="18"/>
      <c r="B824" s="7"/>
      <c r="C824" s="18"/>
      <c r="D824" s="7"/>
      <c r="E824" s="18"/>
      <c r="F824" s="111" t="str">
        <f t="shared" si="29"/>
        <v/>
      </c>
      <c r="G824" s="145"/>
      <c r="H824" s="146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spans="1:32">
      <c r="A825" s="18"/>
      <c r="B825" s="7"/>
      <c r="C825" s="18"/>
      <c r="D825" s="7"/>
      <c r="E825" s="18"/>
      <c r="F825" s="111" t="str">
        <f t="shared" si="29"/>
        <v/>
      </c>
      <c r="G825" s="145"/>
      <c r="H825" s="146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spans="1:32">
      <c r="A826" s="18"/>
      <c r="B826" s="7"/>
      <c r="C826" s="18"/>
      <c r="D826" s="7"/>
      <c r="E826" s="18"/>
      <c r="F826" s="111" t="str">
        <f t="shared" si="29"/>
        <v/>
      </c>
      <c r="G826" s="145"/>
      <c r="H826" s="146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spans="1:32">
      <c r="A827" s="18"/>
      <c r="B827" s="7"/>
      <c r="C827" s="18"/>
      <c r="D827" s="7"/>
      <c r="E827" s="18"/>
      <c r="F827" s="111" t="str">
        <f t="shared" si="29"/>
        <v/>
      </c>
      <c r="G827" s="145"/>
      <c r="H827" s="146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spans="1:32">
      <c r="A828" s="18"/>
      <c r="B828" s="7"/>
      <c r="C828" s="18"/>
      <c r="D828" s="7"/>
      <c r="E828" s="18"/>
      <c r="F828" s="111" t="str">
        <f t="shared" si="29"/>
        <v/>
      </c>
      <c r="G828" s="145"/>
      <c r="H828" s="146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spans="1:32">
      <c r="A829" s="18"/>
      <c r="B829" s="7"/>
      <c r="C829" s="18"/>
      <c r="D829" s="7"/>
      <c r="E829" s="18"/>
      <c r="F829" s="111" t="str">
        <f t="shared" si="29"/>
        <v/>
      </c>
      <c r="G829" s="145"/>
      <c r="H829" s="146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spans="1:32">
      <c r="A830" s="18"/>
      <c r="B830" s="7"/>
      <c r="C830" s="18"/>
      <c r="D830" s="7"/>
      <c r="E830" s="18"/>
      <c r="F830" s="111" t="str">
        <f t="shared" si="29"/>
        <v/>
      </c>
      <c r="G830" s="145"/>
      <c r="H830" s="146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spans="1:32">
      <c r="A831" s="18"/>
      <c r="B831" s="7"/>
      <c r="C831" s="18"/>
      <c r="D831" s="7"/>
      <c r="E831" s="18"/>
      <c r="F831" s="111" t="str">
        <f t="shared" si="29"/>
        <v/>
      </c>
      <c r="G831" s="145"/>
      <c r="H831" s="146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spans="1:32">
      <c r="A832" s="18"/>
      <c r="B832" s="7"/>
      <c r="C832" s="18"/>
      <c r="D832" s="7"/>
      <c r="E832" s="18"/>
      <c r="F832" s="111" t="str">
        <f t="shared" si="29"/>
        <v/>
      </c>
      <c r="G832" s="145"/>
      <c r="H832" s="146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spans="1:32">
      <c r="A833" s="18"/>
      <c r="B833" s="7"/>
      <c r="C833" s="18"/>
      <c r="D833" s="7"/>
      <c r="E833" s="18"/>
      <c r="F833" s="111" t="str">
        <f t="shared" si="29"/>
        <v/>
      </c>
      <c r="G833" s="145"/>
      <c r="H833" s="146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spans="1:32">
      <c r="A834" s="18"/>
      <c r="B834" s="7"/>
      <c r="C834" s="18"/>
      <c r="D834" s="7"/>
      <c r="E834" s="18"/>
      <c r="F834" s="111" t="str">
        <f t="shared" si="29"/>
        <v/>
      </c>
      <c r="G834" s="145"/>
      <c r="H834" s="146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spans="1:32">
      <c r="A835" s="18"/>
      <c r="B835" s="7"/>
      <c r="C835" s="18"/>
      <c r="D835" s="7"/>
      <c r="E835" s="18"/>
      <c r="F835" s="111" t="str">
        <f t="shared" ref="F835:F898" si="30">IF(ISNUMBER(SEARCH("h",E835)), LEFT(E835,SEARCH("h",E835)-1) + IFERROR(MID(E835,SEARCH("h",E835)+1,LEN(E835)-SEARCH("h",E835)-1)/60, 0), IF(ISNUMBER(SEARCH("p",E835)), LEFT(E835,SEARCH("p",E835)-1)/60, "")
)</f>
        <v/>
      </c>
      <c r="G835" s="145"/>
      <c r="H835" s="146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spans="1:32">
      <c r="A836" s="18"/>
      <c r="B836" s="7"/>
      <c r="C836" s="18"/>
      <c r="D836" s="7"/>
      <c r="E836" s="18"/>
      <c r="F836" s="111" t="str">
        <f t="shared" si="30"/>
        <v/>
      </c>
      <c r="G836" s="145"/>
      <c r="H836" s="146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spans="1:32">
      <c r="A837" s="18"/>
      <c r="B837" s="7"/>
      <c r="C837" s="18"/>
      <c r="D837" s="7"/>
      <c r="E837" s="18"/>
      <c r="F837" s="111" t="str">
        <f t="shared" si="30"/>
        <v/>
      </c>
      <c r="G837" s="145"/>
      <c r="H837" s="146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spans="1:32">
      <c r="A838" s="18"/>
      <c r="B838" s="7"/>
      <c r="C838" s="18"/>
      <c r="D838" s="7"/>
      <c r="E838" s="18"/>
      <c r="F838" s="111" t="str">
        <f t="shared" si="30"/>
        <v/>
      </c>
      <c r="G838" s="145"/>
      <c r="H838" s="146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spans="1:32">
      <c r="A839" s="18"/>
      <c r="B839" s="7"/>
      <c r="C839" s="18"/>
      <c r="D839" s="7"/>
      <c r="E839" s="18"/>
      <c r="F839" s="111" t="str">
        <f t="shared" si="30"/>
        <v/>
      </c>
      <c r="G839" s="145"/>
      <c r="H839" s="146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spans="1:32">
      <c r="A840" s="18"/>
      <c r="B840" s="7"/>
      <c r="C840" s="18"/>
      <c r="D840" s="7"/>
      <c r="E840" s="18"/>
      <c r="F840" s="111" t="str">
        <f t="shared" si="30"/>
        <v/>
      </c>
      <c r="G840" s="145"/>
      <c r="H840" s="146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spans="1:32">
      <c r="A841" s="18"/>
      <c r="B841" s="7"/>
      <c r="C841" s="18"/>
      <c r="D841" s="7"/>
      <c r="E841" s="18"/>
      <c r="F841" s="111" t="str">
        <f t="shared" si="30"/>
        <v/>
      </c>
      <c r="G841" s="145"/>
      <c r="H841" s="146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spans="1:32">
      <c r="A842" s="18"/>
      <c r="B842" s="7"/>
      <c r="C842" s="18"/>
      <c r="D842" s="7"/>
      <c r="E842" s="18"/>
      <c r="F842" s="111" t="str">
        <f t="shared" si="30"/>
        <v/>
      </c>
      <c r="G842" s="145"/>
      <c r="H842" s="146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spans="1:32">
      <c r="A843" s="18"/>
      <c r="B843" s="7"/>
      <c r="C843" s="18"/>
      <c r="D843" s="7"/>
      <c r="E843" s="18"/>
      <c r="F843" s="111" t="str">
        <f t="shared" si="30"/>
        <v/>
      </c>
      <c r="G843" s="145"/>
      <c r="H843" s="146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spans="1:32">
      <c r="A844" s="18"/>
      <c r="B844" s="7"/>
      <c r="C844" s="18"/>
      <c r="D844" s="7"/>
      <c r="E844" s="18"/>
      <c r="F844" s="111" t="str">
        <f t="shared" si="30"/>
        <v/>
      </c>
      <c r="G844" s="145"/>
      <c r="H844" s="146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spans="1:32">
      <c r="A845" s="18"/>
      <c r="B845" s="7"/>
      <c r="C845" s="18"/>
      <c r="D845" s="7"/>
      <c r="E845" s="18"/>
      <c r="F845" s="111" t="str">
        <f t="shared" si="30"/>
        <v/>
      </c>
      <c r="G845" s="145"/>
      <c r="H845" s="146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spans="1:32">
      <c r="A846" s="18"/>
      <c r="B846" s="7"/>
      <c r="C846" s="18"/>
      <c r="D846" s="7"/>
      <c r="E846" s="18"/>
      <c r="F846" s="111" t="str">
        <f t="shared" si="30"/>
        <v/>
      </c>
      <c r="G846" s="145"/>
      <c r="H846" s="146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spans="1:32">
      <c r="A847" s="18"/>
      <c r="B847" s="7"/>
      <c r="C847" s="18"/>
      <c r="D847" s="7"/>
      <c r="E847" s="18"/>
      <c r="F847" s="111" t="str">
        <f t="shared" si="30"/>
        <v/>
      </c>
      <c r="G847" s="145"/>
      <c r="H847" s="146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spans="1:32">
      <c r="A848" s="18"/>
      <c r="B848" s="7"/>
      <c r="C848" s="18"/>
      <c r="D848" s="7"/>
      <c r="E848" s="18"/>
      <c r="F848" s="111" t="str">
        <f t="shared" si="30"/>
        <v/>
      </c>
      <c r="G848" s="145"/>
      <c r="H848" s="146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spans="1:32">
      <c r="A849" s="18"/>
      <c r="B849" s="7"/>
      <c r="C849" s="18"/>
      <c r="D849" s="7"/>
      <c r="E849" s="18"/>
      <c r="F849" s="111" t="str">
        <f t="shared" si="30"/>
        <v/>
      </c>
      <c r="G849" s="145"/>
      <c r="H849" s="146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spans="1:32">
      <c r="A850" s="18"/>
      <c r="B850" s="7"/>
      <c r="C850" s="18"/>
      <c r="D850" s="7"/>
      <c r="E850" s="18"/>
      <c r="F850" s="111" t="str">
        <f t="shared" si="30"/>
        <v/>
      </c>
      <c r="G850" s="145"/>
      <c r="H850" s="146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spans="1:32">
      <c r="A851" s="18"/>
      <c r="B851" s="7"/>
      <c r="C851" s="18"/>
      <c r="D851" s="7"/>
      <c r="E851" s="18"/>
      <c r="F851" s="111" t="str">
        <f t="shared" si="30"/>
        <v/>
      </c>
      <c r="G851" s="145"/>
      <c r="H851" s="146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spans="1:32">
      <c r="A852" s="18"/>
      <c r="B852" s="7"/>
      <c r="C852" s="18"/>
      <c r="D852" s="7"/>
      <c r="E852" s="18"/>
      <c r="F852" s="111" t="str">
        <f t="shared" si="30"/>
        <v/>
      </c>
      <c r="G852" s="145"/>
      <c r="H852" s="146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spans="1:32">
      <c r="A853" s="18"/>
      <c r="B853" s="7"/>
      <c r="C853" s="18"/>
      <c r="D853" s="7"/>
      <c r="E853" s="18"/>
      <c r="F853" s="111" t="str">
        <f t="shared" si="30"/>
        <v/>
      </c>
      <c r="G853" s="145"/>
      <c r="H853" s="146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spans="1:32">
      <c r="A854" s="18"/>
      <c r="B854" s="7"/>
      <c r="C854" s="18"/>
      <c r="D854" s="7"/>
      <c r="E854" s="18"/>
      <c r="F854" s="111" t="str">
        <f t="shared" si="30"/>
        <v/>
      </c>
      <c r="G854" s="145"/>
      <c r="H854" s="146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spans="1:32">
      <c r="A855" s="18"/>
      <c r="B855" s="7"/>
      <c r="C855" s="18"/>
      <c r="D855" s="7"/>
      <c r="E855" s="18"/>
      <c r="F855" s="111" t="str">
        <f t="shared" si="30"/>
        <v/>
      </c>
      <c r="G855" s="145"/>
      <c r="H855" s="146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spans="1:32">
      <c r="A856" s="18"/>
      <c r="B856" s="7"/>
      <c r="C856" s="18"/>
      <c r="D856" s="7"/>
      <c r="E856" s="18"/>
      <c r="F856" s="111" t="str">
        <f t="shared" si="30"/>
        <v/>
      </c>
      <c r="G856" s="145"/>
      <c r="H856" s="146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spans="1:32">
      <c r="A857" s="18"/>
      <c r="B857" s="7"/>
      <c r="C857" s="18"/>
      <c r="D857" s="7"/>
      <c r="E857" s="18"/>
      <c r="F857" s="111" t="str">
        <f t="shared" si="30"/>
        <v/>
      </c>
      <c r="G857" s="145"/>
      <c r="H857" s="146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spans="1:32">
      <c r="A858" s="18"/>
      <c r="B858" s="7"/>
      <c r="C858" s="18"/>
      <c r="D858" s="7"/>
      <c r="E858" s="18"/>
      <c r="F858" s="111" t="str">
        <f t="shared" si="30"/>
        <v/>
      </c>
      <c r="G858" s="145"/>
      <c r="H858" s="146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spans="1:32">
      <c r="A859" s="18"/>
      <c r="B859" s="7"/>
      <c r="C859" s="18"/>
      <c r="D859" s="7"/>
      <c r="E859" s="18"/>
      <c r="F859" s="111" t="str">
        <f t="shared" si="30"/>
        <v/>
      </c>
      <c r="G859" s="145"/>
      <c r="H859" s="146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spans="1:32">
      <c r="A860" s="18"/>
      <c r="B860" s="7"/>
      <c r="C860" s="18"/>
      <c r="D860" s="7"/>
      <c r="E860" s="18"/>
      <c r="F860" s="111" t="str">
        <f t="shared" si="30"/>
        <v/>
      </c>
      <c r="G860" s="145"/>
      <c r="H860" s="146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spans="1:32">
      <c r="A861" s="18"/>
      <c r="B861" s="7"/>
      <c r="C861" s="18"/>
      <c r="D861" s="7"/>
      <c r="E861" s="18"/>
      <c r="F861" s="111" t="str">
        <f t="shared" si="30"/>
        <v/>
      </c>
      <c r="G861" s="145"/>
      <c r="H861" s="146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spans="1:32">
      <c r="A862" s="18"/>
      <c r="B862" s="7"/>
      <c r="C862" s="18"/>
      <c r="D862" s="7"/>
      <c r="E862" s="18"/>
      <c r="F862" s="111" t="str">
        <f t="shared" si="30"/>
        <v/>
      </c>
      <c r="G862" s="145"/>
      <c r="H862" s="146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spans="1:32">
      <c r="A863" s="18"/>
      <c r="B863" s="7"/>
      <c r="C863" s="18"/>
      <c r="D863" s="7"/>
      <c r="E863" s="18"/>
      <c r="F863" s="111" t="str">
        <f t="shared" si="30"/>
        <v/>
      </c>
      <c r="G863" s="145"/>
      <c r="H863" s="146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spans="1:32">
      <c r="A864" s="18"/>
      <c r="B864" s="7"/>
      <c r="C864" s="18"/>
      <c r="D864" s="7"/>
      <c r="E864" s="18"/>
      <c r="F864" s="111" t="str">
        <f t="shared" si="30"/>
        <v/>
      </c>
      <c r="G864" s="145"/>
      <c r="H864" s="146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spans="1:32">
      <c r="A865" s="18"/>
      <c r="B865" s="7"/>
      <c r="C865" s="18"/>
      <c r="D865" s="7"/>
      <c r="E865" s="18"/>
      <c r="F865" s="111" t="str">
        <f t="shared" si="30"/>
        <v/>
      </c>
      <c r="G865" s="145"/>
      <c r="H865" s="146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spans="1:32">
      <c r="A866" s="18"/>
      <c r="B866" s="7"/>
      <c r="C866" s="18"/>
      <c r="D866" s="7"/>
      <c r="E866" s="18"/>
      <c r="F866" s="111" t="str">
        <f t="shared" si="30"/>
        <v/>
      </c>
      <c r="G866" s="145"/>
      <c r="H866" s="146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spans="1:32">
      <c r="A867" s="18"/>
      <c r="B867" s="7"/>
      <c r="C867" s="18"/>
      <c r="D867" s="7"/>
      <c r="E867" s="18"/>
      <c r="F867" s="111" t="str">
        <f t="shared" si="30"/>
        <v/>
      </c>
      <c r="G867" s="145"/>
      <c r="H867" s="146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spans="1:32">
      <c r="A868" s="18"/>
      <c r="B868" s="7"/>
      <c r="C868" s="18"/>
      <c r="D868" s="7"/>
      <c r="E868" s="18"/>
      <c r="F868" s="111" t="str">
        <f t="shared" si="30"/>
        <v/>
      </c>
      <c r="G868" s="145"/>
      <c r="H868" s="146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spans="1:32">
      <c r="A869" s="18"/>
      <c r="B869" s="7"/>
      <c r="C869" s="18"/>
      <c r="D869" s="7"/>
      <c r="E869" s="18"/>
      <c r="F869" s="111" t="str">
        <f t="shared" si="30"/>
        <v/>
      </c>
      <c r="G869" s="145"/>
      <c r="H869" s="146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spans="1:32">
      <c r="A870" s="18"/>
      <c r="B870" s="7"/>
      <c r="C870" s="18"/>
      <c r="D870" s="7"/>
      <c r="E870" s="18"/>
      <c r="F870" s="111" t="str">
        <f t="shared" si="30"/>
        <v/>
      </c>
      <c r="G870" s="145"/>
      <c r="H870" s="146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spans="1:32">
      <c r="A871" s="18"/>
      <c r="B871" s="7"/>
      <c r="C871" s="18"/>
      <c r="D871" s="7"/>
      <c r="E871" s="18"/>
      <c r="F871" s="111" t="str">
        <f t="shared" si="30"/>
        <v/>
      </c>
      <c r="G871" s="145"/>
      <c r="H871" s="146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spans="1:32">
      <c r="A872" s="18"/>
      <c r="B872" s="7"/>
      <c r="C872" s="18"/>
      <c r="D872" s="7"/>
      <c r="E872" s="18"/>
      <c r="F872" s="111" t="str">
        <f t="shared" si="30"/>
        <v/>
      </c>
      <c r="G872" s="145"/>
      <c r="H872" s="146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spans="1:32">
      <c r="A873" s="18"/>
      <c r="B873" s="7"/>
      <c r="C873" s="18"/>
      <c r="D873" s="7"/>
      <c r="E873" s="18"/>
      <c r="F873" s="111" t="str">
        <f t="shared" si="30"/>
        <v/>
      </c>
      <c r="G873" s="145"/>
      <c r="H873" s="146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spans="1:32">
      <c r="A874" s="18"/>
      <c r="B874" s="7"/>
      <c r="C874" s="18"/>
      <c r="D874" s="7"/>
      <c r="E874" s="18"/>
      <c r="F874" s="111" t="str">
        <f t="shared" si="30"/>
        <v/>
      </c>
      <c r="G874" s="145"/>
      <c r="H874" s="146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spans="1:32">
      <c r="A875" s="18"/>
      <c r="B875" s="7"/>
      <c r="C875" s="18"/>
      <c r="D875" s="7"/>
      <c r="E875" s="18"/>
      <c r="F875" s="111" t="str">
        <f t="shared" si="30"/>
        <v/>
      </c>
      <c r="G875" s="145"/>
      <c r="H875" s="146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spans="1:32">
      <c r="A876" s="18"/>
      <c r="B876" s="7"/>
      <c r="C876" s="18"/>
      <c r="D876" s="7"/>
      <c r="E876" s="18"/>
      <c r="F876" s="111" t="str">
        <f t="shared" si="30"/>
        <v/>
      </c>
      <c r="G876" s="145"/>
      <c r="H876" s="146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spans="1:32">
      <c r="A877" s="18"/>
      <c r="B877" s="7"/>
      <c r="C877" s="18"/>
      <c r="D877" s="7"/>
      <c r="E877" s="18"/>
      <c r="F877" s="111" t="str">
        <f t="shared" si="30"/>
        <v/>
      </c>
      <c r="G877" s="145"/>
      <c r="H877" s="146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spans="1:32">
      <c r="A878" s="18"/>
      <c r="B878" s="7"/>
      <c r="C878" s="18"/>
      <c r="D878" s="7"/>
      <c r="E878" s="18"/>
      <c r="F878" s="111" t="str">
        <f t="shared" si="30"/>
        <v/>
      </c>
      <c r="G878" s="145"/>
      <c r="H878" s="146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spans="1:32">
      <c r="A879" s="18"/>
      <c r="B879" s="7"/>
      <c r="C879" s="18"/>
      <c r="D879" s="7"/>
      <c r="E879" s="18"/>
      <c r="F879" s="111" t="str">
        <f t="shared" si="30"/>
        <v/>
      </c>
      <c r="G879" s="145"/>
      <c r="H879" s="146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spans="1:32">
      <c r="A880" s="18"/>
      <c r="B880" s="7"/>
      <c r="C880" s="18"/>
      <c r="D880" s="7"/>
      <c r="E880" s="18"/>
      <c r="F880" s="111" t="str">
        <f t="shared" si="30"/>
        <v/>
      </c>
      <c r="G880" s="145"/>
      <c r="H880" s="146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spans="1:32">
      <c r="A881" s="18"/>
      <c r="B881" s="7"/>
      <c r="C881" s="18"/>
      <c r="D881" s="7"/>
      <c r="E881" s="18"/>
      <c r="F881" s="111" t="str">
        <f t="shared" si="30"/>
        <v/>
      </c>
      <c r="G881" s="145"/>
      <c r="H881" s="146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spans="1:32">
      <c r="A882" s="18"/>
      <c r="B882" s="7"/>
      <c r="C882" s="18"/>
      <c r="D882" s="7"/>
      <c r="E882" s="18"/>
      <c r="F882" s="111" t="str">
        <f t="shared" si="30"/>
        <v/>
      </c>
      <c r="G882" s="145"/>
      <c r="H882" s="146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spans="1:32">
      <c r="A883" s="18"/>
      <c r="B883" s="7"/>
      <c r="C883" s="18"/>
      <c r="D883" s="7"/>
      <c r="E883" s="18"/>
      <c r="F883" s="111" t="str">
        <f t="shared" si="30"/>
        <v/>
      </c>
      <c r="G883" s="145"/>
      <c r="H883" s="146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spans="1:32">
      <c r="A884" s="18"/>
      <c r="B884" s="7"/>
      <c r="C884" s="18"/>
      <c r="D884" s="7"/>
      <c r="E884" s="18"/>
      <c r="F884" s="111" t="str">
        <f t="shared" si="30"/>
        <v/>
      </c>
      <c r="G884" s="145"/>
      <c r="H884" s="146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spans="1:32">
      <c r="A885" s="18"/>
      <c r="B885" s="7"/>
      <c r="C885" s="18"/>
      <c r="D885" s="7"/>
      <c r="E885" s="18"/>
      <c r="F885" s="111" t="str">
        <f t="shared" si="30"/>
        <v/>
      </c>
      <c r="G885" s="145"/>
      <c r="H885" s="146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spans="1:32">
      <c r="A886" s="18"/>
      <c r="B886" s="7"/>
      <c r="C886" s="18"/>
      <c r="D886" s="7"/>
      <c r="E886" s="18"/>
      <c r="F886" s="111" t="str">
        <f t="shared" si="30"/>
        <v/>
      </c>
      <c r="G886" s="145"/>
      <c r="H886" s="146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spans="1:32">
      <c r="A887" s="18"/>
      <c r="B887" s="7"/>
      <c r="C887" s="18"/>
      <c r="D887" s="7"/>
      <c r="E887" s="18"/>
      <c r="F887" s="111" t="str">
        <f t="shared" si="30"/>
        <v/>
      </c>
      <c r="G887" s="145"/>
      <c r="H887" s="146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spans="1:32">
      <c r="A888" s="18"/>
      <c r="B888" s="7"/>
      <c r="C888" s="18"/>
      <c r="D888" s="7"/>
      <c r="E888" s="18"/>
      <c r="F888" s="111" t="str">
        <f t="shared" si="30"/>
        <v/>
      </c>
      <c r="G888" s="145"/>
      <c r="H888" s="146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spans="1:32">
      <c r="A889" s="18"/>
      <c r="B889" s="7"/>
      <c r="C889" s="18"/>
      <c r="D889" s="7"/>
      <c r="E889" s="18"/>
      <c r="F889" s="111" t="str">
        <f t="shared" si="30"/>
        <v/>
      </c>
      <c r="G889" s="145"/>
      <c r="H889" s="146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spans="1:32">
      <c r="A890" s="18"/>
      <c r="B890" s="7"/>
      <c r="C890" s="18"/>
      <c r="D890" s="7"/>
      <c r="E890" s="18"/>
      <c r="F890" s="111" t="str">
        <f t="shared" si="30"/>
        <v/>
      </c>
      <c r="G890" s="145"/>
      <c r="H890" s="146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spans="1:32">
      <c r="A891" s="18"/>
      <c r="B891" s="7"/>
      <c r="C891" s="18"/>
      <c r="D891" s="7"/>
      <c r="E891" s="18"/>
      <c r="F891" s="111" t="str">
        <f t="shared" si="30"/>
        <v/>
      </c>
      <c r="G891" s="145"/>
      <c r="H891" s="146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spans="1:32">
      <c r="A892" s="18"/>
      <c r="B892" s="7"/>
      <c r="C892" s="18"/>
      <c r="D892" s="7"/>
      <c r="E892" s="18"/>
      <c r="F892" s="111" t="str">
        <f t="shared" si="30"/>
        <v/>
      </c>
      <c r="G892" s="145"/>
      <c r="H892" s="146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spans="1:32">
      <c r="A893" s="18"/>
      <c r="B893" s="7"/>
      <c r="C893" s="18"/>
      <c r="D893" s="7"/>
      <c r="E893" s="18"/>
      <c r="F893" s="111" t="str">
        <f t="shared" si="30"/>
        <v/>
      </c>
      <c r="G893" s="145"/>
      <c r="H893" s="146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spans="1:32">
      <c r="A894" s="18"/>
      <c r="B894" s="7"/>
      <c r="C894" s="18"/>
      <c r="D894" s="7"/>
      <c r="E894" s="18"/>
      <c r="F894" s="111" t="str">
        <f t="shared" si="30"/>
        <v/>
      </c>
      <c r="G894" s="145"/>
      <c r="H894" s="146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spans="1:32">
      <c r="A895" s="18"/>
      <c r="B895" s="7"/>
      <c r="C895" s="18"/>
      <c r="D895" s="7"/>
      <c r="E895" s="18"/>
      <c r="F895" s="111" t="str">
        <f t="shared" si="30"/>
        <v/>
      </c>
      <c r="G895" s="145"/>
      <c r="H895" s="146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spans="1:32">
      <c r="A896" s="18"/>
      <c r="B896" s="7"/>
      <c r="C896" s="18"/>
      <c r="D896" s="7"/>
      <c r="E896" s="18"/>
      <c r="F896" s="111" t="str">
        <f t="shared" si="30"/>
        <v/>
      </c>
      <c r="G896" s="145"/>
      <c r="H896" s="146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spans="1:32">
      <c r="A897" s="18"/>
      <c r="B897" s="7"/>
      <c r="C897" s="18"/>
      <c r="D897" s="7"/>
      <c r="E897" s="18"/>
      <c r="F897" s="111" t="str">
        <f t="shared" si="30"/>
        <v/>
      </c>
      <c r="G897" s="145"/>
      <c r="H897" s="146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spans="1:32">
      <c r="A898" s="18"/>
      <c r="B898" s="7"/>
      <c r="C898" s="18"/>
      <c r="D898" s="7"/>
      <c r="E898" s="18"/>
      <c r="F898" s="111" t="str">
        <f t="shared" si="30"/>
        <v/>
      </c>
      <c r="G898" s="145"/>
      <c r="H898" s="146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spans="1:32">
      <c r="A899" s="18"/>
      <c r="B899" s="7"/>
      <c r="C899" s="18"/>
      <c r="D899" s="7"/>
      <c r="E899" s="18"/>
      <c r="F899" s="111" t="str">
        <f t="shared" ref="F899:F962" si="31">IF(ISNUMBER(SEARCH("h",E899)), LEFT(E899,SEARCH("h",E899)-1) + IFERROR(MID(E899,SEARCH("h",E899)+1,LEN(E899)-SEARCH("h",E899)-1)/60, 0), IF(ISNUMBER(SEARCH("p",E899)), LEFT(E899,SEARCH("p",E899)-1)/60, "")
)</f>
        <v/>
      </c>
      <c r="G899" s="145"/>
      <c r="H899" s="146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spans="1:32">
      <c r="A900" s="18"/>
      <c r="B900" s="7"/>
      <c r="C900" s="18"/>
      <c r="D900" s="7"/>
      <c r="E900" s="18"/>
      <c r="F900" s="111" t="str">
        <f t="shared" si="31"/>
        <v/>
      </c>
      <c r="G900" s="145"/>
      <c r="H900" s="146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spans="1:32">
      <c r="A901" s="18"/>
      <c r="B901" s="7"/>
      <c r="C901" s="18"/>
      <c r="D901" s="7"/>
      <c r="E901" s="18"/>
      <c r="F901" s="111" t="str">
        <f t="shared" si="31"/>
        <v/>
      </c>
      <c r="G901" s="145"/>
      <c r="H901" s="146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spans="1:32">
      <c r="A902" s="18"/>
      <c r="B902" s="7"/>
      <c r="C902" s="18"/>
      <c r="D902" s="7"/>
      <c r="E902" s="18"/>
      <c r="F902" s="111" t="str">
        <f t="shared" si="31"/>
        <v/>
      </c>
      <c r="G902" s="145"/>
      <c r="H902" s="146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spans="1:32">
      <c r="A903" s="18"/>
      <c r="B903" s="7"/>
      <c r="C903" s="18"/>
      <c r="D903" s="7"/>
      <c r="E903" s="18"/>
      <c r="F903" s="111" t="str">
        <f t="shared" si="31"/>
        <v/>
      </c>
      <c r="G903" s="145"/>
      <c r="H903" s="146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spans="1:32">
      <c r="A904" s="18"/>
      <c r="B904" s="7"/>
      <c r="C904" s="18"/>
      <c r="D904" s="7"/>
      <c r="E904" s="18"/>
      <c r="F904" s="111" t="str">
        <f t="shared" si="31"/>
        <v/>
      </c>
      <c r="G904" s="145"/>
      <c r="H904" s="146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spans="1:32">
      <c r="A905" s="18"/>
      <c r="B905" s="7"/>
      <c r="C905" s="18"/>
      <c r="D905" s="7"/>
      <c r="E905" s="18"/>
      <c r="F905" s="111" t="str">
        <f t="shared" si="31"/>
        <v/>
      </c>
      <c r="G905" s="145"/>
      <c r="H905" s="146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spans="1:32">
      <c r="A906" s="18"/>
      <c r="B906" s="7"/>
      <c r="C906" s="18"/>
      <c r="D906" s="7"/>
      <c r="E906" s="18"/>
      <c r="F906" s="111" t="str">
        <f t="shared" si="31"/>
        <v/>
      </c>
      <c r="G906" s="145"/>
      <c r="H906" s="146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spans="1:32">
      <c r="A907" s="18"/>
      <c r="B907" s="7"/>
      <c r="C907" s="18"/>
      <c r="D907" s="7"/>
      <c r="E907" s="18"/>
      <c r="F907" s="111" t="str">
        <f t="shared" si="31"/>
        <v/>
      </c>
      <c r="G907" s="145"/>
      <c r="H907" s="146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spans="1:32">
      <c r="A908" s="18"/>
      <c r="B908" s="7"/>
      <c r="C908" s="18"/>
      <c r="D908" s="7"/>
      <c r="E908" s="18"/>
      <c r="F908" s="111" t="str">
        <f t="shared" si="31"/>
        <v/>
      </c>
      <c r="G908" s="145"/>
      <c r="H908" s="146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spans="1:32">
      <c r="A909" s="18"/>
      <c r="B909" s="7"/>
      <c r="C909" s="18"/>
      <c r="D909" s="7"/>
      <c r="E909" s="18"/>
      <c r="F909" s="111" t="str">
        <f t="shared" si="31"/>
        <v/>
      </c>
      <c r="G909" s="145"/>
      <c r="H909" s="146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spans="1:32">
      <c r="A910" s="18"/>
      <c r="B910" s="7"/>
      <c r="C910" s="18"/>
      <c r="D910" s="7"/>
      <c r="E910" s="18"/>
      <c r="F910" s="111" t="str">
        <f t="shared" si="31"/>
        <v/>
      </c>
      <c r="G910" s="145"/>
      <c r="H910" s="146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spans="1:32">
      <c r="A911" s="18"/>
      <c r="B911" s="7"/>
      <c r="C911" s="18"/>
      <c r="D911" s="7"/>
      <c r="E911" s="18"/>
      <c r="F911" s="111" t="str">
        <f t="shared" si="31"/>
        <v/>
      </c>
      <c r="G911" s="145"/>
      <c r="H911" s="146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spans="1:32">
      <c r="A912" s="18"/>
      <c r="B912" s="7"/>
      <c r="C912" s="18"/>
      <c r="D912" s="7"/>
      <c r="E912" s="18"/>
      <c r="F912" s="111" t="str">
        <f t="shared" si="31"/>
        <v/>
      </c>
      <c r="G912" s="145"/>
      <c r="H912" s="146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spans="1:32">
      <c r="A913" s="18"/>
      <c r="B913" s="7"/>
      <c r="C913" s="18"/>
      <c r="D913" s="7"/>
      <c r="E913" s="18"/>
      <c r="F913" s="111" t="str">
        <f t="shared" si="31"/>
        <v/>
      </c>
      <c r="G913" s="145"/>
      <c r="H913" s="146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spans="1:32">
      <c r="A914" s="18"/>
      <c r="B914" s="7"/>
      <c r="C914" s="18"/>
      <c r="D914" s="7"/>
      <c r="E914" s="18"/>
      <c r="F914" s="111" t="str">
        <f t="shared" si="31"/>
        <v/>
      </c>
      <c r="G914" s="145"/>
      <c r="H914" s="146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spans="1:32">
      <c r="A915" s="18"/>
      <c r="B915" s="7"/>
      <c r="C915" s="18"/>
      <c r="D915" s="7"/>
      <c r="E915" s="18"/>
      <c r="F915" s="111" t="str">
        <f t="shared" si="31"/>
        <v/>
      </c>
      <c r="G915" s="145"/>
      <c r="H915" s="146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spans="1:32">
      <c r="A916" s="18"/>
      <c r="B916" s="7"/>
      <c r="C916" s="18"/>
      <c r="D916" s="7"/>
      <c r="E916" s="18"/>
      <c r="F916" s="111" t="str">
        <f t="shared" si="31"/>
        <v/>
      </c>
      <c r="G916" s="145"/>
      <c r="H916" s="146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spans="1:32">
      <c r="A917" s="18"/>
      <c r="B917" s="7"/>
      <c r="C917" s="18"/>
      <c r="D917" s="7"/>
      <c r="E917" s="18"/>
      <c r="F917" s="111" t="str">
        <f t="shared" si="31"/>
        <v/>
      </c>
      <c r="G917" s="145"/>
      <c r="H917" s="146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spans="1:32">
      <c r="A918" s="18"/>
      <c r="B918" s="7"/>
      <c r="C918" s="18"/>
      <c r="D918" s="7"/>
      <c r="E918" s="18"/>
      <c r="F918" s="111" t="str">
        <f t="shared" si="31"/>
        <v/>
      </c>
      <c r="G918" s="145"/>
      <c r="H918" s="146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spans="1:32">
      <c r="A919" s="18"/>
      <c r="B919" s="7"/>
      <c r="C919" s="18"/>
      <c r="D919" s="7"/>
      <c r="E919" s="18"/>
      <c r="F919" s="111" t="str">
        <f t="shared" si="31"/>
        <v/>
      </c>
      <c r="G919" s="145"/>
      <c r="H919" s="146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spans="1:32">
      <c r="A920" s="18"/>
      <c r="B920" s="7"/>
      <c r="C920" s="18"/>
      <c r="D920" s="7"/>
      <c r="E920" s="18"/>
      <c r="F920" s="111" t="str">
        <f t="shared" si="31"/>
        <v/>
      </c>
      <c r="G920" s="145"/>
      <c r="H920" s="146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spans="1:32">
      <c r="A921" s="18"/>
      <c r="B921" s="7"/>
      <c r="C921" s="18"/>
      <c r="D921" s="7"/>
      <c r="E921" s="18"/>
      <c r="F921" s="111" t="str">
        <f t="shared" si="31"/>
        <v/>
      </c>
      <c r="G921" s="145"/>
      <c r="H921" s="146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spans="1:32">
      <c r="A922" s="18"/>
      <c r="B922" s="7"/>
      <c r="C922" s="18"/>
      <c r="D922" s="7"/>
      <c r="E922" s="18"/>
      <c r="F922" s="111" t="str">
        <f t="shared" si="31"/>
        <v/>
      </c>
      <c r="G922" s="145"/>
      <c r="H922" s="146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spans="1:32">
      <c r="A923" s="18"/>
      <c r="B923" s="7"/>
      <c r="C923" s="18"/>
      <c r="D923" s="7"/>
      <c r="E923" s="18"/>
      <c r="F923" s="111" t="str">
        <f t="shared" si="31"/>
        <v/>
      </c>
      <c r="G923" s="145"/>
      <c r="H923" s="146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spans="1:32">
      <c r="A924" s="18"/>
      <c r="B924" s="7"/>
      <c r="C924" s="18"/>
      <c r="D924" s="7"/>
      <c r="E924" s="18"/>
      <c r="F924" s="111" t="str">
        <f t="shared" si="31"/>
        <v/>
      </c>
      <c r="G924" s="145"/>
      <c r="H924" s="146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spans="1:32">
      <c r="A925" s="18"/>
      <c r="B925" s="7"/>
      <c r="C925" s="18"/>
      <c r="D925" s="7"/>
      <c r="E925" s="18"/>
      <c r="F925" s="111" t="str">
        <f t="shared" si="31"/>
        <v/>
      </c>
      <c r="G925" s="145"/>
      <c r="H925" s="146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spans="1:32">
      <c r="A926" s="18"/>
      <c r="B926" s="7"/>
      <c r="C926" s="18"/>
      <c r="D926" s="7"/>
      <c r="E926" s="18"/>
      <c r="F926" s="111" t="str">
        <f t="shared" si="31"/>
        <v/>
      </c>
      <c r="G926" s="145"/>
      <c r="H926" s="146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spans="1:32">
      <c r="A927" s="18"/>
      <c r="B927" s="7"/>
      <c r="C927" s="18"/>
      <c r="D927" s="7"/>
      <c r="E927" s="18"/>
      <c r="F927" s="111" t="str">
        <f t="shared" si="31"/>
        <v/>
      </c>
      <c r="G927" s="145"/>
      <c r="H927" s="146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spans="1:32">
      <c r="A928" s="18"/>
      <c r="B928" s="7"/>
      <c r="C928" s="18"/>
      <c r="D928" s="7"/>
      <c r="E928" s="18"/>
      <c r="F928" s="111" t="str">
        <f t="shared" si="31"/>
        <v/>
      </c>
      <c r="G928" s="145"/>
      <c r="H928" s="146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spans="1:32">
      <c r="A929" s="18"/>
      <c r="B929" s="7"/>
      <c r="C929" s="18"/>
      <c r="D929" s="7"/>
      <c r="E929" s="18"/>
      <c r="F929" s="111" t="str">
        <f t="shared" si="31"/>
        <v/>
      </c>
      <c r="G929" s="145"/>
      <c r="H929" s="146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spans="1:32">
      <c r="A930" s="18"/>
      <c r="B930" s="7"/>
      <c r="C930" s="18"/>
      <c r="D930" s="7"/>
      <c r="E930" s="18"/>
      <c r="F930" s="111" t="str">
        <f t="shared" si="31"/>
        <v/>
      </c>
      <c r="G930" s="145"/>
      <c r="H930" s="146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spans="1:32">
      <c r="A931" s="18"/>
      <c r="B931" s="7"/>
      <c r="C931" s="18"/>
      <c r="D931" s="7"/>
      <c r="E931" s="18"/>
      <c r="F931" s="111" t="str">
        <f t="shared" si="31"/>
        <v/>
      </c>
      <c r="G931" s="145"/>
      <c r="H931" s="146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spans="1:32">
      <c r="A932" s="18"/>
      <c r="B932" s="7"/>
      <c r="C932" s="18"/>
      <c r="D932" s="7"/>
      <c r="E932" s="18"/>
      <c r="F932" s="111" t="str">
        <f t="shared" si="31"/>
        <v/>
      </c>
      <c r="G932" s="145"/>
      <c r="H932" s="146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spans="1:32">
      <c r="A933" s="18"/>
      <c r="B933" s="7"/>
      <c r="C933" s="18"/>
      <c r="D933" s="7"/>
      <c r="E933" s="18"/>
      <c r="F933" s="111" t="str">
        <f t="shared" si="31"/>
        <v/>
      </c>
      <c r="G933" s="145"/>
      <c r="H933" s="146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spans="1:32">
      <c r="A934" s="18"/>
      <c r="B934" s="7"/>
      <c r="C934" s="18"/>
      <c r="D934" s="7"/>
      <c r="E934" s="18"/>
      <c r="F934" s="111" t="str">
        <f t="shared" si="31"/>
        <v/>
      </c>
      <c r="G934" s="145"/>
      <c r="H934" s="146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spans="1:32">
      <c r="A935" s="18"/>
      <c r="B935" s="7"/>
      <c r="C935" s="18"/>
      <c r="D935" s="7"/>
      <c r="E935" s="18"/>
      <c r="F935" s="111" t="str">
        <f t="shared" si="31"/>
        <v/>
      </c>
      <c r="G935" s="145"/>
      <c r="H935" s="146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spans="1:32">
      <c r="A936" s="18"/>
      <c r="B936" s="7"/>
      <c r="C936" s="18"/>
      <c r="D936" s="7"/>
      <c r="E936" s="18"/>
      <c r="F936" s="111" t="str">
        <f t="shared" si="31"/>
        <v/>
      </c>
      <c r="G936" s="145"/>
      <c r="H936" s="146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spans="1:32">
      <c r="A937" s="18"/>
      <c r="B937" s="7"/>
      <c r="C937" s="18"/>
      <c r="D937" s="7"/>
      <c r="E937" s="18"/>
      <c r="F937" s="111" t="str">
        <f t="shared" si="31"/>
        <v/>
      </c>
      <c r="G937" s="145"/>
      <c r="H937" s="146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spans="1:32">
      <c r="A938" s="18"/>
      <c r="B938" s="7"/>
      <c r="C938" s="18"/>
      <c r="D938" s="7"/>
      <c r="E938" s="18"/>
      <c r="F938" s="111" t="str">
        <f t="shared" si="31"/>
        <v/>
      </c>
      <c r="G938" s="145"/>
      <c r="H938" s="146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spans="1:32">
      <c r="A939" s="18"/>
      <c r="B939" s="7"/>
      <c r="C939" s="18"/>
      <c r="D939" s="7"/>
      <c r="E939" s="18"/>
      <c r="F939" s="111" t="str">
        <f t="shared" si="31"/>
        <v/>
      </c>
      <c r="G939" s="145"/>
      <c r="H939" s="146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spans="1:32">
      <c r="A940" s="18"/>
      <c r="B940" s="7"/>
      <c r="C940" s="18"/>
      <c r="D940" s="7"/>
      <c r="E940" s="18"/>
      <c r="F940" s="111" t="str">
        <f t="shared" si="31"/>
        <v/>
      </c>
      <c r="G940" s="145"/>
      <c r="H940" s="146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spans="1:32">
      <c r="A941" s="18"/>
      <c r="B941" s="7"/>
      <c r="C941" s="18"/>
      <c r="D941" s="7"/>
      <c r="E941" s="18"/>
      <c r="F941" s="111" t="str">
        <f t="shared" si="31"/>
        <v/>
      </c>
      <c r="G941" s="145"/>
      <c r="H941" s="146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spans="1:32">
      <c r="A942" s="18"/>
      <c r="B942" s="7"/>
      <c r="C942" s="18"/>
      <c r="D942" s="7"/>
      <c r="E942" s="18"/>
      <c r="F942" s="111" t="str">
        <f t="shared" si="31"/>
        <v/>
      </c>
      <c r="G942" s="145"/>
      <c r="H942" s="146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spans="1:32">
      <c r="A943" s="18"/>
      <c r="B943" s="7"/>
      <c r="C943" s="18"/>
      <c r="D943" s="7"/>
      <c r="E943" s="18"/>
      <c r="F943" s="111"/>
      <c r="G943" s="145"/>
      <c r="H943" s="146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spans="1:32">
      <c r="A944" s="18"/>
      <c r="B944" s="7"/>
      <c r="C944" s="18"/>
      <c r="D944" s="7"/>
      <c r="E944" s="18"/>
      <c r="F944" s="111"/>
      <c r="G944" s="145"/>
      <c r="H944" s="146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spans="1:32">
      <c r="A945" s="18"/>
      <c r="B945" s="7"/>
      <c r="C945" s="18"/>
      <c r="D945" s="7"/>
      <c r="E945" s="18"/>
      <c r="F945" s="111"/>
      <c r="G945" s="145"/>
      <c r="H945" s="146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spans="1:32">
      <c r="A946" s="18"/>
      <c r="B946" s="7"/>
      <c r="C946" s="18"/>
      <c r="D946" s="7"/>
      <c r="E946" s="18"/>
      <c r="F946" s="111"/>
      <c r="G946" s="145"/>
      <c r="H946" s="146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spans="1:32">
      <c r="A947" s="18"/>
      <c r="B947" s="7"/>
      <c r="C947" s="18"/>
      <c r="D947" s="7"/>
      <c r="E947" s="18"/>
      <c r="F947" s="111"/>
      <c r="G947" s="145"/>
      <c r="H947" s="146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spans="1:32">
      <c r="A948" s="18"/>
      <c r="B948" s="7"/>
      <c r="C948" s="18"/>
      <c r="D948" s="7"/>
      <c r="E948" s="18"/>
      <c r="F948" s="111"/>
      <c r="G948" s="145"/>
      <c r="H948" s="146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spans="1:32">
      <c r="A949" s="18"/>
      <c r="B949" s="7"/>
      <c r="C949" s="18"/>
      <c r="D949" s="7"/>
      <c r="E949" s="18"/>
      <c r="F949" s="111"/>
      <c r="G949" s="145"/>
      <c r="H949" s="146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spans="1:32">
      <c r="A950" s="18"/>
      <c r="B950" s="7"/>
      <c r="C950" s="18"/>
      <c r="D950" s="7"/>
      <c r="E950" s="18"/>
      <c r="F950" s="111"/>
      <c r="G950" s="145"/>
      <c r="H950" s="146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spans="1:32">
      <c r="A951" s="18"/>
      <c r="B951" s="7"/>
      <c r="C951" s="18"/>
      <c r="D951" s="7"/>
      <c r="E951" s="18"/>
      <c r="F951" s="111"/>
      <c r="G951" s="145"/>
      <c r="H951" s="146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spans="1:32">
      <c r="A952" s="18"/>
      <c r="B952" s="7"/>
      <c r="C952" s="18"/>
      <c r="D952" s="7"/>
      <c r="E952" s="18"/>
      <c r="F952" s="111"/>
      <c r="G952" s="145"/>
      <c r="H952" s="146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spans="1:32">
      <c r="A953" s="18"/>
      <c r="B953" s="7"/>
      <c r="C953" s="18"/>
      <c r="D953" s="7"/>
      <c r="E953" s="18"/>
      <c r="F953" s="111"/>
      <c r="G953" s="145"/>
      <c r="H953" s="146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spans="1:32">
      <c r="A954" s="18"/>
      <c r="B954" s="7"/>
      <c r="C954" s="18"/>
      <c r="D954" s="7"/>
      <c r="E954" s="18"/>
      <c r="F954" s="111"/>
      <c r="G954" s="145"/>
      <c r="H954" s="146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spans="1:32">
      <c r="A955" s="18"/>
      <c r="B955" s="7"/>
      <c r="C955" s="18"/>
      <c r="D955" s="7"/>
      <c r="E955" s="18"/>
      <c r="F955" s="111"/>
      <c r="G955" s="145"/>
      <c r="H955" s="146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spans="1:32">
      <c r="A956" s="18"/>
      <c r="B956" s="7"/>
      <c r="C956" s="18"/>
      <c r="D956" s="7"/>
      <c r="E956" s="18"/>
      <c r="F956" s="111"/>
      <c r="G956" s="145"/>
      <c r="H956" s="146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spans="1:32">
      <c r="A957" s="18"/>
      <c r="B957" s="7"/>
      <c r="C957" s="18"/>
      <c r="D957" s="7"/>
      <c r="E957" s="18"/>
      <c r="F957" s="111"/>
      <c r="G957" s="145"/>
      <c r="H957" s="146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spans="1:32">
      <c r="A958" s="18"/>
      <c r="B958" s="7"/>
      <c r="C958" s="18"/>
      <c r="D958" s="7"/>
      <c r="E958" s="18"/>
      <c r="F958" s="111"/>
      <c r="G958" s="145"/>
      <c r="H958" s="146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spans="1:32">
      <c r="A959" s="18"/>
      <c r="B959" s="7"/>
      <c r="C959" s="18"/>
      <c r="D959" s="7"/>
      <c r="E959" s="18"/>
      <c r="F959" s="111"/>
      <c r="G959" s="145"/>
      <c r="H959" s="146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spans="1:32">
      <c r="A960" s="18"/>
      <c r="B960" s="7"/>
      <c r="C960" s="18"/>
      <c r="D960" s="7"/>
      <c r="E960" s="18"/>
      <c r="F960" s="111"/>
      <c r="G960" s="145"/>
      <c r="H960" s="146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spans="1:32">
      <c r="A961" s="18"/>
      <c r="B961" s="7"/>
      <c r="C961" s="18"/>
      <c r="D961" s="7"/>
      <c r="E961" s="18"/>
      <c r="F961" s="111"/>
      <c r="G961" s="145"/>
      <c r="H961" s="146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spans="1:32">
      <c r="A962" s="18"/>
      <c r="B962" s="7"/>
      <c r="C962" s="18"/>
      <c r="D962" s="7"/>
      <c r="E962" s="18"/>
      <c r="F962" s="111"/>
      <c r="G962" s="145"/>
      <c r="H962" s="146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spans="1:32">
      <c r="A963" s="18"/>
      <c r="B963" s="7"/>
      <c r="C963" s="18"/>
      <c r="D963" s="7"/>
      <c r="E963" s="18"/>
      <c r="F963" s="111"/>
      <c r="G963" s="145"/>
      <c r="H963" s="146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spans="1:32">
      <c r="A964" s="18"/>
      <c r="B964" s="7"/>
      <c r="C964" s="18"/>
      <c r="D964" s="7"/>
      <c r="E964" s="18"/>
      <c r="F964" s="111"/>
      <c r="G964" s="145"/>
      <c r="H964" s="146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spans="1:32">
      <c r="A965" s="18"/>
      <c r="B965" s="7"/>
      <c r="C965" s="18"/>
      <c r="D965" s="7"/>
      <c r="E965" s="18"/>
      <c r="F965" s="111"/>
      <c r="G965" s="145"/>
      <c r="H965" s="146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spans="1:32">
      <c r="A966" s="18"/>
      <c r="B966" s="7"/>
      <c r="C966" s="18"/>
      <c r="D966" s="7"/>
      <c r="E966" s="18"/>
      <c r="F966" s="111"/>
      <c r="G966" s="145"/>
      <c r="H966" s="146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spans="1:32">
      <c r="A967" s="18"/>
      <c r="B967" s="7"/>
      <c r="C967" s="18"/>
      <c r="D967" s="7"/>
      <c r="E967" s="18"/>
      <c r="F967" s="111"/>
      <c r="G967" s="145"/>
      <c r="H967" s="146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spans="1:32">
      <c r="A968" s="18"/>
      <c r="B968" s="7"/>
      <c r="C968" s="18"/>
      <c r="D968" s="7"/>
      <c r="E968" s="18"/>
      <c r="F968" s="111"/>
      <c r="G968" s="145"/>
      <c r="H968" s="146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spans="1:32">
      <c r="A969" s="18"/>
      <c r="B969" s="7"/>
      <c r="C969" s="18"/>
      <c r="D969" s="7"/>
      <c r="E969" s="18"/>
      <c r="F969" s="111"/>
      <c r="G969" s="145"/>
      <c r="H969" s="146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spans="1:32">
      <c r="A970" s="18"/>
      <c r="B970" s="7"/>
      <c r="C970" s="18"/>
      <c r="D970" s="7"/>
      <c r="E970" s="18"/>
      <c r="F970" s="111"/>
      <c r="G970" s="145"/>
      <c r="H970" s="146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spans="1:32">
      <c r="A971" s="18"/>
      <c r="B971" s="7"/>
      <c r="C971" s="18"/>
      <c r="D971" s="7"/>
      <c r="E971" s="18"/>
      <c r="F971" s="111"/>
      <c r="G971" s="145"/>
      <c r="H971" s="146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spans="1:32">
      <c r="A972" s="18"/>
      <c r="B972" s="7"/>
      <c r="C972" s="18"/>
      <c r="D972" s="7"/>
      <c r="E972" s="18"/>
      <c r="F972" s="111"/>
      <c r="G972" s="145"/>
      <c r="H972" s="146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spans="1:32">
      <c r="A973" s="18"/>
      <c r="B973" s="7"/>
      <c r="C973" s="18"/>
      <c r="D973" s="7"/>
      <c r="E973" s="18"/>
      <c r="F973" s="111"/>
      <c r="G973" s="145"/>
      <c r="H973" s="146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spans="1:32">
      <c r="A974" s="18"/>
      <c r="B974" s="7"/>
      <c r="C974" s="18"/>
      <c r="D974" s="7"/>
      <c r="E974" s="18"/>
      <c r="F974" s="111"/>
      <c r="G974" s="145"/>
      <c r="H974" s="146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spans="1:32">
      <c r="A975" s="18"/>
      <c r="B975" s="7"/>
      <c r="C975" s="18"/>
      <c r="D975" s="7"/>
      <c r="E975" s="18"/>
      <c r="F975" s="111"/>
      <c r="G975" s="145"/>
      <c r="H975" s="146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spans="1:32">
      <c r="A976" s="18"/>
      <c r="B976" s="7"/>
      <c r="C976" s="18"/>
      <c r="D976" s="7"/>
      <c r="E976" s="18"/>
      <c r="F976" s="111"/>
      <c r="G976" s="145"/>
      <c r="H976" s="146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spans="1:32">
      <c r="A977" s="18"/>
      <c r="B977" s="7"/>
      <c r="C977" s="18"/>
      <c r="D977" s="7"/>
      <c r="E977" s="18"/>
      <c r="F977" s="111"/>
      <c r="G977" s="145"/>
      <c r="H977" s="146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spans="1:32">
      <c r="A978" s="18"/>
      <c r="B978" s="7"/>
      <c r="C978" s="18"/>
      <c r="D978" s="7"/>
      <c r="E978" s="18"/>
      <c r="F978" s="111"/>
      <c r="G978" s="145"/>
      <c r="H978" s="146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spans="1:32">
      <c r="A979" s="18"/>
      <c r="B979" s="7"/>
      <c r="C979" s="18"/>
      <c r="D979" s="7"/>
      <c r="E979" s="18"/>
      <c r="F979" s="111"/>
      <c r="G979" s="145"/>
      <c r="H979" s="146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spans="1:32">
      <c r="A980" s="18"/>
      <c r="B980" s="7"/>
      <c r="C980" s="18"/>
      <c r="D980" s="7"/>
      <c r="E980" s="18"/>
      <c r="F980" s="111"/>
      <c r="G980" s="145"/>
      <c r="H980" s="146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spans="1:32">
      <c r="A981" s="18"/>
      <c r="B981" s="7"/>
      <c r="C981" s="18"/>
      <c r="D981" s="7"/>
      <c r="E981" s="18"/>
      <c r="F981" s="111"/>
      <c r="G981" s="145"/>
      <c r="H981" s="146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spans="1:32">
      <c r="A982" s="18"/>
      <c r="B982" s="7"/>
      <c r="C982" s="18"/>
      <c r="D982" s="7"/>
      <c r="E982" s="18"/>
      <c r="F982" s="111"/>
      <c r="G982" s="145"/>
      <c r="H982" s="146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spans="1:32">
      <c r="A983" s="18"/>
      <c r="B983" s="7"/>
      <c r="C983" s="18"/>
      <c r="D983" s="7"/>
      <c r="E983" s="18"/>
      <c r="F983" s="111"/>
      <c r="G983" s="145"/>
      <c r="H983" s="146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spans="1:32">
      <c r="A984" s="18"/>
      <c r="B984" s="7"/>
      <c r="C984" s="18"/>
      <c r="D984" s="7"/>
      <c r="E984" s="18"/>
      <c r="F984" s="111"/>
      <c r="G984" s="145"/>
      <c r="H984" s="146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spans="1:32">
      <c r="A985" s="18"/>
      <c r="B985" s="7"/>
      <c r="C985" s="18"/>
      <c r="D985" s="7"/>
      <c r="E985" s="18"/>
      <c r="F985" s="111"/>
      <c r="G985" s="145"/>
      <c r="H985" s="146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spans="1:32">
      <c r="A986" s="18"/>
      <c r="B986" s="7"/>
      <c r="C986" s="18"/>
      <c r="D986" s="7"/>
      <c r="E986" s="18"/>
      <c r="F986" s="111"/>
      <c r="G986" s="145"/>
      <c r="H986" s="146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spans="1:32">
      <c r="A987" s="18"/>
      <c r="B987" s="7"/>
      <c r="C987" s="18"/>
      <c r="D987" s="7"/>
      <c r="E987" s="18"/>
      <c r="F987" s="111"/>
      <c r="G987" s="145"/>
      <c r="H987" s="146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spans="1:32">
      <c r="A988" s="18"/>
      <c r="B988" s="7"/>
      <c r="C988" s="18"/>
      <c r="D988" s="7"/>
      <c r="E988" s="18"/>
      <c r="F988" s="111"/>
      <c r="G988" s="145"/>
      <c r="H988" s="146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spans="1:32">
      <c r="A989" s="18"/>
      <c r="B989" s="7"/>
      <c r="C989" s="18"/>
      <c r="D989" s="7"/>
      <c r="E989" s="18"/>
      <c r="F989" s="111"/>
      <c r="G989" s="145"/>
      <c r="H989" s="146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spans="1:32">
      <c r="A990" s="18"/>
      <c r="B990" s="7"/>
      <c r="C990" s="18"/>
      <c r="D990" s="7"/>
      <c r="E990" s="18"/>
      <c r="F990" s="111"/>
      <c r="G990" s="145"/>
      <c r="H990" s="146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spans="1:32">
      <c r="A991" s="18"/>
      <c r="B991" s="7"/>
      <c r="C991" s="18"/>
      <c r="D991" s="7"/>
      <c r="E991" s="18"/>
      <c r="F991" s="111"/>
      <c r="G991" s="145"/>
      <c r="H991" s="146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spans="1:32">
      <c r="A992" s="18"/>
      <c r="B992" s="7"/>
      <c r="C992" s="18"/>
      <c r="D992" s="7"/>
      <c r="E992" s="18"/>
      <c r="F992" s="111"/>
      <c r="G992" s="145"/>
      <c r="H992" s="146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spans="1:32">
      <c r="A993" s="18"/>
      <c r="B993" s="7"/>
      <c r="C993" s="18"/>
      <c r="D993" s="7"/>
      <c r="E993" s="18"/>
      <c r="F993" s="111"/>
      <c r="G993" s="145"/>
      <c r="H993" s="146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spans="1:32">
      <c r="A994" s="18"/>
      <c r="B994" s="7"/>
      <c r="C994" s="18"/>
      <c r="D994" s="7"/>
      <c r="E994" s="18"/>
      <c r="F994" s="111"/>
      <c r="G994" s="145"/>
      <c r="H994" s="146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spans="1:32">
      <c r="A995" s="18"/>
      <c r="B995" s="7"/>
      <c r="C995" s="18"/>
      <c r="D995" s="7"/>
      <c r="E995" s="18"/>
      <c r="F995" s="111"/>
      <c r="G995" s="145"/>
      <c r="H995" s="146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spans="1:32">
      <c r="A996" s="18"/>
      <c r="B996" s="7"/>
      <c r="C996" s="18"/>
      <c r="D996" s="7"/>
      <c r="E996" s="18"/>
      <c r="F996" s="111"/>
      <c r="G996" s="145"/>
      <c r="H996" s="146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spans="1:32">
      <c r="A997" s="18"/>
      <c r="B997" s="7"/>
      <c r="C997" s="18"/>
      <c r="D997" s="7"/>
      <c r="E997" s="18"/>
      <c r="F997" s="111"/>
      <c r="G997" s="145"/>
      <c r="H997" s="146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spans="1:32">
      <c r="A998" s="18"/>
      <c r="B998" s="7"/>
      <c r="C998" s="18"/>
      <c r="D998" s="7"/>
      <c r="E998" s="18"/>
      <c r="F998" s="111"/>
      <c r="G998" s="145"/>
      <c r="H998" s="146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spans="1:32">
      <c r="A999" s="18"/>
      <c r="B999" s="7"/>
      <c r="C999" s="18"/>
      <c r="D999" s="7"/>
      <c r="E999" s="18"/>
      <c r="F999" s="111"/>
      <c r="G999" s="145"/>
      <c r="H999" s="146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spans="1:32">
      <c r="A1000" s="18"/>
      <c r="B1000" s="7"/>
      <c r="C1000" s="18"/>
      <c r="D1000" s="7"/>
      <c r="E1000" s="18"/>
      <c r="F1000" s="111"/>
      <c r="G1000" s="145"/>
      <c r="H1000" s="146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  <row r="1001" spans="1:32">
      <c r="A1001" s="18"/>
      <c r="B1001" s="7"/>
      <c r="C1001" s="18"/>
      <c r="D1001" s="7"/>
      <c r="E1001" s="18"/>
      <c r="F1001" s="111"/>
      <c r="G1001" s="145"/>
      <c r="H1001" s="146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</row>
    <row r="1002" spans="1:32">
      <c r="A1002" s="18"/>
      <c r="B1002" s="7"/>
      <c r="C1002" s="18"/>
      <c r="D1002" s="7"/>
      <c r="E1002" s="18"/>
      <c r="F1002" s="111"/>
      <c r="G1002" s="145"/>
      <c r="H1002" s="146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</row>
    <row r="1003" spans="1:32">
      <c r="A1003" s="18"/>
      <c r="B1003" s="7"/>
      <c r="C1003" s="18"/>
      <c r="D1003" s="7"/>
      <c r="E1003" s="18"/>
      <c r="F1003" s="111"/>
      <c r="G1003" s="145"/>
      <c r="H1003" s="146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</row>
    <row r="1004" spans="1:32">
      <c r="A1004" s="18"/>
      <c r="B1004" s="7"/>
      <c r="C1004" s="18"/>
      <c r="D1004" s="7"/>
      <c r="E1004" s="18"/>
      <c r="F1004" s="111"/>
      <c r="G1004" s="145"/>
      <c r="H1004" s="146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</row>
    <row r="1005" spans="1:32">
      <c r="A1005" s="18"/>
      <c r="B1005" s="7"/>
      <c r="C1005" s="18"/>
      <c r="D1005" s="7"/>
      <c r="E1005" s="18"/>
      <c r="F1005" s="111"/>
      <c r="G1005" s="145"/>
      <c r="H1005" s="146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</row>
    <row r="1006" spans="1:32">
      <c r="A1006" s="18"/>
      <c r="B1006" s="7"/>
      <c r="C1006" s="18"/>
      <c r="D1006" s="7"/>
      <c r="E1006" s="18"/>
      <c r="F1006" s="111"/>
      <c r="G1006" s="145"/>
      <c r="H1006" s="146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</row>
    <row r="1007" spans="1:32">
      <c r="A1007" s="18"/>
      <c r="B1007" s="7"/>
      <c r="C1007" s="18"/>
      <c r="D1007" s="7"/>
      <c r="E1007" s="18"/>
      <c r="F1007" s="111"/>
      <c r="G1007" s="145"/>
      <c r="H1007" s="146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</row>
    <row r="1008" spans="1:32">
      <c r="A1008" s="18"/>
      <c r="B1008" s="7"/>
      <c r="C1008" s="18"/>
      <c r="D1008" s="7"/>
      <c r="E1008" s="18"/>
      <c r="F1008" s="111"/>
      <c r="G1008" s="145"/>
      <c r="H1008" s="146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</row>
    <row r="1009" spans="1:32">
      <c r="A1009" s="18"/>
      <c r="B1009" s="7"/>
      <c r="C1009" s="18"/>
      <c r="D1009" s="7"/>
      <c r="E1009" s="18"/>
      <c r="F1009" s="111"/>
      <c r="G1009" s="145"/>
      <c r="H1009" s="146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</row>
    <row r="1010" spans="1:32">
      <c r="A1010" s="18"/>
      <c r="B1010" s="7"/>
      <c r="C1010" s="18"/>
      <c r="D1010" s="7"/>
      <c r="E1010" s="18"/>
      <c r="F1010" s="111"/>
      <c r="G1010" s="145"/>
      <c r="H1010" s="146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</row>
    <row r="1011" spans="1:32">
      <c r="A1011" s="18"/>
      <c r="B1011" s="7"/>
      <c r="C1011" s="18"/>
      <c r="D1011" s="7"/>
      <c r="E1011" s="18"/>
      <c r="F1011" s="111"/>
      <c r="G1011" s="145"/>
      <c r="H1011" s="146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</row>
    <row r="1012" spans="1:32">
      <c r="A1012" s="18"/>
      <c r="B1012" s="7"/>
      <c r="C1012" s="18"/>
      <c r="D1012" s="7"/>
      <c r="E1012" s="18"/>
      <c r="F1012" s="111"/>
      <c r="G1012" s="145"/>
      <c r="H1012" s="146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</row>
    <row r="1013" spans="1:32">
      <c r="A1013" s="18"/>
      <c r="B1013" s="7"/>
      <c r="C1013" s="18"/>
      <c r="D1013" s="7"/>
      <c r="E1013" s="18"/>
      <c r="F1013" s="111"/>
      <c r="G1013" s="145"/>
      <c r="H1013" s="146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</row>
    <row r="1014" spans="1:32">
      <c r="A1014" s="18"/>
      <c r="B1014" s="7"/>
      <c r="C1014" s="18"/>
      <c r="D1014" s="7"/>
      <c r="E1014" s="18"/>
      <c r="F1014" s="111"/>
      <c r="G1014" s="145"/>
      <c r="H1014" s="146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</row>
    <row r="1015" spans="1:32">
      <c r="A1015" s="18"/>
      <c r="B1015" s="7"/>
      <c r="C1015" s="18"/>
      <c r="D1015" s="7"/>
      <c r="E1015" s="18"/>
      <c r="F1015" s="111"/>
      <c r="G1015" s="145"/>
      <c r="H1015" s="146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</row>
    <row r="1016" spans="1:32">
      <c r="A1016" s="18"/>
      <c r="B1016" s="7"/>
      <c r="C1016" s="18"/>
      <c r="D1016" s="7"/>
      <c r="E1016" s="18"/>
      <c r="F1016" s="111"/>
      <c r="G1016" s="145"/>
      <c r="H1016" s="146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</row>
    <row r="1017" spans="1:32">
      <c r="A1017" s="18"/>
      <c r="B1017" s="7"/>
      <c r="C1017" s="18"/>
      <c r="D1017" s="7"/>
      <c r="E1017" s="18"/>
      <c r="F1017" s="111"/>
      <c r="G1017" s="145"/>
      <c r="H1017" s="146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</row>
    <row r="1018" spans="1:32">
      <c r="A1018" s="18"/>
      <c r="B1018" s="7"/>
      <c r="C1018" s="18"/>
      <c r="D1018" s="7"/>
      <c r="E1018" s="18"/>
      <c r="F1018" s="111"/>
      <c r="G1018" s="145"/>
      <c r="H1018" s="146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</row>
    <row r="1019" spans="1:32">
      <c r="A1019" s="18"/>
      <c r="B1019" s="7"/>
      <c r="C1019" s="18"/>
      <c r="D1019" s="7"/>
      <c r="E1019" s="18"/>
      <c r="F1019" s="111"/>
      <c r="G1019" s="145"/>
      <c r="H1019" s="146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</row>
    <row r="1020" spans="1:32">
      <c r="A1020" s="18"/>
      <c r="B1020" s="7"/>
      <c r="C1020" s="18"/>
      <c r="D1020" s="7"/>
      <c r="E1020" s="18"/>
      <c r="F1020" s="111"/>
      <c r="G1020" s="145"/>
      <c r="H1020" s="146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</row>
    <row r="1021" spans="1:32">
      <c r="A1021" s="18"/>
      <c r="B1021" s="7"/>
      <c r="C1021" s="18"/>
      <c r="D1021" s="7"/>
      <c r="E1021" s="18"/>
      <c r="F1021" s="111"/>
      <c r="G1021" s="145"/>
      <c r="H1021" s="146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</row>
    <row r="1022" spans="1:32">
      <c r="A1022" s="18"/>
      <c r="B1022" s="7"/>
      <c r="C1022" s="18"/>
      <c r="D1022" s="7"/>
      <c r="E1022" s="18"/>
      <c r="F1022" s="111"/>
      <c r="G1022" s="145"/>
      <c r="H1022" s="146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</row>
    <row r="1023" spans="1:32">
      <c r="A1023" s="18"/>
      <c r="B1023" s="7"/>
      <c r="C1023" s="18"/>
      <c r="D1023" s="7"/>
      <c r="E1023" s="18"/>
      <c r="F1023" s="111"/>
      <c r="G1023" s="145"/>
      <c r="H1023" s="146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</row>
    <row r="1024" spans="1:32">
      <c r="A1024" s="18"/>
      <c r="B1024" s="7"/>
      <c r="C1024" s="18"/>
      <c r="D1024" s="7"/>
      <c r="E1024" s="18"/>
      <c r="F1024" s="111"/>
      <c r="G1024" s="145"/>
      <c r="H1024" s="146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</row>
    <row r="1025" spans="1:32">
      <c r="A1025" s="18"/>
      <c r="B1025" s="7"/>
      <c r="C1025" s="18"/>
      <c r="D1025" s="7"/>
      <c r="E1025" s="18"/>
      <c r="F1025" s="111"/>
      <c r="G1025" s="145"/>
      <c r="H1025" s="146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</row>
    <row r="1026" spans="1:32">
      <c r="A1026" s="18"/>
      <c r="B1026" s="7"/>
      <c r="C1026" s="18"/>
      <c r="D1026" s="7"/>
      <c r="E1026" s="18"/>
      <c r="F1026" s="111"/>
      <c r="G1026" s="145"/>
      <c r="H1026" s="146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</row>
    <row r="1027" spans="1:32">
      <c r="A1027" s="18"/>
      <c r="B1027" s="7"/>
      <c r="C1027" s="18"/>
      <c r="D1027" s="7"/>
      <c r="E1027" s="18"/>
      <c r="F1027" s="111"/>
      <c r="G1027" s="145"/>
      <c r="H1027" s="146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</row>
    <row r="1028" spans="1:32">
      <c r="A1028" s="18"/>
      <c r="B1028" s="7"/>
      <c r="C1028" s="18"/>
      <c r="D1028" s="7"/>
      <c r="E1028" s="18"/>
      <c r="F1028" s="111"/>
      <c r="G1028" s="145"/>
      <c r="H1028" s="146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</row>
    <row r="1029" spans="1:32">
      <c r="A1029" s="18"/>
      <c r="B1029" s="7"/>
      <c r="C1029" s="18"/>
      <c r="D1029" s="7"/>
      <c r="E1029" s="18"/>
      <c r="F1029" s="111"/>
      <c r="G1029" s="145"/>
      <c r="H1029" s="146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</row>
    <row r="1030" spans="1:32">
      <c r="A1030" s="18"/>
      <c r="B1030" s="7"/>
      <c r="C1030" s="18"/>
      <c r="D1030" s="7"/>
      <c r="E1030" s="18"/>
      <c r="F1030" s="111"/>
      <c r="G1030" s="145"/>
      <c r="H1030" s="146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</row>
    <row r="1031" spans="1:32">
      <c r="A1031" s="18"/>
      <c r="B1031" s="7"/>
      <c r="C1031" s="18"/>
      <c r="D1031" s="7"/>
      <c r="E1031" s="18"/>
      <c r="F1031" s="111"/>
      <c r="G1031" s="145"/>
      <c r="H1031" s="146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</row>
    <row r="1032" spans="1:32">
      <c r="A1032" s="18"/>
      <c r="B1032" s="7"/>
      <c r="C1032" s="18"/>
      <c r="D1032" s="7"/>
      <c r="E1032" s="18"/>
      <c r="F1032" s="111"/>
      <c r="G1032" s="145"/>
      <c r="H1032" s="146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</row>
    <row r="1033" spans="1:32">
      <c r="A1033" s="18"/>
      <c r="B1033" s="7"/>
      <c r="C1033" s="18"/>
      <c r="D1033" s="7"/>
      <c r="E1033" s="18"/>
      <c r="F1033" s="111"/>
      <c r="G1033" s="145"/>
      <c r="H1033" s="146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</row>
    <row r="1034" spans="1:32">
      <c r="A1034" s="18"/>
      <c r="B1034" s="7"/>
      <c r="C1034" s="18"/>
      <c r="D1034" s="7"/>
      <c r="E1034" s="18"/>
      <c r="F1034" s="111"/>
      <c r="G1034" s="145"/>
      <c r="H1034" s="146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</row>
    <row r="1035" spans="1:32">
      <c r="A1035" s="18"/>
      <c r="B1035" s="7"/>
      <c r="C1035" s="18"/>
      <c r="D1035" s="7"/>
      <c r="E1035" s="18"/>
      <c r="F1035" s="111"/>
      <c r="G1035" s="145"/>
      <c r="H1035" s="146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</row>
    <row r="1036" spans="1:32">
      <c r="A1036" s="18"/>
      <c r="B1036" s="7"/>
      <c r="C1036" s="18"/>
      <c r="D1036" s="7"/>
      <c r="E1036" s="18"/>
      <c r="F1036" s="111"/>
      <c r="G1036" s="145"/>
      <c r="H1036" s="146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</row>
    <row r="1037" spans="1:32">
      <c r="A1037" s="18"/>
      <c r="B1037" s="7"/>
      <c r="C1037" s="18"/>
      <c r="D1037" s="7"/>
      <c r="E1037" s="18"/>
      <c r="F1037" s="111"/>
      <c r="G1037" s="145"/>
      <c r="H1037" s="146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</row>
    <row r="1038" spans="1:32">
      <c r="A1038" s="18"/>
      <c r="B1038" s="7"/>
      <c r="C1038" s="18"/>
      <c r="D1038" s="7"/>
      <c r="E1038" s="18"/>
      <c r="F1038" s="111"/>
      <c r="G1038" s="145"/>
      <c r="H1038" s="146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</row>
    <row r="1039" spans="1:32">
      <c r="A1039" s="18"/>
      <c r="B1039" s="7"/>
      <c r="C1039" s="18"/>
      <c r="D1039" s="7"/>
      <c r="E1039" s="18"/>
      <c r="F1039" s="111"/>
      <c r="G1039" s="145"/>
      <c r="H1039" s="146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</row>
    <row r="1040" spans="1:32">
      <c r="A1040" s="18"/>
      <c r="B1040" s="7"/>
      <c r="C1040" s="18"/>
      <c r="D1040" s="7"/>
      <c r="E1040" s="18"/>
      <c r="F1040" s="111"/>
      <c r="G1040" s="145"/>
      <c r="H1040" s="146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</row>
    <row r="1041" spans="1:32">
      <c r="A1041" s="18"/>
      <c r="B1041" s="7"/>
      <c r="C1041" s="18"/>
      <c r="D1041" s="7"/>
      <c r="E1041" s="18"/>
      <c r="F1041" s="111"/>
      <c r="G1041" s="145"/>
      <c r="H1041" s="146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</row>
    <row r="1042" spans="1:32">
      <c r="A1042" s="18"/>
      <c r="B1042" s="7"/>
      <c r="C1042" s="18"/>
      <c r="D1042" s="7"/>
      <c r="E1042" s="18"/>
      <c r="F1042" s="111"/>
      <c r="G1042" s="145"/>
      <c r="H1042" s="146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</row>
    <row r="1043" spans="1:32">
      <c r="A1043" s="18"/>
      <c r="B1043" s="7"/>
      <c r="C1043" s="18"/>
      <c r="D1043" s="7"/>
      <c r="E1043" s="18"/>
      <c r="F1043" s="111"/>
      <c r="G1043" s="145"/>
      <c r="H1043" s="146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</row>
    <row r="1044" spans="1:32">
      <c r="A1044" s="18"/>
      <c r="B1044" s="7"/>
      <c r="C1044" s="18"/>
      <c r="D1044" s="7"/>
      <c r="E1044" s="18"/>
      <c r="F1044" s="111"/>
      <c r="G1044" s="145"/>
      <c r="H1044" s="146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</row>
    <row r="1045" spans="1:32">
      <c r="A1045" s="18"/>
      <c r="B1045" s="7"/>
      <c r="C1045" s="18"/>
      <c r="D1045" s="7"/>
      <c r="E1045" s="18"/>
      <c r="F1045" s="111"/>
      <c r="G1045" s="145"/>
      <c r="H1045" s="146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</row>
    <row r="1046" spans="1:32">
      <c r="A1046" s="18"/>
      <c r="B1046" s="7"/>
      <c r="C1046" s="18"/>
      <c r="D1046" s="7"/>
      <c r="E1046" s="18"/>
      <c r="F1046" s="111"/>
      <c r="G1046" s="145"/>
      <c r="H1046" s="146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</row>
    <row r="1047" spans="1:32">
      <c r="A1047" s="18"/>
      <c r="B1047" s="7"/>
      <c r="C1047" s="18"/>
      <c r="D1047" s="7"/>
      <c r="E1047" s="18"/>
      <c r="F1047" s="111"/>
      <c r="G1047" s="145"/>
      <c r="H1047" s="146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</row>
    <row r="1048" spans="1:32">
      <c r="A1048" s="18"/>
      <c r="B1048" s="7"/>
      <c r="C1048" s="18"/>
      <c r="D1048" s="7"/>
      <c r="E1048" s="18"/>
      <c r="F1048" s="111"/>
      <c r="G1048" s="145"/>
      <c r="H1048" s="146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</row>
    <row r="1049" spans="1:32">
      <c r="A1049" s="18"/>
      <c r="B1049" s="7"/>
      <c r="C1049" s="18"/>
      <c r="D1049" s="7"/>
      <c r="E1049" s="18"/>
      <c r="F1049" s="111"/>
      <c r="G1049" s="145"/>
      <c r="H1049" s="146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</row>
    <row r="1050" spans="1:32">
      <c r="A1050" s="18"/>
      <c r="B1050" s="7"/>
      <c r="C1050" s="18"/>
      <c r="D1050" s="7"/>
      <c r="E1050" s="18"/>
      <c r="F1050" s="111"/>
      <c r="G1050" s="145"/>
      <c r="H1050" s="146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</row>
    <row r="1051" spans="1:32">
      <c r="A1051" s="18"/>
      <c r="B1051" s="7"/>
      <c r="C1051" s="18"/>
      <c r="D1051" s="7"/>
      <c r="E1051" s="18"/>
      <c r="F1051" s="111"/>
      <c r="G1051" s="145"/>
      <c r="H1051" s="146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</row>
    <row r="1052" spans="1:32">
      <c r="A1052" s="18"/>
      <c r="B1052" s="7"/>
      <c r="C1052" s="18"/>
      <c r="D1052" s="7"/>
      <c r="E1052" s="18"/>
      <c r="F1052" s="111"/>
      <c r="G1052" s="145"/>
      <c r="H1052" s="146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</row>
    <row r="1053" spans="1:32">
      <c r="A1053" s="18"/>
      <c r="B1053" s="7"/>
      <c r="C1053" s="18"/>
      <c r="D1053" s="7"/>
      <c r="E1053" s="18"/>
      <c r="F1053" s="111"/>
      <c r="G1053" s="145"/>
      <c r="H1053" s="146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</row>
    <row r="1054" spans="1:32">
      <c r="A1054" s="18"/>
      <c r="B1054" s="7"/>
      <c r="C1054" s="18"/>
      <c r="D1054" s="7"/>
      <c r="E1054" s="18"/>
      <c r="F1054" s="111"/>
      <c r="G1054" s="145"/>
      <c r="H1054" s="146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</row>
    <row r="1055" spans="1:32">
      <c r="A1055" s="18"/>
      <c r="B1055" s="7"/>
      <c r="C1055" s="18"/>
      <c r="D1055" s="7"/>
      <c r="E1055" s="18"/>
      <c r="F1055" s="111"/>
      <c r="G1055" s="145"/>
      <c r="H1055" s="146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</row>
    <row r="1056" spans="1:32">
      <c r="A1056" s="18"/>
      <c r="B1056" s="7"/>
      <c r="C1056" s="18"/>
      <c r="D1056" s="7"/>
      <c r="E1056" s="18"/>
      <c r="F1056" s="111"/>
      <c r="G1056" s="145"/>
      <c r="H1056" s="146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</row>
    <row r="1057" spans="1:32">
      <c r="A1057" s="18"/>
      <c r="B1057" s="7"/>
      <c r="C1057" s="18"/>
      <c r="D1057" s="7"/>
      <c r="E1057" s="18"/>
      <c r="F1057" s="111"/>
      <c r="G1057" s="145"/>
      <c r="H1057" s="146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</row>
    <row r="1058" spans="1:32">
      <c r="A1058" s="18"/>
      <c r="B1058" s="7"/>
      <c r="C1058" s="18"/>
      <c r="D1058" s="7"/>
      <c r="E1058" s="18"/>
      <c r="F1058" s="111"/>
      <c r="G1058" s="145"/>
      <c r="H1058" s="146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</row>
    <row r="1059" spans="1:32">
      <c r="A1059" s="18"/>
      <c r="B1059" s="7"/>
      <c r="C1059" s="18"/>
      <c r="D1059" s="7"/>
      <c r="E1059" s="18"/>
      <c r="F1059" s="111"/>
      <c r="G1059" s="145"/>
      <c r="H1059" s="146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</row>
    <row r="1060" spans="1:32">
      <c r="A1060" s="18"/>
      <c r="B1060" s="7"/>
      <c r="C1060" s="18"/>
      <c r="D1060" s="7"/>
      <c r="E1060" s="18"/>
      <c r="F1060" s="111"/>
      <c r="G1060" s="145"/>
      <c r="H1060" s="146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</row>
    <row r="1061" spans="1:32">
      <c r="A1061" s="18"/>
      <c r="B1061" s="7"/>
      <c r="C1061" s="18"/>
      <c r="D1061" s="7"/>
      <c r="E1061" s="18"/>
      <c r="F1061" s="111"/>
      <c r="G1061" s="145"/>
      <c r="H1061" s="146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</row>
    <row r="1062" spans="1:32">
      <c r="A1062" s="18"/>
      <c r="B1062" s="7"/>
      <c r="C1062" s="18"/>
      <c r="D1062" s="7"/>
      <c r="E1062" s="18"/>
      <c r="F1062" s="111"/>
      <c r="G1062" s="145"/>
      <c r="H1062" s="146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</row>
    <row r="1063" spans="1:32">
      <c r="A1063" s="18"/>
      <c r="B1063" s="7"/>
      <c r="C1063" s="18"/>
      <c r="D1063" s="7"/>
      <c r="E1063" s="18"/>
      <c r="F1063" s="111"/>
      <c r="G1063" s="145"/>
      <c r="H1063" s="146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</row>
    <row r="1064" spans="1:32">
      <c r="A1064" s="18"/>
      <c r="B1064" s="7"/>
      <c r="C1064" s="18"/>
      <c r="D1064" s="7"/>
      <c r="E1064" s="18"/>
      <c r="F1064" s="111"/>
      <c r="G1064" s="145"/>
      <c r="H1064" s="146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</row>
    <row r="1065" spans="1:32">
      <c r="A1065" s="18"/>
      <c r="B1065" s="7"/>
      <c r="C1065" s="18"/>
      <c r="D1065" s="7"/>
      <c r="E1065" s="18"/>
      <c r="F1065" s="111"/>
      <c r="G1065" s="145"/>
      <c r="H1065" s="146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</row>
    <row r="1066" spans="1:32">
      <c r="A1066" s="18"/>
      <c r="B1066" s="7"/>
      <c r="C1066" s="18"/>
      <c r="D1066" s="7"/>
      <c r="E1066" s="18"/>
      <c r="F1066" s="111"/>
      <c r="G1066" s="145"/>
      <c r="H1066" s="146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</row>
    <row r="1067" spans="1:32">
      <c r="A1067" s="18"/>
      <c r="B1067" s="7"/>
      <c r="C1067" s="18"/>
      <c r="D1067" s="7"/>
      <c r="E1067" s="18"/>
      <c r="F1067" s="111"/>
      <c r="G1067" s="145"/>
      <c r="H1067" s="146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</row>
    <row r="1068" spans="1:32">
      <c r="A1068" s="18"/>
      <c r="B1068" s="7"/>
      <c r="C1068" s="18"/>
      <c r="D1068" s="7"/>
      <c r="E1068" s="18"/>
      <c r="F1068" s="111"/>
      <c r="G1068" s="145"/>
      <c r="H1068" s="146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</row>
    <row r="1069" spans="1:32">
      <c r="A1069" s="18"/>
      <c r="B1069" s="7"/>
      <c r="C1069" s="18"/>
      <c r="D1069" s="7"/>
      <c r="E1069" s="18"/>
      <c r="F1069" s="111"/>
      <c r="G1069" s="145"/>
      <c r="H1069" s="146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</row>
    <row r="1070" spans="1:32">
      <c r="A1070" s="18"/>
      <c r="B1070" s="7"/>
      <c r="C1070" s="18"/>
      <c r="D1070" s="7"/>
      <c r="E1070" s="18"/>
      <c r="F1070" s="111"/>
      <c r="G1070" s="145"/>
      <c r="H1070" s="146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</row>
    <row r="1071" spans="1:32">
      <c r="A1071" s="18"/>
      <c r="B1071" s="7"/>
      <c r="C1071" s="18"/>
      <c r="D1071" s="7"/>
      <c r="E1071" s="18"/>
      <c r="F1071" s="111"/>
      <c r="G1071" s="145"/>
      <c r="H1071" s="146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</row>
    <row r="1072" spans="1:32">
      <c r="A1072" s="18"/>
      <c r="B1072" s="7"/>
      <c r="C1072" s="18"/>
      <c r="D1072" s="7"/>
      <c r="E1072" s="18"/>
      <c r="F1072" s="111"/>
      <c r="G1072" s="145"/>
      <c r="H1072" s="146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</row>
    <row r="1073" spans="1:32">
      <c r="A1073" s="18"/>
      <c r="B1073" s="7"/>
      <c r="C1073" s="18"/>
      <c r="D1073" s="7"/>
      <c r="E1073" s="18"/>
      <c r="F1073" s="111"/>
      <c r="G1073" s="145"/>
      <c r="H1073" s="146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</row>
    <row r="1074" spans="1:32">
      <c r="A1074" s="18"/>
      <c r="B1074" s="7"/>
      <c r="C1074" s="18"/>
      <c r="D1074" s="7"/>
      <c r="E1074" s="18"/>
      <c r="F1074" s="111"/>
      <c r="G1074" s="145"/>
      <c r="H1074" s="146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</row>
    <row r="1075" spans="1:32">
      <c r="A1075" s="18"/>
      <c r="B1075" s="7"/>
      <c r="C1075" s="18"/>
      <c r="D1075" s="7"/>
      <c r="E1075" s="18"/>
      <c r="F1075" s="111"/>
      <c r="G1075" s="145"/>
      <c r="H1075" s="146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</row>
    <row r="1076" spans="1:32">
      <c r="A1076" s="18"/>
      <c r="B1076" s="7"/>
      <c r="C1076" s="18"/>
      <c r="D1076" s="7"/>
      <c r="E1076" s="18"/>
      <c r="F1076" s="111"/>
      <c r="G1076" s="145"/>
      <c r="H1076" s="146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</row>
    <row r="1077" spans="1:32">
      <c r="A1077" s="18"/>
      <c r="B1077" s="7"/>
      <c r="C1077" s="18"/>
      <c r="D1077" s="7"/>
      <c r="E1077" s="18"/>
      <c r="F1077" s="111"/>
      <c r="G1077" s="145"/>
      <c r="H1077" s="146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</row>
    <row r="1078" spans="1:32">
      <c r="A1078" s="18"/>
      <c r="B1078" s="7"/>
      <c r="C1078" s="18"/>
      <c r="D1078" s="7"/>
      <c r="E1078" s="18"/>
      <c r="F1078" s="111"/>
      <c r="G1078" s="145"/>
      <c r="H1078" s="146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</row>
    <row r="1079" spans="1:32">
      <c r="A1079" s="18"/>
      <c r="B1079" s="7"/>
      <c r="C1079" s="18"/>
      <c r="D1079" s="7"/>
      <c r="E1079" s="18"/>
      <c r="F1079" s="111"/>
      <c r="G1079" s="145"/>
      <c r="H1079" s="146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</row>
    <row r="1080" spans="1:32">
      <c r="A1080" s="18"/>
      <c r="B1080" s="7"/>
      <c r="C1080" s="18"/>
      <c r="D1080" s="7"/>
      <c r="E1080" s="18"/>
      <c r="F1080" s="111"/>
      <c r="G1080" s="145"/>
      <c r="H1080" s="146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</row>
    <row r="1081" spans="1:32">
      <c r="A1081" s="18"/>
      <c r="B1081" s="7"/>
      <c r="C1081" s="18"/>
      <c r="D1081" s="7"/>
      <c r="E1081" s="18"/>
      <c r="F1081" s="111"/>
      <c r="G1081" s="145"/>
      <c r="H1081" s="146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</row>
    <row r="1082" spans="1:32">
      <c r="A1082" s="18"/>
      <c r="B1082" s="7"/>
      <c r="C1082" s="18"/>
      <c r="D1082" s="7"/>
      <c r="E1082" s="18"/>
      <c r="F1082" s="111"/>
      <c r="G1082" s="145"/>
      <c r="H1082" s="146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</row>
    <row r="1083" spans="1:32">
      <c r="A1083" s="18"/>
      <c r="B1083" s="7"/>
      <c r="C1083" s="18"/>
      <c r="D1083" s="7"/>
      <c r="E1083" s="18"/>
      <c r="F1083" s="111"/>
      <c r="G1083" s="145"/>
      <c r="H1083" s="146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</row>
    <row r="1084" spans="1:32">
      <c r="A1084" s="18"/>
      <c r="B1084" s="7"/>
      <c r="C1084" s="18"/>
      <c r="D1084" s="7"/>
      <c r="E1084" s="18"/>
      <c r="F1084" s="111"/>
      <c r="G1084" s="145"/>
      <c r="H1084" s="146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</row>
    <row r="1085" spans="1:32">
      <c r="A1085" s="18"/>
      <c r="B1085" s="7"/>
      <c r="C1085" s="18"/>
      <c r="D1085" s="7"/>
      <c r="E1085" s="18"/>
      <c r="F1085" s="111"/>
      <c r="G1085" s="145"/>
      <c r="H1085" s="146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</row>
    <row r="1086" spans="1:32">
      <c r="A1086" s="18"/>
      <c r="B1086" s="7"/>
      <c r="C1086" s="18"/>
      <c r="D1086" s="7"/>
      <c r="E1086" s="18"/>
      <c r="F1086" s="111"/>
      <c r="G1086" s="145"/>
      <c r="H1086" s="146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</row>
    <row r="1087" spans="1:32">
      <c r="A1087" s="18"/>
      <c r="B1087" s="7"/>
      <c r="C1087" s="18"/>
      <c r="D1087" s="7"/>
      <c r="E1087" s="18"/>
      <c r="F1087" s="111"/>
      <c r="G1087" s="145"/>
      <c r="H1087" s="146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</row>
    <row r="1088" spans="1:32">
      <c r="A1088" s="18"/>
      <c r="B1088" s="7"/>
      <c r="C1088" s="18"/>
      <c r="D1088" s="7"/>
      <c r="E1088" s="18"/>
      <c r="F1088" s="111"/>
      <c r="G1088" s="145"/>
      <c r="H1088" s="146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</row>
    <row r="1089" spans="1:32">
      <c r="A1089" s="18"/>
      <c r="B1089" s="7"/>
      <c r="C1089" s="18"/>
      <c r="D1089" s="7"/>
      <c r="E1089" s="18"/>
      <c r="F1089" s="111"/>
      <c r="G1089" s="145"/>
      <c r="H1089" s="146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</row>
    <row r="1090" spans="1:32">
      <c r="A1090" s="18"/>
      <c r="B1090" s="7"/>
      <c r="C1090" s="18"/>
      <c r="D1090" s="7"/>
      <c r="E1090" s="18"/>
      <c r="F1090" s="111"/>
      <c r="G1090" s="145"/>
      <c r="H1090" s="146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</row>
    <row r="1091" spans="1:32">
      <c r="A1091" s="18"/>
      <c r="B1091" s="7"/>
      <c r="C1091" s="18"/>
      <c r="D1091" s="7"/>
      <c r="E1091" s="18"/>
      <c r="F1091" s="111"/>
      <c r="G1091" s="145"/>
      <c r="H1091" s="146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</row>
    <row r="1092" spans="1:32">
      <c r="A1092" s="18"/>
      <c r="B1092" s="7"/>
      <c r="C1092" s="18"/>
      <c r="D1092" s="7"/>
      <c r="E1092" s="18"/>
      <c r="F1092" s="111"/>
      <c r="G1092" s="145"/>
      <c r="H1092" s="146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</row>
    <row r="1093" spans="1:32">
      <c r="A1093" s="18"/>
      <c r="B1093" s="7"/>
      <c r="C1093" s="18"/>
      <c r="D1093" s="7"/>
      <c r="E1093" s="18"/>
      <c r="F1093" s="111"/>
      <c r="G1093" s="145"/>
      <c r="H1093" s="146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</row>
    <row r="1094" spans="1:32">
      <c r="A1094" s="18"/>
      <c r="B1094" s="7"/>
      <c r="C1094" s="18"/>
      <c r="D1094" s="7"/>
      <c r="E1094" s="18"/>
      <c r="F1094" s="111"/>
      <c r="G1094" s="145"/>
      <c r="H1094" s="146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</row>
    <row r="1095" spans="1:32">
      <c r="A1095" s="18"/>
      <c r="B1095" s="7"/>
      <c r="C1095" s="18"/>
      <c r="D1095" s="7"/>
      <c r="E1095" s="18"/>
      <c r="F1095" s="111"/>
      <c r="G1095" s="145"/>
      <c r="H1095" s="146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</row>
    <row r="1096" spans="1:32">
      <c r="A1096" s="18"/>
      <c r="B1096" s="7"/>
      <c r="C1096" s="18"/>
      <c r="D1096" s="7"/>
      <c r="E1096" s="18"/>
      <c r="F1096" s="111"/>
      <c r="G1096" s="145"/>
      <c r="H1096" s="146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</row>
    <row r="1097" spans="1:32">
      <c r="A1097" s="18"/>
      <c r="B1097" s="7"/>
      <c r="C1097" s="18"/>
      <c r="D1097" s="7"/>
      <c r="E1097" s="18"/>
      <c r="F1097" s="111"/>
      <c r="G1097" s="145"/>
      <c r="H1097" s="146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</row>
    <row r="1098" spans="1:32">
      <c r="A1098" s="18"/>
      <c r="B1098" s="7"/>
      <c r="C1098" s="18"/>
      <c r="D1098" s="7"/>
      <c r="E1098" s="18"/>
      <c r="F1098" s="111"/>
      <c r="G1098" s="145"/>
      <c r="H1098" s="146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</row>
    <row r="1099" spans="1:32">
      <c r="A1099" s="18"/>
      <c r="B1099" s="7"/>
      <c r="C1099" s="18"/>
      <c r="D1099" s="7"/>
      <c r="E1099" s="18"/>
      <c r="F1099" s="111"/>
      <c r="G1099" s="145"/>
      <c r="H1099" s="146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</row>
    <row r="1100" spans="1:32">
      <c r="A1100" s="18"/>
      <c r="B1100" s="7"/>
      <c r="C1100" s="18"/>
      <c r="D1100" s="7"/>
      <c r="E1100" s="18"/>
      <c r="F1100" s="111"/>
      <c r="G1100" s="145"/>
      <c r="H1100" s="146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</row>
    <row r="1101" spans="1:32">
      <c r="A1101" s="18"/>
      <c r="B1101" s="7"/>
      <c r="C1101" s="18"/>
      <c r="D1101" s="7"/>
      <c r="E1101" s="18"/>
      <c r="F1101" s="111"/>
      <c r="G1101" s="145"/>
      <c r="H1101" s="146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</row>
    <row r="1102" spans="1:32">
      <c r="A1102" s="18"/>
      <c r="B1102" s="7"/>
      <c r="C1102" s="18"/>
      <c r="D1102" s="7"/>
      <c r="E1102" s="18"/>
      <c r="F1102" s="111"/>
      <c r="G1102" s="145"/>
      <c r="H1102" s="146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</row>
    <row r="1103" spans="1:32">
      <c r="A1103" s="18"/>
      <c r="B1103" s="7"/>
      <c r="C1103" s="18"/>
      <c r="D1103" s="7"/>
      <c r="E1103" s="18"/>
      <c r="F1103" s="111"/>
      <c r="G1103" s="145"/>
      <c r="H1103" s="146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</row>
    <row r="1104" spans="1:32">
      <c r="A1104" s="18"/>
      <c r="B1104" s="7"/>
      <c r="C1104" s="18"/>
      <c r="D1104" s="7"/>
      <c r="E1104" s="18"/>
      <c r="F1104" s="111"/>
      <c r="G1104" s="145"/>
      <c r="H1104" s="146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</row>
    <row r="1105" spans="1:32">
      <c r="A1105" s="18"/>
      <c r="B1105" s="7"/>
      <c r="C1105" s="18"/>
      <c r="D1105" s="7"/>
      <c r="E1105" s="18"/>
      <c r="F1105" s="111"/>
      <c r="G1105" s="145"/>
      <c r="H1105" s="146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</row>
    <row r="1106" spans="1:32">
      <c r="A1106" s="18"/>
      <c r="B1106" s="7"/>
      <c r="C1106" s="18"/>
      <c r="D1106" s="7"/>
      <c r="E1106" s="18"/>
      <c r="F1106" s="111"/>
      <c r="G1106" s="145"/>
      <c r="H1106" s="146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</row>
    <row r="1107" spans="1:32">
      <c r="A1107" s="18"/>
      <c r="B1107" s="7"/>
      <c r="C1107" s="18"/>
      <c r="D1107" s="7"/>
      <c r="E1107" s="18"/>
      <c r="F1107" s="111"/>
      <c r="G1107" s="145"/>
      <c r="H1107" s="146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</row>
    <row r="1108" spans="1:32">
      <c r="A1108" s="18"/>
      <c r="B1108" s="7"/>
      <c r="C1108" s="18"/>
      <c r="D1108" s="7"/>
      <c r="E1108" s="18"/>
      <c r="F1108" s="111"/>
      <c r="G1108" s="145"/>
      <c r="H1108" s="146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</row>
    <row r="1109" spans="1:32">
      <c r="A1109" s="18"/>
      <c r="B1109" s="7"/>
      <c r="C1109" s="18"/>
      <c r="D1109" s="7"/>
      <c r="E1109" s="18"/>
      <c r="F1109" s="111"/>
      <c r="G1109" s="145"/>
      <c r="H1109" s="146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</row>
    <row r="1110" spans="1:32">
      <c r="A1110" s="18"/>
      <c r="B1110" s="7"/>
      <c r="C1110" s="18"/>
      <c r="D1110" s="7"/>
      <c r="E1110" s="18"/>
      <c r="F1110" s="111"/>
      <c r="G1110" s="145"/>
      <c r="H1110" s="146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</row>
    <row r="1111" spans="1:32">
      <c r="A1111" s="18"/>
      <c r="B1111" s="7"/>
      <c r="C1111" s="18"/>
      <c r="D1111" s="7"/>
      <c r="E1111" s="18"/>
      <c r="F1111" s="111"/>
      <c r="G1111" s="145"/>
      <c r="H1111" s="146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</row>
    <row r="1112" spans="1:32">
      <c r="A1112" s="18"/>
      <c r="B1112" s="7"/>
      <c r="C1112" s="18"/>
      <c r="D1112" s="7"/>
      <c r="E1112" s="18"/>
      <c r="F1112" s="111"/>
      <c r="G1112" s="145"/>
      <c r="H1112" s="146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</row>
    <row r="1113" spans="1:32">
      <c r="A1113" s="18"/>
      <c r="B1113" s="7"/>
      <c r="C1113" s="18"/>
      <c r="D1113" s="7"/>
      <c r="E1113" s="18"/>
      <c r="F1113" s="111"/>
      <c r="G1113" s="145"/>
      <c r="H1113" s="146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</row>
    <row r="1114" spans="1:32">
      <c r="A1114" s="18"/>
      <c r="B1114" s="7"/>
      <c r="C1114" s="18"/>
      <c r="D1114" s="7"/>
      <c r="E1114" s="18"/>
      <c r="F1114" s="111"/>
      <c r="G1114" s="145"/>
      <c r="H1114" s="146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</row>
    <row r="1115" spans="1:32">
      <c r="A1115" s="18"/>
      <c r="B1115" s="7"/>
      <c r="C1115" s="18"/>
      <c r="D1115" s="7"/>
      <c r="E1115" s="18"/>
      <c r="F1115" s="111"/>
      <c r="G1115" s="145"/>
      <c r="H1115" s="146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</row>
    <row r="1116" spans="1:32">
      <c r="A1116" s="18"/>
      <c r="B1116" s="7"/>
      <c r="C1116" s="18"/>
      <c r="D1116" s="7"/>
      <c r="E1116" s="18"/>
      <c r="F1116" s="111"/>
      <c r="G1116" s="145"/>
      <c r="H1116" s="146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</row>
    <row r="1117" spans="1:32">
      <c r="A1117" s="18"/>
      <c r="B1117" s="7"/>
      <c r="C1117" s="18"/>
      <c r="D1117" s="7"/>
      <c r="E1117" s="18"/>
      <c r="F1117" s="111"/>
      <c r="G1117" s="145"/>
      <c r="H1117" s="146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</row>
    <row r="1118" spans="1:32">
      <c r="A1118" s="18"/>
      <c r="B1118" s="7"/>
      <c r="C1118" s="18"/>
      <c r="D1118" s="7"/>
      <c r="E1118" s="18"/>
      <c r="F1118" s="111"/>
      <c r="G1118" s="145"/>
      <c r="H1118" s="146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</row>
    <row r="1119" spans="1:32">
      <c r="A1119" s="18"/>
      <c r="B1119" s="7"/>
      <c r="C1119" s="18"/>
      <c r="D1119" s="7"/>
      <c r="E1119" s="18"/>
      <c r="F1119" s="111"/>
      <c r="G1119" s="145"/>
      <c r="H1119" s="146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</row>
    <row r="1120" spans="1:32">
      <c r="A1120" s="18"/>
      <c r="B1120" s="7"/>
      <c r="C1120" s="18"/>
      <c r="D1120" s="7"/>
      <c r="E1120" s="18"/>
      <c r="F1120" s="111"/>
      <c r="G1120" s="145"/>
      <c r="H1120" s="146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</row>
    <row r="1121" spans="1:32">
      <c r="A1121" s="18"/>
      <c r="B1121" s="7"/>
      <c r="C1121" s="18"/>
      <c r="D1121" s="7"/>
      <c r="E1121" s="18"/>
      <c r="F1121" s="111"/>
      <c r="G1121" s="145"/>
      <c r="H1121" s="146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</row>
    <row r="1122" spans="1:32">
      <c r="A1122" s="18"/>
      <c r="B1122" s="7"/>
      <c r="C1122" s="18"/>
      <c r="D1122" s="7"/>
      <c r="E1122" s="18"/>
      <c r="F1122" s="111"/>
      <c r="G1122" s="145"/>
      <c r="H1122" s="146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</row>
    <row r="1123" spans="1:32">
      <c r="A1123" s="18"/>
      <c r="B1123" s="7"/>
      <c r="C1123" s="18"/>
      <c r="D1123" s="7"/>
      <c r="E1123" s="18"/>
      <c r="F1123" s="111"/>
      <c r="G1123" s="145"/>
      <c r="H1123" s="146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</row>
    <row r="1124" spans="1:32">
      <c r="A1124" s="18"/>
      <c r="B1124" s="7"/>
      <c r="C1124" s="18"/>
      <c r="D1124" s="7"/>
      <c r="E1124" s="18"/>
      <c r="F1124" s="111"/>
      <c r="G1124" s="145"/>
      <c r="H1124" s="146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</row>
    <row r="1125" spans="1:32">
      <c r="A1125" s="18"/>
      <c r="B1125" s="7"/>
      <c r="C1125" s="18"/>
      <c r="D1125" s="7"/>
      <c r="E1125" s="18"/>
      <c r="F1125" s="111"/>
      <c r="G1125" s="145"/>
      <c r="H1125" s="146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</row>
    <row r="1126" spans="1:32">
      <c r="A1126" s="18"/>
      <c r="B1126" s="7"/>
      <c r="C1126" s="18"/>
      <c r="D1126" s="7"/>
      <c r="E1126" s="18"/>
      <c r="F1126" s="111"/>
      <c r="G1126" s="145"/>
      <c r="H1126" s="146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</row>
    <row r="1127" spans="1:32">
      <c r="A1127" s="18"/>
      <c r="B1127" s="7"/>
      <c r="C1127" s="18"/>
      <c r="D1127" s="7"/>
      <c r="E1127" s="18"/>
      <c r="F1127" s="111"/>
      <c r="G1127" s="145"/>
      <c r="H1127" s="146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</row>
    <row r="1128" spans="1:32">
      <c r="A1128" s="18"/>
      <c r="B1128" s="7"/>
      <c r="C1128" s="18"/>
      <c r="D1128" s="7"/>
      <c r="E1128" s="18"/>
      <c r="F1128" s="111"/>
      <c r="G1128" s="145"/>
      <c r="H1128" s="146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</row>
    <row r="1129" spans="1:32">
      <c r="A1129" s="18"/>
      <c r="B1129" s="7"/>
      <c r="C1129" s="18"/>
      <c r="D1129" s="7"/>
      <c r="E1129" s="18"/>
      <c r="F1129" s="111"/>
      <c r="G1129" s="145"/>
      <c r="H1129" s="146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</row>
    <row r="1130" spans="1:32">
      <c r="A1130" s="18"/>
      <c r="B1130" s="7"/>
      <c r="C1130" s="18"/>
      <c r="D1130" s="7"/>
      <c r="E1130" s="18"/>
      <c r="F1130" s="111"/>
      <c r="G1130" s="145"/>
      <c r="H1130" s="146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</row>
    <row r="1131" spans="1:32">
      <c r="A1131" s="18"/>
      <c r="B1131" s="7"/>
      <c r="C1131" s="18"/>
      <c r="D1131" s="7"/>
      <c r="E1131" s="18"/>
      <c r="F1131" s="111"/>
      <c r="G1131" s="145"/>
      <c r="H1131" s="146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</row>
    <row r="1132" spans="1:32">
      <c r="A1132" s="18"/>
      <c r="B1132" s="7"/>
      <c r="C1132" s="18"/>
      <c r="D1132" s="7"/>
      <c r="E1132" s="18"/>
      <c r="F1132" s="111"/>
      <c r="G1132" s="145"/>
      <c r="H1132" s="146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</row>
    <row r="1133" spans="1:32">
      <c r="A1133" s="18"/>
      <c r="B1133" s="7"/>
      <c r="C1133" s="18"/>
      <c r="D1133" s="7"/>
      <c r="E1133" s="18"/>
      <c r="F1133" s="111"/>
      <c r="G1133" s="145"/>
      <c r="H1133" s="146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</row>
    <row r="1134" spans="1:32">
      <c r="A1134" s="18"/>
      <c r="B1134" s="7"/>
      <c r="C1134" s="18"/>
      <c r="D1134" s="7"/>
      <c r="E1134" s="18"/>
      <c r="F1134" s="111"/>
      <c r="G1134" s="145"/>
      <c r="H1134" s="146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</row>
    <row r="1135" spans="1:32">
      <c r="A1135" s="18"/>
      <c r="B1135" s="7"/>
      <c r="C1135" s="18"/>
      <c r="D1135" s="7"/>
      <c r="E1135" s="18"/>
      <c r="F1135" s="111"/>
      <c r="G1135" s="145"/>
      <c r="H1135" s="146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</row>
    <row r="1136" spans="1:32">
      <c r="A1136" s="18"/>
      <c r="B1136" s="7"/>
      <c r="C1136" s="18"/>
      <c r="D1136" s="7"/>
      <c r="E1136" s="18"/>
      <c r="F1136" s="111"/>
      <c r="G1136" s="145"/>
      <c r="H1136" s="146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</row>
    <row r="1137" spans="1:32">
      <c r="A1137" s="18"/>
      <c r="B1137" s="7"/>
      <c r="C1137" s="18"/>
      <c r="D1137" s="7"/>
      <c r="E1137" s="18"/>
      <c r="F1137" s="111"/>
      <c r="G1137" s="145"/>
      <c r="H1137" s="146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</row>
    <row r="1138" spans="1:32">
      <c r="A1138" s="18"/>
      <c r="B1138" s="7"/>
      <c r="C1138" s="18"/>
      <c r="D1138" s="7"/>
      <c r="E1138" s="18"/>
      <c r="F1138" s="111"/>
      <c r="G1138" s="145"/>
      <c r="H1138" s="146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</row>
    <row r="1139" spans="1:32">
      <c r="A1139" s="18"/>
      <c r="B1139" s="7"/>
      <c r="C1139" s="18"/>
      <c r="D1139" s="7"/>
      <c r="E1139" s="18"/>
      <c r="F1139" s="111"/>
      <c r="G1139" s="145"/>
      <c r="H1139" s="146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</row>
    <row r="1140" spans="1:32">
      <c r="A1140" s="18"/>
      <c r="B1140" s="7"/>
      <c r="C1140" s="18"/>
      <c r="D1140" s="7"/>
      <c r="E1140" s="18"/>
      <c r="F1140" s="111"/>
      <c r="G1140" s="145"/>
      <c r="H1140" s="146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</row>
    <row r="1141" spans="1:32">
      <c r="A1141" s="18"/>
      <c r="B1141" s="7"/>
      <c r="C1141" s="18"/>
      <c r="D1141" s="7"/>
      <c r="E1141" s="18"/>
      <c r="F1141" s="111"/>
      <c r="G1141" s="145"/>
      <c r="H1141" s="146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</row>
    <row r="1142" spans="1:32">
      <c r="A1142" s="18"/>
      <c r="B1142" s="7"/>
      <c r="C1142" s="18"/>
      <c r="D1142" s="7"/>
      <c r="E1142" s="18"/>
      <c r="F1142" s="111"/>
      <c r="G1142" s="145"/>
      <c r="H1142" s="146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</row>
    <row r="1143" spans="1:32">
      <c r="A1143" s="18"/>
      <c r="B1143" s="7"/>
      <c r="C1143" s="18"/>
      <c r="D1143" s="7"/>
      <c r="E1143" s="18"/>
      <c r="F1143" s="111"/>
      <c r="G1143" s="145"/>
      <c r="H1143" s="146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</row>
    <row r="1144" spans="1:32">
      <c r="A1144" s="18"/>
      <c r="B1144" s="7"/>
      <c r="C1144" s="18"/>
      <c r="D1144" s="7"/>
      <c r="E1144" s="18"/>
      <c r="F1144" s="111"/>
      <c r="G1144" s="145"/>
      <c r="H1144" s="146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</row>
    <row r="1145" spans="1:32">
      <c r="A1145" s="18"/>
      <c r="B1145" s="7"/>
      <c r="C1145" s="18"/>
      <c r="D1145" s="7"/>
      <c r="E1145" s="18"/>
      <c r="F1145" s="111"/>
      <c r="G1145" s="145"/>
      <c r="H1145" s="146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</row>
    <row r="1146" spans="1:32">
      <c r="A1146" s="18"/>
      <c r="B1146" s="7"/>
      <c r="C1146" s="18"/>
      <c r="D1146" s="7"/>
      <c r="E1146" s="18"/>
      <c r="F1146" s="111"/>
      <c r="G1146" s="145"/>
      <c r="H1146" s="146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</row>
    <row r="1147" spans="1:32">
      <c r="A1147" s="18"/>
      <c r="B1147" s="7"/>
      <c r="C1147" s="18"/>
      <c r="D1147" s="7"/>
      <c r="E1147" s="18"/>
      <c r="F1147" s="111"/>
      <c r="G1147" s="145"/>
      <c r="H1147" s="146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</row>
    <row r="1148" spans="1:32">
      <c r="A1148" s="18"/>
      <c r="B1148" s="7"/>
      <c r="C1148" s="18"/>
      <c r="D1148" s="7"/>
      <c r="E1148" s="18"/>
      <c r="F1148" s="111"/>
      <c r="G1148" s="145"/>
      <c r="H1148" s="146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</row>
    <row r="1149" spans="1:32">
      <c r="A1149" s="18"/>
      <c r="B1149" s="7"/>
      <c r="C1149" s="18"/>
      <c r="D1149" s="7"/>
      <c r="E1149" s="18"/>
      <c r="F1149" s="111"/>
      <c r="G1149" s="145"/>
      <c r="H1149" s="146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</row>
    <row r="1150" spans="1:32">
      <c r="A1150" s="18"/>
      <c r="B1150" s="7"/>
      <c r="C1150" s="18"/>
      <c r="D1150" s="7"/>
      <c r="E1150" s="18"/>
      <c r="F1150" s="111"/>
      <c r="G1150" s="145"/>
      <c r="H1150" s="146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</row>
    <row r="1151" spans="1:32">
      <c r="A1151" s="18"/>
      <c r="B1151" s="7"/>
      <c r="C1151" s="18"/>
      <c r="D1151" s="7"/>
      <c r="E1151" s="18"/>
      <c r="F1151" s="111"/>
      <c r="G1151" s="145"/>
      <c r="H1151" s="146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</row>
    <row r="1152" spans="1:32">
      <c r="A1152" s="18"/>
      <c r="B1152" s="7"/>
      <c r="C1152" s="18"/>
      <c r="D1152" s="7"/>
      <c r="E1152" s="18"/>
      <c r="F1152" s="111"/>
      <c r="G1152" s="145"/>
      <c r="H1152" s="146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</row>
    <row r="1153" spans="1:32">
      <c r="A1153" s="18"/>
      <c r="B1153" s="7"/>
      <c r="C1153" s="18"/>
      <c r="D1153" s="7"/>
      <c r="E1153" s="18"/>
      <c r="F1153" s="111"/>
      <c r="G1153" s="145"/>
      <c r="H1153" s="146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</row>
    <row r="1154" spans="1:32">
      <c r="A1154" s="18"/>
      <c r="B1154" s="7"/>
      <c r="C1154" s="18"/>
      <c r="D1154" s="7"/>
      <c r="E1154" s="18"/>
      <c r="F1154" s="111"/>
      <c r="G1154" s="145"/>
      <c r="H1154" s="146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</row>
    <row r="1155" spans="1:32">
      <c r="A1155" s="18"/>
      <c r="B1155" s="7"/>
      <c r="C1155" s="18"/>
      <c r="D1155" s="7"/>
      <c r="E1155" s="18"/>
      <c r="F1155" s="111"/>
      <c r="G1155" s="145"/>
      <c r="H1155" s="146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</row>
    <row r="1156" spans="1:32">
      <c r="A1156" s="18"/>
      <c r="B1156" s="7"/>
      <c r="C1156" s="18"/>
      <c r="D1156" s="7"/>
      <c r="E1156" s="18"/>
      <c r="F1156" s="111"/>
      <c r="G1156" s="145"/>
      <c r="H1156" s="146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</row>
    <row r="1157" spans="1:32">
      <c r="A1157" s="18"/>
      <c r="B1157" s="7"/>
      <c r="C1157" s="18"/>
      <c r="D1157" s="7"/>
      <c r="E1157" s="18"/>
      <c r="F1157" s="111"/>
      <c r="G1157" s="145"/>
      <c r="H1157" s="146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</row>
    <row r="1158" spans="1:32">
      <c r="A1158" s="18"/>
      <c r="B1158" s="7"/>
      <c r="C1158" s="18"/>
      <c r="D1158" s="7"/>
      <c r="E1158" s="18"/>
      <c r="F1158" s="111"/>
      <c r="G1158" s="145"/>
      <c r="H1158" s="146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</row>
    <row r="1159" spans="1:32">
      <c r="A1159" s="18"/>
      <c r="B1159" s="7"/>
      <c r="C1159" s="18"/>
      <c r="D1159" s="7"/>
      <c r="E1159" s="18"/>
      <c r="F1159" s="111"/>
      <c r="G1159" s="145"/>
      <c r="H1159" s="146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</row>
    <row r="1160" spans="1:32">
      <c r="A1160" s="18"/>
      <c r="B1160" s="7"/>
      <c r="C1160" s="18"/>
      <c r="D1160" s="7"/>
      <c r="E1160" s="18"/>
      <c r="F1160" s="111"/>
      <c r="G1160" s="145"/>
      <c r="H1160" s="146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</row>
    <row r="1161" spans="1:32">
      <c r="A1161" s="18"/>
      <c r="B1161" s="7"/>
      <c r="C1161" s="18"/>
      <c r="D1161" s="7"/>
      <c r="E1161" s="18"/>
      <c r="F1161" s="111"/>
      <c r="G1161" s="145"/>
      <c r="H1161" s="146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</row>
    <row r="1162" spans="1:32">
      <c r="A1162" s="18"/>
      <c r="B1162" s="7"/>
      <c r="C1162" s="18"/>
      <c r="D1162" s="7"/>
      <c r="E1162" s="18"/>
      <c r="F1162" s="111"/>
      <c r="G1162" s="145"/>
      <c r="H1162" s="146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</row>
    <row r="1163" spans="1:32">
      <c r="A1163" s="18"/>
      <c r="B1163" s="7"/>
      <c r="C1163" s="18"/>
      <c r="D1163" s="7"/>
      <c r="E1163" s="18"/>
      <c r="F1163" s="111"/>
      <c r="G1163" s="145"/>
      <c r="H1163" s="146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</row>
    <row r="1164" spans="1:32">
      <c r="A1164" s="18"/>
      <c r="B1164" s="7"/>
      <c r="C1164" s="18"/>
      <c r="D1164" s="7"/>
      <c r="E1164" s="18"/>
      <c r="F1164" s="111"/>
      <c r="G1164" s="145"/>
      <c r="H1164" s="146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</row>
    <row r="1165" spans="1:32">
      <c r="A1165" s="18"/>
      <c r="B1165" s="7"/>
      <c r="C1165" s="18"/>
      <c r="D1165" s="7"/>
      <c r="E1165" s="18"/>
      <c r="F1165" s="111"/>
      <c r="G1165" s="145"/>
      <c r="H1165" s="146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</row>
    <row r="1166" spans="1:32">
      <c r="A1166" s="18"/>
      <c r="B1166" s="7"/>
      <c r="C1166" s="18"/>
      <c r="D1166" s="7"/>
      <c r="E1166" s="18"/>
      <c r="F1166" s="111"/>
      <c r="G1166" s="145"/>
      <c r="H1166" s="146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</row>
    <row r="1167" spans="1:32">
      <c r="A1167" s="18"/>
      <c r="B1167" s="7"/>
      <c r="C1167" s="18"/>
      <c r="D1167" s="7"/>
      <c r="E1167" s="18"/>
      <c r="F1167" s="111"/>
      <c r="G1167" s="145"/>
      <c r="H1167" s="146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</row>
    <row r="1168" spans="1:32">
      <c r="A1168" s="18"/>
      <c r="B1168" s="7"/>
      <c r="C1168" s="18"/>
      <c r="D1168" s="7"/>
      <c r="E1168" s="18"/>
      <c r="F1168" s="111"/>
      <c r="G1168" s="145"/>
      <c r="H1168" s="146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</row>
    <row r="1169" spans="1:32">
      <c r="A1169" s="18"/>
      <c r="B1169" s="7"/>
      <c r="C1169" s="18"/>
      <c r="D1169" s="7"/>
      <c r="E1169" s="18"/>
      <c r="F1169" s="111"/>
      <c r="G1169" s="145"/>
      <c r="H1169" s="146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</row>
    <row r="1170" spans="1:32">
      <c r="A1170" s="18"/>
      <c r="B1170" s="7"/>
      <c r="C1170" s="18"/>
      <c r="D1170" s="7"/>
      <c r="E1170" s="18"/>
      <c r="F1170" s="111"/>
      <c r="G1170" s="145"/>
      <c r="H1170" s="146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</row>
    <row r="1171" spans="1:32">
      <c r="A1171" s="18"/>
      <c r="B1171" s="7"/>
      <c r="C1171" s="18"/>
      <c r="D1171" s="7"/>
      <c r="E1171" s="18"/>
      <c r="F1171" s="111"/>
      <c r="G1171" s="145"/>
      <c r="H1171" s="146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</row>
    <row r="1172" spans="1:32">
      <c r="A1172" s="18"/>
      <c r="B1172" s="7"/>
      <c r="C1172" s="18"/>
      <c r="D1172" s="7"/>
      <c r="E1172" s="18"/>
      <c r="F1172" s="111"/>
      <c r="G1172" s="145"/>
      <c r="H1172" s="146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</row>
    <row r="1173" spans="1:32">
      <c r="A1173" s="18"/>
      <c r="B1173" s="7"/>
      <c r="C1173" s="18"/>
      <c r="D1173" s="7"/>
      <c r="E1173" s="18"/>
      <c r="F1173" s="111"/>
      <c r="G1173" s="145"/>
      <c r="H1173" s="146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</row>
    <row r="1174" spans="1:32">
      <c r="A1174" s="18"/>
      <c r="B1174" s="7"/>
      <c r="C1174" s="18"/>
      <c r="D1174" s="7"/>
      <c r="E1174" s="18"/>
      <c r="F1174" s="111"/>
      <c r="G1174" s="145"/>
      <c r="H1174" s="146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</row>
    <row r="1175" spans="1:32">
      <c r="A1175" s="18"/>
      <c r="B1175" s="7"/>
      <c r="C1175" s="18"/>
      <c r="D1175" s="7"/>
      <c r="E1175" s="18"/>
      <c r="F1175" s="111"/>
      <c r="G1175" s="145"/>
      <c r="H1175" s="146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</row>
    <row r="1176" spans="1:32">
      <c r="A1176" s="18"/>
      <c r="B1176" s="7"/>
      <c r="C1176" s="18"/>
      <c r="D1176" s="7"/>
      <c r="E1176" s="18"/>
      <c r="F1176" s="111"/>
      <c r="G1176" s="145"/>
      <c r="H1176" s="146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</row>
    <row r="1177" spans="1:32">
      <c r="A1177" s="18"/>
      <c r="B1177" s="7"/>
      <c r="C1177" s="18"/>
      <c r="D1177" s="7"/>
      <c r="E1177" s="18"/>
      <c r="F1177" s="111"/>
      <c r="G1177" s="145"/>
      <c r="H1177" s="146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</row>
    <row r="1178" spans="1:32">
      <c r="A1178" s="18"/>
      <c r="B1178" s="7"/>
      <c r="C1178" s="18"/>
      <c r="D1178" s="7"/>
      <c r="E1178" s="18"/>
      <c r="F1178" s="111"/>
      <c r="G1178" s="145"/>
      <c r="H1178" s="146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</row>
    <row r="1179" spans="1:32">
      <c r="A1179" s="18"/>
      <c r="B1179" s="7"/>
      <c r="C1179" s="18"/>
      <c r="D1179" s="7"/>
      <c r="E1179" s="18"/>
      <c r="F1179" s="111"/>
      <c r="G1179" s="145"/>
      <c r="H1179" s="146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</row>
    <row r="1180" spans="1:32">
      <c r="A1180" s="18"/>
      <c r="B1180" s="7"/>
      <c r="C1180" s="18"/>
      <c r="D1180" s="7"/>
      <c r="E1180" s="18"/>
      <c r="F1180" s="111"/>
      <c r="G1180" s="145"/>
      <c r="H1180" s="146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</row>
    <row r="1181" spans="1:32">
      <c r="A1181" s="18"/>
      <c r="B1181" s="7"/>
      <c r="C1181" s="18"/>
      <c r="D1181" s="7"/>
      <c r="E1181" s="18"/>
      <c r="F1181" s="111"/>
      <c r="G1181" s="145"/>
      <c r="H1181" s="146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</row>
    <row r="1182" spans="1:32">
      <c r="A1182" s="18"/>
      <c r="B1182" s="7"/>
      <c r="C1182" s="18"/>
      <c r="D1182" s="7"/>
      <c r="E1182" s="18"/>
      <c r="F1182" s="111"/>
      <c r="G1182" s="145"/>
      <c r="H1182" s="146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</row>
    <row r="1183" spans="1:32">
      <c r="A1183" s="18"/>
      <c r="B1183" s="7"/>
      <c r="C1183" s="18"/>
      <c r="D1183" s="7"/>
      <c r="E1183" s="18"/>
      <c r="F1183" s="111"/>
      <c r="G1183" s="145"/>
      <c r="H1183" s="146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</row>
    <row r="1184" spans="1:32">
      <c r="A1184" s="18"/>
      <c r="B1184" s="7"/>
      <c r="C1184" s="18"/>
      <c r="D1184" s="7"/>
      <c r="E1184" s="18"/>
      <c r="F1184" s="111"/>
      <c r="G1184" s="145"/>
      <c r="H1184" s="146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</row>
    <row r="1185" spans="1:32">
      <c r="A1185" s="18"/>
      <c r="B1185" s="7"/>
      <c r="C1185" s="18"/>
      <c r="D1185" s="7"/>
      <c r="E1185" s="18"/>
      <c r="F1185" s="111"/>
      <c r="G1185" s="145"/>
      <c r="H1185" s="146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</row>
    <row r="1186" spans="1:32">
      <c r="A1186" s="18"/>
      <c r="B1186" s="7"/>
      <c r="C1186" s="18"/>
      <c r="D1186" s="7"/>
      <c r="E1186" s="18"/>
      <c r="F1186" s="111"/>
      <c r="G1186" s="145"/>
      <c r="H1186" s="146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</row>
    <row r="1187" spans="1:32">
      <c r="A1187" s="18"/>
      <c r="B1187" s="7"/>
      <c r="C1187" s="18"/>
      <c r="D1187" s="7"/>
      <c r="E1187" s="18"/>
      <c r="F1187" s="111"/>
      <c r="G1187" s="145"/>
      <c r="H1187" s="146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</row>
    <row r="1188" spans="1:32">
      <c r="A1188" s="18"/>
      <c r="B1188" s="7"/>
      <c r="C1188" s="18"/>
      <c r="D1188" s="7"/>
      <c r="E1188" s="18"/>
      <c r="F1188" s="111"/>
      <c r="G1188" s="145"/>
      <c r="H1188" s="146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</row>
    <row r="1189" spans="1:32">
      <c r="A1189" s="18"/>
      <c r="B1189" s="7"/>
      <c r="C1189" s="18"/>
      <c r="D1189" s="7"/>
      <c r="E1189" s="18"/>
      <c r="F1189" s="111"/>
      <c r="G1189" s="145"/>
      <c r="H1189" s="146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</row>
    <row r="1190" spans="1:32">
      <c r="A1190" s="18"/>
      <c r="B1190" s="7"/>
      <c r="C1190" s="18"/>
      <c r="D1190" s="7"/>
      <c r="E1190" s="18"/>
      <c r="F1190" s="111"/>
      <c r="G1190" s="145"/>
      <c r="H1190" s="146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</row>
    <row r="1191" spans="1:32">
      <c r="A1191" s="18"/>
      <c r="B1191" s="7"/>
      <c r="C1191" s="18"/>
      <c r="D1191" s="7"/>
      <c r="E1191" s="18"/>
      <c r="F1191" s="111"/>
      <c r="G1191" s="145"/>
      <c r="H1191" s="146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</row>
    <row r="1192" spans="1:32">
      <c r="A1192" s="18"/>
      <c r="B1192" s="7"/>
      <c r="C1192" s="18"/>
      <c r="D1192" s="7"/>
      <c r="E1192" s="18"/>
      <c r="F1192" s="111"/>
      <c r="G1192" s="145"/>
      <c r="H1192" s="146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</row>
    <row r="1193" spans="1:32">
      <c r="A1193" s="18"/>
      <c r="B1193" s="7"/>
      <c r="C1193" s="18"/>
      <c r="D1193" s="7"/>
      <c r="E1193" s="18"/>
      <c r="F1193" s="111"/>
      <c r="G1193" s="145"/>
      <c r="H1193" s="146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</row>
    <row r="1194" spans="1:32">
      <c r="A1194" s="18"/>
      <c r="B1194" s="7"/>
      <c r="C1194" s="18"/>
      <c r="D1194" s="7"/>
      <c r="E1194" s="18"/>
      <c r="F1194" s="111"/>
      <c r="G1194" s="145"/>
      <c r="H1194" s="146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</row>
    <row r="1195" spans="1:32">
      <c r="A1195" s="18"/>
      <c r="B1195" s="7"/>
      <c r="C1195" s="18"/>
      <c r="D1195" s="7"/>
      <c r="E1195" s="18"/>
      <c r="F1195" s="111"/>
      <c r="G1195" s="145"/>
      <c r="H1195" s="146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</row>
    <row r="1196" spans="1:32">
      <c r="A1196" s="18"/>
      <c r="B1196" s="7"/>
      <c r="C1196" s="18"/>
      <c r="D1196" s="7"/>
      <c r="E1196" s="18"/>
      <c r="F1196" s="111"/>
      <c r="G1196" s="145"/>
      <c r="H1196" s="146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</row>
    <row r="1197" spans="1:32">
      <c r="A1197" s="18"/>
      <c r="B1197" s="7"/>
      <c r="C1197" s="18"/>
      <c r="D1197" s="7"/>
      <c r="E1197" s="18"/>
      <c r="F1197" s="111"/>
      <c r="G1197" s="145"/>
      <c r="H1197" s="146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</row>
    <row r="1198" spans="1:32">
      <c r="A1198" s="18"/>
      <c r="B1198" s="7"/>
      <c r="C1198" s="18"/>
      <c r="D1198" s="7"/>
      <c r="E1198" s="18"/>
      <c r="F1198" s="111"/>
      <c r="G1198" s="145"/>
      <c r="H1198" s="146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</row>
    <row r="1199" spans="1:32">
      <c r="A1199" s="18"/>
      <c r="B1199" s="7"/>
      <c r="C1199" s="18"/>
      <c r="D1199" s="7"/>
      <c r="E1199" s="18"/>
      <c r="F1199" s="111"/>
      <c r="G1199" s="145"/>
      <c r="H1199" s="146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</row>
    <row r="1200" spans="1:32">
      <c r="A1200" s="18"/>
      <c r="B1200" s="7"/>
      <c r="C1200" s="18"/>
      <c r="D1200" s="7"/>
      <c r="E1200" s="18"/>
      <c r="F1200" s="111"/>
      <c r="G1200" s="145"/>
      <c r="H1200" s="146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</row>
    <row r="1201" spans="1:32">
      <c r="A1201" s="18"/>
      <c r="B1201" s="7"/>
      <c r="C1201" s="18"/>
      <c r="D1201" s="7"/>
      <c r="E1201" s="18"/>
      <c r="F1201" s="111"/>
      <c r="G1201" s="145"/>
      <c r="H1201" s="146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</row>
    <row r="1202" spans="1:32">
      <c r="A1202" s="18"/>
      <c r="B1202" s="7"/>
      <c r="C1202" s="18"/>
      <c r="D1202" s="7"/>
      <c r="E1202" s="18"/>
      <c r="F1202" s="111"/>
      <c r="G1202" s="145"/>
      <c r="H1202" s="146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</row>
    <row r="1203" spans="1:32">
      <c r="A1203" s="18"/>
      <c r="B1203" s="7"/>
      <c r="C1203" s="18"/>
      <c r="D1203" s="7"/>
      <c r="E1203" s="18"/>
      <c r="F1203" s="111"/>
      <c r="G1203" s="145"/>
      <c r="H1203" s="146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</row>
    <row r="1204" spans="1:32">
      <c r="A1204" s="18"/>
      <c r="B1204" s="7"/>
      <c r="C1204" s="18"/>
      <c r="D1204" s="7"/>
      <c r="E1204" s="18"/>
      <c r="F1204" s="111"/>
      <c r="G1204" s="145"/>
      <c r="H1204" s="146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</row>
    <row r="1205" spans="1:32">
      <c r="A1205" s="18"/>
      <c r="B1205" s="7"/>
      <c r="C1205" s="18"/>
      <c r="D1205" s="7"/>
      <c r="E1205" s="18"/>
      <c r="F1205" s="111"/>
      <c r="G1205" s="145"/>
      <c r="H1205" s="146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</row>
    <row r="1206" spans="1:32">
      <c r="A1206" s="18"/>
      <c r="B1206" s="7"/>
      <c r="C1206" s="18"/>
      <c r="D1206" s="7"/>
      <c r="E1206" s="18"/>
      <c r="F1206" s="111"/>
      <c r="G1206" s="145"/>
      <c r="H1206" s="146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</row>
    <row r="1207" spans="1:32">
      <c r="A1207" s="18"/>
      <c r="B1207" s="7"/>
      <c r="C1207" s="18"/>
      <c r="D1207" s="7"/>
      <c r="E1207" s="18"/>
      <c r="F1207" s="111"/>
      <c r="G1207" s="145"/>
      <c r="H1207" s="146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</row>
    <row r="1208" spans="1:32">
      <c r="A1208" s="18"/>
      <c r="B1208" s="7"/>
      <c r="C1208" s="18"/>
      <c r="D1208" s="7"/>
      <c r="E1208" s="18"/>
      <c r="F1208" s="111"/>
      <c r="G1208" s="145"/>
      <c r="H1208" s="146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</row>
    <row r="1209" spans="1:32">
      <c r="A1209" s="18"/>
      <c r="B1209" s="7"/>
      <c r="C1209" s="18"/>
      <c r="D1209" s="7"/>
      <c r="E1209" s="18"/>
      <c r="F1209" s="111"/>
      <c r="G1209" s="145"/>
      <c r="H1209" s="146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</row>
    <row r="1210" spans="1:32">
      <c r="A1210" s="18"/>
      <c r="B1210" s="7"/>
      <c r="C1210" s="18"/>
      <c r="D1210" s="7"/>
      <c r="E1210" s="18"/>
      <c r="F1210" s="111"/>
      <c r="G1210" s="145"/>
      <c r="H1210" s="146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</row>
    <row r="1211" spans="1:32">
      <c r="A1211" s="18"/>
      <c r="B1211" s="7"/>
      <c r="C1211" s="18"/>
      <c r="D1211" s="7"/>
      <c r="E1211" s="18"/>
      <c r="F1211" s="111"/>
      <c r="G1211" s="145"/>
      <c r="H1211" s="146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</row>
    <row r="1212" spans="1:32">
      <c r="A1212" s="18"/>
      <c r="B1212" s="7"/>
      <c r="C1212" s="18"/>
      <c r="D1212" s="7"/>
      <c r="E1212" s="18"/>
      <c r="F1212" s="111"/>
      <c r="G1212" s="145"/>
      <c r="H1212" s="146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</row>
    <row r="1213" spans="1:32">
      <c r="A1213" s="18"/>
      <c r="B1213" s="7"/>
      <c r="C1213" s="18"/>
      <c r="D1213" s="7"/>
      <c r="E1213" s="18"/>
      <c r="F1213" s="111"/>
      <c r="G1213" s="145"/>
      <c r="H1213" s="146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</row>
    <row r="1214" spans="1:32">
      <c r="A1214" s="18"/>
      <c r="B1214" s="7"/>
      <c r="C1214" s="18"/>
      <c r="D1214" s="7"/>
      <c r="E1214" s="18"/>
      <c r="F1214" s="111"/>
      <c r="G1214" s="145"/>
      <c r="H1214" s="146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</row>
    <row r="1215" spans="1:32">
      <c r="A1215" s="18"/>
      <c r="B1215" s="7"/>
      <c r="C1215" s="18"/>
      <c r="D1215" s="7"/>
      <c r="E1215" s="18"/>
      <c r="F1215" s="111"/>
      <c r="G1215" s="145"/>
      <c r="H1215" s="146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</row>
    <row r="1216" spans="1:32">
      <c r="A1216" s="18"/>
      <c r="B1216" s="7"/>
      <c r="C1216" s="18"/>
      <c r="D1216" s="7"/>
      <c r="E1216" s="18"/>
      <c r="F1216" s="111"/>
      <c r="G1216" s="145"/>
      <c r="H1216" s="146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</row>
    <row r="1217" spans="1:32">
      <c r="A1217" s="18"/>
      <c r="B1217" s="7"/>
      <c r="C1217" s="18"/>
      <c r="D1217" s="7"/>
      <c r="E1217" s="18"/>
      <c r="F1217" s="111"/>
      <c r="G1217" s="145"/>
      <c r="H1217" s="146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</row>
    <row r="1218" spans="1:32">
      <c r="A1218" s="18"/>
      <c r="B1218" s="7"/>
      <c r="C1218" s="18"/>
      <c r="D1218" s="7"/>
      <c r="E1218" s="18"/>
      <c r="F1218" s="111"/>
      <c r="G1218" s="145"/>
      <c r="H1218" s="146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</row>
    <row r="1219" spans="1:32">
      <c r="A1219" s="18"/>
      <c r="B1219" s="7"/>
      <c r="C1219" s="18"/>
      <c r="D1219" s="7"/>
      <c r="E1219" s="18"/>
      <c r="F1219" s="111"/>
      <c r="G1219" s="145"/>
      <c r="H1219" s="146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</row>
    <row r="1220" spans="1:32">
      <c r="A1220" s="18"/>
      <c r="B1220" s="7"/>
      <c r="C1220" s="18"/>
      <c r="D1220" s="7"/>
      <c r="E1220" s="18"/>
      <c r="F1220" s="111"/>
      <c r="G1220" s="145"/>
      <c r="H1220" s="146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</row>
    <row r="1221" spans="1:32">
      <c r="A1221" s="18"/>
      <c r="B1221" s="7"/>
      <c r="C1221" s="18"/>
      <c r="D1221" s="7"/>
      <c r="E1221" s="18"/>
      <c r="F1221" s="111"/>
      <c r="G1221" s="145"/>
      <c r="H1221" s="146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</row>
    <row r="1222" spans="1:32">
      <c r="A1222" s="18"/>
      <c r="B1222" s="7"/>
      <c r="C1222" s="18"/>
      <c r="D1222" s="7"/>
      <c r="E1222" s="18"/>
      <c r="F1222" s="111"/>
      <c r="G1222" s="145"/>
      <c r="H1222" s="146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</row>
    <row r="1223" spans="1:32">
      <c r="A1223" s="18"/>
      <c r="B1223" s="7"/>
      <c r="C1223" s="18"/>
      <c r="D1223" s="7"/>
      <c r="E1223" s="18"/>
      <c r="F1223" s="111"/>
      <c r="G1223" s="145"/>
      <c r="H1223" s="146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</row>
    <row r="1224" spans="1:32">
      <c r="A1224" s="18"/>
      <c r="B1224" s="7"/>
      <c r="C1224" s="18"/>
      <c r="D1224" s="7"/>
      <c r="E1224" s="18"/>
      <c r="F1224" s="111"/>
      <c r="G1224" s="145"/>
      <c r="H1224" s="146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</row>
    <row r="1225" spans="1:32">
      <c r="A1225" s="18"/>
      <c r="B1225" s="7"/>
      <c r="C1225" s="18"/>
      <c r="D1225" s="7"/>
      <c r="E1225" s="18"/>
      <c r="F1225" s="111"/>
      <c r="G1225" s="145"/>
      <c r="H1225" s="146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</row>
    <row r="1226" spans="1:32">
      <c r="A1226" s="18"/>
      <c r="B1226" s="7"/>
      <c r="C1226" s="18"/>
      <c r="D1226" s="7"/>
      <c r="E1226" s="18"/>
      <c r="F1226" s="111"/>
      <c r="G1226" s="145"/>
      <c r="H1226" s="146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</row>
    <row r="1227" spans="1:32">
      <c r="A1227" s="18"/>
      <c r="B1227" s="7"/>
      <c r="C1227" s="18"/>
      <c r="D1227" s="7"/>
      <c r="E1227" s="18"/>
      <c r="F1227" s="111"/>
      <c r="G1227" s="145"/>
      <c r="H1227" s="146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</row>
    <row r="1228" spans="1:32">
      <c r="A1228" s="18"/>
      <c r="B1228" s="7"/>
      <c r="C1228" s="18"/>
      <c r="D1228" s="7"/>
      <c r="E1228" s="18"/>
      <c r="F1228" s="111"/>
      <c r="G1228" s="145"/>
      <c r="H1228" s="146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</row>
    <row r="1229" spans="1:32">
      <c r="A1229" s="18"/>
      <c r="B1229" s="7"/>
      <c r="C1229" s="18"/>
      <c r="D1229" s="7"/>
      <c r="E1229" s="18"/>
      <c r="F1229" s="111"/>
      <c r="G1229" s="145"/>
      <c r="H1229" s="146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</row>
    <row r="1230" spans="1:32">
      <c r="A1230" s="18"/>
      <c r="B1230" s="7"/>
      <c r="C1230" s="18"/>
      <c r="D1230" s="7"/>
      <c r="E1230" s="18"/>
      <c r="F1230" s="111"/>
      <c r="G1230" s="145"/>
      <c r="H1230" s="146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</row>
    <row r="1231" spans="1:32">
      <c r="A1231" s="18"/>
      <c r="B1231" s="7"/>
      <c r="C1231" s="18"/>
      <c r="D1231" s="7"/>
      <c r="E1231" s="18"/>
      <c r="F1231" s="111"/>
      <c r="G1231" s="145"/>
      <c r="H1231" s="146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</row>
    <row r="1232" spans="1:32">
      <c r="A1232" s="18"/>
      <c r="B1232" s="7"/>
      <c r="C1232" s="18"/>
      <c r="D1232" s="7"/>
      <c r="E1232" s="18"/>
      <c r="F1232" s="111"/>
      <c r="G1232" s="145"/>
      <c r="H1232" s="146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</row>
    <row r="1233" spans="1:32">
      <c r="A1233" s="18"/>
      <c r="B1233" s="7"/>
      <c r="C1233" s="18"/>
      <c r="D1233" s="7"/>
      <c r="E1233" s="18"/>
      <c r="F1233" s="111"/>
      <c r="G1233" s="145"/>
      <c r="H1233" s="146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</row>
    <row r="1234" spans="1:32">
      <c r="A1234" s="18"/>
      <c r="B1234" s="7"/>
      <c r="C1234" s="18"/>
      <c r="D1234" s="7"/>
      <c r="E1234" s="18"/>
      <c r="F1234" s="111"/>
      <c r="G1234" s="145"/>
      <c r="H1234" s="146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</row>
    <row r="1235" spans="1:32">
      <c r="A1235" s="18"/>
      <c r="B1235" s="7"/>
      <c r="C1235" s="18"/>
      <c r="D1235" s="7"/>
      <c r="E1235" s="18"/>
      <c r="F1235" s="111"/>
      <c r="G1235" s="145"/>
      <c r="H1235" s="146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</row>
    <row r="1236" spans="1:32">
      <c r="A1236" s="18"/>
      <c r="B1236" s="7"/>
      <c r="C1236" s="18"/>
      <c r="D1236" s="7"/>
      <c r="E1236" s="18"/>
      <c r="F1236" s="111"/>
      <c r="G1236" s="145"/>
      <c r="H1236" s="146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</row>
    <row r="1237" spans="1:32">
      <c r="A1237" s="18"/>
      <c r="B1237" s="7"/>
      <c r="C1237" s="18"/>
      <c r="D1237" s="7"/>
      <c r="E1237" s="18"/>
      <c r="F1237" s="111"/>
      <c r="G1237" s="145"/>
      <c r="H1237" s="146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</row>
    <row r="1238" spans="1:32">
      <c r="A1238" s="18"/>
      <c r="B1238" s="7"/>
      <c r="C1238" s="18"/>
      <c r="D1238" s="7"/>
      <c r="E1238" s="18"/>
      <c r="F1238" s="111"/>
      <c r="G1238" s="145"/>
      <c r="H1238" s="146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</row>
    <row r="1239" spans="1:32">
      <c r="A1239" s="18"/>
      <c r="B1239" s="7"/>
      <c r="C1239" s="18"/>
      <c r="D1239" s="7"/>
      <c r="E1239" s="18"/>
      <c r="F1239" s="111"/>
      <c r="G1239" s="145"/>
      <c r="H1239" s="146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</row>
    <row r="1240" spans="1:32">
      <c r="A1240" s="18"/>
      <c r="B1240" s="7"/>
      <c r="C1240" s="18"/>
      <c r="D1240" s="7"/>
      <c r="E1240" s="18"/>
      <c r="F1240" s="111"/>
      <c r="G1240" s="145"/>
      <c r="H1240" s="146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</row>
    <row r="1241" spans="1:32">
      <c r="A1241" s="18"/>
      <c r="B1241" s="7"/>
      <c r="C1241" s="18"/>
      <c r="D1241" s="7"/>
      <c r="E1241" s="18"/>
      <c r="F1241" s="111"/>
      <c r="G1241" s="145"/>
      <c r="H1241" s="146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</row>
    <row r="1242" spans="1:32">
      <c r="A1242" s="18"/>
      <c r="B1242" s="7"/>
      <c r="C1242" s="18"/>
      <c r="D1242" s="7"/>
      <c r="E1242" s="18"/>
      <c r="F1242" s="111"/>
      <c r="G1242" s="145"/>
      <c r="H1242" s="146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</row>
    <row r="1243" spans="1:32">
      <c r="A1243" s="18"/>
      <c r="B1243" s="7"/>
      <c r="C1243" s="18"/>
      <c r="D1243" s="7"/>
      <c r="E1243" s="18"/>
      <c r="F1243" s="111"/>
      <c r="G1243" s="145"/>
      <c r="H1243" s="146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</row>
    <row r="1244" spans="1:32">
      <c r="A1244" s="18"/>
      <c r="B1244" s="7"/>
      <c r="C1244" s="18"/>
      <c r="D1244" s="7"/>
      <c r="E1244" s="18"/>
      <c r="F1244" s="111"/>
      <c r="G1244" s="145"/>
      <c r="H1244" s="146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</row>
    <row r="1245" spans="1:32">
      <c r="A1245" s="18"/>
      <c r="B1245" s="7"/>
      <c r="C1245" s="18"/>
      <c r="D1245" s="7"/>
      <c r="E1245" s="18"/>
      <c r="F1245" s="111"/>
      <c r="G1245" s="145"/>
      <c r="H1245" s="146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</row>
    <row r="1246" spans="1:32">
      <c r="A1246" s="18"/>
      <c r="B1246" s="7"/>
      <c r="C1246" s="18"/>
      <c r="D1246" s="7"/>
      <c r="E1246" s="18"/>
      <c r="F1246" s="111"/>
      <c r="G1246" s="145"/>
      <c r="H1246" s="146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</row>
    <row r="1247" spans="1:32">
      <c r="A1247" s="18"/>
      <c r="B1247" s="7"/>
      <c r="C1247" s="18"/>
      <c r="D1247" s="7"/>
      <c r="E1247" s="18"/>
      <c r="F1247" s="111"/>
      <c r="G1247" s="145"/>
      <c r="H1247" s="146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</row>
    <row r="1248" spans="1:32">
      <c r="A1248" s="18"/>
      <c r="B1248" s="7"/>
      <c r="C1248" s="18"/>
      <c r="D1248" s="7"/>
      <c r="E1248" s="18"/>
      <c r="F1248" s="111"/>
      <c r="G1248" s="145"/>
      <c r="H1248" s="146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</row>
    <row r="1249" spans="1:32">
      <c r="A1249" s="18"/>
      <c r="B1249" s="7"/>
      <c r="C1249" s="18"/>
      <c r="D1249" s="7"/>
      <c r="E1249" s="18"/>
      <c r="F1249" s="111"/>
      <c r="G1249" s="145"/>
      <c r="H1249" s="146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</row>
    <row r="1250" spans="1:32">
      <c r="A1250" s="18"/>
      <c r="B1250" s="7"/>
      <c r="C1250" s="18"/>
      <c r="D1250" s="7"/>
      <c r="E1250" s="18"/>
      <c r="F1250" s="111"/>
      <c r="G1250" s="145"/>
      <c r="H1250" s="146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</row>
    <row r="1251" spans="1:32">
      <c r="A1251" s="18"/>
      <c r="B1251" s="7"/>
      <c r="C1251" s="18"/>
      <c r="D1251" s="7"/>
      <c r="E1251" s="18"/>
      <c r="F1251" s="111"/>
      <c r="G1251" s="145"/>
      <c r="H1251" s="146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</row>
    <row r="1252" spans="1:32">
      <c r="A1252" s="18"/>
      <c r="B1252" s="7"/>
      <c r="C1252" s="18"/>
      <c r="D1252" s="7"/>
      <c r="E1252" s="18"/>
      <c r="F1252" s="111"/>
      <c r="G1252" s="145"/>
      <c r="H1252" s="146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</row>
    <row r="1253" spans="1:32">
      <c r="A1253" s="18"/>
      <c r="B1253" s="7"/>
      <c r="C1253" s="18"/>
      <c r="D1253" s="7"/>
      <c r="E1253" s="18"/>
      <c r="F1253" s="111"/>
      <c r="G1253" s="145"/>
      <c r="H1253" s="146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</row>
    <row r="1254" spans="1:32">
      <c r="A1254" s="18"/>
      <c r="B1254" s="7"/>
      <c r="C1254" s="18"/>
      <c r="D1254" s="7"/>
      <c r="E1254" s="18"/>
      <c r="F1254" s="111"/>
      <c r="G1254" s="145"/>
      <c r="H1254" s="146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</row>
    <row r="1255" spans="1:32">
      <c r="A1255" s="18"/>
      <c r="B1255" s="7"/>
      <c r="C1255" s="18"/>
      <c r="D1255" s="7"/>
      <c r="E1255" s="18"/>
      <c r="F1255" s="111"/>
      <c r="G1255" s="145"/>
      <c r="H1255" s="146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</row>
    <row r="1256" spans="1:32">
      <c r="A1256" s="18"/>
      <c r="B1256" s="7"/>
      <c r="C1256" s="18"/>
      <c r="D1256" s="7"/>
      <c r="E1256" s="18"/>
      <c r="F1256" s="111"/>
      <c r="G1256" s="145"/>
      <c r="H1256" s="146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</row>
    <row r="1257" spans="1:32">
      <c r="A1257" s="18"/>
      <c r="B1257" s="7"/>
      <c r="C1257" s="18"/>
      <c r="D1257" s="7"/>
      <c r="E1257" s="18"/>
      <c r="F1257" s="111"/>
      <c r="G1257" s="145"/>
      <c r="H1257" s="146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</row>
    <row r="1258" spans="1:32">
      <c r="A1258" s="18"/>
      <c r="B1258" s="7"/>
      <c r="C1258" s="18"/>
      <c r="D1258" s="7"/>
      <c r="E1258" s="18"/>
      <c r="F1258" s="111"/>
      <c r="G1258" s="145"/>
      <c r="H1258" s="146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</row>
    <row r="1259" spans="1:32">
      <c r="A1259" s="18"/>
      <c r="B1259" s="7"/>
      <c r="C1259" s="18"/>
      <c r="D1259" s="7"/>
      <c r="E1259" s="18"/>
      <c r="F1259" s="111"/>
      <c r="G1259" s="145"/>
      <c r="H1259" s="146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</row>
    <row r="1260" spans="1:32">
      <c r="A1260" s="18"/>
      <c r="B1260" s="7"/>
      <c r="C1260" s="18"/>
      <c r="D1260" s="7"/>
      <c r="E1260" s="18"/>
      <c r="F1260" s="111"/>
      <c r="G1260" s="145"/>
      <c r="H1260" s="146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</row>
    <row r="1261" spans="1:32">
      <c r="A1261" s="18"/>
      <c r="B1261" s="7"/>
      <c r="C1261" s="18"/>
      <c r="D1261" s="7"/>
      <c r="E1261" s="18"/>
      <c r="F1261" s="111"/>
      <c r="G1261" s="145"/>
      <c r="H1261" s="146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</row>
    <row r="1262" spans="1:32">
      <c r="A1262" s="18"/>
      <c r="B1262" s="7"/>
      <c r="C1262" s="18"/>
      <c r="D1262" s="7"/>
      <c r="E1262" s="18"/>
      <c r="F1262" s="111"/>
      <c r="G1262" s="145"/>
      <c r="H1262" s="146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</row>
    <row r="1263" spans="1:32">
      <c r="A1263" s="18"/>
      <c r="B1263" s="7"/>
      <c r="C1263" s="18"/>
      <c r="D1263" s="7"/>
      <c r="E1263" s="18"/>
      <c r="F1263" s="111"/>
      <c r="G1263" s="145"/>
      <c r="H1263" s="146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</row>
    <row r="1264" spans="1:32">
      <c r="A1264" s="18"/>
      <c r="B1264" s="7"/>
      <c r="C1264" s="18"/>
      <c r="D1264" s="7"/>
      <c r="E1264" s="18"/>
      <c r="F1264" s="111"/>
      <c r="G1264" s="145"/>
      <c r="H1264" s="146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</row>
    <row r="1265" spans="1:32">
      <c r="A1265" s="18"/>
      <c r="B1265" s="7"/>
      <c r="C1265" s="18"/>
      <c r="D1265" s="7"/>
      <c r="E1265" s="18"/>
      <c r="F1265" s="111"/>
      <c r="G1265" s="145"/>
      <c r="H1265" s="146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</row>
    <row r="1266" spans="1:32">
      <c r="A1266" s="18"/>
      <c r="B1266" s="7"/>
      <c r="C1266" s="18"/>
      <c r="D1266" s="7"/>
      <c r="E1266" s="18"/>
      <c r="F1266" s="111"/>
      <c r="G1266" s="145"/>
      <c r="H1266" s="146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</row>
    <row r="1267" spans="1:32">
      <c r="A1267" s="18"/>
      <c r="B1267" s="7"/>
      <c r="C1267" s="18"/>
      <c r="D1267" s="7"/>
      <c r="E1267" s="18"/>
      <c r="F1267" s="111"/>
      <c r="G1267" s="145"/>
      <c r="H1267" s="146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</row>
    <row r="1268" spans="1:32">
      <c r="A1268" s="18"/>
      <c r="B1268" s="7"/>
      <c r="C1268" s="18"/>
      <c r="D1268" s="7"/>
      <c r="E1268" s="18"/>
      <c r="F1268" s="111"/>
      <c r="G1268" s="145"/>
      <c r="H1268" s="146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</row>
    <row r="1269" spans="1:32">
      <c r="A1269" s="18"/>
      <c r="B1269" s="7"/>
      <c r="C1269" s="18"/>
      <c r="D1269" s="7"/>
      <c r="E1269" s="18"/>
      <c r="F1269" s="111"/>
      <c r="G1269" s="145"/>
      <c r="H1269" s="146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</row>
    <row r="1270" spans="1:32">
      <c r="A1270" s="18"/>
      <c r="B1270" s="7"/>
      <c r="C1270" s="18"/>
      <c r="D1270" s="7"/>
      <c r="E1270" s="18"/>
      <c r="F1270" s="111"/>
      <c r="G1270" s="145"/>
      <c r="H1270" s="146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</row>
    <row r="1271" spans="1:32">
      <c r="A1271" s="18"/>
      <c r="B1271" s="7"/>
      <c r="C1271" s="18"/>
      <c r="D1271" s="7"/>
      <c r="E1271" s="18"/>
      <c r="F1271" s="111"/>
      <c r="G1271" s="145"/>
      <c r="H1271" s="146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</row>
    <row r="1272" spans="1:32">
      <c r="A1272" s="18"/>
      <c r="B1272" s="7"/>
      <c r="C1272" s="18"/>
      <c r="D1272" s="7"/>
      <c r="E1272" s="18"/>
      <c r="F1272" s="111"/>
      <c r="G1272" s="145"/>
      <c r="H1272" s="146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</row>
    <row r="1273" spans="1:32">
      <c r="A1273" s="18"/>
      <c r="B1273" s="7"/>
      <c r="C1273" s="18"/>
      <c r="D1273" s="7"/>
      <c r="E1273" s="18"/>
      <c r="F1273" s="111"/>
      <c r="G1273" s="145"/>
      <c r="H1273" s="146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</row>
    <row r="1274" spans="1:32">
      <c r="A1274" s="18"/>
      <c r="B1274" s="7"/>
      <c r="C1274" s="18"/>
      <c r="D1274" s="7"/>
      <c r="E1274" s="18"/>
      <c r="F1274" s="111"/>
      <c r="G1274" s="145"/>
      <c r="H1274" s="146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</row>
    <row r="1275" spans="1:32">
      <c r="A1275" s="18"/>
      <c r="B1275" s="7"/>
      <c r="C1275" s="18"/>
      <c r="D1275" s="7"/>
      <c r="E1275" s="18"/>
      <c r="F1275" s="111"/>
      <c r="G1275" s="145"/>
      <c r="H1275" s="146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</row>
    <row r="1276" spans="1:32">
      <c r="A1276" s="18"/>
      <c r="B1276" s="7"/>
      <c r="C1276" s="18"/>
      <c r="D1276" s="7"/>
      <c r="E1276" s="18"/>
      <c r="F1276" s="111"/>
      <c r="G1276" s="145"/>
      <c r="H1276" s="146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</row>
    <row r="1277" spans="1:32">
      <c r="A1277" s="18"/>
      <c r="B1277" s="7"/>
      <c r="C1277" s="18"/>
      <c r="D1277" s="7"/>
      <c r="E1277" s="18"/>
      <c r="F1277" s="111"/>
      <c r="G1277" s="145"/>
      <c r="H1277" s="146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</row>
    <row r="1278" spans="1:32">
      <c r="A1278" s="18"/>
      <c r="B1278" s="7"/>
      <c r="C1278" s="18"/>
      <c r="D1278" s="7"/>
      <c r="E1278" s="18"/>
      <c r="F1278" s="111"/>
      <c r="G1278" s="145"/>
      <c r="H1278" s="146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</row>
    <row r="1279" spans="1:32">
      <c r="A1279" s="18"/>
      <c r="B1279" s="7"/>
      <c r="C1279" s="18"/>
      <c r="D1279" s="7"/>
      <c r="E1279" s="18"/>
      <c r="F1279" s="111"/>
      <c r="G1279" s="145"/>
      <c r="H1279" s="146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</row>
    <row r="1280" spans="1:32">
      <c r="A1280" s="18"/>
      <c r="B1280" s="7"/>
      <c r="C1280" s="18"/>
      <c r="D1280" s="7"/>
      <c r="E1280" s="18"/>
      <c r="F1280" s="111"/>
      <c r="G1280" s="145"/>
      <c r="H1280" s="146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</row>
    <row r="1281" spans="1:32">
      <c r="A1281" s="18"/>
      <c r="B1281" s="7"/>
      <c r="C1281" s="18"/>
      <c r="D1281" s="7"/>
      <c r="E1281" s="18"/>
      <c r="F1281" s="111"/>
      <c r="G1281" s="145"/>
      <c r="H1281" s="146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</row>
    <row r="1282" spans="1:32">
      <c r="A1282" s="18"/>
      <c r="B1282" s="7"/>
      <c r="C1282" s="18"/>
      <c r="D1282" s="7"/>
      <c r="E1282" s="18"/>
      <c r="F1282" s="111"/>
      <c r="G1282" s="145"/>
      <c r="H1282" s="146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</row>
    <row r="1283" spans="1:32">
      <c r="A1283" s="18"/>
      <c r="B1283" s="7"/>
      <c r="C1283" s="18"/>
      <c r="D1283" s="7"/>
      <c r="E1283" s="18"/>
      <c r="F1283" s="111"/>
      <c r="G1283" s="145"/>
      <c r="H1283" s="146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</row>
    <row r="1284" spans="1:32">
      <c r="A1284" s="18"/>
      <c r="B1284" s="7"/>
      <c r="C1284" s="18"/>
      <c r="D1284" s="7"/>
      <c r="E1284" s="18"/>
      <c r="F1284" s="111"/>
      <c r="G1284" s="145"/>
      <c r="H1284" s="146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</row>
    <row r="1285" spans="1:32">
      <c r="A1285" s="18"/>
      <c r="B1285" s="7"/>
      <c r="C1285" s="18"/>
      <c r="D1285" s="7"/>
      <c r="E1285" s="18"/>
      <c r="F1285" s="111"/>
      <c r="G1285" s="145"/>
      <c r="H1285" s="146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</row>
    <row r="1286" spans="1:32">
      <c r="A1286" s="18"/>
      <c r="B1286" s="7"/>
      <c r="C1286" s="18"/>
      <c r="D1286" s="7"/>
      <c r="E1286" s="18"/>
      <c r="F1286" s="111"/>
      <c r="G1286" s="145"/>
      <c r="H1286" s="146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</row>
    <row r="1287" spans="1:32">
      <c r="A1287" s="18"/>
      <c r="B1287" s="7"/>
      <c r="C1287" s="18"/>
      <c r="D1287" s="7"/>
      <c r="E1287" s="18"/>
      <c r="F1287" s="111"/>
      <c r="G1287" s="145"/>
      <c r="H1287" s="146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</row>
    <row r="1288" spans="1:32">
      <c r="A1288" s="18"/>
      <c r="B1288" s="7"/>
      <c r="C1288" s="18"/>
      <c r="D1288" s="7"/>
      <c r="E1288" s="18"/>
      <c r="F1288" s="111"/>
      <c r="G1288" s="145"/>
      <c r="H1288" s="146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</row>
    <row r="1289" spans="1:32">
      <c r="A1289" s="18"/>
      <c r="B1289" s="7"/>
      <c r="C1289" s="18"/>
      <c r="D1289" s="7"/>
      <c r="E1289" s="18"/>
      <c r="F1289" s="111"/>
      <c r="G1289" s="145"/>
      <c r="H1289" s="146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</row>
    <row r="1290" spans="1:32">
      <c r="A1290" s="18"/>
      <c r="B1290" s="7"/>
      <c r="C1290" s="18"/>
      <c r="D1290" s="7"/>
      <c r="E1290" s="18"/>
      <c r="F1290" s="111"/>
      <c r="G1290" s="145"/>
      <c r="H1290" s="146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</row>
    <row r="1291" spans="1:32">
      <c r="A1291" s="18"/>
      <c r="B1291" s="7"/>
      <c r="C1291" s="18"/>
      <c r="D1291" s="7"/>
      <c r="E1291" s="18"/>
      <c r="F1291" s="111"/>
      <c r="G1291" s="145"/>
      <c r="H1291" s="146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</row>
    <row r="1292" spans="1:32">
      <c r="A1292" s="18"/>
      <c r="B1292" s="7"/>
      <c r="C1292" s="18"/>
      <c r="D1292" s="7"/>
      <c r="E1292" s="18"/>
      <c r="F1292" s="111"/>
      <c r="G1292" s="145"/>
      <c r="H1292" s="146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</row>
    <row r="1293" spans="1:32">
      <c r="A1293" s="18"/>
      <c r="B1293" s="7"/>
      <c r="C1293" s="18"/>
      <c r="D1293" s="7"/>
      <c r="E1293" s="18"/>
      <c r="F1293" s="111"/>
      <c r="G1293" s="145"/>
      <c r="H1293" s="146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</row>
    <row r="1294" spans="1:32">
      <c r="A1294" s="18"/>
      <c r="B1294" s="7"/>
      <c r="C1294" s="18"/>
      <c r="D1294" s="7"/>
      <c r="E1294" s="18"/>
      <c r="F1294" s="111"/>
      <c r="G1294" s="145"/>
      <c r="H1294" s="146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</row>
    <row r="1295" spans="1:32">
      <c r="A1295" s="18"/>
      <c r="B1295" s="7"/>
      <c r="C1295" s="18"/>
      <c r="D1295" s="7"/>
      <c r="E1295" s="18"/>
      <c r="F1295" s="111"/>
      <c r="G1295" s="145"/>
      <c r="H1295" s="146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</row>
    <row r="1296" spans="1:32">
      <c r="A1296" s="18"/>
      <c r="B1296" s="7"/>
      <c r="C1296" s="18"/>
      <c r="D1296" s="7"/>
      <c r="E1296" s="18"/>
      <c r="F1296" s="111"/>
      <c r="G1296" s="145"/>
      <c r="H1296" s="146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</row>
    <row r="1297" spans="1:32">
      <c r="A1297" s="18"/>
      <c r="B1297" s="7"/>
      <c r="C1297" s="18"/>
      <c r="D1297" s="7"/>
      <c r="E1297" s="18"/>
      <c r="F1297" s="111"/>
      <c r="G1297" s="145"/>
      <c r="H1297" s="146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</row>
    <row r="1298" spans="1:32">
      <c r="A1298" s="18"/>
      <c r="B1298" s="7"/>
      <c r="C1298" s="18"/>
      <c r="D1298" s="7"/>
      <c r="E1298" s="18"/>
      <c r="F1298" s="111"/>
      <c r="G1298" s="145"/>
      <c r="H1298" s="146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</row>
    <row r="1299" spans="1:32">
      <c r="A1299" s="18"/>
      <c r="B1299" s="7"/>
      <c r="C1299" s="18"/>
      <c r="D1299" s="7"/>
      <c r="E1299" s="18"/>
      <c r="F1299" s="111"/>
      <c r="G1299" s="145"/>
      <c r="H1299" s="146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</row>
    <row r="1300" spans="1:32">
      <c r="A1300" s="18"/>
      <c r="B1300" s="7"/>
      <c r="C1300" s="18"/>
      <c r="D1300" s="7"/>
      <c r="E1300" s="18"/>
      <c r="F1300" s="111"/>
      <c r="G1300" s="145"/>
      <c r="H1300" s="146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</row>
    <row r="1301" spans="1:32">
      <c r="A1301" s="18"/>
      <c r="B1301" s="7"/>
      <c r="C1301" s="18"/>
      <c r="D1301" s="7"/>
      <c r="E1301" s="18"/>
      <c r="F1301" s="111"/>
      <c r="G1301" s="145"/>
      <c r="H1301" s="146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</row>
    <row r="1302" spans="1:32">
      <c r="A1302" s="18"/>
      <c r="B1302" s="7"/>
      <c r="C1302" s="18"/>
      <c r="D1302" s="7"/>
      <c r="E1302" s="18"/>
      <c r="F1302" s="111"/>
      <c r="G1302" s="145"/>
      <c r="H1302" s="146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</row>
    <row r="1303" spans="1:32">
      <c r="A1303" s="18"/>
      <c r="B1303" s="7"/>
      <c r="C1303" s="18"/>
      <c r="D1303" s="7"/>
      <c r="E1303" s="18"/>
      <c r="F1303" s="111"/>
      <c r="G1303" s="145"/>
      <c r="H1303" s="146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</row>
    <row r="1304" spans="1:32">
      <c r="A1304" s="18"/>
      <c r="B1304" s="7"/>
      <c r="C1304" s="18"/>
      <c r="D1304" s="7"/>
      <c r="E1304" s="18"/>
      <c r="F1304" s="111"/>
      <c r="G1304" s="145"/>
      <c r="H1304" s="146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</row>
    <row r="1305" spans="1:32">
      <c r="A1305" s="18"/>
      <c r="B1305" s="7"/>
      <c r="C1305" s="18"/>
      <c r="D1305" s="7"/>
      <c r="E1305" s="18"/>
      <c r="F1305" s="111"/>
      <c r="G1305" s="145"/>
      <c r="H1305" s="146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</row>
    <row r="1306" spans="1:32">
      <c r="A1306" s="18"/>
      <c r="B1306" s="7"/>
      <c r="C1306" s="18"/>
      <c r="D1306" s="7"/>
      <c r="E1306" s="18"/>
      <c r="F1306" s="111"/>
      <c r="G1306" s="145"/>
      <c r="H1306" s="146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</row>
    <row r="1307" spans="1:32">
      <c r="A1307" s="18"/>
      <c r="B1307" s="7"/>
      <c r="C1307" s="18"/>
      <c r="D1307" s="7"/>
      <c r="E1307" s="18"/>
      <c r="F1307" s="111"/>
      <c r="G1307" s="145"/>
      <c r="H1307" s="146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</row>
    <row r="1308" spans="1:32">
      <c r="A1308" s="18"/>
      <c r="B1308" s="7"/>
      <c r="C1308" s="18"/>
      <c r="D1308" s="7"/>
      <c r="E1308" s="18"/>
      <c r="F1308" s="111"/>
      <c r="G1308" s="145"/>
      <c r="H1308" s="146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</row>
    <row r="1309" spans="1:32">
      <c r="A1309" s="18"/>
      <c r="B1309" s="7"/>
      <c r="C1309" s="18"/>
      <c r="D1309" s="7"/>
      <c r="E1309" s="18"/>
      <c r="F1309" s="111"/>
      <c r="G1309" s="145"/>
      <c r="H1309" s="146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</row>
    <row r="1310" spans="1:32">
      <c r="A1310" s="18"/>
      <c r="B1310" s="7"/>
      <c r="C1310" s="18"/>
      <c r="D1310" s="7"/>
      <c r="E1310" s="18"/>
      <c r="F1310" s="111"/>
      <c r="G1310" s="145"/>
      <c r="H1310" s="146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</row>
    <row r="1311" spans="1:32">
      <c r="A1311" s="18"/>
      <c r="B1311" s="7"/>
      <c r="C1311" s="18"/>
      <c r="D1311" s="7"/>
      <c r="E1311" s="18"/>
      <c r="F1311" s="111"/>
      <c r="G1311" s="145"/>
      <c r="H1311" s="146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</row>
    <row r="1312" spans="1:32">
      <c r="A1312" s="18"/>
      <c r="B1312" s="7"/>
      <c r="C1312" s="18"/>
      <c r="D1312" s="7"/>
      <c r="E1312" s="18"/>
      <c r="F1312" s="111"/>
      <c r="G1312" s="145"/>
      <c r="H1312" s="146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</row>
    <row r="1313" spans="1:32">
      <c r="A1313" s="18"/>
      <c r="B1313" s="7"/>
      <c r="C1313" s="18"/>
      <c r="D1313" s="7"/>
      <c r="E1313" s="18"/>
      <c r="F1313" s="111"/>
      <c r="G1313" s="145"/>
      <c r="H1313" s="146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</row>
    <row r="1314" spans="1:32">
      <c r="A1314" s="18"/>
      <c r="B1314" s="7"/>
      <c r="C1314" s="18"/>
      <c r="D1314" s="7"/>
      <c r="E1314" s="18"/>
      <c r="F1314" s="111"/>
      <c r="G1314" s="145"/>
      <c r="H1314" s="146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</row>
    <row r="1315" spans="1:32">
      <c r="A1315" s="18"/>
      <c r="B1315" s="7"/>
      <c r="C1315" s="18"/>
      <c r="D1315" s="7"/>
      <c r="E1315" s="18"/>
      <c r="F1315" s="111"/>
      <c r="G1315" s="145"/>
      <c r="H1315" s="146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</row>
    <row r="1316" spans="1:32">
      <c r="A1316" s="18"/>
      <c r="B1316" s="7"/>
      <c r="C1316" s="18"/>
      <c r="D1316" s="7"/>
      <c r="E1316" s="18"/>
      <c r="F1316" s="111"/>
      <c r="G1316" s="145"/>
      <c r="H1316" s="146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</row>
    <row r="1317" spans="1:32">
      <c r="A1317" s="18"/>
      <c r="B1317" s="7"/>
      <c r="C1317" s="18"/>
      <c r="D1317" s="7"/>
      <c r="E1317" s="18"/>
      <c r="F1317" s="111"/>
      <c r="G1317" s="145"/>
      <c r="H1317" s="146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</row>
    <row r="1318" spans="1:32">
      <c r="A1318" s="18"/>
      <c r="B1318" s="7"/>
      <c r="C1318" s="18"/>
      <c r="D1318" s="7"/>
      <c r="E1318" s="18"/>
      <c r="F1318" s="111"/>
      <c r="G1318" s="145"/>
      <c r="H1318" s="146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</row>
    <row r="1319" spans="1:32">
      <c r="A1319" s="18"/>
      <c r="B1319" s="7"/>
      <c r="C1319" s="18"/>
      <c r="D1319" s="7"/>
      <c r="E1319" s="18"/>
      <c r="F1319" s="111"/>
      <c r="G1319" s="145"/>
      <c r="H1319" s="146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</row>
    <row r="1320" spans="1:32">
      <c r="A1320" s="18"/>
      <c r="B1320" s="7"/>
      <c r="C1320" s="18"/>
      <c r="D1320" s="7"/>
      <c r="E1320" s="18"/>
      <c r="F1320" s="111"/>
      <c r="G1320" s="145"/>
      <c r="H1320" s="146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</row>
    <row r="1321" spans="1:32">
      <c r="A1321" s="18"/>
      <c r="B1321" s="7"/>
      <c r="C1321" s="18"/>
      <c r="D1321" s="7"/>
      <c r="E1321" s="18"/>
      <c r="F1321" s="111"/>
      <c r="G1321" s="145"/>
      <c r="H1321" s="146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</row>
    <row r="1322" spans="1:32">
      <c r="A1322" s="18"/>
      <c r="B1322" s="7"/>
      <c r="C1322" s="18"/>
      <c r="D1322" s="7"/>
      <c r="E1322" s="18"/>
      <c r="F1322" s="111"/>
      <c r="G1322" s="145"/>
      <c r="H1322" s="146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</row>
    <row r="1323" spans="1:32">
      <c r="A1323" s="18"/>
      <c r="B1323" s="7"/>
      <c r="C1323" s="18"/>
      <c r="D1323" s="7"/>
      <c r="E1323" s="18"/>
      <c r="F1323" s="111"/>
      <c r="G1323" s="145"/>
      <c r="H1323" s="146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</row>
    <row r="1324" spans="1:32">
      <c r="A1324" s="18"/>
      <c r="B1324" s="7"/>
      <c r="C1324" s="18"/>
      <c r="D1324" s="7"/>
      <c r="E1324" s="18"/>
      <c r="F1324" s="111"/>
      <c r="G1324" s="145"/>
      <c r="H1324" s="146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</row>
    <row r="1325" spans="1:32">
      <c r="A1325" s="18"/>
      <c r="B1325" s="7"/>
      <c r="C1325" s="18"/>
      <c r="D1325" s="7"/>
      <c r="E1325" s="18"/>
      <c r="F1325" s="111"/>
      <c r="G1325" s="145"/>
      <c r="H1325" s="146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</row>
    <row r="1326" spans="1:32">
      <c r="A1326" s="18"/>
      <c r="B1326" s="7"/>
      <c r="C1326" s="18"/>
      <c r="D1326" s="7"/>
      <c r="E1326" s="18"/>
      <c r="F1326" s="111"/>
      <c r="G1326" s="145"/>
      <c r="H1326" s="146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</row>
    <row r="1327" spans="1:32">
      <c r="A1327" s="18"/>
      <c r="B1327" s="7"/>
      <c r="C1327" s="18"/>
      <c r="D1327" s="7"/>
      <c r="E1327" s="18"/>
      <c r="F1327" s="111"/>
      <c r="G1327" s="145"/>
      <c r="H1327" s="146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</row>
    <row r="1328" spans="1:32">
      <c r="A1328" s="18"/>
      <c r="B1328" s="7"/>
      <c r="C1328" s="18"/>
      <c r="D1328" s="7"/>
      <c r="E1328" s="18"/>
      <c r="F1328" s="111"/>
      <c r="G1328" s="145"/>
      <c r="H1328" s="146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</row>
    <row r="1329" spans="1:32">
      <c r="A1329" s="18"/>
      <c r="B1329" s="7"/>
      <c r="C1329" s="18"/>
      <c r="D1329" s="7"/>
      <c r="E1329" s="18"/>
      <c r="F1329" s="111"/>
      <c r="G1329" s="145"/>
      <c r="H1329" s="146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</row>
    <row r="1330" spans="1:32">
      <c r="A1330" s="18"/>
      <c r="B1330" s="7"/>
      <c r="C1330" s="18"/>
      <c r="D1330" s="7"/>
      <c r="E1330" s="18"/>
      <c r="F1330" s="111"/>
      <c r="G1330" s="145"/>
      <c r="H1330" s="146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</row>
    <row r="1331" spans="1:32">
      <c r="A1331" s="18"/>
      <c r="B1331" s="7"/>
      <c r="C1331" s="18"/>
      <c r="D1331" s="7"/>
      <c r="E1331" s="18"/>
      <c r="F1331" s="111"/>
      <c r="G1331" s="145"/>
      <c r="H1331" s="146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</row>
    <row r="1332" spans="1:32">
      <c r="A1332" s="18"/>
      <c r="B1332" s="7"/>
      <c r="C1332" s="18"/>
      <c r="D1332" s="7"/>
      <c r="E1332" s="18"/>
      <c r="F1332" s="111"/>
      <c r="G1332" s="145"/>
      <c r="H1332" s="146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</row>
    <row r="1333" spans="1:32">
      <c r="A1333" s="18"/>
      <c r="B1333" s="7"/>
      <c r="C1333" s="18"/>
      <c r="D1333" s="7"/>
      <c r="E1333" s="18"/>
      <c r="F1333" s="111"/>
      <c r="G1333" s="145"/>
      <c r="H1333" s="146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</row>
    <row r="1334" spans="1:32">
      <c r="A1334" s="18"/>
      <c r="B1334" s="7"/>
      <c r="C1334" s="18"/>
      <c r="D1334" s="7"/>
      <c r="E1334" s="18"/>
      <c r="F1334" s="111"/>
      <c r="G1334" s="145"/>
      <c r="H1334" s="146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</row>
    <row r="1335" spans="1:32">
      <c r="A1335" s="18"/>
      <c r="B1335" s="7"/>
      <c r="C1335" s="18"/>
      <c r="D1335" s="7"/>
      <c r="E1335" s="18"/>
      <c r="F1335" s="111"/>
      <c r="G1335" s="145"/>
      <c r="H1335" s="146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</row>
    <row r="1336" spans="1:32">
      <c r="A1336" s="18"/>
      <c r="B1336" s="7"/>
      <c r="C1336" s="18"/>
      <c r="D1336" s="7"/>
      <c r="E1336" s="18"/>
      <c r="F1336" s="111"/>
      <c r="G1336" s="145"/>
      <c r="H1336" s="146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</row>
    <row r="1337" spans="1:32">
      <c r="A1337" s="18"/>
      <c r="B1337" s="7"/>
      <c r="C1337" s="18"/>
      <c r="D1337" s="7"/>
      <c r="E1337" s="18"/>
      <c r="F1337" s="111"/>
      <c r="G1337" s="145"/>
      <c r="H1337" s="146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</row>
    <row r="1338" spans="1:32">
      <c r="A1338" s="18"/>
      <c r="B1338" s="7"/>
      <c r="C1338" s="18"/>
      <c r="D1338" s="7"/>
      <c r="E1338" s="18"/>
      <c r="F1338" s="111"/>
      <c r="G1338" s="145"/>
      <c r="H1338" s="146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</row>
    <row r="1339" spans="1:32">
      <c r="A1339" s="18"/>
      <c r="B1339" s="7"/>
      <c r="C1339" s="18"/>
      <c r="D1339" s="7"/>
      <c r="E1339" s="18"/>
      <c r="F1339" s="111"/>
      <c r="G1339" s="145"/>
      <c r="H1339" s="146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</row>
    <row r="1340" spans="1:32">
      <c r="A1340" s="18"/>
      <c r="B1340" s="7"/>
      <c r="C1340" s="18"/>
      <c r="D1340" s="7"/>
      <c r="E1340" s="18"/>
      <c r="F1340" s="111"/>
      <c r="G1340" s="145"/>
      <c r="H1340" s="146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</row>
    <row r="1341" spans="1:32">
      <c r="A1341" s="18"/>
      <c r="B1341" s="7"/>
      <c r="C1341" s="18"/>
      <c r="D1341" s="7"/>
      <c r="E1341" s="18"/>
      <c r="F1341" s="111"/>
      <c r="G1341" s="145"/>
      <c r="H1341" s="146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</row>
    <row r="1342" spans="1:32">
      <c r="A1342" s="18"/>
      <c r="B1342" s="7"/>
      <c r="C1342" s="18"/>
      <c r="D1342" s="7"/>
      <c r="E1342" s="18"/>
      <c r="F1342" s="111"/>
      <c r="G1342" s="145"/>
      <c r="H1342" s="146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</row>
    <row r="1343" spans="1:32">
      <c r="A1343" s="18"/>
      <c r="B1343" s="7"/>
      <c r="C1343" s="18"/>
      <c r="D1343" s="7"/>
      <c r="E1343" s="18"/>
      <c r="F1343" s="111"/>
      <c r="G1343" s="145"/>
      <c r="H1343" s="146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</row>
    <row r="1344" spans="1:32">
      <c r="A1344" s="18"/>
      <c r="B1344" s="7"/>
      <c r="C1344" s="18"/>
      <c r="D1344" s="7"/>
      <c r="E1344" s="18"/>
      <c r="F1344" s="111"/>
      <c r="G1344" s="145"/>
      <c r="H1344" s="146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</row>
    <row r="1345" spans="1:32">
      <c r="A1345" s="18"/>
      <c r="B1345" s="7"/>
      <c r="C1345" s="18"/>
      <c r="D1345" s="7"/>
      <c r="E1345" s="18"/>
      <c r="F1345" s="111"/>
      <c r="G1345" s="145"/>
      <c r="H1345" s="146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</row>
    <row r="1346" spans="1:32">
      <c r="A1346" s="18"/>
      <c r="B1346" s="7"/>
      <c r="C1346" s="18"/>
      <c r="D1346" s="7"/>
      <c r="E1346" s="18"/>
      <c r="F1346" s="111"/>
      <c r="G1346" s="145"/>
      <c r="H1346" s="146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</row>
    <row r="1347" spans="1:32">
      <c r="A1347" s="18"/>
      <c r="B1347" s="7"/>
      <c r="C1347" s="18"/>
      <c r="D1347" s="7"/>
      <c r="E1347" s="18"/>
      <c r="F1347" s="111"/>
      <c r="G1347" s="145"/>
      <c r="H1347" s="146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</row>
    <row r="1348" spans="1:32">
      <c r="A1348" s="18"/>
      <c r="B1348" s="7"/>
      <c r="C1348" s="18"/>
      <c r="D1348" s="7"/>
      <c r="E1348" s="18"/>
      <c r="F1348" s="111"/>
      <c r="G1348" s="145"/>
      <c r="H1348" s="146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</row>
    <row r="1349" spans="1:32">
      <c r="A1349" s="18"/>
      <c r="B1349" s="7"/>
      <c r="C1349" s="18"/>
      <c r="D1349" s="7"/>
      <c r="E1349" s="18"/>
      <c r="F1349" s="111"/>
      <c r="G1349" s="145"/>
      <c r="H1349" s="146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</row>
    <row r="1350" spans="1:32">
      <c r="A1350" s="18"/>
      <c r="B1350" s="7"/>
      <c r="C1350" s="18"/>
      <c r="D1350" s="7"/>
      <c r="E1350" s="18"/>
      <c r="F1350" s="111"/>
      <c r="G1350" s="145"/>
      <c r="H1350" s="146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</row>
    <row r="1351" spans="1:32">
      <c r="A1351" s="18"/>
      <c r="B1351" s="7"/>
      <c r="C1351" s="18"/>
      <c r="D1351" s="7"/>
      <c r="E1351" s="18"/>
      <c r="F1351" s="111"/>
      <c r="G1351" s="145"/>
      <c r="H1351" s="146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</row>
    <row r="1352" spans="1:32">
      <c r="A1352" s="18"/>
      <c r="B1352" s="7"/>
      <c r="C1352" s="18"/>
      <c r="D1352" s="7"/>
      <c r="E1352" s="18"/>
      <c r="F1352" s="111"/>
      <c r="G1352" s="145"/>
      <c r="H1352" s="146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</row>
    <row r="1353" spans="1:32">
      <c r="A1353" s="18"/>
      <c r="B1353" s="7"/>
      <c r="C1353" s="18"/>
      <c r="D1353" s="7"/>
      <c r="E1353" s="18"/>
      <c r="F1353" s="111"/>
      <c r="G1353" s="145"/>
      <c r="H1353" s="146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</row>
    <row r="1354" spans="1:32">
      <c r="A1354" s="18"/>
      <c r="B1354" s="7"/>
      <c r="C1354" s="18"/>
      <c r="D1354" s="7"/>
      <c r="E1354" s="18"/>
      <c r="F1354" s="111"/>
      <c r="G1354" s="145"/>
      <c r="H1354" s="146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</row>
    <row r="1355" spans="1:32">
      <c r="A1355" s="18"/>
      <c r="B1355" s="7"/>
      <c r="C1355" s="18"/>
      <c r="D1355" s="7"/>
      <c r="E1355" s="18"/>
      <c r="F1355" s="111"/>
      <c r="G1355" s="145"/>
      <c r="H1355" s="146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</row>
    <row r="1356" spans="1:32">
      <c r="A1356" s="18"/>
      <c r="B1356" s="7"/>
      <c r="C1356" s="18"/>
      <c r="D1356" s="7"/>
      <c r="E1356" s="18"/>
      <c r="F1356" s="111"/>
      <c r="G1356" s="145"/>
      <c r="H1356" s="146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</row>
    <row r="1357" spans="1:32">
      <c r="A1357" s="18"/>
      <c r="B1357" s="7"/>
      <c r="C1357" s="18"/>
      <c r="D1357" s="7"/>
      <c r="E1357" s="18"/>
      <c r="F1357" s="111"/>
      <c r="G1357" s="145"/>
      <c r="H1357" s="146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</row>
    <row r="1358" spans="1:32">
      <c r="A1358" s="18"/>
      <c r="B1358" s="7"/>
      <c r="C1358" s="18"/>
      <c r="D1358" s="7"/>
      <c r="E1358" s="18"/>
      <c r="F1358" s="111"/>
      <c r="G1358" s="145"/>
      <c r="H1358" s="146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</row>
    <row r="1359" spans="1:32">
      <c r="A1359" s="18"/>
      <c r="B1359" s="7"/>
      <c r="C1359" s="18"/>
      <c r="D1359" s="7"/>
      <c r="E1359" s="18"/>
      <c r="F1359" s="111"/>
      <c r="G1359" s="145"/>
      <c r="H1359" s="146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</row>
    <row r="1360" spans="1:32">
      <c r="A1360" s="18"/>
      <c r="B1360" s="7"/>
      <c r="C1360" s="18"/>
      <c r="D1360" s="7"/>
      <c r="E1360" s="18"/>
      <c r="F1360" s="111"/>
      <c r="G1360" s="145"/>
      <c r="H1360" s="146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</row>
    <row r="1361" spans="1:32">
      <c r="A1361" s="18"/>
      <c r="B1361" s="7"/>
      <c r="C1361" s="18"/>
      <c r="D1361" s="7"/>
      <c r="E1361" s="18"/>
      <c r="F1361" s="111"/>
      <c r="G1361" s="145"/>
      <c r="H1361" s="146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</row>
    <row r="1362" spans="1:32">
      <c r="A1362" s="18"/>
      <c r="B1362" s="7"/>
      <c r="C1362" s="18"/>
      <c r="D1362" s="7"/>
      <c r="E1362" s="18"/>
      <c r="F1362" s="111"/>
      <c r="G1362" s="145"/>
      <c r="H1362" s="146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</row>
    <row r="1363" spans="1:32">
      <c r="A1363" s="18"/>
      <c r="B1363" s="7"/>
      <c r="C1363" s="18"/>
      <c r="D1363" s="7"/>
      <c r="E1363" s="18"/>
      <c r="F1363" s="111"/>
      <c r="G1363" s="145"/>
      <c r="H1363" s="146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</row>
    <row r="1364" spans="1:32">
      <c r="A1364" s="18"/>
      <c r="B1364" s="7"/>
      <c r="C1364" s="18"/>
      <c r="D1364" s="7"/>
      <c r="E1364" s="18"/>
      <c r="F1364" s="111"/>
      <c r="G1364" s="145"/>
      <c r="H1364" s="146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</row>
    <row r="1365" spans="1:32">
      <c r="A1365" s="18"/>
      <c r="B1365" s="7"/>
      <c r="C1365" s="18"/>
      <c r="D1365" s="7"/>
      <c r="E1365" s="18"/>
      <c r="F1365" s="111"/>
      <c r="G1365" s="145"/>
      <c r="H1365" s="146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</row>
    <row r="1366" spans="1:32">
      <c r="A1366" s="18"/>
      <c r="B1366" s="7"/>
      <c r="C1366" s="18"/>
      <c r="D1366" s="7"/>
      <c r="E1366" s="18"/>
      <c r="F1366" s="111"/>
      <c r="G1366" s="145"/>
      <c r="H1366" s="146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</row>
    <row r="1367" spans="1:32">
      <c r="A1367" s="18"/>
      <c r="B1367" s="7"/>
      <c r="C1367" s="18"/>
      <c r="D1367" s="7"/>
      <c r="E1367" s="18"/>
      <c r="F1367" s="111"/>
      <c r="G1367" s="145"/>
      <c r="H1367" s="146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</row>
    <row r="1368" spans="1:32">
      <c r="A1368" s="18"/>
      <c r="B1368" s="7"/>
      <c r="C1368" s="18"/>
      <c r="D1368" s="7"/>
      <c r="E1368" s="18"/>
      <c r="F1368" s="111"/>
      <c r="G1368" s="145"/>
      <c r="H1368" s="146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</row>
    <row r="1369" spans="1:32">
      <c r="A1369" s="18"/>
      <c r="B1369" s="7"/>
      <c r="C1369" s="18"/>
      <c r="D1369" s="7"/>
      <c r="E1369" s="18"/>
      <c r="F1369" s="111"/>
      <c r="G1369" s="145"/>
      <c r="H1369" s="146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</row>
    <row r="1370" spans="1:32">
      <c r="A1370" s="18"/>
      <c r="B1370" s="7"/>
      <c r="C1370" s="18"/>
      <c r="D1370" s="7"/>
      <c r="E1370" s="18"/>
      <c r="F1370" s="111"/>
      <c r="G1370" s="145"/>
      <c r="H1370" s="146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</row>
    <row r="1371" spans="1:32">
      <c r="A1371" s="18"/>
      <c r="B1371" s="7"/>
      <c r="C1371" s="18"/>
      <c r="D1371" s="7"/>
      <c r="E1371" s="18"/>
      <c r="F1371" s="111"/>
      <c r="G1371" s="145"/>
      <c r="H1371" s="146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</row>
    <row r="1372" spans="1:32">
      <c r="A1372" s="18"/>
      <c r="B1372" s="7"/>
      <c r="C1372" s="18"/>
      <c r="D1372" s="7"/>
      <c r="E1372" s="18"/>
      <c r="F1372" s="111"/>
      <c r="G1372" s="145"/>
      <c r="H1372" s="146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</row>
    <row r="1373" spans="1:32">
      <c r="A1373" s="18"/>
      <c r="B1373" s="7"/>
      <c r="C1373" s="18"/>
      <c r="D1373" s="7"/>
      <c r="E1373" s="18"/>
      <c r="F1373" s="111"/>
      <c r="G1373" s="145"/>
      <c r="H1373" s="146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</row>
    <row r="1374" spans="1:32">
      <c r="A1374" s="18"/>
      <c r="B1374" s="7"/>
      <c r="C1374" s="18"/>
      <c r="D1374" s="7"/>
      <c r="E1374" s="18"/>
      <c r="F1374" s="111"/>
      <c r="G1374" s="145"/>
      <c r="H1374" s="146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</row>
    <row r="1375" spans="1:32">
      <c r="A1375" s="18"/>
      <c r="B1375" s="7"/>
      <c r="C1375" s="18"/>
      <c r="D1375" s="7"/>
      <c r="E1375" s="18"/>
      <c r="F1375" s="111"/>
      <c r="G1375" s="145"/>
      <c r="H1375" s="146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</row>
    <row r="1376" spans="1:32">
      <c r="A1376" s="18"/>
      <c r="B1376" s="7"/>
      <c r="C1376" s="18"/>
      <c r="D1376" s="7"/>
      <c r="E1376" s="18"/>
      <c r="F1376" s="111"/>
      <c r="G1376" s="145"/>
      <c r="H1376" s="146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</row>
    <row r="1377" spans="1:32">
      <c r="A1377" s="18"/>
      <c r="B1377" s="7"/>
      <c r="C1377" s="18"/>
      <c r="D1377" s="7"/>
      <c r="E1377" s="18"/>
      <c r="F1377" s="111"/>
      <c r="G1377" s="145"/>
      <c r="H1377" s="146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</row>
    <row r="1378" spans="1:32">
      <c r="A1378" s="18"/>
      <c r="B1378" s="7"/>
      <c r="C1378" s="18"/>
      <c r="D1378" s="7"/>
      <c r="E1378" s="18"/>
      <c r="F1378" s="111"/>
      <c r="G1378" s="145"/>
      <c r="H1378" s="146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</row>
    <row r="1379" spans="1:32">
      <c r="A1379" s="18"/>
      <c r="B1379" s="7"/>
      <c r="C1379" s="18"/>
      <c r="D1379" s="7"/>
      <c r="E1379" s="18"/>
      <c r="F1379" s="111"/>
      <c r="G1379" s="145"/>
      <c r="H1379" s="146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</row>
    <row r="1380" spans="1:32">
      <c r="A1380" s="18"/>
      <c r="B1380" s="7"/>
      <c r="C1380" s="18"/>
      <c r="D1380" s="7"/>
      <c r="E1380" s="18"/>
      <c r="F1380" s="111"/>
      <c r="G1380" s="145"/>
      <c r="H1380" s="146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</row>
    <row r="1381" spans="1:32">
      <c r="A1381" s="18"/>
      <c r="B1381" s="7"/>
      <c r="C1381" s="18"/>
      <c r="D1381" s="7"/>
      <c r="E1381" s="18"/>
      <c r="F1381" s="111"/>
      <c r="G1381" s="145"/>
      <c r="H1381" s="146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</row>
    <row r="1382" spans="1:32">
      <c r="A1382" s="18"/>
      <c r="B1382" s="7"/>
      <c r="C1382" s="18"/>
      <c r="D1382" s="7"/>
      <c r="E1382" s="18"/>
      <c r="F1382" s="111"/>
      <c r="G1382" s="145"/>
      <c r="H1382" s="146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</row>
    <row r="1383" spans="1:32">
      <c r="A1383" s="18"/>
      <c r="B1383" s="7"/>
      <c r="C1383" s="18"/>
      <c r="D1383" s="7"/>
      <c r="E1383" s="18"/>
      <c r="F1383" s="111"/>
      <c r="G1383" s="145"/>
      <c r="H1383" s="146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</row>
    <row r="1384" spans="1:32">
      <c r="A1384" s="18"/>
      <c r="B1384" s="7"/>
      <c r="C1384" s="18"/>
      <c r="D1384" s="7"/>
      <c r="E1384" s="18"/>
      <c r="F1384" s="111"/>
      <c r="G1384" s="145"/>
      <c r="H1384" s="146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</row>
    <row r="1385" spans="1:32">
      <c r="A1385" s="18"/>
      <c r="B1385" s="7"/>
      <c r="C1385" s="18"/>
      <c r="D1385" s="7"/>
      <c r="E1385" s="18"/>
      <c r="F1385" s="111"/>
      <c r="G1385" s="145"/>
      <c r="H1385" s="146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</row>
    <row r="1386" spans="1:32">
      <c r="A1386" s="18"/>
      <c r="B1386" s="7"/>
      <c r="C1386" s="18"/>
      <c r="D1386" s="7"/>
      <c r="E1386" s="18"/>
      <c r="F1386" s="111"/>
      <c r="G1386" s="145"/>
      <c r="H1386" s="146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</row>
    <row r="1387" spans="1:32">
      <c r="A1387" s="18"/>
      <c r="B1387" s="7"/>
      <c r="C1387" s="18"/>
      <c r="D1387" s="7"/>
      <c r="E1387" s="18"/>
      <c r="F1387" s="111"/>
      <c r="G1387" s="145"/>
      <c r="H1387" s="146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</row>
    <row r="1388" spans="1:32">
      <c r="A1388" s="18"/>
      <c r="B1388" s="7"/>
      <c r="C1388" s="18"/>
      <c r="D1388" s="7"/>
      <c r="E1388" s="18"/>
      <c r="F1388" s="111"/>
      <c r="G1388" s="145"/>
      <c r="H1388" s="146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</row>
    <row r="1389" spans="1:32">
      <c r="A1389" s="18"/>
      <c r="B1389" s="7"/>
      <c r="C1389" s="18"/>
      <c r="D1389" s="7"/>
      <c r="E1389" s="18"/>
      <c r="F1389" s="111"/>
      <c r="G1389" s="145"/>
      <c r="H1389" s="146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</row>
    <row r="1390" spans="1:32">
      <c r="A1390" s="18"/>
      <c r="B1390" s="7"/>
      <c r="C1390" s="18"/>
      <c r="D1390" s="7"/>
      <c r="E1390" s="18"/>
      <c r="F1390" s="111"/>
      <c r="G1390" s="145"/>
      <c r="H1390" s="146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</row>
    <row r="1391" spans="1:32">
      <c r="A1391" s="18"/>
      <c r="B1391" s="7"/>
      <c r="C1391" s="18"/>
      <c r="D1391" s="7"/>
      <c r="E1391" s="18"/>
      <c r="F1391" s="111"/>
      <c r="G1391" s="145"/>
      <c r="H1391" s="146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</row>
    <row r="1392" spans="1:32">
      <c r="A1392" s="18"/>
      <c r="B1392" s="7"/>
      <c r="C1392" s="18"/>
      <c r="D1392" s="7"/>
      <c r="E1392" s="18"/>
      <c r="F1392" s="111"/>
      <c r="G1392" s="145"/>
      <c r="H1392" s="146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</row>
    <row r="1393" spans="1:32">
      <c r="A1393" s="18"/>
      <c r="B1393" s="7"/>
      <c r="C1393" s="18"/>
      <c r="D1393" s="7"/>
      <c r="E1393" s="18"/>
      <c r="F1393" s="111"/>
      <c r="G1393" s="145"/>
      <c r="H1393" s="146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</row>
    <row r="1394" spans="1:32">
      <c r="A1394" s="18"/>
      <c r="B1394" s="7"/>
      <c r="C1394" s="18"/>
      <c r="D1394" s="7"/>
      <c r="E1394" s="18"/>
      <c r="F1394" s="111"/>
      <c r="G1394" s="145"/>
      <c r="H1394" s="146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</row>
    <row r="1395" spans="1:32">
      <c r="A1395" s="18"/>
      <c r="B1395" s="7"/>
      <c r="C1395" s="18"/>
      <c r="D1395" s="7"/>
      <c r="E1395" s="18"/>
      <c r="F1395" s="111"/>
      <c r="G1395" s="145"/>
      <c r="H1395" s="146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</row>
    <row r="1396" spans="1:32">
      <c r="A1396" s="18"/>
      <c r="B1396" s="7"/>
      <c r="C1396" s="18"/>
      <c r="D1396" s="7"/>
      <c r="E1396" s="18"/>
      <c r="F1396" s="111"/>
      <c r="G1396" s="145"/>
      <c r="H1396" s="146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</row>
    <row r="1397" spans="1:32">
      <c r="A1397" s="18"/>
      <c r="B1397" s="7"/>
      <c r="C1397" s="18"/>
      <c r="D1397" s="7"/>
      <c r="E1397" s="18"/>
      <c r="F1397" s="111"/>
      <c r="G1397" s="145"/>
      <c r="H1397" s="146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</row>
    <row r="1398" spans="1:32">
      <c r="A1398" s="18"/>
      <c r="B1398" s="7"/>
      <c r="C1398" s="18"/>
      <c r="D1398" s="7"/>
      <c r="E1398" s="18"/>
      <c r="F1398" s="111"/>
      <c r="G1398" s="145"/>
      <c r="H1398" s="146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</row>
    <row r="1399" spans="1:32">
      <c r="A1399" s="18"/>
      <c r="B1399" s="7"/>
      <c r="C1399" s="18"/>
      <c r="D1399" s="7"/>
      <c r="E1399" s="18"/>
      <c r="F1399" s="111"/>
      <c r="G1399" s="145"/>
      <c r="H1399" s="146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</row>
    <row r="1400" spans="1:32">
      <c r="A1400" s="18"/>
      <c r="B1400" s="7"/>
      <c r="C1400" s="18"/>
      <c r="D1400" s="7"/>
      <c r="E1400" s="18"/>
      <c r="F1400" s="111"/>
      <c r="G1400" s="145"/>
      <c r="H1400" s="146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</row>
    <row r="1401" spans="1:32">
      <c r="A1401" s="18"/>
      <c r="B1401" s="7"/>
      <c r="C1401" s="18"/>
      <c r="D1401" s="7"/>
      <c r="E1401" s="18"/>
      <c r="F1401" s="111"/>
      <c r="G1401" s="145"/>
      <c r="H1401" s="146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</row>
    <row r="1402" spans="1:32">
      <c r="A1402" s="18"/>
      <c r="B1402" s="7"/>
      <c r="C1402" s="18"/>
      <c r="D1402" s="7"/>
      <c r="E1402" s="18"/>
      <c r="F1402" s="111"/>
      <c r="G1402" s="145"/>
      <c r="H1402" s="146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</row>
    <row r="1403" spans="1:32">
      <c r="A1403" s="18"/>
      <c r="B1403" s="7"/>
      <c r="C1403" s="18"/>
      <c r="D1403" s="7"/>
      <c r="E1403" s="18"/>
      <c r="F1403" s="111"/>
      <c r="G1403" s="145"/>
      <c r="H1403" s="146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</row>
    <row r="1404" spans="1:32">
      <c r="A1404" s="18"/>
      <c r="B1404" s="7"/>
      <c r="C1404" s="18"/>
      <c r="D1404" s="7"/>
      <c r="E1404" s="18"/>
      <c r="F1404" s="111"/>
      <c r="G1404" s="145"/>
      <c r="H1404" s="146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</row>
    <row r="1405" spans="1:32">
      <c r="A1405" s="18"/>
      <c r="B1405" s="7"/>
      <c r="C1405" s="18"/>
      <c r="D1405" s="7"/>
      <c r="E1405" s="18"/>
      <c r="F1405" s="111"/>
      <c r="G1405" s="145"/>
      <c r="H1405" s="146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</row>
    <row r="1406" spans="1:32">
      <c r="A1406" s="18"/>
      <c r="B1406" s="7"/>
      <c r="C1406" s="18"/>
      <c r="D1406" s="7"/>
      <c r="E1406" s="18"/>
      <c r="F1406" s="111"/>
      <c r="G1406" s="145"/>
      <c r="H1406" s="146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</row>
    <row r="1407" spans="1:32">
      <c r="A1407" s="18"/>
      <c r="B1407" s="7"/>
      <c r="C1407" s="18"/>
      <c r="D1407" s="7"/>
      <c r="E1407" s="18"/>
      <c r="F1407" s="111"/>
      <c r="G1407" s="145"/>
      <c r="H1407" s="146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</row>
    <row r="1408" spans="1:32">
      <c r="A1408" s="18"/>
      <c r="B1408" s="7"/>
      <c r="C1408" s="18"/>
      <c r="D1408" s="7"/>
      <c r="E1408" s="18"/>
      <c r="F1408" s="111"/>
      <c r="G1408" s="145"/>
      <c r="H1408" s="146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</row>
    <row r="1409" spans="1:32">
      <c r="A1409" s="18"/>
      <c r="B1409" s="7"/>
      <c r="C1409" s="18"/>
      <c r="D1409" s="7"/>
      <c r="E1409" s="18"/>
      <c r="F1409" s="111"/>
      <c r="G1409" s="145"/>
      <c r="H1409" s="146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</row>
    <row r="1410" spans="1:32">
      <c r="A1410" s="18"/>
      <c r="B1410" s="7"/>
      <c r="C1410" s="18"/>
      <c r="D1410" s="7"/>
      <c r="E1410" s="18"/>
      <c r="F1410" s="111"/>
      <c r="G1410" s="145"/>
      <c r="H1410" s="146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</row>
    <row r="1411" spans="1:32">
      <c r="A1411" s="18"/>
      <c r="B1411" s="7"/>
      <c r="C1411" s="18"/>
      <c r="D1411" s="7"/>
      <c r="E1411" s="18"/>
      <c r="F1411" s="111"/>
      <c r="G1411" s="145"/>
      <c r="H1411" s="146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</row>
    <row r="1412" spans="1:32">
      <c r="A1412" s="18"/>
      <c r="B1412" s="7"/>
      <c r="C1412" s="18"/>
      <c r="D1412" s="7"/>
      <c r="E1412" s="18"/>
      <c r="F1412" s="111"/>
      <c r="G1412" s="145"/>
      <c r="H1412" s="146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</row>
    <row r="1413" spans="1:32">
      <c r="A1413" s="18"/>
      <c r="B1413" s="7"/>
      <c r="C1413" s="18"/>
      <c r="D1413" s="7"/>
      <c r="E1413" s="18"/>
      <c r="F1413" s="111"/>
      <c r="G1413" s="145"/>
      <c r="H1413" s="146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</row>
    <row r="1414" spans="1:32">
      <c r="A1414" s="18"/>
      <c r="B1414" s="7"/>
      <c r="C1414" s="18"/>
      <c r="D1414" s="7"/>
      <c r="E1414" s="18"/>
      <c r="F1414" s="111"/>
      <c r="G1414" s="145"/>
      <c r="H1414" s="146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</row>
    <row r="1415" spans="1:32">
      <c r="A1415" s="18"/>
      <c r="B1415" s="7"/>
      <c r="C1415" s="18"/>
      <c r="D1415" s="7"/>
      <c r="E1415" s="18"/>
      <c r="F1415" s="111"/>
      <c r="G1415" s="145"/>
      <c r="H1415" s="146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</row>
    <row r="1416" spans="1:32">
      <c r="A1416" s="18"/>
      <c r="B1416" s="7"/>
      <c r="C1416" s="18"/>
      <c r="D1416" s="7"/>
      <c r="E1416" s="18"/>
      <c r="F1416" s="111"/>
      <c r="G1416" s="145"/>
      <c r="H1416" s="146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</row>
    <row r="1417" spans="1:32">
      <c r="A1417" s="18"/>
      <c r="B1417" s="7"/>
      <c r="C1417" s="18"/>
      <c r="D1417" s="7"/>
      <c r="E1417" s="18"/>
      <c r="F1417" s="111"/>
      <c r="G1417" s="145"/>
      <c r="H1417" s="146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</row>
    <row r="1418" spans="1:32">
      <c r="A1418" s="18"/>
      <c r="B1418" s="7"/>
      <c r="C1418" s="18"/>
      <c r="D1418" s="7"/>
      <c r="E1418" s="18"/>
      <c r="F1418" s="111"/>
      <c r="G1418" s="145"/>
      <c r="H1418" s="146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</row>
    <row r="1419" spans="1:32">
      <c r="A1419" s="18"/>
      <c r="B1419" s="7"/>
      <c r="C1419" s="18"/>
      <c r="D1419" s="7"/>
      <c r="E1419" s="18"/>
      <c r="F1419" s="111"/>
      <c r="G1419" s="145"/>
      <c r="H1419" s="146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</row>
    <row r="1420" spans="1:32">
      <c r="A1420" s="18"/>
      <c r="B1420" s="7"/>
      <c r="C1420" s="18"/>
      <c r="D1420" s="7"/>
      <c r="E1420" s="18"/>
      <c r="F1420" s="111"/>
      <c r="G1420" s="145"/>
      <c r="H1420" s="146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</row>
    <row r="1421" spans="1:32">
      <c r="A1421" s="18"/>
      <c r="B1421" s="7"/>
      <c r="C1421" s="18"/>
      <c r="D1421" s="7"/>
      <c r="E1421" s="18"/>
      <c r="F1421" s="111"/>
      <c r="G1421" s="145"/>
      <c r="H1421" s="146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</row>
    <row r="1422" spans="1:32">
      <c r="A1422" s="18"/>
      <c r="B1422" s="7"/>
      <c r="C1422" s="18"/>
      <c r="D1422" s="7"/>
      <c r="E1422" s="18"/>
      <c r="F1422" s="111"/>
      <c r="G1422" s="145"/>
      <c r="H1422" s="146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</row>
    <row r="1423" spans="1:32">
      <c r="A1423" s="18"/>
      <c r="B1423" s="7"/>
      <c r="C1423" s="18"/>
      <c r="D1423" s="7"/>
      <c r="E1423" s="18"/>
      <c r="F1423" s="111"/>
      <c r="G1423" s="145"/>
      <c r="H1423" s="146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</row>
    <row r="1424" spans="1:32">
      <c r="A1424" s="18"/>
      <c r="B1424" s="7"/>
      <c r="C1424" s="18"/>
      <c r="D1424" s="7"/>
      <c r="E1424" s="18"/>
      <c r="F1424" s="111"/>
      <c r="G1424" s="145"/>
      <c r="H1424" s="146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</row>
    <row r="1425" spans="1:32">
      <c r="A1425" s="18"/>
      <c r="B1425" s="7"/>
      <c r="C1425" s="18"/>
      <c r="D1425" s="7"/>
      <c r="E1425" s="18"/>
      <c r="F1425" s="111"/>
      <c r="G1425" s="145"/>
      <c r="H1425" s="146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</row>
    <row r="1426" spans="1:32">
      <c r="A1426" s="18"/>
      <c r="B1426" s="7"/>
      <c r="C1426" s="18"/>
      <c r="D1426" s="7"/>
      <c r="E1426" s="18"/>
      <c r="F1426" s="111"/>
      <c r="G1426" s="145"/>
      <c r="H1426" s="146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</row>
    <row r="1427" spans="1:32">
      <c r="A1427" s="18"/>
      <c r="B1427" s="7"/>
      <c r="C1427" s="18"/>
      <c r="D1427" s="7"/>
      <c r="E1427" s="18"/>
      <c r="F1427" s="111"/>
      <c r="G1427" s="145"/>
      <c r="H1427" s="146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</row>
    <row r="1428" spans="1:32">
      <c r="A1428" s="18"/>
      <c r="B1428" s="7"/>
      <c r="C1428" s="18"/>
      <c r="D1428" s="7"/>
      <c r="E1428" s="18"/>
      <c r="F1428" s="111"/>
      <c r="G1428" s="145"/>
      <c r="H1428" s="146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</row>
    <row r="1429" spans="1:32">
      <c r="A1429" s="18"/>
      <c r="B1429" s="7"/>
      <c r="C1429" s="18"/>
      <c r="D1429" s="7"/>
      <c r="E1429" s="18"/>
      <c r="F1429" s="111"/>
      <c r="G1429" s="145"/>
      <c r="H1429" s="146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</row>
    <row r="1430" spans="1:32">
      <c r="A1430" s="18"/>
      <c r="B1430" s="7"/>
      <c r="C1430" s="18"/>
      <c r="D1430" s="7"/>
      <c r="E1430" s="18"/>
      <c r="F1430" s="111"/>
      <c r="G1430" s="145"/>
      <c r="H1430" s="146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</row>
    <row r="1431" spans="1:32">
      <c r="A1431" s="18"/>
      <c r="B1431" s="7"/>
      <c r="C1431" s="18"/>
      <c r="D1431" s="7"/>
      <c r="E1431" s="18"/>
      <c r="F1431" s="111"/>
      <c r="G1431" s="145"/>
      <c r="H1431" s="146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</row>
    <row r="1432" spans="1:32">
      <c r="A1432" s="18"/>
      <c r="B1432" s="7"/>
      <c r="C1432" s="18"/>
      <c r="D1432" s="7"/>
      <c r="E1432" s="18"/>
      <c r="F1432" s="111"/>
      <c r="G1432" s="145"/>
      <c r="H1432" s="146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</row>
    <row r="1433" spans="1:32">
      <c r="A1433" s="18"/>
      <c r="B1433" s="7"/>
      <c r="C1433" s="18"/>
      <c r="D1433" s="7"/>
      <c r="E1433" s="18"/>
      <c r="F1433" s="111"/>
      <c r="G1433" s="145"/>
      <c r="H1433" s="146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</row>
    <row r="1434" spans="1:32">
      <c r="A1434" s="18"/>
      <c r="B1434" s="7"/>
      <c r="C1434" s="18"/>
      <c r="D1434" s="7"/>
      <c r="E1434" s="18"/>
      <c r="F1434" s="111"/>
      <c r="G1434" s="145"/>
      <c r="H1434" s="146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</row>
    <row r="1435" spans="1:32">
      <c r="A1435" s="18"/>
      <c r="B1435" s="7"/>
      <c r="C1435" s="18"/>
      <c r="D1435" s="7"/>
      <c r="E1435" s="18"/>
      <c r="F1435" s="111"/>
      <c r="G1435" s="145"/>
      <c r="H1435" s="146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</row>
    <row r="1436" spans="1:32">
      <c r="A1436" s="18"/>
      <c r="B1436" s="7"/>
      <c r="C1436" s="18"/>
      <c r="D1436" s="7"/>
      <c r="E1436" s="18"/>
      <c r="F1436" s="111"/>
      <c r="G1436" s="145"/>
      <c r="H1436" s="146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</row>
    <row r="1437" spans="1:32">
      <c r="A1437" s="18"/>
      <c r="B1437" s="7"/>
      <c r="C1437" s="18"/>
      <c r="D1437" s="7"/>
      <c r="E1437" s="18"/>
      <c r="F1437" s="111"/>
      <c r="G1437" s="145"/>
      <c r="H1437" s="146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</row>
    <row r="1438" spans="1:32">
      <c r="A1438" s="18"/>
      <c r="B1438" s="7"/>
      <c r="C1438" s="18"/>
      <c r="D1438" s="7"/>
      <c r="E1438" s="18"/>
      <c r="F1438" s="111"/>
      <c r="G1438" s="145"/>
      <c r="H1438" s="146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</row>
    <row r="1439" spans="1:32">
      <c r="A1439" s="18"/>
      <c r="B1439" s="7"/>
      <c r="C1439" s="18"/>
      <c r="D1439" s="7"/>
      <c r="E1439" s="18"/>
      <c r="F1439" s="111"/>
      <c r="G1439" s="145"/>
      <c r="H1439" s="146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</row>
    <row r="1440" spans="1:32">
      <c r="A1440" s="18"/>
      <c r="B1440" s="7"/>
      <c r="C1440" s="18"/>
      <c r="D1440" s="7"/>
      <c r="E1440" s="18"/>
      <c r="F1440" s="111"/>
      <c r="G1440" s="145"/>
      <c r="H1440" s="146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</row>
    <row r="1441" spans="1:32">
      <c r="A1441" s="18"/>
      <c r="B1441" s="7"/>
      <c r="C1441" s="18"/>
      <c r="D1441" s="7"/>
      <c r="E1441" s="18"/>
      <c r="F1441" s="111"/>
      <c r="G1441" s="145"/>
      <c r="H1441" s="146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</row>
    <row r="1442" spans="1:32">
      <c r="A1442" s="18"/>
      <c r="B1442" s="7"/>
      <c r="C1442" s="18"/>
      <c r="D1442" s="7"/>
      <c r="E1442" s="18"/>
      <c r="F1442" s="111"/>
      <c r="G1442" s="145"/>
      <c r="H1442" s="146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</row>
    <row r="1443" spans="1:32">
      <c r="A1443" s="18"/>
      <c r="B1443" s="7"/>
      <c r="C1443" s="18"/>
      <c r="D1443" s="7"/>
      <c r="E1443" s="18"/>
      <c r="F1443" s="111"/>
      <c r="G1443" s="145"/>
      <c r="H1443" s="146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</row>
    <row r="1444" spans="1:32">
      <c r="A1444" s="18"/>
      <c r="B1444" s="7"/>
      <c r="C1444" s="18"/>
      <c r="D1444" s="7"/>
      <c r="E1444" s="18"/>
      <c r="F1444" s="111"/>
      <c r="G1444" s="145"/>
      <c r="H1444" s="146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</row>
    <row r="1445" spans="1:32">
      <c r="A1445" s="18"/>
      <c r="B1445" s="7"/>
      <c r="C1445" s="18"/>
      <c r="D1445" s="7"/>
      <c r="E1445" s="18"/>
      <c r="F1445" s="111"/>
      <c r="G1445" s="145"/>
      <c r="H1445" s="146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</row>
    <row r="1446" spans="1:32">
      <c r="A1446" s="18"/>
      <c r="B1446" s="7"/>
      <c r="C1446" s="18"/>
      <c r="D1446" s="7"/>
      <c r="E1446" s="18"/>
      <c r="F1446" s="111"/>
      <c r="G1446" s="145"/>
      <c r="H1446" s="146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</row>
    <row r="1447" spans="1:32">
      <c r="A1447" s="18"/>
      <c r="B1447" s="7"/>
      <c r="C1447" s="18"/>
      <c r="D1447" s="7"/>
      <c r="E1447" s="18"/>
      <c r="F1447" s="111"/>
      <c r="G1447" s="145"/>
      <c r="H1447" s="146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</row>
    <row r="1448" spans="1:32">
      <c r="A1448" s="18"/>
      <c r="B1448" s="7"/>
      <c r="C1448" s="18"/>
      <c r="D1448" s="7"/>
      <c r="E1448" s="18"/>
      <c r="F1448" s="111"/>
      <c r="G1448" s="145"/>
      <c r="H1448" s="146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</row>
    <row r="1449" spans="1:32">
      <c r="A1449" s="18"/>
      <c r="B1449" s="7"/>
      <c r="C1449" s="18"/>
      <c r="D1449" s="7"/>
      <c r="E1449" s="18"/>
      <c r="F1449" s="111"/>
      <c r="G1449" s="145"/>
      <c r="H1449" s="146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</row>
    <row r="1450" spans="1:32">
      <c r="A1450" s="18"/>
      <c r="B1450" s="7"/>
      <c r="C1450" s="18"/>
      <c r="D1450" s="7"/>
      <c r="E1450" s="18"/>
      <c r="F1450" s="111"/>
      <c r="G1450" s="145"/>
      <c r="H1450" s="146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</row>
    <row r="1451" spans="1:32">
      <c r="A1451" s="18"/>
      <c r="B1451" s="7"/>
      <c r="C1451" s="18"/>
      <c r="D1451" s="7"/>
      <c r="E1451" s="18"/>
      <c r="F1451" s="111"/>
      <c r="G1451" s="145"/>
      <c r="H1451" s="146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</row>
    <row r="1452" spans="1:32">
      <c r="A1452" s="18"/>
      <c r="B1452" s="7"/>
      <c r="C1452" s="18"/>
      <c r="D1452" s="7"/>
      <c r="E1452" s="18"/>
      <c r="F1452" s="111"/>
      <c r="G1452" s="145"/>
      <c r="H1452" s="146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</row>
    <row r="1453" spans="1:32">
      <c r="A1453" s="18"/>
      <c r="B1453" s="7"/>
      <c r="C1453" s="18"/>
      <c r="D1453" s="7"/>
      <c r="E1453" s="18"/>
      <c r="F1453" s="111"/>
      <c r="G1453" s="145"/>
      <c r="H1453" s="146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</row>
    <row r="1454" spans="1:32">
      <c r="A1454" s="18"/>
      <c r="B1454" s="7"/>
      <c r="C1454" s="18"/>
      <c r="D1454" s="7"/>
      <c r="E1454" s="18"/>
      <c r="F1454" s="111"/>
      <c r="G1454" s="145"/>
      <c r="H1454" s="146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</row>
    <row r="1455" spans="1:32">
      <c r="A1455" s="18"/>
      <c r="B1455" s="7"/>
      <c r="C1455" s="18"/>
      <c r="D1455" s="7"/>
      <c r="E1455" s="18"/>
      <c r="F1455" s="111"/>
      <c r="G1455" s="145"/>
      <c r="H1455" s="146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</row>
    <row r="1456" spans="1:32">
      <c r="A1456" s="18"/>
      <c r="B1456" s="7"/>
      <c r="C1456" s="18"/>
      <c r="D1456" s="7"/>
      <c r="E1456" s="18"/>
      <c r="F1456" s="111"/>
      <c r="G1456" s="145"/>
      <c r="H1456" s="146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</row>
    <row r="1457" spans="1:32">
      <c r="A1457" s="18"/>
      <c r="B1457" s="7"/>
      <c r="C1457" s="18"/>
      <c r="D1457" s="7"/>
      <c r="E1457" s="18"/>
      <c r="F1457" s="111"/>
      <c r="G1457" s="145"/>
      <c r="H1457" s="146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</row>
    <row r="1458" spans="1:32">
      <c r="A1458" s="18"/>
      <c r="B1458" s="7"/>
      <c r="C1458" s="18"/>
      <c r="D1458" s="7"/>
      <c r="E1458" s="18"/>
      <c r="F1458" s="111"/>
      <c r="G1458" s="145"/>
      <c r="H1458" s="146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</row>
    <row r="1459" spans="1:32">
      <c r="A1459" s="18"/>
      <c r="B1459" s="7"/>
      <c r="C1459" s="18"/>
      <c r="D1459" s="7"/>
      <c r="E1459" s="18"/>
      <c r="F1459" s="111"/>
      <c r="G1459" s="145"/>
      <c r="H1459" s="146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</row>
    <row r="1460" spans="1:32">
      <c r="A1460" s="18"/>
      <c r="B1460" s="7"/>
      <c r="C1460" s="18"/>
      <c r="D1460" s="7"/>
      <c r="E1460" s="18"/>
      <c r="F1460" s="111"/>
      <c r="G1460" s="145"/>
      <c r="H1460" s="146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</row>
    <row r="1461" spans="1:32">
      <c r="A1461" s="18"/>
      <c r="B1461" s="7"/>
      <c r="C1461" s="18"/>
      <c r="D1461" s="7"/>
      <c r="E1461" s="18"/>
      <c r="F1461" s="111"/>
      <c r="G1461" s="145"/>
      <c r="H1461" s="146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</row>
    <row r="1462" spans="1:32">
      <c r="A1462" s="18"/>
      <c r="B1462" s="7"/>
      <c r="C1462" s="18"/>
      <c r="D1462" s="7"/>
      <c r="E1462" s="18"/>
      <c r="F1462" s="111"/>
      <c r="G1462" s="145"/>
      <c r="H1462" s="146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</row>
    <row r="1463" spans="1:32">
      <c r="A1463" s="18"/>
      <c r="B1463" s="7"/>
      <c r="C1463" s="18"/>
      <c r="D1463" s="7"/>
      <c r="E1463" s="18"/>
      <c r="F1463" s="111"/>
      <c r="G1463" s="145"/>
      <c r="H1463" s="146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</row>
    <row r="1464" spans="1:32">
      <c r="A1464" s="18"/>
      <c r="B1464" s="7"/>
      <c r="C1464" s="18"/>
      <c r="D1464" s="7"/>
      <c r="E1464" s="18"/>
      <c r="F1464" s="111"/>
      <c r="G1464" s="145"/>
      <c r="H1464" s="146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</row>
    <row r="1465" spans="1:32">
      <c r="A1465" s="18"/>
      <c r="B1465" s="7"/>
      <c r="C1465" s="18"/>
      <c r="D1465" s="7"/>
      <c r="E1465" s="18"/>
      <c r="F1465" s="111"/>
      <c r="G1465" s="145"/>
      <c r="H1465" s="146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</row>
    <row r="1466" spans="1:32">
      <c r="A1466" s="18"/>
      <c r="B1466" s="7"/>
      <c r="C1466" s="18"/>
      <c r="D1466" s="7"/>
      <c r="E1466" s="18"/>
      <c r="F1466" s="111"/>
      <c r="G1466" s="145"/>
      <c r="H1466" s="146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</row>
    <row r="1467" spans="1:32">
      <c r="A1467" s="18"/>
      <c r="B1467" s="7"/>
      <c r="C1467" s="18"/>
      <c r="D1467" s="7"/>
      <c r="E1467" s="18"/>
      <c r="F1467" s="111"/>
      <c r="G1467" s="145"/>
      <c r="H1467" s="146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</row>
    <row r="1468" spans="1:32">
      <c r="A1468" s="18"/>
      <c r="B1468" s="7"/>
      <c r="C1468" s="18"/>
      <c r="D1468" s="7"/>
      <c r="E1468" s="18"/>
      <c r="F1468" s="111"/>
      <c r="G1468" s="145"/>
      <c r="H1468" s="146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</row>
    <row r="1469" spans="1:32">
      <c r="A1469" s="18"/>
      <c r="B1469" s="7"/>
      <c r="C1469" s="18"/>
      <c r="D1469" s="7"/>
      <c r="E1469" s="18"/>
      <c r="F1469" s="111"/>
      <c r="G1469" s="145"/>
      <c r="H1469" s="146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</row>
    <row r="1470" spans="1:32">
      <c r="A1470" s="18"/>
      <c r="B1470" s="7"/>
      <c r="C1470" s="18"/>
      <c r="D1470" s="7"/>
      <c r="E1470" s="18"/>
      <c r="F1470" s="111"/>
      <c r="G1470" s="145"/>
      <c r="H1470" s="146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</row>
    <row r="1471" spans="1:32">
      <c r="A1471" s="18"/>
      <c r="B1471" s="7"/>
      <c r="C1471" s="18"/>
      <c r="D1471" s="7"/>
      <c r="E1471" s="18"/>
      <c r="F1471" s="111"/>
      <c r="G1471" s="145"/>
      <c r="H1471" s="146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</row>
    <row r="1472" spans="1:32">
      <c r="A1472" s="18"/>
      <c r="B1472" s="7"/>
      <c r="C1472" s="18"/>
      <c r="D1472" s="7"/>
      <c r="E1472" s="18"/>
      <c r="F1472" s="111"/>
      <c r="G1472" s="145"/>
      <c r="H1472" s="146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</row>
    <row r="1473" spans="1:32">
      <c r="A1473" s="18"/>
      <c r="B1473" s="7"/>
      <c r="C1473" s="18"/>
      <c r="D1473" s="7"/>
      <c r="E1473" s="18"/>
      <c r="F1473" s="111"/>
      <c r="G1473" s="145"/>
      <c r="H1473" s="146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</row>
    <row r="1474" spans="1:32">
      <c r="A1474" s="18"/>
      <c r="B1474" s="7"/>
      <c r="C1474" s="18"/>
      <c r="D1474" s="7"/>
      <c r="E1474" s="18"/>
      <c r="F1474" s="111"/>
      <c r="G1474" s="145"/>
      <c r="H1474" s="146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</row>
    <row r="1475" spans="1:32">
      <c r="A1475" s="18"/>
      <c r="B1475" s="7"/>
      <c r="C1475" s="18"/>
      <c r="D1475" s="7"/>
      <c r="E1475" s="18"/>
      <c r="F1475" s="111"/>
      <c r="G1475" s="145"/>
      <c r="H1475" s="146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</row>
    <row r="1476" spans="1:32">
      <c r="A1476" s="18"/>
      <c r="B1476" s="7"/>
      <c r="C1476" s="18"/>
      <c r="D1476" s="7"/>
      <c r="E1476" s="18"/>
      <c r="F1476" s="111"/>
      <c r="G1476" s="145"/>
      <c r="H1476" s="146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</row>
    <row r="1477" spans="1:32">
      <c r="A1477" s="18"/>
      <c r="B1477" s="7"/>
      <c r="C1477" s="18"/>
      <c r="D1477" s="7"/>
      <c r="E1477" s="18"/>
      <c r="F1477" s="111"/>
      <c r="G1477" s="145"/>
      <c r="H1477" s="146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</row>
    <row r="1478" spans="1:32">
      <c r="A1478" s="18"/>
      <c r="B1478" s="7"/>
      <c r="C1478" s="18"/>
      <c r="D1478" s="7"/>
      <c r="E1478" s="18"/>
      <c r="F1478" s="111"/>
      <c r="G1478" s="145"/>
      <c r="H1478" s="146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</row>
    <row r="1479" spans="1:32">
      <c r="A1479" s="18"/>
      <c r="B1479" s="7"/>
      <c r="C1479" s="18"/>
      <c r="D1479" s="7"/>
      <c r="E1479" s="18"/>
      <c r="F1479" s="111"/>
      <c r="G1479" s="145"/>
      <c r="H1479" s="146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</row>
    <row r="1480" spans="1:32">
      <c r="A1480" s="18"/>
      <c r="B1480" s="7"/>
      <c r="C1480" s="18"/>
      <c r="D1480" s="7"/>
      <c r="E1480" s="18"/>
      <c r="F1480" s="111"/>
      <c r="G1480" s="145"/>
      <c r="H1480" s="146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</row>
    <row r="1481" spans="1:32">
      <c r="A1481" s="18"/>
      <c r="B1481" s="7"/>
      <c r="C1481" s="18"/>
      <c r="D1481" s="7"/>
      <c r="E1481" s="18"/>
      <c r="F1481" s="111"/>
      <c r="G1481" s="145"/>
      <c r="H1481" s="146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</row>
    <row r="1482" spans="1:32">
      <c r="A1482" s="18"/>
      <c r="B1482" s="7"/>
      <c r="C1482" s="18"/>
      <c r="D1482" s="7"/>
      <c r="E1482" s="18"/>
      <c r="F1482" s="111"/>
      <c r="G1482" s="145"/>
      <c r="H1482" s="146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</row>
    <row r="1483" spans="1:32">
      <c r="A1483" s="18"/>
      <c r="B1483" s="7"/>
      <c r="C1483" s="18"/>
      <c r="D1483" s="7"/>
      <c r="E1483" s="18"/>
      <c r="F1483" s="111"/>
      <c r="G1483" s="145"/>
      <c r="H1483" s="146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</row>
    <row r="1484" spans="1:32">
      <c r="A1484" s="18"/>
      <c r="B1484" s="7"/>
      <c r="C1484" s="18"/>
      <c r="D1484" s="7"/>
      <c r="E1484" s="18"/>
      <c r="F1484" s="111"/>
      <c r="G1484" s="145"/>
      <c r="H1484" s="146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</row>
    <row r="1485" spans="1:32">
      <c r="A1485" s="18"/>
      <c r="B1485" s="7"/>
      <c r="C1485" s="18"/>
      <c r="D1485" s="7"/>
      <c r="E1485" s="18"/>
      <c r="F1485" s="111"/>
      <c r="G1485" s="145"/>
      <c r="H1485" s="146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</row>
    <row r="1486" spans="1:32">
      <c r="A1486" s="18"/>
      <c r="B1486" s="7"/>
      <c r="C1486" s="18"/>
      <c r="D1486" s="7"/>
      <c r="E1486" s="18"/>
      <c r="F1486" s="111"/>
      <c r="G1486" s="145"/>
      <c r="H1486" s="146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</row>
    <row r="1487" spans="1:32">
      <c r="A1487" s="18"/>
      <c r="B1487" s="7"/>
      <c r="C1487" s="18"/>
      <c r="D1487" s="7"/>
      <c r="E1487" s="18"/>
      <c r="F1487" s="111"/>
      <c r="G1487" s="145"/>
      <c r="H1487" s="146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</row>
    <row r="1488" spans="1:32">
      <c r="A1488" s="18"/>
      <c r="B1488" s="7"/>
      <c r="C1488" s="18"/>
      <c r="D1488" s="7"/>
      <c r="E1488" s="18"/>
      <c r="F1488" s="111"/>
      <c r="G1488" s="145"/>
      <c r="H1488" s="146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</row>
    <row r="1489" spans="1:32">
      <c r="A1489" s="18"/>
      <c r="B1489" s="7"/>
      <c r="C1489" s="18"/>
      <c r="D1489" s="7"/>
      <c r="E1489" s="18"/>
      <c r="F1489" s="111"/>
      <c r="G1489" s="145"/>
      <c r="H1489" s="146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</row>
    <row r="1490" spans="1:32">
      <c r="A1490" s="18"/>
      <c r="B1490" s="7"/>
      <c r="C1490" s="18"/>
      <c r="D1490" s="7"/>
      <c r="E1490" s="18"/>
      <c r="F1490" s="111"/>
      <c r="G1490" s="145"/>
      <c r="H1490" s="146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</row>
    <row r="1491" spans="1:32">
      <c r="A1491" s="18"/>
      <c r="B1491" s="7"/>
      <c r="C1491" s="18"/>
      <c r="D1491" s="7"/>
      <c r="E1491" s="18"/>
      <c r="F1491" s="111"/>
      <c r="G1491" s="145"/>
      <c r="H1491" s="146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</row>
    <row r="1492" spans="1:32">
      <c r="A1492" s="18"/>
      <c r="B1492" s="7"/>
      <c r="C1492" s="18"/>
      <c r="D1492" s="7"/>
      <c r="E1492" s="18"/>
      <c r="F1492" s="111"/>
      <c r="G1492" s="145"/>
      <c r="H1492" s="146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</row>
    <row r="1493" spans="1:32">
      <c r="A1493" s="18"/>
      <c r="B1493" s="7"/>
      <c r="C1493" s="18"/>
      <c r="D1493" s="7"/>
      <c r="E1493" s="18"/>
      <c r="F1493" s="111"/>
      <c r="G1493" s="145"/>
      <c r="H1493" s="146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</row>
    <row r="1494" spans="1:32">
      <c r="A1494" s="18"/>
      <c r="B1494" s="7"/>
      <c r="C1494" s="18"/>
      <c r="D1494" s="7"/>
      <c r="E1494" s="18"/>
      <c r="F1494" s="111"/>
      <c r="G1494" s="145"/>
      <c r="H1494" s="146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</row>
    <row r="1495" spans="1:32">
      <c r="A1495" s="18"/>
      <c r="B1495" s="7"/>
      <c r="C1495" s="18"/>
      <c r="D1495" s="7"/>
      <c r="E1495" s="18"/>
      <c r="F1495" s="111"/>
      <c r="G1495" s="145"/>
      <c r="H1495" s="146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</row>
    <row r="1496" spans="1:32">
      <c r="A1496" s="18"/>
      <c r="B1496" s="7"/>
      <c r="C1496" s="18"/>
      <c r="D1496" s="7"/>
      <c r="E1496" s="18"/>
      <c r="F1496" s="111"/>
      <c r="G1496" s="145"/>
      <c r="H1496" s="146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</row>
    <row r="1497" spans="1:32">
      <c r="A1497" s="18"/>
      <c r="B1497" s="7"/>
      <c r="C1497" s="18"/>
      <c r="D1497" s="7"/>
      <c r="E1497" s="18"/>
      <c r="F1497" s="111"/>
      <c r="G1497" s="145"/>
      <c r="H1497" s="146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</row>
    <row r="1498" spans="1:32">
      <c r="A1498" s="18"/>
      <c r="B1498" s="7"/>
      <c r="C1498" s="18"/>
      <c r="D1498" s="7"/>
      <c r="E1498" s="18"/>
      <c r="F1498" s="111"/>
      <c r="G1498" s="145"/>
      <c r="H1498" s="146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</row>
    <row r="1499" spans="1:32">
      <c r="A1499" s="18"/>
      <c r="B1499" s="7"/>
      <c r="C1499" s="18"/>
      <c r="D1499" s="7"/>
      <c r="E1499" s="18"/>
      <c r="F1499" s="111"/>
      <c r="G1499" s="145"/>
      <c r="H1499" s="146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</row>
    <row r="1500" spans="1:32">
      <c r="A1500" s="18"/>
      <c r="B1500" s="7"/>
      <c r="C1500" s="18"/>
      <c r="D1500" s="7"/>
      <c r="E1500" s="18"/>
      <c r="F1500" s="111"/>
      <c r="G1500" s="145"/>
      <c r="H1500" s="146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</row>
    <row r="1501" spans="1:32">
      <c r="A1501" s="18"/>
      <c r="B1501" s="7"/>
      <c r="C1501" s="18"/>
      <c r="D1501" s="7"/>
      <c r="E1501" s="18"/>
      <c r="F1501" s="111"/>
      <c r="G1501" s="145"/>
      <c r="H1501" s="146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</row>
    <row r="1502" spans="1:32">
      <c r="A1502" s="18"/>
      <c r="B1502" s="7"/>
      <c r="C1502" s="18"/>
      <c r="D1502" s="7"/>
      <c r="E1502" s="18"/>
      <c r="F1502" s="111"/>
      <c r="G1502" s="145"/>
      <c r="H1502" s="146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</row>
    <row r="1503" spans="1:32">
      <c r="A1503" s="18"/>
      <c r="B1503" s="7"/>
      <c r="C1503" s="18"/>
      <c r="D1503" s="7"/>
      <c r="E1503" s="18"/>
      <c r="F1503" s="111"/>
      <c r="G1503" s="145"/>
      <c r="H1503" s="146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</row>
    <row r="1504" spans="1:32">
      <c r="A1504" s="18"/>
      <c r="B1504" s="7"/>
      <c r="C1504" s="18"/>
      <c r="D1504" s="7"/>
      <c r="E1504" s="18"/>
      <c r="F1504" s="111"/>
      <c r="G1504" s="145"/>
      <c r="H1504" s="146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</row>
    <row r="1505" spans="1:32">
      <c r="A1505" s="18"/>
      <c r="B1505" s="7"/>
      <c r="C1505" s="18"/>
      <c r="D1505" s="7"/>
      <c r="E1505" s="18"/>
      <c r="F1505" s="111"/>
      <c r="G1505" s="145"/>
      <c r="H1505" s="146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</row>
    <row r="1506" spans="1:32">
      <c r="A1506" s="18"/>
      <c r="B1506" s="7"/>
      <c r="C1506" s="18"/>
      <c r="D1506" s="7"/>
      <c r="E1506" s="18"/>
      <c r="F1506" s="111"/>
      <c r="G1506" s="145"/>
      <c r="H1506" s="146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</row>
    <row r="1507" spans="1:32">
      <c r="A1507" s="18"/>
      <c r="B1507" s="7"/>
      <c r="C1507" s="18"/>
      <c r="D1507" s="7"/>
      <c r="E1507" s="18"/>
      <c r="F1507" s="111"/>
      <c r="G1507" s="145"/>
      <c r="H1507" s="146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</row>
    <row r="1508" spans="1:32">
      <c r="A1508" s="18"/>
      <c r="B1508" s="7"/>
      <c r="C1508" s="18"/>
      <c r="D1508" s="7"/>
      <c r="E1508" s="18"/>
      <c r="F1508" s="111"/>
      <c r="G1508" s="145"/>
      <c r="H1508" s="146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</row>
    <row r="1509" spans="1:32">
      <c r="A1509" s="18"/>
      <c r="B1509" s="7"/>
      <c r="C1509" s="18"/>
      <c r="D1509" s="7"/>
      <c r="E1509" s="18"/>
      <c r="F1509" s="111"/>
      <c r="G1509" s="145"/>
      <c r="H1509" s="146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</row>
    <row r="1510" spans="1:32">
      <c r="A1510" s="18"/>
      <c r="B1510" s="7"/>
      <c r="C1510" s="18"/>
      <c r="D1510" s="7"/>
      <c r="E1510" s="18"/>
      <c r="F1510" s="111"/>
      <c r="G1510" s="145"/>
      <c r="H1510" s="146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</row>
    <row r="1511" spans="1:32">
      <c r="A1511" s="18"/>
      <c r="B1511" s="7"/>
      <c r="C1511" s="18"/>
      <c r="D1511" s="7"/>
      <c r="E1511" s="18"/>
      <c r="F1511" s="111"/>
      <c r="G1511" s="145"/>
      <c r="H1511" s="146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</row>
    <row r="1512" spans="1:32">
      <c r="A1512" s="18"/>
      <c r="B1512" s="7"/>
      <c r="C1512" s="18"/>
      <c r="D1512" s="7"/>
      <c r="E1512" s="18"/>
      <c r="F1512" s="111"/>
      <c r="G1512" s="145"/>
      <c r="H1512" s="146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</row>
    <row r="1513" spans="1:32">
      <c r="A1513" s="18"/>
      <c r="B1513" s="7"/>
      <c r="C1513" s="18"/>
      <c r="D1513" s="7"/>
      <c r="E1513" s="18"/>
      <c r="F1513" s="111"/>
      <c r="G1513" s="145"/>
      <c r="H1513" s="146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</row>
    <row r="1514" spans="1:32">
      <c r="A1514" s="18"/>
      <c r="B1514" s="7"/>
      <c r="C1514" s="18"/>
      <c r="D1514" s="7"/>
      <c r="E1514" s="18"/>
      <c r="F1514" s="111"/>
      <c r="G1514" s="145"/>
      <c r="H1514" s="146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</row>
    <row r="1515" spans="1:32">
      <c r="A1515" s="18"/>
      <c r="B1515" s="7"/>
      <c r="C1515" s="18"/>
      <c r="D1515" s="7"/>
      <c r="E1515" s="18"/>
      <c r="F1515" s="111"/>
      <c r="G1515" s="145"/>
      <c r="H1515" s="146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</row>
    <row r="1516" spans="1:32">
      <c r="A1516" s="18"/>
      <c r="B1516" s="7"/>
      <c r="C1516" s="18"/>
      <c r="D1516" s="7"/>
      <c r="E1516" s="18"/>
      <c r="F1516" s="111"/>
      <c r="G1516" s="145"/>
      <c r="H1516" s="146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</row>
    <row r="1517" spans="1:32">
      <c r="A1517" s="18"/>
      <c r="B1517" s="7"/>
      <c r="C1517" s="18"/>
      <c r="D1517" s="7"/>
      <c r="E1517" s="18"/>
      <c r="F1517" s="111"/>
      <c r="G1517" s="145"/>
      <c r="H1517" s="146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</row>
    <row r="1518" spans="1:32">
      <c r="A1518" s="18"/>
      <c r="B1518" s="7"/>
      <c r="C1518" s="18"/>
      <c r="D1518" s="7"/>
      <c r="E1518" s="18"/>
      <c r="F1518" s="111"/>
      <c r="G1518" s="145"/>
      <c r="H1518" s="146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</row>
    <row r="1519" spans="1:32">
      <c r="A1519" s="18"/>
      <c r="B1519" s="7"/>
      <c r="C1519" s="18"/>
      <c r="D1519" s="7"/>
      <c r="E1519" s="18"/>
      <c r="F1519" s="111"/>
      <c r="G1519" s="145"/>
      <c r="H1519" s="146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</row>
    <row r="1520" spans="1:32">
      <c r="A1520" s="18"/>
      <c r="B1520" s="7"/>
      <c r="C1520" s="18"/>
      <c r="D1520" s="7"/>
      <c r="E1520" s="18"/>
      <c r="F1520" s="111"/>
      <c r="G1520" s="145"/>
      <c r="H1520" s="146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</row>
    <row r="1521" spans="1:32">
      <c r="A1521" s="18"/>
      <c r="B1521" s="7"/>
      <c r="C1521" s="18"/>
      <c r="D1521" s="7"/>
      <c r="E1521" s="18"/>
      <c r="F1521" s="111"/>
      <c r="G1521" s="145"/>
      <c r="H1521" s="146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</row>
    <row r="1522" spans="1:32">
      <c r="A1522" s="18"/>
      <c r="B1522" s="7"/>
      <c r="C1522" s="18"/>
      <c r="D1522" s="7"/>
      <c r="E1522" s="18"/>
      <c r="F1522" s="111"/>
      <c r="G1522" s="145"/>
      <c r="H1522" s="146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</row>
    <row r="1523" spans="1:32">
      <c r="A1523" s="18"/>
      <c r="B1523" s="7"/>
      <c r="C1523" s="18"/>
      <c r="D1523" s="7"/>
      <c r="E1523" s="18"/>
      <c r="F1523" s="111"/>
      <c r="G1523" s="145"/>
      <c r="H1523" s="146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</row>
    <row r="1524" spans="1:32">
      <c r="A1524" s="18"/>
      <c r="B1524" s="7"/>
      <c r="C1524" s="18"/>
      <c r="D1524" s="7"/>
      <c r="E1524" s="18"/>
      <c r="F1524" s="111"/>
      <c r="G1524" s="145"/>
      <c r="H1524" s="146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</row>
    <row r="1525" spans="1:32">
      <c r="A1525" s="18"/>
      <c r="B1525" s="7"/>
      <c r="C1525" s="18"/>
      <c r="D1525" s="7"/>
      <c r="E1525" s="18"/>
      <c r="F1525" s="111"/>
      <c r="G1525" s="145"/>
      <c r="H1525" s="146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</row>
    <row r="1526" spans="1:32">
      <c r="A1526" s="18"/>
      <c r="B1526" s="7"/>
      <c r="C1526" s="18"/>
      <c r="D1526" s="7"/>
      <c r="E1526" s="18"/>
      <c r="F1526" s="111"/>
      <c r="G1526" s="145"/>
      <c r="H1526" s="146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</row>
    <row r="1527" spans="1:32">
      <c r="A1527" s="18"/>
      <c r="B1527" s="7"/>
      <c r="C1527" s="18"/>
      <c r="D1527" s="7"/>
      <c r="E1527" s="18"/>
      <c r="F1527" s="111"/>
      <c r="G1527" s="145"/>
      <c r="H1527" s="146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</row>
    <row r="1528" spans="1:32">
      <c r="A1528" s="18"/>
      <c r="B1528" s="7"/>
      <c r="C1528" s="18"/>
      <c r="D1528" s="7"/>
      <c r="E1528" s="18"/>
      <c r="F1528" s="111"/>
      <c r="G1528" s="145"/>
      <c r="H1528" s="146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</row>
    <row r="1529" spans="1:32">
      <c r="A1529" s="18"/>
      <c r="B1529" s="7"/>
      <c r="C1529" s="18"/>
      <c r="D1529" s="7"/>
      <c r="E1529" s="18"/>
      <c r="F1529" s="111"/>
      <c r="G1529" s="145"/>
      <c r="H1529" s="146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</row>
    <row r="1530" spans="1:32">
      <c r="A1530" s="18"/>
      <c r="B1530" s="7"/>
      <c r="C1530" s="18"/>
      <c r="D1530" s="7"/>
      <c r="E1530" s="18"/>
      <c r="F1530" s="111"/>
      <c r="G1530" s="145"/>
      <c r="H1530" s="146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</row>
    <row r="1531" spans="1:32">
      <c r="A1531" s="18"/>
      <c r="B1531" s="7"/>
      <c r="C1531" s="18"/>
      <c r="D1531" s="7"/>
      <c r="E1531" s="18"/>
      <c r="F1531" s="111"/>
      <c r="G1531" s="145"/>
      <c r="H1531" s="146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</row>
    <row r="1532" spans="1:32">
      <c r="A1532" s="18"/>
      <c r="B1532" s="7"/>
      <c r="C1532" s="18"/>
      <c r="D1532" s="7"/>
      <c r="E1532" s="18"/>
      <c r="F1532" s="111"/>
      <c r="G1532" s="145"/>
      <c r="H1532" s="146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</row>
    <row r="1533" spans="1:32">
      <c r="A1533" s="18"/>
      <c r="B1533" s="7"/>
      <c r="C1533" s="18"/>
      <c r="D1533" s="7"/>
      <c r="E1533" s="18"/>
      <c r="F1533" s="111"/>
      <c r="G1533" s="145"/>
      <c r="H1533" s="146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</row>
    <row r="1534" spans="1:32">
      <c r="A1534" s="18"/>
      <c r="B1534" s="7"/>
      <c r="C1534" s="18"/>
      <c r="D1534" s="7"/>
      <c r="E1534" s="18"/>
      <c r="F1534" s="111"/>
      <c r="G1534" s="145"/>
      <c r="H1534" s="146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</row>
    <row r="1535" spans="1:32">
      <c r="A1535" s="18"/>
      <c r="B1535" s="7"/>
      <c r="C1535" s="18"/>
      <c r="D1535" s="7"/>
      <c r="E1535" s="18"/>
      <c r="F1535" s="111"/>
      <c r="G1535" s="145"/>
      <c r="H1535" s="146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</row>
    <row r="1536" spans="1:32">
      <c r="A1536" s="18"/>
      <c r="B1536" s="7"/>
      <c r="C1536" s="18"/>
      <c r="D1536" s="7"/>
      <c r="E1536" s="18"/>
      <c r="F1536" s="111"/>
      <c r="G1536" s="145"/>
      <c r="H1536" s="146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</row>
    <row r="1537" spans="1:32">
      <c r="A1537" s="18"/>
      <c r="B1537" s="7"/>
      <c r="C1537" s="18"/>
      <c r="D1537" s="7"/>
      <c r="E1537" s="18"/>
      <c r="F1537" s="111"/>
      <c r="G1537" s="145"/>
      <c r="H1537" s="146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</row>
    <row r="1538" spans="1:32">
      <c r="A1538" s="18"/>
      <c r="B1538" s="7"/>
      <c r="C1538" s="18"/>
      <c r="D1538" s="7"/>
      <c r="E1538" s="18"/>
      <c r="F1538" s="111"/>
      <c r="G1538" s="145"/>
      <c r="H1538" s="146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</row>
    <row r="1539" spans="1:32">
      <c r="A1539" s="18"/>
      <c r="B1539" s="7"/>
      <c r="C1539" s="18"/>
      <c r="D1539" s="7"/>
      <c r="E1539" s="18"/>
      <c r="F1539" s="111"/>
      <c r="G1539" s="145"/>
      <c r="H1539" s="146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</row>
    <row r="1540" spans="1:32">
      <c r="A1540" s="18"/>
      <c r="B1540" s="7"/>
      <c r="C1540" s="18"/>
      <c r="D1540" s="7"/>
      <c r="E1540" s="18"/>
      <c r="F1540" s="111"/>
      <c r="G1540" s="145"/>
      <c r="H1540" s="146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</row>
    <row r="1541" spans="1:32">
      <c r="A1541" s="18"/>
      <c r="B1541" s="7"/>
      <c r="C1541" s="18"/>
      <c r="D1541" s="7"/>
      <c r="E1541" s="18"/>
      <c r="F1541" s="111"/>
      <c r="G1541" s="145"/>
      <c r="H1541" s="146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</row>
    <row r="1542" spans="1:32">
      <c r="A1542" s="18"/>
      <c r="B1542" s="7"/>
      <c r="C1542" s="18"/>
      <c r="D1542" s="7"/>
      <c r="E1542" s="18"/>
      <c r="F1542" s="111"/>
      <c r="G1542" s="145"/>
      <c r="H1542" s="146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</row>
    <row r="1543" spans="1:32">
      <c r="A1543" s="18"/>
      <c r="B1543" s="7"/>
      <c r="C1543" s="18"/>
      <c r="D1543" s="7"/>
      <c r="E1543" s="18"/>
      <c r="F1543" s="111"/>
      <c r="G1543" s="145"/>
      <c r="H1543" s="146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</row>
    <row r="1544" spans="1:32">
      <c r="A1544" s="18"/>
      <c r="B1544" s="7"/>
      <c r="C1544" s="18"/>
      <c r="D1544" s="7"/>
      <c r="E1544" s="18"/>
      <c r="F1544" s="111"/>
      <c r="G1544" s="145"/>
      <c r="H1544" s="146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</row>
    <row r="1545" spans="1:32">
      <c r="A1545" s="18"/>
      <c r="B1545" s="7"/>
      <c r="C1545" s="18"/>
      <c r="D1545" s="7"/>
      <c r="E1545" s="18"/>
      <c r="F1545" s="111"/>
      <c r="G1545" s="145"/>
      <c r="H1545" s="146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</row>
    <row r="1546" spans="1:32">
      <c r="A1546" s="18"/>
      <c r="B1546" s="7"/>
      <c r="C1546" s="18"/>
      <c r="D1546" s="7"/>
      <c r="E1546" s="18"/>
      <c r="F1546" s="111"/>
      <c r="G1546" s="145"/>
      <c r="H1546" s="146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</row>
    <row r="1547" spans="1:32">
      <c r="A1547" s="18"/>
      <c r="B1547" s="7"/>
      <c r="C1547" s="18"/>
      <c r="D1547" s="7"/>
      <c r="E1547" s="18"/>
      <c r="F1547" s="111"/>
      <c r="G1547" s="145"/>
      <c r="H1547" s="146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</row>
    <row r="1548" spans="1:32">
      <c r="A1548" s="18"/>
      <c r="B1548" s="7"/>
      <c r="C1548" s="18"/>
      <c r="D1548" s="7"/>
      <c r="E1548" s="18"/>
      <c r="F1548" s="111"/>
      <c r="G1548" s="145"/>
      <c r="H1548" s="146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</row>
    <row r="1549" spans="1:32">
      <c r="A1549" s="18"/>
      <c r="B1549" s="7"/>
      <c r="C1549" s="18"/>
      <c r="D1549" s="7"/>
      <c r="E1549" s="18"/>
      <c r="F1549" s="111"/>
      <c r="G1549" s="145"/>
      <c r="H1549" s="146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</row>
    <row r="1550" spans="1:32">
      <c r="A1550" s="18"/>
      <c r="B1550" s="7"/>
      <c r="C1550" s="18"/>
      <c r="D1550" s="7"/>
      <c r="E1550" s="18"/>
      <c r="F1550" s="111"/>
      <c r="G1550" s="145"/>
      <c r="H1550" s="146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</row>
    <row r="1551" spans="1:32">
      <c r="A1551" s="18"/>
      <c r="B1551" s="7"/>
      <c r="C1551" s="18"/>
      <c r="D1551" s="7"/>
      <c r="E1551" s="18"/>
      <c r="F1551" s="111"/>
      <c r="G1551" s="145"/>
      <c r="H1551" s="146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</row>
    <row r="1552" spans="1:32">
      <c r="A1552" s="18"/>
      <c r="B1552" s="7"/>
      <c r="C1552" s="18"/>
      <c r="D1552" s="7"/>
      <c r="E1552" s="18"/>
      <c r="F1552" s="111"/>
      <c r="G1552" s="145"/>
      <c r="H1552" s="146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</row>
    <row r="1553" spans="1:32">
      <c r="A1553" s="18"/>
      <c r="B1553" s="7"/>
      <c r="C1553" s="18"/>
      <c r="D1553" s="7"/>
      <c r="E1553" s="18"/>
      <c r="F1553" s="111"/>
      <c r="G1553" s="145"/>
      <c r="H1553" s="146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</row>
    <row r="1554" spans="1:32">
      <c r="A1554" s="18"/>
      <c r="B1554" s="7"/>
      <c r="C1554" s="18"/>
      <c r="D1554" s="7"/>
      <c r="E1554" s="18"/>
      <c r="F1554" s="111"/>
      <c r="G1554" s="145"/>
      <c r="H1554" s="146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</row>
    <row r="1555" spans="1:32">
      <c r="A1555" s="18"/>
      <c r="B1555" s="7"/>
      <c r="C1555" s="18"/>
      <c r="D1555" s="7"/>
      <c r="E1555" s="18"/>
      <c r="F1555" s="111"/>
      <c r="G1555" s="145"/>
      <c r="H1555" s="146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</row>
    <row r="1556" spans="1:32">
      <c r="A1556" s="18"/>
      <c r="B1556" s="7"/>
      <c r="C1556" s="18"/>
      <c r="D1556" s="7"/>
      <c r="E1556" s="18"/>
      <c r="F1556" s="111"/>
      <c r="G1556" s="145"/>
      <c r="H1556" s="146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</row>
    <row r="1557" spans="1:32">
      <c r="A1557" s="18"/>
      <c r="B1557" s="7"/>
      <c r="C1557" s="18"/>
      <c r="D1557" s="7"/>
      <c r="E1557" s="18"/>
      <c r="F1557" s="111"/>
      <c r="G1557" s="145"/>
      <c r="H1557" s="146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</row>
    <row r="1558" spans="1:32">
      <c r="A1558" s="18"/>
      <c r="B1558" s="7"/>
      <c r="C1558" s="18"/>
      <c r="D1558" s="7"/>
      <c r="E1558" s="18"/>
      <c r="F1558" s="111"/>
      <c r="G1558" s="145"/>
      <c r="H1558" s="146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</row>
    <row r="1559" spans="1:32">
      <c r="A1559" s="18"/>
      <c r="B1559" s="7"/>
      <c r="C1559" s="18"/>
      <c r="D1559" s="7"/>
      <c r="E1559" s="18"/>
      <c r="F1559" s="111"/>
      <c r="G1559" s="145"/>
      <c r="H1559" s="146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</row>
    <row r="1560" spans="1:32">
      <c r="A1560" s="18"/>
      <c r="B1560" s="7"/>
      <c r="C1560" s="18"/>
      <c r="D1560" s="7"/>
      <c r="E1560" s="18"/>
      <c r="F1560" s="111"/>
      <c r="G1560" s="145"/>
      <c r="H1560" s="146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</row>
    <row r="1561" spans="1:32">
      <c r="A1561" s="18"/>
      <c r="B1561" s="7"/>
      <c r="C1561" s="18"/>
      <c r="D1561" s="7"/>
      <c r="E1561" s="18"/>
      <c r="F1561" s="111"/>
      <c r="G1561" s="145"/>
      <c r="H1561" s="146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</row>
    <row r="1562" spans="1:32">
      <c r="A1562" s="18"/>
      <c r="B1562" s="7"/>
      <c r="C1562" s="18"/>
      <c r="D1562" s="7"/>
      <c r="E1562" s="18"/>
      <c r="F1562" s="111"/>
      <c r="G1562" s="145"/>
      <c r="H1562" s="146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</row>
    <row r="1563" spans="1:32">
      <c r="A1563" s="18"/>
      <c r="B1563" s="7"/>
      <c r="C1563" s="18"/>
      <c r="D1563" s="7"/>
      <c r="E1563" s="18"/>
      <c r="F1563" s="111"/>
      <c r="G1563" s="145"/>
      <c r="H1563" s="146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</row>
    <row r="1564" spans="1:32">
      <c r="A1564" s="18"/>
      <c r="B1564" s="7"/>
      <c r="C1564" s="18"/>
      <c r="D1564" s="7"/>
      <c r="E1564" s="18"/>
      <c r="F1564" s="111"/>
      <c r="G1564" s="145"/>
      <c r="H1564" s="146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</row>
    <row r="1565" spans="1:32">
      <c r="A1565" s="18"/>
      <c r="B1565" s="7"/>
      <c r="C1565" s="18"/>
      <c r="D1565" s="7"/>
      <c r="E1565" s="18"/>
      <c r="F1565" s="111"/>
      <c r="G1565" s="145"/>
      <c r="H1565" s="146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</row>
    <row r="1566" spans="1:32">
      <c r="A1566" s="18"/>
      <c r="B1566" s="7"/>
      <c r="C1566" s="18"/>
      <c r="D1566" s="7"/>
      <c r="E1566" s="18"/>
      <c r="F1566" s="111"/>
      <c r="G1566" s="145"/>
      <c r="H1566" s="146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</row>
    <row r="1567" spans="1:32">
      <c r="A1567" s="18"/>
      <c r="B1567" s="7"/>
      <c r="C1567" s="18"/>
      <c r="D1567" s="7"/>
      <c r="E1567" s="18"/>
      <c r="F1567" s="111"/>
      <c r="G1567" s="145"/>
      <c r="H1567" s="146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</row>
    <row r="1568" spans="1:32">
      <c r="A1568" s="18"/>
      <c r="B1568" s="7"/>
      <c r="C1568" s="18"/>
      <c r="D1568" s="7"/>
      <c r="E1568" s="18"/>
      <c r="F1568" s="111"/>
      <c r="G1568" s="145"/>
      <c r="H1568" s="146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</row>
    <row r="1569" spans="1:32">
      <c r="A1569" s="18"/>
      <c r="B1569" s="7"/>
      <c r="C1569" s="18"/>
      <c r="D1569" s="7"/>
      <c r="E1569" s="18"/>
      <c r="F1569" s="111"/>
      <c r="G1569" s="145"/>
      <c r="H1569" s="146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</row>
    <row r="1570" spans="1:32">
      <c r="A1570" s="18"/>
      <c r="B1570" s="7"/>
      <c r="C1570" s="18"/>
      <c r="D1570" s="7"/>
      <c r="E1570" s="18"/>
      <c r="F1570" s="111"/>
      <c r="G1570" s="145"/>
      <c r="H1570" s="146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</row>
    <row r="1571" spans="1:32">
      <c r="A1571" s="18"/>
      <c r="B1571" s="7"/>
      <c r="C1571" s="18"/>
      <c r="D1571" s="7"/>
      <c r="E1571" s="18"/>
      <c r="F1571" s="111"/>
      <c r="G1571" s="145"/>
      <c r="H1571" s="146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</row>
    <row r="1572" spans="1:32">
      <c r="A1572" s="18"/>
      <c r="B1572" s="7"/>
      <c r="C1572" s="18"/>
      <c r="D1572" s="7"/>
      <c r="E1572" s="18"/>
      <c r="F1572" s="111"/>
      <c r="G1572" s="145"/>
      <c r="H1572" s="146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</row>
    <row r="1573" spans="1:32">
      <c r="A1573" s="18"/>
      <c r="B1573" s="7"/>
      <c r="C1573" s="18"/>
      <c r="D1573" s="7"/>
      <c r="E1573" s="18"/>
      <c r="F1573" s="111"/>
      <c r="G1573" s="145"/>
      <c r="H1573" s="146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</row>
    <row r="1574" spans="1:32">
      <c r="A1574" s="18"/>
      <c r="B1574" s="7"/>
      <c r="C1574" s="18"/>
      <c r="D1574" s="7"/>
      <c r="E1574" s="18"/>
      <c r="F1574" s="111"/>
      <c r="G1574" s="145"/>
      <c r="H1574" s="146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</row>
    <row r="1575" spans="1:32">
      <c r="A1575" s="18"/>
      <c r="B1575" s="7"/>
      <c r="C1575" s="18"/>
      <c r="D1575" s="7"/>
      <c r="E1575" s="18"/>
      <c r="F1575" s="111"/>
      <c r="G1575" s="145"/>
      <c r="H1575" s="146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</row>
    <row r="1576" spans="1:32">
      <c r="A1576" s="18"/>
      <c r="B1576" s="7"/>
      <c r="C1576" s="18"/>
      <c r="D1576" s="7"/>
      <c r="E1576" s="18"/>
      <c r="F1576" s="111"/>
      <c r="G1576" s="145"/>
      <c r="H1576" s="146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</row>
    <row r="1577" spans="1:32">
      <c r="A1577" s="18"/>
      <c r="B1577" s="7"/>
      <c r="C1577" s="18"/>
      <c r="D1577" s="7"/>
      <c r="E1577" s="18"/>
      <c r="F1577" s="111"/>
      <c r="G1577" s="145"/>
      <c r="H1577" s="146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</row>
    <row r="1578" spans="1:32">
      <c r="A1578" s="18"/>
      <c r="B1578" s="7"/>
      <c r="C1578" s="18"/>
      <c r="D1578" s="7"/>
      <c r="E1578" s="18"/>
      <c r="F1578" s="111"/>
      <c r="G1578" s="145"/>
      <c r="H1578" s="146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</row>
    <row r="1579" spans="1:32">
      <c r="A1579" s="18"/>
      <c r="B1579" s="7"/>
      <c r="C1579" s="18"/>
      <c r="D1579" s="7"/>
      <c r="E1579" s="18"/>
      <c r="F1579" s="111"/>
      <c r="G1579" s="145"/>
      <c r="H1579" s="146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</row>
    <row r="1580" spans="1:32">
      <c r="A1580" s="18"/>
      <c r="B1580" s="7"/>
      <c r="C1580" s="18"/>
      <c r="D1580" s="7"/>
      <c r="E1580" s="18"/>
      <c r="F1580" s="111"/>
      <c r="G1580" s="145"/>
      <c r="H1580" s="146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</row>
    <row r="1581" spans="1:32">
      <c r="A1581" s="18"/>
      <c r="B1581" s="7"/>
      <c r="C1581" s="18"/>
      <c r="D1581" s="7"/>
      <c r="E1581" s="18"/>
      <c r="F1581" s="111"/>
      <c r="G1581" s="145"/>
      <c r="H1581" s="146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</row>
    <row r="1582" spans="1:32">
      <c r="A1582" s="18"/>
      <c r="B1582" s="7"/>
      <c r="C1582" s="18"/>
      <c r="D1582" s="7"/>
      <c r="E1582" s="18"/>
      <c r="F1582" s="111"/>
      <c r="G1582" s="145"/>
      <c r="H1582" s="146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</row>
    <row r="1583" spans="1:32">
      <c r="A1583" s="18"/>
      <c r="B1583" s="7"/>
      <c r="C1583" s="18"/>
      <c r="D1583" s="7"/>
      <c r="E1583" s="18"/>
      <c r="F1583" s="111"/>
      <c r="G1583" s="145"/>
      <c r="H1583" s="146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</row>
    <row r="1584" spans="1:32">
      <c r="A1584" s="18"/>
      <c r="B1584" s="7"/>
      <c r="C1584" s="18"/>
      <c r="D1584" s="7"/>
      <c r="E1584" s="18"/>
      <c r="F1584" s="111"/>
      <c r="G1584" s="145"/>
      <c r="H1584" s="146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</row>
    <row r="1585" spans="1:32">
      <c r="A1585" s="18"/>
      <c r="B1585" s="7"/>
      <c r="C1585" s="18"/>
      <c r="D1585" s="7"/>
      <c r="E1585" s="18"/>
      <c r="F1585" s="111"/>
      <c r="G1585" s="145"/>
      <c r="H1585" s="146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</row>
    <row r="1586" spans="1:32">
      <c r="A1586" s="18"/>
      <c r="B1586" s="7"/>
      <c r="C1586" s="18"/>
      <c r="D1586" s="7"/>
      <c r="E1586" s="18"/>
      <c r="F1586" s="111"/>
      <c r="G1586" s="145"/>
      <c r="H1586" s="146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</row>
    <row r="1587" spans="1:32">
      <c r="A1587" s="18"/>
      <c r="B1587" s="7"/>
      <c r="C1587" s="18"/>
      <c r="D1587" s="7"/>
      <c r="E1587" s="18"/>
      <c r="F1587" s="111"/>
      <c r="G1587" s="145"/>
      <c r="H1587" s="146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</row>
    <row r="1588" spans="1:32">
      <c r="A1588" s="18"/>
      <c r="B1588" s="7"/>
      <c r="C1588" s="18"/>
      <c r="D1588" s="7"/>
      <c r="E1588" s="18"/>
      <c r="F1588" s="111"/>
      <c r="G1588" s="145"/>
      <c r="H1588" s="146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</row>
    <row r="1589" spans="1:32">
      <c r="A1589" s="18"/>
      <c r="B1589" s="7"/>
      <c r="C1589" s="18"/>
      <c r="D1589" s="7"/>
      <c r="E1589" s="18"/>
      <c r="F1589" s="111"/>
      <c r="G1589" s="145"/>
      <c r="H1589" s="146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</row>
    <row r="1590" spans="1:32">
      <c r="A1590" s="18"/>
      <c r="B1590" s="7"/>
      <c r="C1590" s="18"/>
      <c r="D1590" s="7"/>
      <c r="E1590" s="18"/>
      <c r="F1590" s="111"/>
      <c r="G1590" s="145"/>
      <c r="H1590" s="146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</row>
    <row r="1591" spans="1:32">
      <c r="A1591" s="18"/>
      <c r="B1591" s="7"/>
      <c r="C1591" s="18"/>
      <c r="D1591" s="7"/>
      <c r="E1591" s="18"/>
      <c r="F1591" s="111"/>
      <c r="G1591" s="145"/>
      <c r="H1591" s="146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</row>
    <row r="1592" spans="1:32">
      <c r="A1592" s="18"/>
      <c r="B1592" s="7"/>
      <c r="C1592" s="18"/>
      <c r="D1592" s="7"/>
      <c r="E1592" s="18"/>
      <c r="F1592" s="111"/>
      <c r="G1592" s="145"/>
      <c r="H1592" s="146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</row>
    <row r="1593" spans="1:32">
      <c r="A1593" s="18"/>
      <c r="B1593" s="7"/>
      <c r="C1593" s="18"/>
      <c r="D1593" s="7"/>
      <c r="E1593" s="18"/>
      <c r="F1593" s="111"/>
      <c r="G1593" s="145"/>
      <c r="H1593" s="146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</row>
    <row r="1594" spans="1:32">
      <c r="A1594" s="18"/>
      <c r="B1594" s="7"/>
      <c r="C1594" s="18"/>
      <c r="D1594" s="7"/>
      <c r="E1594" s="18"/>
      <c r="F1594" s="111"/>
      <c r="G1594" s="145"/>
      <c r="H1594" s="146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</row>
    <row r="1595" spans="1:32">
      <c r="A1595" s="18"/>
      <c r="B1595" s="7"/>
      <c r="C1595" s="18"/>
      <c r="D1595" s="7"/>
      <c r="E1595" s="18"/>
      <c r="F1595" s="111"/>
      <c r="G1595" s="145"/>
      <c r="H1595" s="146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</row>
    <row r="1596" spans="1:32">
      <c r="A1596" s="18"/>
      <c r="B1596" s="7"/>
      <c r="C1596" s="18"/>
      <c r="D1596" s="7"/>
      <c r="E1596" s="18"/>
      <c r="F1596" s="111"/>
      <c r="G1596" s="145"/>
      <c r="H1596" s="146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</row>
    <row r="1597" spans="1:32">
      <c r="A1597" s="18"/>
      <c r="B1597" s="7"/>
      <c r="C1597" s="18"/>
      <c r="D1597" s="7"/>
      <c r="E1597" s="18"/>
      <c r="F1597" s="111"/>
      <c r="G1597" s="145"/>
      <c r="H1597" s="146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</row>
    <row r="1598" spans="1:32">
      <c r="A1598" s="18"/>
      <c r="B1598" s="7"/>
      <c r="C1598" s="18"/>
      <c r="D1598" s="7"/>
      <c r="E1598" s="18"/>
      <c r="F1598" s="111"/>
      <c r="G1598" s="145"/>
      <c r="H1598" s="146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</row>
    <row r="1599" spans="1:32">
      <c r="A1599" s="18"/>
      <c r="B1599" s="7"/>
      <c r="C1599" s="18"/>
      <c r="D1599" s="7"/>
      <c r="E1599" s="18"/>
      <c r="F1599" s="111"/>
      <c r="G1599" s="145"/>
      <c r="H1599" s="146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</row>
    <row r="1600" spans="1:32">
      <c r="A1600" s="18"/>
      <c r="B1600" s="7"/>
      <c r="C1600" s="18"/>
      <c r="D1600" s="7"/>
      <c r="E1600" s="18"/>
      <c r="F1600" s="111"/>
      <c r="G1600" s="145"/>
      <c r="H1600" s="146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</row>
    <row r="1601" spans="1:32">
      <c r="A1601" s="18"/>
      <c r="B1601" s="7"/>
      <c r="C1601" s="18"/>
      <c r="D1601" s="7"/>
      <c r="E1601" s="18"/>
      <c r="F1601" s="111"/>
      <c r="G1601" s="145"/>
      <c r="H1601" s="146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</row>
    <row r="1602" spans="1:32">
      <c r="A1602" s="18"/>
      <c r="B1602" s="7"/>
      <c r="C1602" s="18"/>
      <c r="D1602" s="7"/>
      <c r="E1602" s="18"/>
      <c r="F1602" s="111"/>
      <c r="G1602" s="145"/>
      <c r="H1602" s="146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</row>
    <row r="1603" spans="1:32">
      <c r="A1603" s="18"/>
      <c r="B1603" s="7"/>
      <c r="C1603" s="18"/>
      <c r="D1603" s="7"/>
      <c r="E1603" s="18"/>
      <c r="F1603" s="111"/>
      <c r="G1603" s="145"/>
      <c r="H1603" s="146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</row>
    <row r="1604" spans="1:32">
      <c r="A1604" s="18"/>
      <c r="B1604" s="7"/>
      <c r="C1604" s="18"/>
      <c r="D1604" s="7"/>
      <c r="E1604" s="18"/>
      <c r="F1604" s="111"/>
      <c r="G1604" s="145"/>
      <c r="H1604" s="146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</row>
    <row r="1605" spans="1:32">
      <c r="A1605" s="18"/>
      <c r="B1605" s="7"/>
      <c r="C1605" s="18"/>
      <c r="D1605" s="7"/>
      <c r="E1605" s="18"/>
      <c r="F1605" s="111"/>
      <c r="G1605" s="145"/>
      <c r="H1605" s="146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</row>
    <row r="1606" spans="1:32">
      <c r="A1606" s="18"/>
      <c r="B1606" s="7"/>
      <c r="C1606" s="18"/>
      <c r="D1606" s="7"/>
      <c r="E1606" s="18"/>
      <c r="F1606" s="111"/>
      <c r="G1606" s="145"/>
      <c r="H1606" s="146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</row>
    <row r="1607" spans="1:32">
      <c r="A1607" s="18"/>
      <c r="B1607" s="7"/>
      <c r="C1607" s="18"/>
      <c r="D1607" s="7"/>
      <c r="E1607" s="18"/>
      <c r="F1607" s="111"/>
      <c r="G1607" s="145"/>
      <c r="H1607" s="146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</row>
    <row r="1608" spans="1:32">
      <c r="A1608" s="18"/>
      <c r="B1608" s="7"/>
      <c r="C1608" s="18"/>
      <c r="D1608" s="7"/>
      <c r="E1608" s="18"/>
      <c r="F1608" s="111"/>
      <c r="G1608" s="145"/>
      <c r="H1608" s="146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</row>
    <row r="1609" spans="1:32">
      <c r="A1609" s="18"/>
      <c r="B1609" s="7"/>
      <c r="C1609" s="18"/>
      <c r="D1609" s="7"/>
      <c r="E1609" s="18"/>
      <c r="F1609" s="111"/>
      <c r="G1609" s="145"/>
      <c r="H1609" s="146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</row>
    <row r="1610" spans="1:32">
      <c r="A1610" s="18"/>
      <c r="B1610" s="7"/>
      <c r="C1610" s="18"/>
      <c r="D1610" s="7"/>
      <c r="E1610" s="18"/>
      <c r="F1610" s="111"/>
      <c r="G1610" s="145"/>
      <c r="H1610" s="146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</row>
    <row r="1611" spans="1:32">
      <c r="A1611" s="18"/>
      <c r="B1611" s="7"/>
      <c r="C1611" s="18"/>
      <c r="D1611" s="7"/>
      <c r="E1611" s="18"/>
      <c r="F1611" s="111"/>
      <c r="G1611" s="145"/>
      <c r="H1611" s="146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</row>
    <row r="1612" spans="1:32">
      <c r="A1612" s="18"/>
      <c r="B1612" s="7"/>
      <c r="C1612" s="18"/>
      <c r="D1612" s="7"/>
      <c r="E1612" s="18"/>
      <c r="F1612" s="111"/>
      <c r="G1612" s="145"/>
      <c r="H1612" s="146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</row>
    <row r="1613" spans="1:32">
      <c r="A1613" s="18"/>
      <c r="B1613" s="7"/>
      <c r="C1613" s="18"/>
      <c r="D1613" s="7"/>
      <c r="E1613" s="18"/>
      <c r="F1613" s="111"/>
      <c r="G1613" s="145"/>
      <c r="H1613" s="146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</row>
    <row r="1614" spans="1:32">
      <c r="A1614" s="18"/>
      <c r="B1614" s="7"/>
      <c r="C1614" s="18"/>
      <c r="D1614" s="7"/>
      <c r="E1614" s="18"/>
      <c r="F1614" s="111"/>
      <c r="G1614" s="145"/>
      <c r="H1614" s="146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</row>
    <row r="1615" spans="1:32">
      <c r="A1615" s="18"/>
      <c r="B1615" s="7"/>
      <c r="C1615" s="18"/>
      <c r="D1615" s="7"/>
      <c r="E1615" s="18"/>
      <c r="F1615" s="111"/>
      <c r="G1615" s="145"/>
      <c r="H1615" s="146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</row>
    <row r="1616" spans="1:32">
      <c r="A1616" s="18"/>
      <c r="B1616" s="7"/>
      <c r="C1616" s="18"/>
      <c r="D1616" s="7"/>
      <c r="E1616" s="18"/>
      <c r="F1616" s="111"/>
      <c r="G1616" s="145"/>
      <c r="H1616" s="146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</row>
    <row r="1617" spans="1:32">
      <c r="A1617" s="18"/>
      <c r="B1617" s="7"/>
      <c r="C1617" s="18"/>
      <c r="D1617" s="7"/>
      <c r="E1617" s="18"/>
      <c r="F1617" s="111"/>
      <c r="G1617" s="145"/>
      <c r="H1617" s="146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</row>
    <row r="1618" spans="1:32">
      <c r="A1618" s="18"/>
      <c r="B1618" s="7"/>
      <c r="C1618" s="18"/>
      <c r="D1618" s="7"/>
      <c r="E1618" s="18"/>
      <c r="F1618" s="111"/>
      <c r="G1618" s="145"/>
      <c r="H1618" s="146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</row>
    <row r="1619" spans="1:32">
      <c r="A1619" s="18"/>
      <c r="B1619" s="7"/>
      <c r="C1619" s="18"/>
      <c r="D1619" s="7"/>
      <c r="E1619" s="18"/>
      <c r="F1619" s="111"/>
      <c r="G1619" s="145"/>
      <c r="H1619" s="146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</row>
    <row r="1620" spans="1:32">
      <c r="A1620" s="18"/>
      <c r="B1620" s="7"/>
      <c r="C1620" s="18"/>
      <c r="D1620" s="7"/>
      <c r="E1620" s="18"/>
      <c r="F1620" s="111"/>
      <c r="G1620" s="145"/>
      <c r="H1620" s="146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</row>
    <row r="1621" spans="1:32">
      <c r="A1621" s="18"/>
      <c r="B1621" s="7"/>
      <c r="C1621" s="18"/>
      <c r="D1621" s="7"/>
      <c r="E1621" s="18"/>
      <c r="F1621" s="111"/>
      <c r="G1621" s="145"/>
      <c r="H1621" s="146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</row>
    <row r="1622" spans="1:32">
      <c r="A1622" s="18"/>
      <c r="B1622" s="7"/>
      <c r="C1622" s="18"/>
      <c r="D1622" s="7"/>
      <c r="E1622" s="18"/>
      <c r="F1622" s="111"/>
      <c r="G1622" s="145"/>
      <c r="H1622" s="146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</row>
    <row r="1623" spans="1:32">
      <c r="A1623" s="18"/>
      <c r="B1623" s="7"/>
      <c r="C1623" s="18"/>
      <c r="D1623" s="7"/>
      <c r="E1623" s="18"/>
      <c r="F1623" s="111"/>
      <c r="G1623" s="145"/>
      <c r="H1623" s="146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</row>
    <row r="1624" spans="1:32">
      <c r="A1624" s="18"/>
      <c r="B1624" s="7"/>
      <c r="C1624" s="18"/>
      <c r="D1624" s="7"/>
      <c r="E1624" s="18"/>
      <c r="F1624" s="111"/>
      <c r="G1624" s="145"/>
      <c r="H1624" s="146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</row>
    <row r="1625" spans="1:32">
      <c r="A1625" s="18"/>
      <c r="B1625" s="7"/>
      <c r="C1625" s="18"/>
      <c r="D1625" s="7"/>
      <c r="E1625" s="18"/>
      <c r="F1625" s="111"/>
      <c r="G1625" s="145"/>
      <c r="H1625" s="146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</row>
    <row r="1626" spans="1:32">
      <c r="A1626" s="18"/>
      <c r="B1626" s="7"/>
      <c r="C1626" s="18"/>
      <c r="D1626" s="7"/>
      <c r="E1626" s="18"/>
      <c r="F1626" s="111"/>
      <c r="G1626" s="145"/>
      <c r="H1626" s="146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</row>
    <row r="1627" spans="1:32">
      <c r="A1627" s="18"/>
      <c r="B1627" s="7"/>
      <c r="C1627" s="18"/>
      <c r="D1627" s="7"/>
      <c r="E1627" s="18"/>
      <c r="F1627" s="111"/>
      <c r="G1627" s="145"/>
      <c r="H1627" s="146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</row>
    <row r="1628" spans="1:32">
      <c r="A1628" s="18"/>
      <c r="B1628" s="7"/>
      <c r="C1628" s="18"/>
      <c r="D1628" s="7"/>
      <c r="E1628" s="18"/>
      <c r="F1628" s="111"/>
      <c r="G1628" s="145"/>
      <c r="H1628" s="146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</row>
    <row r="1629" spans="1:32">
      <c r="A1629" s="18"/>
      <c r="B1629" s="7"/>
      <c r="C1629" s="18"/>
      <c r="D1629" s="7"/>
      <c r="E1629" s="18"/>
      <c r="F1629" s="111"/>
      <c r="G1629" s="145"/>
      <c r="H1629" s="146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</row>
    <row r="1630" spans="1:32">
      <c r="A1630" s="18"/>
      <c r="B1630" s="7"/>
      <c r="C1630" s="18"/>
      <c r="D1630" s="7"/>
      <c r="E1630" s="18"/>
      <c r="F1630" s="111"/>
      <c r="G1630" s="145"/>
      <c r="H1630" s="146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</row>
    <row r="1631" spans="1:32">
      <c r="A1631" s="18"/>
      <c r="B1631" s="7"/>
      <c r="C1631" s="18"/>
      <c r="D1631" s="7"/>
      <c r="E1631" s="18"/>
      <c r="F1631" s="111"/>
      <c r="G1631" s="145"/>
      <c r="H1631" s="146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</row>
    <row r="1632" spans="1:32">
      <c r="A1632" s="18"/>
      <c r="B1632" s="7"/>
      <c r="C1632" s="18"/>
      <c r="D1632" s="7"/>
      <c r="E1632" s="18"/>
      <c r="F1632" s="111"/>
      <c r="G1632" s="145"/>
      <c r="H1632" s="146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</row>
    <row r="1633" spans="1:32">
      <c r="A1633" s="18"/>
      <c r="B1633" s="7"/>
      <c r="C1633" s="18"/>
      <c r="D1633" s="7"/>
      <c r="E1633" s="18"/>
      <c r="F1633" s="111"/>
      <c r="G1633" s="145"/>
      <c r="H1633" s="146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</row>
    <row r="1634" spans="1:32">
      <c r="A1634" s="18"/>
      <c r="B1634" s="7"/>
      <c r="C1634" s="18"/>
      <c r="D1634" s="7"/>
      <c r="E1634" s="18"/>
      <c r="F1634" s="111"/>
      <c r="G1634" s="145"/>
      <c r="H1634" s="146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</row>
    <row r="1635" spans="1:32">
      <c r="A1635" s="18"/>
      <c r="B1635" s="7"/>
      <c r="C1635" s="18"/>
      <c r="D1635" s="7"/>
      <c r="E1635" s="18"/>
      <c r="F1635" s="111"/>
      <c r="G1635" s="145"/>
      <c r="H1635" s="146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</row>
    <row r="1636" spans="1:32">
      <c r="A1636" s="18"/>
      <c r="B1636" s="7"/>
      <c r="C1636" s="18"/>
      <c r="D1636" s="7"/>
      <c r="E1636" s="18"/>
      <c r="F1636" s="111"/>
      <c r="G1636" s="145"/>
      <c r="H1636" s="146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</row>
    <row r="1637" spans="1:32">
      <c r="A1637" s="18"/>
      <c r="B1637" s="7"/>
      <c r="C1637" s="18"/>
      <c r="D1637" s="7"/>
      <c r="E1637" s="18"/>
      <c r="F1637" s="111"/>
      <c r="G1637" s="145"/>
      <c r="H1637" s="146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</row>
    <row r="1638" spans="1:32">
      <c r="A1638" s="18"/>
      <c r="B1638" s="7"/>
      <c r="C1638" s="18"/>
      <c r="D1638" s="7"/>
      <c r="E1638" s="18"/>
      <c r="F1638" s="111"/>
      <c r="G1638" s="145"/>
      <c r="H1638" s="146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</row>
    <row r="1639" spans="1:32">
      <c r="A1639" s="18"/>
      <c r="B1639" s="7"/>
      <c r="C1639" s="18"/>
      <c r="D1639" s="7"/>
      <c r="E1639" s="18"/>
      <c r="F1639" s="111"/>
      <c r="G1639" s="145"/>
      <c r="H1639" s="146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</row>
    <row r="1640" spans="1:32">
      <c r="A1640" s="18"/>
      <c r="B1640" s="7"/>
      <c r="C1640" s="18"/>
      <c r="D1640" s="7"/>
      <c r="E1640" s="18"/>
      <c r="F1640" s="111"/>
      <c r="G1640" s="145"/>
      <c r="H1640" s="146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</row>
    <row r="1641" spans="1:32">
      <c r="A1641" s="18"/>
      <c r="B1641" s="7"/>
      <c r="C1641" s="18"/>
      <c r="D1641" s="7"/>
      <c r="E1641" s="18"/>
      <c r="F1641" s="111"/>
      <c r="G1641" s="145"/>
      <c r="H1641" s="146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</row>
    <row r="1642" spans="1:32">
      <c r="A1642" s="18"/>
      <c r="B1642" s="7"/>
      <c r="C1642" s="18"/>
      <c r="D1642" s="7"/>
      <c r="E1642" s="18"/>
      <c r="F1642" s="111"/>
      <c r="G1642" s="145"/>
      <c r="H1642" s="146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</row>
    <row r="1643" spans="1:32">
      <c r="A1643" s="18"/>
      <c r="B1643" s="7"/>
      <c r="C1643" s="18"/>
      <c r="D1643" s="7"/>
      <c r="E1643" s="18"/>
      <c r="F1643" s="111"/>
      <c r="G1643" s="145"/>
      <c r="H1643" s="146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</row>
    <row r="1644" spans="1:32">
      <c r="A1644" s="18"/>
      <c r="B1644" s="7"/>
      <c r="C1644" s="18"/>
      <c r="D1644" s="7"/>
      <c r="E1644" s="18"/>
      <c r="F1644" s="111"/>
      <c r="G1644" s="145"/>
      <c r="H1644" s="146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</row>
    <row r="1645" spans="1:32">
      <c r="A1645" s="18"/>
      <c r="B1645" s="7"/>
      <c r="C1645" s="18"/>
      <c r="D1645" s="7"/>
      <c r="E1645" s="18"/>
      <c r="F1645" s="111"/>
      <c r="G1645" s="145"/>
      <c r="H1645" s="146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</row>
    <row r="1646" spans="1:32">
      <c r="A1646" s="18"/>
      <c r="B1646" s="7"/>
      <c r="C1646" s="18"/>
      <c r="D1646" s="7"/>
      <c r="E1646" s="18"/>
      <c r="F1646" s="111"/>
      <c r="G1646" s="145"/>
      <c r="H1646" s="146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</row>
    <row r="1647" spans="1:32">
      <c r="A1647" s="18"/>
      <c r="B1647" s="7"/>
      <c r="C1647" s="18"/>
      <c r="D1647" s="7"/>
      <c r="E1647" s="18"/>
      <c r="F1647" s="111"/>
      <c r="G1647" s="145"/>
      <c r="H1647" s="146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</row>
    <row r="1648" spans="1:32">
      <c r="A1648" s="18"/>
      <c r="B1648" s="7"/>
      <c r="C1648" s="18"/>
      <c r="D1648" s="7"/>
      <c r="E1648" s="18"/>
      <c r="F1648" s="111"/>
      <c r="G1648" s="145"/>
      <c r="H1648" s="146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</row>
    <row r="1649" spans="1:32">
      <c r="A1649" s="18"/>
      <c r="B1649" s="7"/>
      <c r="C1649" s="18"/>
      <c r="D1649" s="7"/>
      <c r="E1649" s="18"/>
      <c r="F1649" s="111"/>
      <c r="G1649" s="145"/>
      <c r="H1649" s="146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</row>
    <row r="1650" spans="1:32">
      <c r="A1650" s="18"/>
      <c r="B1650" s="7"/>
      <c r="C1650" s="18"/>
      <c r="D1650" s="7"/>
      <c r="E1650" s="18"/>
      <c r="F1650" s="111"/>
      <c r="G1650" s="145"/>
      <c r="H1650" s="146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</row>
    <row r="1651" spans="1:32">
      <c r="A1651" s="18"/>
      <c r="B1651" s="7"/>
      <c r="C1651" s="18"/>
      <c r="D1651" s="7"/>
      <c r="E1651" s="18"/>
      <c r="F1651" s="111"/>
      <c r="G1651" s="145"/>
      <c r="H1651" s="146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</row>
    <row r="1652" spans="1:32">
      <c r="A1652" s="18"/>
      <c r="B1652" s="7"/>
      <c r="C1652" s="18"/>
      <c r="D1652" s="7"/>
      <c r="E1652" s="18"/>
      <c r="F1652" s="111"/>
      <c r="G1652" s="145"/>
      <c r="H1652" s="146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</row>
    <row r="1653" spans="1:32">
      <c r="A1653" s="18"/>
      <c r="B1653" s="7"/>
      <c r="C1653" s="18"/>
      <c r="D1653" s="7"/>
      <c r="E1653" s="18"/>
      <c r="F1653" s="111"/>
      <c r="G1653" s="145"/>
      <c r="H1653" s="146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</row>
    <row r="1654" spans="1:32">
      <c r="A1654" s="18"/>
      <c r="B1654" s="7"/>
      <c r="C1654" s="18"/>
      <c r="D1654" s="7"/>
      <c r="E1654" s="18"/>
      <c r="F1654" s="111"/>
      <c r="G1654" s="145"/>
      <c r="H1654" s="146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</row>
    <row r="1655" spans="1:32">
      <c r="A1655" s="18"/>
      <c r="B1655" s="7"/>
      <c r="C1655" s="18"/>
      <c r="D1655" s="7"/>
      <c r="E1655" s="18"/>
      <c r="F1655" s="111"/>
      <c r="G1655" s="145"/>
      <c r="H1655" s="146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</row>
    <row r="1656" spans="1:32">
      <c r="A1656" s="18"/>
      <c r="B1656" s="7"/>
      <c r="C1656" s="18"/>
      <c r="D1656" s="7"/>
      <c r="E1656" s="18"/>
      <c r="F1656" s="111"/>
      <c r="G1656" s="145"/>
      <c r="H1656" s="146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</row>
    <row r="1657" spans="1:32">
      <c r="A1657" s="18"/>
      <c r="B1657" s="7"/>
      <c r="C1657" s="18"/>
      <c r="D1657" s="7"/>
      <c r="E1657" s="18"/>
      <c r="F1657" s="111"/>
      <c r="G1657" s="145"/>
      <c r="H1657" s="146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</row>
    <row r="1658" spans="1:32">
      <c r="A1658" s="18"/>
      <c r="B1658" s="7"/>
      <c r="C1658" s="18"/>
      <c r="D1658" s="7"/>
      <c r="E1658" s="18"/>
      <c r="F1658" s="111"/>
      <c r="G1658" s="145"/>
      <c r="H1658" s="146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</row>
    <row r="1659" spans="1:32">
      <c r="A1659" s="18"/>
      <c r="B1659" s="7"/>
      <c r="C1659" s="18"/>
      <c r="D1659" s="7"/>
      <c r="E1659" s="18"/>
      <c r="F1659" s="111"/>
      <c r="G1659" s="145"/>
      <c r="H1659" s="146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</row>
    <row r="1660" spans="1:32">
      <c r="A1660" s="18"/>
      <c r="B1660" s="7"/>
      <c r="C1660" s="18"/>
      <c r="D1660" s="7"/>
      <c r="E1660" s="18"/>
      <c r="F1660" s="111"/>
      <c r="G1660" s="145"/>
      <c r="H1660" s="146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</row>
    <row r="1661" spans="1:32">
      <c r="A1661" s="18"/>
      <c r="B1661" s="7"/>
      <c r="C1661" s="18"/>
      <c r="D1661" s="7"/>
      <c r="E1661" s="18"/>
      <c r="F1661" s="111"/>
      <c r="G1661" s="145"/>
      <c r="H1661" s="146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</row>
    <row r="1662" spans="1:32">
      <c r="A1662" s="18"/>
      <c r="B1662" s="7"/>
      <c r="C1662" s="18"/>
      <c r="D1662" s="7"/>
      <c r="E1662" s="18"/>
      <c r="F1662" s="111"/>
      <c r="G1662" s="145"/>
      <c r="H1662" s="146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</row>
    <row r="1663" spans="1:32">
      <c r="A1663" s="18"/>
      <c r="B1663" s="7"/>
      <c r="C1663" s="18"/>
      <c r="D1663" s="7"/>
      <c r="E1663" s="18"/>
      <c r="F1663" s="111"/>
      <c r="G1663" s="145"/>
      <c r="H1663" s="146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</row>
    <row r="1664" spans="1:32">
      <c r="A1664" s="18"/>
      <c r="B1664" s="7"/>
      <c r="C1664" s="18"/>
      <c r="D1664" s="7"/>
      <c r="E1664" s="18"/>
      <c r="F1664" s="111"/>
      <c r="G1664" s="145"/>
      <c r="H1664" s="146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</row>
    <row r="1665" spans="1:32">
      <c r="A1665" s="18"/>
      <c r="B1665" s="7"/>
      <c r="C1665" s="18"/>
      <c r="D1665" s="7"/>
      <c r="E1665" s="18"/>
      <c r="F1665" s="111"/>
      <c r="G1665" s="145"/>
      <c r="H1665" s="146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</row>
    <row r="1666" spans="1:32">
      <c r="A1666" s="18"/>
      <c r="B1666" s="7"/>
      <c r="C1666" s="18"/>
      <c r="D1666" s="7"/>
      <c r="E1666" s="18"/>
      <c r="F1666" s="111"/>
      <c r="G1666" s="145"/>
      <c r="H1666" s="146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</row>
    <row r="1667" spans="1:32">
      <c r="A1667" s="18"/>
      <c r="B1667" s="7"/>
      <c r="C1667" s="18"/>
      <c r="D1667" s="7"/>
      <c r="E1667" s="18"/>
      <c r="F1667" s="111"/>
      <c r="G1667" s="145"/>
      <c r="H1667" s="146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</row>
    <row r="1668" spans="1:32">
      <c r="A1668" s="18"/>
      <c r="B1668" s="7"/>
      <c r="C1668" s="18"/>
      <c r="D1668" s="7"/>
      <c r="E1668" s="18"/>
      <c r="F1668" s="111"/>
      <c r="G1668" s="145"/>
      <c r="H1668" s="146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</row>
    <row r="1669" spans="1:32">
      <c r="A1669" s="18"/>
      <c r="B1669" s="7"/>
      <c r="C1669" s="18"/>
      <c r="D1669" s="7"/>
      <c r="E1669" s="18"/>
      <c r="F1669" s="111"/>
      <c r="G1669" s="145"/>
      <c r="H1669" s="146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</row>
    <row r="1670" spans="1:32">
      <c r="A1670" s="18"/>
      <c r="B1670" s="7"/>
      <c r="C1670" s="18"/>
      <c r="D1670" s="7"/>
      <c r="E1670" s="18"/>
      <c r="F1670" s="111"/>
      <c r="G1670" s="145"/>
      <c r="H1670" s="146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</row>
    <row r="1671" spans="1:32">
      <c r="A1671" s="18"/>
      <c r="B1671" s="7"/>
      <c r="C1671" s="18"/>
      <c r="D1671" s="7"/>
      <c r="E1671" s="18"/>
      <c r="F1671" s="111"/>
      <c r="G1671" s="145"/>
      <c r="H1671" s="146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</row>
    <row r="1672" spans="1:32">
      <c r="A1672" s="18"/>
      <c r="B1672" s="7"/>
      <c r="C1672" s="18"/>
      <c r="D1672" s="7"/>
      <c r="E1672" s="18"/>
      <c r="F1672" s="111"/>
      <c r="G1672" s="145"/>
      <c r="H1672" s="146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</row>
    <row r="1673" spans="1:32">
      <c r="A1673" s="18"/>
      <c r="B1673" s="7"/>
      <c r="C1673" s="18"/>
      <c r="D1673" s="7"/>
      <c r="E1673" s="18"/>
      <c r="F1673" s="111"/>
      <c r="G1673" s="145"/>
      <c r="H1673" s="146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</row>
    <row r="1674" spans="1:32">
      <c r="A1674" s="18"/>
      <c r="B1674" s="7"/>
      <c r="C1674" s="18"/>
      <c r="D1674" s="7"/>
      <c r="E1674" s="18"/>
      <c r="F1674" s="111"/>
      <c r="G1674" s="145"/>
      <c r="H1674" s="146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</row>
    <row r="1675" spans="1:32">
      <c r="A1675" s="18"/>
      <c r="B1675" s="7"/>
      <c r="C1675" s="18"/>
      <c r="D1675" s="7"/>
      <c r="E1675" s="18"/>
      <c r="F1675" s="111"/>
      <c r="G1675" s="145"/>
      <c r="H1675" s="146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</row>
    <row r="1676" spans="1:32">
      <c r="A1676" s="18"/>
      <c r="B1676" s="7"/>
      <c r="C1676" s="18"/>
      <c r="D1676" s="7"/>
      <c r="E1676" s="18"/>
      <c r="F1676" s="111"/>
      <c r="G1676" s="145"/>
      <c r="H1676" s="146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</row>
    <row r="1677" spans="1:32">
      <c r="A1677" s="18"/>
      <c r="B1677" s="7"/>
      <c r="C1677" s="18"/>
      <c r="D1677" s="7"/>
      <c r="E1677" s="18"/>
      <c r="F1677" s="111"/>
      <c r="G1677" s="145"/>
      <c r="H1677" s="146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</row>
    <row r="1678" spans="1:32">
      <c r="A1678" s="18"/>
      <c r="B1678" s="7"/>
      <c r="C1678" s="18"/>
      <c r="D1678" s="7"/>
      <c r="E1678" s="18"/>
      <c r="F1678" s="111"/>
      <c r="G1678" s="145"/>
      <c r="H1678" s="146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</row>
    <row r="1679" spans="1:32">
      <c r="A1679" s="18"/>
      <c r="B1679" s="7"/>
      <c r="C1679" s="18"/>
      <c r="D1679" s="7"/>
      <c r="E1679" s="18"/>
      <c r="F1679" s="111"/>
      <c r="G1679" s="145"/>
      <c r="H1679" s="146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</row>
    <row r="1680" spans="1:32">
      <c r="A1680" s="18"/>
      <c r="B1680" s="7"/>
      <c r="C1680" s="18"/>
      <c r="D1680" s="7"/>
      <c r="E1680" s="18"/>
      <c r="F1680" s="111"/>
      <c r="G1680" s="145"/>
      <c r="H1680" s="146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</row>
    <row r="1681" spans="1:32">
      <c r="A1681" s="18"/>
      <c r="B1681" s="7"/>
      <c r="C1681" s="18"/>
      <c r="D1681" s="7"/>
      <c r="E1681" s="18"/>
      <c r="F1681" s="111"/>
      <c r="G1681" s="145"/>
      <c r="H1681" s="146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</row>
    <row r="1682" spans="1:32">
      <c r="A1682" s="18"/>
      <c r="B1682" s="7"/>
      <c r="C1682" s="18"/>
      <c r="D1682" s="7"/>
      <c r="E1682" s="18"/>
      <c r="F1682" s="111"/>
      <c r="G1682" s="145"/>
      <c r="H1682" s="146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</row>
    <row r="1683" spans="1:32">
      <c r="A1683" s="18"/>
      <c r="B1683" s="7"/>
      <c r="C1683" s="18"/>
      <c r="D1683" s="7"/>
      <c r="E1683" s="18"/>
      <c r="F1683" s="111"/>
      <c r="G1683" s="145"/>
      <c r="H1683" s="146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</row>
    <row r="1684" spans="1:32">
      <c r="A1684" s="18"/>
      <c r="B1684" s="7"/>
      <c r="C1684" s="18"/>
      <c r="D1684" s="7"/>
      <c r="E1684" s="18"/>
      <c r="F1684" s="111"/>
      <c r="G1684" s="145"/>
      <c r="H1684" s="146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</row>
    <row r="1685" spans="1:32">
      <c r="A1685" s="18"/>
      <c r="B1685" s="7"/>
      <c r="C1685" s="18"/>
      <c r="D1685" s="7"/>
      <c r="E1685" s="18"/>
      <c r="F1685" s="111"/>
      <c r="G1685" s="145"/>
      <c r="H1685" s="146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</row>
    <row r="1686" spans="1:32">
      <c r="A1686" s="18"/>
      <c r="B1686" s="7"/>
      <c r="C1686" s="18"/>
      <c r="D1686" s="7"/>
      <c r="E1686" s="18"/>
      <c r="F1686" s="111"/>
      <c r="G1686" s="145"/>
      <c r="H1686" s="146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</row>
    <row r="1687" spans="1:32">
      <c r="A1687" s="18"/>
      <c r="B1687" s="7"/>
      <c r="C1687" s="18"/>
      <c r="D1687" s="7"/>
      <c r="E1687" s="18"/>
      <c r="F1687" s="111"/>
      <c r="G1687" s="145"/>
      <c r="H1687" s="146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</row>
    <row r="1688" spans="1:32">
      <c r="A1688" s="18"/>
      <c r="B1688" s="7"/>
      <c r="C1688" s="18"/>
      <c r="D1688" s="7"/>
      <c r="E1688" s="18"/>
      <c r="F1688" s="111"/>
      <c r="G1688" s="145"/>
      <c r="H1688" s="146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</row>
    <row r="1689" spans="1:32">
      <c r="A1689" s="18"/>
      <c r="B1689" s="7"/>
      <c r="C1689" s="18"/>
      <c r="D1689" s="7"/>
      <c r="E1689" s="18"/>
      <c r="F1689" s="111"/>
      <c r="G1689" s="145"/>
      <c r="H1689" s="146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</row>
    <row r="1690" spans="1:32">
      <c r="A1690" s="18"/>
      <c r="B1690" s="7"/>
      <c r="C1690" s="18"/>
      <c r="D1690" s="7"/>
      <c r="E1690" s="18"/>
      <c r="F1690" s="111"/>
      <c r="G1690" s="145"/>
      <c r="H1690" s="146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</row>
    <row r="1691" spans="1:32">
      <c r="A1691" s="18"/>
      <c r="B1691" s="7"/>
      <c r="C1691" s="18"/>
      <c r="D1691" s="7"/>
      <c r="E1691" s="18"/>
      <c r="F1691" s="111"/>
      <c r="G1691" s="145"/>
      <c r="H1691" s="146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</row>
    <row r="1692" spans="1:32">
      <c r="A1692" s="18"/>
      <c r="B1692" s="7"/>
      <c r="C1692" s="18"/>
      <c r="D1692" s="7"/>
      <c r="E1692" s="18"/>
      <c r="F1692" s="111"/>
      <c r="G1692" s="145"/>
      <c r="H1692" s="146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</row>
    <row r="1693" spans="1:32">
      <c r="A1693" s="18"/>
      <c r="B1693" s="7"/>
      <c r="C1693" s="18"/>
      <c r="D1693" s="7"/>
      <c r="E1693" s="18"/>
      <c r="F1693" s="111"/>
      <c r="G1693" s="145"/>
      <c r="H1693" s="146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</row>
    <row r="1694" spans="1:32">
      <c r="A1694" s="18"/>
      <c r="B1694" s="7"/>
      <c r="C1694" s="18"/>
      <c r="D1694" s="7"/>
      <c r="E1694" s="18"/>
      <c r="F1694" s="111"/>
      <c r="G1694" s="145"/>
      <c r="H1694" s="146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</row>
    <row r="1695" spans="1:32">
      <c r="A1695" s="18"/>
      <c r="B1695" s="7"/>
      <c r="C1695" s="18"/>
      <c r="D1695" s="7"/>
      <c r="E1695" s="18"/>
      <c r="F1695" s="111"/>
      <c r="G1695" s="145"/>
      <c r="H1695" s="146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</row>
    <row r="1696" spans="1:32">
      <c r="A1696" s="18"/>
      <c r="B1696" s="7"/>
      <c r="C1696" s="18"/>
      <c r="D1696" s="7"/>
      <c r="E1696" s="18"/>
      <c r="F1696" s="111"/>
      <c r="G1696" s="145"/>
      <c r="H1696" s="146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</row>
    <row r="1697" spans="1:32">
      <c r="A1697" s="18"/>
      <c r="B1697" s="7"/>
      <c r="C1697" s="18"/>
      <c r="D1697" s="7"/>
      <c r="E1697" s="18"/>
      <c r="F1697" s="111"/>
      <c r="G1697" s="145"/>
      <c r="H1697" s="146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</row>
    <row r="1698" spans="1:32">
      <c r="A1698" s="18"/>
      <c r="B1698" s="7"/>
      <c r="C1698" s="18"/>
      <c r="D1698" s="7"/>
      <c r="E1698" s="18"/>
      <c r="F1698" s="111"/>
      <c r="G1698" s="145"/>
      <c r="H1698" s="146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</row>
    <row r="1699" spans="1:32">
      <c r="A1699" s="18"/>
      <c r="B1699" s="7"/>
      <c r="C1699" s="18"/>
      <c r="D1699" s="7"/>
      <c r="E1699" s="18"/>
      <c r="F1699" s="111"/>
      <c r="G1699" s="145"/>
      <c r="H1699" s="146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</row>
    <row r="1700" spans="1:32">
      <c r="A1700" s="18"/>
      <c r="B1700" s="7"/>
      <c r="C1700" s="18"/>
      <c r="D1700" s="7"/>
      <c r="E1700" s="18"/>
      <c r="F1700" s="111"/>
      <c r="G1700" s="145"/>
      <c r="H1700" s="146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</row>
    <row r="1701" spans="1:32">
      <c r="A1701" s="18"/>
      <c r="B1701" s="7"/>
      <c r="C1701" s="18"/>
      <c r="D1701" s="7"/>
      <c r="E1701" s="18"/>
      <c r="F1701" s="111"/>
      <c r="G1701" s="145"/>
      <c r="H1701" s="146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</row>
    <row r="1702" spans="1:32">
      <c r="A1702" s="18"/>
      <c r="B1702" s="7"/>
      <c r="C1702" s="18"/>
      <c r="D1702" s="7"/>
      <c r="E1702" s="18"/>
      <c r="F1702" s="111"/>
      <c r="G1702" s="145"/>
      <c r="H1702" s="146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</row>
    <row r="1703" spans="1:32">
      <c r="A1703" s="18"/>
      <c r="B1703" s="7"/>
      <c r="C1703" s="18"/>
      <c r="D1703" s="7"/>
      <c r="E1703" s="18"/>
      <c r="F1703" s="111"/>
      <c r="G1703" s="145"/>
      <c r="H1703" s="146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</row>
    <row r="1704" spans="1:32">
      <c r="A1704" s="18"/>
      <c r="B1704" s="7"/>
      <c r="C1704" s="18"/>
      <c r="D1704" s="7"/>
      <c r="E1704" s="18"/>
      <c r="F1704" s="111"/>
      <c r="G1704" s="145"/>
      <c r="H1704" s="146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</row>
    <row r="1705" spans="1:32">
      <c r="A1705" s="18"/>
      <c r="B1705" s="7"/>
      <c r="C1705" s="18"/>
      <c r="D1705" s="7"/>
      <c r="E1705" s="18"/>
      <c r="F1705" s="111"/>
      <c r="G1705" s="145"/>
      <c r="H1705" s="146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</row>
    <row r="1706" spans="1:32">
      <c r="A1706" s="18"/>
      <c r="B1706" s="7"/>
      <c r="C1706" s="18"/>
      <c r="D1706" s="7"/>
      <c r="E1706" s="18"/>
      <c r="F1706" s="111"/>
      <c r="G1706" s="145"/>
      <c r="H1706" s="146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</row>
    <row r="1707" spans="1:32">
      <c r="A1707" s="18"/>
      <c r="B1707" s="7"/>
      <c r="C1707" s="18"/>
      <c r="D1707" s="7"/>
      <c r="E1707" s="18"/>
      <c r="F1707" s="111"/>
      <c r="G1707" s="145"/>
      <c r="H1707" s="146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</row>
    <row r="1708" spans="1:32">
      <c r="A1708" s="18"/>
      <c r="B1708" s="7"/>
      <c r="C1708" s="18"/>
      <c r="D1708" s="7"/>
      <c r="E1708" s="18"/>
      <c r="F1708" s="111"/>
      <c r="G1708" s="145"/>
      <c r="H1708" s="146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</row>
    <row r="1709" spans="1:32">
      <c r="A1709" s="18"/>
      <c r="B1709" s="7"/>
      <c r="C1709" s="18"/>
      <c r="D1709" s="7"/>
      <c r="E1709" s="18"/>
      <c r="F1709" s="111"/>
      <c r="G1709" s="145"/>
      <c r="H1709" s="146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</row>
    <row r="1710" spans="1:32">
      <c r="A1710" s="18"/>
      <c r="B1710" s="7"/>
      <c r="C1710" s="18"/>
      <c r="D1710" s="7"/>
      <c r="E1710" s="18"/>
      <c r="F1710" s="111"/>
      <c r="G1710" s="145"/>
      <c r="H1710" s="146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</row>
    <row r="1711" spans="1:32">
      <c r="A1711" s="18"/>
      <c r="B1711" s="7"/>
      <c r="C1711" s="18"/>
      <c r="D1711" s="7"/>
      <c r="E1711" s="18"/>
      <c r="F1711" s="111"/>
      <c r="G1711" s="145"/>
      <c r="H1711" s="146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</row>
    <row r="1712" spans="1:32">
      <c r="A1712" s="18"/>
      <c r="B1712" s="7"/>
      <c r="C1712" s="18"/>
      <c r="D1712" s="7"/>
      <c r="E1712" s="18"/>
      <c r="F1712" s="111"/>
      <c r="G1712" s="145"/>
      <c r="H1712" s="146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</row>
    <row r="1713" spans="1:32">
      <c r="A1713" s="18"/>
      <c r="B1713" s="7"/>
      <c r="C1713" s="18"/>
      <c r="D1713" s="7"/>
      <c r="E1713" s="18"/>
      <c r="F1713" s="111"/>
      <c r="G1713" s="145"/>
      <c r="H1713" s="146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</row>
    <row r="1714" spans="1:32">
      <c r="A1714" s="18"/>
      <c r="B1714" s="7"/>
      <c r="C1714" s="18"/>
      <c r="D1714" s="7"/>
      <c r="E1714" s="18"/>
      <c r="F1714" s="111"/>
      <c r="G1714" s="145"/>
      <c r="H1714" s="146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</row>
    <row r="1715" spans="1:32">
      <c r="A1715" s="18"/>
      <c r="B1715" s="7"/>
      <c r="C1715" s="18"/>
      <c r="D1715" s="7"/>
      <c r="E1715" s="18"/>
      <c r="F1715" s="111"/>
      <c r="G1715" s="145"/>
      <c r="H1715" s="146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</row>
    <row r="1716" spans="1:32">
      <c r="A1716" s="18"/>
      <c r="B1716" s="7"/>
      <c r="C1716" s="18"/>
      <c r="D1716" s="7"/>
      <c r="E1716" s="18"/>
      <c r="F1716" s="111"/>
      <c r="G1716" s="145"/>
      <c r="H1716" s="146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</row>
    <row r="1717" spans="1:32">
      <c r="A1717" s="18"/>
      <c r="B1717" s="7"/>
      <c r="C1717" s="18"/>
      <c r="D1717" s="7"/>
      <c r="E1717" s="18"/>
      <c r="F1717" s="111"/>
      <c r="G1717" s="145"/>
      <c r="H1717" s="146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</row>
    <row r="1718" spans="1:32">
      <c r="A1718" s="18"/>
      <c r="B1718" s="7"/>
      <c r="C1718" s="18"/>
      <c r="D1718" s="7"/>
      <c r="E1718" s="18"/>
      <c r="F1718" s="111"/>
      <c r="G1718" s="145"/>
      <c r="H1718" s="146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</row>
    <row r="1719" spans="1:32">
      <c r="A1719" s="18"/>
      <c r="B1719" s="7"/>
      <c r="C1719" s="18"/>
      <c r="D1719" s="7"/>
      <c r="E1719" s="18"/>
      <c r="F1719" s="111"/>
      <c r="G1719" s="145"/>
      <c r="H1719" s="146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</row>
    <row r="1720" spans="1:32">
      <c r="A1720" s="18"/>
      <c r="B1720" s="7"/>
      <c r="C1720" s="18"/>
      <c r="D1720" s="7"/>
      <c r="E1720" s="18"/>
      <c r="F1720" s="111"/>
      <c r="G1720" s="145"/>
      <c r="H1720" s="146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</row>
    <row r="1721" spans="1:32">
      <c r="A1721" s="18"/>
      <c r="B1721" s="7"/>
      <c r="C1721" s="18"/>
      <c r="D1721" s="7"/>
      <c r="E1721" s="18"/>
      <c r="F1721" s="111"/>
      <c r="G1721" s="145"/>
      <c r="H1721" s="146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</row>
    <row r="1722" spans="1:32">
      <c r="A1722" s="18"/>
      <c r="B1722" s="7"/>
      <c r="C1722" s="18"/>
      <c r="D1722" s="7"/>
      <c r="E1722" s="18"/>
      <c r="F1722" s="111"/>
      <c r="G1722" s="145"/>
      <c r="H1722" s="146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</row>
    <row r="1723" spans="1:32">
      <c r="A1723" s="18"/>
      <c r="B1723" s="7"/>
      <c r="C1723" s="18"/>
      <c r="D1723" s="7"/>
      <c r="E1723" s="18"/>
      <c r="F1723" s="111"/>
      <c r="G1723" s="145"/>
      <c r="H1723" s="146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</row>
    <row r="1724" spans="1:32">
      <c r="A1724" s="18"/>
      <c r="B1724" s="7"/>
      <c r="C1724" s="18"/>
      <c r="D1724" s="7"/>
      <c r="E1724" s="18"/>
      <c r="F1724" s="111"/>
      <c r="G1724" s="145"/>
      <c r="H1724" s="146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</row>
    <row r="1725" spans="1:32">
      <c r="A1725" s="18"/>
      <c r="B1725" s="7"/>
      <c r="C1725" s="18"/>
      <c r="D1725" s="7"/>
      <c r="E1725" s="18"/>
      <c r="F1725" s="111"/>
      <c r="G1725" s="145"/>
      <c r="H1725" s="146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</row>
    <row r="1726" spans="1:32">
      <c r="A1726" s="18"/>
      <c r="B1726" s="7"/>
      <c r="C1726" s="18"/>
      <c r="D1726" s="7"/>
      <c r="E1726" s="18"/>
      <c r="F1726" s="111"/>
      <c r="G1726" s="145"/>
      <c r="H1726" s="146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</row>
    <row r="1727" spans="1:32">
      <c r="A1727" s="18"/>
      <c r="B1727" s="7"/>
      <c r="C1727" s="18"/>
      <c r="D1727" s="7"/>
      <c r="E1727" s="18"/>
      <c r="F1727" s="111"/>
      <c r="G1727" s="145"/>
      <c r="H1727" s="146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</row>
    <row r="1728" spans="1:32">
      <c r="A1728" s="18"/>
      <c r="B1728" s="7"/>
      <c r="C1728" s="18"/>
      <c r="D1728" s="7"/>
      <c r="E1728" s="18"/>
      <c r="F1728" s="111"/>
      <c r="G1728" s="145"/>
      <c r="H1728" s="146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</row>
    <row r="1729" spans="1:32">
      <c r="A1729" s="18"/>
      <c r="B1729" s="7"/>
      <c r="C1729" s="18"/>
      <c r="D1729" s="7"/>
      <c r="E1729" s="18"/>
      <c r="F1729" s="111"/>
      <c r="G1729" s="145"/>
      <c r="H1729" s="146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</row>
    <row r="1730" spans="1:32">
      <c r="A1730" s="18"/>
      <c r="B1730" s="7"/>
      <c r="C1730" s="18"/>
      <c r="D1730" s="7"/>
      <c r="E1730" s="18"/>
      <c r="F1730" s="111"/>
      <c r="G1730" s="145"/>
      <c r="H1730" s="146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</row>
    <row r="1731" spans="1:32">
      <c r="A1731" s="18"/>
      <c r="B1731" s="7"/>
      <c r="C1731" s="18"/>
      <c r="D1731" s="7"/>
      <c r="E1731" s="18"/>
      <c r="F1731" s="111"/>
      <c r="G1731" s="145"/>
      <c r="H1731" s="146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</row>
    <row r="1732" spans="1:32">
      <c r="A1732" s="18"/>
      <c r="B1732" s="7"/>
      <c r="C1732" s="18"/>
      <c r="D1732" s="7"/>
      <c r="E1732" s="18"/>
      <c r="F1732" s="111"/>
      <c r="G1732" s="145"/>
      <c r="H1732" s="146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</row>
    <row r="1733" spans="1:32">
      <c r="A1733" s="18"/>
      <c r="B1733" s="7"/>
      <c r="C1733" s="18"/>
      <c r="D1733" s="7"/>
      <c r="E1733" s="18"/>
      <c r="F1733" s="111"/>
      <c r="G1733" s="145"/>
      <c r="H1733" s="146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</row>
    <row r="1734" spans="1:32">
      <c r="A1734" s="18"/>
      <c r="B1734" s="7"/>
      <c r="C1734" s="18"/>
      <c r="D1734" s="7"/>
      <c r="E1734" s="18"/>
      <c r="F1734" s="111"/>
      <c r="G1734" s="145"/>
      <c r="H1734" s="146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</row>
    <row r="1735" spans="1:32">
      <c r="A1735" s="18"/>
      <c r="B1735" s="7"/>
      <c r="C1735" s="18"/>
      <c r="D1735" s="7"/>
      <c r="E1735" s="18"/>
      <c r="F1735" s="111"/>
      <c r="G1735" s="145"/>
      <c r="H1735" s="146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</row>
    <row r="1736" spans="1:32">
      <c r="A1736" s="18"/>
      <c r="B1736" s="7"/>
      <c r="C1736" s="18"/>
      <c r="D1736" s="7"/>
      <c r="E1736" s="18"/>
      <c r="F1736" s="111"/>
      <c r="G1736" s="145"/>
      <c r="H1736" s="146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</row>
    <row r="1737" spans="1:32">
      <c r="A1737" s="18"/>
      <c r="B1737" s="7"/>
      <c r="C1737" s="18"/>
      <c r="D1737" s="7"/>
      <c r="E1737" s="18"/>
      <c r="F1737" s="111"/>
      <c r="G1737" s="145"/>
      <c r="H1737" s="146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</row>
    <row r="1738" spans="1:32">
      <c r="A1738" s="18"/>
      <c r="B1738" s="7"/>
      <c r="C1738" s="18"/>
      <c r="D1738" s="7"/>
      <c r="E1738" s="18"/>
      <c r="F1738" s="111"/>
      <c r="G1738" s="145"/>
      <c r="H1738" s="146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</row>
    <row r="1739" spans="1:32">
      <c r="A1739" s="18"/>
      <c r="B1739" s="7"/>
      <c r="C1739" s="18"/>
      <c r="D1739" s="7"/>
      <c r="E1739" s="18"/>
      <c r="F1739" s="111"/>
      <c r="G1739" s="145"/>
      <c r="H1739" s="146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</row>
    <row r="1740" spans="1:32">
      <c r="A1740" s="18"/>
      <c r="B1740" s="7"/>
      <c r="C1740" s="18"/>
      <c r="D1740" s="7"/>
      <c r="E1740" s="18"/>
      <c r="F1740" s="111"/>
      <c r="G1740" s="145"/>
      <c r="H1740" s="146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</row>
    <row r="1741" spans="1:32">
      <c r="A1741" s="18"/>
      <c r="B1741" s="7"/>
      <c r="C1741" s="18"/>
      <c r="D1741" s="7"/>
      <c r="E1741" s="18"/>
      <c r="F1741" s="111"/>
      <c r="G1741" s="145"/>
      <c r="H1741" s="146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</row>
    <row r="1742" spans="1:32">
      <c r="A1742" s="18"/>
      <c r="B1742" s="7"/>
      <c r="C1742" s="18"/>
      <c r="D1742" s="7"/>
      <c r="E1742" s="18"/>
      <c r="F1742" s="111"/>
      <c r="G1742" s="145"/>
      <c r="H1742" s="146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</row>
    <row r="1743" spans="1:32">
      <c r="A1743" s="18"/>
      <c r="B1743" s="7"/>
      <c r="C1743" s="18"/>
      <c r="D1743" s="7"/>
      <c r="E1743" s="18"/>
      <c r="F1743" s="111"/>
      <c r="G1743" s="145"/>
      <c r="H1743" s="146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</row>
    <row r="1744" spans="1:32">
      <c r="A1744" s="18"/>
      <c r="B1744" s="7"/>
      <c r="C1744" s="18"/>
      <c r="D1744" s="7"/>
      <c r="E1744" s="18"/>
      <c r="F1744" s="111"/>
      <c r="G1744" s="145"/>
      <c r="H1744" s="146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</row>
    <row r="1745" spans="1:32">
      <c r="A1745" s="18"/>
      <c r="B1745" s="7"/>
      <c r="C1745" s="18"/>
      <c r="D1745" s="7"/>
      <c r="E1745" s="18"/>
      <c r="F1745" s="111"/>
      <c r="G1745" s="145"/>
      <c r="H1745" s="146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</row>
    <row r="1746" spans="1:32">
      <c r="A1746" s="18"/>
      <c r="B1746" s="7"/>
      <c r="C1746" s="18"/>
      <c r="D1746" s="7"/>
      <c r="E1746" s="18"/>
      <c r="F1746" s="111"/>
      <c r="G1746" s="145"/>
      <c r="H1746" s="146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</row>
    <row r="1747" spans="1:32">
      <c r="A1747" s="18"/>
      <c r="B1747" s="7"/>
      <c r="C1747" s="18"/>
      <c r="D1747" s="7"/>
      <c r="E1747" s="18"/>
      <c r="F1747" s="111"/>
      <c r="G1747" s="145"/>
      <c r="H1747" s="146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</row>
    <row r="1748" spans="1:32">
      <c r="A1748" s="18"/>
      <c r="B1748" s="7"/>
      <c r="C1748" s="18"/>
      <c r="D1748" s="7"/>
      <c r="E1748" s="18"/>
      <c r="F1748" s="111"/>
      <c r="G1748" s="145"/>
      <c r="H1748" s="146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</row>
    <row r="1749" spans="1:32">
      <c r="A1749" s="18"/>
      <c r="B1749" s="7"/>
      <c r="C1749" s="18"/>
      <c r="D1749" s="7"/>
      <c r="E1749" s="18"/>
      <c r="F1749" s="111"/>
      <c r="G1749" s="145"/>
      <c r="H1749" s="146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</row>
    <row r="1750" spans="1:32">
      <c r="A1750" s="18"/>
      <c r="B1750" s="7"/>
      <c r="C1750" s="18"/>
      <c r="D1750" s="7"/>
      <c r="E1750" s="18"/>
      <c r="F1750" s="111"/>
      <c r="G1750" s="145"/>
      <c r="H1750" s="146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</row>
    <row r="1751" spans="1:32">
      <c r="A1751" s="18"/>
      <c r="B1751" s="7"/>
      <c r="C1751" s="18"/>
      <c r="D1751" s="7"/>
      <c r="E1751" s="18"/>
      <c r="F1751" s="111"/>
      <c r="G1751" s="145"/>
      <c r="H1751" s="146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</row>
    <row r="1752" spans="1:32">
      <c r="A1752" s="18"/>
      <c r="B1752" s="7"/>
      <c r="C1752" s="18"/>
      <c r="D1752" s="7"/>
      <c r="E1752" s="18"/>
      <c r="F1752" s="111"/>
      <c r="G1752" s="145"/>
      <c r="H1752" s="146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</row>
    <row r="1753" spans="1:32">
      <c r="A1753" s="18"/>
      <c r="B1753" s="7"/>
      <c r="C1753" s="18"/>
      <c r="D1753" s="7"/>
      <c r="E1753" s="18"/>
      <c r="F1753" s="111"/>
      <c r="G1753" s="145"/>
      <c r="H1753" s="146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</row>
    <row r="1754" spans="1:32">
      <c r="A1754" s="18"/>
      <c r="B1754" s="7"/>
      <c r="C1754" s="18"/>
      <c r="D1754" s="7"/>
      <c r="E1754" s="18"/>
      <c r="F1754" s="111"/>
      <c r="G1754" s="145"/>
      <c r="H1754" s="146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</row>
    <row r="1755" spans="1:32">
      <c r="A1755" s="18"/>
      <c r="B1755" s="7"/>
      <c r="C1755" s="18"/>
      <c r="D1755" s="7"/>
      <c r="E1755" s="18"/>
      <c r="F1755" s="111"/>
      <c r="G1755" s="145"/>
      <c r="H1755" s="146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</row>
    <row r="1756" spans="1:32">
      <c r="A1756" s="18"/>
      <c r="B1756" s="7"/>
      <c r="C1756" s="18"/>
      <c r="D1756" s="7"/>
      <c r="E1756" s="18"/>
      <c r="F1756" s="111"/>
      <c r="G1756" s="145"/>
      <c r="H1756" s="146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</row>
    <row r="1757" spans="1:32">
      <c r="A1757" s="18"/>
      <c r="B1757" s="7"/>
      <c r="C1757" s="18"/>
      <c r="D1757" s="7"/>
      <c r="E1757" s="18"/>
      <c r="F1757" s="111"/>
      <c r="G1757" s="145"/>
      <c r="H1757" s="146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</row>
    <row r="1758" spans="1:32">
      <c r="A1758" s="18"/>
      <c r="B1758" s="7"/>
      <c r="C1758" s="18"/>
      <c r="D1758" s="7"/>
      <c r="E1758" s="18"/>
      <c r="F1758" s="111"/>
      <c r="G1758" s="145"/>
      <c r="H1758" s="146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</row>
    <row r="1759" spans="1:32">
      <c r="A1759" s="18"/>
      <c r="B1759" s="7"/>
      <c r="C1759" s="18"/>
      <c r="D1759" s="7"/>
      <c r="E1759" s="18"/>
      <c r="F1759" s="111"/>
      <c r="G1759" s="145"/>
      <c r="H1759" s="146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</row>
    <row r="1760" spans="1:32">
      <c r="A1760" s="18"/>
      <c r="B1760" s="7"/>
      <c r="C1760" s="18"/>
      <c r="D1760" s="7"/>
      <c r="E1760" s="18"/>
      <c r="F1760" s="111"/>
      <c r="G1760" s="145"/>
      <c r="H1760" s="146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</row>
    <row r="1761" spans="1:32">
      <c r="A1761" s="18"/>
      <c r="B1761" s="7"/>
      <c r="C1761" s="18"/>
      <c r="D1761" s="7"/>
      <c r="E1761" s="18"/>
      <c r="F1761" s="111"/>
      <c r="G1761" s="145"/>
      <c r="H1761" s="146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</row>
    <row r="1762" spans="1:32">
      <c r="A1762" s="18"/>
      <c r="B1762" s="7"/>
      <c r="C1762" s="18"/>
      <c r="D1762" s="7"/>
      <c r="E1762" s="18"/>
      <c r="F1762" s="111"/>
      <c r="G1762" s="145"/>
      <c r="H1762" s="146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</row>
    <row r="1763" spans="1:32">
      <c r="A1763" s="18"/>
      <c r="B1763" s="7"/>
      <c r="C1763" s="18"/>
      <c r="D1763" s="7"/>
      <c r="E1763" s="18"/>
      <c r="F1763" s="111"/>
      <c r="G1763" s="145"/>
      <c r="H1763" s="146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</row>
    <row r="1764" spans="1:32">
      <c r="A1764" s="18"/>
      <c r="B1764" s="7"/>
      <c r="C1764" s="18"/>
      <c r="D1764" s="7"/>
      <c r="E1764" s="18"/>
      <c r="F1764" s="111"/>
      <c r="G1764" s="145"/>
      <c r="H1764" s="146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</row>
    <row r="1765" spans="1:32">
      <c r="A1765" s="18"/>
      <c r="B1765" s="7"/>
      <c r="C1765" s="18"/>
      <c r="D1765" s="7"/>
      <c r="E1765" s="18"/>
      <c r="F1765" s="111"/>
      <c r="G1765" s="145"/>
      <c r="H1765" s="146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</row>
    <row r="1766" spans="1:32">
      <c r="A1766" s="18"/>
      <c r="B1766" s="7"/>
      <c r="C1766" s="18"/>
      <c r="D1766" s="7"/>
      <c r="E1766" s="18"/>
      <c r="F1766" s="111"/>
      <c r="G1766" s="145"/>
      <c r="H1766" s="146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</row>
    <row r="1767" spans="1:32">
      <c r="A1767" s="18"/>
      <c r="B1767" s="7"/>
      <c r="C1767" s="18"/>
      <c r="D1767" s="7"/>
      <c r="E1767" s="18"/>
      <c r="F1767" s="111"/>
      <c r="G1767" s="145"/>
      <c r="H1767" s="146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</row>
    <row r="1768" spans="1:32">
      <c r="A1768" s="18"/>
      <c r="B1768" s="7"/>
      <c r="C1768" s="18"/>
      <c r="D1768" s="7"/>
      <c r="E1768" s="18"/>
      <c r="F1768" s="111"/>
      <c r="G1768" s="145"/>
      <c r="H1768" s="146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</row>
    <row r="1769" spans="1:32">
      <c r="A1769" s="18"/>
      <c r="B1769" s="7"/>
      <c r="C1769" s="18"/>
      <c r="D1769" s="7"/>
      <c r="E1769" s="18"/>
      <c r="F1769" s="111"/>
      <c r="G1769" s="145"/>
      <c r="H1769" s="146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</row>
    <row r="1770" spans="1:32">
      <c r="A1770" s="18"/>
      <c r="B1770" s="7"/>
      <c r="C1770" s="18"/>
      <c r="D1770" s="7"/>
      <c r="E1770" s="18"/>
      <c r="F1770" s="111"/>
      <c r="G1770" s="145"/>
      <c r="H1770" s="146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</row>
    <row r="1771" spans="1:32">
      <c r="A1771" s="18"/>
      <c r="B1771" s="7"/>
      <c r="C1771" s="18"/>
      <c r="D1771" s="7"/>
      <c r="E1771" s="18"/>
      <c r="F1771" s="111"/>
      <c r="G1771" s="145"/>
      <c r="H1771" s="146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</row>
    <row r="1772" spans="1:32">
      <c r="A1772" s="18"/>
      <c r="B1772" s="7"/>
      <c r="C1772" s="18"/>
      <c r="D1772" s="7"/>
      <c r="E1772" s="18"/>
      <c r="F1772" s="111"/>
      <c r="G1772" s="145"/>
      <c r="H1772" s="146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</row>
    <row r="1773" spans="1:32">
      <c r="A1773" s="18"/>
      <c r="B1773" s="7"/>
      <c r="C1773" s="18"/>
      <c r="D1773" s="7"/>
      <c r="E1773" s="18"/>
      <c r="F1773" s="111"/>
      <c r="G1773" s="145"/>
      <c r="H1773" s="146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</row>
    <row r="1774" spans="1:32">
      <c r="A1774" s="18"/>
      <c r="B1774" s="7"/>
      <c r="C1774" s="18"/>
      <c r="D1774" s="7"/>
      <c r="E1774" s="18"/>
      <c r="F1774" s="111"/>
      <c r="G1774" s="145"/>
      <c r="H1774" s="146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</row>
    <row r="1775" spans="1:32">
      <c r="A1775" s="18"/>
      <c r="B1775" s="7"/>
      <c r="C1775" s="18"/>
      <c r="D1775" s="7"/>
      <c r="E1775" s="18"/>
      <c r="F1775" s="111"/>
      <c r="G1775" s="145"/>
      <c r="H1775" s="146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</row>
    <row r="1776" spans="1:32">
      <c r="A1776" s="18"/>
      <c r="B1776" s="7"/>
      <c r="C1776" s="18"/>
      <c r="D1776" s="7"/>
      <c r="E1776" s="18"/>
      <c r="F1776" s="111"/>
      <c r="G1776" s="145"/>
      <c r="H1776" s="146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</row>
    <row r="1777" spans="1:32">
      <c r="A1777" s="18"/>
      <c r="B1777" s="7"/>
      <c r="C1777" s="18"/>
      <c r="D1777" s="7"/>
      <c r="E1777" s="18"/>
      <c r="F1777" s="111"/>
      <c r="G1777" s="145"/>
      <c r="H1777" s="146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</row>
    <row r="1778" spans="1:32">
      <c r="A1778" s="18"/>
      <c r="B1778" s="7"/>
      <c r="C1778" s="18"/>
      <c r="D1778" s="7"/>
      <c r="E1778" s="18"/>
      <c r="F1778" s="111"/>
      <c r="G1778" s="145"/>
      <c r="H1778" s="146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</row>
    <row r="1779" spans="1:32">
      <c r="A1779" s="18"/>
      <c r="B1779" s="7"/>
      <c r="C1779" s="18"/>
      <c r="D1779" s="7"/>
      <c r="E1779" s="18"/>
      <c r="F1779" s="111"/>
      <c r="G1779" s="145"/>
      <c r="H1779" s="146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</row>
    <row r="1780" spans="1:32">
      <c r="A1780" s="18"/>
      <c r="B1780" s="7"/>
      <c r="C1780" s="18"/>
      <c r="D1780" s="7"/>
      <c r="E1780" s="18"/>
      <c r="F1780" s="111"/>
      <c r="G1780" s="145"/>
      <c r="H1780" s="146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</row>
    <row r="1781" spans="1:32">
      <c r="A1781" s="18"/>
      <c r="B1781" s="7"/>
      <c r="C1781" s="18"/>
      <c r="D1781" s="7"/>
      <c r="E1781" s="18"/>
      <c r="F1781" s="111"/>
      <c r="G1781" s="145"/>
      <c r="H1781" s="146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</row>
    <row r="1782" spans="1:32">
      <c r="A1782" s="18"/>
      <c r="B1782" s="7"/>
      <c r="C1782" s="18"/>
      <c r="D1782" s="7"/>
      <c r="E1782" s="18"/>
      <c r="F1782" s="111"/>
      <c r="G1782" s="145"/>
      <c r="H1782" s="146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</row>
    <row r="1783" spans="1:32">
      <c r="A1783" s="18"/>
      <c r="B1783" s="7"/>
      <c r="C1783" s="18"/>
      <c r="D1783" s="7"/>
      <c r="E1783" s="18"/>
      <c r="F1783" s="111"/>
      <c r="G1783" s="145"/>
      <c r="H1783" s="146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</row>
    <row r="1784" spans="1:32">
      <c r="A1784" s="18"/>
      <c r="B1784" s="7"/>
      <c r="C1784" s="18"/>
      <c r="D1784" s="7"/>
      <c r="E1784" s="18"/>
      <c r="F1784" s="111"/>
      <c r="G1784" s="145"/>
      <c r="H1784" s="146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</row>
    <row r="1785" spans="1:32">
      <c r="A1785" s="18"/>
      <c r="B1785" s="7"/>
      <c r="C1785" s="18"/>
      <c r="D1785" s="7"/>
      <c r="E1785" s="18"/>
      <c r="F1785" s="111"/>
      <c r="G1785" s="145"/>
      <c r="H1785" s="146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</row>
    <row r="1786" spans="1:32">
      <c r="A1786" s="18"/>
      <c r="B1786" s="7"/>
      <c r="C1786" s="18"/>
      <c r="D1786" s="7"/>
      <c r="E1786" s="18"/>
      <c r="F1786" s="111"/>
      <c r="G1786" s="145"/>
      <c r="H1786" s="146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</row>
    <row r="1787" spans="1:32">
      <c r="A1787" s="18"/>
      <c r="B1787" s="7"/>
      <c r="C1787" s="18"/>
      <c r="D1787" s="7"/>
      <c r="E1787" s="18"/>
      <c r="F1787" s="111"/>
      <c r="G1787" s="145"/>
      <c r="H1787" s="146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</row>
    <row r="1788" spans="1:32">
      <c r="A1788" s="18"/>
      <c r="B1788" s="7"/>
      <c r="C1788" s="18"/>
      <c r="D1788" s="7"/>
      <c r="E1788" s="18"/>
      <c r="F1788" s="111"/>
      <c r="G1788" s="145"/>
      <c r="H1788" s="146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</row>
    <row r="1789" spans="1:32">
      <c r="A1789" s="18"/>
      <c r="B1789" s="7"/>
      <c r="C1789" s="18"/>
      <c r="D1789" s="7"/>
      <c r="E1789" s="18"/>
      <c r="F1789" s="111"/>
      <c r="G1789" s="145"/>
      <c r="H1789" s="146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</row>
    <row r="1790" spans="1:32">
      <c r="A1790" s="18"/>
      <c r="B1790" s="7"/>
      <c r="C1790" s="18"/>
      <c r="D1790" s="7"/>
      <c r="E1790" s="18"/>
      <c r="F1790" s="111"/>
      <c r="G1790" s="145"/>
      <c r="H1790" s="146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</row>
    <row r="1791" spans="1:32">
      <c r="A1791" s="18"/>
      <c r="B1791" s="7"/>
      <c r="C1791" s="18"/>
      <c r="D1791" s="7"/>
      <c r="E1791" s="18"/>
      <c r="F1791" s="111"/>
      <c r="G1791" s="145"/>
      <c r="H1791" s="146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</row>
    <row r="1792" spans="1:32">
      <c r="A1792" s="18"/>
      <c r="B1792" s="7"/>
      <c r="C1792" s="18"/>
      <c r="D1792" s="7"/>
      <c r="E1792" s="18"/>
      <c r="F1792" s="111"/>
      <c r="G1792" s="145"/>
      <c r="H1792" s="146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</row>
    <row r="1793" spans="1:32">
      <c r="A1793" s="18"/>
      <c r="B1793" s="7"/>
      <c r="C1793" s="18"/>
      <c r="D1793" s="7"/>
      <c r="E1793" s="18"/>
      <c r="F1793" s="111"/>
      <c r="G1793" s="145"/>
      <c r="H1793" s="146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</row>
    <row r="1794" spans="1:32">
      <c r="A1794" s="18"/>
      <c r="B1794" s="7"/>
      <c r="C1794" s="18"/>
      <c r="D1794" s="7"/>
      <c r="E1794" s="18"/>
      <c r="F1794" s="111"/>
      <c r="G1794" s="145"/>
      <c r="H1794" s="146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</row>
    <row r="1795" spans="1:32">
      <c r="A1795" s="18"/>
      <c r="B1795" s="7"/>
      <c r="C1795" s="18"/>
      <c r="D1795" s="7"/>
      <c r="E1795" s="18"/>
      <c r="F1795" s="111"/>
      <c r="G1795" s="145"/>
      <c r="H1795" s="146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</row>
    <row r="1796" spans="1:32">
      <c r="A1796" s="18"/>
      <c r="B1796" s="7"/>
      <c r="C1796" s="18"/>
      <c r="D1796" s="7"/>
      <c r="E1796" s="18"/>
      <c r="F1796" s="111"/>
      <c r="G1796" s="145"/>
      <c r="H1796" s="146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</row>
    <row r="1797" spans="1:32">
      <c r="A1797" s="18"/>
      <c r="B1797" s="7"/>
      <c r="C1797" s="18"/>
      <c r="D1797" s="7"/>
      <c r="E1797" s="18"/>
      <c r="F1797" s="111"/>
      <c r="G1797" s="145"/>
      <c r="H1797" s="146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</row>
    <row r="1798" spans="1:32">
      <c r="A1798" s="18"/>
      <c r="B1798" s="7"/>
      <c r="C1798" s="18"/>
      <c r="D1798" s="7"/>
      <c r="E1798" s="18"/>
      <c r="F1798" s="111"/>
      <c r="G1798" s="145"/>
      <c r="H1798" s="146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</row>
    <row r="1799" spans="1:32">
      <c r="A1799" s="18"/>
      <c r="B1799" s="7"/>
      <c r="C1799" s="18"/>
      <c r="D1799" s="7"/>
      <c r="E1799" s="18"/>
      <c r="F1799" s="111"/>
      <c r="G1799" s="145"/>
      <c r="H1799" s="146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</row>
    <row r="1800" spans="1:32">
      <c r="A1800" s="18"/>
      <c r="B1800" s="7"/>
      <c r="C1800" s="18"/>
      <c r="D1800" s="7"/>
      <c r="E1800" s="18"/>
      <c r="F1800" s="111"/>
      <c r="G1800" s="145"/>
      <c r="H1800" s="146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</row>
    <row r="1801" spans="1:32">
      <c r="A1801" s="18"/>
      <c r="B1801" s="7"/>
      <c r="C1801" s="18"/>
      <c r="D1801" s="7"/>
      <c r="E1801" s="18"/>
      <c r="F1801" s="111"/>
      <c r="G1801" s="145"/>
      <c r="H1801" s="146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</row>
    <row r="1802" spans="1:32">
      <c r="A1802" s="18"/>
      <c r="B1802" s="7"/>
      <c r="C1802" s="18"/>
      <c r="D1802" s="7"/>
      <c r="E1802" s="18"/>
      <c r="F1802" s="111"/>
      <c r="G1802" s="145"/>
      <c r="H1802" s="146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</row>
    <row r="1803" spans="1:32">
      <c r="A1803" s="18"/>
      <c r="B1803" s="7"/>
      <c r="C1803" s="18"/>
      <c r="D1803" s="7"/>
      <c r="E1803" s="18"/>
      <c r="F1803" s="111"/>
      <c r="G1803" s="145"/>
      <c r="H1803" s="146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</row>
    <row r="1804" spans="1:32">
      <c r="A1804" s="18"/>
      <c r="B1804" s="7"/>
      <c r="C1804" s="18"/>
      <c r="D1804" s="7"/>
      <c r="E1804" s="18"/>
      <c r="F1804" s="111"/>
      <c r="G1804" s="145"/>
      <c r="H1804" s="146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</row>
    <row r="1805" spans="1:32">
      <c r="A1805" s="18"/>
      <c r="B1805" s="7"/>
      <c r="C1805" s="18"/>
      <c r="D1805" s="7"/>
      <c r="E1805" s="18"/>
      <c r="F1805" s="111"/>
      <c r="G1805" s="145"/>
      <c r="H1805" s="146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</row>
    <row r="1806" spans="1:32">
      <c r="A1806" s="18"/>
      <c r="B1806" s="7"/>
      <c r="C1806" s="18"/>
      <c r="D1806" s="7"/>
      <c r="E1806" s="18"/>
      <c r="F1806" s="111"/>
      <c r="G1806" s="145"/>
      <c r="H1806" s="146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</row>
    <row r="1807" spans="1:32">
      <c r="A1807" s="18"/>
      <c r="B1807" s="7"/>
      <c r="C1807" s="18"/>
      <c r="D1807" s="7"/>
      <c r="E1807" s="18"/>
      <c r="F1807" s="111"/>
      <c r="G1807" s="145"/>
      <c r="H1807" s="146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</row>
    <row r="1808" spans="1:32">
      <c r="A1808" s="18"/>
      <c r="B1808" s="7"/>
      <c r="C1808" s="18"/>
      <c r="D1808" s="7"/>
      <c r="E1808" s="18"/>
      <c r="F1808" s="111"/>
      <c r="G1808" s="145"/>
      <c r="H1808" s="146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</row>
    <row r="1809" spans="1:32">
      <c r="A1809" s="18"/>
      <c r="B1809" s="7"/>
      <c r="C1809" s="18"/>
      <c r="D1809" s="7"/>
      <c r="E1809" s="18"/>
      <c r="F1809" s="111"/>
      <c r="G1809" s="145"/>
      <c r="H1809" s="146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</row>
    <row r="1810" spans="1:32">
      <c r="A1810" s="18"/>
      <c r="B1810" s="7"/>
      <c r="C1810" s="18"/>
      <c r="D1810" s="7"/>
      <c r="E1810" s="18"/>
      <c r="F1810" s="111"/>
      <c r="G1810" s="145"/>
      <c r="H1810" s="146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</row>
    <row r="1811" spans="1:32">
      <c r="A1811" s="18"/>
      <c r="B1811" s="7"/>
      <c r="C1811" s="18"/>
      <c r="D1811" s="7"/>
      <c r="E1811" s="18"/>
      <c r="F1811" s="111"/>
      <c r="G1811" s="145"/>
      <c r="H1811" s="146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</row>
    <row r="1812" spans="1:32">
      <c r="A1812" s="18"/>
      <c r="B1812" s="7"/>
      <c r="C1812" s="18"/>
      <c r="D1812" s="7"/>
      <c r="E1812" s="18"/>
      <c r="F1812" s="111"/>
      <c r="G1812" s="145"/>
      <c r="H1812" s="146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</row>
    <row r="1813" spans="1:32">
      <c r="A1813" s="18"/>
      <c r="B1813" s="7"/>
      <c r="C1813" s="18"/>
      <c r="D1813" s="7"/>
      <c r="E1813" s="18"/>
      <c r="F1813" s="111"/>
      <c r="G1813" s="145"/>
      <c r="H1813" s="146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</row>
    <row r="1814" spans="1:32">
      <c r="A1814" s="18"/>
      <c r="B1814" s="7"/>
      <c r="C1814" s="18"/>
      <c r="D1814" s="7"/>
      <c r="E1814" s="18"/>
      <c r="F1814" s="111"/>
      <c r="G1814" s="145"/>
      <c r="H1814" s="146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</row>
    <row r="1815" spans="1:32">
      <c r="A1815" s="18"/>
      <c r="B1815" s="7"/>
      <c r="C1815" s="18"/>
      <c r="D1815" s="7"/>
      <c r="E1815" s="18"/>
      <c r="F1815" s="111"/>
      <c r="G1815" s="145"/>
      <c r="H1815" s="146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</row>
    <row r="1816" spans="1:32">
      <c r="A1816" s="18"/>
      <c r="B1816" s="7"/>
      <c r="C1816" s="18"/>
      <c r="D1816" s="7"/>
      <c r="E1816" s="18"/>
      <c r="F1816" s="111"/>
      <c r="G1816" s="145"/>
      <c r="H1816" s="146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</row>
    <row r="1817" spans="1:32">
      <c r="A1817" s="18"/>
      <c r="B1817" s="7"/>
      <c r="C1817" s="18"/>
      <c r="D1817" s="7"/>
      <c r="E1817" s="18"/>
      <c r="F1817" s="111"/>
      <c r="G1817" s="145"/>
      <c r="H1817" s="146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</row>
    <row r="1818" spans="1:32">
      <c r="A1818" s="18"/>
      <c r="B1818" s="7"/>
      <c r="C1818" s="18"/>
      <c r="D1818" s="7"/>
      <c r="E1818" s="18"/>
      <c r="F1818" s="111"/>
      <c r="G1818" s="145"/>
      <c r="H1818" s="146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</row>
    <row r="1819" spans="1:32">
      <c r="A1819" s="18"/>
      <c r="B1819" s="7"/>
      <c r="C1819" s="18"/>
      <c r="D1819" s="7"/>
      <c r="E1819" s="18"/>
      <c r="F1819" s="111"/>
      <c r="G1819" s="145"/>
      <c r="H1819" s="146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</row>
    <row r="1820" spans="1:32">
      <c r="A1820" s="18"/>
      <c r="B1820" s="7"/>
      <c r="C1820" s="18"/>
      <c r="D1820" s="7"/>
      <c r="E1820" s="18"/>
      <c r="F1820" s="111"/>
      <c r="G1820" s="145"/>
      <c r="H1820" s="146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</row>
    <row r="1821" spans="1:32">
      <c r="A1821" s="18"/>
      <c r="B1821" s="7"/>
      <c r="C1821" s="18"/>
      <c r="D1821" s="7"/>
      <c r="E1821" s="18"/>
      <c r="F1821" s="111"/>
      <c r="G1821" s="145"/>
      <c r="H1821" s="146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</row>
    <row r="1822" spans="1:32">
      <c r="A1822" s="18"/>
      <c r="B1822" s="7"/>
      <c r="C1822" s="18"/>
      <c r="D1822" s="7"/>
      <c r="E1822" s="18"/>
      <c r="F1822" s="111"/>
      <c r="G1822" s="145"/>
      <c r="H1822" s="146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</row>
    <row r="1823" spans="1:32">
      <c r="A1823" s="18"/>
      <c r="B1823" s="7"/>
      <c r="C1823" s="18"/>
      <c r="D1823" s="7"/>
      <c r="E1823" s="18"/>
      <c r="F1823" s="111"/>
      <c r="G1823" s="145"/>
      <c r="H1823" s="146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</row>
    <row r="1824" spans="1:32">
      <c r="A1824" s="18"/>
      <c r="B1824" s="7"/>
      <c r="C1824" s="18"/>
      <c r="D1824" s="7"/>
      <c r="E1824" s="18"/>
      <c r="F1824" s="111"/>
      <c r="G1824" s="145"/>
      <c r="H1824" s="146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</row>
    <row r="1825" spans="1:32">
      <c r="A1825" s="18"/>
      <c r="B1825" s="7"/>
      <c r="C1825" s="18"/>
      <c r="D1825" s="7"/>
      <c r="E1825" s="18"/>
      <c r="F1825" s="111"/>
      <c r="G1825" s="145"/>
      <c r="H1825" s="146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</row>
    <row r="1826" spans="1:32">
      <c r="A1826" s="18"/>
      <c r="B1826" s="7"/>
      <c r="C1826" s="18"/>
      <c r="D1826" s="7"/>
      <c r="E1826" s="18"/>
      <c r="F1826" s="111"/>
      <c r="G1826" s="145"/>
      <c r="H1826" s="146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</row>
    <row r="1827" spans="1:32">
      <c r="A1827" s="18"/>
      <c r="B1827" s="7"/>
      <c r="C1827" s="18"/>
      <c r="D1827" s="7"/>
      <c r="E1827" s="18"/>
      <c r="F1827" s="111"/>
      <c r="G1827" s="145"/>
      <c r="H1827" s="146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</row>
    <row r="1828" spans="1:32">
      <c r="A1828" s="18"/>
      <c r="B1828" s="7"/>
      <c r="C1828" s="18"/>
      <c r="D1828" s="7"/>
      <c r="E1828" s="18"/>
      <c r="F1828" s="111"/>
      <c r="G1828" s="145"/>
      <c r="H1828" s="146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</row>
    <row r="1829" spans="1:32">
      <c r="A1829" s="18"/>
      <c r="B1829" s="7"/>
      <c r="C1829" s="18"/>
      <c r="D1829" s="7"/>
      <c r="E1829" s="18"/>
      <c r="F1829" s="111"/>
      <c r="G1829" s="145"/>
      <c r="H1829" s="146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</row>
    <row r="1830" spans="1:32">
      <c r="A1830" s="18"/>
      <c r="B1830" s="7"/>
      <c r="C1830" s="18"/>
      <c r="D1830" s="7"/>
      <c r="E1830" s="18"/>
      <c r="F1830" s="111"/>
      <c r="G1830" s="145"/>
      <c r="H1830" s="146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</row>
    <row r="1831" spans="1:32">
      <c r="A1831" s="18"/>
      <c r="B1831" s="7"/>
      <c r="C1831" s="18"/>
      <c r="D1831" s="7"/>
      <c r="E1831" s="18"/>
      <c r="F1831" s="111"/>
      <c r="G1831" s="145"/>
      <c r="H1831" s="146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</row>
    <row r="1832" spans="1:32">
      <c r="A1832" s="18"/>
      <c r="B1832" s="7"/>
      <c r="C1832" s="18"/>
      <c r="D1832" s="7"/>
      <c r="E1832" s="18"/>
      <c r="F1832" s="111"/>
      <c r="G1832" s="145"/>
      <c r="H1832" s="146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</row>
    <row r="1833" spans="1:32">
      <c r="A1833" s="18"/>
      <c r="B1833" s="7"/>
      <c r="C1833" s="18"/>
      <c r="D1833" s="7"/>
      <c r="E1833" s="18"/>
      <c r="F1833" s="111"/>
      <c r="G1833" s="145"/>
      <c r="H1833" s="146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</row>
    <row r="1834" spans="1:32">
      <c r="A1834" s="18"/>
      <c r="B1834" s="7"/>
      <c r="C1834" s="18"/>
      <c r="D1834" s="7"/>
      <c r="E1834" s="18"/>
      <c r="F1834" s="111"/>
      <c r="G1834" s="145"/>
      <c r="H1834" s="146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</row>
    <row r="1835" spans="1:32">
      <c r="A1835" s="18"/>
      <c r="B1835" s="7"/>
      <c r="C1835" s="18"/>
      <c r="D1835" s="7"/>
      <c r="E1835" s="18"/>
      <c r="F1835" s="111"/>
      <c r="G1835" s="145"/>
      <c r="H1835" s="146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</row>
    <row r="1836" spans="1:32">
      <c r="A1836" s="18"/>
      <c r="B1836" s="7"/>
      <c r="C1836" s="18"/>
      <c r="D1836" s="7"/>
      <c r="E1836" s="18"/>
      <c r="F1836" s="111"/>
      <c r="G1836" s="145"/>
      <c r="H1836" s="146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</row>
    <row r="1837" spans="1:32">
      <c r="A1837" s="18"/>
      <c r="B1837" s="7"/>
      <c r="C1837" s="18"/>
      <c r="D1837" s="7"/>
      <c r="E1837" s="18"/>
      <c r="F1837" s="111"/>
      <c r="G1837" s="145"/>
      <c r="H1837" s="146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</row>
    <row r="1838" spans="1:32">
      <c r="A1838" s="18"/>
      <c r="B1838" s="7"/>
      <c r="C1838" s="18"/>
      <c r="D1838" s="7"/>
      <c r="E1838" s="18"/>
      <c r="F1838" s="111"/>
      <c r="G1838" s="145"/>
      <c r="H1838" s="146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</row>
    <row r="1839" spans="1:32">
      <c r="A1839" s="18"/>
      <c r="B1839" s="7"/>
      <c r="C1839" s="18"/>
      <c r="D1839" s="7"/>
      <c r="E1839" s="18"/>
      <c r="F1839" s="111"/>
      <c r="G1839" s="145"/>
      <c r="H1839" s="146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</row>
    <row r="1840" spans="1:32">
      <c r="A1840" s="18"/>
      <c r="B1840" s="7"/>
      <c r="C1840" s="18"/>
      <c r="D1840" s="7"/>
      <c r="E1840" s="18"/>
      <c r="F1840" s="111"/>
      <c r="G1840" s="145"/>
      <c r="H1840" s="146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</row>
    <row r="1841" spans="1:32">
      <c r="A1841" s="18"/>
      <c r="B1841" s="7"/>
      <c r="C1841" s="18"/>
      <c r="D1841" s="7"/>
      <c r="E1841" s="18"/>
      <c r="F1841" s="111"/>
      <c r="G1841" s="145"/>
      <c r="H1841" s="146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</row>
    <row r="1842" spans="1:32">
      <c r="A1842" s="18"/>
      <c r="B1842" s="7"/>
      <c r="C1842" s="18"/>
      <c r="D1842" s="7"/>
      <c r="E1842" s="18"/>
      <c r="F1842" s="111"/>
      <c r="G1842" s="145"/>
      <c r="H1842" s="146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</row>
    <row r="1843" spans="1:32">
      <c r="A1843" s="18"/>
      <c r="B1843" s="7"/>
      <c r="C1843" s="18"/>
      <c r="D1843" s="7"/>
      <c r="E1843" s="18"/>
      <c r="F1843" s="111"/>
      <c r="G1843" s="145"/>
      <c r="H1843" s="146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</row>
    <row r="1844" spans="1:32">
      <c r="A1844" s="18"/>
      <c r="B1844" s="7"/>
      <c r="C1844" s="18"/>
      <c r="D1844" s="7"/>
      <c r="E1844" s="18"/>
      <c r="F1844" s="111"/>
      <c r="G1844" s="145"/>
      <c r="H1844" s="146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</row>
    <row r="1845" spans="1:32">
      <c r="A1845" s="18"/>
      <c r="B1845" s="7"/>
      <c r="C1845" s="18"/>
      <c r="D1845" s="7"/>
      <c r="E1845" s="18"/>
      <c r="F1845" s="111"/>
      <c r="G1845" s="145"/>
      <c r="H1845" s="146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</row>
    <row r="1846" spans="1:32">
      <c r="A1846" s="18"/>
      <c r="B1846" s="7"/>
      <c r="C1846" s="18"/>
      <c r="D1846" s="7"/>
      <c r="E1846" s="18"/>
      <c r="F1846" s="111"/>
      <c r="G1846" s="145"/>
      <c r="H1846" s="146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</row>
    <row r="1847" spans="1:32">
      <c r="A1847" s="18"/>
      <c r="B1847" s="7"/>
      <c r="C1847" s="18"/>
      <c r="D1847" s="7"/>
      <c r="E1847" s="18"/>
      <c r="F1847" s="111"/>
      <c r="G1847" s="145"/>
      <c r="H1847" s="146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</row>
    <row r="1848" spans="1:32">
      <c r="A1848" s="18"/>
      <c r="B1848" s="7"/>
      <c r="C1848" s="18"/>
      <c r="D1848" s="7"/>
      <c r="E1848" s="18"/>
      <c r="F1848" s="111"/>
      <c r="G1848" s="145"/>
      <c r="H1848" s="146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</row>
    <row r="1849" spans="1:32">
      <c r="A1849" s="18"/>
      <c r="B1849" s="7"/>
      <c r="C1849" s="18"/>
      <c r="D1849" s="7"/>
      <c r="E1849" s="18"/>
      <c r="F1849" s="111"/>
      <c r="G1849" s="145"/>
      <c r="H1849" s="146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</row>
    <row r="1850" spans="1:32">
      <c r="A1850" s="18"/>
      <c r="B1850" s="7"/>
      <c r="C1850" s="18"/>
      <c r="D1850" s="7"/>
      <c r="E1850" s="18"/>
      <c r="F1850" s="111"/>
      <c r="G1850" s="145"/>
      <c r="H1850" s="146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</row>
    <row r="1851" spans="1:32">
      <c r="A1851" s="18"/>
      <c r="B1851" s="7"/>
      <c r="C1851" s="18"/>
      <c r="D1851" s="7"/>
      <c r="E1851" s="18"/>
      <c r="F1851" s="111"/>
      <c r="G1851" s="145"/>
      <c r="H1851" s="146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</row>
    <row r="1852" spans="1:32">
      <c r="A1852" s="18"/>
      <c r="B1852" s="7"/>
      <c r="C1852" s="18"/>
      <c r="D1852" s="7"/>
      <c r="E1852" s="18"/>
      <c r="F1852" s="111"/>
      <c r="G1852" s="145"/>
      <c r="H1852" s="146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</row>
    <row r="1853" spans="1:32">
      <c r="A1853" s="18"/>
      <c r="B1853" s="7"/>
      <c r="C1853" s="18"/>
      <c r="D1853" s="7"/>
      <c r="E1853" s="18"/>
      <c r="F1853" s="111"/>
      <c r="G1853" s="145"/>
      <c r="H1853" s="146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</row>
    <row r="1854" spans="1:32">
      <c r="A1854" s="18"/>
      <c r="B1854" s="7"/>
      <c r="C1854" s="18"/>
      <c r="D1854" s="7"/>
      <c r="E1854" s="18"/>
      <c r="F1854" s="111"/>
      <c r="G1854" s="145"/>
      <c r="H1854" s="146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</row>
    <row r="1855" spans="1:32">
      <c r="A1855" s="18"/>
      <c r="B1855" s="7"/>
      <c r="C1855" s="18"/>
      <c r="D1855" s="7"/>
      <c r="E1855" s="18"/>
      <c r="F1855" s="111"/>
      <c r="G1855" s="145"/>
      <c r="H1855" s="146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</row>
    <row r="1856" spans="1:32">
      <c r="A1856" s="18"/>
      <c r="B1856" s="7"/>
      <c r="C1856" s="18"/>
      <c r="D1856" s="7"/>
      <c r="E1856" s="18"/>
      <c r="F1856" s="111"/>
      <c r="G1856" s="145"/>
      <c r="H1856" s="146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</row>
    <row r="1857" spans="1:32">
      <c r="A1857" s="18"/>
      <c r="B1857" s="7"/>
      <c r="C1857" s="18"/>
      <c r="D1857" s="7"/>
      <c r="E1857" s="18"/>
      <c r="F1857" s="111"/>
      <c r="G1857" s="145"/>
      <c r="H1857" s="146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</row>
    <row r="1858" spans="1:32">
      <c r="A1858" s="18"/>
      <c r="B1858" s="7"/>
      <c r="C1858" s="18"/>
      <c r="D1858" s="7"/>
      <c r="E1858" s="18"/>
      <c r="F1858" s="111"/>
      <c r="G1858" s="145"/>
      <c r="H1858" s="146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</row>
    <row r="1859" spans="1:32">
      <c r="A1859" s="18"/>
      <c r="B1859" s="7"/>
      <c r="C1859" s="18"/>
      <c r="D1859" s="7"/>
      <c r="E1859" s="18"/>
      <c r="F1859" s="111"/>
      <c r="G1859" s="145"/>
      <c r="H1859" s="146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</row>
    <row r="1860" spans="1:32">
      <c r="A1860" s="18"/>
      <c r="B1860" s="7"/>
      <c r="C1860" s="18"/>
      <c r="D1860" s="7"/>
      <c r="E1860" s="18"/>
      <c r="F1860" s="111"/>
      <c r="G1860" s="145"/>
      <c r="H1860" s="146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</row>
    <row r="1861" spans="1:32">
      <c r="A1861" s="18"/>
      <c r="B1861" s="7"/>
      <c r="C1861" s="18"/>
      <c r="D1861" s="7"/>
      <c r="E1861" s="18"/>
      <c r="F1861" s="111"/>
      <c r="G1861" s="145"/>
      <c r="H1861" s="146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</row>
    <row r="1862" spans="1:32">
      <c r="A1862" s="18"/>
      <c r="B1862" s="7"/>
      <c r="C1862" s="18"/>
      <c r="D1862" s="7"/>
      <c r="E1862" s="18"/>
      <c r="F1862" s="111"/>
      <c r="G1862" s="145"/>
      <c r="H1862" s="146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</row>
    <row r="1863" spans="1:32">
      <c r="A1863" s="18"/>
      <c r="B1863" s="7"/>
      <c r="C1863" s="18"/>
      <c r="D1863" s="7"/>
      <c r="E1863" s="18"/>
      <c r="F1863" s="111"/>
      <c r="G1863" s="145"/>
      <c r="H1863" s="146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</row>
    <row r="1864" spans="1:32">
      <c r="A1864" s="18"/>
      <c r="B1864" s="7"/>
      <c r="C1864" s="18"/>
      <c r="D1864" s="7"/>
      <c r="E1864" s="18"/>
      <c r="F1864" s="111"/>
      <c r="G1864" s="145"/>
      <c r="H1864" s="146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</row>
    <row r="1865" spans="1:32">
      <c r="A1865" s="18"/>
      <c r="B1865" s="7"/>
      <c r="C1865" s="18"/>
      <c r="D1865" s="7"/>
      <c r="E1865" s="18"/>
      <c r="F1865" s="111"/>
      <c r="G1865" s="145"/>
      <c r="H1865" s="146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</row>
    <row r="1866" spans="1:32">
      <c r="A1866" s="18"/>
      <c r="B1866" s="7"/>
      <c r="C1866" s="18"/>
      <c r="D1866" s="7"/>
      <c r="E1866" s="18"/>
      <c r="F1866" s="111"/>
      <c r="G1866" s="145"/>
      <c r="H1866" s="146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</row>
    <row r="1867" spans="1:32">
      <c r="A1867" s="18"/>
      <c r="B1867" s="7"/>
      <c r="C1867" s="18"/>
      <c r="D1867" s="7"/>
      <c r="E1867" s="18"/>
      <c r="F1867" s="111"/>
      <c r="G1867" s="145"/>
      <c r="H1867" s="146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</row>
    <row r="1868" spans="1:32">
      <c r="A1868" s="18"/>
      <c r="B1868" s="7"/>
      <c r="C1868" s="18"/>
      <c r="D1868" s="7"/>
      <c r="E1868" s="18"/>
      <c r="F1868" s="111"/>
      <c r="G1868" s="145"/>
      <c r="H1868" s="146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</row>
    <row r="1869" spans="1:32">
      <c r="A1869" s="18"/>
      <c r="B1869" s="7"/>
      <c r="C1869" s="18"/>
      <c r="D1869" s="7"/>
      <c r="E1869" s="18"/>
      <c r="F1869" s="111"/>
      <c r="G1869" s="145"/>
      <c r="H1869" s="146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</row>
    <row r="1870" spans="1:32">
      <c r="A1870" s="18"/>
      <c r="B1870" s="7"/>
      <c r="C1870" s="18"/>
      <c r="D1870" s="7"/>
      <c r="E1870" s="18"/>
      <c r="F1870" s="111"/>
      <c r="G1870" s="145"/>
      <c r="H1870" s="146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</row>
    <row r="1871" spans="1:32">
      <c r="A1871" s="18"/>
      <c r="B1871" s="7"/>
      <c r="C1871" s="18"/>
      <c r="D1871" s="7"/>
      <c r="E1871" s="18"/>
      <c r="F1871" s="111"/>
      <c r="G1871" s="145"/>
      <c r="H1871" s="146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</row>
    <row r="1872" spans="1:32">
      <c r="A1872" s="18"/>
      <c r="B1872" s="7"/>
      <c r="C1872" s="18"/>
      <c r="D1872" s="7"/>
      <c r="E1872" s="18"/>
      <c r="F1872" s="111"/>
      <c r="G1872" s="145"/>
      <c r="H1872" s="146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</row>
    <row r="1873" spans="1:32">
      <c r="A1873" s="18"/>
      <c r="B1873" s="7"/>
      <c r="C1873" s="18"/>
      <c r="D1873" s="7"/>
      <c r="E1873" s="18"/>
      <c r="F1873" s="111"/>
      <c r="G1873" s="145"/>
      <c r="H1873" s="146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</row>
    <row r="1874" spans="1:32">
      <c r="A1874" s="18"/>
      <c r="B1874" s="7"/>
      <c r="C1874" s="18"/>
      <c r="D1874" s="7"/>
      <c r="E1874" s="18"/>
      <c r="F1874" s="111"/>
      <c r="G1874" s="145"/>
      <c r="H1874" s="146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</row>
    <row r="1875" spans="1:32">
      <c r="A1875" s="18"/>
      <c r="B1875" s="7"/>
      <c r="C1875" s="18"/>
      <c r="D1875" s="7"/>
      <c r="E1875" s="18"/>
      <c r="F1875" s="111"/>
      <c r="G1875" s="145"/>
      <c r="H1875" s="146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</row>
    <row r="1876" spans="1:32">
      <c r="A1876" s="18"/>
      <c r="B1876" s="7"/>
      <c r="C1876" s="18"/>
      <c r="D1876" s="7"/>
      <c r="E1876" s="18"/>
      <c r="F1876" s="111"/>
      <c r="G1876" s="145"/>
      <c r="H1876" s="146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</row>
    <row r="1877" spans="1:32">
      <c r="A1877" s="18"/>
      <c r="B1877" s="7"/>
      <c r="C1877" s="18"/>
      <c r="D1877" s="7"/>
      <c r="E1877" s="18"/>
      <c r="F1877" s="111"/>
      <c r="G1877" s="145"/>
      <c r="H1877" s="146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</row>
    <row r="1878" spans="1:32">
      <c r="A1878" s="18"/>
      <c r="B1878" s="7"/>
      <c r="C1878" s="18"/>
      <c r="D1878" s="7"/>
      <c r="E1878" s="18"/>
      <c r="F1878" s="111"/>
      <c r="G1878" s="145"/>
      <c r="H1878" s="146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</row>
    <row r="1879" spans="1:32">
      <c r="A1879" s="18"/>
      <c r="B1879" s="7"/>
      <c r="C1879" s="18"/>
      <c r="D1879" s="7"/>
      <c r="E1879" s="18"/>
      <c r="F1879" s="111"/>
      <c r="G1879" s="145"/>
      <c r="H1879" s="146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</row>
    <row r="1880" spans="1:32">
      <c r="A1880" s="18"/>
      <c r="B1880" s="7"/>
      <c r="C1880" s="18"/>
      <c r="D1880" s="7"/>
      <c r="E1880" s="18"/>
      <c r="F1880" s="111"/>
      <c r="G1880" s="145"/>
      <c r="H1880" s="146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</row>
    <row r="1881" spans="1:32">
      <c r="A1881" s="18"/>
      <c r="B1881" s="7"/>
      <c r="C1881" s="18"/>
      <c r="D1881" s="7"/>
      <c r="E1881" s="18"/>
      <c r="F1881" s="111"/>
      <c r="G1881" s="145"/>
      <c r="H1881" s="146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</row>
    <row r="1882" spans="1:32">
      <c r="A1882" s="18"/>
      <c r="B1882" s="7"/>
      <c r="C1882" s="18"/>
      <c r="D1882" s="7"/>
      <c r="E1882" s="18"/>
      <c r="F1882" s="111"/>
      <c r="G1882" s="145"/>
      <c r="H1882" s="146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</row>
    <row r="1883" spans="1:32">
      <c r="A1883" s="18"/>
      <c r="B1883" s="7"/>
      <c r="C1883" s="18"/>
      <c r="D1883" s="7"/>
      <c r="E1883" s="18"/>
      <c r="F1883" s="111"/>
      <c r="G1883" s="145"/>
      <c r="H1883" s="146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</row>
    <row r="1884" spans="1:32">
      <c r="A1884" s="18"/>
      <c r="B1884" s="7"/>
      <c r="C1884" s="18"/>
      <c r="D1884" s="7"/>
      <c r="E1884" s="18"/>
      <c r="F1884" s="111"/>
      <c r="G1884" s="145"/>
      <c r="H1884" s="146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</row>
    <row r="1885" spans="1:32">
      <c r="A1885" s="18"/>
      <c r="B1885" s="7"/>
      <c r="C1885" s="18"/>
      <c r="D1885" s="7"/>
      <c r="E1885" s="18"/>
      <c r="F1885" s="111"/>
      <c r="G1885" s="145"/>
      <c r="H1885" s="146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</row>
    <row r="1886" spans="1:32">
      <c r="A1886" s="18"/>
      <c r="B1886" s="7"/>
      <c r="C1886" s="18"/>
      <c r="D1886" s="7"/>
      <c r="E1886" s="18"/>
      <c r="F1886" s="111"/>
      <c r="G1886" s="145"/>
      <c r="H1886" s="146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</row>
    <row r="1887" spans="1:32">
      <c r="A1887" s="18"/>
      <c r="B1887" s="7"/>
      <c r="C1887" s="18"/>
      <c r="D1887" s="7"/>
      <c r="E1887" s="18"/>
      <c r="F1887" s="111"/>
      <c r="G1887" s="145"/>
      <c r="H1887" s="146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</row>
    <row r="1888" spans="1:32">
      <c r="A1888" s="18"/>
      <c r="B1888" s="7"/>
      <c r="C1888" s="18"/>
      <c r="D1888" s="7"/>
      <c r="E1888" s="18"/>
      <c r="F1888" s="111"/>
      <c r="G1888" s="145"/>
      <c r="H1888" s="146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</row>
    <row r="1889" spans="1:32">
      <c r="A1889" s="18"/>
      <c r="B1889" s="7"/>
      <c r="C1889" s="18"/>
      <c r="D1889" s="7"/>
      <c r="E1889" s="18"/>
      <c r="F1889" s="111"/>
      <c r="G1889" s="145"/>
      <c r="H1889" s="146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</row>
    <row r="1890" spans="1:32">
      <c r="A1890" s="18"/>
      <c r="B1890" s="7"/>
      <c r="C1890" s="18"/>
      <c r="D1890" s="7"/>
      <c r="E1890" s="18"/>
      <c r="F1890" s="111"/>
      <c r="G1890" s="145"/>
      <c r="H1890" s="146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</row>
    <row r="1891" spans="1:32">
      <c r="A1891" s="18"/>
      <c r="B1891" s="7"/>
      <c r="C1891" s="18"/>
      <c r="D1891" s="7"/>
      <c r="E1891" s="18"/>
      <c r="F1891" s="111"/>
      <c r="G1891" s="145"/>
      <c r="H1891" s="146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</row>
    <row r="1892" spans="1:32">
      <c r="A1892" s="18"/>
      <c r="B1892" s="7"/>
      <c r="C1892" s="18"/>
      <c r="D1892" s="7"/>
      <c r="E1892" s="18"/>
      <c r="F1892" s="111"/>
      <c r="G1892" s="145"/>
      <c r="H1892" s="146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</row>
    <row r="1893" spans="1:32">
      <c r="A1893" s="18"/>
      <c r="B1893" s="7"/>
      <c r="C1893" s="18"/>
      <c r="D1893" s="7"/>
      <c r="E1893" s="18"/>
      <c r="F1893" s="111"/>
      <c r="G1893" s="145"/>
      <c r="H1893" s="146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</row>
    <row r="1894" spans="1:32">
      <c r="A1894" s="18"/>
      <c r="B1894" s="7"/>
      <c r="C1894" s="18"/>
      <c r="D1894" s="7"/>
      <c r="E1894" s="18"/>
      <c r="F1894" s="111"/>
      <c r="G1894" s="145"/>
      <c r="H1894" s="146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</row>
    <row r="1895" spans="1:32">
      <c r="A1895" s="18"/>
      <c r="B1895" s="7"/>
      <c r="C1895" s="18"/>
      <c r="D1895" s="7"/>
      <c r="E1895" s="18"/>
      <c r="F1895" s="111"/>
      <c r="G1895" s="145"/>
      <c r="H1895" s="146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</row>
    <row r="1896" spans="1:32">
      <c r="A1896" s="18"/>
      <c r="B1896" s="7"/>
      <c r="C1896" s="18"/>
      <c r="D1896" s="7"/>
      <c r="E1896" s="18"/>
      <c r="F1896" s="111"/>
      <c r="G1896" s="145"/>
      <c r="H1896" s="146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</row>
    <row r="1897" spans="1:32">
      <c r="A1897" s="18"/>
      <c r="B1897" s="7"/>
      <c r="C1897" s="18"/>
      <c r="D1897" s="7"/>
      <c r="E1897" s="18"/>
      <c r="F1897" s="111"/>
      <c r="G1897" s="145"/>
      <c r="H1897" s="146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</row>
    <row r="1898" spans="1:32">
      <c r="A1898" s="18"/>
      <c r="B1898" s="7"/>
      <c r="C1898" s="18"/>
      <c r="D1898" s="7"/>
      <c r="E1898" s="18"/>
      <c r="F1898" s="111"/>
      <c r="G1898" s="145"/>
      <c r="H1898" s="146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</row>
    <row r="1899" spans="1:32">
      <c r="A1899" s="18"/>
      <c r="B1899" s="7"/>
      <c r="C1899" s="18"/>
      <c r="D1899" s="7"/>
      <c r="E1899" s="18"/>
      <c r="F1899" s="111"/>
      <c r="G1899" s="145"/>
      <c r="H1899" s="146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</row>
    <row r="1900" spans="1:32">
      <c r="A1900" s="18"/>
      <c r="B1900" s="7"/>
      <c r="C1900" s="18"/>
      <c r="D1900" s="7"/>
      <c r="E1900" s="18"/>
      <c r="F1900" s="111"/>
      <c r="G1900" s="145"/>
      <c r="H1900" s="146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</row>
    <row r="1901" spans="1:32">
      <c r="A1901" s="18"/>
      <c r="B1901" s="7"/>
      <c r="C1901" s="18"/>
      <c r="D1901" s="7"/>
      <c r="E1901" s="18"/>
      <c r="F1901" s="111"/>
      <c r="G1901" s="145"/>
      <c r="H1901" s="146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</row>
    <row r="1902" spans="1:32">
      <c r="A1902" s="18"/>
      <c r="B1902" s="7"/>
      <c r="C1902" s="18"/>
      <c r="D1902" s="7"/>
      <c r="E1902" s="18"/>
      <c r="F1902" s="111"/>
      <c r="G1902" s="145"/>
      <c r="H1902" s="146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</row>
    <row r="1903" spans="1:32">
      <c r="A1903" s="18"/>
      <c r="B1903" s="7"/>
      <c r="C1903" s="18"/>
      <c r="D1903" s="7"/>
      <c r="E1903" s="18"/>
      <c r="F1903" s="111"/>
      <c r="G1903" s="145"/>
      <c r="H1903" s="146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</row>
    <row r="1904" spans="1:32">
      <c r="A1904" s="18"/>
      <c r="B1904" s="7"/>
      <c r="C1904" s="18"/>
      <c r="D1904" s="7"/>
      <c r="E1904" s="18"/>
      <c r="F1904" s="111"/>
      <c r="G1904" s="145"/>
      <c r="H1904" s="146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</row>
    <row r="1905" spans="1:32">
      <c r="A1905" s="18"/>
      <c r="B1905" s="7"/>
      <c r="C1905" s="18"/>
      <c r="D1905" s="7"/>
      <c r="E1905" s="18"/>
      <c r="F1905" s="111"/>
      <c r="G1905" s="145"/>
      <c r="H1905" s="146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</row>
    <row r="1906" spans="1:32">
      <c r="A1906" s="18"/>
      <c r="B1906" s="7"/>
      <c r="C1906" s="18"/>
      <c r="D1906" s="7"/>
      <c r="E1906" s="18"/>
      <c r="F1906" s="111"/>
      <c r="G1906" s="145"/>
      <c r="H1906" s="146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</row>
    <row r="1907" spans="1:32">
      <c r="A1907" s="18"/>
      <c r="B1907" s="7"/>
      <c r="C1907" s="18"/>
      <c r="D1907" s="7"/>
      <c r="E1907" s="18"/>
      <c r="F1907" s="111"/>
      <c r="G1907" s="145"/>
      <c r="H1907" s="146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</row>
    <row r="1908" spans="1:32">
      <c r="A1908" s="18"/>
      <c r="B1908" s="7"/>
      <c r="C1908" s="18"/>
      <c r="D1908" s="7"/>
      <c r="E1908" s="18"/>
      <c r="F1908" s="111"/>
      <c r="G1908" s="145"/>
      <c r="H1908" s="146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</row>
    <row r="1909" spans="1:32">
      <c r="A1909" s="18"/>
      <c r="B1909" s="7"/>
      <c r="C1909" s="18"/>
      <c r="D1909" s="7"/>
      <c r="E1909" s="18"/>
      <c r="F1909" s="111"/>
      <c r="G1909" s="145"/>
      <c r="H1909" s="146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</row>
    <row r="1910" spans="1:32">
      <c r="A1910" s="18"/>
      <c r="B1910" s="7"/>
      <c r="C1910" s="18"/>
      <c r="D1910" s="7"/>
      <c r="E1910" s="18"/>
      <c r="F1910" s="111"/>
      <c r="G1910" s="145"/>
      <c r="H1910" s="146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</row>
    <row r="1911" spans="1:32">
      <c r="A1911" s="18"/>
      <c r="B1911" s="7"/>
      <c r="C1911" s="18"/>
      <c r="D1911" s="7"/>
      <c r="E1911" s="18"/>
      <c r="F1911" s="111"/>
      <c r="G1911" s="145"/>
      <c r="H1911" s="146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</row>
    <row r="1912" spans="1:32">
      <c r="A1912" s="18"/>
      <c r="B1912" s="7"/>
      <c r="C1912" s="18"/>
      <c r="D1912" s="7"/>
      <c r="E1912" s="18"/>
      <c r="F1912" s="111"/>
      <c r="G1912" s="145"/>
      <c r="H1912" s="146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</row>
    <row r="1913" spans="1:32">
      <c r="A1913" s="18"/>
      <c r="B1913" s="7"/>
      <c r="C1913" s="18"/>
      <c r="D1913" s="7"/>
      <c r="E1913" s="18"/>
      <c r="F1913" s="111"/>
      <c r="G1913" s="145"/>
      <c r="H1913" s="146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</row>
    <row r="1914" spans="1:32">
      <c r="A1914" s="18"/>
      <c r="B1914" s="7"/>
      <c r="C1914" s="18"/>
      <c r="D1914" s="7"/>
      <c r="E1914" s="18"/>
      <c r="F1914" s="111"/>
      <c r="G1914" s="145"/>
      <c r="H1914" s="146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</row>
    <row r="1915" spans="1:32">
      <c r="A1915" s="18"/>
      <c r="B1915" s="7"/>
      <c r="C1915" s="18"/>
      <c r="D1915" s="7"/>
      <c r="E1915" s="18"/>
      <c r="F1915" s="111"/>
      <c r="G1915" s="145"/>
      <c r="H1915" s="146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</row>
    <row r="1916" spans="1:32">
      <c r="A1916" s="18"/>
      <c r="B1916" s="7"/>
      <c r="C1916" s="18"/>
      <c r="D1916" s="7"/>
      <c r="E1916" s="18"/>
      <c r="F1916" s="111"/>
      <c r="G1916" s="145"/>
      <c r="H1916" s="146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</row>
    <row r="1917" spans="1:32">
      <c r="A1917" s="18"/>
      <c r="B1917" s="7"/>
      <c r="C1917" s="18"/>
      <c r="D1917" s="7"/>
      <c r="E1917" s="18"/>
      <c r="F1917" s="111"/>
      <c r="G1917" s="145"/>
      <c r="H1917" s="146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</row>
    <row r="1918" spans="1:32">
      <c r="A1918" s="18"/>
      <c r="B1918" s="7"/>
      <c r="C1918" s="18"/>
      <c r="D1918" s="7"/>
      <c r="E1918" s="18"/>
      <c r="F1918" s="111"/>
      <c r="G1918" s="145"/>
      <c r="H1918" s="146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</row>
    <row r="1919" spans="1:32">
      <c r="A1919" s="18"/>
      <c r="B1919" s="7"/>
      <c r="C1919" s="18"/>
      <c r="D1919" s="7"/>
      <c r="E1919" s="18"/>
      <c r="F1919" s="111"/>
      <c r="G1919" s="145"/>
      <c r="H1919" s="146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</row>
    <row r="1920" spans="1:32">
      <c r="A1920" s="18"/>
      <c r="B1920" s="7"/>
      <c r="C1920" s="18"/>
      <c r="D1920" s="7"/>
      <c r="E1920" s="18"/>
      <c r="F1920" s="111"/>
      <c r="G1920" s="145"/>
      <c r="H1920" s="146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</row>
    <row r="1921" spans="1:32">
      <c r="A1921" s="18"/>
      <c r="B1921" s="7"/>
      <c r="C1921" s="18"/>
      <c r="D1921" s="7"/>
      <c r="E1921" s="18"/>
      <c r="F1921" s="111"/>
      <c r="G1921" s="145"/>
      <c r="H1921" s="146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</row>
    <row r="1922" spans="1:32">
      <c r="A1922" s="18"/>
      <c r="B1922" s="7"/>
      <c r="C1922" s="18"/>
      <c r="D1922" s="7"/>
      <c r="E1922" s="18"/>
      <c r="F1922" s="111"/>
      <c r="G1922" s="145"/>
      <c r="H1922" s="146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</row>
    <row r="1923" spans="1:32">
      <c r="A1923" s="18"/>
      <c r="B1923" s="7"/>
      <c r="C1923" s="18"/>
      <c r="D1923" s="7"/>
      <c r="E1923" s="18"/>
      <c r="F1923" s="111"/>
      <c r="G1923" s="145"/>
      <c r="H1923" s="146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</row>
    <row r="1924" spans="1:32">
      <c r="A1924" s="18"/>
      <c r="B1924" s="7"/>
      <c r="C1924" s="18"/>
      <c r="D1924" s="7"/>
      <c r="E1924" s="18"/>
      <c r="F1924" s="111"/>
      <c r="G1924" s="145"/>
      <c r="H1924" s="146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</row>
    <row r="1925" spans="1:32">
      <c r="A1925" s="18"/>
      <c r="B1925" s="7"/>
      <c r="C1925" s="18"/>
      <c r="D1925" s="7"/>
      <c r="E1925" s="18"/>
      <c r="F1925" s="111"/>
      <c r="G1925" s="145"/>
      <c r="H1925" s="146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</row>
    <row r="1926" spans="1:32">
      <c r="A1926" s="18"/>
      <c r="B1926" s="7"/>
      <c r="C1926" s="18"/>
      <c r="D1926" s="7"/>
      <c r="E1926" s="18"/>
      <c r="F1926" s="111"/>
      <c r="G1926" s="145"/>
      <c r="H1926" s="146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</row>
    <row r="1927" spans="1:32">
      <c r="A1927" s="18"/>
      <c r="B1927" s="7"/>
      <c r="C1927" s="18"/>
      <c r="D1927" s="7"/>
      <c r="E1927" s="18"/>
      <c r="F1927" s="111"/>
      <c r="G1927" s="145"/>
      <c r="H1927" s="146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</row>
    <row r="1928" spans="1:32">
      <c r="A1928" s="18"/>
      <c r="B1928" s="7"/>
      <c r="C1928" s="18"/>
      <c r="D1928" s="7"/>
      <c r="E1928" s="18"/>
      <c r="F1928" s="111"/>
      <c r="G1928" s="145"/>
      <c r="H1928" s="146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</row>
    <row r="1929" spans="1:32">
      <c r="A1929" s="18"/>
      <c r="B1929" s="7"/>
      <c r="C1929" s="18"/>
      <c r="D1929" s="7"/>
      <c r="E1929" s="18"/>
      <c r="F1929" s="111"/>
      <c r="G1929" s="145"/>
      <c r="H1929" s="146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</row>
    <row r="1930" spans="1:32">
      <c r="A1930" s="18"/>
      <c r="B1930" s="7"/>
      <c r="C1930" s="18"/>
      <c r="D1930" s="7"/>
      <c r="E1930" s="18"/>
      <c r="F1930" s="111"/>
      <c r="G1930" s="145"/>
      <c r="H1930" s="146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</row>
    <row r="1931" spans="1:32">
      <c r="A1931" s="18"/>
      <c r="B1931" s="7"/>
      <c r="C1931" s="18"/>
      <c r="D1931" s="7"/>
      <c r="E1931" s="18"/>
      <c r="F1931" s="111"/>
      <c r="G1931" s="145"/>
      <c r="H1931" s="146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</row>
    <row r="1932" spans="1:32">
      <c r="A1932" s="18"/>
      <c r="B1932" s="7"/>
      <c r="C1932" s="18"/>
      <c r="D1932" s="7"/>
      <c r="E1932" s="18"/>
      <c r="F1932" s="111"/>
      <c r="G1932" s="145"/>
      <c r="H1932" s="146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</row>
    <row r="1933" spans="1:32">
      <c r="A1933" s="18"/>
      <c r="B1933" s="7"/>
      <c r="C1933" s="18"/>
      <c r="D1933" s="7"/>
      <c r="E1933" s="18"/>
      <c r="F1933" s="111"/>
      <c r="G1933" s="145"/>
      <c r="H1933" s="146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</row>
    <row r="1934" spans="1:32">
      <c r="A1934" s="18"/>
      <c r="B1934" s="7"/>
      <c r="C1934" s="18"/>
      <c r="D1934" s="7"/>
      <c r="E1934" s="18"/>
      <c r="F1934" s="111"/>
      <c r="G1934" s="145"/>
      <c r="H1934" s="146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</row>
    <row r="1935" spans="1:32">
      <c r="A1935" s="18"/>
      <c r="B1935" s="7"/>
      <c r="C1935" s="18"/>
      <c r="D1935" s="7"/>
      <c r="E1935" s="18"/>
      <c r="F1935" s="111"/>
      <c r="G1935" s="145"/>
      <c r="H1935" s="146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</row>
    <row r="1936" spans="1:32">
      <c r="A1936" s="18"/>
      <c r="B1936" s="7"/>
      <c r="C1936" s="18"/>
      <c r="D1936" s="7"/>
      <c r="E1936" s="18"/>
      <c r="F1936" s="111"/>
      <c r="G1936" s="145"/>
      <c r="H1936" s="146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</row>
    <row r="1937" spans="1:32">
      <c r="A1937" s="18"/>
      <c r="B1937" s="7"/>
      <c r="C1937" s="18"/>
      <c r="D1937" s="7"/>
      <c r="E1937" s="18"/>
      <c r="F1937" s="111"/>
      <c r="G1937" s="145"/>
      <c r="H1937" s="146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</row>
    <row r="1938" spans="1:32">
      <c r="A1938" s="18"/>
      <c r="B1938" s="7"/>
      <c r="C1938" s="18"/>
      <c r="D1938" s="7"/>
      <c r="E1938" s="18"/>
      <c r="F1938" s="111"/>
      <c r="G1938" s="145"/>
      <c r="H1938" s="146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</row>
    <row r="1939" spans="1:32">
      <c r="A1939" s="18"/>
      <c r="B1939" s="7"/>
      <c r="C1939" s="18"/>
      <c r="D1939" s="7"/>
      <c r="E1939" s="18"/>
      <c r="F1939" s="111"/>
      <c r="G1939" s="145"/>
      <c r="H1939" s="146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</row>
    <row r="1940" spans="1:32">
      <c r="A1940" s="18"/>
      <c r="B1940" s="7"/>
      <c r="C1940" s="18"/>
      <c r="D1940" s="7"/>
      <c r="E1940" s="18"/>
      <c r="F1940" s="111"/>
      <c r="G1940" s="145"/>
      <c r="H1940" s="146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</row>
    <row r="1941" spans="1:32">
      <c r="A1941" s="18"/>
      <c r="B1941" s="7"/>
      <c r="C1941" s="18"/>
      <c r="D1941" s="7"/>
      <c r="E1941" s="18"/>
      <c r="F1941" s="111"/>
      <c r="G1941" s="145"/>
      <c r="H1941" s="146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</row>
    <row r="1942" spans="1:32">
      <c r="A1942" s="18"/>
      <c r="B1942" s="7"/>
      <c r="C1942" s="18"/>
      <c r="D1942" s="7"/>
      <c r="E1942" s="18"/>
      <c r="F1942" s="111"/>
      <c r="G1942" s="145"/>
      <c r="H1942" s="146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</row>
    <row r="1943" spans="1:32">
      <c r="A1943" s="18"/>
      <c r="B1943" s="7"/>
      <c r="C1943" s="18"/>
      <c r="D1943" s="7"/>
      <c r="E1943" s="18"/>
      <c r="F1943" s="111"/>
      <c r="G1943" s="145"/>
      <c r="H1943" s="146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</row>
    <row r="1944" spans="1:32">
      <c r="A1944" s="18"/>
      <c r="B1944" s="7"/>
      <c r="C1944" s="18"/>
      <c r="D1944" s="7"/>
      <c r="E1944" s="18"/>
      <c r="F1944" s="111"/>
      <c r="G1944" s="145"/>
      <c r="H1944" s="146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</row>
    <row r="1945" spans="1:32">
      <c r="A1945" s="18"/>
      <c r="B1945" s="7"/>
      <c r="C1945" s="18"/>
      <c r="D1945" s="7"/>
      <c r="E1945" s="18"/>
      <c r="F1945" s="111"/>
      <c r="G1945" s="145"/>
      <c r="H1945" s="146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</row>
    <row r="1946" spans="1:32">
      <c r="A1946" s="18"/>
      <c r="B1946" s="7"/>
      <c r="C1946" s="18"/>
      <c r="D1946" s="7"/>
      <c r="E1946" s="18"/>
      <c r="F1946" s="111"/>
      <c r="G1946" s="145"/>
      <c r="H1946" s="146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</row>
    <row r="1947" spans="1:32">
      <c r="A1947" s="18"/>
      <c r="B1947" s="7"/>
      <c r="C1947" s="18"/>
      <c r="D1947" s="7"/>
      <c r="E1947" s="18"/>
      <c r="F1947" s="111"/>
      <c r="G1947" s="145"/>
      <c r="H1947" s="146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</row>
    <row r="1948" spans="1:32">
      <c r="A1948" s="18"/>
      <c r="B1948" s="7"/>
      <c r="C1948" s="18"/>
      <c r="D1948" s="7"/>
      <c r="E1948" s="18"/>
      <c r="F1948" s="111"/>
      <c r="G1948" s="145"/>
      <c r="H1948" s="146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</row>
    <row r="1949" spans="1:32">
      <c r="A1949" s="18"/>
      <c r="B1949" s="7"/>
      <c r="C1949" s="18"/>
      <c r="D1949" s="7"/>
      <c r="E1949" s="18"/>
      <c r="F1949" s="111"/>
      <c r="G1949" s="145"/>
      <c r="H1949" s="146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</row>
    <row r="1950" spans="1:32">
      <c r="A1950" s="18"/>
      <c r="B1950" s="7"/>
      <c r="C1950" s="18"/>
      <c r="D1950" s="7"/>
      <c r="E1950" s="18"/>
      <c r="F1950" s="111"/>
      <c r="G1950" s="145"/>
      <c r="H1950" s="146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</row>
    <row r="1951" spans="1:32">
      <c r="A1951" s="18"/>
      <c r="B1951" s="7"/>
      <c r="C1951" s="18"/>
      <c r="D1951" s="7"/>
      <c r="E1951" s="18"/>
      <c r="F1951" s="111"/>
      <c r="G1951" s="145"/>
      <c r="H1951" s="146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</row>
    <row r="1952" spans="1:32">
      <c r="A1952" s="18"/>
      <c r="B1952" s="7"/>
      <c r="C1952" s="18"/>
      <c r="D1952" s="7"/>
      <c r="E1952" s="18"/>
      <c r="F1952" s="111"/>
      <c r="G1952" s="145"/>
      <c r="H1952" s="146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</row>
    <row r="1953" spans="1:32">
      <c r="A1953" s="18"/>
      <c r="B1953" s="7"/>
      <c r="C1953" s="18"/>
      <c r="D1953" s="7"/>
      <c r="E1953" s="18"/>
      <c r="F1953" s="111"/>
      <c r="G1953" s="145"/>
      <c r="H1953" s="146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</row>
    <row r="1954" spans="1:32">
      <c r="A1954" s="18"/>
      <c r="B1954" s="7"/>
      <c r="C1954" s="18"/>
      <c r="D1954" s="7"/>
      <c r="E1954" s="18"/>
      <c r="F1954" s="111"/>
      <c r="G1954" s="145"/>
      <c r="H1954" s="146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</row>
    <row r="1955" spans="1:32">
      <c r="A1955" s="18"/>
      <c r="B1955" s="7"/>
      <c r="C1955" s="18"/>
      <c r="D1955" s="7"/>
      <c r="E1955" s="18"/>
      <c r="F1955" s="111"/>
      <c r="G1955" s="145"/>
      <c r="H1955" s="146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</row>
    <row r="1956" spans="1:32">
      <c r="A1956" s="18"/>
      <c r="B1956" s="7"/>
      <c r="C1956" s="18"/>
      <c r="D1956" s="7"/>
      <c r="E1956" s="18"/>
      <c r="F1956" s="111"/>
      <c r="G1956" s="145"/>
      <c r="H1956" s="146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</row>
    <row r="1957" spans="1:32">
      <c r="A1957" s="18"/>
      <c r="B1957" s="7"/>
      <c r="C1957" s="18"/>
      <c r="D1957" s="7"/>
      <c r="E1957" s="18"/>
      <c r="F1957" s="111"/>
      <c r="G1957" s="145"/>
      <c r="H1957" s="146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</row>
    <row r="1958" spans="1:32">
      <c r="A1958" s="18"/>
      <c r="B1958" s="7"/>
      <c r="C1958" s="18"/>
      <c r="D1958" s="7"/>
      <c r="E1958" s="18"/>
      <c r="F1958" s="111"/>
      <c r="G1958" s="145"/>
      <c r="H1958" s="146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</row>
    <row r="1959" spans="1:32">
      <c r="A1959" s="18"/>
      <c r="B1959" s="7"/>
      <c r="C1959" s="18"/>
      <c r="D1959" s="7"/>
      <c r="E1959" s="18"/>
      <c r="F1959" s="111"/>
      <c r="G1959" s="145"/>
      <c r="H1959" s="146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</row>
    <row r="1960" spans="1:32">
      <c r="A1960" s="18"/>
      <c r="B1960" s="7"/>
      <c r="C1960" s="18"/>
      <c r="D1960" s="7"/>
      <c r="E1960" s="18"/>
      <c r="F1960" s="111"/>
      <c r="G1960" s="145"/>
      <c r="H1960" s="146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</row>
    <row r="1961" spans="1:32">
      <c r="A1961" s="18"/>
      <c r="B1961" s="7"/>
      <c r="C1961" s="18"/>
      <c r="D1961" s="7"/>
      <c r="E1961" s="18"/>
      <c r="F1961" s="111"/>
      <c r="G1961" s="145"/>
      <c r="H1961" s="146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</row>
    <row r="1962" spans="1:32">
      <c r="A1962" s="18"/>
      <c r="B1962" s="7"/>
      <c r="C1962" s="18"/>
      <c r="D1962" s="7"/>
      <c r="E1962" s="18"/>
      <c r="F1962" s="111"/>
      <c r="G1962" s="145"/>
      <c r="H1962" s="146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</row>
    <row r="1963" spans="1:32">
      <c r="A1963" s="18"/>
      <c r="B1963" s="7"/>
      <c r="C1963" s="18"/>
      <c r="D1963" s="7"/>
      <c r="E1963" s="18"/>
      <c r="F1963" s="111"/>
      <c r="G1963" s="145"/>
      <c r="H1963" s="146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</row>
    <row r="1964" spans="1:32">
      <c r="A1964" s="18"/>
      <c r="B1964" s="7"/>
      <c r="C1964" s="18"/>
      <c r="D1964" s="7"/>
      <c r="E1964" s="18"/>
      <c r="F1964" s="111"/>
      <c r="G1964" s="145"/>
      <c r="H1964" s="146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</row>
    <row r="1965" spans="1:32">
      <c r="A1965" s="18"/>
      <c r="B1965" s="7"/>
      <c r="C1965" s="18"/>
      <c r="D1965" s="7"/>
      <c r="E1965" s="18"/>
      <c r="F1965" s="111"/>
      <c r="G1965" s="145"/>
      <c r="H1965" s="146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</row>
    <row r="1966" spans="1:32">
      <c r="A1966" s="18"/>
      <c r="B1966" s="7"/>
      <c r="C1966" s="18"/>
      <c r="D1966" s="7"/>
      <c r="E1966" s="18"/>
      <c r="F1966" s="111"/>
      <c r="G1966" s="145"/>
      <c r="H1966" s="146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</row>
    <row r="1967" spans="1:32">
      <c r="A1967" s="18"/>
      <c r="B1967" s="7"/>
      <c r="C1967" s="18"/>
      <c r="D1967" s="7"/>
      <c r="E1967" s="18"/>
      <c r="F1967" s="111"/>
      <c r="G1967" s="145"/>
      <c r="H1967" s="146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</row>
    <row r="1968" spans="1:32">
      <c r="A1968" s="18"/>
      <c r="B1968" s="7"/>
      <c r="C1968" s="18"/>
      <c r="D1968" s="7"/>
      <c r="E1968" s="18"/>
      <c r="F1968" s="111"/>
      <c r="G1968" s="145"/>
      <c r="H1968" s="146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</row>
    <row r="1969" spans="1:32">
      <c r="A1969" s="18"/>
      <c r="B1969" s="7"/>
      <c r="C1969" s="18"/>
      <c r="D1969" s="7"/>
      <c r="E1969" s="18"/>
      <c r="F1969" s="111"/>
      <c r="G1969" s="145"/>
      <c r="H1969" s="146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</row>
    <row r="1970" spans="1:32">
      <c r="A1970" s="18"/>
      <c r="B1970" s="7"/>
      <c r="C1970" s="18"/>
      <c r="D1970" s="7"/>
      <c r="E1970" s="18"/>
      <c r="F1970" s="111"/>
      <c r="G1970" s="145"/>
      <c r="H1970" s="146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</row>
    <row r="1971" spans="1:32">
      <c r="A1971" s="18"/>
      <c r="B1971" s="7"/>
      <c r="C1971" s="18"/>
      <c r="D1971" s="7"/>
      <c r="E1971" s="18"/>
      <c r="F1971" s="111"/>
      <c r="G1971" s="145"/>
      <c r="H1971" s="146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</row>
    <row r="1972" spans="1:32">
      <c r="A1972" s="18"/>
      <c r="B1972" s="7"/>
      <c r="C1972" s="18"/>
      <c r="D1972" s="7"/>
      <c r="E1972" s="18"/>
      <c r="F1972" s="111"/>
      <c r="G1972" s="145"/>
      <c r="H1972" s="146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</row>
    <row r="1973" spans="1:32">
      <c r="A1973" s="18"/>
      <c r="B1973" s="7"/>
      <c r="C1973" s="18"/>
      <c r="D1973" s="7"/>
      <c r="E1973" s="18"/>
      <c r="F1973" s="111"/>
      <c r="G1973" s="145"/>
      <c r="H1973" s="146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</row>
    <row r="1974" spans="1:32">
      <c r="A1974" s="18"/>
      <c r="B1974" s="7"/>
      <c r="C1974" s="18"/>
      <c r="D1974" s="7"/>
      <c r="E1974" s="18"/>
      <c r="F1974" s="111"/>
      <c r="G1974" s="145"/>
      <c r="H1974" s="146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</row>
    <row r="1975" spans="1:32">
      <c r="A1975" s="18"/>
      <c r="B1975" s="7"/>
      <c r="C1975" s="18"/>
      <c r="D1975" s="7"/>
      <c r="E1975" s="18"/>
      <c r="F1975" s="111"/>
      <c r="G1975" s="145"/>
      <c r="H1975" s="146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</row>
    <row r="1976" spans="1:32">
      <c r="A1976" s="18"/>
      <c r="B1976" s="7"/>
      <c r="C1976" s="18"/>
      <c r="D1976" s="7"/>
      <c r="E1976" s="18"/>
      <c r="F1976" s="111"/>
      <c r="G1976" s="145"/>
      <c r="H1976" s="146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</row>
    <row r="1977" spans="1:32">
      <c r="A1977" s="18"/>
      <c r="B1977" s="7"/>
      <c r="C1977" s="18"/>
      <c r="D1977" s="7"/>
      <c r="E1977" s="18"/>
      <c r="F1977" s="111"/>
      <c r="G1977" s="145"/>
      <c r="H1977" s="146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</row>
    <row r="1978" spans="1:32">
      <c r="A1978" s="18"/>
      <c r="B1978" s="7"/>
      <c r="C1978" s="18"/>
      <c r="D1978" s="7"/>
      <c r="E1978" s="18"/>
      <c r="F1978" s="111"/>
      <c r="G1978" s="145"/>
      <c r="H1978" s="146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</row>
    <row r="1979" spans="1:32">
      <c r="A1979" s="18"/>
      <c r="B1979" s="7"/>
      <c r="C1979" s="18"/>
      <c r="D1979" s="7"/>
      <c r="E1979" s="18"/>
      <c r="F1979" s="111"/>
      <c r="G1979" s="145"/>
      <c r="H1979" s="146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</row>
    <row r="1980" spans="1:32">
      <c r="A1980" s="18"/>
      <c r="B1980" s="7"/>
      <c r="C1980" s="18"/>
      <c r="D1980" s="7"/>
      <c r="E1980" s="18"/>
      <c r="F1980" s="111"/>
      <c r="G1980" s="145"/>
      <c r="H1980" s="146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</row>
    <row r="1981" spans="1:32">
      <c r="A1981" s="18"/>
      <c r="B1981" s="7"/>
      <c r="C1981" s="18"/>
      <c r="D1981" s="7"/>
      <c r="E1981" s="18"/>
      <c r="F1981" s="111"/>
      <c r="G1981" s="145"/>
      <c r="H1981" s="146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</row>
    <row r="1982" spans="1:32">
      <c r="A1982" s="18"/>
      <c r="B1982" s="7"/>
      <c r="C1982" s="18"/>
      <c r="D1982" s="7"/>
      <c r="E1982" s="18"/>
      <c r="F1982" s="111"/>
      <c r="G1982" s="145"/>
      <c r="H1982" s="146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</row>
    <row r="1983" spans="1:32">
      <c r="A1983" s="18"/>
      <c r="B1983" s="7"/>
      <c r="C1983" s="18"/>
      <c r="D1983" s="7"/>
      <c r="E1983" s="18"/>
      <c r="F1983" s="111"/>
      <c r="G1983" s="145"/>
      <c r="H1983" s="146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</row>
    <row r="1984" spans="1:32">
      <c r="A1984" s="18"/>
      <c r="B1984" s="7"/>
      <c r="C1984" s="18"/>
      <c r="D1984" s="7"/>
      <c r="E1984" s="18"/>
      <c r="F1984" s="111"/>
      <c r="G1984" s="145"/>
      <c r="H1984" s="146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</row>
    <row r="1985" spans="1:32">
      <c r="A1985" s="18"/>
      <c r="B1985" s="7"/>
      <c r="C1985" s="18"/>
      <c r="D1985" s="7"/>
      <c r="E1985" s="18"/>
      <c r="F1985" s="111"/>
      <c r="G1985" s="145"/>
      <c r="H1985" s="146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</row>
    <row r="1986" spans="1:32">
      <c r="A1986" s="18"/>
      <c r="B1986" s="7"/>
      <c r="C1986" s="18"/>
      <c r="D1986" s="7"/>
      <c r="E1986" s="18"/>
      <c r="F1986" s="111"/>
      <c r="G1986" s="145"/>
      <c r="H1986" s="146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</row>
    <row r="1987" spans="1:32">
      <c r="A1987" s="18"/>
      <c r="B1987" s="7"/>
      <c r="C1987" s="18"/>
      <c r="D1987" s="7"/>
      <c r="E1987" s="18"/>
      <c r="F1987" s="111"/>
      <c r="G1987" s="145"/>
      <c r="H1987" s="146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</row>
    <row r="1988" spans="1:32">
      <c r="A1988" s="18"/>
      <c r="B1988" s="7"/>
      <c r="C1988" s="18"/>
      <c r="D1988" s="7"/>
      <c r="E1988" s="18"/>
      <c r="F1988" s="111"/>
      <c r="G1988" s="145"/>
      <c r="H1988" s="146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</row>
    <row r="1989" spans="1:32">
      <c r="A1989" s="18"/>
      <c r="B1989" s="7"/>
      <c r="C1989" s="18"/>
      <c r="D1989" s="7"/>
      <c r="E1989" s="18"/>
      <c r="F1989" s="111"/>
      <c r="G1989" s="145"/>
      <c r="H1989" s="146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</row>
    <row r="1990" spans="1:32">
      <c r="A1990" s="18"/>
      <c r="B1990" s="7"/>
      <c r="C1990" s="18"/>
      <c r="D1990" s="7"/>
      <c r="E1990" s="18"/>
      <c r="F1990" s="111"/>
      <c r="G1990" s="145"/>
      <c r="H1990" s="146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</row>
    <row r="1991" spans="1:32">
      <c r="A1991" s="18"/>
      <c r="B1991" s="7"/>
      <c r="C1991" s="18"/>
      <c r="D1991" s="7"/>
      <c r="E1991" s="18"/>
      <c r="F1991" s="111"/>
      <c r="G1991" s="145"/>
      <c r="H1991" s="146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</row>
    <row r="1992" spans="1:32">
      <c r="A1992" s="18"/>
      <c r="B1992" s="7"/>
      <c r="C1992" s="18"/>
      <c r="D1992" s="7"/>
      <c r="E1992" s="18"/>
      <c r="F1992" s="111"/>
      <c r="G1992" s="145"/>
      <c r="H1992" s="146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</row>
    <row r="1993" spans="1:32">
      <c r="A1993" s="18"/>
      <c r="B1993" s="7"/>
      <c r="C1993" s="18"/>
      <c r="D1993" s="7"/>
      <c r="E1993" s="18"/>
      <c r="F1993" s="111"/>
      <c r="G1993" s="145"/>
      <c r="H1993" s="146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</row>
    <row r="1994" spans="1:32">
      <c r="A1994" s="18"/>
      <c r="B1994" s="7"/>
      <c r="C1994" s="18"/>
      <c r="D1994" s="7"/>
      <c r="E1994" s="18"/>
      <c r="F1994" s="111"/>
      <c r="G1994" s="145"/>
      <c r="H1994" s="146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</row>
    <row r="1995" spans="1:32">
      <c r="A1995" s="18"/>
      <c r="B1995" s="7"/>
      <c r="C1995" s="18"/>
      <c r="D1995" s="7"/>
      <c r="E1995" s="18"/>
      <c r="F1995" s="111"/>
      <c r="G1995" s="145"/>
      <c r="H1995" s="146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</row>
    <row r="1996" spans="1:32">
      <c r="A1996" s="18"/>
      <c r="B1996" s="7"/>
      <c r="C1996" s="18"/>
      <c r="D1996" s="7"/>
      <c r="E1996" s="18"/>
      <c r="F1996" s="111"/>
      <c r="G1996" s="145"/>
      <c r="H1996" s="146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</row>
    <row r="1997" spans="1:32">
      <c r="A1997" s="18"/>
      <c r="B1997" s="7"/>
      <c r="C1997" s="18"/>
      <c r="D1997" s="7"/>
      <c r="E1997" s="18"/>
      <c r="F1997" s="111"/>
      <c r="G1997" s="145"/>
      <c r="H1997" s="146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</row>
    <row r="1998" spans="1:32">
      <c r="A1998" s="18"/>
      <c r="B1998" s="7"/>
      <c r="C1998" s="18"/>
      <c r="D1998" s="7"/>
      <c r="E1998" s="18"/>
      <c r="F1998" s="111"/>
      <c r="G1998" s="145"/>
      <c r="H1998" s="146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</row>
    <row r="1999" spans="1:32">
      <c r="A1999" s="18"/>
      <c r="B1999" s="7"/>
      <c r="C1999" s="18"/>
      <c r="D1999" s="7"/>
      <c r="E1999" s="18"/>
      <c r="F1999" s="111"/>
      <c r="G1999" s="145"/>
      <c r="H1999" s="146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</row>
    <row r="2000" spans="1:32">
      <c r="A2000" s="18"/>
      <c r="B2000" s="7"/>
      <c r="C2000" s="18"/>
      <c r="D2000" s="7"/>
      <c r="E2000" s="18"/>
      <c r="F2000" s="111"/>
      <c r="G2000" s="145"/>
      <c r="H2000" s="146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</row>
    <row r="2001" spans="1:32">
      <c r="A2001" s="18"/>
      <c r="B2001" s="7"/>
      <c r="C2001" s="18"/>
      <c r="D2001" s="7"/>
      <c r="E2001" s="18"/>
      <c r="F2001" s="111"/>
      <c r="G2001" s="145"/>
      <c r="H2001" s="146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</row>
    <row r="2002" spans="1:32">
      <c r="A2002" s="18"/>
      <c r="B2002" s="7"/>
      <c r="C2002" s="18"/>
      <c r="D2002" s="7"/>
      <c r="E2002" s="18"/>
      <c r="F2002" s="111"/>
      <c r="G2002" s="145"/>
      <c r="H2002" s="146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</row>
    <row r="2003" spans="1:32">
      <c r="A2003" s="18"/>
      <c r="B2003" s="7"/>
      <c r="C2003" s="18"/>
      <c r="D2003" s="7"/>
      <c r="E2003" s="18"/>
      <c r="F2003" s="111"/>
      <c r="G2003" s="145"/>
      <c r="H2003" s="146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</row>
    <row r="2004" spans="1:32">
      <c r="A2004" s="18"/>
      <c r="B2004" s="7"/>
      <c r="C2004" s="18"/>
      <c r="D2004" s="7"/>
      <c r="E2004" s="18"/>
      <c r="F2004" s="111"/>
      <c r="G2004" s="145"/>
      <c r="H2004" s="146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</row>
    <row r="2005" spans="1:32">
      <c r="A2005" s="18"/>
      <c r="B2005" s="7"/>
      <c r="C2005" s="18"/>
      <c r="D2005" s="7"/>
      <c r="E2005" s="18"/>
      <c r="F2005" s="111"/>
      <c r="G2005" s="145"/>
      <c r="H2005" s="146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</row>
    <row r="2006" spans="1:32">
      <c r="A2006" s="18"/>
      <c r="B2006" s="7"/>
      <c r="C2006" s="18"/>
      <c r="D2006" s="7"/>
      <c r="E2006" s="18"/>
      <c r="F2006" s="111"/>
      <c r="G2006" s="145"/>
      <c r="H2006" s="146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</row>
    <row r="2007" spans="1:32">
      <c r="A2007" s="18"/>
      <c r="B2007" s="7"/>
      <c r="C2007" s="18"/>
      <c r="D2007" s="7"/>
      <c r="E2007" s="18"/>
      <c r="F2007" s="111"/>
      <c r="G2007" s="145"/>
      <c r="H2007" s="146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</row>
    <row r="2008" spans="1:32">
      <c r="A2008" s="18"/>
      <c r="B2008" s="7"/>
      <c r="C2008" s="18"/>
      <c r="D2008" s="7"/>
      <c r="E2008" s="18"/>
      <c r="F2008" s="111"/>
      <c r="G2008" s="145"/>
      <c r="H2008" s="146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</row>
    <row r="2009" spans="1:32">
      <c r="A2009" s="18"/>
      <c r="B2009" s="7"/>
      <c r="C2009" s="18"/>
      <c r="D2009" s="7"/>
      <c r="E2009" s="18"/>
      <c r="F2009" s="111"/>
      <c r="G2009" s="145"/>
      <c r="H2009" s="146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</row>
    <row r="2010" spans="1:32">
      <c r="A2010" s="18"/>
      <c r="B2010" s="7"/>
      <c r="C2010" s="18"/>
      <c r="D2010" s="7"/>
      <c r="E2010" s="18"/>
      <c r="F2010" s="111"/>
      <c r="G2010" s="145"/>
      <c r="H2010" s="146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</row>
    <row r="2011" spans="1:32">
      <c r="A2011" s="18"/>
      <c r="B2011" s="7"/>
      <c r="C2011" s="18"/>
      <c r="D2011" s="7"/>
      <c r="E2011" s="18"/>
      <c r="F2011" s="111"/>
      <c r="G2011" s="145"/>
      <c r="H2011" s="146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</row>
    <row r="2012" spans="1:32">
      <c r="A2012" s="18"/>
      <c r="B2012" s="7"/>
      <c r="C2012" s="18"/>
      <c r="D2012" s="7"/>
      <c r="E2012" s="18"/>
      <c r="F2012" s="111"/>
      <c r="G2012" s="145"/>
      <c r="H2012" s="146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</row>
    <row r="2013" spans="1:32">
      <c r="A2013" s="18"/>
      <c r="B2013" s="7"/>
      <c r="C2013" s="18"/>
      <c r="D2013" s="7"/>
      <c r="E2013" s="18"/>
      <c r="F2013" s="111"/>
      <c r="G2013" s="145"/>
      <c r="H2013" s="146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</row>
    <row r="2014" spans="1:32">
      <c r="A2014" s="18"/>
      <c r="B2014" s="7"/>
      <c r="C2014" s="18"/>
      <c r="D2014" s="7"/>
      <c r="E2014" s="18"/>
      <c r="F2014" s="111"/>
      <c r="G2014" s="145"/>
      <c r="H2014" s="146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</row>
    <row r="2015" spans="1:32">
      <c r="A2015" s="18"/>
      <c r="B2015" s="7"/>
      <c r="C2015" s="18"/>
      <c r="D2015" s="7"/>
      <c r="E2015" s="18"/>
      <c r="F2015" s="111"/>
      <c r="G2015" s="145"/>
      <c r="H2015" s="146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</row>
    <row r="2016" spans="1:32">
      <c r="A2016" s="18"/>
      <c r="B2016" s="7"/>
      <c r="C2016" s="18"/>
      <c r="D2016" s="7"/>
      <c r="E2016" s="18"/>
      <c r="F2016" s="111"/>
      <c r="G2016" s="145"/>
      <c r="H2016" s="146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</row>
    <row r="2017" spans="1:32">
      <c r="A2017" s="18"/>
      <c r="B2017" s="7"/>
      <c r="C2017" s="18"/>
      <c r="D2017" s="7"/>
      <c r="E2017" s="18"/>
      <c r="F2017" s="111"/>
      <c r="G2017" s="145"/>
      <c r="H2017" s="146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</row>
    <row r="2018" spans="1:32">
      <c r="A2018" s="18"/>
      <c r="B2018" s="7"/>
      <c r="C2018" s="18"/>
      <c r="D2018" s="7"/>
      <c r="E2018" s="18"/>
      <c r="F2018" s="111"/>
      <c r="G2018" s="145"/>
      <c r="H2018" s="146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</row>
    <row r="2019" spans="1:32">
      <c r="A2019" s="18"/>
      <c r="B2019" s="7"/>
      <c r="C2019" s="18"/>
      <c r="D2019" s="7"/>
      <c r="E2019" s="18"/>
      <c r="F2019" s="111"/>
      <c r="G2019" s="145"/>
      <c r="H2019" s="146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</row>
    <row r="2020" spans="1:32">
      <c r="A2020" s="18"/>
      <c r="B2020" s="7"/>
      <c r="C2020" s="18"/>
      <c r="D2020" s="7"/>
      <c r="E2020" s="18"/>
      <c r="F2020" s="111"/>
      <c r="G2020" s="145"/>
      <c r="H2020" s="146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</row>
    <row r="2021" spans="1:32">
      <c r="A2021" s="18"/>
      <c r="B2021" s="7"/>
      <c r="C2021" s="18"/>
      <c r="D2021" s="7"/>
      <c r="E2021" s="18"/>
      <c r="F2021" s="111"/>
      <c r="G2021" s="145"/>
      <c r="H2021" s="146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</row>
    <row r="2022" spans="1:32">
      <c r="A2022" s="18"/>
      <c r="B2022" s="7"/>
      <c r="C2022" s="18"/>
      <c r="D2022" s="7"/>
      <c r="E2022" s="18"/>
      <c r="F2022" s="111"/>
      <c r="G2022" s="145"/>
      <c r="H2022" s="146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</row>
    <row r="2023" spans="1:32">
      <c r="A2023" s="18"/>
      <c r="B2023" s="7"/>
      <c r="C2023" s="18"/>
      <c r="D2023" s="7"/>
      <c r="E2023" s="18"/>
      <c r="F2023" s="111"/>
      <c r="G2023" s="145"/>
      <c r="H2023" s="146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</row>
    <row r="2024" spans="1:32">
      <c r="A2024" s="18"/>
      <c r="B2024" s="7"/>
      <c r="C2024" s="18"/>
      <c r="D2024" s="7"/>
      <c r="E2024" s="18"/>
      <c r="F2024" s="111"/>
      <c r="G2024" s="145"/>
      <c r="H2024" s="146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</row>
    <row r="2025" spans="1:32">
      <c r="A2025" s="18"/>
      <c r="B2025" s="7"/>
      <c r="C2025" s="18"/>
      <c r="D2025" s="7"/>
      <c r="E2025" s="18"/>
      <c r="F2025" s="111"/>
      <c r="G2025" s="145"/>
      <c r="H2025" s="146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</row>
    <row r="2026" spans="1:32">
      <c r="A2026" s="18"/>
      <c r="B2026" s="7"/>
      <c r="C2026" s="18"/>
      <c r="D2026" s="7"/>
      <c r="E2026" s="18"/>
      <c r="F2026" s="111"/>
      <c r="G2026" s="145"/>
      <c r="H2026" s="146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</row>
    <row r="2027" spans="1:32">
      <c r="A2027" s="18"/>
      <c r="B2027" s="7"/>
      <c r="C2027" s="18"/>
      <c r="D2027" s="7"/>
      <c r="E2027" s="18"/>
      <c r="F2027" s="111"/>
      <c r="G2027" s="145"/>
      <c r="H2027" s="146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</row>
    <row r="2028" spans="1:32">
      <c r="A2028" s="18"/>
      <c r="B2028" s="7"/>
      <c r="C2028" s="18"/>
      <c r="D2028" s="7"/>
      <c r="E2028" s="18"/>
      <c r="F2028" s="111"/>
      <c r="G2028" s="145"/>
      <c r="H2028" s="146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</row>
    <row r="2029" spans="1:32">
      <c r="A2029" s="18"/>
      <c r="B2029" s="7"/>
      <c r="C2029" s="18"/>
      <c r="D2029" s="7"/>
      <c r="E2029" s="18"/>
      <c r="F2029" s="111"/>
      <c r="G2029" s="145"/>
      <c r="H2029" s="146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</row>
    <row r="2030" spans="1:32">
      <c r="A2030" s="18"/>
      <c r="B2030" s="7"/>
      <c r="C2030" s="18"/>
      <c r="D2030" s="7"/>
      <c r="E2030" s="18"/>
      <c r="F2030" s="111"/>
      <c r="G2030" s="145"/>
      <c r="H2030" s="146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</row>
    <row r="2031" spans="1:32">
      <c r="A2031" s="18"/>
      <c r="B2031" s="7"/>
      <c r="C2031" s="18"/>
      <c r="D2031" s="7"/>
      <c r="E2031" s="18"/>
      <c r="F2031" s="111"/>
      <c r="G2031" s="145"/>
      <c r="H2031" s="146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</row>
    <row r="2032" spans="1:32">
      <c r="A2032" s="18"/>
      <c r="B2032" s="7"/>
      <c r="C2032" s="18"/>
      <c r="D2032" s="7"/>
      <c r="E2032" s="18"/>
      <c r="F2032" s="111"/>
      <c r="G2032" s="145"/>
      <c r="H2032" s="146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</row>
    <row r="2033" spans="1:32">
      <c r="A2033" s="18"/>
      <c r="B2033" s="7"/>
      <c r="C2033" s="18"/>
      <c r="D2033" s="7"/>
      <c r="E2033" s="18"/>
      <c r="F2033" s="111"/>
      <c r="G2033" s="145"/>
      <c r="H2033" s="146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</row>
    <row r="2034" spans="1:32">
      <c r="A2034" s="18"/>
      <c r="B2034" s="7"/>
      <c r="C2034" s="18"/>
      <c r="D2034" s="7"/>
      <c r="E2034" s="18"/>
      <c r="F2034" s="111"/>
      <c r="G2034" s="145"/>
      <c r="H2034" s="146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</row>
    <row r="2035" spans="1:32">
      <c r="A2035" s="18"/>
      <c r="B2035" s="7"/>
      <c r="C2035" s="18"/>
      <c r="D2035" s="7"/>
      <c r="E2035" s="18"/>
      <c r="F2035" s="111"/>
      <c r="G2035" s="145"/>
      <c r="H2035" s="146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</row>
    <row r="2036" spans="1:32">
      <c r="A2036" s="18"/>
      <c r="B2036" s="7"/>
      <c r="C2036" s="18"/>
      <c r="D2036" s="7"/>
      <c r="E2036" s="18"/>
      <c r="F2036" s="111"/>
      <c r="G2036" s="145"/>
      <c r="H2036" s="146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</row>
    <row r="2037" spans="1:32">
      <c r="A2037" s="18"/>
      <c r="B2037" s="7"/>
      <c r="C2037" s="18"/>
      <c r="D2037" s="7"/>
      <c r="E2037" s="18"/>
      <c r="F2037" s="111"/>
      <c r="G2037" s="145"/>
      <c r="H2037" s="146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</row>
    <row r="2038" spans="1:32">
      <c r="A2038" s="18"/>
      <c r="B2038" s="7"/>
      <c r="C2038" s="18"/>
      <c r="D2038" s="7"/>
      <c r="E2038" s="18"/>
      <c r="F2038" s="111"/>
      <c r="G2038" s="145"/>
      <c r="H2038" s="146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</row>
    <row r="2039" spans="1:32">
      <c r="A2039" s="18"/>
      <c r="B2039" s="7"/>
      <c r="C2039" s="18"/>
      <c r="D2039" s="7"/>
      <c r="E2039" s="18"/>
      <c r="F2039" s="111"/>
      <c r="G2039" s="145"/>
      <c r="H2039" s="146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</row>
    <row r="2040" spans="1:32">
      <c r="A2040" s="18"/>
      <c r="B2040" s="7"/>
      <c r="C2040" s="18"/>
      <c r="D2040" s="7"/>
      <c r="E2040" s="18"/>
      <c r="F2040" s="111"/>
      <c r="G2040" s="145"/>
      <c r="H2040" s="146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</row>
    <row r="2041" spans="1:32">
      <c r="A2041" s="18"/>
      <c r="B2041" s="7"/>
      <c r="C2041" s="18"/>
      <c r="D2041" s="7"/>
      <c r="E2041" s="18"/>
      <c r="F2041" s="111"/>
      <c r="G2041" s="145"/>
      <c r="H2041" s="146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</row>
    <row r="2042" spans="1:32">
      <c r="A2042" s="18"/>
      <c r="B2042" s="7"/>
      <c r="C2042" s="18"/>
      <c r="D2042" s="7"/>
      <c r="E2042" s="18"/>
      <c r="F2042" s="111"/>
      <c r="G2042" s="145"/>
      <c r="H2042" s="146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</row>
    <row r="2043" spans="1:32">
      <c r="A2043" s="18"/>
      <c r="B2043" s="7"/>
      <c r="C2043" s="18"/>
      <c r="D2043" s="7"/>
      <c r="E2043" s="18"/>
      <c r="F2043" s="111"/>
      <c r="G2043" s="145"/>
      <c r="H2043" s="146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</row>
    <row r="2044" spans="1:32">
      <c r="A2044" s="18"/>
      <c r="B2044" s="7"/>
      <c r="C2044" s="18"/>
      <c r="D2044" s="7"/>
      <c r="E2044" s="18"/>
      <c r="F2044" s="111"/>
      <c r="G2044" s="145"/>
      <c r="H2044" s="146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</row>
    <row r="2045" spans="1:32">
      <c r="A2045" s="18"/>
      <c r="B2045" s="7"/>
      <c r="C2045" s="18"/>
      <c r="D2045" s="7"/>
      <c r="E2045" s="18"/>
      <c r="F2045" s="111"/>
      <c r="G2045" s="145"/>
      <c r="H2045" s="146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</row>
    <row r="2046" spans="1:32">
      <c r="A2046" s="18"/>
      <c r="B2046" s="7"/>
      <c r="C2046" s="18"/>
      <c r="D2046" s="7"/>
      <c r="E2046" s="18"/>
      <c r="F2046" s="111"/>
      <c r="G2046" s="145"/>
      <c r="H2046" s="146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</row>
    <row r="2047" spans="1:32">
      <c r="A2047" s="18"/>
      <c r="B2047" s="7"/>
      <c r="C2047" s="18"/>
      <c r="D2047" s="7"/>
      <c r="E2047" s="18"/>
      <c r="F2047" s="111"/>
      <c r="G2047" s="145"/>
      <c r="H2047" s="146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</row>
    <row r="2048" spans="1:32">
      <c r="A2048" s="18"/>
      <c r="B2048" s="7"/>
      <c r="C2048" s="18"/>
      <c r="D2048" s="7"/>
      <c r="E2048" s="18"/>
      <c r="F2048" s="111"/>
      <c r="G2048" s="145"/>
      <c r="H2048" s="146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</row>
    <row r="2049" spans="1:32">
      <c r="A2049" s="18"/>
      <c r="B2049" s="7"/>
      <c r="C2049" s="18"/>
      <c r="D2049" s="7"/>
      <c r="E2049" s="18"/>
      <c r="F2049" s="111"/>
      <c r="G2049" s="145"/>
      <c r="H2049" s="146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</row>
    <row r="2050" spans="1:32">
      <c r="A2050" s="18"/>
      <c r="B2050" s="7"/>
      <c r="C2050" s="18"/>
      <c r="D2050" s="7"/>
      <c r="E2050" s="18"/>
      <c r="F2050" s="111"/>
      <c r="G2050" s="145"/>
      <c r="H2050" s="146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</row>
    <row r="2051" spans="1:32">
      <c r="A2051" s="18"/>
      <c r="B2051" s="7"/>
      <c r="C2051" s="18"/>
      <c r="D2051" s="7"/>
      <c r="E2051" s="18"/>
      <c r="F2051" s="111"/>
      <c r="G2051" s="145"/>
      <c r="H2051" s="146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</row>
    <row r="2052" spans="1:32">
      <c r="A2052" s="18"/>
      <c r="B2052" s="7"/>
      <c r="C2052" s="18"/>
      <c r="D2052" s="7"/>
      <c r="E2052" s="18"/>
      <c r="F2052" s="111"/>
      <c r="G2052" s="145"/>
      <c r="H2052" s="146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</row>
    <row r="2053" spans="1:32">
      <c r="A2053" s="18"/>
      <c r="B2053" s="7"/>
      <c r="C2053" s="18"/>
      <c r="D2053" s="7"/>
      <c r="E2053" s="18"/>
      <c r="F2053" s="111"/>
      <c r="G2053" s="145"/>
      <c r="H2053" s="146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</row>
    <row r="2054" spans="1:32">
      <c r="A2054" s="18"/>
      <c r="B2054" s="7"/>
      <c r="C2054" s="18"/>
      <c r="D2054" s="7"/>
      <c r="E2054" s="18"/>
      <c r="F2054" s="111"/>
      <c r="G2054" s="145"/>
      <c r="H2054" s="146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</row>
    <row r="2055" spans="1:32">
      <c r="A2055" s="18"/>
      <c r="B2055" s="7"/>
      <c r="C2055" s="18"/>
      <c r="D2055" s="7"/>
      <c r="E2055" s="18"/>
      <c r="F2055" s="111"/>
      <c r="G2055" s="145"/>
      <c r="H2055" s="146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</row>
    <row r="2056" spans="1:32">
      <c r="A2056" s="18"/>
      <c r="B2056" s="7"/>
      <c r="C2056" s="18"/>
      <c r="D2056" s="7"/>
      <c r="E2056" s="18"/>
      <c r="F2056" s="111"/>
      <c r="G2056" s="145"/>
      <c r="H2056" s="146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</row>
    <row r="2057" spans="1:32">
      <c r="A2057" s="18"/>
      <c r="B2057" s="7"/>
      <c r="C2057" s="18"/>
      <c r="D2057" s="7"/>
      <c r="E2057" s="18"/>
      <c r="F2057" s="111"/>
      <c r="G2057" s="145"/>
      <c r="H2057" s="146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</row>
    <row r="2058" spans="1:32">
      <c r="A2058" s="18"/>
      <c r="B2058" s="7"/>
      <c r="C2058" s="18"/>
      <c r="D2058" s="7"/>
      <c r="E2058" s="18"/>
      <c r="F2058" s="111"/>
      <c r="G2058" s="145"/>
      <c r="H2058" s="146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</row>
    <row r="2059" spans="1:32">
      <c r="A2059" s="18"/>
      <c r="B2059" s="7"/>
      <c r="C2059" s="18"/>
      <c r="D2059" s="7"/>
      <c r="E2059" s="18"/>
      <c r="F2059" s="111"/>
      <c r="G2059" s="145"/>
      <c r="H2059" s="146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</row>
    <row r="2060" spans="1:32">
      <c r="A2060" s="18"/>
      <c r="B2060" s="7"/>
      <c r="C2060" s="18"/>
      <c r="D2060" s="7"/>
      <c r="E2060" s="18"/>
      <c r="F2060" s="111"/>
      <c r="G2060" s="145"/>
      <c r="H2060" s="146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</row>
    <row r="2061" spans="1:32">
      <c r="A2061" s="18"/>
      <c r="B2061" s="7"/>
      <c r="C2061" s="18"/>
      <c r="D2061" s="7"/>
      <c r="E2061" s="18"/>
      <c r="F2061" s="111"/>
      <c r="G2061" s="145"/>
      <c r="H2061" s="146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</row>
    <row r="2062" spans="1:32">
      <c r="A2062" s="18"/>
      <c r="B2062" s="7"/>
      <c r="C2062" s="18"/>
      <c r="D2062" s="7"/>
      <c r="E2062" s="18"/>
      <c r="F2062" s="111"/>
      <c r="G2062" s="145"/>
      <c r="H2062" s="146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</row>
    <row r="2063" spans="1:32">
      <c r="A2063" s="18"/>
      <c r="B2063" s="7"/>
      <c r="C2063" s="18"/>
      <c r="D2063" s="7"/>
      <c r="E2063" s="18"/>
      <c r="F2063" s="111"/>
      <c r="G2063" s="145"/>
      <c r="H2063" s="146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</row>
    <row r="2064" spans="1:32">
      <c r="A2064" s="18"/>
      <c r="B2064" s="7"/>
      <c r="C2064" s="18"/>
      <c r="D2064" s="7"/>
      <c r="E2064" s="18"/>
      <c r="F2064" s="111"/>
      <c r="G2064" s="145"/>
      <c r="H2064" s="146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</row>
    <row r="2065" spans="1:32">
      <c r="A2065" s="18"/>
      <c r="B2065" s="7"/>
      <c r="C2065" s="18"/>
      <c r="D2065" s="7"/>
      <c r="E2065" s="18"/>
      <c r="F2065" s="111"/>
      <c r="G2065" s="145"/>
      <c r="H2065" s="146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</row>
    <row r="2066" spans="1:32">
      <c r="A2066" s="18"/>
      <c r="B2066" s="7"/>
      <c r="C2066" s="18"/>
      <c r="D2066" s="7"/>
      <c r="E2066" s="18"/>
      <c r="F2066" s="111"/>
      <c r="G2066" s="145"/>
      <c r="H2066" s="146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</row>
    <row r="2067" spans="1:32">
      <c r="A2067" s="18"/>
      <c r="B2067" s="7"/>
      <c r="C2067" s="18"/>
      <c r="D2067" s="7"/>
      <c r="E2067" s="18"/>
      <c r="F2067" s="111"/>
      <c r="G2067" s="145"/>
      <c r="H2067" s="146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</row>
    <row r="2068" spans="1:32">
      <c r="A2068" s="18"/>
      <c r="B2068" s="7"/>
      <c r="C2068" s="18"/>
      <c r="D2068" s="7"/>
      <c r="E2068" s="18"/>
      <c r="F2068" s="111"/>
      <c r="G2068" s="145"/>
      <c r="H2068" s="146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</row>
    <row r="2069" spans="1:32">
      <c r="A2069" s="18"/>
      <c r="B2069" s="7"/>
      <c r="C2069" s="18"/>
      <c r="D2069" s="7"/>
      <c r="E2069" s="18"/>
      <c r="F2069" s="111"/>
      <c r="G2069" s="145"/>
      <c r="H2069" s="146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</row>
    <row r="2070" spans="1:32">
      <c r="A2070" s="18"/>
      <c r="B2070" s="7"/>
      <c r="C2070" s="18"/>
      <c r="D2070" s="7"/>
      <c r="E2070" s="18"/>
      <c r="F2070" s="111"/>
      <c r="G2070" s="145"/>
      <c r="H2070" s="146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</row>
    <row r="2071" spans="1:32">
      <c r="A2071" s="18"/>
      <c r="B2071" s="7"/>
      <c r="C2071" s="18"/>
      <c r="D2071" s="7"/>
      <c r="E2071" s="18"/>
      <c r="F2071" s="111"/>
      <c r="G2071" s="145"/>
      <c r="H2071" s="146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</row>
    <row r="2072" spans="1:32">
      <c r="A2072" s="18"/>
      <c r="B2072" s="7"/>
      <c r="C2072" s="18"/>
      <c r="D2072" s="7"/>
      <c r="E2072" s="18"/>
      <c r="F2072" s="111"/>
      <c r="G2072" s="145"/>
      <c r="H2072" s="146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</row>
    <row r="2073" spans="1:32">
      <c r="A2073" s="18"/>
      <c r="B2073" s="7"/>
      <c r="C2073" s="18"/>
      <c r="D2073" s="7"/>
      <c r="E2073" s="18"/>
      <c r="F2073" s="111"/>
      <c r="G2073" s="145"/>
      <c r="H2073" s="146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</row>
    <row r="2074" spans="1:32">
      <c r="A2074" s="18"/>
      <c r="B2074" s="7"/>
      <c r="C2074" s="18"/>
      <c r="D2074" s="7"/>
      <c r="E2074" s="18"/>
      <c r="F2074" s="111"/>
      <c r="G2074" s="145"/>
      <c r="H2074" s="146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</row>
    <row r="2075" spans="1:32">
      <c r="A2075" s="18"/>
      <c r="B2075" s="7"/>
      <c r="C2075" s="18"/>
      <c r="D2075" s="7"/>
      <c r="E2075" s="18"/>
      <c r="F2075" s="111"/>
      <c r="G2075" s="145"/>
      <c r="H2075" s="146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</row>
    <row r="2076" spans="1:32">
      <c r="A2076" s="18"/>
      <c r="B2076" s="7"/>
      <c r="C2076" s="18"/>
      <c r="D2076" s="7"/>
      <c r="E2076" s="18"/>
      <c r="F2076" s="111"/>
      <c r="G2076" s="145"/>
      <c r="H2076" s="146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</row>
    <row r="2077" spans="1:32">
      <c r="A2077" s="18"/>
      <c r="B2077" s="7"/>
      <c r="C2077" s="18"/>
      <c r="D2077" s="7"/>
      <c r="E2077" s="18"/>
      <c r="F2077" s="111"/>
      <c r="G2077" s="145"/>
      <c r="H2077" s="146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</row>
    <row r="2078" spans="1:32">
      <c r="A2078" s="18"/>
      <c r="B2078" s="7"/>
      <c r="C2078" s="18"/>
      <c r="D2078" s="7"/>
      <c r="E2078" s="18"/>
      <c r="F2078" s="111"/>
      <c r="G2078" s="145"/>
      <c r="H2078" s="146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</row>
    <row r="2079" spans="1:32">
      <c r="A2079" s="18"/>
      <c r="B2079" s="7"/>
      <c r="C2079" s="18"/>
      <c r="D2079" s="7"/>
      <c r="E2079" s="18"/>
      <c r="F2079" s="111"/>
      <c r="G2079" s="145"/>
      <c r="H2079" s="146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</row>
    <row r="2080" spans="1:32">
      <c r="A2080" s="18"/>
      <c r="B2080" s="7"/>
      <c r="C2080" s="18"/>
      <c r="D2080" s="7"/>
      <c r="E2080" s="18"/>
      <c r="F2080" s="111"/>
      <c r="G2080" s="145"/>
      <c r="H2080" s="146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</row>
    <row r="2081" spans="1:32">
      <c r="A2081" s="18"/>
      <c r="B2081" s="7"/>
      <c r="C2081" s="18"/>
      <c r="D2081" s="7"/>
      <c r="E2081" s="18"/>
      <c r="F2081" s="111"/>
      <c r="G2081" s="145"/>
      <c r="H2081" s="146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</row>
    <row r="2082" spans="1:32">
      <c r="A2082" s="18"/>
      <c r="B2082" s="7"/>
      <c r="C2082" s="18"/>
      <c r="D2082" s="7"/>
      <c r="E2082" s="18"/>
      <c r="F2082" s="111"/>
      <c r="G2082" s="145"/>
      <c r="H2082" s="146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</row>
    <row r="2083" spans="1:32">
      <c r="A2083" s="18"/>
      <c r="B2083" s="7"/>
      <c r="C2083" s="18"/>
      <c r="D2083" s="7"/>
      <c r="E2083" s="18"/>
      <c r="F2083" s="111"/>
      <c r="G2083" s="145"/>
      <c r="H2083" s="146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</row>
    <row r="2084" spans="1:32">
      <c r="A2084" s="18"/>
      <c r="B2084" s="7"/>
      <c r="C2084" s="18"/>
      <c r="D2084" s="7"/>
      <c r="E2084" s="18"/>
      <c r="F2084" s="111"/>
      <c r="G2084" s="145"/>
      <c r="H2084" s="146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</row>
    <row r="2085" spans="1:32">
      <c r="A2085" s="18"/>
      <c r="B2085" s="7"/>
      <c r="C2085" s="18"/>
      <c r="D2085" s="7"/>
      <c r="E2085" s="18"/>
      <c r="F2085" s="111"/>
      <c r="G2085" s="145"/>
      <c r="H2085" s="146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</row>
    <row r="2086" spans="1:32">
      <c r="A2086" s="18"/>
      <c r="B2086" s="7"/>
      <c r="C2086" s="18"/>
      <c r="D2086" s="7"/>
      <c r="E2086" s="18"/>
      <c r="F2086" s="111"/>
      <c r="G2086" s="145"/>
      <c r="H2086" s="146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</row>
    <row r="2087" spans="1:32">
      <c r="A2087" s="18"/>
      <c r="B2087" s="7"/>
      <c r="C2087" s="18"/>
      <c r="D2087" s="7"/>
      <c r="E2087" s="18"/>
      <c r="F2087" s="111"/>
      <c r="G2087" s="145"/>
      <c r="H2087" s="146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</row>
    <row r="2088" spans="1:32">
      <c r="A2088" s="18"/>
      <c r="B2088" s="7"/>
      <c r="C2088" s="18"/>
      <c r="D2088" s="7"/>
      <c r="E2088" s="18"/>
      <c r="F2088" s="111"/>
      <c r="G2088" s="145"/>
      <c r="H2088" s="146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</row>
    <row r="2089" spans="1:32">
      <c r="A2089" s="18"/>
      <c r="B2089" s="7"/>
      <c r="C2089" s="18"/>
      <c r="D2089" s="7"/>
      <c r="E2089" s="18"/>
      <c r="F2089" s="111"/>
      <c r="G2089" s="145"/>
      <c r="H2089" s="146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</row>
    <row r="2090" spans="1:32">
      <c r="A2090" s="18"/>
      <c r="B2090" s="7"/>
      <c r="C2090" s="18"/>
      <c r="D2090" s="7"/>
      <c r="E2090" s="18"/>
      <c r="F2090" s="111"/>
      <c r="G2090" s="145"/>
      <c r="H2090" s="146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</row>
    <row r="2091" spans="1:32">
      <c r="A2091" s="18"/>
      <c r="B2091" s="7"/>
      <c r="C2091" s="18"/>
      <c r="D2091" s="7"/>
      <c r="E2091" s="18"/>
      <c r="F2091" s="111"/>
      <c r="G2091" s="145"/>
      <c r="H2091" s="146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</row>
    <row r="2092" spans="1:32">
      <c r="A2092" s="18"/>
      <c r="B2092" s="7"/>
      <c r="C2092" s="18"/>
      <c r="D2092" s="7"/>
      <c r="E2092" s="18"/>
      <c r="F2092" s="111"/>
      <c r="G2092" s="145"/>
      <c r="H2092" s="146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</row>
    <row r="2093" spans="1:32">
      <c r="A2093" s="18"/>
      <c r="B2093" s="7"/>
      <c r="C2093" s="18"/>
      <c r="D2093" s="7"/>
      <c r="E2093" s="18"/>
      <c r="F2093" s="111"/>
      <c r="G2093" s="145"/>
      <c r="H2093" s="146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</row>
    <row r="2094" spans="1:32">
      <c r="A2094" s="18"/>
      <c r="B2094" s="7"/>
      <c r="C2094" s="18"/>
      <c r="D2094" s="7"/>
      <c r="E2094" s="18"/>
      <c r="F2094" s="111"/>
      <c r="G2094" s="145"/>
      <c r="H2094" s="146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</row>
    <row r="2095" spans="1:32">
      <c r="A2095" s="18"/>
      <c r="B2095" s="7"/>
      <c r="C2095" s="18"/>
      <c r="D2095" s="7"/>
      <c r="E2095" s="18"/>
      <c r="F2095" s="111"/>
      <c r="G2095" s="145"/>
      <c r="H2095" s="146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</row>
    <row r="2096" spans="1:32">
      <c r="A2096" s="18"/>
      <c r="B2096" s="7"/>
      <c r="C2096" s="18"/>
      <c r="D2096" s="7"/>
      <c r="E2096" s="18"/>
      <c r="F2096" s="111"/>
      <c r="G2096" s="145"/>
      <c r="H2096" s="146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</row>
    <row r="2097" spans="1:32">
      <c r="A2097" s="18"/>
      <c r="B2097" s="7"/>
      <c r="C2097" s="18"/>
      <c r="D2097" s="7"/>
      <c r="E2097" s="18"/>
      <c r="F2097" s="111"/>
      <c r="G2097" s="145"/>
      <c r="H2097" s="146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</row>
    <row r="2098" spans="1:32">
      <c r="A2098" s="18"/>
      <c r="B2098" s="7"/>
      <c r="C2098" s="18"/>
      <c r="D2098" s="7"/>
      <c r="E2098" s="18"/>
      <c r="F2098" s="111"/>
      <c r="G2098" s="145"/>
      <c r="H2098" s="146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</row>
    <row r="2099" spans="1:32">
      <c r="A2099" s="18"/>
      <c r="B2099" s="7"/>
      <c r="C2099" s="18"/>
      <c r="D2099" s="7"/>
      <c r="E2099" s="18"/>
      <c r="F2099" s="111"/>
      <c r="G2099" s="145"/>
      <c r="H2099" s="146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</row>
    <row r="2100" spans="1:32">
      <c r="A2100" s="18"/>
      <c r="B2100" s="7"/>
      <c r="C2100" s="18"/>
      <c r="D2100" s="7"/>
      <c r="E2100" s="18"/>
      <c r="F2100" s="111"/>
      <c r="G2100" s="145"/>
      <c r="H2100" s="146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</row>
    <row r="2101" spans="1:32">
      <c r="A2101" s="18"/>
      <c r="B2101" s="7"/>
      <c r="C2101" s="18"/>
      <c r="D2101" s="7"/>
      <c r="E2101" s="18"/>
      <c r="F2101" s="111"/>
      <c r="G2101" s="145"/>
      <c r="H2101" s="146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</row>
    <row r="2102" spans="1:32">
      <c r="A2102" s="18"/>
      <c r="B2102" s="7"/>
      <c r="C2102" s="18"/>
      <c r="D2102" s="7"/>
      <c r="E2102" s="18"/>
      <c r="F2102" s="111"/>
      <c r="G2102" s="145"/>
      <c r="H2102" s="146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</row>
    <row r="2103" spans="1:32">
      <c r="A2103" s="18"/>
      <c r="B2103" s="7"/>
      <c r="C2103" s="18"/>
      <c r="D2103" s="7"/>
      <c r="E2103" s="18"/>
      <c r="F2103" s="111"/>
      <c r="G2103" s="145"/>
      <c r="H2103" s="146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</row>
    <row r="2104" spans="1:32">
      <c r="A2104" s="18"/>
      <c r="B2104" s="7"/>
      <c r="C2104" s="18"/>
      <c r="D2104" s="7"/>
      <c r="E2104" s="18"/>
      <c r="F2104" s="111"/>
      <c r="G2104" s="145"/>
      <c r="H2104" s="146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</row>
    <row r="2105" spans="1:32">
      <c r="A2105" s="18"/>
      <c r="B2105" s="7"/>
      <c r="C2105" s="18"/>
      <c r="D2105" s="7"/>
      <c r="E2105" s="18"/>
      <c r="F2105" s="111"/>
      <c r="G2105" s="145"/>
      <c r="H2105" s="146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</row>
    <row r="2106" spans="1:32">
      <c r="A2106" s="18"/>
      <c r="B2106" s="7"/>
      <c r="C2106" s="18"/>
      <c r="D2106" s="7"/>
      <c r="E2106" s="18"/>
      <c r="F2106" s="111"/>
      <c r="G2106" s="145"/>
      <c r="H2106" s="146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</row>
    <row r="2107" spans="1:32">
      <c r="A2107" s="18"/>
      <c r="B2107" s="7"/>
      <c r="C2107" s="18"/>
      <c r="D2107" s="7"/>
      <c r="E2107" s="18"/>
      <c r="F2107" s="111"/>
      <c r="G2107" s="145"/>
      <c r="H2107" s="146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</row>
    <row r="2108" spans="1:32">
      <c r="A2108" s="18"/>
      <c r="B2108" s="7"/>
      <c r="C2108" s="18"/>
      <c r="D2108" s="7"/>
      <c r="E2108" s="18"/>
      <c r="F2108" s="111"/>
      <c r="G2108" s="145"/>
      <c r="H2108" s="146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</row>
    <row r="2109" spans="1:32">
      <c r="A2109" s="18"/>
      <c r="B2109" s="7"/>
      <c r="C2109" s="18"/>
      <c r="D2109" s="7"/>
      <c r="E2109" s="18"/>
      <c r="F2109" s="111"/>
      <c r="G2109" s="145"/>
      <c r="H2109" s="146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</row>
    <row r="2110" spans="1:32">
      <c r="A2110" s="18"/>
      <c r="B2110" s="7"/>
      <c r="C2110" s="18"/>
      <c r="D2110" s="7"/>
      <c r="E2110" s="18"/>
      <c r="F2110" s="111"/>
      <c r="G2110" s="145"/>
      <c r="H2110" s="146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</row>
    <row r="2111" spans="1:32">
      <c r="A2111" s="18"/>
      <c r="B2111" s="7"/>
      <c r="C2111" s="18"/>
      <c r="D2111" s="7"/>
      <c r="E2111" s="18"/>
      <c r="F2111" s="111"/>
      <c r="G2111" s="145"/>
      <c r="H2111" s="146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</row>
    <row r="2112" spans="1:32">
      <c r="A2112" s="18"/>
      <c r="B2112" s="7"/>
      <c r="C2112" s="18"/>
      <c r="D2112" s="7"/>
      <c r="E2112" s="18"/>
      <c r="F2112" s="111"/>
      <c r="G2112" s="145"/>
      <c r="H2112" s="146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</row>
    <row r="2113" spans="1:32">
      <c r="A2113" s="18"/>
      <c r="B2113" s="7"/>
      <c r="C2113" s="18"/>
      <c r="D2113" s="7"/>
      <c r="E2113" s="18"/>
      <c r="F2113" s="111"/>
      <c r="G2113" s="145"/>
      <c r="H2113" s="146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</row>
    <row r="2114" spans="1:32">
      <c r="A2114" s="18"/>
      <c r="B2114" s="7"/>
      <c r="C2114" s="18"/>
      <c r="D2114" s="7"/>
      <c r="E2114" s="18"/>
      <c r="F2114" s="111"/>
      <c r="G2114" s="145"/>
      <c r="H2114" s="146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</row>
    <row r="2115" spans="1:32">
      <c r="A2115" s="18"/>
      <c r="B2115" s="7"/>
      <c r="C2115" s="18"/>
      <c r="D2115" s="7"/>
      <c r="E2115" s="18"/>
      <c r="F2115" s="111"/>
      <c r="G2115" s="145"/>
      <c r="H2115" s="146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</row>
    <row r="2116" spans="1:32">
      <c r="A2116" s="18"/>
      <c r="B2116" s="7"/>
      <c r="C2116" s="18"/>
      <c r="D2116" s="7"/>
      <c r="E2116" s="18"/>
      <c r="F2116" s="111"/>
      <c r="G2116" s="145"/>
      <c r="H2116" s="146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</row>
    <row r="2117" spans="1:32">
      <c r="A2117" s="18"/>
      <c r="B2117" s="7"/>
      <c r="C2117" s="18"/>
      <c r="D2117" s="7"/>
      <c r="E2117" s="18"/>
      <c r="F2117" s="111"/>
      <c r="G2117" s="145"/>
      <c r="H2117" s="146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</row>
    <row r="2118" spans="1:32">
      <c r="A2118" s="18"/>
      <c r="B2118" s="7"/>
      <c r="C2118" s="18"/>
      <c r="D2118" s="7"/>
      <c r="E2118" s="18"/>
      <c r="F2118" s="111"/>
      <c r="G2118" s="145"/>
      <c r="H2118" s="146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</row>
    <row r="2119" spans="1:32">
      <c r="A2119" s="18"/>
      <c r="B2119" s="7"/>
      <c r="C2119" s="18"/>
      <c r="D2119" s="7"/>
      <c r="E2119" s="18"/>
      <c r="F2119" s="111"/>
      <c r="G2119" s="145"/>
      <c r="H2119" s="146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</row>
    <row r="2120" spans="1:32">
      <c r="A2120" s="18"/>
      <c r="B2120" s="7"/>
      <c r="C2120" s="18"/>
      <c r="D2120" s="7"/>
      <c r="E2120" s="18"/>
      <c r="F2120" s="111"/>
      <c r="G2120" s="145"/>
      <c r="H2120" s="146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</row>
    <row r="2121" spans="1:32">
      <c r="A2121" s="18"/>
      <c r="B2121" s="7"/>
      <c r="C2121" s="18"/>
      <c r="D2121" s="7"/>
      <c r="E2121" s="18"/>
      <c r="F2121" s="111"/>
      <c r="G2121" s="145"/>
      <c r="H2121" s="146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</row>
    <row r="2122" spans="1:32">
      <c r="A2122" s="18"/>
      <c r="B2122" s="7"/>
      <c r="C2122" s="18"/>
      <c r="D2122" s="7"/>
      <c r="E2122" s="18"/>
      <c r="F2122" s="111"/>
      <c r="G2122" s="145"/>
      <c r="H2122" s="146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</row>
    <row r="2123" spans="1:32">
      <c r="A2123" s="18"/>
      <c r="B2123" s="7"/>
      <c r="C2123" s="18"/>
      <c r="D2123" s="7"/>
      <c r="E2123" s="18"/>
      <c r="F2123" s="111"/>
      <c r="G2123" s="145"/>
      <c r="H2123" s="146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</row>
    <row r="2124" spans="1:32">
      <c r="A2124" s="18"/>
      <c r="B2124" s="7"/>
      <c r="C2124" s="18"/>
      <c r="D2124" s="7"/>
      <c r="E2124" s="18"/>
      <c r="F2124" s="111"/>
      <c r="G2124" s="145"/>
      <c r="H2124" s="146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</row>
    <row r="2125" spans="1:32">
      <c r="A2125" s="18"/>
      <c r="B2125" s="7"/>
      <c r="C2125" s="18"/>
      <c r="D2125" s="7"/>
      <c r="E2125" s="18"/>
      <c r="F2125" s="111"/>
      <c r="G2125" s="145"/>
      <c r="H2125" s="146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</row>
    <row r="2126" spans="1:32">
      <c r="A2126" s="18"/>
      <c r="B2126" s="7"/>
      <c r="C2126" s="18"/>
      <c r="D2126" s="7"/>
      <c r="E2126" s="18"/>
      <c r="F2126" s="111"/>
      <c r="G2126" s="145"/>
      <c r="H2126" s="146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</row>
    <row r="2127" spans="1:32">
      <c r="A2127" s="18"/>
      <c r="B2127" s="7"/>
      <c r="C2127" s="18"/>
      <c r="D2127" s="7"/>
      <c r="E2127" s="18"/>
      <c r="F2127" s="111"/>
      <c r="G2127" s="145"/>
      <c r="H2127" s="146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</row>
    <row r="2128" spans="1:32">
      <c r="A2128" s="18"/>
      <c r="B2128" s="7"/>
      <c r="C2128" s="18"/>
      <c r="D2128" s="7"/>
      <c r="E2128" s="18"/>
      <c r="F2128" s="111"/>
      <c r="G2128" s="145"/>
      <c r="H2128" s="146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</row>
    <row r="2129" spans="1:32">
      <c r="A2129" s="18"/>
      <c r="B2129" s="7"/>
      <c r="C2129" s="18"/>
      <c r="D2129" s="7"/>
      <c r="E2129" s="18"/>
      <c r="F2129" s="111"/>
      <c r="G2129" s="145"/>
      <c r="H2129" s="146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</row>
    <row r="2130" spans="1:32">
      <c r="A2130" s="18"/>
      <c r="B2130" s="7"/>
      <c r="C2130" s="18"/>
      <c r="D2130" s="7"/>
      <c r="E2130" s="18"/>
      <c r="F2130" s="111"/>
      <c r="G2130" s="145"/>
      <c r="H2130" s="146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</row>
    <row r="2131" spans="1:32">
      <c r="A2131" s="18"/>
      <c r="B2131" s="7"/>
      <c r="C2131" s="18"/>
      <c r="D2131" s="7"/>
      <c r="E2131" s="18"/>
      <c r="F2131" s="111"/>
      <c r="G2131" s="145"/>
      <c r="H2131" s="146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</row>
    <row r="2132" spans="1:32">
      <c r="A2132" s="18"/>
      <c r="B2132" s="7"/>
      <c r="C2132" s="18"/>
      <c r="D2132" s="7"/>
      <c r="E2132" s="18"/>
      <c r="F2132" s="111"/>
      <c r="G2132" s="145"/>
      <c r="H2132" s="146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</row>
    <row r="2133" spans="1:32">
      <c r="A2133" s="18"/>
      <c r="B2133" s="7"/>
      <c r="C2133" s="18"/>
      <c r="D2133" s="7"/>
      <c r="E2133" s="18"/>
      <c r="F2133" s="111"/>
      <c r="G2133" s="145"/>
      <c r="H2133" s="146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</row>
    <row r="2134" spans="1:32">
      <c r="A2134" s="18"/>
      <c r="B2134" s="7"/>
      <c r="C2134" s="18"/>
      <c r="D2134" s="7"/>
      <c r="E2134" s="18"/>
      <c r="F2134" s="111"/>
      <c r="G2134" s="145"/>
      <c r="H2134" s="146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</row>
    <row r="2135" spans="1:32">
      <c r="A2135" s="18"/>
      <c r="B2135" s="7"/>
      <c r="C2135" s="18"/>
      <c r="D2135" s="7"/>
      <c r="E2135" s="18"/>
      <c r="F2135" s="111"/>
      <c r="G2135" s="145"/>
      <c r="H2135" s="146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</row>
    <row r="2136" spans="1:32">
      <c r="A2136" s="18"/>
      <c r="B2136" s="7"/>
      <c r="C2136" s="18"/>
      <c r="D2136" s="7"/>
      <c r="E2136" s="18"/>
      <c r="F2136" s="111"/>
      <c r="G2136" s="145"/>
      <c r="H2136" s="146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</row>
    <row r="2137" spans="1:32">
      <c r="A2137" s="18"/>
      <c r="B2137" s="7"/>
      <c r="C2137" s="18"/>
      <c r="D2137" s="7"/>
      <c r="E2137" s="18"/>
      <c r="F2137" s="111"/>
      <c r="G2137" s="145"/>
      <c r="H2137" s="146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</row>
    <row r="2138" spans="1:32">
      <c r="A2138" s="18"/>
      <c r="B2138" s="7"/>
      <c r="C2138" s="18"/>
      <c r="D2138" s="7"/>
      <c r="E2138" s="18"/>
      <c r="F2138" s="111"/>
      <c r="G2138" s="145"/>
      <c r="H2138" s="146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</row>
    <row r="2139" spans="1:32">
      <c r="A2139" s="18"/>
      <c r="B2139" s="7"/>
      <c r="C2139" s="18"/>
      <c r="D2139" s="7"/>
      <c r="E2139" s="18"/>
      <c r="F2139" s="111"/>
      <c r="G2139" s="145"/>
      <c r="H2139" s="146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</row>
    <row r="2140" spans="1:32">
      <c r="A2140" s="18"/>
      <c r="B2140" s="7"/>
      <c r="C2140" s="18"/>
      <c r="D2140" s="7"/>
      <c r="E2140" s="18"/>
      <c r="F2140" s="111"/>
      <c r="G2140" s="145"/>
      <c r="H2140" s="146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</row>
    <row r="2141" spans="1:32">
      <c r="A2141" s="18"/>
      <c r="B2141" s="7"/>
      <c r="C2141" s="18"/>
      <c r="D2141" s="7"/>
      <c r="E2141" s="18"/>
      <c r="F2141" s="111"/>
      <c r="G2141" s="145"/>
      <c r="H2141" s="146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</row>
    <row r="2142" spans="1:32">
      <c r="A2142" s="18"/>
      <c r="B2142" s="7"/>
      <c r="C2142" s="18"/>
      <c r="D2142" s="7"/>
      <c r="E2142" s="18"/>
      <c r="F2142" s="111"/>
      <c r="G2142" s="145"/>
      <c r="H2142" s="146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</row>
    <row r="2143" spans="1:32">
      <c r="A2143" s="18"/>
      <c r="B2143" s="7"/>
      <c r="C2143" s="18"/>
      <c r="D2143" s="7"/>
      <c r="E2143" s="18"/>
      <c r="F2143" s="111"/>
      <c r="G2143" s="145"/>
      <c r="H2143" s="146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</row>
    <row r="2144" spans="1:32">
      <c r="A2144" s="18"/>
      <c r="B2144" s="7"/>
      <c r="C2144" s="18"/>
      <c r="D2144" s="7"/>
      <c r="E2144" s="18"/>
      <c r="F2144" s="111"/>
      <c r="G2144" s="145"/>
      <c r="H2144" s="146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</row>
    <row r="2145" spans="1:32">
      <c r="A2145" s="18"/>
      <c r="B2145" s="7"/>
      <c r="C2145" s="18"/>
      <c r="D2145" s="7"/>
      <c r="E2145" s="18"/>
      <c r="F2145" s="111"/>
      <c r="G2145" s="145"/>
      <c r="H2145" s="146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</row>
    <row r="2146" spans="1:32">
      <c r="A2146" s="18"/>
      <c r="B2146" s="7"/>
      <c r="C2146" s="18"/>
      <c r="D2146" s="7"/>
      <c r="E2146" s="18"/>
      <c r="F2146" s="111"/>
      <c r="G2146" s="145"/>
      <c r="H2146" s="146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</row>
    <row r="2147" spans="1:32">
      <c r="A2147" s="18"/>
      <c r="B2147" s="7"/>
      <c r="C2147" s="18"/>
      <c r="D2147" s="7"/>
      <c r="E2147" s="18"/>
      <c r="F2147" s="111"/>
      <c r="G2147" s="145"/>
      <c r="H2147" s="146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</row>
    <row r="2148" spans="1:32">
      <c r="A2148" s="18"/>
      <c r="B2148" s="7"/>
      <c r="C2148" s="18"/>
      <c r="D2148" s="7"/>
      <c r="E2148" s="18"/>
      <c r="F2148" s="111"/>
      <c r="G2148" s="145"/>
      <c r="H2148" s="146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</row>
    <row r="2149" spans="1:32">
      <c r="A2149" s="18"/>
      <c r="B2149" s="7"/>
      <c r="C2149" s="18"/>
      <c r="D2149" s="7"/>
      <c r="E2149" s="18"/>
      <c r="F2149" s="111"/>
      <c r="G2149" s="145"/>
      <c r="H2149" s="146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</row>
    <row r="2150" spans="1:32">
      <c r="A2150" s="18"/>
      <c r="B2150" s="7"/>
      <c r="C2150" s="18"/>
      <c r="D2150" s="7"/>
      <c r="E2150" s="18"/>
      <c r="F2150" s="111"/>
      <c r="G2150" s="145"/>
      <c r="H2150" s="146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</row>
    <row r="2151" spans="1:32">
      <c r="A2151" s="18"/>
      <c r="B2151" s="7"/>
      <c r="C2151" s="18"/>
      <c r="D2151" s="7"/>
      <c r="E2151" s="18"/>
      <c r="F2151" s="111"/>
      <c r="G2151" s="145"/>
      <c r="H2151" s="146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</row>
    <row r="2152" spans="1:32">
      <c r="A2152" s="18"/>
      <c r="B2152" s="7"/>
      <c r="C2152" s="18"/>
      <c r="D2152" s="7"/>
      <c r="E2152" s="18"/>
      <c r="F2152" s="111"/>
      <c r="G2152" s="145"/>
      <c r="H2152" s="146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</row>
    <row r="2153" spans="1:32">
      <c r="A2153" s="18"/>
      <c r="B2153" s="7"/>
      <c r="C2153" s="18"/>
      <c r="D2153" s="7"/>
      <c r="E2153" s="18"/>
      <c r="F2153" s="111"/>
      <c r="G2153" s="145"/>
      <c r="H2153" s="146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</row>
    <row r="2154" spans="1:32">
      <c r="A2154" s="18"/>
      <c r="B2154" s="7"/>
      <c r="C2154" s="18"/>
      <c r="D2154" s="7"/>
      <c r="E2154" s="18"/>
      <c r="F2154" s="111"/>
      <c r="G2154" s="145"/>
      <c r="H2154" s="146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</row>
    <row r="2155" spans="1:32">
      <c r="A2155" s="18"/>
      <c r="B2155" s="7"/>
      <c r="C2155" s="18"/>
      <c r="D2155" s="7"/>
      <c r="E2155" s="18"/>
      <c r="F2155" s="111"/>
      <c r="G2155" s="145"/>
      <c r="H2155" s="146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</row>
    <row r="2156" spans="1:32">
      <c r="A2156" s="18"/>
      <c r="B2156" s="7"/>
      <c r="C2156" s="18"/>
      <c r="D2156" s="7"/>
      <c r="E2156" s="18"/>
      <c r="F2156" s="111"/>
      <c r="G2156" s="145"/>
      <c r="H2156" s="146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</row>
    <row r="2157" spans="1:32">
      <c r="A2157" s="18"/>
      <c r="B2157" s="7"/>
      <c r="C2157" s="18"/>
      <c r="D2157" s="7"/>
      <c r="E2157" s="18"/>
      <c r="F2157" s="111"/>
      <c r="G2157" s="145"/>
      <c r="H2157" s="146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</row>
    <row r="2158" spans="1:32">
      <c r="A2158" s="18"/>
      <c r="B2158" s="7"/>
      <c r="C2158" s="18"/>
      <c r="D2158" s="7"/>
      <c r="E2158" s="18"/>
      <c r="F2158" s="111"/>
      <c r="G2158" s="145"/>
      <c r="H2158" s="146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</row>
    <row r="2159" spans="1:32">
      <c r="A2159" s="18"/>
      <c r="B2159" s="7"/>
      <c r="C2159" s="18"/>
      <c r="D2159" s="7"/>
      <c r="E2159" s="18"/>
      <c r="F2159" s="111"/>
      <c r="G2159" s="145"/>
      <c r="H2159" s="146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</row>
    <row r="2160" spans="1:32">
      <c r="A2160" s="18"/>
      <c r="B2160" s="7"/>
      <c r="C2160" s="18"/>
      <c r="D2160" s="7"/>
      <c r="E2160" s="18"/>
      <c r="F2160" s="111"/>
      <c r="G2160" s="145"/>
      <c r="H2160" s="146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</row>
    <row r="2161" spans="1:32">
      <c r="A2161" s="18"/>
      <c r="B2161" s="7"/>
      <c r="C2161" s="18"/>
      <c r="D2161" s="7"/>
      <c r="E2161" s="18"/>
      <c r="F2161" s="111"/>
      <c r="G2161" s="145"/>
      <c r="H2161" s="146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</row>
    <row r="2162" spans="1:32">
      <c r="A2162" s="18"/>
      <c r="B2162" s="7"/>
      <c r="C2162" s="18"/>
      <c r="D2162" s="7"/>
      <c r="E2162" s="18"/>
      <c r="F2162" s="111"/>
      <c r="G2162" s="145"/>
      <c r="H2162" s="146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</row>
    <row r="2163" spans="1:32">
      <c r="A2163" s="18"/>
      <c r="B2163" s="7"/>
      <c r="C2163" s="18"/>
      <c r="D2163" s="7"/>
      <c r="E2163" s="18"/>
      <c r="F2163" s="111"/>
      <c r="G2163" s="145"/>
      <c r="H2163" s="146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</row>
    <row r="2164" spans="1:32">
      <c r="A2164" s="18"/>
      <c r="B2164" s="7"/>
      <c r="C2164" s="18"/>
      <c r="D2164" s="7"/>
      <c r="E2164" s="18"/>
      <c r="F2164" s="111"/>
      <c r="G2164" s="145"/>
      <c r="H2164" s="146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</row>
    <row r="2165" spans="1:32">
      <c r="A2165" s="18"/>
      <c r="B2165" s="7"/>
      <c r="C2165" s="18"/>
      <c r="D2165" s="7"/>
      <c r="E2165" s="18"/>
      <c r="F2165" s="111"/>
      <c r="G2165" s="145"/>
      <c r="H2165" s="146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</row>
    <row r="2166" spans="1:32">
      <c r="A2166" s="18"/>
      <c r="B2166" s="7"/>
      <c r="C2166" s="18"/>
      <c r="D2166" s="7"/>
      <c r="E2166" s="18"/>
      <c r="F2166" s="111"/>
      <c r="G2166" s="145"/>
      <c r="H2166" s="146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</row>
    <row r="2167" spans="1:32">
      <c r="A2167" s="18"/>
      <c r="B2167" s="7"/>
      <c r="C2167" s="18"/>
      <c r="D2167" s="7"/>
      <c r="E2167" s="18"/>
      <c r="F2167" s="111"/>
      <c r="G2167" s="145"/>
      <c r="H2167" s="146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</row>
    <row r="2168" spans="1:32">
      <c r="A2168" s="18"/>
      <c r="B2168" s="7"/>
      <c r="C2168" s="18"/>
      <c r="D2168" s="7"/>
      <c r="E2168" s="18"/>
      <c r="F2168" s="111"/>
      <c r="G2168" s="145"/>
      <c r="H2168" s="146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</row>
    <row r="2169" spans="1:32">
      <c r="A2169" s="18"/>
      <c r="B2169" s="7"/>
      <c r="C2169" s="18"/>
      <c r="D2169" s="7"/>
      <c r="E2169" s="18"/>
      <c r="F2169" s="111"/>
      <c r="G2169" s="145"/>
      <c r="H2169" s="146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</row>
    <row r="2170" spans="1:32">
      <c r="A2170" s="18"/>
      <c r="B2170" s="7"/>
      <c r="C2170" s="18"/>
      <c r="D2170" s="7"/>
      <c r="E2170" s="18"/>
      <c r="F2170" s="111"/>
      <c r="G2170" s="145"/>
      <c r="H2170" s="146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</row>
    <row r="2171" spans="1:32">
      <c r="A2171" s="18"/>
      <c r="B2171" s="7"/>
      <c r="C2171" s="18"/>
      <c r="D2171" s="7"/>
      <c r="E2171" s="18"/>
      <c r="F2171" s="111"/>
      <c r="G2171" s="145"/>
      <c r="H2171" s="146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</row>
    <row r="2172" spans="1:32">
      <c r="A2172" s="18"/>
      <c r="B2172" s="7"/>
      <c r="C2172" s="18"/>
      <c r="D2172" s="7"/>
      <c r="E2172" s="18"/>
      <c r="F2172" s="111"/>
      <c r="G2172" s="145"/>
      <c r="H2172" s="146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</row>
    <row r="2173" spans="1:32">
      <c r="A2173" s="18"/>
      <c r="B2173" s="7"/>
      <c r="C2173" s="18"/>
      <c r="D2173" s="7"/>
      <c r="E2173" s="18"/>
      <c r="F2173" s="111"/>
      <c r="G2173" s="145"/>
      <c r="H2173" s="146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</row>
    <row r="2174" spans="1:32">
      <c r="A2174" s="18"/>
      <c r="B2174" s="7"/>
      <c r="C2174" s="18"/>
      <c r="D2174" s="7"/>
      <c r="E2174" s="18"/>
      <c r="F2174" s="111"/>
      <c r="G2174" s="145"/>
      <c r="H2174" s="146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</row>
    <row r="2175" spans="1:32">
      <c r="A2175" s="18"/>
      <c r="B2175" s="7"/>
      <c r="C2175" s="18"/>
      <c r="D2175" s="7"/>
      <c r="E2175" s="18"/>
      <c r="F2175" s="111"/>
      <c r="G2175" s="145"/>
      <c r="H2175" s="146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</row>
    <row r="2176" spans="1:32">
      <c r="A2176" s="18"/>
      <c r="B2176" s="7"/>
      <c r="C2176" s="18"/>
      <c r="D2176" s="7"/>
      <c r="E2176" s="18"/>
      <c r="F2176" s="111"/>
      <c r="G2176" s="145"/>
      <c r="H2176" s="146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</row>
    <row r="2177" spans="1:32">
      <c r="A2177" s="18"/>
      <c r="B2177" s="7"/>
      <c r="C2177" s="18"/>
      <c r="D2177" s="7"/>
      <c r="E2177" s="18"/>
      <c r="F2177" s="111"/>
      <c r="G2177" s="145"/>
      <c r="H2177" s="146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</row>
    <row r="2178" spans="1:32">
      <c r="A2178" s="18"/>
      <c r="B2178" s="7"/>
      <c r="C2178" s="18"/>
      <c r="D2178" s="7"/>
      <c r="E2178" s="18"/>
      <c r="F2178" s="111"/>
      <c r="G2178" s="145"/>
      <c r="H2178" s="146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</row>
    <row r="2179" spans="1:32">
      <c r="A2179" s="18"/>
      <c r="B2179" s="7"/>
      <c r="C2179" s="18"/>
      <c r="D2179" s="7"/>
      <c r="E2179" s="18"/>
      <c r="F2179" s="111"/>
      <c r="G2179" s="145"/>
      <c r="H2179" s="146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</row>
    <row r="2180" spans="1:32">
      <c r="A2180" s="18"/>
      <c r="B2180" s="7"/>
      <c r="C2180" s="18"/>
      <c r="D2180" s="7"/>
      <c r="E2180" s="18"/>
      <c r="F2180" s="111"/>
      <c r="G2180" s="145"/>
      <c r="H2180" s="146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</row>
    <row r="2181" spans="1:32">
      <c r="A2181" s="18"/>
      <c r="B2181" s="7"/>
      <c r="C2181" s="18"/>
      <c r="D2181" s="7"/>
      <c r="E2181" s="18"/>
      <c r="F2181" s="111"/>
      <c r="G2181" s="145"/>
      <c r="H2181" s="146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</row>
    <row r="2182" spans="1:32">
      <c r="A2182" s="18"/>
      <c r="B2182" s="7"/>
      <c r="C2182" s="18"/>
      <c r="D2182" s="7"/>
      <c r="E2182" s="18"/>
      <c r="F2182" s="111"/>
      <c r="G2182" s="145"/>
      <c r="H2182" s="146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</row>
    <row r="2183" spans="1:32">
      <c r="A2183" s="18"/>
      <c r="B2183" s="7"/>
      <c r="C2183" s="18"/>
      <c r="D2183" s="7"/>
      <c r="E2183" s="18"/>
      <c r="F2183" s="111"/>
      <c r="G2183" s="145"/>
      <c r="H2183" s="146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</row>
    <row r="2184" spans="1:32">
      <c r="A2184" s="18"/>
      <c r="B2184" s="7"/>
      <c r="C2184" s="18"/>
      <c r="D2184" s="7"/>
      <c r="E2184" s="18"/>
      <c r="F2184" s="111"/>
      <c r="G2184" s="145"/>
      <c r="H2184" s="146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</row>
    <row r="2185" spans="1:32">
      <c r="A2185" s="18"/>
      <c r="B2185" s="7"/>
      <c r="C2185" s="18"/>
      <c r="D2185" s="7"/>
      <c r="E2185" s="18"/>
      <c r="F2185" s="111"/>
      <c r="G2185" s="145"/>
      <c r="H2185" s="146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</row>
    <row r="2186" spans="1:32">
      <c r="A2186" s="18"/>
      <c r="B2186" s="7"/>
      <c r="C2186" s="18"/>
      <c r="D2186" s="7"/>
      <c r="E2186" s="18"/>
      <c r="F2186" s="111"/>
      <c r="G2186" s="145"/>
      <c r="H2186" s="146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</row>
    <row r="2187" spans="1:32">
      <c r="A2187" s="18"/>
      <c r="B2187" s="7"/>
      <c r="C2187" s="18"/>
      <c r="D2187" s="7"/>
      <c r="E2187" s="18"/>
      <c r="F2187" s="111"/>
      <c r="G2187" s="145"/>
      <c r="H2187" s="146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</row>
    <row r="2188" spans="1:32">
      <c r="A2188" s="18"/>
      <c r="B2188" s="7"/>
      <c r="C2188" s="18"/>
      <c r="D2188" s="7"/>
      <c r="E2188" s="18"/>
      <c r="F2188" s="111"/>
      <c r="G2188" s="145"/>
      <c r="H2188" s="146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</row>
    <row r="2189" spans="1:32">
      <c r="A2189" s="18"/>
      <c r="B2189" s="7"/>
      <c r="C2189" s="18"/>
      <c r="D2189" s="7"/>
      <c r="E2189" s="18"/>
      <c r="F2189" s="111"/>
      <c r="G2189" s="145"/>
      <c r="H2189" s="146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</row>
    <row r="2190" spans="1:32">
      <c r="A2190" s="18"/>
      <c r="B2190" s="7"/>
      <c r="C2190" s="18"/>
      <c r="D2190" s="7"/>
      <c r="E2190" s="18"/>
      <c r="F2190" s="111"/>
      <c r="G2190" s="145"/>
      <c r="H2190" s="146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</row>
    <row r="2191" spans="1:32">
      <c r="A2191" s="18"/>
      <c r="B2191" s="7"/>
      <c r="C2191" s="18"/>
      <c r="D2191" s="7"/>
      <c r="E2191" s="18"/>
      <c r="F2191" s="111"/>
      <c r="G2191" s="145"/>
      <c r="H2191" s="146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</row>
    <row r="2192" spans="1:32">
      <c r="A2192" s="18"/>
      <c r="B2192" s="7"/>
      <c r="C2192" s="18"/>
      <c r="D2192" s="7"/>
      <c r="E2192" s="18"/>
      <c r="F2192" s="111"/>
      <c r="G2192" s="145"/>
      <c r="H2192" s="146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</row>
    <row r="2193" spans="1:32">
      <c r="A2193" s="18"/>
      <c r="B2193" s="7"/>
      <c r="C2193" s="18"/>
      <c r="D2193" s="7"/>
      <c r="E2193" s="18"/>
      <c r="F2193" s="111"/>
      <c r="G2193" s="145"/>
      <c r="H2193" s="146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</row>
    <row r="2194" spans="1:32">
      <c r="A2194" s="18"/>
      <c r="B2194" s="7"/>
      <c r="C2194" s="18"/>
      <c r="D2194" s="7"/>
      <c r="E2194" s="18"/>
      <c r="F2194" s="111"/>
      <c r="G2194" s="145"/>
      <c r="H2194" s="146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</row>
    <row r="2195" spans="1:32">
      <c r="A2195" s="18"/>
      <c r="B2195" s="7"/>
      <c r="C2195" s="18"/>
      <c r="D2195" s="7"/>
      <c r="E2195" s="18"/>
      <c r="F2195" s="111"/>
      <c r="G2195" s="145"/>
      <c r="H2195" s="146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</row>
    <row r="2196" spans="1:32">
      <c r="A2196" s="18"/>
      <c r="B2196" s="7"/>
      <c r="C2196" s="18"/>
      <c r="D2196" s="7"/>
      <c r="E2196" s="18"/>
      <c r="F2196" s="111"/>
      <c r="G2196" s="145"/>
      <c r="H2196" s="146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</row>
    <row r="2197" spans="1:32">
      <c r="A2197" s="18"/>
      <c r="B2197" s="7"/>
      <c r="C2197" s="18"/>
      <c r="D2197" s="7"/>
      <c r="E2197" s="18"/>
      <c r="F2197" s="111"/>
      <c r="G2197" s="145"/>
      <c r="H2197" s="146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</row>
    <row r="2198" spans="1:32">
      <c r="A2198" s="18"/>
      <c r="B2198" s="7"/>
      <c r="C2198" s="18"/>
      <c r="D2198" s="7"/>
      <c r="E2198" s="18"/>
      <c r="F2198" s="111"/>
      <c r="G2198" s="145"/>
      <c r="H2198" s="146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</row>
    <row r="2199" spans="1:32">
      <c r="A2199" s="18"/>
      <c r="B2199" s="7"/>
      <c r="C2199" s="18"/>
      <c r="D2199" s="7"/>
      <c r="E2199" s="18"/>
      <c r="F2199" s="111"/>
      <c r="G2199" s="145"/>
      <c r="H2199" s="146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</row>
    <row r="2200" spans="1:32">
      <c r="A2200" s="18"/>
      <c r="B2200" s="7"/>
      <c r="C2200" s="18"/>
      <c r="D2200" s="7"/>
      <c r="E2200" s="18"/>
      <c r="F2200" s="111"/>
      <c r="G2200" s="145"/>
      <c r="H2200" s="146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</row>
    <row r="2201" spans="1:32">
      <c r="A2201" s="18"/>
      <c r="B2201" s="7"/>
      <c r="C2201" s="18"/>
      <c r="D2201" s="7"/>
      <c r="E2201" s="18"/>
      <c r="F2201" s="111"/>
      <c r="G2201" s="145"/>
      <c r="H2201" s="146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</row>
    <row r="2202" spans="1:32">
      <c r="A2202" s="18"/>
      <c r="B2202" s="7"/>
      <c r="C2202" s="18"/>
      <c r="D2202" s="7"/>
      <c r="E2202" s="18"/>
      <c r="F2202" s="111"/>
      <c r="G2202" s="145"/>
      <c r="H2202" s="146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</row>
    <row r="2203" spans="1:32">
      <c r="A2203" s="18"/>
      <c r="B2203" s="7"/>
      <c r="C2203" s="18"/>
      <c r="D2203" s="7"/>
      <c r="E2203" s="18"/>
      <c r="F2203" s="111"/>
      <c r="G2203" s="145"/>
      <c r="H2203" s="146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</row>
    <row r="2204" spans="1:32">
      <c r="A2204" s="18"/>
      <c r="B2204" s="7"/>
      <c r="C2204" s="18"/>
      <c r="D2204" s="7"/>
      <c r="E2204" s="18"/>
      <c r="F2204" s="111"/>
      <c r="G2204" s="145"/>
      <c r="H2204" s="146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</row>
    <row r="2205" spans="1:32">
      <c r="A2205" s="18"/>
      <c r="B2205" s="7"/>
      <c r="C2205" s="18"/>
      <c r="D2205" s="7"/>
      <c r="E2205" s="18"/>
      <c r="F2205" s="111"/>
      <c r="G2205" s="145"/>
      <c r="H2205" s="146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</row>
    <row r="2206" spans="1:32">
      <c r="A2206" s="18"/>
      <c r="B2206" s="7"/>
      <c r="C2206" s="18"/>
      <c r="D2206" s="7"/>
      <c r="E2206" s="18"/>
      <c r="F2206" s="111"/>
      <c r="G2206" s="145"/>
      <c r="H2206" s="146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</row>
    <row r="2207" spans="1:32">
      <c r="A2207" s="18"/>
      <c r="B2207" s="7"/>
      <c r="C2207" s="18"/>
      <c r="D2207" s="7"/>
      <c r="E2207" s="18"/>
      <c r="F2207" s="111"/>
      <c r="G2207" s="145"/>
      <c r="H2207" s="146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</row>
    <row r="2208" spans="1:32">
      <c r="A2208" s="18"/>
      <c r="B2208" s="7"/>
      <c r="C2208" s="18"/>
      <c r="D2208" s="7"/>
      <c r="E2208" s="18"/>
      <c r="F2208" s="111"/>
      <c r="G2208" s="145"/>
      <c r="H2208" s="146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</row>
    <row r="2209" spans="1:32">
      <c r="A2209" s="18"/>
      <c r="B2209" s="7"/>
      <c r="C2209" s="18"/>
      <c r="D2209" s="7"/>
      <c r="E2209" s="18"/>
      <c r="F2209" s="111"/>
      <c r="G2209" s="145"/>
      <c r="H2209" s="146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</row>
    <row r="2210" spans="1:32">
      <c r="A2210" s="18"/>
      <c r="B2210" s="7"/>
      <c r="C2210" s="18"/>
      <c r="D2210" s="7"/>
      <c r="E2210" s="18"/>
      <c r="F2210" s="111"/>
      <c r="G2210" s="145"/>
      <c r="H2210" s="146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</row>
    <row r="2211" spans="1:32">
      <c r="A2211" s="18"/>
      <c r="B2211" s="7"/>
      <c r="C2211" s="18"/>
      <c r="D2211" s="7"/>
      <c r="E2211" s="18"/>
      <c r="F2211" s="111"/>
      <c r="G2211" s="145"/>
      <c r="H2211" s="146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</row>
    <row r="2212" spans="1:32">
      <c r="A2212" s="18"/>
      <c r="B2212" s="7"/>
      <c r="C2212" s="18"/>
      <c r="D2212" s="7"/>
      <c r="E2212" s="18"/>
      <c r="F2212" s="111"/>
      <c r="G2212" s="145"/>
      <c r="H2212" s="146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</row>
    <row r="2213" spans="1:32">
      <c r="A2213" s="18"/>
      <c r="B2213" s="7"/>
      <c r="C2213" s="18"/>
      <c r="D2213" s="7"/>
      <c r="E2213" s="18"/>
      <c r="F2213" s="111"/>
      <c r="G2213" s="145"/>
      <c r="H2213" s="146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</row>
    <row r="2214" spans="1:32">
      <c r="A2214" s="18"/>
      <c r="B2214" s="7"/>
      <c r="C2214" s="18"/>
      <c r="D2214" s="7"/>
      <c r="E2214" s="18"/>
      <c r="F2214" s="111"/>
      <c r="G2214" s="145"/>
      <c r="H2214" s="146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</row>
    <row r="2215" spans="1:32">
      <c r="A2215" s="18"/>
      <c r="B2215" s="7"/>
      <c r="C2215" s="18"/>
      <c r="D2215" s="7"/>
      <c r="E2215" s="18"/>
      <c r="F2215" s="111"/>
      <c r="G2215" s="145"/>
      <c r="H2215" s="146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</row>
    <row r="2216" spans="1:32">
      <c r="A2216" s="18"/>
      <c r="B2216" s="7"/>
      <c r="C2216" s="18"/>
      <c r="D2216" s="7"/>
      <c r="E2216" s="18"/>
      <c r="F2216" s="111"/>
      <c r="G2216" s="145"/>
      <c r="H2216" s="146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</row>
    <row r="2217" spans="1:32">
      <c r="A2217" s="18"/>
      <c r="B2217" s="7"/>
      <c r="C2217" s="18"/>
      <c r="D2217" s="7"/>
      <c r="E2217" s="18"/>
      <c r="F2217" s="111"/>
      <c r="G2217" s="145"/>
      <c r="H2217" s="146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</row>
    <row r="2218" spans="1:32">
      <c r="A2218" s="18"/>
      <c r="B2218" s="7"/>
      <c r="C2218" s="18"/>
      <c r="D2218" s="7"/>
      <c r="E2218" s="18"/>
      <c r="F2218" s="111"/>
      <c r="G2218" s="145"/>
      <c r="H2218" s="146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</row>
    <row r="2219" spans="1:32">
      <c r="A2219" s="18"/>
      <c r="B2219" s="7"/>
      <c r="C2219" s="18"/>
      <c r="D2219" s="7"/>
      <c r="E2219" s="18"/>
      <c r="F2219" s="111"/>
      <c r="G2219" s="145"/>
      <c r="H2219" s="146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</row>
    <row r="2220" spans="1:32">
      <c r="A2220" s="18"/>
      <c r="B2220" s="7"/>
      <c r="C2220" s="18"/>
      <c r="D2220" s="7"/>
      <c r="E2220" s="18"/>
      <c r="F2220" s="111"/>
      <c r="G2220" s="145"/>
      <c r="H2220" s="146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</row>
    <row r="2221" spans="1:32">
      <c r="A2221" s="18"/>
      <c r="B2221" s="7"/>
      <c r="C2221" s="18"/>
      <c r="D2221" s="7"/>
      <c r="E2221" s="18"/>
      <c r="F2221" s="111"/>
      <c r="G2221" s="145"/>
      <c r="H2221" s="146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</row>
    <row r="2222" spans="1:32">
      <c r="A2222" s="18"/>
      <c r="B2222" s="7"/>
      <c r="C2222" s="18"/>
      <c r="D2222" s="7"/>
      <c r="E2222" s="18"/>
      <c r="F2222" s="111"/>
      <c r="G2222" s="145"/>
      <c r="H2222" s="146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</row>
    <row r="2223" spans="1:32">
      <c r="A2223" s="18"/>
      <c r="B2223" s="7"/>
      <c r="C2223" s="18"/>
      <c r="D2223" s="7"/>
      <c r="E2223" s="18"/>
      <c r="F2223" s="111"/>
      <c r="G2223" s="145"/>
      <c r="H2223" s="146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</row>
    <row r="2224" spans="1:32">
      <c r="A2224" s="18"/>
      <c r="B2224" s="7"/>
      <c r="C2224" s="18"/>
      <c r="D2224" s="7"/>
      <c r="E2224" s="18"/>
      <c r="F2224" s="111"/>
      <c r="G2224" s="145"/>
      <c r="H2224" s="146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</row>
    <row r="2225" spans="1:32">
      <c r="A2225" s="18"/>
      <c r="B2225" s="7"/>
      <c r="C2225" s="18"/>
      <c r="D2225" s="7"/>
      <c r="E2225" s="18"/>
      <c r="F2225" s="111"/>
      <c r="G2225" s="145"/>
      <c r="H2225" s="146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</row>
    <row r="2226" spans="1:32">
      <c r="A2226" s="18"/>
      <c r="B2226" s="7"/>
      <c r="C2226" s="18"/>
      <c r="D2226" s="7"/>
      <c r="E2226" s="18"/>
      <c r="F2226" s="111"/>
      <c r="G2226" s="145"/>
      <c r="H2226" s="146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</row>
    <row r="2227" spans="1:32">
      <c r="A2227" s="18"/>
      <c r="B2227" s="7"/>
      <c r="C2227" s="18"/>
      <c r="D2227" s="7"/>
      <c r="E2227" s="18"/>
      <c r="F2227" s="111"/>
      <c r="G2227" s="145"/>
      <c r="H2227" s="146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</row>
    <row r="2228" spans="1:32">
      <c r="A2228" s="18"/>
      <c r="B2228" s="7"/>
      <c r="C2228" s="18"/>
      <c r="D2228" s="7"/>
      <c r="E2228" s="18"/>
      <c r="F2228" s="111"/>
      <c r="G2228" s="145"/>
      <c r="H2228" s="146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</row>
    <row r="2229" spans="1:32">
      <c r="A2229" s="18"/>
      <c r="B2229" s="7"/>
      <c r="C2229" s="18"/>
      <c r="D2229" s="7"/>
      <c r="E2229" s="18"/>
      <c r="F2229" s="111"/>
      <c r="G2229" s="145"/>
      <c r="H2229" s="146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</row>
    <row r="2230" spans="1:32">
      <c r="A2230" s="18"/>
      <c r="B2230" s="7"/>
      <c r="C2230" s="18"/>
      <c r="D2230" s="7"/>
      <c r="E2230" s="18"/>
      <c r="F2230" s="111"/>
      <c r="G2230" s="145"/>
      <c r="H2230" s="146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</row>
    <row r="2231" spans="1:32">
      <c r="A2231" s="18"/>
      <c r="B2231" s="7"/>
      <c r="C2231" s="18"/>
      <c r="D2231" s="7"/>
      <c r="E2231" s="18"/>
      <c r="F2231" s="111"/>
      <c r="G2231" s="145"/>
      <c r="H2231" s="146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</row>
    <row r="2232" spans="1:32">
      <c r="A2232" s="18"/>
      <c r="B2232" s="7"/>
      <c r="C2232" s="18"/>
      <c r="D2232" s="7"/>
      <c r="E2232" s="18"/>
      <c r="F2232" s="111"/>
      <c r="G2232" s="145"/>
      <c r="H2232" s="146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</row>
    <row r="2233" spans="1:32">
      <c r="A2233" s="18"/>
      <c r="B2233" s="7"/>
      <c r="C2233" s="18"/>
      <c r="D2233" s="7"/>
      <c r="E2233" s="18"/>
      <c r="F2233" s="111"/>
      <c r="G2233" s="145"/>
      <c r="H2233" s="146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</row>
    <row r="2234" spans="1:32">
      <c r="A2234" s="18"/>
      <c r="B2234" s="7"/>
      <c r="C2234" s="18"/>
      <c r="D2234" s="7"/>
      <c r="E2234" s="18"/>
      <c r="F2234" s="111"/>
      <c r="G2234" s="145"/>
      <c r="H2234" s="146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</row>
    <row r="2235" spans="1:32">
      <c r="A2235" s="18"/>
      <c r="B2235" s="7"/>
      <c r="C2235" s="18"/>
      <c r="D2235" s="7"/>
      <c r="E2235" s="18"/>
      <c r="F2235" s="111"/>
      <c r="G2235" s="145"/>
      <c r="H2235" s="146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</row>
    <row r="2236" spans="1:32">
      <c r="A2236" s="18"/>
      <c r="B2236" s="7"/>
      <c r="C2236" s="18"/>
      <c r="D2236" s="7"/>
      <c r="E2236" s="18"/>
      <c r="F2236" s="111"/>
      <c r="G2236" s="145"/>
      <c r="H2236" s="146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</row>
    <row r="2237" spans="1:32">
      <c r="A2237" s="18"/>
      <c r="B2237" s="7"/>
      <c r="C2237" s="18"/>
      <c r="D2237" s="7"/>
      <c r="E2237" s="18"/>
      <c r="F2237" s="111"/>
      <c r="G2237" s="145"/>
      <c r="H2237" s="146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</row>
    <row r="2238" spans="1:32">
      <c r="A2238" s="18"/>
      <c r="B2238" s="7"/>
      <c r="C2238" s="18"/>
      <c r="D2238" s="7"/>
      <c r="E2238" s="18"/>
      <c r="F2238" s="111"/>
      <c r="G2238" s="145"/>
      <c r="H2238" s="146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</row>
    <row r="2239" spans="1:32">
      <c r="A2239" s="18"/>
      <c r="B2239" s="7"/>
      <c r="C2239" s="18"/>
      <c r="D2239" s="7"/>
      <c r="E2239" s="18"/>
      <c r="F2239" s="111"/>
      <c r="G2239" s="145"/>
      <c r="H2239" s="146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</row>
    <row r="2240" spans="1:32">
      <c r="A2240" s="18"/>
      <c r="B2240" s="7"/>
      <c r="C2240" s="18"/>
      <c r="D2240" s="7"/>
      <c r="E2240" s="18"/>
      <c r="F2240" s="111"/>
      <c r="G2240" s="145"/>
      <c r="H2240" s="146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</row>
    <row r="2241" spans="1:32">
      <c r="A2241" s="18"/>
      <c r="B2241" s="7"/>
      <c r="C2241" s="18"/>
      <c r="D2241" s="7"/>
      <c r="E2241" s="18"/>
      <c r="F2241" s="111"/>
      <c r="G2241" s="145"/>
      <c r="H2241" s="146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</row>
    <row r="2242" spans="1:32">
      <c r="A2242" s="18"/>
      <c r="B2242" s="7"/>
      <c r="C2242" s="18"/>
      <c r="D2242" s="7"/>
      <c r="E2242" s="18"/>
      <c r="F2242" s="111"/>
      <c r="G2242" s="145"/>
      <c r="H2242" s="146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</row>
    <row r="2243" spans="1:32">
      <c r="A2243" s="18"/>
      <c r="B2243" s="7"/>
      <c r="C2243" s="18"/>
      <c r="D2243" s="7"/>
      <c r="E2243" s="18"/>
      <c r="F2243" s="111"/>
      <c r="G2243" s="145"/>
      <c r="H2243" s="146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</row>
    <row r="2244" spans="1:32">
      <c r="A2244" s="18"/>
      <c r="B2244" s="7"/>
      <c r="C2244" s="18"/>
      <c r="D2244" s="7"/>
      <c r="E2244" s="18"/>
      <c r="F2244" s="111"/>
      <c r="G2244" s="145"/>
      <c r="H2244" s="146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</row>
    <row r="2245" spans="1:32">
      <c r="A2245" s="18"/>
      <c r="B2245" s="7"/>
      <c r="C2245" s="18"/>
      <c r="D2245" s="7"/>
      <c r="E2245" s="18"/>
      <c r="F2245" s="111"/>
      <c r="G2245" s="145"/>
      <c r="H2245" s="146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</row>
    <row r="2246" spans="1:32">
      <c r="A2246" s="18"/>
      <c r="B2246" s="7"/>
      <c r="C2246" s="18"/>
      <c r="D2246" s="7"/>
      <c r="E2246" s="18"/>
      <c r="F2246" s="111"/>
      <c r="G2246" s="145"/>
      <c r="H2246" s="146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</row>
    <row r="2247" spans="1:32">
      <c r="A2247" s="18"/>
      <c r="B2247" s="7"/>
      <c r="C2247" s="18"/>
      <c r="D2247" s="7"/>
      <c r="E2247" s="18"/>
      <c r="F2247" s="111"/>
      <c r="G2247" s="145"/>
      <c r="H2247" s="146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</row>
    <row r="2248" spans="1:32">
      <c r="A2248" s="18"/>
      <c r="B2248" s="7"/>
      <c r="C2248" s="18"/>
      <c r="D2248" s="7"/>
      <c r="E2248" s="18"/>
      <c r="F2248" s="111"/>
      <c r="G2248" s="145"/>
      <c r="H2248" s="146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</row>
    <row r="2249" spans="1:32">
      <c r="A2249" s="18"/>
      <c r="B2249" s="7"/>
      <c r="C2249" s="18"/>
      <c r="D2249" s="7"/>
      <c r="E2249" s="18"/>
      <c r="F2249" s="111"/>
      <c r="G2249" s="145"/>
      <c r="H2249" s="146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</row>
    <row r="2250" spans="1:32">
      <c r="A2250" s="18"/>
      <c r="B2250" s="7"/>
      <c r="C2250" s="18"/>
      <c r="D2250" s="7"/>
      <c r="E2250" s="18"/>
      <c r="F2250" s="111"/>
      <c r="G2250" s="145"/>
      <c r="H2250" s="146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</row>
    <row r="2251" spans="1:32">
      <c r="A2251" s="18"/>
      <c r="B2251" s="7"/>
      <c r="C2251" s="18"/>
      <c r="D2251" s="7"/>
      <c r="E2251" s="18"/>
      <c r="F2251" s="111"/>
      <c r="G2251" s="145"/>
      <c r="H2251" s="146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</row>
    <row r="2252" spans="1:32">
      <c r="A2252" s="18"/>
      <c r="B2252" s="7"/>
      <c r="C2252" s="18"/>
      <c r="D2252" s="7"/>
      <c r="E2252" s="18"/>
      <c r="F2252" s="111"/>
      <c r="G2252" s="145"/>
      <c r="H2252" s="146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</row>
    <row r="2253" spans="1:32">
      <c r="A2253" s="18"/>
      <c r="B2253" s="7"/>
      <c r="C2253" s="18"/>
      <c r="D2253" s="7"/>
      <c r="E2253" s="18"/>
      <c r="F2253" s="111"/>
      <c r="G2253" s="145"/>
      <c r="H2253" s="146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</row>
    <row r="2254" spans="1:32">
      <c r="A2254" s="18"/>
      <c r="B2254" s="7"/>
      <c r="C2254" s="18"/>
      <c r="D2254" s="7"/>
      <c r="E2254" s="18"/>
      <c r="F2254" s="111"/>
      <c r="G2254" s="145"/>
      <c r="H2254" s="146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</row>
    <row r="2255" spans="1:32">
      <c r="A2255" s="18"/>
      <c r="B2255" s="7"/>
      <c r="C2255" s="18"/>
      <c r="D2255" s="7"/>
      <c r="E2255" s="18"/>
      <c r="F2255" s="111"/>
      <c r="G2255" s="145"/>
      <c r="H2255" s="146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</row>
    <row r="2256" spans="1:32">
      <c r="A2256" s="18"/>
      <c r="B2256" s="7"/>
      <c r="C2256" s="18"/>
      <c r="D2256" s="7"/>
      <c r="E2256" s="18"/>
      <c r="F2256" s="111"/>
      <c r="G2256" s="145"/>
      <c r="H2256" s="146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</row>
    <row r="2257" spans="1:32">
      <c r="A2257" s="18"/>
      <c r="B2257" s="7"/>
      <c r="C2257" s="18"/>
      <c r="D2257" s="7"/>
      <c r="E2257" s="18"/>
      <c r="F2257" s="111"/>
      <c r="G2257" s="145"/>
      <c r="H2257" s="146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</row>
    <row r="2258" spans="1:32">
      <c r="A2258" s="18"/>
      <c r="B2258" s="7"/>
      <c r="C2258" s="18"/>
      <c r="D2258" s="7"/>
      <c r="E2258" s="18"/>
      <c r="F2258" s="111"/>
      <c r="G2258" s="145"/>
      <c r="H2258" s="146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</row>
    <row r="2259" spans="1:32">
      <c r="A2259" s="18"/>
      <c r="B2259" s="7"/>
      <c r="C2259" s="18"/>
      <c r="D2259" s="7"/>
      <c r="E2259" s="18"/>
      <c r="F2259" s="111"/>
      <c r="G2259" s="145"/>
      <c r="H2259" s="146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</row>
    <row r="2260" spans="1:32">
      <c r="A2260" s="18"/>
      <c r="B2260" s="7"/>
      <c r="C2260" s="18"/>
      <c r="D2260" s="7"/>
      <c r="E2260" s="18"/>
      <c r="F2260" s="111"/>
      <c r="G2260" s="145"/>
      <c r="H2260" s="146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</row>
    <row r="2261" spans="1:32">
      <c r="A2261" s="18"/>
      <c r="B2261" s="7"/>
      <c r="C2261" s="18"/>
      <c r="D2261" s="7"/>
      <c r="E2261" s="18"/>
      <c r="F2261" s="111"/>
      <c r="G2261" s="145"/>
      <c r="H2261" s="146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</row>
    <row r="2262" spans="1:32">
      <c r="A2262" s="18"/>
      <c r="B2262" s="7"/>
      <c r="C2262" s="18"/>
      <c r="D2262" s="7"/>
      <c r="E2262" s="18"/>
      <c r="F2262" s="111"/>
      <c r="G2262" s="145"/>
      <c r="H2262" s="146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</row>
    <row r="2263" spans="1:32">
      <c r="A2263" s="18"/>
      <c r="B2263" s="7"/>
      <c r="C2263" s="18"/>
      <c r="D2263" s="7"/>
      <c r="E2263" s="18"/>
      <c r="F2263" s="111"/>
      <c r="G2263" s="145"/>
      <c r="H2263" s="146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</row>
    <row r="2264" spans="1:32">
      <c r="A2264" s="18"/>
      <c r="B2264" s="7"/>
      <c r="C2264" s="18"/>
      <c r="D2264" s="7"/>
      <c r="E2264" s="18"/>
      <c r="F2264" s="111"/>
      <c r="G2264" s="145"/>
      <c r="H2264" s="146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</row>
    <row r="2265" spans="1:32">
      <c r="A2265" s="18"/>
      <c r="B2265" s="7"/>
      <c r="C2265" s="18"/>
      <c r="D2265" s="7"/>
      <c r="E2265" s="18"/>
      <c r="F2265" s="111"/>
      <c r="G2265" s="145"/>
      <c r="H2265" s="146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</row>
    <row r="2266" spans="1:32">
      <c r="A2266" s="18"/>
      <c r="B2266" s="7"/>
      <c r="C2266" s="18"/>
      <c r="D2266" s="7"/>
      <c r="E2266" s="18"/>
      <c r="F2266" s="111"/>
      <c r="G2266" s="145"/>
      <c r="H2266" s="146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</row>
    <row r="2267" spans="1:32">
      <c r="A2267" s="18"/>
      <c r="B2267" s="7"/>
      <c r="C2267" s="18"/>
      <c r="D2267" s="7"/>
      <c r="E2267" s="18"/>
      <c r="F2267" s="111"/>
      <c r="G2267" s="145"/>
      <c r="H2267" s="146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</row>
    <row r="2268" spans="1:32">
      <c r="A2268" s="18"/>
      <c r="B2268" s="7"/>
      <c r="C2268" s="18"/>
      <c r="D2268" s="7"/>
      <c r="E2268" s="18"/>
      <c r="F2268" s="111"/>
      <c r="G2268" s="145"/>
      <c r="H2268" s="146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</row>
    <row r="2269" spans="1:32">
      <c r="A2269" s="18"/>
      <c r="B2269" s="7"/>
      <c r="C2269" s="18"/>
      <c r="D2269" s="7"/>
      <c r="E2269" s="18"/>
      <c r="F2269" s="111"/>
      <c r="G2269" s="145"/>
      <c r="H2269" s="146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</row>
    <row r="2270" spans="1:32">
      <c r="A2270" s="18"/>
      <c r="B2270" s="7"/>
      <c r="C2270" s="18"/>
      <c r="D2270" s="7"/>
      <c r="E2270" s="18"/>
      <c r="F2270" s="111"/>
      <c r="G2270" s="145"/>
      <c r="H2270" s="146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</row>
    <row r="2271" spans="1:32">
      <c r="A2271" s="18"/>
      <c r="B2271" s="7"/>
      <c r="C2271" s="18"/>
      <c r="D2271" s="7"/>
      <c r="E2271" s="18"/>
      <c r="F2271" s="111"/>
      <c r="G2271" s="145"/>
      <c r="H2271" s="146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</row>
    <row r="2272" spans="1:32">
      <c r="A2272" s="18"/>
      <c r="B2272" s="7"/>
      <c r="C2272" s="18"/>
      <c r="D2272" s="7"/>
      <c r="E2272" s="18"/>
      <c r="F2272" s="111"/>
      <c r="G2272" s="145"/>
      <c r="H2272" s="146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</row>
    <row r="2273" spans="1:32">
      <c r="A2273" s="18"/>
      <c r="B2273" s="7"/>
      <c r="C2273" s="18"/>
      <c r="D2273" s="7"/>
      <c r="E2273" s="18"/>
      <c r="F2273" s="111"/>
      <c r="G2273" s="145"/>
      <c r="H2273" s="146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</row>
    <row r="2274" spans="1:32">
      <c r="A2274" s="18"/>
      <c r="B2274" s="7"/>
      <c r="C2274" s="18"/>
      <c r="D2274" s="7"/>
      <c r="E2274" s="18"/>
      <c r="F2274" s="111"/>
      <c r="G2274" s="145"/>
      <c r="H2274" s="146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</row>
    <row r="2275" spans="1:32">
      <c r="A2275" s="18"/>
      <c r="B2275" s="7"/>
      <c r="C2275" s="18"/>
      <c r="D2275" s="7"/>
      <c r="E2275" s="18"/>
      <c r="F2275" s="111"/>
      <c r="G2275" s="145"/>
      <c r="H2275" s="146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</row>
    <row r="2276" spans="1:32">
      <c r="A2276" s="18"/>
      <c r="B2276" s="7"/>
      <c r="C2276" s="18"/>
      <c r="D2276" s="7"/>
      <c r="E2276" s="18"/>
      <c r="F2276" s="111"/>
      <c r="G2276" s="145"/>
      <c r="H2276" s="146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</row>
    <row r="2277" spans="1:32">
      <c r="A2277" s="18"/>
      <c r="B2277" s="7"/>
      <c r="C2277" s="18"/>
      <c r="D2277" s="7"/>
      <c r="E2277" s="18"/>
      <c r="F2277" s="111"/>
      <c r="G2277" s="145"/>
      <c r="H2277" s="146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</row>
    <row r="2278" spans="1:32">
      <c r="A2278" s="18"/>
      <c r="B2278" s="7"/>
      <c r="C2278" s="18"/>
      <c r="D2278" s="7"/>
      <c r="E2278" s="18"/>
      <c r="F2278" s="111"/>
      <c r="G2278" s="145"/>
      <c r="H2278" s="146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</row>
    <row r="2279" spans="1:32">
      <c r="A2279" s="18"/>
      <c r="B2279" s="7"/>
      <c r="C2279" s="18"/>
      <c r="D2279" s="7"/>
      <c r="E2279" s="18"/>
      <c r="F2279" s="111"/>
      <c r="G2279" s="145"/>
      <c r="H2279" s="146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</row>
    <row r="2280" spans="1:32">
      <c r="A2280" s="18"/>
      <c r="B2280" s="7"/>
      <c r="C2280" s="18"/>
      <c r="D2280" s="7"/>
      <c r="E2280" s="18"/>
      <c r="F2280" s="111"/>
      <c r="G2280" s="145"/>
      <c r="H2280" s="146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</row>
    <row r="2281" spans="1:32">
      <c r="A2281" s="18"/>
      <c r="B2281" s="7"/>
      <c r="C2281" s="18"/>
      <c r="D2281" s="7"/>
      <c r="E2281" s="18"/>
      <c r="F2281" s="111"/>
      <c r="G2281" s="145"/>
      <c r="H2281" s="146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</row>
    <row r="2282" spans="1:32">
      <c r="A2282" s="18"/>
      <c r="B2282" s="7"/>
      <c r="C2282" s="18"/>
      <c r="D2282" s="7"/>
      <c r="E2282" s="18"/>
      <c r="F2282" s="111"/>
      <c r="G2282" s="145"/>
      <c r="H2282" s="146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</row>
    <row r="2283" spans="1:32">
      <c r="A2283" s="18"/>
      <c r="B2283" s="7"/>
      <c r="C2283" s="18"/>
      <c r="D2283" s="7"/>
      <c r="E2283" s="18"/>
      <c r="F2283" s="111"/>
      <c r="G2283" s="145"/>
      <c r="H2283" s="146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</row>
    <row r="2284" spans="1:32">
      <c r="A2284" s="18"/>
      <c r="B2284" s="7"/>
      <c r="C2284" s="18"/>
      <c r="D2284" s="7"/>
      <c r="E2284" s="18"/>
      <c r="F2284" s="111"/>
      <c r="G2284" s="145"/>
      <c r="H2284" s="146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</row>
    <row r="2285" spans="1:32">
      <c r="A2285" s="18"/>
      <c r="B2285" s="7"/>
      <c r="C2285" s="18"/>
      <c r="D2285" s="7"/>
      <c r="E2285" s="18"/>
      <c r="F2285" s="111"/>
      <c r="G2285" s="145"/>
      <c r="H2285" s="146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</row>
    <row r="2286" spans="1:32">
      <c r="A2286" s="18"/>
      <c r="B2286" s="7"/>
      <c r="C2286" s="18"/>
      <c r="D2286" s="7"/>
      <c r="E2286" s="18"/>
      <c r="F2286" s="111"/>
      <c r="G2286" s="145"/>
      <c r="H2286" s="146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</row>
    <row r="2287" spans="1:32">
      <c r="A2287" s="18"/>
      <c r="B2287" s="7"/>
      <c r="C2287" s="18"/>
      <c r="D2287" s="7"/>
      <c r="E2287" s="18"/>
      <c r="F2287" s="111"/>
      <c r="G2287" s="145"/>
      <c r="H2287" s="146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</row>
    <row r="2288" spans="1:32">
      <c r="A2288" s="18"/>
      <c r="B2288" s="7"/>
      <c r="C2288" s="18"/>
      <c r="D2288" s="7"/>
      <c r="E2288" s="18"/>
      <c r="F2288" s="111"/>
      <c r="G2288" s="145"/>
      <c r="H2288" s="146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</row>
    <row r="2289" spans="1:32">
      <c r="A2289" s="18"/>
      <c r="B2289" s="7"/>
      <c r="C2289" s="18"/>
      <c r="D2289" s="7"/>
      <c r="E2289" s="18"/>
      <c r="F2289" s="111"/>
      <c r="G2289" s="145"/>
      <c r="H2289" s="146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</row>
    <row r="2290" spans="1:32">
      <c r="A2290" s="18"/>
      <c r="B2290" s="7"/>
      <c r="C2290" s="18"/>
      <c r="D2290" s="7"/>
      <c r="E2290" s="18"/>
      <c r="F2290" s="111"/>
      <c r="G2290" s="145"/>
      <c r="H2290" s="146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</row>
    <row r="2291" spans="1:32">
      <c r="A2291" s="18"/>
      <c r="B2291" s="7"/>
      <c r="C2291" s="18"/>
      <c r="D2291" s="7"/>
      <c r="E2291" s="18"/>
      <c r="F2291" s="111"/>
      <c r="G2291" s="145"/>
      <c r="H2291" s="146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</row>
    <row r="2292" spans="1:32">
      <c r="A2292" s="18"/>
      <c r="B2292" s="7"/>
      <c r="C2292" s="18"/>
      <c r="D2292" s="7"/>
      <c r="E2292" s="18"/>
      <c r="F2292" s="111"/>
      <c r="G2292" s="145"/>
      <c r="H2292" s="146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</row>
    <row r="2293" spans="1:32">
      <c r="A2293" s="18"/>
      <c r="B2293" s="7"/>
      <c r="C2293" s="18"/>
      <c r="D2293" s="7"/>
      <c r="E2293" s="18"/>
      <c r="F2293" s="111"/>
      <c r="G2293" s="145"/>
      <c r="H2293" s="146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</row>
    <row r="2294" spans="1:32">
      <c r="A2294" s="18"/>
      <c r="B2294" s="7"/>
      <c r="C2294" s="18"/>
      <c r="D2294" s="7"/>
      <c r="E2294" s="18"/>
      <c r="F2294" s="111"/>
      <c r="G2294" s="145"/>
      <c r="H2294" s="146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</row>
    <row r="2295" spans="1:32">
      <c r="A2295" s="18"/>
      <c r="B2295" s="7"/>
      <c r="C2295" s="18"/>
      <c r="D2295" s="7"/>
      <c r="E2295" s="18"/>
      <c r="F2295" s="111"/>
      <c r="G2295" s="145"/>
      <c r="H2295" s="146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</row>
    <row r="2296" spans="1:32">
      <c r="A2296" s="18"/>
      <c r="B2296" s="7"/>
      <c r="C2296" s="18"/>
      <c r="D2296" s="7"/>
      <c r="E2296" s="18"/>
      <c r="F2296" s="111"/>
      <c r="G2296" s="145"/>
      <c r="H2296" s="146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</row>
    <row r="2297" spans="1:32">
      <c r="A2297" s="18"/>
      <c r="B2297" s="7"/>
      <c r="C2297" s="18"/>
      <c r="D2297" s="7"/>
      <c r="E2297" s="18"/>
      <c r="F2297" s="111"/>
      <c r="G2297" s="145"/>
      <c r="H2297" s="146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</row>
    <row r="2298" spans="1:32">
      <c r="A2298" s="18"/>
      <c r="B2298" s="7"/>
      <c r="C2298" s="18"/>
      <c r="D2298" s="7"/>
      <c r="E2298" s="18"/>
      <c r="F2298" s="111"/>
      <c r="G2298" s="145"/>
      <c r="H2298" s="146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</row>
    <row r="2299" spans="1:32">
      <c r="A2299" s="18"/>
      <c r="B2299" s="7"/>
      <c r="C2299" s="18"/>
      <c r="D2299" s="7"/>
      <c r="E2299" s="18"/>
      <c r="F2299" s="111"/>
      <c r="G2299" s="145"/>
      <c r="H2299" s="146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</row>
    <row r="2300" spans="1:32">
      <c r="A2300" s="18"/>
      <c r="B2300" s="7"/>
      <c r="C2300" s="18"/>
      <c r="D2300" s="7"/>
      <c r="E2300" s="18"/>
      <c r="F2300" s="111"/>
      <c r="G2300" s="145"/>
      <c r="H2300" s="146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</row>
    <row r="2301" spans="1:32">
      <c r="A2301" s="18"/>
      <c r="B2301" s="7"/>
      <c r="C2301" s="18"/>
      <c r="D2301" s="7"/>
      <c r="E2301" s="18"/>
      <c r="F2301" s="111"/>
      <c r="G2301" s="145"/>
      <c r="H2301" s="146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</row>
    <row r="2302" spans="1:32">
      <c r="A2302" s="18"/>
      <c r="B2302" s="7"/>
      <c r="C2302" s="18"/>
      <c r="D2302" s="7"/>
      <c r="E2302" s="18"/>
      <c r="F2302" s="111"/>
      <c r="G2302" s="145"/>
      <c r="H2302" s="146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</row>
    <row r="2303" spans="1:32">
      <c r="A2303" s="18"/>
      <c r="B2303" s="7"/>
      <c r="C2303" s="18"/>
      <c r="D2303" s="7"/>
      <c r="E2303" s="18"/>
      <c r="F2303" s="111"/>
      <c r="G2303" s="145"/>
      <c r="H2303" s="146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</row>
    <row r="2304" spans="1:32">
      <c r="A2304" s="18"/>
      <c r="B2304" s="7"/>
      <c r="C2304" s="18"/>
      <c r="D2304" s="7"/>
      <c r="E2304" s="18"/>
      <c r="F2304" s="111"/>
      <c r="G2304" s="145"/>
      <c r="H2304" s="146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</row>
    <row r="2305" spans="1:32">
      <c r="A2305" s="18"/>
      <c r="B2305" s="7"/>
      <c r="C2305" s="18"/>
      <c r="D2305" s="7"/>
      <c r="E2305" s="18"/>
      <c r="F2305" s="111"/>
      <c r="G2305" s="145"/>
      <c r="H2305" s="146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</row>
    <row r="2306" spans="1:32">
      <c r="A2306" s="18"/>
      <c r="B2306" s="7"/>
      <c r="C2306" s="18"/>
      <c r="D2306" s="7"/>
      <c r="E2306" s="18"/>
      <c r="F2306" s="111"/>
      <c r="G2306" s="145"/>
      <c r="H2306" s="146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</row>
    <row r="2307" spans="1:32">
      <c r="A2307" s="18"/>
      <c r="B2307" s="7"/>
      <c r="C2307" s="18"/>
      <c r="D2307" s="7"/>
      <c r="E2307" s="18"/>
      <c r="F2307" s="111"/>
      <c r="G2307" s="145"/>
      <c r="H2307" s="146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</row>
    <row r="2308" spans="1:32">
      <c r="A2308" s="18"/>
      <c r="B2308" s="7"/>
      <c r="C2308" s="18"/>
      <c r="D2308" s="7"/>
      <c r="E2308" s="18"/>
      <c r="F2308" s="111"/>
      <c r="G2308" s="145"/>
      <c r="H2308" s="146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</row>
    <row r="2309" spans="1:32">
      <c r="A2309" s="18"/>
      <c r="B2309" s="7"/>
      <c r="C2309" s="18"/>
      <c r="D2309" s="7"/>
      <c r="E2309" s="18"/>
      <c r="F2309" s="111"/>
      <c r="G2309" s="145"/>
      <c r="H2309" s="146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</row>
    <row r="2310" spans="1:32">
      <c r="A2310" s="18"/>
      <c r="B2310" s="7"/>
      <c r="C2310" s="18"/>
      <c r="D2310" s="7"/>
      <c r="E2310" s="18"/>
      <c r="F2310" s="111"/>
      <c r="G2310" s="145"/>
      <c r="H2310" s="146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</row>
    <row r="2311" spans="1:32">
      <c r="A2311" s="18"/>
      <c r="B2311" s="7"/>
      <c r="C2311" s="18"/>
      <c r="D2311" s="7"/>
      <c r="E2311" s="18"/>
      <c r="F2311" s="111"/>
      <c r="G2311" s="145"/>
      <c r="H2311" s="146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</row>
    <row r="2312" spans="1:32">
      <c r="A2312" s="18"/>
      <c r="B2312" s="7"/>
      <c r="C2312" s="18"/>
      <c r="D2312" s="7"/>
      <c r="E2312" s="18"/>
      <c r="F2312" s="111"/>
      <c r="G2312" s="145"/>
      <c r="H2312" s="146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</row>
    <row r="2313" spans="1:32">
      <c r="A2313" s="18"/>
      <c r="B2313" s="7"/>
      <c r="C2313" s="18"/>
      <c r="D2313" s="7"/>
      <c r="E2313" s="18"/>
      <c r="F2313" s="111"/>
      <c r="G2313" s="145"/>
      <c r="H2313" s="146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</row>
    <row r="2314" spans="1:32">
      <c r="A2314" s="18"/>
      <c r="B2314" s="7"/>
      <c r="C2314" s="18"/>
      <c r="D2314" s="7"/>
      <c r="E2314" s="18"/>
      <c r="F2314" s="111"/>
      <c r="G2314" s="145"/>
      <c r="H2314" s="146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</row>
    <row r="2315" spans="1:32">
      <c r="A2315" s="18"/>
      <c r="B2315" s="7"/>
      <c r="C2315" s="18"/>
      <c r="D2315" s="7"/>
      <c r="E2315" s="18"/>
      <c r="F2315" s="111"/>
      <c r="G2315" s="145"/>
      <c r="H2315" s="146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</row>
    <row r="2316" spans="1:32">
      <c r="A2316" s="18"/>
      <c r="B2316" s="7"/>
      <c r="C2316" s="18"/>
      <c r="D2316" s="7"/>
      <c r="E2316" s="18"/>
      <c r="F2316" s="111"/>
      <c r="G2316" s="145"/>
      <c r="H2316" s="146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</row>
    <row r="2317" spans="1:32">
      <c r="A2317" s="18"/>
      <c r="B2317" s="7"/>
      <c r="C2317" s="18"/>
      <c r="D2317" s="7"/>
      <c r="E2317" s="18"/>
      <c r="F2317" s="111"/>
      <c r="G2317" s="145"/>
      <c r="H2317" s="146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</row>
    <row r="2318" spans="1:32">
      <c r="A2318" s="18"/>
      <c r="B2318" s="7"/>
      <c r="C2318" s="18"/>
      <c r="D2318" s="7"/>
      <c r="E2318" s="18"/>
      <c r="F2318" s="111"/>
      <c r="G2318" s="145"/>
      <c r="H2318" s="146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</row>
    <row r="2319" spans="1:32">
      <c r="A2319" s="18"/>
      <c r="B2319" s="7"/>
      <c r="C2319" s="18"/>
      <c r="D2319" s="7"/>
      <c r="E2319" s="18"/>
      <c r="F2319" s="111"/>
      <c r="G2319" s="145"/>
      <c r="H2319" s="146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</row>
    <row r="2320" spans="1:32">
      <c r="A2320" s="18"/>
      <c r="B2320" s="7"/>
      <c r="C2320" s="18"/>
      <c r="D2320" s="7"/>
      <c r="E2320" s="18"/>
      <c r="F2320" s="111"/>
      <c r="G2320" s="145"/>
      <c r="H2320" s="146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</row>
    <row r="2321" spans="1:32">
      <c r="A2321" s="18"/>
      <c r="B2321" s="7"/>
      <c r="C2321" s="18"/>
      <c r="D2321" s="7"/>
      <c r="E2321" s="18"/>
      <c r="F2321" s="111"/>
      <c r="G2321" s="145"/>
      <c r="H2321" s="146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</row>
    <row r="2322" spans="1:32">
      <c r="A2322" s="18"/>
      <c r="B2322" s="7"/>
      <c r="C2322" s="18"/>
      <c r="D2322" s="7"/>
      <c r="E2322" s="18"/>
      <c r="F2322" s="111"/>
      <c r="G2322" s="145"/>
      <c r="H2322" s="146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</row>
    <row r="2323" spans="1:32">
      <c r="A2323" s="18"/>
      <c r="B2323" s="7"/>
      <c r="C2323" s="18"/>
      <c r="D2323" s="7"/>
      <c r="E2323" s="18"/>
      <c r="F2323" s="111"/>
      <c r="G2323" s="145"/>
      <c r="H2323" s="146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</row>
    <row r="2324" spans="1:32">
      <c r="A2324" s="18"/>
      <c r="B2324" s="7"/>
      <c r="C2324" s="18"/>
      <c r="D2324" s="7"/>
      <c r="E2324" s="18"/>
      <c r="F2324" s="111"/>
      <c r="G2324" s="145"/>
      <c r="H2324" s="146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</row>
    <row r="2325" spans="1:32">
      <c r="A2325" s="18"/>
      <c r="B2325" s="7"/>
      <c r="C2325" s="18"/>
      <c r="D2325" s="7"/>
      <c r="E2325" s="18"/>
      <c r="F2325" s="111"/>
      <c r="G2325" s="145"/>
      <c r="H2325" s="146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</row>
    <row r="2326" spans="1:32">
      <c r="A2326" s="18"/>
      <c r="B2326" s="7"/>
      <c r="C2326" s="18"/>
      <c r="D2326" s="7"/>
      <c r="E2326" s="18"/>
      <c r="F2326" s="111"/>
      <c r="G2326" s="145"/>
      <c r="H2326" s="146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</row>
    <row r="2327" spans="1:32">
      <c r="A2327" s="18"/>
      <c r="B2327" s="7"/>
      <c r="C2327" s="18"/>
      <c r="D2327" s="7"/>
      <c r="E2327" s="18"/>
      <c r="F2327" s="111"/>
      <c r="G2327" s="145"/>
      <c r="H2327" s="146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</row>
    <row r="2328" spans="1:32">
      <c r="A2328" s="18"/>
      <c r="B2328" s="7"/>
      <c r="C2328" s="18"/>
      <c r="D2328" s="7"/>
      <c r="E2328" s="18"/>
      <c r="F2328" s="111"/>
      <c r="G2328" s="145"/>
      <c r="H2328" s="146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</row>
    <row r="2329" spans="1:32">
      <c r="A2329" s="18"/>
      <c r="B2329" s="7"/>
      <c r="C2329" s="18"/>
      <c r="D2329" s="7"/>
      <c r="E2329" s="18"/>
      <c r="F2329" s="111"/>
      <c r="G2329" s="145"/>
      <c r="H2329" s="146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</row>
    <row r="2330" spans="1:32">
      <c r="A2330" s="18"/>
      <c r="B2330" s="7"/>
      <c r="C2330" s="18"/>
      <c r="D2330" s="7"/>
      <c r="E2330" s="18"/>
      <c r="F2330" s="111"/>
      <c r="G2330" s="145"/>
      <c r="H2330" s="146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</row>
    <row r="2331" spans="1:32">
      <c r="A2331" s="18"/>
      <c r="B2331" s="7"/>
      <c r="C2331" s="18"/>
      <c r="D2331" s="7"/>
      <c r="E2331" s="18"/>
      <c r="F2331" s="111"/>
      <c r="G2331" s="145"/>
      <c r="H2331" s="146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</row>
    <row r="2332" spans="1:32">
      <c r="A2332" s="18"/>
      <c r="B2332" s="7"/>
      <c r="C2332" s="18"/>
      <c r="D2332" s="7"/>
      <c r="E2332" s="18"/>
      <c r="F2332" s="111"/>
      <c r="G2332" s="145"/>
      <c r="H2332" s="146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</row>
    <row r="2333" spans="1:32">
      <c r="A2333" s="18"/>
      <c r="B2333" s="7"/>
      <c r="C2333" s="18"/>
      <c r="D2333" s="7"/>
      <c r="E2333" s="18"/>
      <c r="F2333" s="111"/>
      <c r="G2333" s="145"/>
      <c r="H2333" s="146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</row>
    <row r="2334" spans="1:32">
      <c r="A2334" s="18"/>
      <c r="B2334" s="7"/>
      <c r="C2334" s="18"/>
      <c r="D2334" s="7"/>
      <c r="E2334" s="18"/>
      <c r="F2334" s="111"/>
      <c r="G2334" s="145"/>
      <c r="H2334" s="146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</row>
    <row r="2335" spans="1:32">
      <c r="A2335" s="18"/>
      <c r="B2335" s="7"/>
      <c r="C2335" s="18"/>
      <c r="D2335" s="7"/>
      <c r="E2335" s="18"/>
      <c r="F2335" s="111"/>
      <c r="G2335" s="145"/>
      <c r="H2335" s="146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</row>
    <row r="2336" spans="1:32">
      <c r="A2336" s="18"/>
      <c r="B2336" s="7"/>
      <c r="C2336" s="18"/>
      <c r="D2336" s="7"/>
      <c r="E2336" s="18"/>
      <c r="F2336" s="111"/>
      <c r="G2336" s="145"/>
      <c r="H2336" s="146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</row>
    <row r="2337" spans="1:32">
      <c r="A2337" s="18"/>
      <c r="B2337" s="7"/>
      <c r="C2337" s="18"/>
      <c r="D2337" s="7"/>
      <c r="E2337" s="18"/>
      <c r="F2337" s="111"/>
      <c r="G2337" s="145"/>
      <c r="H2337" s="146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</row>
    <row r="2338" spans="1:32">
      <c r="A2338" s="18"/>
      <c r="B2338" s="7"/>
      <c r="C2338" s="18"/>
      <c r="D2338" s="7"/>
      <c r="E2338" s="18"/>
      <c r="F2338" s="111"/>
      <c r="G2338" s="145"/>
      <c r="H2338" s="146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</row>
    <row r="2339" spans="1:32">
      <c r="A2339" s="18"/>
      <c r="B2339" s="7"/>
      <c r="C2339" s="18"/>
      <c r="D2339" s="7"/>
      <c r="E2339" s="18"/>
      <c r="F2339" s="111"/>
      <c r="G2339" s="145"/>
      <c r="H2339" s="146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</row>
    <row r="2340" spans="1:32">
      <c r="A2340" s="18"/>
      <c r="B2340" s="7"/>
      <c r="C2340" s="18"/>
      <c r="D2340" s="7"/>
      <c r="E2340" s="18"/>
      <c r="F2340" s="111"/>
      <c r="G2340" s="145"/>
      <c r="H2340" s="146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</row>
    <row r="2341" spans="1:32">
      <c r="A2341" s="18"/>
      <c r="B2341" s="7"/>
      <c r="C2341" s="18"/>
      <c r="D2341" s="7"/>
      <c r="E2341" s="18"/>
      <c r="F2341" s="111"/>
      <c r="G2341" s="145"/>
      <c r="H2341" s="146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</row>
    <row r="2342" spans="1:32">
      <c r="A2342" s="18"/>
      <c r="B2342" s="7"/>
      <c r="C2342" s="18"/>
      <c r="D2342" s="7"/>
      <c r="E2342" s="18"/>
      <c r="F2342" s="111"/>
      <c r="G2342" s="145"/>
      <c r="H2342" s="146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</row>
    <row r="2343" spans="1:32">
      <c r="A2343" s="18"/>
      <c r="B2343" s="7"/>
      <c r="C2343" s="18"/>
      <c r="D2343" s="7"/>
      <c r="E2343" s="18"/>
      <c r="F2343" s="111"/>
      <c r="G2343" s="145"/>
      <c r="H2343" s="146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</row>
    <row r="2344" spans="1:32">
      <c r="A2344" s="18"/>
      <c r="B2344" s="7"/>
      <c r="C2344" s="18"/>
      <c r="D2344" s="7"/>
      <c r="E2344" s="18"/>
      <c r="F2344" s="111"/>
      <c r="G2344" s="145"/>
      <c r="H2344" s="146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</row>
    <row r="2345" spans="1:32">
      <c r="A2345" s="18"/>
      <c r="B2345" s="7"/>
      <c r="C2345" s="18"/>
      <c r="D2345" s="7"/>
      <c r="E2345" s="18"/>
      <c r="F2345" s="111"/>
      <c r="G2345" s="145"/>
      <c r="H2345" s="146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</row>
    <row r="2346" spans="1:32">
      <c r="A2346" s="18"/>
      <c r="B2346" s="7"/>
      <c r="C2346" s="18"/>
      <c r="D2346" s="7"/>
      <c r="E2346" s="18"/>
      <c r="F2346" s="111"/>
      <c r="G2346" s="145"/>
      <c r="H2346" s="146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</row>
    <row r="2347" spans="1:32">
      <c r="A2347" s="18"/>
      <c r="B2347" s="7"/>
      <c r="C2347" s="18"/>
      <c r="D2347" s="7"/>
      <c r="E2347" s="18"/>
      <c r="F2347" s="111"/>
      <c r="G2347" s="145"/>
      <c r="H2347" s="146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</row>
    <row r="2348" spans="1:32">
      <c r="A2348" s="18"/>
      <c r="B2348" s="7"/>
      <c r="C2348" s="18"/>
      <c r="D2348" s="7"/>
      <c r="E2348" s="18"/>
      <c r="F2348" s="111"/>
      <c r="G2348" s="145"/>
      <c r="H2348" s="146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</row>
    <row r="2349" spans="1:32">
      <c r="A2349" s="18"/>
      <c r="B2349" s="7"/>
      <c r="C2349" s="18"/>
      <c r="D2349" s="7"/>
      <c r="E2349" s="18"/>
      <c r="F2349" s="111"/>
      <c r="G2349" s="145"/>
      <c r="H2349" s="146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</row>
    <row r="2350" spans="1:32">
      <c r="A2350" s="18"/>
      <c r="B2350" s="7"/>
      <c r="C2350" s="18"/>
      <c r="D2350" s="7"/>
      <c r="E2350" s="18"/>
      <c r="F2350" s="111"/>
      <c r="G2350" s="145"/>
      <c r="H2350" s="146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</row>
    <row r="2351" spans="1:32">
      <c r="A2351" s="18"/>
      <c r="B2351" s="7"/>
      <c r="C2351" s="18"/>
      <c r="D2351" s="7"/>
      <c r="E2351" s="18"/>
      <c r="F2351" s="111"/>
      <c r="G2351" s="145"/>
      <c r="H2351" s="146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</row>
    <row r="2352" spans="1:32">
      <c r="A2352" s="18"/>
      <c r="B2352" s="7"/>
      <c r="C2352" s="18"/>
      <c r="D2352" s="7"/>
      <c r="E2352" s="18"/>
      <c r="F2352" s="111"/>
      <c r="G2352" s="145"/>
      <c r="H2352" s="146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</row>
    <row r="2353" spans="1:32">
      <c r="A2353" s="18"/>
      <c r="B2353" s="7"/>
      <c r="C2353" s="18"/>
      <c r="D2353" s="7"/>
      <c r="E2353" s="18"/>
      <c r="F2353" s="111"/>
      <c r="G2353" s="145"/>
      <c r="H2353" s="146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</row>
    <row r="2354" spans="1:32">
      <c r="A2354" s="18"/>
      <c r="B2354" s="7"/>
      <c r="C2354" s="18"/>
      <c r="D2354" s="7"/>
      <c r="E2354" s="18"/>
      <c r="F2354" s="111"/>
      <c r="G2354" s="145"/>
      <c r="H2354" s="146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</row>
    <row r="2355" spans="1:32">
      <c r="A2355" s="18"/>
      <c r="B2355" s="7"/>
      <c r="C2355" s="18"/>
      <c r="D2355" s="7"/>
      <c r="E2355" s="18"/>
      <c r="F2355" s="111"/>
      <c r="G2355" s="145"/>
      <c r="H2355" s="146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</row>
    <row r="2356" spans="1:32">
      <c r="A2356" s="18"/>
      <c r="B2356" s="7"/>
      <c r="C2356" s="18"/>
      <c r="D2356" s="7"/>
      <c r="E2356" s="18"/>
      <c r="F2356" s="111"/>
      <c r="G2356" s="145"/>
      <c r="H2356" s="146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</row>
    <row r="2357" spans="1:32">
      <c r="A2357" s="18"/>
      <c r="B2357" s="7"/>
      <c r="C2357" s="18"/>
      <c r="D2357" s="7"/>
      <c r="E2357" s="18"/>
      <c r="F2357" s="111"/>
      <c r="G2357" s="145"/>
      <c r="H2357" s="146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</row>
    <row r="2358" spans="1:32">
      <c r="A2358" s="18"/>
      <c r="B2358" s="7"/>
      <c r="C2358" s="18"/>
      <c r="D2358" s="7"/>
      <c r="E2358" s="18"/>
      <c r="F2358" s="111"/>
      <c r="G2358" s="145"/>
      <c r="H2358" s="146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</row>
    <row r="2359" spans="1:32">
      <c r="A2359" s="18"/>
      <c r="B2359" s="7"/>
      <c r="C2359" s="18"/>
      <c r="D2359" s="7"/>
      <c r="E2359" s="18"/>
      <c r="F2359" s="111"/>
      <c r="G2359" s="145"/>
      <c r="H2359" s="146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</row>
    <row r="2360" spans="1:32">
      <c r="A2360" s="18"/>
      <c r="B2360" s="7"/>
      <c r="C2360" s="18"/>
      <c r="D2360" s="7"/>
      <c r="E2360" s="18"/>
      <c r="F2360" s="111"/>
      <c r="G2360" s="145"/>
      <c r="H2360" s="146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</row>
    <row r="2361" spans="1:32">
      <c r="A2361" s="18"/>
      <c r="B2361" s="7"/>
      <c r="C2361" s="18"/>
      <c r="D2361" s="7"/>
      <c r="E2361" s="18"/>
      <c r="F2361" s="111"/>
      <c r="G2361" s="145"/>
      <c r="H2361" s="146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</row>
    <row r="2362" spans="1:32">
      <c r="A2362" s="18"/>
      <c r="B2362" s="7"/>
      <c r="C2362" s="18"/>
      <c r="D2362" s="7"/>
      <c r="E2362" s="18"/>
      <c r="F2362" s="111"/>
      <c r="G2362" s="145"/>
      <c r="H2362" s="146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</row>
    <row r="2363" spans="1:32">
      <c r="A2363" s="18"/>
      <c r="B2363" s="7"/>
      <c r="C2363" s="18"/>
      <c r="D2363" s="7"/>
      <c r="E2363" s="18"/>
      <c r="F2363" s="111"/>
      <c r="G2363" s="145"/>
      <c r="H2363" s="146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</row>
    <row r="2364" spans="1:32">
      <c r="A2364" s="18"/>
      <c r="B2364" s="7"/>
      <c r="C2364" s="18"/>
      <c r="D2364" s="7"/>
      <c r="E2364" s="18"/>
      <c r="F2364" s="111"/>
      <c r="G2364" s="145"/>
      <c r="H2364" s="146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</row>
    <row r="2365" spans="1:32">
      <c r="A2365" s="18"/>
      <c r="B2365" s="7"/>
      <c r="C2365" s="18"/>
      <c r="D2365" s="7"/>
      <c r="E2365" s="18"/>
      <c r="F2365" s="111"/>
      <c r="G2365" s="145"/>
      <c r="H2365" s="146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</row>
    <row r="2366" spans="1:32">
      <c r="A2366" s="18"/>
      <c r="B2366" s="7"/>
      <c r="C2366" s="18"/>
      <c r="D2366" s="7"/>
      <c r="E2366" s="18"/>
      <c r="F2366" s="111"/>
      <c r="G2366" s="145"/>
      <c r="H2366" s="146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</row>
    <row r="2367" spans="1:32">
      <c r="A2367" s="18"/>
      <c r="B2367" s="7"/>
      <c r="C2367" s="18"/>
      <c r="D2367" s="7"/>
      <c r="E2367" s="18"/>
      <c r="F2367" s="111"/>
      <c r="G2367" s="145"/>
      <c r="H2367" s="146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</row>
    <row r="2368" spans="1:32">
      <c r="A2368" s="18"/>
      <c r="B2368" s="7"/>
      <c r="C2368" s="18"/>
      <c r="D2368" s="7"/>
      <c r="E2368" s="18"/>
      <c r="F2368" s="111"/>
      <c r="G2368" s="145"/>
      <c r="H2368" s="146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</row>
    <row r="2369" spans="1:32">
      <c r="A2369" s="18"/>
      <c r="B2369" s="7"/>
      <c r="C2369" s="18"/>
      <c r="D2369" s="7"/>
      <c r="E2369" s="18"/>
      <c r="F2369" s="111"/>
      <c r="G2369" s="145"/>
      <c r="H2369" s="146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</row>
    <row r="2370" spans="1:32">
      <c r="A2370" s="18"/>
      <c r="B2370" s="7"/>
      <c r="C2370" s="18"/>
      <c r="D2370" s="7"/>
      <c r="E2370" s="18"/>
      <c r="F2370" s="111"/>
      <c r="G2370" s="145"/>
      <c r="H2370" s="146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</row>
    <row r="2371" spans="1:32">
      <c r="A2371" s="18"/>
      <c r="B2371" s="7"/>
      <c r="C2371" s="18"/>
      <c r="D2371" s="7"/>
      <c r="E2371" s="18"/>
      <c r="F2371" s="111"/>
      <c r="G2371" s="145"/>
      <c r="H2371" s="146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</row>
    <row r="2372" spans="1:32">
      <c r="A2372" s="18"/>
      <c r="B2372" s="7"/>
      <c r="C2372" s="18"/>
      <c r="D2372" s="7"/>
      <c r="E2372" s="18"/>
      <c r="F2372" s="111"/>
      <c r="G2372" s="145"/>
      <c r="H2372" s="146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</row>
    <row r="2373" spans="1:32">
      <c r="A2373" s="18"/>
      <c r="B2373" s="7"/>
      <c r="C2373" s="18"/>
      <c r="D2373" s="7"/>
      <c r="E2373" s="18"/>
      <c r="F2373" s="111"/>
      <c r="G2373" s="145"/>
      <c r="H2373" s="146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</row>
    <row r="2374" spans="1:32">
      <c r="A2374" s="18"/>
      <c r="B2374" s="7"/>
      <c r="C2374" s="18"/>
      <c r="D2374" s="7"/>
      <c r="E2374" s="18"/>
      <c r="F2374" s="111"/>
      <c r="G2374" s="145"/>
      <c r="H2374" s="146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</row>
    <row r="2375" spans="1:32">
      <c r="A2375" s="18"/>
      <c r="B2375" s="7"/>
      <c r="C2375" s="18"/>
      <c r="D2375" s="7"/>
      <c r="E2375" s="18"/>
      <c r="F2375" s="111"/>
      <c r="G2375" s="145"/>
      <c r="H2375" s="146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</row>
    <row r="2376" spans="1:32">
      <c r="A2376" s="18"/>
      <c r="B2376" s="7"/>
      <c r="C2376" s="18"/>
      <c r="D2376" s="7"/>
      <c r="E2376" s="18"/>
      <c r="F2376" s="111"/>
      <c r="G2376" s="145"/>
      <c r="H2376" s="146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</row>
    <row r="2377" spans="1:32">
      <c r="A2377" s="18"/>
      <c r="B2377" s="7"/>
      <c r="C2377" s="18"/>
      <c r="D2377" s="7"/>
      <c r="E2377" s="18"/>
      <c r="F2377" s="111"/>
      <c r="G2377" s="145"/>
      <c r="H2377" s="146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</row>
    <row r="2378" spans="1:32">
      <c r="A2378" s="18"/>
      <c r="B2378" s="7"/>
      <c r="C2378" s="18"/>
      <c r="D2378" s="7"/>
      <c r="E2378" s="18"/>
      <c r="F2378" s="111"/>
      <c r="G2378" s="145"/>
      <c r="H2378" s="146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</row>
    <row r="2379" spans="1:32">
      <c r="A2379" s="18"/>
      <c r="B2379" s="7"/>
      <c r="C2379" s="18"/>
      <c r="D2379" s="7"/>
      <c r="E2379" s="18"/>
      <c r="F2379" s="111"/>
      <c r="G2379" s="145"/>
      <c r="H2379" s="146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</row>
    <row r="2380" spans="1:32">
      <c r="A2380" s="18"/>
      <c r="B2380" s="7"/>
      <c r="C2380" s="18"/>
      <c r="D2380" s="7"/>
      <c r="E2380" s="18"/>
      <c r="F2380" s="111"/>
      <c r="G2380" s="145"/>
      <c r="H2380" s="146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</row>
    <row r="2381" spans="1:32">
      <c r="A2381" s="18"/>
      <c r="B2381" s="7"/>
      <c r="C2381" s="18"/>
      <c r="D2381" s="7"/>
      <c r="E2381" s="18"/>
      <c r="F2381" s="111"/>
      <c r="G2381" s="145"/>
      <c r="H2381" s="146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</row>
    <row r="2382" spans="1:32">
      <c r="A2382" s="18"/>
      <c r="B2382" s="7"/>
      <c r="C2382" s="18"/>
      <c r="D2382" s="7"/>
      <c r="E2382" s="18"/>
      <c r="F2382" s="111"/>
      <c r="G2382" s="145"/>
      <c r="H2382" s="146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</row>
    <row r="2383" spans="1:32">
      <c r="A2383" s="18"/>
      <c r="B2383" s="7"/>
      <c r="C2383" s="18"/>
      <c r="D2383" s="7"/>
      <c r="E2383" s="18"/>
      <c r="F2383" s="111"/>
      <c r="G2383" s="145"/>
      <c r="H2383" s="146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</row>
    <row r="2384" spans="1:32">
      <c r="A2384" s="18"/>
      <c r="B2384" s="7"/>
      <c r="C2384" s="18"/>
      <c r="D2384" s="7"/>
      <c r="E2384" s="18"/>
      <c r="F2384" s="111"/>
      <c r="G2384" s="145"/>
      <c r="H2384" s="146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</row>
    <row r="2385" spans="1:32">
      <c r="A2385" s="18"/>
      <c r="B2385" s="7"/>
      <c r="C2385" s="18"/>
      <c r="D2385" s="7"/>
      <c r="E2385" s="18"/>
      <c r="F2385" s="111"/>
      <c r="G2385" s="145"/>
      <c r="H2385" s="146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</row>
    <row r="2386" spans="1:32">
      <c r="A2386" s="18"/>
      <c r="B2386" s="7"/>
      <c r="C2386" s="18"/>
      <c r="D2386" s="7"/>
      <c r="E2386" s="18"/>
      <c r="F2386" s="111"/>
      <c r="G2386" s="145"/>
      <c r="H2386" s="146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</row>
    <row r="2387" spans="1:32">
      <c r="A2387" s="18"/>
      <c r="B2387" s="7"/>
      <c r="C2387" s="18"/>
      <c r="D2387" s="7"/>
      <c r="E2387" s="18"/>
      <c r="F2387" s="111"/>
      <c r="G2387" s="145"/>
      <c r="H2387" s="146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</row>
    <row r="2388" spans="1:32">
      <c r="A2388" s="18"/>
      <c r="B2388" s="7"/>
      <c r="C2388" s="18"/>
      <c r="D2388" s="7"/>
      <c r="E2388" s="18"/>
      <c r="F2388" s="111"/>
      <c r="G2388" s="145"/>
      <c r="H2388" s="146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</row>
    <row r="2389" spans="1:32">
      <c r="A2389" s="18"/>
      <c r="B2389" s="7"/>
      <c r="C2389" s="18"/>
      <c r="D2389" s="7"/>
      <c r="E2389" s="18"/>
      <c r="F2389" s="111"/>
      <c r="G2389" s="145"/>
      <c r="H2389" s="146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</row>
    <row r="2390" spans="1:32">
      <c r="A2390" s="18"/>
      <c r="B2390" s="7"/>
      <c r="C2390" s="18"/>
      <c r="D2390" s="7"/>
      <c r="E2390" s="18"/>
      <c r="F2390" s="111"/>
      <c r="G2390" s="145"/>
      <c r="H2390" s="146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</row>
    <row r="2391" spans="1:32">
      <c r="A2391" s="18"/>
      <c r="B2391" s="7"/>
      <c r="C2391" s="18"/>
      <c r="D2391" s="7"/>
      <c r="E2391" s="18"/>
      <c r="F2391" s="111"/>
      <c r="G2391" s="145"/>
      <c r="H2391" s="146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</row>
    <row r="2392" spans="1:32">
      <c r="A2392" s="18"/>
      <c r="B2392" s="7"/>
      <c r="C2392" s="18"/>
      <c r="D2392" s="7"/>
      <c r="E2392" s="18"/>
      <c r="F2392" s="111"/>
      <c r="G2392" s="145"/>
      <c r="H2392" s="146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</row>
    <row r="2393" spans="1:32">
      <c r="A2393" s="18"/>
      <c r="B2393" s="7"/>
      <c r="C2393" s="18"/>
      <c r="D2393" s="7"/>
      <c r="E2393" s="18"/>
      <c r="F2393" s="111"/>
      <c r="G2393" s="145"/>
      <c r="H2393" s="146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</row>
    <row r="2394" spans="1:32">
      <c r="A2394" s="18"/>
      <c r="B2394" s="7"/>
      <c r="C2394" s="18"/>
      <c r="D2394" s="7"/>
      <c r="E2394" s="18"/>
      <c r="F2394" s="111"/>
      <c r="G2394" s="145"/>
      <c r="H2394" s="146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</row>
    <row r="2395" spans="1:32">
      <c r="A2395" s="18"/>
      <c r="B2395" s="7"/>
      <c r="C2395" s="18"/>
      <c r="D2395" s="7"/>
      <c r="E2395" s="18"/>
      <c r="F2395" s="111"/>
      <c r="G2395" s="145"/>
      <c r="H2395" s="146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</row>
    <row r="2396" spans="1:32">
      <c r="A2396" s="18"/>
      <c r="B2396" s="7"/>
      <c r="C2396" s="18"/>
      <c r="D2396" s="7"/>
      <c r="E2396" s="18"/>
      <c r="F2396" s="111"/>
      <c r="G2396" s="145"/>
      <c r="H2396" s="146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</row>
    <row r="2397" spans="1:32">
      <c r="A2397" s="18"/>
      <c r="B2397" s="7"/>
      <c r="C2397" s="18"/>
      <c r="D2397" s="7"/>
      <c r="E2397" s="18"/>
      <c r="F2397" s="111"/>
      <c r="G2397" s="145"/>
      <c r="H2397" s="146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</row>
    <row r="2398" spans="1:32">
      <c r="A2398" s="18"/>
      <c r="B2398" s="7"/>
      <c r="C2398" s="18"/>
      <c r="D2398" s="7"/>
      <c r="E2398" s="18"/>
      <c r="F2398" s="111"/>
      <c r="G2398" s="145"/>
      <c r="H2398" s="146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</row>
    <row r="2399" spans="1:32">
      <c r="A2399" s="18"/>
      <c r="B2399" s="7"/>
      <c r="C2399" s="18"/>
      <c r="D2399" s="7"/>
      <c r="E2399" s="18"/>
      <c r="F2399" s="111"/>
      <c r="G2399" s="145"/>
      <c r="H2399" s="146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</row>
    <row r="2400" spans="1:32">
      <c r="A2400" s="18"/>
      <c r="B2400" s="7"/>
      <c r="C2400" s="18"/>
      <c r="D2400" s="7"/>
      <c r="E2400" s="18"/>
      <c r="F2400" s="111"/>
      <c r="G2400" s="145"/>
      <c r="H2400" s="146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</row>
    <row r="2401" spans="1:32">
      <c r="A2401" s="18"/>
      <c r="B2401" s="7"/>
      <c r="C2401" s="18"/>
      <c r="D2401" s="7"/>
      <c r="E2401" s="18"/>
      <c r="F2401" s="111"/>
      <c r="G2401" s="145"/>
      <c r="H2401" s="146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</row>
    <row r="2402" spans="1:32">
      <c r="A2402" s="18"/>
      <c r="B2402" s="7"/>
      <c r="C2402" s="18"/>
      <c r="D2402" s="7"/>
      <c r="E2402" s="18"/>
      <c r="F2402" s="111"/>
      <c r="G2402" s="145"/>
      <c r="H2402" s="146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</row>
    <row r="2403" spans="1:32">
      <c r="A2403" s="18"/>
      <c r="B2403" s="7"/>
      <c r="C2403" s="18"/>
      <c r="D2403" s="7"/>
      <c r="E2403" s="18"/>
      <c r="F2403" s="111"/>
      <c r="G2403" s="145"/>
      <c r="H2403" s="146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</row>
    <row r="2404" spans="1:32">
      <c r="A2404" s="18"/>
      <c r="B2404" s="7"/>
      <c r="C2404" s="18"/>
      <c r="D2404" s="7"/>
      <c r="E2404" s="18"/>
      <c r="F2404" s="111"/>
      <c r="G2404" s="145"/>
      <c r="H2404" s="146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</row>
    <row r="2405" spans="1:32">
      <c r="A2405" s="18"/>
      <c r="B2405" s="7"/>
      <c r="C2405" s="18"/>
      <c r="D2405" s="7"/>
      <c r="E2405" s="18"/>
      <c r="F2405" s="111"/>
      <c r="G2405" s="145"/>
      <c r="H2405" s="146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</row>
    <row r="2406" spans="1:32">
      <c r="A2406" s="18"/>
      <c r="B2406" s="7"/>
      <c r="C2406" s="18"/>
      <c r="D2406" s="7"/>
      <c r="E2406" s="18"/>
      <c r="F2406" s="111"/>
      <c r="G2406" s="145"/>
      <c r="H2406" s="146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</row>
    <row r="2407" spans="1:32">
      <c r="A2407" s="18"/>
      <c r="B2407" s="7"/>
      <c r="C2407" s="18"/>
      <c r="D2407" s="7"/>
      <c r="E2407" s="18"/>
      <c r="F2407" s="111"/>
      <c r="G2407" s="145"/>
      <c r="H2407" s="146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</row>
    <row r="2408" spans="1:32">
      <c r="A2408" s="18"/>
      <c r="B2408" s="7"/>
      <c r="C2408" s="18"/>
      <c r="D2408" s="7"/>
      <c r="E2408" s="18"/>
      <c r="F2408" s="111"/>
      <c r="G2408" s="145"/>
      <c r="H2408" s="146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</row>
    <row r="2409" spans="1:32">
      <c r="A2409" s="18"/>
      <c r="B2409" s="7"/>
      <c r="C2409" s="18"/>
      <c r="D2409" s="7"/>
      <c r="E2409" s="18"/>
      <c r="F2409" s="111"/>
      <c r="G2409" s="145"/>
      <c r="H2409" s="146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</row>
    <row r="2410" spans="1:32">
      <c r="A2410" s="18"/>
      <c r="B2410" s="7"/>
      <c r="C2410" s="18"/>
      <c r="D2410" s="7"/>
      <c r="E2410" s="18"/>
      <c r="F2410" s="111"/>
      <c r="G2410" s="145"/>
      <c r="H2410" s="146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</row>
    <row r="2411" spans="1:32">
      <c r="A2411" s="18"/>
      <c r="B2411" s="7"/>
      <c r="C2411" s="18"/>
      <c r="D2411" s="7"/>
      <c r="E2411" s="18"/>
      <c r="F2411" s="111"/>
      <c r="G2411" s="145"/>
      <c r="H2411" s="146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</row>
    <row r="2412" spans="1:32">
      <c r="A2412" s="18"/>
      <c r="B2412" s="7"/>
      <c r="C2412" s="18"/>
      <c r="D2412" s="7"/>
      <c r="E2412" s="18"/>
      <c r="F2412" s="111"/>
      <c r="G2412" s="145"/>
      <c r="H2412" s="146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</row>
    <row r="2413" spans="1:32">
      <c r="A2413" s="18"/>
      <c r="B2413" s="7"/>
      <c r="C2413" s="18"/>
      <c r="D2413" s="7"/>
      <c r="E2413" s="18"/>
      <c r="F2413" s="111"/>
      <c r="G2413" s="145"/>
      <c r="H2413" s="146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</row>
    <row r="2414" spans="1:32">
      <c r="A2414" s="18"/>
      <c r="B2414" s="7"/>
      <c r="C2414" s="18"/>
      <c r="D2414" s="7"/>
      <c r="E2414" s="18"/>
      <c r="F2414" s="111"/>
      <c r="G2414" s="145"/>
      <c r="H2414" s="146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</row>
    <row r="2415" spans="1:32">
      <c r="A2415" s="18"/>
      <c r="B2415" s="7"/>
      <c r="C2415" s="18"/>
      <c r="D2415" s="7"/>
      <c r="E2415" s="18"/>
      <c r="F2415" s="111"/>
      <c r="G2415" s="145"/>
      <c r="H2415" s="146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</row>
    <row r="2416" spans="1:32">
      <c r="A2416" s="18"/>
      <c r="B2416" s="7"/>
      <c r="C2416" s="18"/>
      <c r="D2416" s="7"/>
      <c r="E2416" s="18"/>
      <c r="F2416" s="111"/>
      <c r="G2416" s="145"/>
      <c r="H2416" s="146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</row>
    <row r="2417" spans="1:32">
      <c r="A2417" s="18"/>
      <c r="B2417" s="7"/>
      <c r="C2417" s="18"/>
      <c r="D2417" s="7"/>
      <c r="E2417" s="18"/>
      <c r="F2417" s="111"/>
      <c r="G2417" s="145"/>
      <c r="H2417" s="146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</row>
    <row r="2418" spans="1:32">
      <c r="A2418" s="18"/>
      <c r="B2418" s="7"/>
      <c r="C2418" s="18"/>
      <c r="D2418" s="7"/>
      <c r="E2418" s="18"/>
      <c r="F2418" s="111"/>
      <c r="G2418" s="145"/>
      <c r="H2418" s="146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</row>
    <row r="2419" spans="1:32">
      <c r="A2419" s="18"/>
      <c r="B2419" s="7"/>
      <c r="C2419" s="18"/>
      <c r="D2419" s="7"/>
      <c r="E2419" s="18"/>
      <c r="F2419" s="111"/>
      <c r="G2419" s="145"/>
      <c r="H2419" s="146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</row>
    <row r="2420" spans="1:32">
      <c r="A2420" s="18"/>
      <c r="B2420" s="7"/>
      <c r="C2420" s="18"/>
      <c r="D2420" s="7"/>
      <c r="E2420" s="18"/>
      <c r="F2420" s="111"/>
      <c r="G2420" s="145"/>
      <c r="H2420" s="146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</row>
    <row r="2421" spans="1:32">
      <c r="A2421" s="18"/>
      <c r="B2421" s="7"/>
      <c r="C2421" s="18"/>
      <c r="D2421" s="7"/>
      <c r="E2421" s="18"/>
      <c r="F2421" s="111"/>
      <c r="G2421" s="145"/>
      <c r="H2421" s="146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</row>
    <row r="2422" spans="1:32">
      <c r="A2422" s="18"/>
      <c r="B2422" s="7"/>
      <c r="C2422" s="18"/>
      <c r="D2422" s="7"/>
      <c r="E2422" s="18"/>
      <c r="F2422" s="111"/>
      <c r="G2422" s="145"/>
      <c r="H2422" s="146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</row>
    <row r="2423" spans="1:32">
      <c r="A2423" s="18"/>
      <c r="B2423" s="7"/>
      <c r="C2423" s="18"/>
      <c r="D2423" s="7"/>
      <c r="E2423" s="18"/>
      <c r="F2423" s="111"/>
      <c r="G2423" s="145"/>
      <c r="H2423" s="146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</row>
    <row r="2424" spans="1:32">
      <c r="A2424" s="18"/>
      <c r="B2424" s="7"/>
      <c r="C2424" s="18"/>
      <c r="D2424" s="7"/>
      <c r="E2424" s="18"/>
      <c r="F2424" s="111"/>
      <c r="G2424" s="145"/>
      <c r="H2424" s="146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</row>
    <row r="2425" spans="1:32">
      <c r="A2425" s="18"/>
      <c r="B2425" s="7"/>
      <c r="C2425" s="18"/>
      <c r="D2425" s="7"/>
      <c r="E2425" s="18"/>
      <c r="F2425" s="111"/>
      <c r="G2425" s="145"/>
      <c r="H2425" s="146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</row>
    <row r="2426" spans="1:32">
      <c r="A2426" s="18"/>
      <c r="B2426" s="7"/>
      <c r="C2426" s="18"/>
      <c r="D2426" s="7"/>
      <c r="E2426" s="18"/>
      <c r="F2426" s="111"/>
      <c r="G2426" s="145"/>
      <c r="H2426" s="146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</row>
    <row r="2427" spans="1:32">
      <c r="A2427" s="18"/>
      <c r="B2427" s="7"/>
      <c r="C2427" s="18"/>
      <c r="D2427" s="7"/>
      <c r="E2427" s="18"/>
      <c r="F2427" s="111"/>
      <c r="G2427" s="145"/>
      <c r="H2427" s="146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</row>
    <row r="2428" spans="1:32">
      <c r="A2428" s="18"/>
      <c r="B2428" s="7"/>
      <c r="C2428" s="18"/>
      <c r="D2428" s="7"/>
      <c r="E2428" s="18"/>
      <c r="F2428" s="111"/>
      <c r="G2428" s="145"/>
      <c r="H2428" s="146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</row>
    <row r="2429" spans="1:32">
      <c r="A2429" s="18"/>
      <c r="B2429" s="7"/>
      <c r="C2429" s="18"/>
      <c r="D2429" s="7"/>
      <c r="E2429" s="18"/>
      <c r="F2429" s="111"/>
      <c r="G2429" s="145"/>
      <c r="H2429" s="146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</row>
    <row r="2430" spans="1:32">
      <c r="A2430" s="18"/>
      <c r="B2430" s="7"/>
      <c r="C2430" s="18"/>
      <c r="D2430" s="7"/>
      <c r="E2430" s="18"/>
      <c r="F2430" s="111"/>
      <c r="G2430" s="145"/>
      <c r="H2430" s="146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</row>
    <row r="2431" spans="1:32">
      <c r="A2431" s="18"/>
      <c r="B2431" s="7"/>
      <c r="C2431" s="18"/>
      <c r="D2431" s="7"/>
      <c r="E2431" s="18"/>
      <c r="F2431" s="111"/>
      <c r="G2431" s="145"/>
      <c r="H2431" s="146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</row>
    <row r="2432" spans="1:32">
      <c r="A2432" s="18"/>
      <c r="B2432" s="7"/>
      <c r="C2432" s="18"/>
      <c r="D2432" s="7"/>
      <c r="E2432" s="18"/>
      <c r="F2432" s="111"/>
      <c r="G2432" s="145"/>
      <c r="H2432" s="146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</row>
    <row r="2433" spans="1:32">
      <c r="A2433" s="18"/>
      <c r="B2433" s="7"/>
      <c r="C2433" s="18"/>
      <c r="D2433" s="7"/>
      <c r="E2433" s="18"/>
      <c r="F2433" s="111"/>
      <c r="G2433" s="145"/>
      <c r="H2433" s="146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</row>
    <row r="2434" spans="1:32">
      <c r="A2434" s="18"/>
      <c r="B2434" s="7"/>
      <c r="C2434" s="18"/>
      <c r="D2434" s="7"/>
      <c r="E2434" s="18"/>
      <c r="F2434" s="111"/>
      <c r="G2434" s="145"/>
      <c r="H2434" s="146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</row>
    <row r="2435" spans="1:32">
      <c r="A2435" s="18"/>
      <c r="B2435" s="7"/>
      <c r="C2435" s="18"/>
      <c r="D2435" s="7"/>
      <c r="E2435" s="18"/>
      <c r="F2435" s="111"/>
      <c r="G2435" s="145"/>
      <c r="H2435" s="146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</row>
    <row r="2436" spans="1:32">
      <c r="A2436" s="18"/>
      <c r="B2436" s="7"/>
      <c r="C2436" s="18"/>
      <c r="D2436" s="7"/>
      <c r="E2436" s="18"/>
      <c r="F2436" s="111"/>
      <c r="G2436" s="145"/>
      <c r="H2436" s="146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</row>
    <row r="2437" spans="1:32">
      <c r="A2437" s="18"/>
      <c r="B2437" s="7"/>
      <c r="C2437" s="18"/>
      <c r="D2437" s="7"/>
      <c r="E2437" s="18"/>
      <c r="F2437" s="111"/>
      <c r="G2437" s="145"/>
      <c r="H2437" s="146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</row>
    <row r="2438" spans="1:32">
      <c r="A2438" s="18"/>
      <c r="B2438" s="7"/>
      <c r="C2438" s="18"/>
      <c r="D2438" s="7"/>
      <c r="E2438" s="18"/>
      <c r="F2438" s="111"/>
      <c r="G2438" s="145"/>
      <c r="H2438" s="146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</row>
    <row r="2439" spans="1:32">
      <c r="A2439" s="18"/>
      <c r="B2439" s="7"/>
      <c r="C2439" s="18"/>
      <c r="D2439" s="7"/>
      <c r="E2439" s="18"/>
      <c r="F2439" s="111"/>
      <c r="G2439" s="145"/>
      <c r="H2439" s="146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</row>
    <row r="2440" spans="1:32">
      <c r="A2440" s="18"/>
      <c r="B2440" s="7"/>
      <c r="C2440" s="18"/>
      <c r="D2440" s="7"/>
      <c r="E2440" s="18"/>
      <c r="F2440" s="111"/>
      <c r="G2440" s="145"/>
      <c r="H2440" s="146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</row>
    <row r="2441" spans="1:32">
      <c r="A2441" s="18"/>
      <c r="B2441" s="7"/>
      <c r="C2441" s="18"/>
      <c r="D2441" s="7"/>
      <c r="E2441" s="18"/>
      <c r="F2441" s="111"/>
      <c r="G2441" s="145"/>
      <c r="H2441" s="146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</row>
    <row r="2442" spans="1:32">
      <c r="A2442" s="18"/>
      <c r="B2442" s="7"/>
      <c r="C2442" s="18"/>
      <c r="D2442" s="7"/>
      <c r="E2442" s="18"/>
      <c r="F2442" s="111"/>
      <c r="G2442" s="145"/>
      <c r="H2442" s="146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</row>
    <row r="2443" spans="1:32">
      <c r="A2443" s="18"/>
      <c r="B2443" s="7"/>
      <c r="C2443" s="18"/>
      <c r="D2443" s="7"/>
      <c r="E2443" s="18"/>
      <c r="F2443" s="111"/>
      <c r="G2443" s="145"/>
      <c r="H2443" s="146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</row>
    <row r="2444" spans="1:32">
      <c r="A2444" s="18"/>
      <c r="B2444" s="7"/>
      <c r="C2444" s="18"/>
      <c r="D2444" s="7"/>
      <c r="E2444" s="18"/>
      <c r="F2444" s="111"/>
      <c r="G2444" s="145"/>
      <c r="H2444" s="146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</row>
    <row r="2445" spans="1:32">
      <c r="A2445" s="18"/>
      <c r="B2445" s="7"/>
      <c r="C2445" s="18"/>
      <c r="D2445" s="7"/>
      <c r="E2445" s="18"/>
      <c r="F2445" s="111"/>
      <c r="G2445" s="145"/>
      <c r="H2445" s="146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</row>
    <row r="2446" spans="1:32">
      <c r="A2446" s="18"/>
      <c r="B2446" s="7"/>
      <c r="C2446" s="18"/>
      <c r="D2446" s="7"/>
      <c r="E2446" s="18"/>
      <c r="F2446" s="111"/>
      <c r="G2446" s="145"/>
      <c r="H2446" s="146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</row>
    <row r="2447" spans="1:32">
      <c r="A2447" s="18"/>
      <c r="B2447" s="7"/>
      <c r="C2447" s="18"/>
      <c r="D2447" s="7"/>
      <c r="E2447" s="18"/>
      <c r="F2447" s="111"/>
      <c r="G2447" s="145"/>
      <c r="H2447" s="146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</row>
    <row r="2448" spans="1:32">
      <c r="A2448" s="18"/>
      <c r="B2448" s="7"/>
      <c r="C2448" s="18"/>
      <c r="D2448" s="7"/>
      <c r="E2448" s="18"/>
      <c r="F2448" s="111"/>
      <c r="G2448" s="145"/>
      <c r="H2448" s="146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</row>
    <row r="2449" spans="1:32">
      <c r="A2449" s="18"/>
      <c r="B2449" s="7"/>
      <c r="C2449" s="18"/>
      <c r="D2449" s="7"/>
      <c r="E2449" s="18"/>
      <c r="F2449" s="111"/>
      <c r="G2449" s="145"/>
      <c r="H2449" s="146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</row>
    <row r="2450" spans="1:32">
      <c r="A2450" s="18"/>
      <c r="B2450" s="7"/>
      <c r="C2450" s="18"/>
      <c r="D2450" s="7"/>
      <c r="E2450" s="18"/>
      <c r="F2450" s="111"/>
      <c r="G2450" s="145"/>
      <c r="H2450" s="146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</row>
    <row r="2451" spans="1:32">
      <c r="A2451" s="18"/>
      <c r="B2451" s="7"/>
      <c r="C2451" s="18"/>
      <c r="D2451" s="7"/>
      <c r="E2451" s="18"/>
      <c r="F2451" s="111"/>
      <c r="G2451" s="145"/>
      <c r="H2451" s="146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</row>
    <row r="2452" spans="1:32">
      <c r="A2452" s="18"/>
      <c r="B2452" s="7"/>
      <c r="C2452" s="18"/>
      <c r="D2452" s="7"/>
      <c r="E2452" s="18"/>
      <c r="F2452" s="111"/>
      <c r="G2452" s="145"/>
      <c r="H2452" s="146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</row>
    <row r="2453" spans="1:32">
      <c r="A2453" s="18"/>
      <c r="B2453" s="7"/>
      <c r="C2453" s="18"/>
      <c r="D2453" s="7"/>
      <c r="E2453" s="18"/>
      <c r="F2453" s="111"/>
      <c r="G2453" s="145"/>
      <c r="H2453" s="146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</row>
    <row r="2454" spans="1:32">
      <c r="A2454" s="18"/>
      <c r="B2454" s="7"/>
      <c r="C2454" s="18"/>
      <c r="D2454" s="7"/>
      <c r="E2454" s="18"/>
      <c r="F2454" s="111"/>
      <c r="G2454" s="145"/>
      <c r="H2454" s="146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</row>
    <row r="2455" spans="1:32">
      <c r="A2455" s="18"/>
      <c r="B2455" s="7"/>
      <c r="C2455" s="18"/>
      <c r="D2455" s="7"/>
      <c r="E2455" s="18"/>
      <c r="F2455" s="111"/>
      <c r="G2455" s="145"/>
      <c r="H2455" s="146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</row>
    <row r="2456" spans="1:32">
      <c r="A2456" s="18"/>
      <c r="B2456" s="7"/>
      <c r="C2456" s="18"/>
      <c r="D2456" s="7"/>
      <c r="E2456" s="18"/>
      <c r="F2456" s="111"/>
      <c r="G2456" s="145"/>
      <c r="H2456" s="146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</row>
    <row r="2457" spans="1:32">
      <c r="A2457" s="18"/>
      <c r="B2457" s="7"/>
      <c r="C2457" s="18"/>
      <c r="D2457" s="7"/>
      <c r="E2457" s="18"/>
      <c r="F2457" s="111"/>
      <c r="G2457" s="145"/>
      <c r="H2457" s="146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</row>
    <row r="2458" spans="1:32">
      <c r="A2458" s="18"/>
      <c r="B2458" s="7"/>
      <c r="C2458" s="18"/>
      <c r="D2458" s="7"/>
      <c r="E2458" s="18"/>
      <c r="F2458" s="111"/>
      <c r="G2458" s="145"/>
      <c r="H2458" s="146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</row>
    <row r="2459" spans="1:32">
      <c r="A2459" s="18"/>
      <c r="B2459" s="7"/>
      <c r="C2459" s="18"/>
      <c r="D2459" s="7"/>
      <c r="E2459" s="18"/>
      <c r="F2459" s="111"/>
      <c r="G2459" s="145"/>
      <c r="H2459" s="146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</row>
    <row r="2460" spans="1:32">
      <c r="A2460" s="18"/>
      <c r="B2460" s="7"/>
      <c r="C2460" s="18"/>
      <c r="D2460" s="7"/>
      <c r="E2460" s="18"/>
      <c r="F2460" s="111"/>
      <c r="G2460" s="145"/>
      <c r="H2460" s="146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</row>
    <row r="2461" spans="1:32">
      <c r="A2461" s="18"/>
      <c r="B2461" s="7"/>
      <c r="C2461" s="18"/>
      <c r="D2461" s="7"/>
      <c r="E2461" s="18"/>
      <c r="F2461" s="111"/>
      <c r="G2461" s="145"/>
      <c r="H2461" s="146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</row>
    <row r="2462" spans="1:32">
      <c r="A2462" s="18"/>
      <c r="B2462" s="7"/>
      <c r="C2462" s="18"/>
      <c r="D2462" s="7"/>
      <c r="E2462" s="18"/>
      <c r="F2462" s="111"/>
      <c r="G2462" s="145"/>
      <c r="H2462" s="146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</row>
    <row r="2463" spans="1:32">
      <c r="A2463" s="18"/>
      <c r="B2463" s="7"/>
      <c r="C2463" s="18"/>
      <c r="D2463" s="7"/>
      <c r="E2463" s="18"/>
      <c r="F2463" s="111"/>
      <c r="G2463" s="145"/>
      <c r="H2463" s="146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</row>
    <row r="2464" spans="1:32">
      <c r="A2464" s="18"/>
      <c r="B2464" s="7"/>
      <c r="C2464" s="18"/>
      <c r="D2464" s="7"/>
      <c r="E2464" s="18"/>
      <c r="F2464" s="111"/>
      <c r="G2464" s="145"/>
      <c r="H2464" s="146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</row>
    <row r="2465" spans="1:32">
      <c r="A2465" s="18"/>
      <c r="B2465" s="7"/>
      <c r="C2465" s="18"/>
      <c r="D2465" s="7"/>
      <c r="E2465" s="18"/>
      <c r="F2465" s="111"/>
      <c r="G2465" s="145"/>
      <c r="H2465" s="146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</row>
    <row r="2466" spans="1:32">
      <c r="A2466" s="18"/>
      <c r="B2466" s="7"/>
      <c r="C2466" s="18"/>
      <c r="D2466" s="7"/>
      <c r="E2466" s="18"/>
      <c r="F2466" s="111"/>
      <c r="G2466" s="145"/>
      <c r="H2466" s="146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</row>
    <row r="2467" spans="1:32">
      <c r="A2467" s="18"/>
      <c r="B2467" s="7"/>
      <c r="C2467" s="18"/>
      <c r="D2467" s="7"/>
      <c r="E2467" s="18"/>
      <c r="F2467" s="111"/>
      <c r="G2467" s="145"/>
      <c r="H2467" s="146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</row>
    <row r="2468" spans="1:32">
      <c r="A2468" s="18"/>
      <c r="B2468" s="7"/>
      <c r="C2468" s="18"/>
      <c r="D2468" s="7"/>
      <c r="E2468" s="18"/>
      <c r="F2468" s="111"/>
      <c r="G2468" s="145"/>
      <c r="H2468" s="146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</row>
    <row r="2469" spans="1:32">
      <c r="A2469" s="18"/>
      <c r="B2469" s="7"/>
      <c r="C2469" s="18"/>
      <c r="D2469" s="7"/>
      <c r="E2469" s="18"/>
      <c r="F2469" s="111"/>
      <c r="G2469" s="145"/>
      <c r="H2469" s="146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</row>
    <row r="2470" spans="1:32">
      <c r="A2470" s="18"/>
      <c r="B2470" s="7"/>
      <c r="C2470" s="18"/>
      <c r="D2470" s="7"/>
      <c r="E2470" s="18"/>
      <c r="F2470" s="111"/>
      <c r="G2470" s="145"/>
      <c r="H2470" s="146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</row>
    <row r="2471" spans="1:32">
      <c r="A2471" s="18"/>
      <c r="B2471" s="7"/>
      <c r="C2471" s="18"/>
      <c r="D2471" s="7"/>
      <c r="E2471" s="18"/>
      <c r="F2471" s="111"/>
      <c r="G2471" s="145"/>
      <c r="H2471" s="146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</row>
    <row r="2472" spans="1:32">
      <c r="A2472" s="18"/>
      <c r="B2472" s="7"/>
      <c r="C2472" s="18"/>
      <c r="D2472" s="7"/>
      <c r="E2472" s="18"/>
      <c r="F2472" s="111"/>
      <c r="G2472" s="145"/>
      <c r="H2472" s="146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</row>
    <row r="2473" spans="1:32">
      <c r="A2473" s="18"/>
      <c r="B2473" s="7"/>
      <c r="C2473" s="18"/>
      <c r="D2473" s="7"/>
      <c r="E2473" s="18"/>
      <c r="F2473" s="111"/>
      <c r="G2473" s="145"/>
      <c r="H2473" s="146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</row>
    <row r="2474" spans="1:32">
      <c r="A2474" s="18"/>
      <c r="B2474" s="7"/>
      <c r="C2474" s="18"/>
      <c r="D2474" s="7"/>
      <c r="E2474" s="18"/>
      <c r="F2474" s="111"/>
      <c r="G2474" s="145"/>
      <c r="H2474" s="146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</row>
    <row r="2475" spans="1:32">
      <c r="A2475" s="18"/>
      <c r="B2475" s="7"/>
      <c r="C2475" s="18"/>
      <c r="D2475" s="7"/>
      <c r="E2475" s="18"/>
      <c r="F2475" s="111"/>
      <c r="G2475" s="145"/>
      <c r="H2475" s="146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</row>
    <row r="2476" spans="1:32">
      <c r="A2476" s="18"/>
      <c r="B2476" s="7"/>
      <c r="C2476" s="18"/>
      <c r="D2476" s="7"/>
      <c r="E2476" s="18"/>
      <c r="F2476" s="111"/>
      <c r="G2476" s="145"/>
      <c r="H2476" s="146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</row>
    <row r="2477" spans="1:32">
      <c r="A2477" s="18"/>
      <c r="B2477" s="7"/>
      <c r="C2477" s="18"/>
      <c r="D2477" s="7"/>
      <c r="E2477" s="18"/>
      <c r="F2477" s="111"/>
      <c r="G2477" s="145"/>
      <c r="H2477" s="146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</row>
    <row r="2478" spans="1:32">
      <c r="A2478" s="18"/>
      <c r="B2478" s="7"/>
      <c r="C2478" s="18"/>
      <c r="D2478" s="7"/>
      <c r="E2478" s="18"/>
      <c r="F2478" s="111"/>
      <c r="G2478" s="145"/>
      <c r="H2478" s="146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</row>
    <row r="2479" spans="1:32">
      <c r="A2479" s="18"/>
      <c r="B2479" s="7"/>
      <c r="C2479" s="18"/>
      <c r="D2479" s="7"/>
      <c r="E2479" s="18"/>
      <c r="F2479" s="111"/>
      <c r="G2479" s="145"/>
      <c r="H2479" s="146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</row>
    <row r="2480" spans="1:32">
      <c r="A2480" s="18"/>
      <c r="B2480" s="7"/>
      <c r="C2480" s="18"/>
      <c r="D2480" s="7"/>
      <c r="E2480" s="18"/>
      <c r="F2480" s="111"/>
      <c r="G2480" s="145"/>
      <c r="H2480" s="146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</row>
    <row r="2481" spans="1:32">
      <c r="A2481" s="18"/>
      <c r="B2481" s="7"/>
      <c r="C2481" s="18"/>
      <c r="D2481" s="7"/>
      <c r="E2481" s="18"/>
      <c r="F2481" s="111"/>
      <c r="G2481" s="145"/>
      <c r="H2481" s="146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</row>
    <row r="2482" spans="1:32">
      <c r="A2482" s="18"/>
      <c r="B2482" s="7"/>
      <c r="C2482" s="18"/>
      <c r="D2482" s="7"/>
      <c r="E2482" s="18"/>
      <c r="F2482" s="111"/>
      <c r="G2482" s="145"/>
      <c r="H2482" s="146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</row>
    <row r="2483" spans="1:32">
      <c r="A2483" s="18"/>
      <c r="B2483" s="7"/>
      <c r="C2483" s="18"/>
      <c r="D2483" s="7"/>
      <c r="E2483" s="18"/>
      <c r="F2483" s="111"/>
      <c r="G2483" s="145"/>
      <c r="H2483" s="146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</row>
    <row r="2484" spans="1:32">
      <c r="A2484" s="18"/>
      <c r="B2484" s="7"/>
      <c r="C2484" s="18"/>
      <c r="D2484" s="7"/>
      <c r="E2484" s="18"/>
      <c r="F2484" s="111"/>
      <c r="G2484" s="145"/>
      <c r="H2484" s="146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</row>
    <row r="2485" spans="1:32">
      <c r="A2485" s="18"/>
      <c r="B2485" s="7"/>
      <c r="C2485" s="18"/>
      <c r="D2485" s="7"/>
      <c r="E2485" s="18"/>
      <c r="F2485" s="111"/>
      <c r="G2485" s="145"/>
      <c r="H2485" s="146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</row>
    <row r="2486" spans="1:32">
      <c r="A2486" s="18"/>
      <c r="B2486" s="7"/>
      <c r="C2486" s="18"/>
      <c r="D2486" s="7"/>
      <c r="E2486" s="18"/>
      <c r="F2486" s="111"/>
      <c r="G2486" s="145"/>
      <c r="H2486" s="146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</row>
    <row r="2487" spans="1:32">
      <c r="A2487" s="18"/>
      <c r="B2487" s="7"/>
      <c r="C2487" s="18"/>
      <c r="D2487" s="7"/>
      <c r="E2487" s="18"/>
      <c r="F2487" s="111"/>
      <c r="G2487" s="145"/>
      <c r="H2487" s="146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</row>
    <row r="2488" spans="1:32">
      <c r="A2488" s="18"/>
      <c r="B2488" s="7"/>
      <c r="C2488" s="18"/>
      <c r="D2488" s="7"/>
      <c r="E2488" s="18"/>
      <c r="F2488" s="111"/>
      <c r="G2488" s="145"/>
      <c r="H2488" s="146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</row>
    <row r="2489" spans="1:32">
      <c r="A2489" s="18"/>
      <c r="B2489" s="7"/>
      <c r="C2489" s="18"/>
      <c r="D2489" s="7"/>
      <c r="E2489" s="18"/>
      <c r="F2489" s="111"/>
      <c r="G2489" s="145"/>
      <c r="H2489" s="146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</row>
    <row r="2490" spans="1:32">
      <c r="A2490" s="18"/>
      <c r="B2490" s="7"/>
      <c r="C2490" s="18"/>
      <c r="D2490" s="7"/>
      <c r="E2490" s="18"/>
      <c r="F2490" s="111"/>
      <c r="G2490" s="145"/>
      <c r="H2490" s="146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</row>
    <row r="2491" spans="1:32">
      <c r="A2491" s="18"/>
      <c r="B2491" s="7"/>
      <c r="C2491" s="18"/>
      <c r="D2491" s="7"/>
      <c r="E2491" s="18"/>
      <c r="F2491" s="111"/>
      <c r="G2491" s="145"/>
      <c r="H2491" s="146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</row>
    <row r="2492" spans="1:32">
      <c r="A2492" s="18"/>
      <c r="B2492" s="7"/>
      <c r="C2492" s="18"/>
      <c r="D2492" s="7"/>
      <c r="E2492" s="18"/>
      <c r="F2492" s="111"/>
      <c r="G2492" s="145"/>
      <c r="H2492" s="146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</row>
    <row r="2493" spans="1:32">
      <c r="A2493" s="18"/>
      <c r="B2493" s="7"/>
      <c r="C2493" s="18"/>
      <c r="D2493" s="7"/>
      <c r="E2493" s="18"/>
      <c r="F2493" s="111"/>
      <c r="G2493" s="145"/>
      <c r="H2493" s="146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</row>
    <row r="2494" spans="1:32">
      <c r="A2494" s="18"/>
      <c r="B2494" s="7"/>
      <c r="C2494" s="18"/>
      <c r="D2494" s="7"/>
      <c r="E2494" s="18"/>
      <c r="F2494" s="111"/>
      <c r="G2494" s="145"/>
      <c r="H2494" s="146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</row>
    <row r="2495" spans="1:32">
      <c r="A2495" s="18"/>
      <c r="B2495" s="7"/>
      <c r="C2495" s="18"/>
      <c r="D2495" s="7"/>
      <c r="E2495" s="18"/>
      <c r="F2495" s="111"/>
      <c r="G2495" s="145"/>
      <c r="H2495" s="146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</row>
    <row r="2496" spans="1:32">
      <c r="A2496" s="18"/>
      <c r="B2496" s="7"/>
      <c r="C2496" s="18"/>
      <c r="D2496" s="7"/>
      <c r="E2496" s="18"/>
      <c r="F2496" s="111"/>
      <c r="G2496" s="145"/>
      <c r="H2496" s="146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</row>
    <row r="2497" spans="1:32">
      <c r="A2497" s="18"/>
      <c r="B2497" s="7"/>
      <c r="C2497" s="18"/>
      <c r="D2497" s="7"/>
      <c r="E2497" s="18"/>
      <c r="F2497" s="111"/>
      <c r="G2497" s="145"/>
      <c r="H2497" s="146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</row>
    <row r="2498" spans="1:32">
      <c r="A2498" s="18"/>
      <c r="B2498" s="7"/>
      <c r="C2498" s="18"/>
      <c r="D2498" s="7"/>
      <c r="E2498" s="18"/>
      <c r="F2498" s="111"/>
      <c r="G2498" s="145"/>
      <c r="H2498" s="146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</row>
    <row r="2499" spans="1:32">
      <c r="A2499" s="18"/>
      <c r="B2499" s="7"/>
      <c r="C2499" s="18"/>
      <c r="D2499" s="7"/>
      <c r="E2499" s="18"/>
      <c r="F2499" s="111"/>
      <c r="G2499" s="145"/>
      <c r="H2499" s="146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</row>
    <row r="2500" spans="1:32">
      <c r="A2500" s="18"/>
      <c r="B2500" s="7"/>
      <c r="C2500" s="18"/>
      <c r="D2500" s="7"/>
      <c r="E2500" s="18"/>
      <c r="F2500" s="111"/>
      <c r="G2500" s="145"/>
      <c r="H2500" s="146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</row>
    <row r="2501" spans="1:32">
      <c r="A2501" s="18"/>
      <c r="B2501" s="7"/>
      <c r="C2501" s="18"/>
      <c r="D2501" s="7"/>
      <c r="E2501" s="18"/>
      <c r="F2501" s="111"/>
      <c r="G2501" s="145"/>
      <c r="H2501" s="146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</row>
    <row r="2502" spans="1:32">
      <c r="A2502" s="18"/>
      <c r="B2502" s="7"/>
      <c r="C2502" s="18"/>
      <c r="D2502" s="7"/>
      <c r="E2502" s="18"/>
      <c r="F2502" s="111"/>
      <c r="G2502" s="145"/>
      <c r="H2502" s="146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</row>
    <row r="2503" spans="1:32">
      <c r="A2503" s="18"/>
      <c r="B2503" s="7"/>
      <c r="C2503" s="18"/>
      <c r="D2503" s="7"/>
      <c r="E2503" s="18"/>
      <c r="F2503" s="111"/>
      <c r="G2503" s="145"/>
      <c r="H2503" s="146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</row>
    <row r="2504" spans="1:32">
      <c r="A2504" s="18"/>
      <c r="B2504" s="7"/>
      <c r="C2504" s="18"/>
      <c r="D2504" s="7"/>
      <c r="E2504" s="18"/>
      <c r="F2504" s="111"/>
      <c r="G2504" s="145"/>
      <c r="H2504" s="146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</row>
    <row r="2505" spans="1:32">
      <c r="A2505" s="18"/>
      <c r="B2505" s="7"/>
      <c r="C2505" s="18"/>
      <c r="D2505" s="7"/>
      <c r="E2505" s="18"/>
      <c r="F2505" s="111"/>
      <c r="G2505" s="145"/>
      <c r="H2505" s="146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</row>
    <row r="2506" spans="1:32">
      <c r="A2506" s="18"/>
      <c r="B2506" s="7"/>
      <c r="C2506" s="18"/>
      <c r="D2506" s="7"/>
      <c r="E2506" s="18"/>
      <c r="F2506" s="111"/>
      <c r="G2506" s="145"/>
      <c r="H2506" s="146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</row>
    <row r="2507" spans="1:32">
      <c r="A2507" s="18"/>
      <c r="B2507" s="7"/>
      <c r="C2507" s="18"/>
      <c r="D2507" s="7"/>
      <c r="E2507" s="18"/>
      <c r="F2507" s="111"/>
      <c r="G2507" s="145"/>
      <c r="H2507" s="146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</row>
    <row r="2508" spans="1:32">
      <c r="A2508" s="18"/>
      <c r="B2508" s="7"/>
      <c r="C2508" s="18"/>
      <c r="D2508" s="7"/>
      <c r="E2508" s="18"/>
      <c r="F2508" s="111"/>
      <c r="G2508" s="145"/>
      <c r="H2508" s="146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</row>
    <row r="2509" spans="1:32">
      <c r="A2509" s="18"/>
      <c r="B2509" s="7"/>
      <c r="C2509" s="18"/>
      <c r="D2509" s="7"/>
      <c r="E2509" s="18"/>
      <c r="F2509" s="111"/>
      <c r="G2509" s="145"/>
      <c r="H2509" s="146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</row>
    <row r="2510" spans="1:32">
      <c r="A2510" s="18"/>
      <c r="B2510" s="7"/>
      <c r="C2510" s="18"/>
      <c r="D2510" s="7"/>
      <c r="E2510" s="18"/>
      <c r="F2510" s="111"/>
      <c r="G2510" s="145"/>
      <c r="H2510" s="146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</row>
    <row r="2511" spans="1:32">
      <c r="A2511" s="18"/>
      <c r="B2511" s="7"/>
      <c r="C2511" s="18"/>
      <c r="D2511" s="7"/>
      <c r="E2511" s="18"/>
      <c r="F2511" s="111"/>
      <c r="G2511" s="145"/>
      <c r="H2511" s="146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</row>
    <row r="2512" spans="1:32">
      <c r="A2512" s="18"/>
      <c r="B2512" s="7"/>
      <c r="C2512" s="18"/>
      <c r="D2512" s="7"/>
      <c r="E2512" s="18"/>
      <c r="F2512" s="111"/>
      <c r="G2512" s="145"/>
      <c r="H2512" s="146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</row>
    <row r="2513" spans="1:32">
      <c r="A2513" s="18"/>
      <c r="B2513" s="7"/>
      <c r="C2513" s="18"/>
      <c r="D2513" s="7"/>
      <c r="E2513" s="18"/>
      <c r="F2513" s="111"/>
      <c r="G2513" s="145"/>
      <c r="H2513" s="146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</row>
    <row r="2514" spans="1:32">
      <c r="A2514" s="18"/>
      <c r="B2514" s="7"/>
      <c r="C2514" s="18"/>
      <c r="D2514" s="7"/>
      <c r="E2514" s="18"/>
      <c r="F2514" s="111"/>
      <c r="G2514" s="145"/>
      <c r="H2514" s="146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</row>
    <row r="2515" spans="1:32">
      <c r="A2515" s="18"/>
      <c r="B2515" s="7"/>
      <c r="C2515" s="18"/>
      <c r="D2515" s="7"/>
      <c r="E2515" s="18"/>
      <c r="F2515" s="111"/>
      <c r="G2515" s="145"/>
      <c r="H2515" s="146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</row>
    <row r="2516" spans="1:32">
      <c r="A2516" s="18"/>
      <c r="B2516" s="7"/>
      <c r="C2516" s="18"/>
      <c r="D2516" s="7"/>
      <c r="E2516" s="18"/>
      <c r="F2516" s="111"/>
      <c r="G2516" s="145"/>
      <c r="H2516" s="146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</row>
    <row r="2517" spans="1:32">
      <c r="A2517" s="18"/>
      <c r="B2517" s="7"/>
      <c r="C2517" s="18"/>
      <c r="D2517" s="7"/>
      <c r="E2517" s="18"/>
      <c r="F2517" s="111"/>
      <c r="G2517" s="145"/>
      <c r="H2517" s="146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</row>
    <row r="2518" spans="1:32">
      <c r="A2518" s="18"/>
      <c r="B2518" s="7"/>
      <c r="C2518" s="18"/>
      <c r="D2518" s="7"/>
      <c r="E2518" s="18"/>
      <c r="F2518" s="111"/>
      <c r="G2518" s="145"/>
      <c r="H2518" s="146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</row>
    <row r="2519" spans="1:32">
      <c r="A2519" s="18"/>
      <c r="B2519" s="7"/>
      <c r="C2519" s="18"/>
      <c r="D2519" s="7"/>
      <c r="E2519" s="18"/>
      <c r="F2519" s="111"/>
      <c r="G2519" s="145"/>
      <c r="H2519" s="146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</row>
    <row r="2520" spans="1:32">
      <c r="A2520" s="18"/>
      <c r="B2520" s="7"/>
      <c r="C2520" s="18"/>
      <c r="D2520" s="7"/>
      <c r="E2520" s="18"/>
      <c r="F2520" s="111"/>
      <c r="G2520" s="145"/>
      <c r="H2520" s="146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</row>
    <row r="2521" spans="1:32">
      <c r="A2521" s="18"/>
      <c r="B2521" s="7"/>
      <c r="C2521" s="18"/>
      <c r="D2521" s="7"/>
      <c r="E2521" s="18"/>
      <c r="F2521" s="111"/>
      <c r="G2521" s="145"/>
      <c r="H2521" s="146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</row>
    <row r="2522" spans="1:32">
      <c r="A2522" s="18"/>
      <c r="B2522" s="7"/>
      <c r="C2522" s="18"/>
      <c r="D2522" s="7"/>
      <c r="E2522" s="18"/>
      <c r="F2522" s="111"/>
      <c r="G2522" s="145"/>
      <c r="H2522" s="146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</row>
    <row r="2523" spans="1:32">
      <c r="A2523" s="18"/>
      <c r="B2523" s="7"/>
      <c r="C2523" s="18"/>
      <c r="D2523" s="7"/>
      <c r="E2523" s="18"/>
      <c r="F2523" s="111"/>
      <c r="G2523" s="145"/>
      <c r="H2523" s="146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</row>
    <row r="2524" spans="1:32">
      <c r="A2524" s="18"/>
      <c r="B2524" s="7"/>
      <c r="C2524" s="18"/>
      <c r="D2524" s="7"/>
      <c r="E2524" s="18"/>
      <c r="F2524" s="111"/>
      <c r="G2524" s="145"/>
      <c r="H2524" s="146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</row>
    <row r="2525" spans="1:32">
      <c r="A2525" s="18"/>
      <c r="B2525" s="7"/>
      <c r="C2525" s="18"/>
      <c r="D2525" s="7"/>
      <c r="E2525" s="18"/>
      <c r="F2525" s="111"/>
      <c r="G2525" s="145"/>
      <c r="H2525" s="146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</row>
    <row r="2526" spans="1:32">
      <c r="A2526" s="18"/>
      <c r="B2526" s="7"/>
      <c r="C2526" s="18"/>
      <c r="D2526" s="7"/>
      <c r="E2526" s="18"/>
      <c r="F2526" s="111"/>
      <c r="G2526" s="145"/>
      <c r="H2526" s="146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</row>
    <row r="2527" spans="1:32">
      <c r="A2527" s="18"/>
      <c r="B2527" s="7"/>
      <c r="C2527" s="18"/>
      <c r="D2527" s="7"/>
      <c r="E2527" s="18"/>
      <c r="F2527" s="111"/>
      <c r="G2527" s="145"/>
      <c r="H2527" s="146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</row>
    <row r="2528" spans="1:32">
      <c r="A2528" s="18"/>
      <c r="B2528" s="7"/>
      <c r="C2528" s="18"/>
      <c r="D2528" s="7"/>
      <c r="E2528" s="18"/>
      <c r="F2528" s="111"/>
      <c r="G2528" s="145"/>
      <c r="H2528" s="146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</row>
    <row r="2529" spans="1:32">
      <c r="A2529" s="18"/>
      <c r="B2529" s="7"/>
      <c r="C2529" s="18"/>
      <c r="D2529" s="7"/>
      <c r="E2529" s="18"/>
      <c r="F2529" s="111"/>
      <c r="G2529" s="145"/>
      <c r="H2529" s="146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</row>
    <row r="2530" spans="1:32">
      <c r="A2530" s="18"/>
      <c r="B2530" s="7"/>
      <c r="C2530" s="18"/>
      <c r="D2530" s="7"/>
      <c r="E2530" s="18"/>
      <c r="F2530" s="111"/>
      <c r="G2530" s="145"/>
      <c r="H2530" s="146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</row>
    <row r="2531" spans="1:32">
      <c r="A2531" s="18"/>
      <c r="B2531" s="7"/>
      <c r="C2531" s="18"/>
      <c r="D2531" s="7"/>
      <c r="E2531" s="18"/>
      <c r="F2531" s="111"/>
      <c r="G2531" s="145"/>
      <c r="H2531" s="146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</row>
    <row r="2532" spans="1:32">
      <c r="A2532" s="18"/>
      <c r="B2532" s="7"/>
      <c r="C2532" s="18"/>
      <c r="D2532" s="7"/>
      <c r="E2532" s="18"/>
      <c r="F2532" s="111"/>
      <c r="G2532" s="145"/>
      <c r="H2532" s="146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</row>
    <row r="2533" spans="1:32">
      <c r="A2533" s="18"/>
      <c r="B2533" s="7"/>
      <c r="C2533" s="18"/>
      <c r="D2533" s="7"/>
      <c r="E2533" s="18"/>
      <c r="F2533" s="111"/>
      <c r="G2533" s="145"/>
      <c r="H2533" s="146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</row>
    <row r="2534" spans="1:32">
      <c r="A2534" s="18"/>
      <c r="B2534" s="7"/>
      <c r="C2534" s="18"/>
      <c r="D2534" s="7"/>
      <c r="E2534" s="18"/>
      <c r="F2534" s="111"/>
      <c r="G2534" s="145"/>
      <c r="H2534" s="146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</row>
    <row r="2535" spans="1:32">
      <c r="A2535" s="18"/>
      <c r="B2535" s="7"/>
      <c r="C2535" s="18"/>
      <c r="D2535" s="7"/>
      <c r="E2535" s="18"/>
      <c r="F2535" s="111"/>
      <c r="G2535" s="145"/>
      <c r="H2535" s="146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</row>
    <row r="2536" spans="1:32">
      <c r="A2536" s="18"/>
      <c r="B2536" s="7"/>
      <c r="C2536" s="18"/>
      <c r="D2536" s="7"/>
      <c r="E2536" s="18"/>
      <c r="F2536" s="111"/>
      <c r="G2536" s="145"/>
      <c r="H2536" s="146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</row>
    <row r="2537" spans="1:32">
      <c r="A2537" s="18"/>
      <c r="B2537" s="7"/>
      <c r="C2537" s="18"/>
      <c r="D2537" s="7"/>
      <c r="E2537" s="18"/>
      <c r="F2537" s="111"/>
      <c r="G2537" s="145"/>
      <c r="H2537" s="146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</row>
    <row r="2538" spans="1:32">
      <c r="A2538" s="18"/>
      <c r="B2538" s="7"/>
      <c r="C2538" s="18"/>
      <c r="D2538" s="7"/>
      <c r="E2538" s="18"/>
      <c r="F2538" s="111"/>
      <c r="G2538" s="145"/>
      <c r="H2538" s="146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</row>
    <row r="2539" spans="1:32">
      <c r="A2539" s="18"/>
      <c r="B2539" s="7"/>
      <c r="C2539" s="18"/>
      <c r="D2539" s="7"/>
      <c r="E2539" s="18"/>
      <c r="F2539" s="111"/>
      <c r="G2539" s="145"/>
      <c r="H2539" s="146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</row>
    <row r="2540" spans="1:32">
      <c r="A2540" s="18"/>
      <c r="B2540" s="7"/>
      <c r="C2540" s="18"/>
      <c r="D2540" s="7"/>
      <c r="E2540" s="18"/>
      <c r="F2540" s="111"/>
      <c r="G2540" s="145"/>
      <c r="H2540" s="146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</row>
    <row r="2541" spans="1:32">
      <c r="A2541" s="18"/>
      <c r="B2541" s="7"/>
      <c r="C2541" s="18"/>
      <c r="D2541" s="7"/>
      <c r="E2541" s="18"/>
      <c r="F2541" s="111"/>
      <c r="G2541" s="145"/>
      <c r="H2541" s="146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</row>
    <row r="2542" spans="1:32">
      <c r="A2542" s="18"/>
      <c r="B2542" s="7"/>
      <c r="C2542" s="18"/>
      <c r="D2542" s="7"/>
      <c r="E2542" s="18"/>
      <c r="F2542" s="111"/>
      <c r="G2542" s="145"/>
      <c r="H2542" s="146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</row>
    <row r="2543" spans="1:32">
      <c r="A2543" s="18"/>
      <c r="B2543" s="7"/>
      <c r="C2543" s="18"/>
      <c r="D2543" s="7"/>
      <c r="E2543" s="18"/>
      <c r="F2543" s="111"/>
      <c r="G2543" s="145"/>
      <c r="H2543" s="146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</row>
    <row r="2544" spans="1:32">
      <c r="A2544" s="18"/>
      <c r="B2544" s="7"/>
      <c r="C2544" s="18"/>
      <c r="D2544" s="7"/>
      <c r="E2544" s="18"/>
      <c r="F2544" s="111"/>
      <c r="G2544" s="145"/>
      <c r="H2544" s="146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</row>
    <row r="2545" spans="1:32">
      <c r="A2545" s="18"/>
      <c r="B2545" s="7"/>
      <c r="C2545" s="18"/>
      <c r="D2545" s="7"/>
      <c r="E2545" s="18"/>
      <c r="F2545" s="111"/>
      <c r="G2545" s="145"/>
      <c r="H2545" s="146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</row>
    <row r="2546" spans="1:32">
      <c r="A2546" s="18"/>
      <c r="B2546" s="7"/>
      <c r="C2546" s="18"/>
      <c r="D2546" s="7"/>
      <c r="E2546" s="18"/>
      <c r="F2546" s="111"/>
      <c r="G2546" s="145"/>
      <c r="H2546" s="146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</row>
    <row r="2547" spans="1:32">
      <c r="A2547" s="18"/>
      <c r="B2547" s="7"/>
      <c r="C2547" s="18"/>
      <c r="D2547" s="7"/>
      <c r="E2547" s="18"/>
      <c r="F2547" s="111"/>
      <c r="G2547" s="145"/>
      <c r="H2547" s="146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</row>
    <row r="2548" spans="1:32">
      <c r="A2548" s="18"/>
      <c r="B2548" s="7"/>
      <c r="C2548" s="18"/>
      <c r="D2548" s="7"/>
      <c r="E2548" s="18"/>
      <c r="F2548" s="111"/>
      <c r="G2548" s="145"/>
      <c r="H2548" s="146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</row>
    <row r="2549" spans="1:32">
      <c r="A2549" s="18"/>
      <c r="B2549" s="7"/>
      <c r="C2549" s="18"/>
      <c r="D2549" s="7"/>
      <c r="E2549" s="18"/>
      <c r="F2549" s="111"/>
      <c r="G2549" s="145"/>
      <c r="H2549" s="146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</row>
    <row r="2550" spans="1:32">
      <c r="A2550" s="18"/>
      <c r="B2550" s="7"/>
      <c r="C2550" s="18"/>
      <c r="D2550" s="7"/>
      <c r="E2550" s="18"/>
      <c r="F2550" s="111"/>
      <c r="G2550" s="145"/>
      <c r="H2550" s="146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</row>
    <row r="2551" spans="1:32">
      <c r="A2551" s="18"/>
      <c r="B2551" s="7"/>
      <c r="C2551" s="18"/>
      <c r="D2551" s="7"/>
      <c r="E2551" s="18"/>
      <c r="F2551" s="111"/>
      <c r="G2551" s="145"/>
      <c r="H2551" s="146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</row>
    <row r="2552" spans="1:32">
      <c r="A2552" s="18"/>
      <c r="B2552" s="7"/>
      <c r="C2552" s="18"/>
      <c r="D2552" s="7"/>
      <c r="E2552" s="18"/>
      <c r="F2552" s="111"/>
      <c r="G2552" s="145"/>
      <c r="H2552" s="146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</row>
    <row r="2553" spans="1:32">
      <c r="A2553" s="18"/>
      <c r="B2553" s="7"/>
      <c r="C2553" s="18"/>
      <c r="D2553" s="7"/>
      <c r="E2553" s="18"/>
      <c r="F2553" s="111"/>
      <c r="G2553" s="145"/>
      <c r="H2553" s="146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</row>
    <row r="2554" spans="1:32">
      <c r="A2554" s="18"/>
      <c r="B2554" s="7"/>
      <c r="C2554" s="18"/>
      <c r="D2554" s="7"/>
      <c r="E2554" s="18"/>
      <c r="F2554" s="111"/>
      <c r="G2554" s="145"/>
      <c r="H2554" s="146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</row>
    <row r="2555" spans="1:32">
      <c r="A2555" s="18"/>
      <c r="B2555" s="7"/>
      <c r="C2555" s="18"/>
      <c r="D2555" s="7"/>
      <c r="E2555" s="18"/>
      <c r="F2555" s="111"/>
      <c r="G2555" s="145"/>
      <c r="H2555" s="146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</row>
    <row r="2556" spans="1:32">
      <c r="A2556" s="18"/>
      <c r="B2556" s="7"/>
      <c r="C2556" s="18"/>
      <c r="D2556" s="7"/>
      <c r="E2556" s="18"/>
      <c r="F2556" s="111"/>
      <c r="G2556" s="145"/>
      <c r="H2556" s="146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</row>
    <row r="2557" spans="1:32">
      <c r="A2557" s="18"/>
      <c r="B2557" s="7"/>
      <c r="C2557" s="18"/>
      <c r="D2557" s="7"/>
      <c r="E2557" s="18"/>
      <c r="F2557" s="111"/>
      <c r="G2557" s="145"/>
      <c r="H2557" s="146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</row>
    <row r="2558" spans="1:32">
      <c r="A2558" s="18"/>
      <c r="B2558" s="7"/>
      <c r="C2558" s="18"/>
      <c r="D2558" s="7"/>
      <c r="E2558" s="18"/>
      <c r="F2558" s="111"/>
      <c r="G2558" s="145"/>
      <c r="H2558" s="146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</row>
    <row r="2559" spans="1:32">
      <c r="A2559" s="18"/>
      <c r="B2559" s="7"/>
      <c r="C2559" s="18"/>
      <c r="D2559" s="7"/>
      <c r="E2559" s="18"/>
      <c r="F2559" s="111"/>
      <c r="G2559" s="145"/>
      <c r="H2559" s="146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</row>
    <row r="2560" spans="1:32">
      <c r="A2560" s="18"/>
      <c r="B2560" s="7"/>
      <c r="C2560" s="18"/>
      <c r="D2560" s="7"/>
      <c r="E2560" s="18"/>
      <c r="F2560" s="111"/>
      <c r="G2560" s="145"/>
      <c r="H2560" s="146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</row>
    <row r="2561" spans="1:32">
      <c r="A2561" s="18"/>
      <c r="B2561" s="7"/>
      <c r="C2561" s="18"/>
      <c r="D2561" s="7"/>
      <c r="E2561" s="18"/>
      <c r="F2561" s="111"/>
      <c r="G2561" s="145"/>
      <c r="H2561" s="146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</row>
    <row r="2562" spans="1:32">
      <c r="A2562" s="18"/>
      <c r="B2562" s="7"/>
      <c r="C2562" s="18"/>
      <c r="D2562" s="7"/>
      <c r="E2562" s="18"/>
      <c r="F2562" s="111"/>
      <c r="G2562" s="145"/>
      <c r="H2562" s="146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</row>
    <row r="2563" spans="1:32">
      <c r="A2563" s="18"/>
      <c r="B2563" s="7"/>
      <c r="C2563" s="18"/>
      <c r="D2563" s="7"/>
      <c r="E2563" s="18"/>
      <c r="F2563" s="111"/>
      <c r="G2563" s="145"/>
      <c r="H2563" s="146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</row>
    <row r="2564" spans="1:32">
      <c r="A2564" s="18"/>
      <c r="B2564" s="7"/>
      <c r="C2564" s="18"/>
      <c r="D2564" s="7"/>
      <c r="E2564" s="18"/>
      <c r="F2564" s="111"/>
      <c r="G2564" s="145"/>
      <c r="H2564" s="146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</row>
    <row r="2565" spans="1:32">
      <c r="A2565" s="18"/>
      <c r="B2565" s="7"/>
      <c r="C2565" s="18"/>
      <c r="D2565" s="7"/>
      <c r="E2565" s="18"/>
      <c r="F2565" s="111"/>
      <c r="G2565" s="145"/>
      <c r="H2565" s="146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</row>
    <row r="2566" spans="1:32">
      <c r="A2566" s="18"/>
      <c r="B2566" s="7"/>
      <c r="C2566" s="18"/>
      <c r="D2566" s="7"/>
      <c r="E2566" s="18"/>
      <c r="F2566" s="111"/>
      <c r="G2566" s="145"/>
      <c r="H2566" s="146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</row>
    <row r="2567" spans="1:32">
      <c r="A2567" s="18"/>
      <c r="B2567" s="7"/>
      <c r="C2567" s="18"/>
      <c r="D2567" s="7"/>
      <c r="E2567" s="18"/>
      <c r="F2567" s="111"/>
      <c r="G2567" s="145"/>
      <c r="H2567" s="146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</row>
    <row r="2568" spans="1:32">
      <c r="A2568" s="18"/>
      <c r="B2568" s="7"/>
      <c r="C2568" s="18"/>
      <c r="D2568" s="7"/>
      <c r="E2568" s="18"/>
      <c r="F2568" s="111"/>
      <c r="G2568" s="145"/>
      <c r="H2568" s="146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</row>
    <row r="2569" spans="1:32">
      <c r="A2569" s="18"/>
      <c r="B2569" s="7"/>
      <c r="C2569" s="18"/>
      <c r="D2569" s="7"/>
      <c r="E2569" s="18"/>
      <c r="F2569" s="111"/>
      <c r="G2569" s="145"/>
      <c r="H2569" s="146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</row>
    <row r="2570" spans="1:32">
      <c r="A2570" s="18"/>
      <c r="B2570" s="7"/>
      <c r="C2570" s="18"/>
      <c r="D2570" s="7"/>
      <c r="E2570" s="18"/>
      <c r="F2570" s="111"/>
      <c r="G2570" s="145"/>
      <c r="H2570" s="146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</row>
    <row r="2571" spans="1:32">
      <c r="A2571" s="18"/>
      <c r="B2571" s="7"/>
      <c r="C2571" s="18"/>
      <c r="D2571" s="7"/>
      <c r="E2571" s="18"/>
      <c r="F2571" s="111"/>
      <c r="G2571" s="145"/>
      <c r="H2571" s="146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</row>
    <row r="2572" spans="1:32">
      <c r="A2572" s="18"/>
      <c r="B2572" s="7"/>
      <c r="C2572" s="18"/>
      <c r="D2572" s="7"/>
      <c r="E2572" s="18"/>
      <c r="F2572" s="111"/>
      <c r="G2572" s="145"/>
      <c r="H2572" s="146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</row>
    <row r="2573" spans="1:32">
      <c r="A2573" s="18"/>
      <c r="B2573" s="7"/>
      <c r="C2573" s="18"/>
      <c r="D2573" s="7"/>
      <c r="E2573" s="18"/>
      <c r="F2573" s="111"/>
      <c r="G2573" s="145"/>
      <c r="H2573" s="146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</row>
    <row r="2574" spans="1:32">
      <c r="A2574" s="18"/>
      <c r="B2574" s="7"/>
      <c r="C2574" s="18"/>
      <c r="D2574" s="7"/>
      <c r="E2574" s="18"/>
      <c r="F2574" s="111"/>
      <c r="G2574" s="145"/>
      <c r="H2574" s="146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</row>
    <row r="2575" spans="1:32">
      <c r="A2575" s="18"/>
      <c r="B2575" s="7"/>
      <c r="C2575" s="18"/>
      <c r="D2575" s="7"/>
      <c r="E2575" s="18"/>
      <c r="F2575" s="111"/>
      <c r="G2575" s="145"/>
      <c r="H2575" s="146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</row>
    <row r="2576" spans="1:32">
      <c r="A2576" s="18"/>
      <c r="B2576" s="7"/>
      <c r="C2576" s="18"/>
      <c r="D2576" s="7"/>
      <c r="E2576" s="18"/>
      <c r="F2576" s="111"/>
      <c r="G2576" s="145"/>
      <c r="H2576" s="146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</row>
    <row r="2577" spans="1:32">
      <c r="A2577" s="18"/>
      <c r="B2577" s="7"/>
      <c r="C2577" s="18"/>
      <c r="D2577" s="7"/>
      <c r="E2577" s="18"/>
      <c r="F2577" s="111"/>
      <c r="G2577" s="145"/>
      <c r="H2577" s="146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</row>
    <row r="2578" spans="1:32">
      <c r="A2578" s="18"/>
      <c r="B2578" s="7"/>
      <c r="C2578" s="18"/>
      <c r="D2578" s="7"/>
      <c r="E2578" s="18"/>
      <c r="F2578" s="111"/>
      <c r="G2578" s="145"/>
      <c r="H2578" s="146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</row>
    <row r="2579" spans="1:32">
      <c r="A2579" s="18"/>
      <c r="B2579" s="7"/>
      <c r="C2579" s="18"/>
      <c r="D2579" s="7"/>
      <c r="E2579" s="18"/>
      <c r="F2579" s="111"/>
      <c r="G2579" s="145"/>
      <c r="H2579" s="146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</row>
    <row r="2580" spans="1:32">
      <c r="A2580" s="18"/>
      <c r="B2580" s="7"/>
      <c r="C2580" s="18"/>
      <c r="D2580" s="7"/>
      <c r="E2580" s="18"/>
      <c r="F2580" s="111"/>
      <c r="G2580" s="145"/>
      <c r="H2580" s="146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</row>
    <row r="2581" spans="1:32">
      <c r="A2581" s="18"/>
      <c r="B2581" s="7"/>
      <c r="C2581" s="18"/>
      <c r="D2581" s="7"/>
      <c r="E2581" s="18"/>
      <c r="F2581" s="111"/>
      <c r="G2581" s="145"/>
      <c r="H2581" s="146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</row>
    <row r="2582" spans="1:32">
      <c r="A2582" s="18"/>
      <c r="B2582" s="7"/>
      <c r="C2582" s="18"/>
      <c r="D2582" s="7"/>
      <c r="E2582" s="18"/>
      <c r="F2582" s="111"/>
      <c r="G2582" s="145"/>
      <c r="H2582" s="146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</row>
    <row r="2583" spans="1:32">
      <c r="A2583" s="18"/>
      <c r="B2583" s="7"/>
      <c r="C2583" s="18"/>
      <c r="D2583" s="7"/>
      <c r="E2583" s="18"/>
      <c r="F2583" s="111"/>
      <c r="G2583" s="145"/>
      <c r="H2583" s="146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</row>
    <row r="2584" spans="1:32">
      <c r="A2584" s="18"/>
      <c r="B2584" s="7"/>
      <c r="C2584" s="18"/>
      <c r="D2584" s="7"/>
      <c r="E2584" s="18"/>
      <c r="F2584" s="111"/>
      <c r="G2584" s="145"/>
      <c r="H2584" s="146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</row>
    <row r="2585" spans="1:32">
      <c r="A2585" s="18"/>
      <c r="B2585" s="7"/>
      <c r="C2585" s="18"/>
      <c r="D2585" s="7"/>
      <c r="E2585" s="18"/>
      <c r="F2585" s="111"/>
      <c r="G2585" s="145"/>
      <c r="H2585" s="146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</row>
    <row r="2586" spans="1:32">
      <c r="A2586" s="18"/>
      <c r="B2586" s="7"/>
      <c r="C2586" s="18"/>
      <c r="D2586" s="7"/>
      <c r="E2586" s="18"/>
      <c r="F2586" s="111"/>
      <c r="G2586" s="145"/>
      <c r="H2586" s="146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</row>
    <row r="2587" spans="1:32">
      <c r="A2587" s="18"/>
      <c r="B2587" s="7"/>
      <c r="C2587" s="18"/>
      <c r="D2587" s="7"/>
      <c r="E2587" s="18"/>
      <c r="F2587" s="111"/>
      <c r="G2587" s="145"/>
      <c r="H2587" s="146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</row>
    <row r="2588" spans="1:32">
      <c r="A2588" s="18"/>
      <c r="B2588" s="7"/>
      <c r="C2588" s="18"/>
      <c r="D2588" s="7"/>
      <c r="E2588" s="18"/>
      <c r="F2588" s="111"/>
      <c r="G2588" s="145"/>
      <c r="H2588" s="146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</row>
    <row r="2589" spans="1:32">
      <c r="A2589" s="18"/>
      <c r="B2589" s="7"/>
      <c r="C2589" s="18"/>
      <c r="D2589" s="7"/>
      <c r="E2589" s="18"/>
      <c r="F2589" s="111"/>
      <c r="G2589" s="145"/>
      <c r="H2589" s="146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</row>
    <row r="2590" spans="1:32">
      <c r="A2590" s="18"/>
      <c r="B2590" s="7"/>
      <c r="C2590" s="18"/>
      <c r="D2590" s="7"/>
      <c r="E2590" s="18"/>
      <c r="F2590" s="111"/>
      <c r="G2590" s="145"/>
      <c r="H2590" s="146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</row>
    <row r="2591" spans="1:32">
      <c r="A2591" s="18"/>
      <c r="B2591" s="7"/>
      <c r="C2591" s="18"/>
      <c r="D2591" s="7"/>
      <c r="E2591" s="18"/>
      <c r="F2591" s="111"/>
      <c r="G2591" s="145"/>
      <c r="H2591" s="146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</row>
    <row r="2592" spans="1:32">
      <c r="A2592" s="18"/>
      <c r="B2592" s="7"/>
      <c r="C2592" s="18"/>
      <c r="D2592" s="7"/>
      <c r="E2592" s="18"/>
      <c r="F2592" s="111"/>
      <c r="G2592" s="145"/>
      <c r="H2592" s="146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</row>
    <row r="2593" spans="1:32">
      <c r="A2593" s="18"/>
      <c r="B2593" s="7"/>
      <c r="C2593" s="18"/>
      <c r="D2593" s="7"/>
      <c r="E2593" s="18"/>
      <c r="F2593" s="111"/>
      <c r="G2593" s="145"/>
      <c r="H2593" s="146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</row>
    <row r="2594" spans="1:32">
      <c r="A2594" s="18"/>
      <c r="B2594" s="7"/>
      <c r="C2594" s="18"/>
      <c r="D2594" s="7"/>
      <c r="E2594" s="18"/>
      <c r="F2594" s="111"/>
      <c r="G2594" s="145"/>
      <c r="H2594" s="146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</row>
    <row r="2595" spans="1:32">
      <c r="A2595" s="18"/>
      <c r="B2595" s="7"/>
      <c r="C2595" s="18"/>
      <c r="D2595" s="7"/>
      <c r="E2595" s="18"/>
      <c r="F2595" s="111"/>
      <c r="G2595" s="145"/>
      <c r="H2595" s="146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</row>
    <row r="2596" spans="1:32">
      <c r="A2596" s="18"/>
      <c r="B2596" s="7"/>
      <c r="C2596" s="18"/>
      <c r="D2596" s="7"/>
      <c r="E2596" s="18"/>
      <c r="F2596" s="111"/>
      <c r="G2596" s="145"/>
      <c r="H2596" s="146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</row>
    <row r="2597" spans="1:32">
      <c r="A2597" s="18"/>
      <c r="B2597" s="7"/>
      <c r="C2597" s="18"/>
      <c r="D2597" s="7"/>
      <c r="E2597" s="18"/>
      <c r="F2597" s="111"/>
      <c r="G2597" s="145"/>
      <c r="H2597" s="146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</row>
    <row r="2598" spans="1:32">
      <c r="A2598" s="18"/>
      <c r="B2598" s="7"/>
      <c r="C2598" s="18"/>
      <c r="D2598" s="7"/>
      <c r="E2598" s="18"/>
      <c r="F2598" s="111"/>
      <c r="G2598" s="145"/>
      <c r="H2598" s="146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</row>
    <row r="2599" spans="1:32">
      <c r="A2599" s="18"/>
      <c r="B2599" s="7"/>
      <c r="C2599" s="18"/>
      <c r="D2599" s="7"/>
      <c r="E2599" s="18"/>
      <c r="F2599" s="111"/>
      <c r="G2599" s="145"/>
      <c r="H2599" s="146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</row>
    <row r="2600" spans="1:32">
      <c r="A2600" s="18"/>
      <c r="B2600" s="7"/>
      <c r="C2600" s="18"/>
      <c r="D2600" s="7"/>
      <c r="E2600" s="18"/>
      <c r="F2600" s="111"/>
      <c r="G2600" s="145"/>
      <c r="H2600" s="146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</row>
    <row r="2601" spans="1:32">
      <c r="A2601" s="18"/>
      <c r="B2601" s="7"/>
      <c r="C2601" s="18"/>
      <c r="D2601" s="7"/>
      <c r="E2601" s="18"/>
      <c r="F2601" s="111"/>
      <c r="G2601" s="145"/>
      <c r="H2601" s="146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</row>
    <row r="2602" spans="1:32">
      <c r="A2602" s="18"/>
      <c r="B2602" s="7"/>
      <c r="C2602" s="18"/>
      <c r="D2602" s="7"/>
      <c r="E2602" s="18"/>
      <c r="F2602" s="111"/>
      <c r="G2602" s="145"/>
      <c r="H2602" s="146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</row>
    <row r="2603" spans="1:32">
      <c r="A2603" s="18"/>
      <c r="B2603" s="7"/>
      <c r="C2603" s="18"/>
      <c r="D2603" s="7"/>
      <c r="E2603" s="18"/>
      <c r="F2603" s="111"/>
      <c r="G2603" s="145"/>
      <c r="H2603" s="146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</row>
    <row r="2604" spans="1:32">
      <c r="A2604" s="18"/>
      <c r="B2604" s="7"/>
      <c r="C2604" s="18"/>
      <c r="D2604" s="7"/>
      <c r="E2604" s="18"/>
      <c r="F2604" s="111"/>
      <c r="G2604" s="145"/>
      <c r="H2604" s="146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</row>
    <row r="2605" spans="1:32">
      <c r="A2605" s="18"/>
      <c r="B2605" s="7"/>
      <c r="C2605" s="18"/>
      <c r="D2605" s="7"/>
      <c r="E2605" s="18"/>
      <c r="F2605" s="111"/>
      <c r="G2605" s="145"/>
      <c r="H2605" s="146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</row>
    <row r="2606" spans="1:32">
      <c r="A2606" s="18"/>
      <c r="B2606" s="7"/>
      <c r="C2606" s="18"/>
      <c r="D2606" s="7"/>
      <c r="E2606" s="18"/>
      <c r="F2606" s="111"/>
      <c r="G2606" s="145"/>
      <c r="H2606" s="146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</row>
    <row r="2607" spans="1:32">
      <c r="A2607" s="18"/>
      <c r="B2607" s="7"/>
      <c r="C2607" s="18"/>
      <c r="D2607" s="7"/>
      <c r="E2607" s="18"/>
      <c r="F2607" s="111"/>
      <c r="G2607" s="145"/>
      <c r="H2607" s="146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</row>
    <row r="2608" spans="1:32">
      <c r="A2608" s="18"/>
      <c r="B2608" s="7"/>
      <c r="C2608" s="18"/>
      <c r="D2608" s="7"/>
      <c r="E2608" s="18"/>
      <c r="F2608" s="111"/>
      <c r="G2608" s="145"/>
      <c r="H2608" s="146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</row>
    <row r="2609" spans="1:32">
      <c r="A2609" s="18"/>
      <c r="B2609" s="7"/>
      <c r="C2609" s="18"/>
      <c r="D2609" s="7"/>
      <c r="E2609" s="18"/>
      <c r="F2609" s="111"/>
      <c r="G2609" s="145"/>
      <c r="H2609" s="146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</row>
    <row r="2610" spans="1:32">
      <c r="A2610" s="18"/>
      <c r="B2610" s="7"/>
      <c r="C2610" s="18"/>
      <c r="D2610" s="7"/>
      <c r="E2610" s="18"/>
      <c r="F2610" s="111"/>
      <c r="G2610" s="145"/>
      <c r="H2610" s="146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</row>
    <row r="2611" spans="1:32">
      <c r="A2611" s="18"/>
      <c r="B2611" s="7"/>
      <c r="C2611" s="18"/>
      <c r="D2611" s="7"/>
      <c r="E2611" s="18"/>
      <c r="F2611" s="111"/>
      <c r="G2611" s="145"/>
      <c r="H2611" s="146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</row>
    <row r="2612" spans="1:32">
      <c r="A2612" s="18"/>
      <c r="B2612" s="7"/>
      <c r="C2612" s="18"/>
      <c r="D2612" s="7"/>
      <c r="E2612" s="18"/>
      <c r="F2612" s="111"/>
      <c r="G2612" s="145"/>
      <c r="H2612" s="146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</row>
    <row r="2613" spans="1:32">
      <c r="A2613" s="18"/>
      <c r="B2613" s="7"/>
      <c r="C2613" s="18"/>
      <c r="D2613" s="7"/>
      <c r="E2613" s="18"/>
      <c r="F2613" s="111"/>
      <c r="G2613" s="145"/>
      <c r="H2613" s="146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</row>
    <row r="2614" spans="1:32">
      <c r="A2614" s="18"/>
      <c r="B2614" s="7"/>
      <c r="C2614" s="18"/>
      <c r="D2614" s="7"/>
      <c r="E2614" s="18"/>
      <c r="F2614" s="111"/>
      <c r="G2614" s="145"/>
      <c r="H2614" s="146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</row>
    <row r="2615" spans="1:32">
      <c r="A2615" s="18"/>
      <c r="B2615" s="7"/>
      <c r="C2615" s="18"/>
      <c r="D2615" s="7"/>
      <c r="E2615" s="18"/>
      <c r="F2615" s="111"/>
      <c r="G2615" s="145"/>
      <c r="H2615" s="146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</row>
    <row r="2616" spans="1:32">
      <c r="A2616" s="18"/>
      <c r="B2616" s="7"/>
      <c r="C2616" s="18"/>
      <c r="D2616" s="7"/>
      <c r="E2616" s="18"/>
      <c r="F2616" s="111"/>
      <c r="G2616" s="145"/>
      <c r="H2616" s="146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</row>
    <row r="2617" spans="1:32">
      <c r="A2617" s="18"/>
      <c r="B2617" s="7"/>
      <c r="C2617" s="18"/>
      <c r="D2617" s="7"/>
      <c r="E2617" s="18"/>
      <c r="F2617" s="111"/>
      <c r="G2617" s="145"/>
      <c r="H2617" s="146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</row>
    <row r="2618" spans="1:32">
      <c r="A2618" s="18"/>
      <c r="B2618" s="7"/>
      <c r="C2618" s="18"/>
      <c r="D2618" s="7"/>
      <c r="E2618" s="18"/>
      <c r="F2618" s="111"/>
      <c r="G2618" s="145"/>
      <c r="H2618" s="146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</row>
    <row r="2619" spans="1:32">
      <c r="A2619" s="18"/>
      <c r="B2619" s="7"/>
      <c r="C2619" s="18"/>
      <c r="D2619" s="7"/>
      <c r="E2619" s="18"/>
      <c r="F2619" s="111"/>
      <c r="G2619" s="145"/>
      <c r="H2619" s="146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</row>
    <row r="2620" spans="1:32">
      <c r="A2620" s="18"/>
      <c r="B2620" s="7"/>
      <c r="C2620" s="18"/>
      <c r="D2620" s="7"/>
      <c r="E2620" s="18"/>
      <c r="F2620" s="111"/>
      <c r="G2620" s="145"/>
      <c r="H2620" s="146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</row>
    <row r="2621" spans="1:32">
      <c r="A2621" s="18"/>
      <c r="B2621" s="7"/>
      <c r="C2621" s="18"/>
      <c r="D2621" s="7"/>
      <c r="E2621" s="18"/>
      <c r="F2621" s="111"/>
      <c r="G2621" s="145"/>
      <c r="H2621" s="146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</row>
    <row r="2622" spans="1:32">
      <c r="A2622" s="18"/>
      <c r="B2622" s="7"/>
      <c r="C2622" s="18"/>
      <c r="D2622" s="7"/>
      <c r="E2622" s="18"/>
      <c r="F2622" s="111"/>
      <c r="G2622" s="145"/>
      <c r="H2622" s="146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</row>
    <row r="2623" spans="1:32">
      <c r="A2623" s="18"/>
      <c r="B2623" s="7"/>
      <c r="C2623" s="18"/>
      <c r="D2623" s="7"/>
      <c r="E2623" s="18"/>
      <c r="F2623" s="111"/>
      <c r="G2623" s="145"/>
      <c r="H2623" s="146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</row>
    <row r="2624" spans="1:32">
      <c r="A2624" s="18"/>
      <c r="B2624" s="7"/>
      <c r="C2624" s="18"/>
      <c r="D2624" s="7"/>
      <c r="E2624" s="18"/>
      <c r="F2624" s="111"/>
      <c r="G2624" s="145"/>
      <c r="H2624" s="146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</row>
    <row r="2625" spans="1:32">
      <c r="A2625" s="18"/>
      <c r="B2625" s="7"/>
      <c r="C2625" s="18"/>
      <c r="D2625" s="7"/>
      <c r="E2625" s="18"/>
      <c r="F2625" s="111"/>
      <c r="G2625" s="145"/>
      <c r="H2625" s="146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</row>
    <row r="2626" spans="1:32">
      <c r="A2626" s="18"/>
      <c r="B2626" s="7"/>
      <c r="C2626" s="18"/>
      <c r="D2626" s="7"/>
      <c r="E2626" s="18"/>
      <c r="F2626" s="111"/>
      <c r="G2626" s="145"/>
      <c r="H2626" s="146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</row>
    <row r="2627" spans="1:32">
      <c r="A2627" s="18"/>
      <c r="B2627" s="7"/>
      <c r="C2627" s="18"/>
      <c r="D2627" s="7"/>
      <c r="E2627" s="18"/>
      <c r="F2627" s="111"/>
      <c r="G2627" s="145"/>
      <c r="H2627" s="146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</row>
    <row r="2628" spans="1:32">
      <c r="A2628" s="18"/>
      <c r="B2628" s="7"/>
      <c r="C2628" s="18"/>
      <c r="D2628" s="7"/>
      <c r="E2628" s="18"/>
      <c r="F2628" s="111"/>
      <c r="G2628" s="145"/>
      <c r="H2628" s="146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</row>
    <row r="2629" spans="1:32">
      <c r="A2629" s="18"/>
      <c r="B2629" s="7"/>
      <c r="C2629" s="18"/>
      <c r="D2629" s="7"/>
      <c r="E2629" s="18"/>
      <c r="F2629" s="111"/>
      <c r="G2629" s="145"/>
      <c r="H2629" s="146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</row>
    <row r="2630" spans="1:32">
      <c r="A2630" s="18"/>
      <c r="B2630" s="7"/>
      <c r="C2630" s="18"/>
      <c r="D2630" s="7"/>
      <c r="E2630" s="18"/>
      <c r="F2630" s="111"/>
      <c r="G2630" s="145"/>
      <c r="H2630" s="146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</row>
    <row r="2631" spans="1:32">
      <c r="A2631" s="18"/>
      <c r="B2631" s="7"/>
      <c r="C2631" s="18"/>
      <c r="D2631" s="7"/>
      <c r="E2631" s="18"/>
      <c r="F2631" s="111"/>
      <c r="G2631" s="145"/>
      <c r="H2631" s="146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</row>
    <row r="2632" spans="1:32">
      <c r="A2632" s="18"/>
      <c r="B2632" s="7"/>
      <c r="C2632" s="18"/>
      <c r="D2632" s="7"/>
      <c r="E2632" s="18"/>
      <c r="F2632" s="111"/>
      <c r="G2632" s="145"/>
      <c r="H2632" s="146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</row>
    <row r="2633" spans="1:32">
      <c r="A2633" s="18"/>
      <c r="B2633" s="7"/>
      <c r="C2633" s="18"/>
      <c r="D2633" s="7"/>
      <c r="E2633" s="18"/>
      <c r="F2633" s="111"/>
      <c r="G2633" s="145"/>
      <c r="H2633" s="146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</row>
    <row r="2634" spans="1:32">
      <c r="A2634" s="18"/>
      <c r="B2634" s="7"/>
      <c r="C2634" s="18"/>
      <c r="D2634" s="7"/>
      <c r="E2634" s="18"/>
      <c r="F2634" s="111"/>
      <c r="G2634" s="145"/>
      <c r="H2634" s="146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</row>
    <row r="2635" spans="1:32">
      <c r="A2635" s="18"/>
      <c r="B2635" s="7"/>
      <c r="C2635" s="18"/>
      <c r="D2635" s="7"/>
      <c r="E2635" s="18"/>
      <c r="F2635" s="111"/>
      <c r="G2635" s="145"/>
      <c r="H2635" s="146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</row>
    <row r="2636" spans="1:32">
      <c r="A2636" s="18"/>
      <c r="B2636" s="7"/>
      <c r="C2636" s="18"/>
      <c r="D2636" s="7"/>
      <c r="E2636" s="18"/>
      <c r="F2636" s="111"/>
      <c r="G2636" s="145"/>
      <c r="H2636" s="146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</row>
    <row r="2637" spans="1:32">
      <c r="A2637" s="18"/>
      <c r="B2637" s="7"/>
      <c r="C2637" s="18"/>
      <c r="D2637" s="7"/>
      <c r="E2637" s="18"/>
      <c r="F2637" s="111"/>
      <c r="G2637" s="145"/>
      <c r="H2637" s="146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</row>
    <row r="2638" spans="1:32">
      <c r="A2638" s="18"/>
      <c r="B2638" s="7"/>
      <c r="C2638" s="18"/>
      <c r="D2638" s="7"/>
      <c r="E2638" s="18"/>
      <c r="F2638" s="111"/>
      <c r="G2638" s="145"/>
      <c r="H2638" s="146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</row>
    <row r="2639" spans="1:32">
      <c r="A2639" s="18"/>
      <c r="B2639" s="7"/>
      <c r="C2639" s="18"/>
      <c r="D2639" s="7"/>
      <c r="E2639" s="18"/>
      <c r="F2639" s="111"/>
      <c r="G2639" s="145"/>
      <c r="H2639" s="146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</row>
    <row r="2640" spans="1:32">
      <c r="A2640" s="18"/>
      <c r="B2640" s="7"/>
      <c r="C2640" s="18"/>
      <c r="D2640" s="7"/>
      <c r="E2640" s="18"/>
      <c r="F2640" s="111"/>
      <c r="G2640" s="145"/>
      <c r="H2640" s="146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</row>
    <row r="2641" spans="1:32">
      <c r="A2641" s="18"/>
      <c r="B2641" s="7"/>
      <c r="C2641" s="18"/>
      <c r="D2641" s="7"/>
      <c r="E2641" s="18"/>
      <c r="F2641" s="111"/>
      <c r="G2641" s="145"/>
      <c r="H2641" s="146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</row>
    <row r="2642" spans="1:32">
      <c r="A2642" s="18"/>
      <c r="B2642" s="7"/>
      <c r="C2642" s="18"/>
      <c r="D2642" s="7"/>
      <c r="E2642" s="18"/>
      <c r="F2642" s="111"/>
      <c r="G2642" s="145"/>
      <c r="H2642" s="146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</row>
    <row r="2643" spans="1:32">
      <c r="A2643" s="18"/>
      <c r="B2643" s="7"/>
      <c r="C2643" s="18"/>
      <c r="D2643" s="7"/>
      <c r="E2643" s="18"/>
      <c r="F2643" s="111"/>
      <c r="G2643" s="145"/>
      <c r="H2643" s="146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</row>
    <row r="2644" spans="1:32">
      <c r="A2644" s="18"/>
      <c r="B2644" s="7"/>
      <c r="C2644" s="18"/>
      <c r="D2644" s="7"/>
      <c r="E2644" s="18"/>
      <c r="F2644" s="111"/>
      <c r="G2644" s="145"/>
      <c r="H2644" s="146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</row>
    <row r="2645" spans="1:32">
      <c r="A2645" s="18"/>
      <c r="B2645" s="7"/>
      <c r="C2645" s="18"/>
      <c r="D2645" s="7"/>
      <c r="E2645" s="18"/>
      <c r="F2645" s="111"/>
      <c r="G2645" s="145"/>
      <c r="H2645" s="146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</row>
    <row r="2646" spans="1:32">
      <c r="A2646" s="18"/>
      <c r="B2646" s="7"/>
      <c r="C2646" s="18"/>
      <c r="D2646" s="7"/>
      <c r="E2646" s="18"/>
      <c r="F2646" s="111"/>
      <c r="G2646" s="145"/>
      <c r="H2646" s="146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</row>
    <row r="2647" spans="1:32">
      <c r="A2647" s="18"/>
      <c r="B2647" s="7"/>
      <c r="C2647" s="18"/>
      <c r="D2647" s="7"/>
      <c r="E2647" s="18"/>
      <c r="F2647" s="111"/>
      <c r="G2647" s="145"/>
      <c r="H2647" s="146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</row>
    <row r="2648" spans="1:32">
      <c r="A2648" s="18"/>
      <c r="B2648" s="7"/>
      <c r="C2648" s="18"/>
      <c r="D2648" s="7"/>
      <c r="E2648" s="18"/>
      <c r="F2648" s="111"/>
      <c r="G2648" s="145"/>
      <c r="H2648" s="146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</row>
    <row r="2649" spans="1:32">
      <c r="A2649" s="18"/>
      <c r="B2649" s="7"/>
      <c r="C2649" s="18"/>
      <c r="D2649" s="7"/>
      <c r="E2649" s="18"/>
      <c r="F2649" s="111"/>
      <c r="G2649" s="145"/>
      <c r="H2649" s="146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</row>
    <row r="2650" spans="1:32">
      <c r="A2650" s="18"/>
      <c r="B2650" s="7"/>
      <c r="C2650" s="18"/>
      <c r="D2650" s="7"/>
      <c r="E2650" s="18"/>
      <c r="F2650" s="111"/>
      <c r="G2650" s="145"/>
      <c r="H2650" s="146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</row>
    <row r="2651" spans="1:32">
      <c r="A2651" s="18"/>
      <c r="B2651" s="7"/>
      <c r="C2651" s="18"/>
      <c r="D2651" s="7"/>
      <c r="E2651" s="18"/>
      <c r="F2651" s="111"/>
      <c r="G2651" s="145"/>
      <c r="H2651" s="146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</row>
    <row r="2652" spans="1:32">
      <c r="A2652" s="18"/>
      <c r="B2652" s="7"/>
      <c r="C2652" s="18"/>
      <c r="D2652" s="7"/>
      <c r="E2652" s="18"/>
      <c r="F2652" s="111"/>
      <c r="G2652" s="145"/>
      <c r="H2652" s="146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</row>
    <row r="2653" spans="1:32">
      <c r="A2653" s="18"/>
      <c r="B2653" s="7"/>
      <c r="C2653" s="18"/>
      <c r="D2653" s="7"/>
      <c r="E2653" s="18"/>
      <c r="F2653" s="111"/>
      <c r="G2653" s="145"/>
      <c r="H2653" s="146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</row>
    <row r="2654" spans="1:32">
      <c r="A2654" s="18"/>
      <c r="B2654" s="7"/>
      <c r="C2654" s="18"/>
      <c r="D2654" s="7"/>
      <c r="E2654" s="18"/>
      <c r="F2654" s="111"/>
      <c r="G2654" s="145"/>
      <c r="H2654" s="146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</row>
    <row r="2655" spans="1:32">
      <c r="A2655" s="18"/>
      <c r="B2655" s="7"/>
      <c r="C2655" s="18"/>
      <c r="D2655" s="7"/>
      <c r="E2655" s="18"/>
      <c r="F2655" s="111"/>
      <c r="G2655" s="145"/>
      <c r="H2655" s="146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</row>
    <row r="2656" spans="1:32">
      <c r="A2656" s="18"/>
      <c r="B2656" s="7"/>
      <c r="C2656" s="18"/>
      <c r="D2656" s="7"/>
      <c r="E2656" s="18"/>
      <c r="F2656" s="111"/>
      <c r="G2656" s="145"/>
      <c r="H2656" s="146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</row>
    <row r="2657" spans="1:32">
      <c r="A2657" s="18"/>
      <c r="B2657" s="7"/>
      <c r="C2657" s="18"/>
      <c r="D2657" s="7"/>
      <c r="E2657" s="18"/>
      <c r="F2657" s="111"/>
      <c r="G2657" s="145"/>
      <c r="H2657" s="146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</row>
    <row r="2658" spans="1:32">
      <c r="A2658" s="18"/>
      <c r="B2658" s="7"/>
      <c r="C2658" s="18"/>
      <c r="D2658" s="7"/>
      <c r="E2658" s="18"/>
      <c r="F2658" s="111"/>
      <c r="G2658" s="145"/>
      <c r="H2658" s="146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</row>
    <row r="2659" spans="1:32">
      <c r="A2659" s="18"/>
      <c r="B2659" s="7"/>
      <c r="C2659" s="18"/>
      <c r="D2659" s="7"/>
      <c r="E2659" s="18"/>
      <c r="F2659" s="111"/>
      <c r="G2659" s="145"/>
      <c r="H2659" s="146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</row>
    <row r="2660" spans="1:32">
      <c r="A2660" s="18"/>
      <c r="B2660" s="7"/>
      <c r="C2660" s="18"/>
      <c r="D2660" s="7"/>
      <c r="E2660" s="18"/>
      <c r="F2660" s="111"/>
      <c r="G2660" s="145"/>
      <c r="H2660" s="146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</row>
    <row r="2661" spans="1:32">
      <c r="A2661" s="18"/>
      <c r="B2661" s="7"/>
      <c r="C2661" s="18"/>
      <c r="D2661" s="7"/>
      <c r="E2661" s="18"/>
      <c r="F2661" s="111"/>
      <c r="G2661" s="145"/>
      <c r="H2661" s="146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</row>
    <row r="2662" spans="1:32">
      <c r="A2662" s="18"/>
      <c r="B2662" s="7"/>
      <c r="C2662" s="18"/>
      <c r="D2662" s="7"/>
      <c r="E2662" s="18"/>
      <c r="F2662" s="111"/>
      <c r="G2662" s="145"/>
      <c r="H2662" s="146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</row>
    <row r="2663" spans="1:32">
      <c r="A2663" s="18"/>
      <c r="B2663" s="7"/>
      <c r="C2663" s="18"/>
      <c r="D2663" s="7"/>
      <c r="E2663" s="18"/>
      <c r="F2663" s="111"/>
      <c r="G2663" s="145"/>
      <c r="H2663" s="146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</row>
    <row r="2664" spans="1:32">
      <c r="A2664" s="18"/>
      <c r="B2664" s="7"/>
      <c r="C2664" s="18"/>
      <c r="D2664" s="7"/>
      <c r="E2664" s="18"/>
      <c r="F2664" s="111"/>
      <c r="G2664" s="145"/>
      <c r="H2664" s="146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</row>
    <row r="2665" spans="1:32">
      <c r="A2665" s="18"/>
      <c r="B2665" s="7"/>
      <c r="C2665" s="18"/>
      <c r="D2665" s="7"/>
      <c r="E2665" s="18"/>
      <c r="F2665" s="111"/>
      <c r="G2665" s="145"/>
      <c r="H2665" s="146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</row>
    <row r="2666" spans="1:32">
      <c r="A2666" s="18"/>
      <c r="B2666" s="7"/>
      <c r="C2666" s="18"/>
      <c r="D2666" s="7"/>
      <c r="E2666" s="18"/>
      <c r="F2666" s="111"/>
      <c r="G2666" s="145"/>
      <c r="H2666" s="146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</row>
    <row r="2667" spans="1:32">
      <c r="A2667" s="18"/>
      <c r="B2667" s="7"/>
      <c r="C2667" s="18"/>
      <c r="D2667" s="7"/>
      <c r="E2667" s="18"/>
      <c r="F2667" s="111"/>
      <c r="G2667" s="145"/>
      <c r="H2667" s="146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</row>
    <row r="2668" spans="1:32">
      <c r="A2668" s="18"/>
      <c r="B2668" s="7"/>
      <c r="C2668" s="18"/>
      <c r="D2668" s="7"/>
      <c r="E2668" s="18"/>
      <c r="F2668" s="111"/>
      <c r="G2668" s="145"/>
      <c r="H2668" s="146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</row>
    <row r="2669" spans="1:32">
      <c r="A2669" s="18"/>
      <c r="B2669" s="7"/>
      <c r="C2669" s="18"/>
      <c r="D2669" s="7"/>
      <c r="E2669" s="18"/>
      <c r="F2669" s="111"/>
      <c r="G2669" s="145"/>
      <c r="H2669" s="146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</row>
    <row r="2670" spans="1:32">
      <c r="A2670" s="18"/>
      <c r="B2670" s="7"/>
      <c r="C2670" s="18"/>
      <c r="D2670" s="7"/>
      <c r="E2670" s="18"/>
      <c r="F2670" s="111"/>
      <c r="G2670" s="145"/>
      <c r="H2670" s="146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</row>
    <row r="2671" spans="1:32">
      <c r="A2671" s="18"/>
      <c r="B2671" s="7"/>
      <c r="C2671" s="18"/>
      <c r="D2671" s="7"/>
      <c r="E2671" s="18"/>
      <c r="F2671" s="111"/>
      <c r="G2671" s="145"/>
      <c r="H2671" s="146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</row>
    <row r="2672" spans="1:32">
      <c r="A2672" s="18"/>
      <c r="B2672" s="7"/>
      <c r="C2672" s="18"/>
      <c r="D2672" s="7"/>
      <c r="E2672" s="18"/>
      <c r="F2672" s="111"/>
      <c r="G2672" s="145"/>
      <c r="H2672" s="146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</row>
    <row r="2673" spans="1:32">
      <c r="A2673" s="18"/>
      <c r="B2673" s="7"/>
      <c r="C2673" s="18"/>
      <c r="D2673" s="7"/>
      <c r="E2673" s="18"/>
      <c r="F2673" s="111"/>
      <c r="G2673" s="145"/>
      <c r="H2673" s="146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</row>
    <row r="2674" spans="1:32">
      <c r="A2674" s="18"/>
      <c r="B2674" s="7"/>
      <c r="C2674" s="18"/>
      <c r="D2674" s="7"/>
      <c r="E2674" s="18"/>
      <c r="F2674" s="111"/>
      <c r="G2674" s="145"/>
      <c r="H2674" s="146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</row>
    <row r="2675" spans="1:32">
      <c r="A2675" s="18"/>
      <c r="B2675" s="7"/>
      <c r="C2675" s="18"/>
      <c r="D2675" s="7"/>
      <c r="E2675" s="18"/>
      <c r="F2675" s="111"/>
      <c r="G2675" s="145"/>
      <c r="H2675" s="146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</row>
    <row r="2676" spans="1:32">
      <c r="A2676" s="18"/>
      <c r="B2676" s="7"/>
      <c r="C2676" s="18"/>
      <c r="D2676" s="7"/>
      <c r="E2676" s="18"/>
      <c r="F2676" s="111"/>
      <c r="G2676" s="145"/>
      <c r="H2676" s="146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</row>
    <row r="2677" spans="1:32">
      <c r="A2677" s="18"/>
      <c r="B2677" s="7"/>
      <c r="C2677" s="18"/>
      <c r="D2677" s="7"/>
      <c r="E2677" s="18"/>
      <c r="F2677" s="111"/>
      <c r="G2677" s="145"/>
      <c r="H2677" s="146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</row>
    <row r="2678" spans="1:32">
      <c r="A2678" s="18"/>
      <c r="B2678" s="7"/>
      <c r="C2678" s="18"/>
      <c r="D2678" s="7"/>
      <c r="E2678" s="18"/>
      <c r="F2678" s="111"/>
      <c r="G2678" s="145"/>
      <c r="H2678" s="146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</row>
    <row r="2679" spans="1:32">
      <c r="A2679" s="18"/>
      <c r="B2679" s="7"/>
      <c r="C2679" s="18"/>
      <c r="D2679" s="7"/>
      <c r="E2679" s="18"/>
      <c r="F2679" s="111"/>
      <c r="G2679" s="145"/>
      <c r="H2679" s="146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</row>
    <row r="2680" spans="1:32">
      <c r="A2680" s="18"/>
      <c r="B2680" s="7"/>
      <c r="C2680" s="18"/>
      <c r="D2680" s="7"/>
      <c r="E2680" s="18"/>
      <c r="F2680" s="111"/>
      <c r="G2680" s="145"/>
      <c r="H2680" s="146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</row>
    <row r="2681" spans="1:32">
      <c r="A2681" s="18"/>
      <c r="B2681" s="7"/>
      <c r="C2681" s="18"/>
      <c r="D2681" s="7"/>
      <c r="E2681" s="18"/>
      <c r="F2681" s="111"/>
      <c r="G2681" s="145"/>
      <c r="H2681" s="146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</row>
    <row r="2682" spans="1:32">
      <c r="A2682" s="18"/>
      <c r="B2682" s="7"/>
      <c r="C2682" s="18"/>
      <c r="D2682" s="7"/>
      <c r="E2682" s="18"/>
      <c r="F2682" s="111"/>
      <c r="G2682" s="145"/>
      <c r="H2682" s="146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</row>
    <row r="2683" spans="1:32">
      <c r="A2683" s="18"/>
      <c r="B2683" s="7"/>
      <c r="C2683" s="18"/>
      <c r="D2683" s="7"/>
      <c r="E2683" s="18"/>
      <c r="F2683" s="111"/>
      <c r="G2683" s="145"/>
      <c r="H2683" s="146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</row>
    <row r="2684" spans="1:32">
      <c r="A2684" s="18"/>
      <c r="B2684" s="7"/>
      <c r="C2684" s="18"/>
      <c r="D2684" s="7"/>
      <c r="E2684" s="18"/>
      <c r="F2684" s="111"/>
      <c r="G2684" s="145"/>
      <c r="H2684" s="146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</row>
    <row r="2685" spans="1:32">
      <c r="A2685" s="18"/>
      <c r="B2685" s="7"/>
      <c r="C2685" s="18"/>
      <c r="D2685" s="7"/>
      <c r="E2685" s="18"/>
      <c r="F2685" s="111"/>
      <c r="G2685" s="145"/>
      <c r="H2685" s="146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</row>
    <row r="2686" spans="1:32">
      <c r="A2686" s="18"/>
      <c r="B2686" s="7"/>
      <c r="C2686" s="18"/>
      <c r="D2686" s="7"/>
      <c r="E2686" s="18"/>
      <c r="F2686" s="111"/>
      <c r="G2686" s="145"/>
      <c r="H2686" s="146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</row>
    <row r="2687" spans="1:32">
      <c r="A2687" s="18"/>
      <c r="B2687" s="7"/>
      <c r="C2687" s="18"/>
      <c r="D2687" s="7"/>
      <c r="E2687" s="18"/>
      <c r="F2687" s="111"/>
      <c r="G2687" s="145"/>
      <c r="H2687" s="146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</row>
    <row r="2688" spans="1:32">
      <c r="A2688" s="18"/>
      <c r="B2688" s="7"/>
      <c r="C2688" s="18"/>
      <c r="D2688" s="7"/>
      <c r="E2688" s="18"/>
      <c r="F2688" s="111"/>
      <c r="G2688" s="145"/>
      <c r="H2688" s="146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</row>
    <row r="2689" spans="1:32">
      <c r="A2689" s="18"/>
      <c r="B2689" s="7"/>
      <c r="C2689" s="18"/>
      <c r="D2689" s="7"/>
      <c r="E2689" s="18"/>
      <c r="F2689" s="111"/>
      <c r="G2689" s="145"/>
      <c r="H2689" s="146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</row>
    <row r="2690" spans="1:32">
      <c r="A2690" s="18"/>
      <c r="B2690" s="7"/>
      <c r="C2690" s="18"/>
      <c r="D2690" s="7"/>
      <c r="E2690" s="18"/>
      <c r="F2690" s="111"/>
      <c r="G2690" s="145"/>
      <c r="H2690" s="146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</row>
    <row r="2691" spans="1:32">
      <c r="A2691" s="18"/>
      <c r="B2691" s="7"/>
      <c r="C2691" s="18"/>
      <c r="D2691" s="7"/>
      <c r="E2691" s="18"/>
      <c r="F2691" s="111"/>
      <c r="G2691" s="145"/>
      <c r="H2691" s="146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</row>
    <row r="2692" spans="1:32">
      <c r="A2692" s="18"/>
      <c r="B2692" s="7"/>
      <c r="C2692" s="18"/>
      <c r="D2692" s="7"/>
      <c r="E2692" s="18"/>
      <c r="F2692" s="111"/>
      <c r="G2692" s="145"/>
      <c r="H2692" s="146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</row>
    <row r="2693" spans="1:32">
      <c r="A2693" s="18"/>
      <c r="B2693" s="7"/>
      <c r="C2693" s="18"/>
      <c r="D2693" s="7"/>
      <c r="E2693" s="18"/>
      <c r="F2693" s="111"/>
      <c r="G2693" s="145"/>
      <c r="H2693" s="146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</row>
    <row r="2694" spans="1:32">
      <c r="A2694" s="18"/>
      <c r="B2694" s="7"/>
      <c r="C2694" s="18"/>
      <c r="D2694" s="7"/>
      <c r="E2694" s="18"/>
      <c r="F2694" s="111"/>
      <c r="G2694" s="145"/>
      <c r="H2694" s="146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</row>
    <row r="2695" spans="1:32">
      <c r="A2695" s="18"/>
      <c r="B2695" s="7"/>
      <c r="C2695" s="18"/>
      <c r="D2695" s="7"/>
      <c r="E2695" s="18"/>
      <c r="F2695" s="111"/>
      <c r="G2695" s="145"/>
      <c r="H2695" s="146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</row>
    <row r="2696" spans="1:32">
      <c r="A2696" s="18"/>
      <c r="B2696" s="7"/>
      <c r="C2696" s="18"/>
      <c r="D2696" s="7"/>
      <c r="E2696" s="18"/>
      <c r="F2696" s="111"/>
      <c r="G2696" s="145"/>
      <c r="H2696" s="146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</row>
    <row r="2697" spans="1:32">
      <c r="A2697" s="18"/>
      <c r="B2697" s="7"/>
      <c r="C2697" s="18"/>
      <c r="D2697" s="7"/>
      <c r="E2697" s="18"/>
      <c r="F2697" s="111"/>
      <c r="G2697" s="145"/>
      <c r="H2697" s="146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</row>
    <row r="2698" spans="1:32">
      <c r="A2698" s="18"/>
      <c r="B2698" s="7"/>
      <c r="C2698" s="18"/>
      <c r="D2698" s="7"/>
      <c r="E2698" s="18"/>
      <c r="F2698" s="111"/>
      <c r="G2698" s="145"/>
      <c r="H2698" s="146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</row>
    <row r="2699" spans="1:32">
      <c r="A2699" s="18"/>
      <c r="B2699" s="7"/>
      <c r="C2699" s="18"/>
      <c r="D2699" s="7"/>
      <c r="E2699" s="18"/>
      <c r="F2699" s="111"/>
      <c r="G2699" s="145"/>
      <c r="H2699" s="146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</row>
    <row r="2700" spans="1:32">
      <c r="A2700" s="18"/>
      <c r="B2700" s="7"/>
      <c r="C2700" s="18"/>
      <c r="D2700" s="7"/>
      <c r="E2700" s="18"/>
      <c r="F2700" s="111"/>
      <c r="G2700" s="145"/>
      <c r="H2700" s="146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</row>
    <row r="2701" spans="1:32">
      <c r="A2701" s="18"/>
      <c r="B2701" s="7"/>
      <c r="C2701" s="18"/>
      <c r="D2701" s="7"/>
      <c r="E2701" s="18"/>
      <c r="F2701" s="111"/>
      <c r="G2701" s="145"/>
      <c r="H2701" s="146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</row>
    <row r="2702" spans="1:32">
      <c r="A2702" s="18"/>
      <c r="B2702" s="7"/>
      <c r="C2702" s="18"/>
      <c r="D2702" s="7"/>
      <c r="E2702" s="18"/>
      <c r="F2702" s="111"/>
      <c r="G2702" s="145"/>
      <c r="H2702" s="146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</row>
    <row r="2703" spans="1:32">
      <c r="A2703" s="18"/>
      <c r="B2703" s="7"/>
      <c r="C2703" s="18"/>
      <c r="D2703" s="7"/>
      <c r="E2703" s="18"/>
      <c r="F2703" s="111"/>
      <c r="G2703" s="145"/>
      <c r="H2703" s="146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</row>
    <row r="2704" spans="1:32">
      <c r="A2704" s="18"/>
      <c r="B2704" s="7"/>
      <c r="C2704" s="18"/>
      <c r="D2704" s="7"/>
      <c r="E2704" s="18"/>
      <c r="F2704" s="111"/>
      <c r="G2704" s="145"/>
      <c r="H2704" s="146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</row>
    <row r="2705" spans="1:32">
      <c r="A2705" s="18"/>
      <c r="B2705" s="7"/>
      <c r="C2705" s="18"/>
      <c r="D2705" s="7"/>
      <c r="E2705" s="18"/>
      <c r="F2705" s="111"/>
      <c r="G2705" s="145"/>
      <c r="H2705" s="146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</row>
    <row r="2706" spans="1:32">
      <c r="A2706" s="18"/>
      <c r="B2706" s="7"/>
      <c r="C2706" s="18"/>
      <c r="D2706" s="7"/>
      <c r="E2706" s="18"/>
      <c r="F2706" s="111"/>
      <c r="G2706" s="145"/>
      <c r="H2706" s="146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</row>
    <row r="2707" spans="1:32">
      <c r="A2707" s="18"/>
      <c r="B2707" s="7"/>
      <c r="C2707" s="18"/>
      <c r="D2707" s="7"/>
      <c r="E2707" s="18"/>
      <c r="F2707" s="111"/>
      <c r="G2707" s="145"/>
      <c r="H2707" s="146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</row>
    <row r="2708" spans="1:32">
      <c r="A2708" s="18"/>
      <c r="B2708" s="7"/>
      <c r="C2708" s="18"/>
      <c r="D2708" s="7"/>
      <c r="E2708" s="18"/>
      <c r="F2708" s="111"/>
      <c r="G2708" s="145"/>
      <c r="H2708" s="146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</row>
    <row r="2709" spans="1:32">
      <c r="A2709" s="18"/>
      <c r="B2709" s="7"/>
      <c r="C2709" s="18"/>
      <c r="D2709" s="7"/>
      <c r="E2709" s="18"/>
      <c r="F2709" s="111"/>
      <c r="G2709" s="145"/>
      <c r="H2709" s="146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</row>
    <row r="2710" spans="1:32">
      <c r="A2710" s="18"/>
      <c r="B2710" s="7"/>
      <c r="C2710" s="18"/>
      <c r="D2710" s="7"/>
      <c r="E2710" s="18"/>
      <c r="F2710" s="111"/>
      <c r="G2710" s="145"/>
      <c r="H2710" s="146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</row>
    <row r="2711" spans="1:32">
      <c r="A2711" s="18"/>
      <c r="B2711" s="7"/>
      <c r="C2711" s="18"/>
      <c r="D2711" s="7"/>
      <c r="E2711" s="18"/>
      <c r="F2711" s="111"/>
      <c r="G2711" s="145"/>
      <c r="H2711" s="146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</row>
    <row r="2712" spans="1:32">
      <c r="A2712" s="18"/>
      <c r="B2712" s="7"/>
      <c r="C2712" s="18"/>
      <c r="D2712" s="7"/>
      <c r="E2712" s="18"/>
      <c r="F2712" s="111"/>
      <c r="G2712" s="145"/>
      <c r="H2712" s="146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</row>
    <row r="2713" spans="1:32">
      <c r="A2713" s="18"/>
      <c r="B2713" s="7"/>
      <c r="C2713" s="18"/>
      <c r="D2713" s="7"/>
      <c r="E2713" s="18"/>
      <c r="F2713" s="111"/>
      <c r="G2713" s="145"/>
      <c r="H2713" s="146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</row>
    <row r="2714" spans="1:32">
      <c r="A2714" s="18"/>
      <c r="B2714" s="7"/>
      <c r="C2714" s="18"/>
      <c r="D2714" s="7"/>
      <c r="E2714" s="18"/>
      <c r="F2714" s="111"/>
      <c r="G2714" s="145"/>
      <c r="H2714" s="146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</row>
    <row r="2715" spans="1:32">
      <c r="A2715" s="18"/>
      <c r="B2715" s="7"/>
      <c r="C2715" s="18"/>
      <c r="D2715" s="7"/>
      <c r="E2715" s="18"/>
      <c r="F2715" s="111"/>
      <c r="G2715" s="145"/>
      <c r="H2715" s="146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</row>
    <row r="2716" spans="1:32">
      <c r="A2716" s="18"/>
      <c r="B2716" s="7"/>
      <c r="C2716" s="18"/>
      <c r="D2716" s="7"/>
      <c r="E2716" s="18"/>
      <c r="F2716" s="111"/>
      <c r="G2716" s="145"/>
      <c r="H2716" s="146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</row>
    <row r="2717" spans="1:32">
      <c r="A2717" s="18"/>
      <c r="B2717" s="7"/>
      <c r="C2717" s="18"/>
      <c r="D2717" s="7"/>
      <c r="E2717" s="18"/>
      <c r="F2717" s="111"/>
      <c r="G2717" s="145"/>
      <c r="H2717" s="146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</row>
    <row r="2718" spans="1:32">
      <c r="A2718" s="18"/>
      <c r="B2718" s="7"/>
      <c r="C2718" s="18"/>
      <c r="D2718" s="7"/>
      <c r="E2718" s="18"/>
      <c r="F2718" s="111"/>
      <c r="G2718" s="145"/>
      <c r="H2718" s="146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</row>
    <row r="2719" spans="1:32">
      <c r="A2719" s="18"/>
      <c r="B2719" s="7"/>
      <c r="C2719" s="18"/>
      <c r="D2719" s="7"/>
      <c r="E2719" s="18"/>
      <c r="F2719" s="111"/>
      <c r="G2719" s="145"/>
      <c r="H2719" s="146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</row>
    <row r="2720" spans="1:32">
      <c r="A2720" s="18"/>
      <c r="B2720" s="7"/>
      <c r="C2720" s="18"/>
      <c r="D2720" s="7"/>
      <c r="E2720" s="18"/>
      <c r="F2720" s="111"/>
      <c r="G2720" s="145"/>
      <c r="H2720" s="146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</row>
    <row r="2721" spans="1:32">
      <c r="A2721" s="18"/>
      <c r="B2721" s="7"/>
      <c r="C2721" s="18"/>
      <c r="D2721" s="7"/>
      <c r="E2721" s="18"/>
      <c r="F2721" s="111"/>
      <c r="G2721" s="145"/>
      <c r="H2721" s="146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</row>
    <row r="2722" spans="1:32">
      <c r="A2722" s="18"/>
      <c r="B2722" s="7"/>
      <c r="C2722" s="18"/>
      <c r="D2722" s="7"/>
      <c r="E2722" s="18"/>
      <c r="F2722" s="111"/>
      <c r="G2722" s="145"/>
      <c r="H2722" s="146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</row>
    <row r="2723" spans="1:32">
      <c r="A2723" s="18"/>
      <c r="B2723" s="7"/>
      <c r="C2723" s="18"/>
      <c r="D2723" s="7"/>
      <c r="E2723" s="18"/>
      <c r="F2723" s="111"/>
      <c r="G2723" s="145"/>
      <c r="H2723" s="146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</row>
    <row r="2724" spans="1:32">
      <c r="A2724" s="18"/>
      <c r="B2724" s="7"/>
      <c r="C2724" s="18"/>
      <c r="D2724" s="7"/>
      <c r="E2724" s="18"/>
      <c r="F2724" s="111"/>
      <c r="G2724" s="145"/>
      <c r="H2724" s="146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</row>
    <row r="2725" spans="1:32">
      <c r="A2725" s="18"/>
      <c r="B2725" s="7"/>
      <c r="C2725" s="18"/>
      <c r="D2725" s="7"/>
      <c r="E2725" s="18"/>
      <c r="F2725" s="111"/>
      <c r="G2725" s="145"/>
      <c r="H2725" s="146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</row>
    <row r="2726" spans="1:32">
      <c r="A2726" s="18"/>
      <c r="B2726" s="7"/>
      <c r="C2726" s="18"/>
      <c r="D2726" s="7"/>
      <c r="E2726" s="18"/>
      <c r="F2726" s="111"/>
      <c r="G2726" s="145"/>
      <c r="H2726" s="146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</row>
    <row r="2727" spans="1:32">
      <c r="A2727" s="18"/>
      <c r="B2727" s="7"/>
      <c r="C2727" s="18"/>
      <c r="D2727" s="7"/>
      <c r="E2727" s="18"/>
      <c r="F2727" s="111"/>
      <c r="G2727" s="145"/>
      <c r="H2727" s="146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</row>
    <row r="2728" spans="1:32">
      <c r="A2728" s="18"/>
      <c r="B2728" s="7"/>
      <c r="C2728" s="18"/>
      <c r="D2728" s="7"/>
      <c r="E2728" s="18"/>
      <c r="F2728" s="111"/>
      <c r="G2728" s="145"/>
      <c r="H2728" s="146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</row>
    <row r="2729" spans="1:32">
      <c r="A2729" s="18"/>
      <c r="B2729" s="7"/>
      <c r="C2729" s="18"/>
      <c r="D2729" s="7"/>
      <c r="E2729" s="18"/>
      <c r="F2729" s="111"/>
      <c r="G2729" s="145"/>
      <c r="H2729" s="146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</row>
    <row r="2730" spans="1:32">
      <c r="A2730" s="18"/>
      <c r="B2730" s="7"/>
      <c r="C2730" s="18"/>
      <c r="D2730" s="7"/>
      <c r="E2730" s="18"/>
      <c r="F2730" s="111"/>
      <c r="G2730" s="145"/>
      <c r="H2730" s="146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</row>
    <row r="2731" spans="1:32">
      <c r="A2731" s="18"/>
      <c r="B2731" s="7"/>
      <c r="C2731" s="18"/>
      <c r="D2731" s="7"/>
      <c r="E2731" s="18"/>
      <c r="F2731" s="111"/>
      <c r="G2731" s="145"/>
      <c r="H2731" s="146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</row>
    <row r="2732" spans="1:32">
      <c r="A2732" s="18"/>
      <c r="B2732" s="7"/>
      <c r="C2732" s="18"/>
      <c r="D2732" s="7"/>
      <c r="E2732" s="18"/>
      <c r="F2732" s="111"/>
      <c r="G2732" s="145"/>
      <c r="H2732" s="146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</row>
    <row r="2733" spans="1:32">
      <c r="A2733" s="18"/>
      <c r="B2733" s="7"/>
      <c r="C2733" s="18"/>
      <c r="D2733" s="7"/>
      <c r="E2733" s="18"/>
      <c r="F2733" s="111"/>
      <c r="G2733" s="145"/>
      <c r="H2733" s="146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</row>
    <row r="2734" spans="1:32">
      <c r="A2734" s="18"/>
      <c r="B2734" s="7"/>
      <c r="C2734" s="18"/>
      <c r="D2734" s="7"/>
      <c r="E2734" s="18"/>
      <c r="F2734" s="111"/>
      <c r="G2734" s="145"/>
      <c r="H2734" s="146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</row>
    <row r="2735" spans="1:32">
      <c r="A2735" s="18"/>
      <c r="B2735" s="7"/>
      <c r="C2735" s="18"/>
      <c r="D2735" s="7"/>
      <c r="E2735" s="18"/>
      <c r="F2735" s="111"/>
      <c r="G2735" s="145"/>
      <c r="H2735" s="146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</row>
    <row r="2736" spans="1:32">
      <c r="A2736" s="18"/>
      <c r="B2736" s="7"/>
      <c r="C2736" s="18"/>
      <c r="D2736" s="7"/>
      <c r="E2736" s="18"/>
      <c r="F2736" s="111"/>
      <c r="G2736" s="145"/>
      <c r="H2736" s="146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</row>
    <row r="2737" spans="1:32">
      <c r="A2737" s="18"/>
      <c r="B2737" s="7"/>
      <c r="C2737" s="18"/>
      <c r="D2737" s="7"/>
      <c r="E2737" s="18"/>
      <c r="F2737" s="111"/>
      <c r="G2737" s="145"/>
      <c r="H2737" s="146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</row>
    <row r="2738" spans="1:32">
      <c r="A2738" s="18"/>
      <c r="B2738" s="7"/>
      <c r="C2738" s="18"/>
      <c r="D2738" s="7"/>
      <c r="E2738" s="18"/>
      <c r="F2738" s="111"/>
      <c r="G2738" s="145"/>
      <c r="H2738" s="146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</row>
    <row r="2739" spans="1:32">
      <c r="A2739" s="18"/>
      <c r="B2739" s="7"/>
      <c r="C2739" s="18"/>
      <c r="D2739" s="7"/>
      <c r="E2739" s="18"/>
      <c r="F2739" s="111"/>
      <c r="G2739" s="145"/>
      <c r="H2739" s="146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</row>
    <row r="2740" spans="1:32">
      <c r="A2740" s="18"/>
      <c r="B2740" s="7"/>
      <c r="C2740" s="18"/>
      <c r="D2740" s="7"/>
      <c r="E2740" s="18"/>
      <c r="F2740" s="111"/>
      <c r="G2740" s="145"/>
      <c r="H2740" s="146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</row>
    <row r="2741" spans="1:32">
      <c r="A2741" s="18"/>
      <c r="B2741" s="7"/>
      <c r="C2741" s="18"/>
      <c r="D2741" s="7"/>
      <c r="E2741" s="18"/>
      <c r="F2741" s="111"/>
      <c r="G2741" s="145"/>
      <c r="H2741" s="146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</row>
    <row r="2742" spans="1:32">
      <c r="A2742" s="18"/>
      <c r="B2742" s="7"/>
      <c r="C2742" s="18"/>
      <c r="D2742" s="7"/>
      <c r="E2742" s="18"/>
      <c r="F2742" s="111"/>
      <c r="G2742" s="145"/>
      <c r="H2742" s="146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</row>
    <row r="2743" spans="1:32">
      <c r="A2743" s="18"/>
      <c r="B2743" s="7"/>
      <c r="C2743" s="18"/>
      <c r="D2743" s="7"/>
      <c r="E2743" s="18"/>
      <c r="F2743" s="111"/>
      <c r="G2743" s="145"/>
      <c r="H2743" s="146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</row>
    <row r="2744" spans="1:32">
      <c r="A2744" s="18"/>
      <c r="B2744" s="7"/>
      <c r="C2744" s="18"/>
      <c r="D2744" s="7"/>
      <c r="E2744" s="18"/>
      <c r="F2744" s="111"/>
      <c r="G2744" s="145"/>
      <c r="H2744" s="146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</row>
    <row r="2745" spans="1:32">
      <c r="A2745" s="18"/>
      <c r="B2745" s="7"/>
      <c r="C2745" s="18"/>
      <c r="D2745" s="7"/>
      <c r="E2745" s="18"/>
      <c r="F2745" s="111"/>
      <c r="G2745" s="145"/>
      <c r="H2745" s="146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</row>
    <row r="2746" spans="1:32">
      <c r="A2746" s="18"/>
      <c r="B2746" s="7"/>
      <c r="C2746" s="18"/>
      <c r="D2746" s="7"/>
      <c r="E2746" s="18"/>
      <c r="F2746" s="111"/>
      <c r="G2746" s="145"/>
      <c r="H2746" s="146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</row>
    <row r="2747" spans="1:32">
      <c r="A2747" s="18"/>
      <c r="B2747" s="7"/>
      <c r="C2747" s="18"/>
      <c r="D2747" s="7"/>
      <c r="E2747" s="18"/>
      <c r="F2747" s="111"/>
      <c r="G2747" s="145"/>
      <c r="H2747" s="146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</row>
    <row r="2748" spans="1:32">
      <c r="A2748" s="18"/>
      <c r="B2748" s="7"/>
      <c r="C2748" s="18"/>
      <c r="D2748" s="7"/>
      <c r="E2748" s="18"/>
      <c r="F2748" s="111"/>
      <c r="G2748" s="145"/>
      <c r="H2748" s="146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</row>
    <row r="2749" spans="1:32">
      <c r="A2749" s="18"/>
      <c r="B2749" s="7"/>
      <c r="C2749" s="18"/>
      <c r="D2749" s="7"/>
      <c r="E2749" s="18"/>
      <c r="F2749" s="111"/>
      <c r="G2749" s="145"/>
      <c r="H2749" s="146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</row>
    <row r="2750" spans="1:32">
      <c r="A2750" s="18"/>
      <c r="B2750" s="7"/>
      <c r="C2750" s="18"/>
      <c r="D2750" s="7"/>
      <c r="E2750" s="18"/>
      <c r="F2750" s="111"/>
      <c r="G2750" s="145"/>
      <c r="H2750" s="146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</row>
    <row r="2751" spans="1:32">
      <c r="A2751" s="18"/>
      <c r="B2751" s="7"/>
      <c r="C2751" s="18"/>
      <c r="D2751" s="7"/>
      <c r="E2751" s="18"/>
      <c r="F2751" s="111"/>
      <c r="G2751" s="145"/>
      <c r="H2751" s="146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</row>
    <row r="2752" spans="1:32">
      <c r="A2752" s="18"/>
      <c r="B2752" s="7"/>
      <c r="C2752" s="18"/>
      <c r="D2752" s="7"/>
      <c r="E2752" s="18"/>
      <c r="F2752" s="111"/>
      <c r="G2752" s="145"/>
      <c r="H2752" s="146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</row>
    <row r="2753" spans="1:32">
      <c r="A2753" s="18"/>
      <c r="B2753" s="7"/>
      <c r="C2753" s="18"/>
      <c r="D2753" s="7"/>
      <c r="E2753" s="18"/>
      <c r="F2753" s="111"/>
      <c r="G2753" s="145"/>
      <c r="H2753" s="146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</row>
    <row r="2754" spans="1:32">
      <c r="A2754" s="18"/>
      <c r="B2754" s="7"/>
      <c r="C2754" s="18"/>
      <c r="D2754" s="7"/>
      <c r="E2754" s="18"/>
      <c r="F2754" s="111"/>
      <c r="G2754" s="145"/>
      <c r="H2754" s="146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</row>
    <row r="2755" spans="1:32">
      <c r="A2755" s="18"/>
      <c r="B2755" s="7"/>
      <c r="C2755" s="18"/>
      <c r="D2755" s="7"/>
      <c r="E2755" s="18"/>
      <c r="F2755" s="111"/>
      <c r="G2755" s="145"/>
      <c r="H2755" s="146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</row>
    <row r="2756" spans="1:32">
      <c r="A2756" s="18"/>
      <c r="B2756" s="7"/>
      <c r="C2756" s="18"/>
      <c r="D2756" s="7"/>
      <c r="E2756" s="18"/>
      <c r="F2756" s="111"/>
      <c r="G2756" s="145"/>
      <c r="H2756" s="146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</row>
    <row r="2757" spans="1:32">
      <c r="A2757" s="18"/>
      <c r="B2757" s="7"/>
      <c r="C2757" s="18"/>
      <c r="D2757" s="7"/>
      <c r="E2757" s="18"/>
      <c r="F2757" s="111"/>
      <c r="G2757" s="145"/>
      <c r="H2757" s="146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</row>
    <row r="2758" spans="1:32">
      <c r="A2758" s="18"/>
      <c r="B2758" s="7"/>
      <c r="C2758" s="18"/>
      <c r="D2758" s="7"/>
      <c r="E2758" s="18"/>
      <c r="F2758" s="111"/>
      <c r="G2758" s="145"/>
      <c r="H2758" s="146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</row>
    <row r="2759" spans="1:32">
      <c r="A2759" s="18"/>
      <c r="B2759" s="7"/>
      <c r="C2759" s="18"/>
      <c r="D2759" s="7"/>
      <c r="E2759" s="18"/>
      <c r="F2759" s="111"/>
      <c r="G2759" s="145"/>
      <c r="H2759" s="146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</row>
    <row r="2760" spans="1:32">
      <c r="A2760" s="18"/>
      <c r="B2760" s="7"/>
      <c r="C2760" s="18"/>
      <c r="D2760" s="7"/>
      <c r="E2760" s="18"/>
      <c r="F2760" s="111"/>
      <c r="G2760" s="145"/>
      <c r="H2760" s="146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</row>
    <row r="2761" spans="1:32">
      <c r="A2761" s="18"/>
      <c r="B2761" s="7"/>
      <c r="C2761" s="18"/>
      <c r="D2761" s="7"/>
      <c r="E2761" s="18"/>
      <c r="F2761" s="111"/>
      <c r="G2761" s="145"/>
      <c r="H2761" s="146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</row>
    <row r="2762" spans="1:32">
      <c r="A2762" s="18"/>
      <c r="B2762" s="7"/>
      <c r="C2762" s="18"/>
      <c r="D2762" s="7"/>
      <c r="E2762" s="18"/>
      <c r="F2762" s="111"/>
      <c r="G2762" s="145"/>
      <c r="H2762" s="146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</row>
    <row r="2763" spans="1:32">
      <c r="A2763" s="18"/>
      <c r="B2763" s="7"/>
      <c r="C2763" s="18"/>
      <c r="D2763" s="7"/>
      <c r="E2763" s="18"/>
      <c r="F2763" s="111"/>
      <c r="G2763" s="145"/>
      <c r="H2763" s="146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</row>
    <row r="2764" spans="1:32">
      <c r="A2764" s="18"/>
      <c r="B2764" s="7"/>
      <c r="C2764" s="18"/>
      <c r="D2764" s="7"/>
      <c r="E2764" s="18"/>
      <c r="F2764" s="111"/>
      <c r="G2764" s="145"/>
      <c r="H2764" s="146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</row>
    <row r="2765" spans="1:32">
      <c r="A2765" s="18"/>
      <c r="B2765" s="7"/>
      <c r="C2765" s="18"/>
      <c r="D2765" s="7"/>
      <c r="E2765" s="18"/>
      <c r="F2765" s="111"/>
      <c r="G2765" s="145"/>
      <c r="H2765" s="146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</row>
    <row r="2766" spans="1:32">
      <c r="A2766" s="18"/>
      <c r="B2766" s="7"/>
      <c r="C2766" s="18"/>
      <c r="D2766" s="7"/>
      <c r="E2766" s="18"/>
      <c r="F2766" s="111"/>
      <c r="G2766" s="145"/>
      <c r="H2766" s="146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</row>
    <row r="2767" spans="1:32">
      <c r="A2767" s="18"/>
      <c r="B2767" s="7"/>
      <c r="C2767" s="18"/>
      <c r="D2767" s="7"/>
      <c r="E2767" s="18"/>
      <c r="F2767" s="111"/>
      <c r="G2767" s="145"/>
      <c r="H2767" s="146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</row>
    <row r="2768" spans="1:32">
      <c r="A2768" s="18"/>
      <c r="B2768" s="7"/>
      <c r="C2768" s="18"/>
      <c r="D2768" s="7"/>
      <c r="E2768" s="18"/>
      <c r="F2768" s="111"/>
      <c r="G2768" s="145"/>
      <c r="H2768" s="146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</row>
    <row r="2769" spans="1:32">
      <c r="A2769" s="18"/>
      <c r="B2769" s="7"/>
      <c r="C2769" s="18"/>
      <c r="D2769" s="7"/>
      <c r="E2769" s="18"/>
      <c r="F2769" s="111"/>
      <c r="G2769" s="145"/>
      <c r="H2769" s="146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</row>
    <row r="2770" spans="1:32">
      <c r="A2770" s="18"/>
      <c r="B2770" s="7"/>
      <c r="C2770" s="18"/>
      <c r="D2770" s="7"/>
      <c r="E2770" s="18"/>
      <c r="F2770" s="111"/>
      <c r="G2770" s="145"/>
      <c r="H2770" s="146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</row>
    <row r="2771" spans="1:32">
      <c r="A2771" s="18"/>
      <c r="B2771" s="7"/>
      <c r="C2771" s="18"/>
      <c r="D2771" s="7"/>
      <c r="E2771" s="18"/>
      <c r="F2771" s="111"/>
      <c r="G2771" s="145"/>
      <c r="H2771" s="146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</row>
    <row r="2772" spans="1:32">
      <c r="A2772" s="18"/>
      <c r="B2772" s="7"/>
      <c r="C2772" s="18"/>
      <c r="D2772" s="7"/>
      <c r="E2772" s="18"/>
      <c r="F2772" s="111"/>
      <c r="G2772" s="145"/>
      <c r="H2772" s="146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</row>
    <row r="2773" spans="1:32">
      <c r="A2773" s="18"/>
      <c r="B2773" s="7"/>
      <c r="C2773" s="18"/>
      <c r="D2773" s="7"/>
      <c r="E2773" s="18"/>
      <c r="F2773" s="111"/>
      <c r="G2773" s="145"/>
      <c r="H2773" s="146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</row>
    <row r="2774" spans="1:32">
      <c r="A2774" s="18"/>
      <c r="B2774" s="7"/>
      <c r="C2774" s="18"/>
      <c r="D2774" s="7"/>
      <c r="E2774" s="18"/>
      <c r="F2774" s="111"/>
      <c r="G2774" s="145"/>
      <c r="H2774" s="146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</row>
    <row r="2775" spans="1:32">
      <c r="A2775" s="18"/>
      <c r="B2775" s="7"/>
      <c r="C2775" s="18"/>
      <c r="D2775" s="7"/>
      <c r="E2775" s="18"/>
      <c r="F2775" s="111"/>
      <c r="G2775" s="145"/>
      <c r="H2775" s="146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</row>
    <row r="2776" spans="1:32">
      <c r="A2776" s="18"/>
      <c r="B2776" s="7"/>
      <c r="C2776" s="18"/>
      <c r="D2776" s="7"/>
      <c r="E2776" s="18"/>
      <c r="F2776" s="111"/>
      <c r="G2776" s="145"/>
      <c r="H2776" s="146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</row>
    <row r="2777" spans="1:32">
      <c r="A2777" s="18"/>
      <c r="B2777" s="7"/>
      <c r="C2777" s="18"/>
      <c r="D2777" s="7"/>
      <c r="E2777" s="18"/>
      <c r="F2777" s="111"/>
      <c r="G2777" s="145"/>
      <c r="H2777" s="146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</row>
    <row r="2778" spans="1:32">
      <c r="A2778" s="18"/>
      <c r="B2778" s="7"/>
      <c r="C2778" s="18"/>
      <c r="D2778" s="7"/>
      <c r="E2778" s="18"/>
      <c r="F2778" s="111"/>
      <c r="G2778" s="145"/>
      <c r="H2778" s="146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</row>
    <row r="2779" spans="1:32">
      <c r="A2779" s="18"/>
      <c r="B2779" s="7"/>
      <c r="C2779" s="18"/>
      <c r="D2779" s="7"/>
      <c r="E2779" s="18"/>
      <c r="F2779" s="111"/>
      <c r="G2779" s="145"/>
      <c r="H2779" s="146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</row>
    <row r="2780" spans="1:32">
      <c r="A2780" s="18"/>
      <c r="B2780" s="7"/>
      <c r="C2780" s="18"/>
      <c r="D2780" s="7"/>
      <c r="E2780" s="18"/>
      <c r="F2780" s="111"/>
      <c r="G2780" s="145"/>
      <c r="H2780" s="146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</row>
    <row r="2781" spans="1:32">
      <c r="A2781" s="18"/>
      <c r="B2781" s="7"/>
      <c r="C2781" s="18"/>
      <c r="D2781" s="7"/>
      <c r="E2781" s="18"/>
      <c r="F2781" s="111"/>
      <c r="G2781" s="145"/>
      <c r="H2781" s="146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</row>
    <row r="2782" spans="1:32">
      <c r="A2782" s="18"/>
      <c r="B2782" s="7"/>
      <c r="C2782" s="18"/>
      <c r="D2782" s="7"/>
      <c r="E2782" s="18"/>
      <c r="F2782" s="111"/>
      <c r="G2782" s="145"/>
      <c r="H2782" s="146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</row>
    <row r="2783" spans="1:32">
      <c r="A2783" s="18"/>
      <c r="B2783" s="7"/>
      <c r="C2783" s="18"/>
      <c r="D2783" s="7"/>
      <c r="E2783" s="18"/>
      <c r="F2783" s="111"/>
      <c r="G2783" s="145"/>
      <c r="H2783" s="146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</row>
    <row r="2784" spans="1:32">
      <c r="A2784" s="18"/>
      <c r="B2784" s="7"/>
      <c r="C2784" s="18"/>
      <c r="D2784" s="7"/>
      <c r="E2784" s="18"/>
      <c r="F2784" s="111"/>
      <c r="G2784" s="145"/>
      <c r="H2784" s="146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</row>
    <row r="2785" spans="1:32">
      <c r="A2785" s="18"/>
      <c r="B2785" s="7"/>
      <c r="C2785" s="18"/>
      <c r="D2785" s="7"/>
      <c r="E2785" s="18"/>
      <c r="F2785" s="111"/>
      <c r="G2785" s="145"/>
      <c r="H2785" s="146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</row>
    <row r="2786" spans="1:32">
      <c r="A2786" s="18"/>
      <c r="B2786" s="7"/>
      <c r="C2786" s="18"/>
      <c r="D2786" s="7"/>
      <c r="E2786" s="18"/>
      <c r="F2786" s="111"/>
      <c r="G2786" s="145"/>
      <c r="H2786" s="146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</row>
    <row r="2787" spans="1:32">
      <c r="A2787" s="18"/>
      <c r="B2787" s="7"/>
      <c r="C2787" s="18"/>
      <c r="D2787" s="7"/>
      <c r="E2787" s="18"/>
      <c r="F2787" s="111"/>
      <c r="G2787" s="145"/>
      <c r="H2787" s="146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</row>
    <row r="2788" spans="1:32">
      <c r="A2788" s="18"/>
      <c r="B2788" s="7"/>
      <c r="C2788" s="18"/>
      <c r="D2788" s="7"/>
      <c r="E2788" s="18"/>
      <c r="F2788" s="111"/>
      <c r="G2788" s="145"/>
      <c r="H2788" s="146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</row>
    <row r="2789" spans="1:32">
      <c r="A2789" s="18"/>
      <c r="B2789" s="7"/>
      <c r="C2789" s="18"/>
      <c r="D2789" s="7"/>
      <c r="E2789" s="18"/>
      <c r="F2789" s="111"/>
      <c r="G2789" s="145"/>
      <c r="H2789" s="146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</row>
    <row r="2790" spans="1:32">
      <c r="A2790" s="18"/>
      <c r="B2790" s="7"/>
      <c r="C2790" s="18"/>
      <c r="D2790" s="7"/>
      <c r="E2790" s="18"/>
      <c r="F2790" s="111"/>
      <c r="G2790" s="145"/>
      <c r="H2790" s="146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</row>
    <row r="2791" spans="1:32">
      <c r="A2791" s="18"/>
      <c r="B2791" s="7"/>
      <c r="C2791" s="18"/>
      <c r="D2791" s="7"/>
      <c r="E2791" s="18"/>
      <c r="F2791" s="111"/>
      <c r="G2791" s="145"/>
      <c r="H2791" s="146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</row>
    <row r="2792" spans="1:32">
      <c r="A2792" s="18"/>
      <c r="B2792" s="7"/>
      <c r="C2792" s="18"/>
      <c r="D2792" s="7"/>
      <c r="E2792" s="18"/>
      <c r="F2792" s="111"/>
      <c r="G2792" s="145"/>
      <c r="H2792" s="146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</row>
    <row r="2793" spans="1:32">
      <c r="A2793" s="18"/>
      <c r="B2793" s="7"/>
      <c r="C2793" s="18"/>
      <c r="D2793" s="7"/>
      <c r="E2793" s="18"/>
      <c r="F2793" s="111"/>
      <c r="G2793" s="145"/>
      <c r="H2793" s="146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</row>
    <row r="2794" spans="1:32">
      <c r="A2794" s="18"/>
      <c r="B2794" s="7"/>
      <c r="C2794" s="18"/>
      <c r="D2794" s="7"/>
      <c r="E2794" s="18"/>
      <c r="F2794" s="111"/>
      <c r="G2794" s="145"/>
      <c r="H2794" s="146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</row>
    <row r="2795" spans="1:32">
      <c r="A2795" s="18"/>
      <c r="B2795" s="7"/>
      <c r="C2795" s="18"/>
      <c r="D2795" s="7"/>
      <c r="E2795" s="18"/>
      <c r="F2795" s="111"/>
      <c r="G2795" s="145"/>
      <c r="H2795" s="146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</row>
    <row r="2796" spans="1:32">
      <c r="A2796" s="18"/>
      <c r="B2796" s="7"/>
      <c r="C2796" s="18"/>
      <c r="D2796" s="7"/>
      <c r="E2796" s="18"/>
      <c r="F2796" s="111"/>
      <c r="G2796" s="145"/>
      <c r="H2796" s="146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</row>
    <row r="2797" spans="1:32">
      <c r="A2797" s="18"/>
      <c r="B2797" s="7"/>
      <c r="C2797" s="18"/>
      <c r="D2797" s="7"/>
      <c r="E2797" s="18"/>
      <c r="F2797" s="111"/>
      <c r="G2797" s="145"/>
      <c r="H2797" s="146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</row>
    <row r="2798" spans="1:32">
      <c r="A2798" s="18"/>
      <c r="B2798" s="7"/>
      <c r="C2798" s="18"/>
      <c r="D2798" s="7"/>
      <c r="E2798" s="18"/>
      <c r="F2798" s="111"/>
      <c r="G2798" s="145"/>
      <c r="H2798" s="146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</row>
    <row r="2799" spans="1:32">
      <c r="A2799" s="18"/>
      <c r="B2799" s="7"/>
      <c r="C2799" s="18"/>
      <c r="D2799" s="7"/>
      <c r="E2799" s="18"/>
      <c r="F2799" s="111"/>
      <c r="G2799" s="145"/>
      <c r="H2799" s="146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</row>
    <row r="2800" spans="1:32">
      <c r="A2800" s="18"/>
      <c r="B2800" s="7"/>
      <c r="C2800" s="18"/>
      <c r="D2800" s="7"/>
      <c r="E2800" s="18"/>
      <c r="F2800" s="111"/>
      <c r="G2800" s="145"/>
      <c r="H2800" s="146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</row>
    <row r="2801" spans="1:32">
      <c r="A2801" s="18"/>
      <c r="B2801" s="7"/>
      <c r="C2801" s="18"/>
      <c r="D2801" s="7"/>
      <c r="E2801" s="18"/>
      <c r="F2801" s="111"/>
      <c r="G2801" s="145"/>
      <c r="H2801" s="146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</row>
    <row r="2802" spans="1:32">
      <c r="A2802" s="18"/>
      <c r="B2802" s="7"/>
      <c r="C2802" s="18"/>
      <c r="D2802" s="7"/>
      <c r="E2802" s="18"/>
      <c r="F2802" s="111"/>
      <c r="G2802" s="145"/>
      <c r="H2802" s="146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</row>
    <row r="2803" spans="1:32">
      <c r="A2803" s="18"/>
      <c r="B2803" s="7"/>
      <c r="C2803" s="18"/>
      <c r="D2803" s="7"/>
      <c r="E2803" s="18"/>
      <c r="F2803" s="111"/>
      <c r="G2803" s="145"/>
      <c r="H2803" s="146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</row>
    <row r="2804" spans="1:32">
      <c r="A2804" s="18"/>
      <c r="B2804" s="7"/>
      <c r="C2804" s="18"/>
      <c r="D2804" s="7"/>
      <c r="E2804" s="18"/>
      <c r="F2804" s="111"/>
      <c r="G2804" s="145"/>
      <c r="H2804" s="146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</row>
    <row r="2805" spans="1:32">
      <c r="A2805" s="18"/>
      <c r="B2805" s="7"/>
      <c r="C2805" s="18"/>
      <c r="D2805" s="7"/>
      <c r="E2805" s="18"/>
      <c r="F2805" s="111"/>
      <c r="G2805" s="145"/>
      <c r="H2805" s="146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</row>
    <row r="2806" spans="1:32">
      <c r="A2806" s="18"/>
      <c r="B2806" s="7"/>
      <c r="C2806" s="18"/>
      <c r="D2806" s="7"/>
      <c r="E2806" s="18"/>
      <c r="F2806" s="111"/>
      <c r="G2806" s="145"/>
      <c r="H2806" s="146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</row>
    <row r="2807" spans="1:32">
      <c r="A2807" s="18"/>
      <c r="B2807" s="7"/>
      <c r="C2807" s="18"/>
      <c r="D2807" s="7"/>
      <c r="E2807" s="18"/>
      <c r="F2807" s="111"/>
      <c r="G2807" s="145"/>
      <c r="H2807" s="146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</row>
    <row r="2808" spans="1:32">
      <c r="A2808" s="18"/>
      <c r="B2808" s="7"/>
      <c r="C2808" s="18"/>
      <c r="D2808" s="7"/>
      <c r="E2808" s="18"/>
      <c r="F2808" s="111"/>
      <c r="G2808" s="145"/>
      <c r="H2808" s="146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</row>
    <row r="2809" spans="1:32">
      <c r="A2809" s="18"/>
      <c r="B2809" s="7"/>
      <c r="C2809" s="18"/>
      <c r="D2809" s="7"/>
      <c r="E2809" s="18"/>
      <c r="F2809" s="111"/>
      <c r="G2809" s="145"/>
      <c r="H2809" s="146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</row>
    <row r="2810" spans="1:32">
      <c r="A2810" s="18"/>
      <c r="B2810" s="7"/>
      <c r="C2810" s="18"/>
      <c r="D2810" s="7"/>
      <c r="E2810" s="18"/>
      <c r="F2810" s="111"/>
      <c r="G2810" s="145"/>
      <c r="H2810" s="146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</row>
    <row r="2811" spans="1:32">
      <c r="A2811" s="18"/>
      <c r="B2811" s="7"/>
      <c r="C2811" s="18"/>
      <c r="D2811" s="7"/>
      <c r="E2811" s="18"/>
      <c r="F2811" s="111"/>
      <c r="G2811" s="145"/>
      <c r="H2811" s="146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</row>
    <row r="2812" spans="1:32">
      <c r="A2812" s="18"/>
      <c r="B2812" s="7"/>
      <c r="C2812" s="18"/>
      <c r="D2812" s="7"/>
      <c r="E2812" s="18"/>
      <c r="F2812" s="111"/>
      <c r="G2812" s="145"/>
      <c r="H2812" s="146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</row>
    <row r="2813" spans="1:32">
      <c r="A2813" s="18"/>
      <c r="B2813" s="7"/>
      <c r="C2813" s="18"/>
      <c r="D2813" s="7"/>
      <c r="E2813" s="18"/>
      <c r="F2813" s="111"/>
      <c r="G2813" s="145"/>
      <c r="H2813" s="146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</row>
    <row r="2814" spans="1:32">
      <c r="A2814" s="18"/>
      <c r="B2814" s="7"/>
      <c r="C2814" s="18"/>
      <c r="D2814" s="7"/>
      <c r="E2814" s="18"/>
      <c r="F2814" s="111"/>
      <c r="G2814" s="145"/>
      <c r="H2814" s="146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</row>
    <row r="2815" spans="1:32">
      <c r="A2815" s="18"/>
      <c r="B2815" s="7"/>
      <c r="C2815" s="18"/>
      <c r="D2815" s="7"/>
      <c r="E2815" s="18"/>
      <c r="F2815" s="111"/>
      <c r="G2815" s="145"/>
      <c r="H2815" s="146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</row>
    <row r="2816" spans="1:32">
      <c r="A2816" s="18"/>
      <c r="B2816" s="7"/>
      <c r="C2816" s="18"/>
      <c r="D2816" s="7"/>
      <c r="E2816" s="18"/>
      <c r="F2816" s="111"/>
      <c r="G2816" s="145"/>
      <c r="H2816" s="146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</row>
    <row r="2817" spans="1:32">
      <c r="A2817" s="18"/>
      <c r="B2817" s="7"/>
      <c r="C2817" s="18"/>
      <c r="D2817" s="7"/>
      <c r="E2817" s="18"/>
      <c r="F2817" s="111"/>
      <c r="G2817" s="145"/>
      <c r="H2817" s="146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</row>
    <row r="2818" spans="1:32">
      <c r="A2818" s="18"/>
      <c r="B2818" s="7"/>
      <c r="C2818" s="18"/>
      <c r="D2818" s="7"/>
      <c r="E2818" s="18"/>
      <c r="F2818" s="111"/>
      <c r="G2818" s="145"/>
      <c r="H2818" s="146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</row>
    <row r="2819" spans="1:32">
      <c r="A2819" s="18"/>
      <c r="B2819" s="7"/>
      <c r="C2819" s="18"/>
      <c r="D2819" s="7"/>
      <c r="E2819" s="18"/>
      <c r="F2819" s="111"/>
      <c r="G2819" s="145"/>
      <c r="H2819" s="146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</row>
    <row r="2820" spans="1:32">
      <c r="A2820" s="18"/>
      <c r="B2820" s="7"/>
      <c r="C2820" s="18"/>
      <c r="D2820" s="7"/>
      <c r="E2820" s="18"/>
      <c r="F2820" s="111"/>
      <c r="G2820" s="145"/>
      <c r="H2820" s="146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</row>
    <row r="2821" spans="1:32">
      <c r="A2821" s="18"/>
      <c r="B2821" s="7"/>
      <c r="C2821" s="18"/>
      <c r="D2821" s="7"/>
      <c r="E2821" s="18"/>
      <c r="F2821" s="111"/>
      <c r="G2821" s="145"/>
      <c r="H2821" s="146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</row>
    <row r="2822" spans="1:32">
      <c r="A2822" s="18"/>
      <c r="B2822" s="7"/>
      <c r="C2822" s="18"/>
      <c r="D2822" s="7"/>
      <c r="E2822" s="18"/>
      <c r="F2822" s="111"/>
      <c r="G2822" s="145"/>
      <c r="H2822" s="146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</row>
    <row r="2823" spans="1:32">
      <c r="A2823" s="18"/>
      <c r="B2823" s="7"/>
      <c r="C2823" s="18"/>
      <c r="D2823" s="7"/>
      <c r="E2823" s="18"/>
      <c r="F2823" s="111"/>
      <c r="G2823" s="145"/>
      <c r="H2823" s="146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</row>
    <row r="2824" spans="1:32">
      <c r="A2824" s="18"/>
      <c r="B2824" s="7"/>
      <c r="C2824" s="18"/>
      <c r="D2824" s="7"/>
      <c r="E2824" s="18"/>
      <c r="F2824" s="111"/>
      <c r="G2824" s="145"/>
      <c r="H2824" s="146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</row>
    <row r="2825" spans="1:32">
      <c r="A2825" s="18"/>
      <c r="B2825" s="7"/>
      <c r="C2825" s="18"/>
      <c r="D2825" s="7"/>
      <c r="E2825" s="18"/>
      <c r="F2825" s="111"/>
      <c r="G2825" s="145"/>
      <c r="H2825" s="146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</row>
    <row r="2826" spans="1:32">
      <c r="A2826" s="18"/>
      <c r="B2826" s="7"/>
      <c r="C2826" s="18"/>
      <c r="D2826" s="7"/>
      <c r="E2826" s="18"/>
      <c r="F2826" s="111"/>
      <c r="G2826" s="145"/>
      <c r="H2826" s="146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</row>
    <row r="2827" spans="1:32">
      <c r="A2827" s="18"/>
      <c r="B2827" s="7"/>
      <c r="C2827" s="18"/>
      <c r="D2827" s="7"/>
      <c r="E2827" s="18"/>
      <c r="F2827" s="111"/>
      <c r="G2827" s="145"/>
      <c r="H2827" s="146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</row>
    <row r="2828" spans="1:32">
      <c r="A2828" s="18"/>
      <c r="B2828" s="7"/>
      <c r="C2828" s="18"/>
      <c r="D2828" s="7"/>
      <c r="E2828" s="18"/>
      <c r="F2828" s="111"/>
      <c r="G2828" s="145"/>
      <c r="H2828" s="146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</row>
    <row r="2829" spans="1:32">
      <c r="A2829" s="18"/>
      <c r="B2829" s="7"/>
      <c r="C2829" s="18"/>
      <c r="D2829" s="7"/>
      <c r="E2829" s="18"/>
      <c r="F2829" s="111"/>
      <c r="G2829" s="145"/>
      <c r="H2829" s="146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</row>
    <row r="2830" spans="1:32">
      <c r="A2830" s="18"/>
      <c r="B2830" s="7"/>
      <c r="C2830" s="18"/>
      <c r="D2830" s="7"/>
      <c r="E2830" s="18"/>
      <c r="F2830" s="111"/>
      <c r="G2830" s="145"/>
      <c r="H2830" s="146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</row>
    <row r="2831" spans="1:32">
      <c r="A2831" s="18"/>
      <c r="B2831" s="7"/>
      <c r="C2831" s="18"/>
      <c r="D2831" s="7"/>
      <c r="E2831" s="18"/>
      <c r="F2831" s="111"/>
      <c r="G2831" s="145"/>
      <c r="H2831" s="146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</row>
    <row r="2832" spans="1:32">
      <c r="A2832" s="18"/>
      <c r="B2832" s="7"/>
      <c r="C2832" s="18"/>
      <c r="D2832" s="7"/>
      <c r="E2832" s="18"/>
      <c r="F2832" s="111"/>
      <c r="G2832" s="145"/>
      <c r="H2832" s="146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</row>
    <row r="2833" spans="1:32">
      <c r="A2833" s="18"/>
      <c r="B2833" s="7"/>
      <c r="C2833" s="18"/>
      <c r="D2833" s="7"/>
      <c r="E2833" s="18"/>
      <c r="F2833" s="111"/>
      <c r="G2833" s="145"/>
      <c r="H2833" s="146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</row>
    <row r="2834" spans="1:32">
      <c r="A2834" s="18"/>
      <c r="B2834" s="7"/>
      <c r="C2834" s="18"/>
      <c r="D2834" s="7"/>
      <c r="E2834" s="18"/>
      <c r="F2834" s="111"/>
      <c r="G2834" s="145"/>
      <c r="H2834" s="146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</row>
    <row r="2835" spans="1:32">
      <c r="A2835" s="18"/>
      <c r="B2835" s="7"/>
      <c r="C2835" s="18"/>
      <c r="D2835" s="7"/>
      <c r="E2835" s="18"/>
      <c r="F2835" s="111"/>
      <c r="G2835" s="145"/>
      <c r="H2835" s="146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</row>
    <row r="2836" spans="1:32">
      <c r="A2836" s="18"/>
      <c r="B2836" s="7"/>
      <c r="C2836" s="18"/>
      <c r="D2836" s="7"/>
      <c r="E2836" s="18"/>
      <c r="F2836" s="111"/>
      <c r="G2836" s="145"/>
      <c r="H2836" s="146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</row>
    <row r="2837" spans="1:32">
      <c r="A2837" s="18"/>
      <c r="B2837" s="7"/>
      <c r="C2837" s="18"/>
      <c r="D2837" s="7"/>
      <c r="E2837" s="18"/>
      <c r="F2837" s="111"/>
      <c r="G2837" s="145"/>
      <c r="H2837" s="146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</row>
    <row r="2838" spans="1:32">
      <c r="A2838" s="18"/>
      <c r="B2838" s="7"/>
      <c r="C2838" s="18"/>
      <c r="D2838" s="7"/>
      <c r="E2838" s="18"/>
      <c r="F2838" s="111"/>
      <c r="G2838" s="145"/>
      <c r="H2838" s="146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</row>
    <row r="2839" spans="1:32">
      <c r="A2839" s="18"/>
      <c r="B2839" s="7"/>
      <c r="C2839" s="18"/>
      <c r="D2839" s="7"/>
      <c r="E2839" s="18"/>
      <c r="F2839" s="111"/>
      <c r="G2839" s="145"/>
      <c r="H2839" s="146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</row>
    <row r="2840" spans="1:32">
      <c r="A2840" s="18"/>
      <c r="B2840" s="7"/>
      <c r="C2840" s="18"/>
      <c r="D2840" s="7"/>
      <c r="E2840" s="18"/>
      <c r="F2840" s="111"/>
      <c r="G2840" s="145"/>
      <c r="H2840" s="146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</row>
    <row r="2841" spans="1:32">
      <c r="A2841" s="18"/>
      <c r="B2841" s="7"/>
      <c r="C2841" s="18"/>
      <c r="D2841" s="7"/>
      <c r="E2841" s="18"/>
      <c r="F2841" s="111"/>
      <c r="G2841" s="145"/>
      <c r="H2841" s="146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</row>
    <row r="2842" spans="1:32">
      <c r="A2842" s="18"/>
      <c r="B2842" s="7"/>
      <c r="C2842" s="18"/>
      <c r="D2842" s="7"/>
      <c r="E2842" s="18"/>
      <c r="F2842" s="111"/>
      <c r="G2842" s="145"/>
      <c r="H2842" s="146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</row>
    <row r="2843" spans="1:32">
      <c r="A2843" s="18"/>
      <c r="B2843" s="7"/>
      <c r="C2843" s="18"/>
      <c r="D2843" s="7"/>
      <c r="E2843" s="18"/>
      <c r="F2843" s="111"/>
      <c r="G2843" s="145"/>
      <c r="H2843" s="146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</row>
    <row r="2844" spans="1:32">
      <c r="A2844" s="18"/>
      <c r="B2844" s="7"/>
      <c r="C2844" s="18"/>
      <c r="D2844" s="7"/>
      <c r="E2844" s="18"/>
      <c r="F2844" s="111"/>
      <c r="G2844" s="145"/>
      <c r="H2844" s="146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</row>
    <row r="2845" spans="1:32">
      <c r="A2845" s="18"/>
      <c r="B2845" s="7"/>
      <c r="C2845" s="18"/>
      <c r="D2845" s="7"/>
      <c r="E2845" s="18"/>
      <c r="F2845" s="111"/>
      <c r="G2845" s="145"/>
      <c r="H2845" s="146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</row>
    <row r="2846" spans="1:32">
      <c r="A2846" s="18"/>
      <c r="B2846" s="7"/>
      <c r="C2846" s="18"/>
      <c r="D2846" s="7"/>
      <c r="E2846" s="18"/>
      <c r="F2846" s="111"/>
      <c r="G2846" s="145"/>
      <c r="H2846" s="146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</row>
    <row r="2847" spans="1:32">
      <c r="A2847" s="18"/>
      <c r="B2847" s="7"/>
      <c r="C2847" s="18"/>
      <c r="D2847" s="7"/>
      <c r="E2847" s="18"/>
      <c r="F2847" s="111"/>
      <c r="G2847" s="145"/>
      <c r="H2847" s="146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</row>
    <row r="2848" spans="1:32">
      <c r="A2848" s="18"/>
      <c r="B2848" s="7"/>
      <c r="C2848" s="18"/>
      <c r="D2848" s="7"/>
      <c r="E2848" s="18"/>
      <c r="F2848" s="111"/>
      <c r="G2848" s="145"/>
      <c r="H2848" s="146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</row>
    <row r="2849" spans="1:32">
      <c r="A2849" s="18"/>
      <c r="B2849" s="7"/>
      <c r="C2849" s="18"/>
      <c r="D2849" s="7"/>
      <c r="E2849" s="18"/>
      <c r="F2849" s="111"/>
      <c r="G2849" s="145"/>
      <c r="H2849" s="146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</row>
    <row r="2850" spans="1:32">
      <c r="A2850" s="18"/>
      <c r="B2850" s="7"/>
      <c r="C2850" s="18"/>
      <c r="D2850" s="7"/>
      <c r="E2850" s="18"/>
      <c r="F2850" s="111"/>
      <c r="G2850" s="145"/>
      <c r="H2850" s="146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</row>
    <row r="2851" spans="1:32">
      <c r="A2851" s="18"/>
      <c r="B2851" s="7"/>
      <c r="C2851" s="18"/>
      <c r="D2851" s="7"/>
      <c r="E2851" s="18"/>
      <c r="F2851" s="111"/>
      <c r="G2851" s="145"/>
      <c r="H2851" s="146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</row>
    <row r="2852" spans="1:32">
      <c r="A2852" s="18"/>
      <c r="B2852" s="7"/>
      <c r="C2852" s="18"/>
      <c r="D2852" s="7"/>
      <c r="E2852" s="18"/>
      <c r="F2852" s="111"/>
      <c r="G2852" s="145"/>
      <c r="H2852" s="146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</row>
    <row r="2853" spans="1:32">
      <c r="A2853" s="18"/>
      <c r="B2853" s="7"/>
      <c r="C2853" s="18"/>
      <c r="D2853" s="7"/>
      <c r="E2853" s="18"/>
      <c r="F2853" s="111"/>
      <c r="G2853" s="145"/>
      <c r="H2853" s="146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</row>
    <row r="2854" spans="1:32">
      <c r="A2854" s="18"/>
      <c r="B2854" s="7"/>
      <c r="C2854" s="18"/>
      <c r="D2854" s="7"/>
      <c r="E2854" s="18"/>
      <c r="F2854" s="111"/>
      <c r="G2854" s="145"/>
      <c r="H2854" s="146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</row>
    <row r="2855" spans="1:32">
      <c r="A2855" s="18"/>
      <c r="B2855" s="7"/>
      <c r="C2855" s="18"/>
      <c r="D2855" s="7"/>
      <c r="E2855" s="18"/>
      <c r="F2855" s="111"/>
      <c r="G2855" s="145"/>
      <c r="H2855" s="146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</row>
    <row r="2856" spans="1:32">
      <c r="A2856" s="18"/>
      <c r="B2856" s="7"/>
      <c r="C2856" s="18"/>
      <c r="D2856" s="7"/>
      <c r="E2856" s="18"/>
      <c r="F2856" s="111"/>
      <c r="G2856" s="145"/>
      <c r="H2856" s="146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</row>
    <row r="2857" spans="1:32">
      <c r="A2857" s="18"/>
      <c r="B2857" s="7"/>
      <c r="C2857" s="18"/>
      <c r="D2857" s="7"/>
      <c r="E2857" s="18"/>
      <c r="F2857" s="111"/>
      <c r="G2857" s="145"/>
      <c r="H2857" s="146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</row>
    <row r="2858" spans="1:32">
      <c r="A2858" s="18"/>
      <c r="B2858" s="7"/>
      <c r="C2858" s="18"/>
      <c r="D2858" s="7"/>
      <c r="E2858" s="18"/>
      <c r="F2858" s="111"/>
      <c r="G2858" s="145"/>
      <c r="H2858" s="146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</row>
    <row r="2859" spans="1:32">
      <c r="A2859" s="18"/>
      <c r="B2859" s="7"/>
      <c r="C2859" s="18"/>
      <c r="D2859" s="7"/>
      <c r="E2859" s="18"/>
      <c r="F2859" s="111"/>
      <c r="G2859" s="145"/>
      <c r="H2859" s="146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</row>
    <row r="2860" spans="1:32">
      <c r="A2860" s="18"/>
      <c r="B2860" s="7"/>
      <c r="C2860" s="18"/>
      <c r="D2860" s="7"/>
      <c r="E2860" s="18"/>
      <c r="F2860" s="111"/>
      <c r="G2860" s="145"/>
      <c r="H2860" s="146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</row>
    <row r="2861" spans="1:32">
      <c r="A2861" s="18"/>
      <c r="B2861" s="7"/>
      <c r="C2861" s="18"/>
      <c r="D2861" s="7"/>
      <c r="E2861" s="18"/>
      <c r="F2861" s="111"/>
      <c r="G2861" s="145"/>
      <c r="H2861" s="146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</row>
    <row r="2862" spans="1:32">
      <c r="A2862" s="18"/>
      <c r="B2862" s="7"/>
      <c r="C2862" s="18"/>
      <c r="D2862" s="7"/>
      <c r="E2862" s="18"/>
      <c r="F2862" s="111"/>
      <c r="G2862" s="145"/>
      <c r="H2862" s="146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</row>
    <row r="2863" spans="1:32">
      <c r="A2863" s="18"/>
      <c r="B2863" s="7"/>
      <c r="C2863" s="18"/>
      <c r="D2863" s="7"/>
      <c r="E2863" s="18"/>
      <c r="F2863" s="111"/>
      <c r="G2863" s="145"/>
      <c r="H2863" s="146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</row>
    <row r="2864" spans="1:32">
      <c r="A2864" s="18"/>
      <c r="B2864" s="7"/>
      <c r="C2864" s="18"/>
      <c r="D2864" s="7"/>
      <c r="E2864" s="18"/>
      <c r="F2864" s="111"/>
      <c r="G2864" s="145"/>
      <c r="H2864" s="146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</row>
    <row r="2865" spans="1:32">
      <c r="A2865" s="18"/>
      <c r="B2865" s="7"/>
      <c r="C2865" s="18"/>
      <c r="D2865" s="7"/>
      <c r="E2865" s="18"/>
      <c r="F2865" s="111"/>
      <c r="G2865" s="145"/>
      <c r="H2865" s="146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</row>
    <row r="2866" spans="1:32">
      <c r="A2866" s="18"/>
      <c r="B2866" s="7"/>
      <c r="C2866" s="18"/>
      <c r="D2866" s="7"/>
      <c r="E2866" s="18"/>
      <c r="F2866" s="111"/>
      <c r="G2866" s="145"/>
      <c r="H2866" s="146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</row>
    <row r="2867" spans="1:32">
      <c r="A2867" s="18"/>
      <c r="B2867" s="7"/>
      <c r="C2867" s="18"/>
      <c r="D2867" s="7"/>
      <c r="E2867" s="18"/>
      <c r="F2867" s="111"/>
      <c r="G2867" s="145"/>
      <c r="H2867" s="146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</row>
    <row r="2868" spans="1:32">
      <c r="A2868" s="18"/>
      <c r="B2868" s="7"/>
      <c r="C2868" s="18"/>
      <c r="D2868" s="7"/>
      <c r="E2868" s="18"/>
      <c r="F2868" s="111"/>
      <c r="G2868" s="145"/>
      <c r="H2868" s="146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</row>
    <row r="2869" spans="1:32">
      <c r="A2869" s="18"/>
      <c r="B2869" s="7"/>
      <c r="C2869" s="18"/>
      <c r="D2869" s="7"/>
      <c r="E2869" s="18"/>
      <c r="F2869" s="111"/>
      <c r="G2869" s="145"/>
      <c r="H2869" s="146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</row>
    <row r="2870" spans="1:32">
      <c r="A2870" s="18"/>
      <c r="B2870" s="7"/>
      <c r="C2870" s="18"/>
      <c r="D2870" s="7"/>
      <c r="E2870" s="18"/>
      <c r="F2870" s="111"/>
      <c r="G2870" s="145"/>
      <c r="H2870" s="146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</row>
    <row r="2871" spans="1:32">
      <c r="A2871" s="18"/>
      <c r="B2871" s="7"/>
      <c r="C2871" s="18"/>
      <c r="D2871" s="7"/>
      <c r="E2871" s="18"/>
      <c r="F2871" s="111"/>
      <c r="G2871" s="145"/>
      <c r="H2871" s="146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</row>
    <row r="2872" spans="1:32">
      <c r="A2872" s="18"/>
      <c r="B2872" s="7"/>
      <c r="C2872" s="18"/>
      <c r="D2872" s="7"/>
      <c r="E2872" s="18"/>
      <c r="F2872" s="111"/>
      <c r="G2872" s="145"/>
      <c r="H2872" s="146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</row>
    <row r="2873" spans="1:32">
      <c r="A2873" s="18"/>
      <c r="B2873" s="7"/>
      <c r="C2873" s="18"/>
      <c r="D2873" s="7"/>
      <c r="E2873" s="18"/>
      <c r="F2873" s="111"/>
      <c r="G2873" s="145"/>
      <c r="H2873" s="146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</row>
    <row r="2874" spans="1:32">
      <c r="A2874" s="18"/>
      <c r="B2874" s="7"/>
      <c r="C2874" s="18"/>
      <c r="D2874" s="7"/>
      <c r="E2874" s="18"/>
      <c r="F2874" s="111"/>
      <c r="G2874" s="145"/>
      <c r="H2874" s="146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</row>
    <row r="2875" spans="1:32">
      <c r="A2875" s="18"/>
      <c r="B2875" s="7"/>
      <c r="C2875" s="18"/>
      <c r="D2875" s="7"/>
      <c r="E2875" s="18"/>
      <c r="F2875" s="111"/>
      <c r="G2875" s="145"/>
      <c r="H2875" s="146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</row>
    <row r="2876" spans="1:32">
      <c r="A2876" s="18"/>
      <c r="B2876" s="7"/>
      <c r="C2876" s="18"/>
      <c r="D2876" s="7"/>
      <c r="E2876" s="18"/>
      <c r="F2876" s="111"/>
      <c r="G2876" s="145"/>
      <c r="H2876" s="146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</row>
    <row r="2877" spans="1:32">
      <c r="A2877" s="18"/>
      <c r="B2877" s="7"/>
      <c r="C2877" s="18"/>
      <c r="D2877" s="7"/>
      <c r="E2877" s="18"/>
      <c r="F2877" s="111"/>
      <c r="G2877" s="145"/>
      <c r="H2877" s="146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</row>
    <row r="2878" spans="1:32">
      <c r="A2878" s="18"/>
      <c r="B2878" s="7"/>
      <c r="C2878" s="18"/>
      <c r="D2878" s="7"/>
      <c r="E2878" s="18"/>
      <c r="F2878" s="111"/>
      <c r="G2878" s="145"/>
      <c r="H2878" s="146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</row>
    <row r="2879" spans="1:32">
      <c r="A2879" s="18"/>
      <c r="B2879" s="7"/>
      <c r="C2879" s="18"/>
      <c r="D2879" s="7"/>
      <c r="E2879" s="18"/>
      <c r="F2879" s="111"/>
      <c r="G2879" s="145"/>
      <c r="H2879" s="146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</row>
    <row r="2880" spans="1:32">
      <c r="A2880" s="18"/>
      <c r="B2880" s="7"/>
      <c r="C2880" s="18"/>
      <c r="D2880" s="7"/>
      <c r="E2880" s="18"/>
      <c r="F2880" s="111"/>
      <c r="G2880" s="145"/>
      <c r="H2880" s="146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</row>
    <row r="2881" spans="1:32">
      <c r="A2881" s="18"/>
      <c r="B2881" s="7"/>
      <c r="C2881" s="18"/>
      <c r="D2881" s="7"/>
      <c r="E2881" s="18"/>
      <c r="F2881" s="111"/>
      <c r="G2881" s="145"/>
      <c r="H2881" s="146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</row>
    <row r="2882" spans="1:32">
      <c r="A2882" s="18"/>
      <c r="B2882" s="7"/>
      <c r="C2882" s="18"/>
      <c r="D2882" s="7"/>
      <c r="E2882" s="18"/>
      <c r="F2882" s="111"/>
      <c r="G2882" s="145"/>
      <c r="H2882" s="146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</row>
    <row r="2883" spans="1:32">
      <c r="A2883" s="18"/>
      <c r="B2883" s="7"/>
      <c r="C2883" s="18"/>
      <c r="D2883" s="7"/>
      <c r="E2883" s="18"/>
      <c r="F2883" s="111"/>
      <c r="G2883" s="145"/>
      <c r="H2883" s="146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</row>
    <row r="2884" spans="1:32">
      <c r="A2884" s="18"/>
      <c r="B2884" s="7"/>
      <c r="C2884" s="18"/>
      <c r="D2884" s="7"/>
      <c r="E2884" s="18"/>
      <c r="F2884" s="111"/>
      <c r="G2884" s="145"/>
      <c r="H2884" s="146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</row>
    <row r="2885" spans="1:32">
      <c r="A2885" s="18"/>
      <c r="B2885" s="7"/>
      <c r="C2885" s="18"/>
      <c r="D2885" s="7"/>
      <c r="E2885" s="18"/>
      <c r="F2885" s="111"/>
      <c r="G2885" s="145"/>
      <c r="H2885" s="146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</row>
    <row r="2886" spans="1:32">
      <c r="A2886" s="18"/>
      <c r="B2886" s="7"/>
      <c r="C2886" s="18"/>
      <c r="D2886" s="7"/>
      <c r="E2886" s="18"/>
      <c r="F2886" s="111"/>
      <c r="G2886" s="145"/>
      <c r="H2886" s="146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</row>
    <row r="2887" spans="1:32">
      <c r="A2887" s="18"/>
      <c r="B2887" s="7"/>
      <c r="C2887" s="18"/>
      <c r="D2887" s="7"/>
      <c r="E2887" s="18"/>
      <c r="F2887" s="111"/>
      <c r="G2887" s="145"/>
      <c r="H2887" s="146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</row>
    <row r="2888" spans="1:32">
      <c r="A2888" s="18"/>
      <c r="B2888" s="7"/>
      <c r="C2888" s="18"/>
      <c r="D2888" s="7"/>
      <c r="E2888" s="18"/>
      <c r="F2888" s="111"/>
      <c r="G2888" s="145"/>
      <c r="H2888" s="146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</row>
    <row r="2889" spans="1:32">
      <c r="A2889" s="18"/>
      <c r="B2889" s="7"/>
      <c r="C2889" s="18"/>
      <c r="D2889" s="7"/>
      <c r="E2889" s="18"/>
      <c r="F2889" s="111"/>
      <c r="G2889" s="145"/>
      <c r="H2889" s="146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</row>
    <row r="2890" spans="1:32">
      <c r="A2890" s="18"/>
      <c r="B2890" s="7"/>
      <c r="C2890" s="18"/>
      <c r="D2890" s="7"/>
      <c r="E2890" s="18"/>
      <c r="F2890" s="111"/>
      <c r="G2890" s="145"/>
      <c r="H2890" s="146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</row>
    <row r="2891" spans="1:32">
      <c r="A2891" s="18"/>
      <c r="B2891" s="7"/>
      <c r="C2891" s="18"/>
      <c r="D2891" s="7"/>
      <c r="E2891" s="18"/>
      <c r="F2891" s="111"/>
      <c r="G2891" s="145"/>
      <c r="H2891" s="146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</row>
    <row r="2892" spans="1:32">
      <c r="A2892" s="18"/>
      <c r="B2892" s="7"/>
      <c r="C2892" s="18"/>
      <c r="D2892" s="7"/>
      <c r="E2892" s="18"/>
      <c r="F2892" s="111"/>
      <c r="G2892" s="145"/>
      <c r="H2892" s="146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</row>
    <row r="2893" spans="1:32">
      <c r="A2893" s="18"/>
      <c r="B2893" s="7"/>
      <c r="C2893" s="18"/>
      <c r="D2893" s="7"/>
      <c r="E2893" s="18"/>
      <c r="F2893" s="111"/>
      <c r="G2893" s="145"/>
      <c r="H2893" s="146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</row>
    <row r="2894" spans="1:32">
      <c r="A2894" s="18"/>
      <c r="B2894" s="7"/>
      <c r="C2894" s="18"/>
      <c r="D2894" s="7"/>
      <c r="E2894" s="18"/>
      <c r="F2894" s="111"/>
      <c r="G2894" s="145"/>
      <c r="H2894" s="146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</row>
    <row r="2895" spans="1:32">
      <c r="A2895" s="18"/>
      <c r="B2895" s="7"/>
      <c r="C2895" s="18"/>
      <c r="D2895" s="7"/>
      <c r="E2895" s="18"/>
      <c r="F2895" s="111"/>
      <c r="G2895" s="145"/>
      <c r="H2895" s="146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</row>
    <row r="2896" spans="1:32">
      <c r="A2896" s="18"/>
      <c r="B2896" s="7"/>
      <c r="C2896" s="18"/>
      <c r="D2896" s="7"/>
      <c r="E2896" s="18"/>
      <c r="F2896" s="111"/>
      <c r="G2896" s="145"/>
      <c r="H2896" s="146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</row>
    <row r="2897" spans="1:32">
      <c r="A2897" s="18"/>
      <c r="B2897" s="7"/>
      <c r="C2897" s="18"/>
      <c r="D2897" s="7"/>
      <c r="E2897" s="18"/>
      <c r="F2897" s="111"/>
      <c r="G2897" s="145"/>
      <c r="H2897" s="146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</row>
    <row r="2898" spans="1:32">
      <c r="A2898" s="18"/>
      <c r="B2898" s="7"/>
      <c r="C2898" s="18"/>
      <c r="D2898" s="7"/>
      <c r="E2898" s="18"/>
      <c r="F2898" s="111"/>
      <c r="G2898" s="145"/>
      <c r="H2898" s="146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</row>
    <row r="2899" spans="1:32">
      <c r="A2899" s="18"/>
      <c r="B2899" s="7"/>
      <c r="C2899" s="18"/>
      <c r="D2899" s="7"/>
      <c r="E2899" s="18"/>
      <c r="F2899" s="111"/>
      <c r="G2899" s="145"/>
      <c r="H2899" s="146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7"/>
    </row>
    <row r="2900" spans="1:32">
      <c r="A2900" s="18"/>
      <c r="B2900" s="7"/>
      <c r="C2900" s="18"/>
      <c r="D2900" s="7"/>
      <c r="E2900" s="18"/>
      <c r="F2900" s="111"/>
      <c r="G2900" s="145"/>
      <c r="H2900" s="146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</row>
    <row r="2901" spans="1:32">
      <c r="A2901" s="18"/>
      <c r="B2901" s="7"/>
      <c r="C2901" s="18"/>
      <c r="D2901" s="7"/>
      <c r="E2901" s="18"/>
      <c r="F2901" s="111"/>
      <c r="G2901" s="145"/>
      <c r="H2901" s="146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</row>
    <row r="2902" spans="1:32">
      <c r="A2902" s="18"/>
      <c r="B2902" s="7"/>
      <c r="C2902" s="18"/>
      <c r="D2902" s="7"/>
      <c r="E2902" s="18"/>
      <c r="F2902" s="111"/>
      <c r="G2902" s="145"/>
      <c r="H2902" s="146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</row>
    <row r="2903" spans="1:32">
      <c r="A2903" s="18"/>
      <c r="B2903" s="7"/>
      <c r="C2903" s="18"/>
      <c r="D2903" s="7"/>
      <c r="E2903" s="18"/>
      <c r="F2903" s="111"/>
      <c r="G2903" s="145"/>
      <c r="H2903" s="146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7"/>
    </row>
    <row r="2904" spans="1:32">
      <c r="A2904" s="18"/>
      <c r="B2904" s="7"/>
      <c r="C2904" s="18"/>
      <c r="D2904" s="7"/>
      <c r="E2904" s="18"/>
      <c r="F2904" s="111"/>
      <c r="G2904" s="145"/>
      <c r="H2904" s="146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</row>
    <row r="2905" spans="1:32">
      <c r="A2905" s="18"/>
      <c r="B2905" s="7"/>
      <c r="C2905" s="18"/>
      <c r="D2905" s="7"/>
      <c r="E2905" s="18"/>
      <c r="F2905" s="111"/>
      <c r="G2905" s="145"/>
      <c r="H2905" s="146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</row>
    <row r="2906" spans="1:32">
      <c r="A2906" s="18"/>
      <c r="B2906" s="7"/>
      <c r="C2906" s="18"/>
      <c r="D2906" s="7"/>
      <c r="E2906" s="18"/>
      <c r="F2906" s="111"/>
      <c r="G2906" s="145"/>
      <c r="H2906" s="146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</row>
    <row r="2907" spans="1:32">
      <c r="A2907" s="18"/>
      <c r="B2907" s="7"/>
      <c r="C2907" s="18"/>
      <c r="D2907" s="7"/>
      <c r="E2907" s="18"/>
      <c r="F2907" s="111"/>
      <c r="G2907" s="145"/>
      <c r="H2907" s="146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</row>
    <row r="2908" spans="1:32">
      <c r="A2908" s="18"/>
      <c r="B2908" s="7"/>
      <c r="C2908" s="18"/>
      <c r="D2908" s="7"/>
      <c r="E2908" s="18"/>
      <c r="F2908" s="111"/>
      <c r="G2908" s="145"/>
      <c r="H2908" s="146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</row>
    <row r="2909" spans="1:32">
      <c r="A2909" s="18"/>
      <c r="B2909" s="7"/>
      <c r="C2909" s="18"/>
      <c r="D2909" s="7"/>
      <c r="E2909" s="18"/>
      <c r="F2909" s="111"/>
      <c r="G2909" s="145"/>
      <c r="H2909" s="146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</row>
    <row r="2910" spans="1:32">
      <c r="A2910" s="18"/>
      <c r="B2910" s="7"/>
      <c r="C2910" s="18"/>
      <c r="D2910" s="7"/>
      <c r="E2910" s="18"/>
      <c r="F2910" s="111"/>
      <c r="G2910" s="145"/>
      <c r="H2910" s="146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</row>
    <row r="2911" spans="1:32">
      <c r="A2911" s="18"/>
      <c r="B2911" s="7"/>
      <c r="C2911" s="18"/>
      <c r="D2911" s="7"/>
      <c r="E2911" s="18"/>
      <c r="F2911" s="111"/>
      <c r="G2911" s="145"/>
      <c r="H2911" s="146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</row>
    <row r="2912" spans="1:32">
      <c r="A2912" s="18"/>
      <c r="B2912" s="7"/>
      <c r="C2912" s="18"/>
      <c r="D2912" s="7"/>
      <c r="E2912" s="18"/>
      <c r="F2912" s="111"/>
      <c r="G2912" s="145"/>
      <c r="H2912" s="146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</row>
    <row r="2913" spans="1:32">
      <c r="A2913" s="18"/>
      <c r="B2913" s="7"/>
      <c r="C2913" s="18"/>
      <c r="D2913" s="7"/>
      <c r="E2913" s="18"/>
      <c r="F2913" s="111"/>
      <c r="G2913" s="145"/>
      <c r="H2913" s="146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</row>
    <row r="2914" spans="1:32">
      <c r="A2914" s="18"/>
      <c r="B2914" s="7"/>
      <c r="C2914" s="18"/>
      <c r="D2914" s="7"/>
      <c r="E2914" s="18"/>
      <c r="F2914" s="111"/>
      <c r="G2914" s="145"/>
      <c r="H2914" s="146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</row>
    <row r="2915" spans="1:32">
      <c r="A2915" s="18"/>
      <c r="B2915" s="7"/>
      <c r="C2915" s="18"/>
      <c r="D2915" s="7"/>
      <c r="E2915" s="18"/>
      <c r="F2915" s="111"/>
      <c r="G2915" s="145"/>
      <c r="H2915" s="146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</row>
    <row r="2916" spans="1:32">
      <c r="A2916" s="18"/>
      <c r="B2916" s="7"/>
      <c r="C2916" s="18"/>
      <c r="D2916" s="7"/>
      <c r="E2916" s="18"/>
      <c r="F2916" s="111"/>
      <c r="G2916" s="145"/>
      <c r="H2916" s="146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7"/>
    </row>
    <row r="2917" spans="1:32">
      <c r="A2917" s="18"/>
      <c r="B2917" s="7"/>
      <c r="C2917" s="18"/>
      <c r="D2917" s="7"/>
      <c r="E2917" s="18"/>
      <c r="F2917" s="111"/>
      <c r="G2917" s="145"/>
      <c r="H2917" s="146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</row>
    <row r="2918" spans="1:32">
      <c r="A2918" s="18"/>
      <c r="B2918" s="7"/>
      <c r="C2918" s="18"/>
      <c r="D2918" s="7"/>
      <c r="E2918" s="18"/>
      <c r="F2918" s="111"/>
      <c r="G2918" s="145"/>
      <c r="H2918" s="146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</row>
    <row r="2919" spans="1:32">
      <c r="A2919" s="18"/>
      <c r="B2919" s="7"/>
      <c r="C2919" s="18"/>
      <c r="D2919" s="7"/>
      <c r="E2919" s="18"/>
      <c r="F2919" s="111"/>
      <c r="G2919" s="145"/>
      <c r="H2919" s="146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</row>
    <row r="2920" spans="1:32">
      <c r="A2920" s="18"/>
      <c r="B2920" s="7"/>
      <c r="C2920" s="18"/>
      <c r="D2920" s="7"/>
      <c r="E2920" s="18"/>
      <c r="F2920" s="111"/>
      <c r="G2920" s="145"/>
      <c r="H2920" s="146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7"/>
    </row>
    <row r="2921" spans="1:32">
      <c r="A2921" s="18"/>
      <c r="B2921" s="7"/>
      <c r="C2921" s="18"/>
      <c r="D2921" s="7"/>
      <c r="E2921" s="18"/>
      <c r="F2921" s="111"/>
      <c r="G2921" s="145"/>
      <c r="H2921" s="146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</row>
    <row r="2922" spans="1:32">
      <c r="A2922" s="18"/>
      <c r="B2922" s="7"/>
      <c r="C2922" s="18"/>
      <c r="D2922" s="7"/>
      <c r="E2922" s="18"/>
      <c r="F2922" s="111"/>
      <c r="G2922" s="145"/>
      <c r="H2922" s="146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</row>
    <row r="2923" spans="1:32">
      <c r="A2923" s="18"/>
      <c r="B2923" s="7"/>
      <c r="C2923" s="18"/>
      <c r="D2923" s="7"/>
      <c r="E2923" s="18"/>
      <c r="F2923" s="111"/>
      <c r="G2923" s="145"/>
      <c r="H2923" s="146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</row>
    <row r="2924" spans="1:32">
      <c r="A2924" s="18"/>
      <c r="B2924" s="7"/>
      <c r="C2924" s="18"/>
      <c r="D2924" s="7"/>
      <c r="E2924" s="18"/>
      <c r="F2924" s="111"/>
      <c r="G2924" s="145"/>
      <c r="H2924" s="146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  <c r="AF2924" s="7"/>
    </row>
    <row r="2925" spans="1:32">
      <c r="A2925" s="18"/>
      <c r="B2925" s="7"/>
      <c r="C2925" s="18"/>
      <c r="D2925" s="7"/>
      <c r="E2925" s="18"/>
      <c r="F2925" s="111"/>
      <c r="G2925" s="145"/>
      <c r="H2925" s="146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  <c r="AF2925" s="7"/>
    </row>
    <row r="2926" spans="1:32">
      <c r="A2926" s="18"/>
      <c r="B2926" s="7"/>
      <c r="C2926" s="18"/>
      <c r="D2926" s="7"/>
      <c r="E2926" s="18"/>
      <c r="F2926" s="111"/>
      <c r="G2926" s="145"/>
      <c r="H2926" s="146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</row>
    <row r="2927" spans="1:32">
      <c r="A2927" s="18"/>
      <c r="B2927" s="7"/>
      <c r="C2927" s="18"/>
      <c r="D2927" s="7"/>
      <c r="E2927" s="18"/>
      <c r="F2927" s="111"/>
      <c r="G2927" s="145"/>
      <c r="H2927" s="146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</row>
    <row r="2928" spans="1:32">
      <c r="A2928" s="18"/>
      <c r="B2928" s="7"/>
      <c r="C2928" s="18"/>
      <c r="D2928" s="7"/>
      <c r="E2928" s="18"/>
      <c r="F2928" s="111"/>
      <c r="G2928" s="145"/>
      <c r="H2928" s="146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</row>
    <row r="2929" spans="1:32">
      <c r="A2929" s="18"/>
      <c r="B2929" s="7"/>
      <c r="C2929" s="18"/>
      <c r="D2929" s="7"/>
      <c r="E2929" s="18"/>
      <c r="F2929" s="111"/>
      <c r="G2929" s="145"/>
      <c r="H2929" s="146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</row>
    <row r="2930" spans="1:32">
      <c r="A2930" s="18"/>
      <c r="B2930" s="7"/>
      <c r="C2930" s="18"/>
      <c r="D2930" s="7"/>
      <c r="E2930" s="18"/>
      <c r="F2930" s="111"/>
      <c r="G2930" s="145"/>
      <c r="H2930" s="146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</row>
    <row r="2931" spans="1:32">
      <c r="A2931" s="18"/>
      <c r="B2931" s="7"/>
      <c r="C2931" s="18"/>
      <c r="D2931" s="7"/>
      <c r="E2931" s="18"/>
      <c r="F2931" s="111"/>
      <c r="G2931" s="145"/>
      <c r="H2931" s="146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</row>
    <row r="2932" spans="1:32">
      <c r="A2932" s="18"/>
      <c r="B2932" s="7"/>
      <c r="C2932" s="18"/>
      <c r="D2932" s="7"/>
      <c r="E2932" s="18"/>
      <c r="F2932" s="111"/>
      <c r="G2932" s="145"/>
      <c r="H2932" s="146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7"/>
    </row>
    <row r="2933" spans="1:32">
      <c r="A2933" s="18"/>
      <c r="B2933" s="7"/>
      <c r="C2933" s="18"/>
      <c r="D2933" s="7"/>
      <c r="E2933" s="18"/>
      <c r="F2933" s="111"/>
      <c r="G2933" s="145"/>
      <c r="H2933" s="146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</row>
    <row r="2934" spans="1:32">
      <c r="A2934" s="18"/>
      <c r="B2934" s="7"/>
      <c r="C2934" s="18"/>
      <c r="D2934" s="7"/>
      <c r="E2934" s="18"/>
      <c r="F2934" s="111"/>
      <c r="G2934" s="145"/>
      <c r="H2934" s="146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</row>
    <row r="2935" spans="1:32">
      <c r="A2935" s="18"/>
      <c r="B2935" s="7"/>
      <c r="C2935" s="18"/>
      <c r="D2935" s="7"/>
      <c r="E2935" s="18"/>
      <c r="F2935" s="111"/>
      <c r="G2935" s="145"/>
      <c r="H2935" s="146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</row>
    <row r="2936" spans="1:32">
      <c r="A2936" s="18"/>
      <c r="B2936" s="7"/>
      <c r="C2936" s="18"/>
      <c r="D2936" s="7"/>
      <c r="E2936" s="18"/>
      <c r="F2936" s="111"/>
      <c r="G2936" s="145"/>
      <c r="H2936" s="146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</row>
    <row r="2937" spans="1:32">
      <c r="A2937" s="18"/>
      <c r="B2937" s="7"/>
      <c r="C2937" s="18"/>
      <c r="D2937" s="7"/>
      <c r="E2937" s="18"/>
      <c r="F2937" s="111"/>
      <c r="G2937" s="145"/>
      <c r="H2937" s="146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  <c r="AF2937" s="7"/>
    </row>
    <row r="2938" spans="1:32">
      <c r="A2938" s="18"/>
      <c r="B2938" s="7"/>
      <c r="C2938" s="18"/>
      <c r="D2938" s="7"/>
      <c r="E2938" s="18"/>
      <c r="F2938" s="111"/>
      <c r="G2938" s="145"/>
      <c r="H2938" s="146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</row>
    <row r="2939" spans="1:32">
      <c r="A2939" s="18"/>
      <c r="B2939" s="7"/>
      <c r="C2939" s="18"/>
      <c r="D2939" s="7"/>
      <c r="E2939" s="18"/>
      <c r="F2939" s="111"/>
      <c r="G2939" s="145"/>
      <c r="H2939" s="146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</row>
    <row r="2940" spans="1:32">
      <c r="A2940" s="18"/>
      <c r="B2940" s="7"/>
      <c r="C2940" s="18"/>
      <c r="D2940" s="7"/>
      <c r="E2940" s="18"/>
      <c r="F2940" s="111"/>
      <c r="G2940" s="145"/>
      <c r="H2940" s="146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</row>
    <row r="2941" spans="1:32">
      <c r="A2941" s="18"/>
      <c r="B2941" s="7"/>
      <c r="C2941" s="18"/>
      <c r="D2941" s="7"/>
      <c r="E2941" s="18"/>
      <c r="F2941" s="111"/>
      <c r="G2941" s="145"/>
      <c r="H2941" s="146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</row>
    <row r="2942" spans="1:32">
      <c r="A2942" s="18"/>
      <c r="B2942" s="7"/>
      <c r="C2942" s="18"/>
      <c r="D2942" s="7"/>
      <c r="E2942" s="18"/>
      <c r="F2942" s="111"/>
      <c r="G2942" s="145"/>
      <c r="H2942" s="146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</row>
  </sheetData>
  <autoFilter ref="A1:H105" xr:uid="{00000000-0009-0000-0000-00000C000000}"/>
  <conditionalFormatting sqref="G2:H2942">
    <cfRule type="expression" dxfId="217" priority="81">
      <formula>G2 &gt; 0</formula>
    </cfRule>
  </conditionalFormatting>
  <conditionalFormatting sqref="L2:L32 L34:L53 L57">
    <cfRule type="expression" dxfId="216" priority="22">
      <formula>COUNTIF($C$1:$C$862, L2) &gt; 1</formula>
    </cfRule>
    <cfRule type="expression" dxfId="215" priority="12">
      <formula>COUNTIF($C$1:$C$847, L2) &gt; 1</formula>
    </cfRule>
  </conditionalFormatting>
  <conditionalFormatting sqref="L2:L33 L35:L54">
    <cfRule type="expression" dxfId="214" priority="29">
      <formula>COUNTIF($C$1:$C$861, L2) &gt; 1</formula>
    </cfRule>
  </conditionalFormatting>
  <conditionalFormatting sqref="L2:L33 L35:L62">
    <cfRule type="expression" dxfId="213" priority="10">
      <formula>COUNTIF($C$1:$C$853, L2) &gt; 1</formula>
    </cfRule>
  </conditionalFormatting>
  <conditionalFormatting sqref="L2:L34 L36:L58 L67:L72">
    <cfRule type="expression" dxfId="212" priority="52">
      <formula>COUNTIF($C$1:$C$877, L2) &gt; 1</formula>
    </cfRule>
  </conditionalFormatting>
  <conditionalFormatting sqref="L2:L40 L42:L68">
    <cfRule type="expression" dxfId="211" priority="13">
      <formula>COUNTIF($C$1:$C$859, L2) &gt; 1</formula>
    </cfRule>
  </conditionalFormatting>
  <conditionalFormatting sqref="L2:L41 L43:L58 L67:L72">
    <cfRule type="expression" dxfId="210" priority="55">
      <formula>COUNTIF($C$1:$C$883, L2) &gt; 1</formula>
    </cfRule>
    <cfRule type="expression" dxfId="209" priority="68">
      <formula>COUNTIF($C$1:$C$1029, L2) &gt; 1</formula>
    </cfRule>
  </conditionalFormatting>
  <conditionalFormatting sqref="L2:L41 L43:L66">
    <cfRule type="expression" dxfId="208" priority="72">
      <formula>COUNTIF($C$1:$C$1030, L2) &gt; 1</formula>
    </cfRule>
  </conditionalFormatting>
  <conditionalFormatting sqref="L2:L55">
    <cfRule type="expression" dxfId="207" priority="41">
      <formula>COUNTIF($C$1:$C$1009, L2) &gt; 1</formula>
    </cfRule>
  </conditionalFormatting>
  <conditionalFormatting sqref="L2:L57">
    <cfRule type="expression" dxfId="206" priority="4">
      <formula>COUNTIF($C$1:$C$1003, L2) &gt; 1</formula>
    </cfRule>
    <cfRule type="expression" dxfId="205" priority="43">
      <formula>COUNTIF($C$1:$C$1010, L2) &gt; 1</formula>
    </cfRule>
  </conditionalFormatting>
  <conditionalFormatting sqref="L2:L58 L67:L72">
    <cfRule type="expression" dxfId="204" priority="60">
      <formula>COUNTIF($C$1:$C$873, L2) &gt; 1</formula>
    </cfRule>
    <cfRule type="expression" dxfId="203" priority="71">
      <formula>COUNTIF($K$2:$K$104, L2) &gt; 1</formula>
    </cfRule>
    <cfRule type="expression" dxfId="202" priority="61">
      <formula>COUNTIF($O$2:$O$105, L2) &gt; 1</formula>
    </cfRule>
    <cfRule type="expression" dxfId="201" priority="49">
      <formula>COUNTIF($C$1:$C$878, L2) &gt; 1</formula>
    </cfRule>
    <cfRule type="expression" dxfId="200" priority="50">
      <formula>COUNTIF($C$1:$C$879, L2) &gt; 1</formula>
    </cfRule>
    <cfRule type="expression" dxfId="199" priority="53">
      <formula>COUNTIF($C$1:$C$876, L2) &gt; 1</formula>
    </cfRule>
    <cfRule type="expression" dxfId="198" priority="56">
      <formula>COUNTIF($C$1:$C$881, L2) &gt; 1</formula>
    </cfRule>
    <cfRule type="expression" dxfId="197" priority="57">
      <formula>COUNTIF($C$1:$C$880, L2) &gt; 1</formula>
    </cfRule>
    <cfRule type="expression" dxfId="196" priority="51">
      <formula>COUNTIF($C$1:$C$875, L2) &gt; 1</formula>
    </cfRule>
  </conditionalFormatting>
  <conditionalFormatting sqref="L2:L58">
    <cfRule type="expression" dxfId="195" priority="3">
      <formula>COUNTIF($C$1:$C$1004, L2) &gt; 1</formula>
    </cfRule>
    <cfRule type="expression" dxfId="194" priority="5">
      <formula>COUNTIF($C$1:$C$988, L2) &gt; 1</formula>
    </cfRule>
    <cfRule type="expression" dxfId="193" priority="16">
      <formula>COUNTIF($C$1:$C$849, L2) &gt; 1</formula>
    </cfRule>
    <cfRule type="expression" dxfId="192" priority="34">
      <formula>COUNTIF($C$1:$C$864, L2) &gt; 1</formula>
    </cfRule>
    <cfRule type="expression" dxfId="191" priority="42">
      <formula>COUNTIF($C$1:$C$1011, L2) &gt; 1</formula>
    </cfRule>
    <cfRule type="expression" dxfId="190" priority="31">
      <formula>COUNTIF($C$1:$C$863, L2) &gt; 1</formula>
    </cfRule>
    <cfRule type="expression" dxfId="189" priority="77">
      <formula>COUNTIF($C$1:$C$1021, L2) &gt; 1</formula>
    </cfRule>
  </conditionalFormatting>
  <conditionalFormatting sqref="L2:L59 L67:L72">
    <cfRule type="expression" dxfId="188" priority="78">
      <formula>COUNTIF($C$1:$C$1020, L2) &gt; 1</formula>
    </cfRule>
    <cfRule type="expression" dxfId="187" priority="66">
      <formula>COUNTIF($C$1:$C$1022, L2) &gt; 1</formula>
    </cfRule>
    <cfRule type="expression" dxfId="186" priority="65">
      <formula>COUNTIF($C$1:$C$1023, L2) &gt; 1</formula>
    </cfRule>
    <cfRule type="expression" dxfId="185" priority="67">
      <formula>COUNTIF($C$1:$C$1016, L2) &gt; 1</formula>
    </cfRule>
    <cfRule type="expression" dxfId="184" priority="70">
      <formula>COUNTIF($C$1:$C$1018, L2) &gt; 1</formula>
    </cfRule>
    <cfRule type="expression" dxfId="183" priority="75">
      <formula>COUNTIF($C$1:$C$1019, L2) &gt; 1</formula>
    </cfRule>
  </conditionalFormatting>
  <conditionalFormatting sqref="L2:L59">
    <cfRule type="expression" dxfId="182" priority="2">
      <formula>COUNTIF($C$1:$C$1005, L2) &gt; 1</formula>
    </cfRule>
    <cfRule type="expression" dxfId="181" priority="32">
      <formula>COUNTIF($K$2:$K$103, L2) &gt; 1</formula>
    </cfRule>
    <cfRule type="expression" dxfId="180" priority="44">
      <formula>COUNTIF($K$2:$K$102, L2) &gt; 1</formula>
    </cfRule>
    <cfRule type="expression" dxfId="179" priority="17">
      <formula>COUNTIF($I$2:$I$105, L2) &gt; 1</formula>
    </cfRule>
    <cfRule type="expression" dxfId="178" priority="37">
      <formula>COUNTIF($C$1:$C$1014, L2) &gt; 1</formula>
    </cfRule>
    <cfRule type="expression" dxfId="177" priority="40">
      <formula>COUNTIF($C$1:$C$1017, L2) &gt; 1</formula>
    </cfRule>
    <cfRule type="expression" dxfId="176" priority="35">
      <formula>COUNTIF($O$2:$O$103, L2) &gt; 1</formula>
    </cfRule>
  </conditionalFormatting>
  <conditionalFormatting sqref="L2:L60 L67:L72">
    <cfRule type="expression" dxfId="175" priority="63">
      <formula>COUNTIF($C$1:$C$1024, L2) &gt; 1</formula>
    </cfRule>
    <cfRule type="expression" dxfId="174" priority="62">
      <formula>COUNTIF($C$1:$C$1031, L2) &gt; 1</formula>
    </cfRule>
    <cfRule type="expression" dxfId="173" priority="59">
      <formula>COUNTIF($C$1:$C$874, L2) &gt; 1</formula>
    </cfRule>
    <cfRule type="expression" dxfId="172" priority="58">
      <formula>COUNTIF($C$1:$C$872, L2) &gt; 1</formula>
    </cfRule>
    <cfRule type="expression" dxfId="171" priority="54">
      <formula>COUNTIF($C$1:$C$870, L2) &gt; 1</formula>
    </cfRule>
    <cfRule type="expression" dxfId="170" priority="69">
      <formula>COUNTIF($C$1:$C$1026, L2) &gt; 1</formula>
    </cfRule>
  </conditionalFormatting>
  <conditionalFormatting sqref="L2:L60">
    <cfRule type="expression" dxfId="169" priority="26">
      <formula>COUNTIF($C$1:$C$866, L2) &gt; 1</formula>
    </cfRule>
    <cfRule type="expression" dxfId="168" priority="27">
      <formula>COUNTIF($C$1:$C$868, L2) &gt; 1</formula>
    </cfRule>
    <cfRule type="expression" dxfId="167" priority="28">
      <formula>COUNTIF($C$1:$C$867, L2) &gt; 1</formula>
    </cfRule>
    <cfRule type="expression" dxfId="166" priority="33">
      <formula>COUNTIF($C$1:$C$865, L2) &gt; 1</formula>
    </cfRule>
    <cfRule type="expression" dxfId="165" priority="30">
      <formula>COUNTIF($C$1:$C$871, L2) &gt; 1</formula>
    </cfRule>
    <cfRule type="expression" dxfId="164" priority="24">
      <formula>COUNTIF($P$2:$P$105, L2) &gt; 1</formula>
    </cfRule>
    <cfRule type="expression" dxfId="163" priority="25">
      <formula>COUNTIF($C$1:$C$869, L2) &gt; 1</formula>
    </cfRule>
  </conditionalFormatting>
  <conditionalFormatting sqref="L2:L61 L67:L72">
    <cfRule type="expression" dxfId="162" priority="64">
      <formula>COUNTIF($C$1:$C$1025, L2) &gt; 1</formula>
    </cfRule>
  </conditionalFormatting>
  <conditionalFormatting sqref="L2:L61">
    <cfRule type="expression" dxfId="161" priority="18">
      <formula>COUNTIF($C$1:$C$850, L2) &gt; 1</formula>
    </cfRule>
    <cfRule type="expression" dxfId="160" priority="21">
      <formula>COUNTIF($C$1:$C$1006, L2) &gt; 1</formula>
    </cfRule>
  </conditionalFormatting>
  <conditionalFormatting sqref="L2:L62">
    <cfRule type="expression" dxfId="159" priority="39">
      <formula>COUNTIF($C$1:$C$1007, L2) &gt; 1</formula>
    </cfRule>
    <cfRule type="expression" dxfId="158" priority="9">
      <formula>COUNTIF($C$1:$C$851, L2) &gt; 1</formula>
    </cfRule>
  </conditionalFormatting>
  <conditionalFormatting sqref="L2:L63 L67:L72">
    <cfRule type="expression" dxfId="157" priority="74">
      <formula>COUNTIF($C$1:$C$1027, L2) &gt; 1</formula>
    </cfRule>
  </conditionalFormatting>
  <conditionalFormatting sqref="L2:L63">
    <cfRule type="expression" dxfId="156" priority="11">
      <formula>COUNTIF($C$1:$C$852, L2) &gt; 1</formula>
    </cfRule>
    <cfRule type="expression" dxfId="155" priority="1">
      <formula>COUNTIF($C$1:$C$1008, L2) &gt; 1</formula>
    </cfRule>
  </conditionalFormatting>
  <conditionalFormatting sqref="L2:L64 L67:L72">
    <cfRule type="expression" dxfId="154" priority="73">
      <formula>COUNTIF($C$1:$C$1028, L2) &gt; 1</formula>
    </cfRule>
  </conditionalFormatting>
  <conditionalFormatting sqref="L2:L65">
    <cfRule type="expression" dxfId="153" priority="15">
      <formula>COUNTIF($C$1:$C$856, L2) &gt; 1</formula>
    </cfRule>
    <cfRule type="expression" dxfId="152" priority="7">
      <formula>COUNTIF($C$1:$C$854, L2) &gt; 1</formula>
    </cfRule>
  </conditionalFormatting>
  <conditionalFormatting sqref="L2:L66">
    <cfRule type="expression" dxfId="151" priority="14">
      <formula>COUNTIF($C$1:$C$857, L2) &gt; 1</formula>
    </cfRule>
    <cfRule type="expression" dxfId="150" priority="8">
      <formula>COUNTIF($C$1:$C$855, L2) &gt; 1</formula>
    </cfRule>
  </conditionalFormatting>
  <conditionalFormatting sqref="L2:L68">
    <cfRule type="expression" dxfId="149" priority="38">
      <formula>COUNTIF($C$1:$C$1013, L2) &gt; 1</formula>
    </cfRule>
  </conditionalFormatting>
  <conditionalFormatting sqref="L2:L69">
    <cfRule type="expression" dxfId="148" priority="6">
      <formula>COUNTIF($C$1:$C$997, L2) &gt; 1</formula>
    </cfRule>
    <cfRule type="expression" dxfId="147" priority="20">
      <formula>COUNTIF($C$1:$C$1033, L2) &gt; 1</formula>
    </cfRule>
  </conditionalFormatting>
  <conditionalFormatting sqref="L2:L70">
    <cfRule type="expression" dxfId="146" priority="36">
      <formula>COUNTIF($C$1:$C$1015, L2) &gt; 1</formula>
    </cfRule>
    <cfRule type="expression" dxfId="145" priority="23">
      <formula>COUNTIF($L$2:$L$105, L2) &gt; 1</formula>
    </cfRule>
  </conditionalFormatting>
  <conditionalFormatting sqref="L2:L72">
    <cfRule type="expression" dxfId="144" priority="76">
      <formula>COUNTIF($K$2:$K$105, L2) &gt; 1</formula>
    </cfRule>
  </conditionalFormatting>
  <conditionalFormatting sqref="L2:L90">
    <cfRule type="expression" dxfId="143" priority="79">
      <formula>COUNTIF($L$2:$L$90, L2) &gt; 1</formula>
    </cfRule>
  </conditionalFormatting>
  <conditionalFormatting sqref="L58">
    <cfRule type="expression" dxfId="142" priority="45">
      <formula>COUNTIF($B$1:$B$1020, L58) &gt; 1</formula>
    </cfRule>
    <cfRule type="expression" dxfId="141" priority="46">
      <formula>COUNTIF($B$2:$B$106, L58) &gt; 1</formula>
    </cfRule>
    <cfRule type="expression" dxfId="140" priority="47">
      <formula>COUNTIF($B$2:$B$1000, L58) &gt; 1</formula>
    </cfRule>
    <cfRule type="expression" dxfId="139" priority="48">
      <formula>COUNTIF($B$2:$B$1001, L58) &gt; 1</formula>
    </cfRule>
  </conditionalFormatting>
  <conditionalFormatting sqref="T2:U55 M2:P2942">
    <cfRule type="expression" dxfId="138" priority="80">
      <formula>M2&gt;0</formula>
    </cfRule>
  </conditionalFormatting>
  <dataValidations count="2">
    <dataValidation type="list" allowBlank="1" showErrorMessage="1" sqref="A2:A12 K2:K72" xr:uid="{00000000-0002-0000-0C00-000000000000}">
      <formula1>"24H,Minh Châu,Nguyễn Chí Thanh,Rạch Bùng Binh,Nguyễn Thị Thập,Nguyễn Văn Quá,Đỗ Quang Đẩu,Hàng Bông,Đường Láng,Nam Hòa"</formula1>
    </dataValidation>
    <dataValidation type="list" allowBlank="1" showErrorMessage="1" sqref="A13:A2942" xr:uid="{00000000-0002-0000-0C00-000001000000}">
      <formula1>"Hàng Bông,Đường Láng,24H,Minh Châu,Nguyễn Chí Thanh,Rạch Bùng Binh,Nguyễn Thị Thập,Nguyễn Văn Quá,Đỗ Quang Đẩu,Nam Hòa"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007"/>
  <sheetViews>
    <sheetView workbookViewId="0"/>
  </sheetViews>
  <sheetFormatPr defaultColWidth="14.42578125" defaultRowHeight="15.75" customHeight="1"/>
  <cols>
    <col min="1" max="1" width="34.28515625" customWidth="1"/>
    <col min="2" max="2" width="18.42578125" customWidth="1"/>
    <col min="3" max="3" width="15.42578125" customWidth="1"/>
    <col min="4" max="4" width="11" customWidth="1"/>
    <col min="5" max="5" width="25.140625" customWidth="1"/>
    <col min="6" max="6" width="27" customWidth="1"/>
    <col min="7" max="7" width="16.28515625" customWidth="1"/>
    <col min="8" max="16" width="11" customWidth="1"/>
  </cols>
  <sheetData>
    <row r="1" spans="1:24" ht="29.25" customHeight="1">
      <c r="A1" s="5" t="s">
        <v>173</v>
      </c>
      <c r="B1" s="99" t="s">
        <v>995</v>
      </c>
      <c r="C1" s="148" t="s">
        <v>193</v>
      </c>
      <c r="D1" s="106"/>
      <c r="E1" s="56" t="s">
        <v>0</v>
      </c>
      <c r="F1" s="56" t="s">
        <v>173</v>
      </c>
      <c r="G1" s="103" t="s">
        <v>996</v>
      </c>
      <c r="H1" s="149"/>
      <c r="I1" s="58"/>
      <c r="J1" s="58"/>
      <c r="K1" s="58"/>
      <c r="L1" s="58"/>
      <c r="M1" s="58"/>
      <c r="N1" s="58"/>
      <c r="O1" s="58"/>
      <c r="P1" s="58"/>
      <c r="Q1" s="150"/>
      <c r="R1" s="150"/>
      <c r="S1" s="150"/>
      <c r="T1" s="150"/>
      <c r="U1" s="150"/>
      <c r="V1" s="150"/>
      <c r="W1" s="150"/>
      <c r="X1" s="150"/>
    </row>
    <row r="2" spans="1:24">
      <c r="A2" s="151" t="s">
        <v>75</v>
      </c>
      <c r="B2" s="152">
        <v>0</v>
      </c>
      <c r="C2" s="153">
        <f t="shared" ref="C2:C33" si="0">B2/60</f>
        <v>0</v>
      </c>
      <c r="D2" s="63"/>
      <c r="E2" s="36" t="s">
        <v>15</v>
      </c>
      <c r="F2" s="37" t="s">
        <v>75</v>
      </c>
      <c r="G2" s="114">
        <f t="shared" ref="G2:G33" si="1">SUMIF(A:A,F2,C:C)</f>
        <v>0</v>
      </c>
      <c r="H2" s="114"/>
      <c r="I2" s="7"/>
      <c r="J2" s="75"/>
      <c r="K2" s="69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>
      <c r="A3" s="154" t="s">
        <v>78</v>
      </c>
      <c r="B3" s="152">
        <v>0</v>
      </c>
      <c r="C3" s="153">
        <f t="shared" si="0"/>
        <v>0</v>
      </c>
      <c r="D3" s="63"/>
      <c r="E3" s="36" t="s">
        <v>15</v>
      </c>
      <c r="F3" s="37" t="s">
        <v>78</v>
      </c>
      <c r="G3" s="114">
        <f t="shared" si="1"/>
        <v>0</v>
      </c>
      <c r="H3" s="114"/>
      <c r="I3" s="7"/>
      <c r="J3" s="75"/>
      <c r="K3" s="69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>
      <c r="A4" s="154" t="s">
        <v>73</v>
      </c>
      <c r="B4" s="152">
        <f>120+150</f>
        <v>270</v>
      </c>
      <c r="C4" s="153">
        <f t="shared" si="0"/>
        <v>4.5</v>
      </c>
      <c r="D4" s="63"/>
      <c r="E4" s="36" t="s">
        <v>15</v>
      </c>
      <c r="F4" s="37" t="s">
        <v>73</v>
      </c>
      <c r="G4" s="114">
        <f t="shared" si="1"/>
        <v>4.5</v>
      </c>
      <c r="H4" s="114"/>
      <c r="I4" s="7"/>
      <c r="J4" s="75"/>
      <c r="K4" s="69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>
      <c r="A5" s="154" t="s">
        <v>79</v>
      </c>
      <c r="B5" s="152">
        <v>0</v>
      </c>
      <c r="C5" s="153">
        <f t="shared" si="0"/>
        <v>0</v>
      </c>
      <c r="D5" s="63"/>
      <c r="E5" s="36" t="s">
        <v>15</v>
      </c>
      <c r="F5" s="37" t="s">
        <v>79</v>
      </c>
      <c r="G5" s="114">
        <f t="shared" si="1"/>
        <v>0</v>
      </c>
      <c r="H5" s="114"/>
      <c r="I5" s="7"/>
      <c r="J5" s="75"/>
      <c r="K5" s="6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>
      <c r="A6" s="154" t="s">
        <v>77</v>
      </c>
      <c r="B6" s="152">
        <v>0</v>
      </c>
      <c r="C6" s="153">
        <f t="shared" si="0"/>
        <v>0</v>
      </c>
      <c r="D6" s="63"/>
      <c r="E6" s="36" t="s">
        <v>15</v>
      </c>
      <c r="F6" s="37" t="s">
        <v>77</v>
      </c>
      <c r="G6" s="114">
        <f t="shared" si="1"/>
        <v>0</v>
      </c>
      <c r="H6" s="114"/>
      <c r="I6" s="7"/>
      <c r="J6" s="75"/>
      <c r="K6" s="6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>
      <c r="A7" s="155" t="s">
        <v>86</v>
      </c>
      <c r="B7" s="152">
        <v>0</v>
      </c>
      <c r="C7" s="153">
        <f t="shared" si="0"/>
        <v>0</v>
      </c>
      <c r="D7" s="63"/>
      <c r="E7" s="36" t="s">
        <v>17</v>
      </c>
      <c r="F7" s="37" t="s">
        <v>86</v>
      </c>
      <c r="G7" s="114">
        <f t="shared" si="1"/>
        <v>0</v>
      </c>
      <c r="H7" s="114"/>
      <c r="I7" s="7"/>
      <c r="J7" s="75"/>
      <c r="K7" s="69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>
      <c r="A8" s="154" t="s">
        <v>83</v>
      </c>
      <c r="B8" s="152">
        <v>0</v>
      </c>
      <c r="C8" s="153">
        <f t="shared" si="0"/>
        <v>0</v>
      </c>
      <c r="D8" s="63"/>
      <c r="E8" s="36" t="s">
        <v>17</v>
      </c>
      <c r="F8" s="37" t="s">
        <v>83</v>
      </c>
      <c r="G8" s="114">
        <f t="shared" si="1"/>
        <v>0</v>
      </c>
      <c r="H8" s="114"/>
      <c r="I8" s="7"/>
      <c r="J8" s="75"/>
      <c r="K8" s="69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>
      <c r="A9" s="154" t="s">
        <v>88</v>
      </c>
      <c r="B9" s="152">
        <v>0</v>
      </c>
      <c r="C9" s="153">
        <f t="shared" si="0"/>
        <v>0</v>
      </c>
      <c r="D9" s="63"/>
      <c r="E9" s="36" t="s">
        <v>17</v>
      </c>
      <c r="F9" s="7" t="s">
        <v>88</v>
      </c>
      <c r="G9" s="114">
        <f t="shared" si="1"/>
        <v>0</v>
      </c>
      <c r="H9" s="114"/>
      <c r="I9" s="7"/>
      <c r="J9" s="75"/>
      <c r="K9" s="6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>
      <c r="A10" s="154" t="s">
        <v>90</v>
      </c>
      <c r="B10" s="152">
        <v>0</v>
      </c>
      <c r="C10" s="153">
        <f t="shared" si="0"/>
        <v>0</v>
      </c>
      <c r="D10" s="63"/>
      <c r="E10" s="36" t="s">
        <v>17</v>
      </c>
      <c r="F10" s="7" t="s">
        <v>90</v>
      </c>
      <c r="G10" s="114">
        <f t="shared" si="1"/>
        <v>0</v>
      </c>
      <c r="H10" s="114"/>
      <c r="I10" s="7"/>
      <c r="J10" s="75"/>
      <c r="K10" s="69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>
      <c r="A11" s="154" t="s">
        <v>82</v>
      </c>
      <c r="B11" s="152">
        <v>0</v>
      </c>
      <c r="C11" s="153">
        <f t="shared" si="0"/>
        <v>0</v>
      </c>
      <c r="D11" s="63"/>
      <c r="E11" s="36" t="s">
        <v>17</v>
      </c>
      <c r="F11" s="7" t="s">
        <v>82</v>
      </c>
      <c r="G11" s="114">
        <f t="shared" si="1"/>
        <v>0</v>
      </c>
      <c r="H11" s="114"/>
      <c r="I11" s="7"/>
      <c r="J11" s="75"/>
      <c r="K11" s="69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>
      <c r="A12" s="155" t="s">
        <v>129</v>
      </c>
      <c r="B12" s="152">
        <v>0</v>
      </c>
      <c r="C12" s="153">
        <f t="shared" si="0"/>
        <v>0</v>
      </c>
      <c r="D12" s="63"/>
      <c r="E12" s="36" t="s">
        <v>24</v>
      </c>
      <c r="F12" s="37" t="s">
        <v>129</v>
      </c>
      <c r="G12" s="114">
        <f t="shared" si="1"/>
        <v>0</v>
      </c>
      <c r="H12" s="114"/>
      <c r="I12" s="69"/>
      <c r="J12" s="75"/>
      <c r="K12" s="69"/>
      <c r="L12" s="69"/>
      <c r="M12" s="69"/>
      <c r="N12" s="69"/>
      <c r="O12" s="69"/>
      <c r="P12" s="69"/>
      <c r="Q12" s="7"/>
      <c r="R12" s="7"/>
      <c r="S12" s="7"/>
      <c r="T12" s="7"/>
      <c r="U12" s="7"/>
      <c r="V12" s="7"/>
      <c r="W12" s="7"/>
      <c r="X12" s="7"/>
    </row>
    <row r="13" spans="1:24">
      <c r="A13" s="154" t="s">
        <v>132</v>
      </c>
      <c r="B13" s="152">
        <v>0</v>
      </c>
      <c r="C13" s="153">
        <f t="shared" si="0"/>
        <v>0</v>
      </c>
      <c r="D13" s="63"/>
      <c r="E13" s="36" t="s">
        <v>24</v>
      </c>
      <c r="F13" s="37" t="s">
        <v>132</v>
      </c>
      <c r="G13" s="114">
        <f t="shared" si="1"/>
        <v>0</v>
      </c>
      <c r="H13" s="114"/>
      <c r="I13" s="69"/>
      <c r="J13" s="75"/>
      <c r="K13" s="69"/>
      <c r="L13" s="69"/>
      <c r="M13" s="69"/>
      <c r="N13" s="69"/>
      <c r="O13" s="69"/>
      <c r="P13" s="69"/>
      <c r="Q13" s="7"/>
      <c r="R13" s="7"/>
      <c r="S13" s="7"/>
      <c r="T13" s="7"/>
      <c r="U13" s="7"/>
      <c r="V13" s="7"/>
      <c r="W13" s="7"/>
      <c r="X13" s="7"/>
    </row>
    <row r="14" spans="1:24">
      <c r="A14" s="154" t="s">
        <v>130</v>
      </c>
      <c r="B14" s="152">
        <v>0</v>
      </c>
      <c r="C14" s="153">
        <f t="shared" si="0"/>
        <v>0</v>
      </c>
      <c r="D14" s="63"/>
      <c r="E14" s="36" t="s">
        <v>24</v>
      </c>
      <c r="F14" s="37" t="s">
        <v>130</v>
      </c>
      <c r="G14" s="114">
        <f t="shared" si="1"/>
        <v>0</v>
      </c>
      <c r="H14" s="114"/>
      <c r="I14" s="69"/>
      <c r="J14" s="75"/>
      <c r="K14" s="69"/>
      <c r="L14" s="69"/>
      <c r="M14" s="69"/>
      <c r="N14" s="69"/>
      <c r="O14" s="69"/>
      <c r="P14" s="69"/>
      <c r="Q14" s="7"/>
      <c r="R14" s="7"/>
      <c r="S14" s="7"/>
      <c r="T14" s="7"/>
      <c r="U14" s="7"/>
      <c r="V14" s="7"/>
      <c r="W14" s="7"/>
      <c r="X14" s="7"/>
    </row>
    <row r="15" spans="1:24">
      <c r="A15" s="156" t="s">
        <v>133</v>
      </c>
      <c r="B15" s="152">
        <v>0</v>
      </c>
      <c r="C15" s="153">
        <f t="shared" si="0"/>
        <v>0</v>
      </c>
      <c r="D15" s="63"/>
      <c r="E15" s="36" t="s">
        <v>24</v>
      </c>
      <c r="F15" s="37" t="s">
        <v>133</v>
      </c>
      <c r="G15" s="114">
        <f t="shared" si="1"/>
        <v>0</v>
      </c>
      <c r="H15" s="114"/>
      <c r="I15" s="69"/>
      <c r="J15" s="75"/>
      <c r="K15" s="69"/>
      <c r="L15" s="69"/>
      <c r="M15" s="69"/>
      <c r="N15" s="69"/>
      <c r="O15" s="69"/>
      <c r="P15" s="69"/>
      <c r="Q15" s="7"/>
      <c r="R15" s="7"/>
      <c r="S15" s="7"/>
      <c r="T15" s="7"/>
      <c r="U15" s="7"/>
      <c r="V15" s="7"/>
      <c r="W15" s="7"/>
      <c r="X15" s="7"/>
    </row>
    <row r="16" spans="1:24">
      <c r="A16" s="157" t="s">
        <v>131</v>
      </c>
      <c r="B16" s="152">
        <v>0</v>
      </c>
      <c r="C16" s="153">
        <f t="shared" si="0"/>
        <v>0</v>
      </c>
      <c r="D16" s="63"/>
      <c r="E16" s="36" t="s">
        <v>24</v>
      </c>
      <c r="F16" s="37" t="s">
        <v>131</v>
      </c>
      <c r="G16" s="114">
        <f t="shared" si="1"/>
        <v>0</v>
      </c>
      <c r="H16" s="114"/>
      <c r="I16" s="69"/>
      <c r="J16" s="75"/>
      <c r="K16" s="69"/>
      <c r="L16" s="69"/>
      <c r="M16" s="69"/>
      <c r="N16" s="69"/>
      <c r="O16" s="69"/>
      <c r="P16" s="69"/>
      <c r="Q16" s="7"/>
      <c r="R16" s="7"/>
      <c r="S16" s="7"/>
      <c r="T16" s="7"/>
      <c r="U16" s="7"/>
      <c r="V16" s="7"/>
      <c r="W16" s="7"/>
      <c r="X16" s="7"/>
    </row>
    <row r="17" spans="1:24">
      <c r="A17" s="158" t="s">
        <v>177</v>
      </c>
      <c r="B17" s="152">
        <v>0</v>
      </c>
      <c r="C17" s="153">
        <f t="shared" si="0"/>
        <v>0</v>
      </c>
      <c r="D17" s="63"/>
      <c r="E17" s="36" t="s">
        <v>25</v>
      </c>
      <c r="F17" s="37" t="s">
        <v>177</v>
      </c>
      <c r="G17" s="114">
        <f t="shared" si="1"/>
        <v>0</v>
      </c>
      <c r="H17" s="114"/>
      <c r="I17" s="69"/>
      <c r="J17" s="75"/>
      <c r="K17" s="69"/>
      <c r="L17" s="69"/>
      <c r="M17" s="69"/>
      <c r="N17" s="69"/>
      <c r="O17" s="69"/>
      <c r="P17" s="69"/>
      <c r="Q17" s="7"/>
      <c r="R17" s="7"/>
      <c r="S17" s="7"/>
      <c r="T17" s="7"/>
      <c r="U17" s="7"/>
      <c r="V17" s="7"/>
      <c r="W17" s="7"/>
      <c r="X17" s="7"/>
    </row>
    <row r="18" spans="1:24">
      <c r="A18" s="154" t="s">
        <v>137</v>
      </c>
      <c r="B18" s="152">
        <v>0</v>
      </c>
      <c r="C18" s="153">
        <f t="shared" si="0"/>
        <v>0</v>
      </c>
      <c r="D18" s="63"/>
      <c r="E18" s="36" t="s">
        <v>25</v>
      </c>
      <c r="F18" s="37" t="s">
        <v>137</v>
      </c>
      <c r="G18" s="114">
        <f t="shared" si="1"/>
        <v>0</v>
      </c>
      <c r="H18" s="114"/>
      <c r="I18" s="69"/>
      <c r="J18" s="75"/>
      <c r="K18" s="69"/>
      <c r="L18" s="69"/>
      <c r="M18" s="69"/>
      <c r="N18" s="69"/>
      <c r="O18" s="69"/>
      <c r="P18" s="69"/>
      <c r="Q18" s="7"/>
      <c r="R18" s="7"/>
      <c r="S18" s="7"/>
      <c r="T18" s="7"/>
      <c r="U18" s="7"/>
      <c r="V18" s="7"/>
      <c r="W18" s="7"/>
      <c r="X18" s="7"/>
    </row>
    <row r="19" spans="1:24">
      <c r="A19" s="154" t="s">
        <v>135</v>
      </c>
      <c r="B19" s="152">
        <v>0</v>
      </c>
      <c r="C19" s="153">
        <f t="shared" si="0"/>
        <v>0</v>
      </c>
      <c r="D19" s="63"/>
      <c r="E19" s="36" t="s">
        <v>25</v>
      </c>
      <c r="F19" s="37" t="s">
        <v>135</v>
      </c>
      <c r="G19" s="114">
        <f t="shared" si="1"/>
        <v>0</v>
      </c>
      <c r="H19" s="114"/>
      <c r="I19" s="69"/>
      <c r="J19" s="75"/>
      <c r="K19" s="69"/>
      <c r="L19" s="69"/>
      <c r="M19" s="69"/>
      <c r="N19" s="69"/>
      <c r="O19" s="69"/>
      <c r="P19" s="69"/>
      <c r="Q19" s="7"/>
      <c r="R19" s="7"/>
      <c r="S19" s="7"/>
      <c r="T19" s="7"/>
      <c r="U19" s="7"/>
      <c r="V19" s="7"/>
      <c r="W19" s="7"/>
      <c r="X19" s="7"/>
    </row>
    <row r="20" spans="1:24">
      <c r="A20" s="154" t="s">
        <v>134</v>
      </c>
      <c r="B20" s="152">
        <v>0</v>
      </c>
      <c r="C20" s="153">
        <f t="shared" si="0"/>
        <v>0</v>
      </c>
      <c r="D20" s="63"/>
      <c r="E20" s="36" t="s">
        <v>25</v>
      </c>
      <c r="F20" s="37" t="s">
        <v>134</v>
      </c>
      <c r="G20" s="114">
        <f t="shared" si="1"/>
        <v>0</v>
      </c>
      <c r="H20" s="114"/>
      <c r="I20" s="69"/>
      <c r="J20" s="75"/>
      <c r="K20" s="69"/>
      <c r="L20" s="69"/>
      <c r="M20" s="69"/>
      <c r="N20" s="69"/>
      <c r="O20" s="69"/>
      <c r="P20" s="69"/>
      <c r="Q20" s="7"/>
      <c r="R20" s="7"/>
      <c r="S20" s="7"/>
      <c r="T20" s="7"/>
      <c r="U20" s="7"/>
      <c r="V20" s="7"/>
      <c r="W20" s="7"/>
      <c r="X20" s="7"/>
    </row>
    <row r="21" spans="1:24">
      <c r="A21" s="154" t="s">
        <v>136</v>
      </c>
      <c r="B21" s="152">
        <v>0</v>
      </c>
      <c r="C21" s="153">
        <f t="shared" si="0"/>
        <v>0</v>
      </c>
      <c r="D21" s="63"/>
      <c r="E21" s="36" t="s">
        <v>25</v>
      </c>
      <c r="F21" s="42" t="s">
        <v>136</v>
      </c>
      <c r="G21" s="114">
        <f t="shared" si="1"/>
        <v>0</v>
      </c>
      <c r="H21" s="114"/>
      <c r="I21" s="69"/>
      <c r="J21" s="75"/>
      <c r="K21" s="69"/>
      <c r="L21" s="69"/>
      <c r="M21" s="69"/>
      <c r="N21" s="69"/>
      <c r="O21" s="69"/>
      <c r="P21" s="69"/>
      <c r="Q21" s="7"/>
      <c r="R21" s="7"/>
      <c r="S21" s="7"/>
      <c r="T21" s="7"/>
      <c r="U21" s="7"/>
      <c r="V21" s="7"/>
      <c r="W21" s="7"/>
      <c r="X21" s="7"/>
    </row>
    <row r="22" spans="1:24">
      <c r="A22" s="159" t="s">
        <v>71</v>
      </c>
      <c r="B22" s="152">
        <v>0</v>
      </c>
      <c r="C22" s="153">
        <f t="shared" si="0"/>
        <v>0</v>
      </c>
      <c r="D22" s="63"/>
      <c r="E22" s="18" t="s">
        <v>105</v>
      </c>
      <c r="F22" s="7" t="s">
        <v>71</v>
      </c>
      <c r="G22" s="114">
        <f t="shared" si="1"/>
        <v>0</v>
      </c>
      <c r="H22" s="114"/>
      <c r="I22" s="7"/>
      <c r="J22" s="75"/>
      <c r="K22" s="69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>
      <c r="A23" s="159" t="s">
        <v>99</v>
      </c>
      <c r="B23" s="152">
        <v>420</v>
      </c>
      <c r="C23" s="153">
        <f t="shared" si="0"/>
        <v>7</v>
      </c>
      <c r="D23" s="63"/>
      <c r="E23" s="18" t="s">
        <v>105</v>
      </c>
      <c r="F23" s="7" t="s">
        <v>99</v>
      </c>
      <c r="G23" s="114">
        <f t="shared" si="1"/>
        <v>7</v>
      </c>
      <c r="H23" s="114"/>
      <c r="I23" s="7"/>
      <c r="J23" s="75"/>
      <c r="K23" s="69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>
      <c r="A24" s="159" t="s">
        <v>108</v>
      </c>
      <c r="B24" s="152">
        <v>0</v>
      </c>
      <c r="C24" s="153">
        <f t="shared" si="0"/>
        <v>0</v>
      </c>
      <c r="D24" s="63"/>
      <c r="E24" s="18" t="s">
        <v>105</v>
      </c>
      <c r="F24" s="7" t="s">
        <v>108</v>
      </c>
      <c r="G24" s="114">
        <f t="shared" si="1"/>
        <v>0</v>
      </c>
      <c r="H24" s="114"/>
      <c r="I24" s="7"/>
      <c r="J24" s="75"/>
      <c r="K24" s="69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>
      <c r="A25" s="159" t="s">
        <v>91</v>
      </c>
      <c r="B25" s="152">
        <v>420</v>
      </c>
      <c r="C25" s="153">
        <f t="shared" si="0"/>
        <v>7</v>
      </c>
      <c r="D25" s="63"/>
      <c r="E25" s="18" t="s">
        <v>105</v>
      </c>
      <c r="F25" s="7" t="s">
        <v>91</v>
      </c>
      <c r="G25" s="114">
        <f t="shared" si="1"/>
        <v>7</v>
      </c>
      <c r="H25" s="114"/>
      <c r="I25" s="7"/>
      <c r="J25" s="75"/>
      <c r="K25" s="69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>
      <c r="A26" s="154" t="s">
        <v>92</v>
      </c>
      <c r="B26" s="152">
        <v>0</v>
      </c>
      <c r="C26" s="153">
        <f t="shared" si="0"/>
        <v>0</v>
      </c>
      <c r="D26" s="63"/>
      <c r="E26" s="18" t="s">
        <v>105</v>
      </c>
      <c r="F26" s="7" t="s">
        <v>92</v>
      </c>
      <c r="G26" s="114">
        <f t="shared" si="1"/>
        <v>0</v>
      </c>
      <c r="H26" s="114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>
      <c r="A27" s="155" t="s">
        <v>103</v>
      </c>
      <c r="B27" s="152">
        <v>0</v>
      </c>
      <c r="C27" s="153">
        <f t="shared" si="0"/>
        <v>0</v>
      </c>
      <c r="D27" s="63"/>
      <c r="E27" s="36" t="s">
        <v>18</v>
      </c>
      <c r="F27" s="42" t="s">
        <v>103</v>
      </c>
      <c r="G27" s="114">
        <f t="shared" si="1"/>
        <v>0</v>
      </c>
      <c r="H27" s="114"/>
      <c r="I27" s="69"/>
      <c r="J27" s="75"/>
      <c r="K27" s="69"/>
      <c r="L27" s="69"/>
      <c r="M27" s="69"/>
      <c r="N27" s="69"/>
      <c r="O27" s="69"/>
      <c r="P27" s="69"/>
      <c r="Q27" s="7"/>
      <c r="R27" s="7"/>
      <c r="S27" s="7"/>
      <c r="T27" s="7"/>
      <c r="U27" s="7"/>
      <c r="V27" s="7"/>
      <c r="W27" s="7"/>
      <c r="X27" s="7"/>
    </row>
    <row r="28" spans="1:24">
      <c r="A28" s="154" t="s">
        <v>104</v>
      </c>
      <c r="B28" s="152">
        <v>0</v>
      </c>
      <c r="C28" s="153">
        <f t="shared" si="0"/>
        <v>0</v>
      </c>
      <c r="D28" s="63"/>
      <c r="E28" s="36" t="s">
        <v>18</v>
      </c>
      <c r="F28" s="42" t="s">
        <v>104</v>
      </c>
      <c r="G28" s="114">
        <f t="shared" si="1"/>
        <v>0</v>
      </c>
      <c r="H28" s="114"/>
      <c r="I28" s="69"/>
      <c r="J28" s="75"/>
      <c r="K28" s="69"/>
      <c r="L28" s="69"/>
      <c r="M28" s="69"/>
      <c r="N28" s="69"/>
      <c r="O28" s="69"/>
      <c r="P28" s="69"/>
      <c r="Q28" s="7"/>
      <c r="R28" s="7"/>
      <c r="S28" s="7"/>
      <c r="T28" s="7"/>
      <c r="U28" s="7"/>
      <c r="V28" s="7"/>
      <c r="W28" s="7"/>
      <c r="X28" s="7"/>
    </row>
    <row r="29" spans="1:24">
      <c r="A29" s="154" t="s">
        <v>100</v>
      </c>
      <c r="B29" s="152">
        <v>120</v>
      </c>
      <c r="C29" s="153">
        <f t="shared" si="0"/>
        <v>2</v>
      </c>
      <c r="D29" s="63"/>
      <c r="E29" s="36" t="s">
        <v>18</v>
      </c>
      <c r="F29" s="42" t="s">
        <v>100</v>
      </c>
      <c r="G29" s="114">
        <f t="shared" si="1"/>
        <v>2</v>
      </c>
      <c r="H29" s="114"/>
      <c r="I29" s="69"/>
      <c r="J29" s="75"/>
      <c r="K29" s="69"/>
      <c r="L29" s="69"/>
      <c r="M29" s="69"/>
      <c r="N29" s="69"/>
      <c r="O29" s="69"/>
      <c r="P29" s="69"/>
      <c r="Q29" s="7"/>
      <c r="R29" s="7"/>
      <c r="S29" s="7"/>
      <c r="T29" s="7"/>
      <c r="U29" s="7"/>
      <c r="V29" s="7"/>
      <c r="W29" s="7"/>
      <c r="X29" s="7"/>
    </row>
    <row r="30" spans="1:24">
      <c r="A30" s="159" t="s">
        <v>96</v>
      </c>
      <c r="B30" s="152">
        <v>0</v>
      </c>
      <c r="C30" s="153">
        <f t="shared" si="0"/>
        <v>0</v>
      </c>
      <c r="D30" s="63"/>
      <c r="E30" s="36" t="s">
        <v>18</v>
      </c>
      <c r="F30" s="42" t="s">
        <v>96</v>
      </c>
      <c r="G30" s="114">
        <f t="shared" si="1"/>
        <v>0</v>
      </c>
      <c r="H30" s="114"/>
      <c r="I30" s="69"/>
      <c r="J30" s="75"/>
      <c r="K30" s="69"/>
      <c r="L30" s="69"/>
      <c r="M30" s="69"/>
      <c r="N30" s="69"/>
      <c r="O30" s="69"/>
      <c r="P30" s="69"/>
      <c r="Q30" s="7"/>
      <c r="R30" s="7"/>
      <c r="S30" s="7"/>
      <c r="T30" s="7"/>
      <c r="U30" s="7"/>
      <c r="V30" s="7"/>
      <c r="W30" s="7"/>
      <c r="X30" s="7"/>
    </row>
    <row r="31" spans="1:24">
      <c r="A31" s="154" t="s">
        <v>101</v>
      </c>
      <c r="B31" s="152">
        <v>0</v>
      </c>
      <c r="C31" s="153">
        <f t="shared" si="0"/>
        <v>0</v>
      </c>
      <c r="D31" s="63"/>
      <c r="E31" s="36" t="s">
        <v>18</v>
      </c>
      <c r="F31" s="37" t="s">
        <v>101</v>
      </c>
      <c r="G31" s="114">
        <f t="shared" si="1"/>
        <v>0</v>
      </c>
      <c r="H31" s="114"/>
      <c r="I31" s="69"/>
      <c r="J31" s="75"/>
      <c r="K31" s="69"/>
      <c r="L31" s="69"/>
      <c r="M31" s="69"/>
      <c r="N31" s="69"/>
      <c r="O31" s="69"/>
      <c r="P31" s="69"/>
      <c r="Q31" s="7"/>
      <c r="R31" s="7"/>
      <c r="S31" s="7"/>
      <c r="T31" s="7"/>
      <c r="U31" s="7"/>
      <c r="V31" s="7"/>
      <c r="W31" s="7"/>
      <c r="X31" s="7"/>
    </row>
    <row r="32" spans="1:24">
      <c r="A32" s="154" t="s">
        <v>98</v>
      </c>
      <c r="B32" s="152">
        <v>0</v>
      </c>
      <c r="C32" s="153">
        <f t="shared" si="0"/>
        <v>0</v>
      </c>
      <c r="D32" s="63"/>
      <c r="E32" s="36" t="s">
        <v>19</v>
      </c>
      <c r="F32" s="37" t="s">
        <v>98</v>
      </c>
      <c r="G32" s="114">
        <f t="shared" si="1"/>
        <v>0</v>
      </c>
      <c r="H32" s="114"/>
      <c r="I32" s="69"/>
      <c r="J32" s="75"/>
      <c r="K32" s="69"/>
      <c r="L32" s="69"/>
      <c r="M32" s="69"/>
      <c r="N32" s="69"/>
      <c r="O32" s="69"/>
      <c r="P32" s="69"/>
      <c r="Q32" s="7"/>
      <c r="R32" s="7"/>
      <c r="S32" s="7"/>
      <c r="T32" s="7"/>
      <c r="U32" s="7"/>
      <c r="V32" s="7"/>
      <c r="W32" s="7"/>
      <c r="X32" s="7"/>
    </row>
    <row r="33" spans="1:24">
      <c r="A33" s="160" t="s">
        <v>87</v>
      </c>
      <c r="B33" s="152">
        <v>390</v>
      </c>
      <c r="C33" s="153">
        <f t="shared" si="0"/>
        <v>6.5</v>
      </c>
      <c r="D33" s="63"/>
      <c r="E33" s="36" t="s">
        <v>19</v>
      </c>
      <c r="F33" s="37" t="s">
        <v>87</v>
      </c>
      <c r="G33" s="114">
        <f t="shared" si="1"/>
        <v>6.5</v>
      </c>
      <c r="H33" s="114"/>
      <c r="I33" s="69"/>
      <c r="J33" s="75"/>
      <c r="K33" s="69"/>
      <c r="L33" s="69"/>
      <c r="M33" s="69"/>
      <c r="N33" s="69"/>
      <c r="O33" s="69"/>
      <c r="P33" s="69"/>
      <c r="Q33" s="7"/>
      <c r="R33" s="7"/>
      <c r="S33" s="7"/>
      <c r="T33" s="7"/>
      <c r="U33" s="7"/>
      <c r="V33" s="7"/>
      <c r="W33" s="7"/>
      <c r="X33" s="7"/>
    </row>
    <row r="34" spans="1:24">
      <c r="A34" s="154" t="s">
        <v>84</v>
      </c>
      <c r="B34" s="152">
        <v>420</v>
      </c>
      <c r="C34" s="153">
        <f t="shared" ref="C34:C65" si="2">B34/60</f>
        <v>7</v>
      </c>
      <c r="D34" s="63"/>
      <c r="E34" s="36" t="s">
        <v>19</v>
      </c>
      <c r="F34" s="161" t="s">
        <v>84</v>
      </c>
      <c r="G34" s="114">
        <f t="shared" ref="G34:G65" si="3">SUMIF(A:A,F34,C:C)</f>
        <v>7</v>
      </c>
      <c r="H34" s="114"/>
      <c r="I34" s="69"/>
      <c r="J34" s="75"/>
      <c r="K34" s="69"/>
      <c r="L34" s="69"/>
      <c r="M34" s="69"/>
      <c r="N34" s="69"/>
      <c r="O34" s="69"/>
      <c r="P34" s="69"/>
      <c r="Q34" s="7"/>
      <c r="R34" s="7"/>
      <c r="S34" s="7"/>
      <c r="T34" s="7"/>
      <c r="U34" s="7"/>
      <c r="V34" s="7"/>
      <c r="W34" s="7"/>
      <c r="X34" s="7"/>
    </row>
    <row r="35" spans="1:24">
      <c r="A35" s="154" t="s">
        <v>166</v>
      </c>
      <c r="B35" s="152">
        <v>300</v>
      </c>
      <c r="C35" s="153">
        <f t="shared" si="2"/>
        <v>5</v>
      </c>
      <c r="D35" s="63"/>
      <c r="E35" s="36" t="s">
        <v>19</v>
      </c>
      <c r="F35" s="37" t="s">
        <v>166</v>
      </c>
      <c r="G35" s="114">
        <f t="shared" si="3"/>
        <v>5</v>
      </c>
      <c r="H35" s="114"/>
      <c r="I35" s="69"/>
      <c r="J35" s="75"/>
      <c r="K35" s="69"/>
      <c r="L35" s="69"/>
      <c r="M35" s="69"/>
      <c r="N35" s="69"/>
      <c r="O35" s="69"/>
      <c r="P35" s="69"/>
      <c r="Q35" s="7"/>
      <c r="R35" s="7"/>
      <c r="S35" s="7"/>
      <c r="T35" s="7"/>
      <c r="U35" s="7"/>
      <c r="V35" s="7"/>
      <c r="W35" s="7"/>
      <c r="X35" s="7"/>
    </row>
    <row r="36" spans="1:24">
      <c r="A36" s="154" t="s">
        <v>80</v>
      </c>
      <c r="B36" s="152">
        <v>420</v>
      </c>
      <c r="C36" s="153">
        <f t="shared" si="2"/>
        <v>7</v>
      </c>
      <c r="D36" s="63"/>
      <c r="E36" s="36" t="s">
        <v>19</v>
      </c>
      <c r="F36" s="37" t="s">
        <v>80</v>
      </c>
      <c r="G36" s="114">
        <f t="shared" si="3"/>
        <v>7</v>
      </c>
      <c r="H36" s="114"/>
      <c r="I36" s="69"/>
      <c r="J36" s="75"/>
      <c r="K36" s="69"/>
      <c r="L36" s="69"/>
      <c r="M36" s="69"/>
      <c r="N36" s="69"/>
      <c r="O36" s="69"/>
      <c r="P36" s="69"/>
      <c r="Q36" s="7"/>
      <c r="R36" s="7"/>
      <c r="S36" s="7"/>
      <c r="T36" s="7"/>
      <c r="U36" s="7"/>
      <c r="V36" s="7"/>
      <c r="W36" s="7"/>
      <c r="X36" s="7"/>
    </row>
    <row r="37" spans="1:24">
      <c r="A37" s="156" t="s">
        <v>81</v>
      </c>
      <c r="B37" s="152">
        <v>0</v>
      </c>
      <c r="C37" s="153">
        <f t="shared" si="2"/>
        <v>0</v>
      </c>
      <c r="D37" s="63"/>
      <c r="E37" s="36" t="s">
        <v>19</v>
      </c>
      <c r="F37" s="37" t="s">
        <v>81</v>
      </c>
      <c r="G37" s="114">
        <f t="shared" si="3"/>
        <v>0</v>
      </c>
      <c r="H37" s="114"/>
      <c r="I37" s="69"/>
      <c r="J37" s="75"/>
      <c r="K37" s="69"/>
      <c r="L37" s="69"/>
      <c r="M37" s="69"/>
      <c r="N37" s="69"/>
      <c r="O37" s="69"/>
      <c r="P37" s="69"/>
      <c r="Q37" s="7"/>
      <c r="R37" s="7"/>
      <c r="S37" s="7"/>
      <c r="T37" s="7"/>
      <c r="U37" s="7"/>
      <c r="V37" s="7"/>
      <c r="W37" s="7"/>
      <c r="X37" s="7"/>
    </row>
    <row r="38" spans="1:24">
      <c r="A38" s="154" t="s">
        <v>97</v>
      </c>
      <c r="B38" s="152">
        <v>0</v>
      </c>
      <c r="C38" s="153">
        <f t="shared" si="2"/>
        <v>0</v>
      </c>
      <c r="D38" s="63"/>
      <c r="E38" s="36" t="s">
        <v>19</v>
      </c>
      <c r="F38" s="37" t="s">
        <v>97</v>
      </c>
      <c r="G38" s="114">
        <f t="shared" si="3"/>
        <v>0</v>
      </c>
      <c r="H38" s="114"/>
      <c r="I38" s="69"/>
      <c r="J38" s="75"/>
      <c r="K38" s="69"/>
      <c r="L38" s="69"/>
      <c r="M38" s="69"/>
      <c r="N38" s="69"/>
      <c r="O38" s="69"/>
      <c r="P38" s="69"/>
      <c r="Q38" s="7"/>
      <c r="R38" s="7"/>
      <c r="S38" s="7"/>
      <c r="T38" s="7"/>
      <c r="U38" s="7"/>
      <c r="V38" s="7"/>
      <c r="W38" s="7"/>
      <c r="X38" s="7"/>
    </row>
    <row r="39" spans="1:24">
      <c r="A39" s="154" t="s">
        <v>93</v>
      </c>
      <c r="B39" s="152">
        <v>0</v>
      </c>
      <c r="C39" s="153">
        <f t="shared" si="2"/>
        <v>0</v>
      </c>
      <c r="D39" s="63"/>
      <c r="E39" s="36" t="s">
        <v>19</v>
      </c>
      <c r="F39" s="37" t="s">
        <v>93</v>
      </c>
      <c r="G39" s="114">
        <f t="shared" si="3"/>
        <v>0</v>
      </c>
      <c r="H39" s="114"/>
      <c r="I39" s="69"/>
      <c r="J39" s="75"/>
      <c r="K39" s="69"/>
      <c r="L39" s="69"/>
      <c r="M39" s="69"/>
      <c r="N39" s="69"/>
      <c r="O39" s="69"/>
      <c r="P39" s="69"/>
      <c r="Q39" s="7"/>
      <c r="R39" s="7"/>
      <c r="S39" s="7"/>
      <c r="T39" s="7"/>
      <c r="U39" s="7"/>
      <c r="V39" s="7"/>
      <c r="W39" s="7"/>
      <c r="X39" s="7"/>
    </row>
    <row r="40" spans="1:24">
      <c r="A40" s="155" t="s">
        <v>109</v>
      </c>
      <c r="B40" s="152">
        <v>0</v>
      </c>
      <c r="C40" s="153">
        <f t="shared" si="2"/>
        <v>0</v>
      </c>
      <c r="D40" s="63"/>
      <c r="E40" s="36" t="s">
        <v>20</v>
      </c>
      <c r="F40" s="162" t="s">
        <v>109</v>
      </c>
      <c r="G40" s="114">
        <f t="shared" si="3"/>
        <v>0</v>
      </c>
      <c r="H40" s="114"/>
      <c r="I40" s="69"/>
      <c r="J40" s="75"/>
      <c r="K40" s="69"/>
      <c r="L40" s="69"/>
      <c r="M40" s="69"/>
      <c r="N40" s="69"/>
      <c r="O40" s="69"/>
      <c r="P40" s="69"/>
      <c r="Q40" s="7"/>
      <c r="R40" s="7"/>
      <c r="S40" s="7"/>
      <c r="T40" s="7"/>
      <c r="U40" s="7"/>
      <c r="V40" s="7"/>
      <c r="W40" s="7"/>
      <c r="X40" s="7"/>
    </row>
    <row r="41" spans="1:24">
      <c r="A41" s="154" t="s">
        <v>113</v>
      </c>
      <c r="B41" s="152">
        <v>0</v>
      </c>
      <c r="C41" s="153">
        <f t="shared" si="2"/>
        <v>0</v>
      </c>
      <c r="D41" s="63"/>
      <c r="E41" s="36" t="s">
        <v>20</v>
      </c>
      <c r="F41" s="37" t="s">
        <v>113</v>
      </c>
      <c r="G41" s="114">
        <f t="shared" si="3"/>
        <v>0</v>
      </c>
      <c r="H41" s="114"/>
      <c r="I41" s="69"/>
      <c r="J41" s="75"/>
      <c r="K41" s="69"/>
      <c r="L41" s="69"/>
      <c r="M41" s="69"/>
      <c r="N41" s="69"/>
      <c r="O41" s="69"/>
      <c r="P41" s="69"/>
      <c r="Q41" s="7"/>
      <c r="R41" s="7"/>
      <c r="S41" s="7"/>
      <c r="T41" s="7"/>
      <c r="U41" s="7"/>
      <c r="V41" s="7"/>
      <c r="W41" s="7"/>
      <c r="X41" s="7"/>
    </row>
    <row r="42" spans="1:24">
      <c r="A42" s="154" t="s">
        <v>112</v>
      </c>
      <c r="B42" s="152">
        <v>0</v>
      </c>
      <c r="C42" s="153">
        <f t="shared" si="2"/>
        <v>0</v>
      </c>
      <c r="D42" s="63"/>
      <c r="E42" s="36" t="s">
        <v>20</v>
      </c>
      <c r="F42" s="37" t="s">
        <v>112</v>
      </c>
      <c r="G42" s="114">
        <f t="shared" si="3"/>
        <v>0</v>
      </c>
      <c r="H42" s="114"/>
      <c r="I42" s="69"/>
      <c r="J42" s="75"/>
      <c r="K42" s="69"/>
      <c r="L42" s="69"/>
      <c r="M42" s="69"/>
      <c r="N42" s="69"/>
      <c r="O42" s="69"/>
      <c r="P42" s="69"/>
      <c r="Q42" s="7"/>
      <c r="R42" s="7"/>
      <c r="S42" s="7"/>
      <c r="T42" s="7"/>
      <c r="U42" s="7"/>
      <c r="V42" s="7"/>
      <c r="W42" s="7"/>
      <c r="X42" s="7"/>
    </row>
    <row r="43" spans="1:24">
      <c r="A43" s="154" t="s">
        <v>178</v>
      </c>
      <c r="B43" s="152">
        <v>0</v>
      </c>
      <c r="C43" s="153">
        <f t="shared" si="2"/>
        <v>0</v>
      </c>
      <c r="D43" s="63"/>
      <c r="E43" s="36" t="s">
        <v>20</v>
      </c>
      <c r="F43" s="37" t="s">
        <v>178</v>
      </c>
      <c r="G43" s="114">
        <f t="shared" si="3"/>
        <v>0</v>
      </c>
      <c r="H43" s="114"/>
      <c r="I43" s="69"/>
      <c r="J43" s="109"/>
      <c r="K43" s="69"/>
      <c r="L43" s="69"/>
      <c r="M43" s="69"/>
      <c r="N43" s="69"/>
      <c r="O43" s="69"/>
      <c r="P43" s="69"/>
      <c r="Q43" s="7"/>
      <c r="R43" s="7"/>
      <c r="S43" s="7"/>
      <c r="T43" s="7"/>
      <c r="U43" s="7"/>
      <c r="V43" s="7"/>
      <c r="W43" s="7"/>
      <c r="X43" s="7"/>
    </row>
    <row r="44" spans="1:24">
      <c r="A44" s="154" t="s">
        <v>111</v>
      </c>
      <c r="B44" s="152">
        <v>0</v>
      </c>
      <c r="C44" s="153">
        <f t="shared" si="2"/>
        <v>0</v>
      </c>
      <c r="D44" s="63"/>
      <c r="E44" s="36" t="s">
        <v>20</v>
      </c>
      <c r="F44" s="37" t="s">
        <v>111</v>
      </c>
      <c r="G44" s="114">
        <f t="shared" si="3"/>
        <v>0</v>
      </c>
      <c r="H44" s="114"/>
      <c r="I44" s="69"/>
      <c r="J44" s="109"/>
      <c r="K44" s="69"/>
      <c r="L44" s="69"/>
      <c r="M44" s="69"/>
      <c r="N44" s="69"/>
      <c r="O44" s="69"/>
      <c r="P44" s="69"/>
      <c r="Q44" s="7"/>
      <c r="R44" s="7"/>
      <c r="S44" s="7"/>
      <c r="T44" s="7"/>
      <c r="U44" s="7"/>
      <c r="V44" s="7"/>
      <c r="W44" s="7"/>
      <c r="X44" s="7"/>
    </row>
    <row r="45" spans="1:24">
      <c r="A45" s="154" t="s">
        <v>110</v>
      </c>
      <c r="B45" s="152">
        <v>0</v>
      </c>
      <c r="C45" s="153">
        <f t="shared" si="2"/>
        <v>0</v>
      </c>
      <c r="D45" s="63"/>
      <c r="E45" s="36" t="s">
        <v>20</v>
      </c>
      <c r="F45" s="37" t="s">
        <v>110</v>
      </c>
      <c r="G45" s="114">
        <f t="shared" si="3"/>
        <v>0</v>
      </c>
      <c r="H45" s="114"/>
      <c r="I45" s="69"/>
      <c r="J45" s="109"/>
      <c r="K45" s="69"/>
      <c r="L45" s="69"/>
      <c r="M45" s="69"/>
      <c r="N45" s="69"/>
      <c r="O45" s="69"/>
      <c r="P45" s="69"/>
      <c r="Q45" s="7"/>
      <c r="R45" s="7"/>
      <c r="S45" s="7"/>
      <c r="T45" s="7"/>
      <c r="U45" s="7"/>
      <c r="V45" s="7"/>
      <c r="W45" s="7"/>
      <c r="X45" s="7"/>
    </row>
    <row r="46" spans="1:24">
      <c r="A46" s="155" t="s">
        <v>117</v>
      </c>
      <c r="B46" s="152">
        <v>0</v>
      </c>
      <c r="C46" s="153">
        <f t="shared" si="2"/>
        <v>0</v>
      </c>
      <c r="D46" s="63"/>
      <c r="E46" s="36" t="s">
        <v>21</v>
      </c>
      <c r="F46" s="37" t="s">
        <v>117</v>
      </c>
      <c r="G46" s="114">
        <f t="shared" si="3"/>
        <v>0</v>
      </c>
      <c r="H46" s="114"/>
      <c r="I46" s="69"/>
      <c r="J46" s="109"/>
      <c r="K46" s="69"/>
      <c r="L46" s="69"/>
      <c r="M46" s="69"/>
      <c r="N46" s="69"/>
      <c r="O46" s="69"/>
      <c r="P46" s="69"/>
      <c r="Q46" s="7"/>
      <c r="R46" s="7"/>
      <c r="S46" s="7"/>
      <c r="T46" s="7"/>
      <c r="U46" s="7"/>
      <c r="V46" s="7"/>
      <c r="W46" s="7"/>
      <c r="X46" s="7"/>
    </row>
    <row r="47" spans="1:24">
      <c r="A47" s="154" t="s">
        <v>116</v>
      </c>
      <c r="B47" s="152">
        <v>0</v>
      </c>
      <c r="C47" s="153">
        <f t="shared" si="2"/>
        <v>0</v>
      </c>
      <c r="D47" s="63"/>
      <c r="E47" s="36" t="s">
        <v>21</v>
      </c>
      <c r="F47" s="37" t="s">
        <v>116</v>
      </c>
      <c r="G47" s="114">
        <f t="shared" si="3"/>
        <v>0</v>
      </c>
      <c r="H47" s="114"/>
      <c r="I47" s="69"/>
      <c r="J47" s="109"/>
      <c r="K47" s="69"/>
      <c r="L47" s="69"/>
      <c r="M47" s="69"/>
      <c r="N47" s="69"/>
      <c r="O47" s="69"/>
      <c r="P47" s="69"/>
      <c r="Q47" s="7"/>
      <c r="R47" s="7"/>
      <c r="S47" s="7"/>
      <c r="T47" s="7"/>
      <c r="U47" s="7"/>
      <c r="V47" s="7"/>
      <c r="W47" s="7"/>
      <c r="X47" s="7"/>
    </row>
    <row r="48" spans="1:24">
      <c r="A48" s="154" t="s">
        <v>95</v>
      </c>
      <c r="B48" s="152">
        <v>0</v>
      </c>
      <c r="C48" s="153">
        <f t="shared" si="2"/>
        <v>0</v>
      </c>
      <c r="D48" s="63"/>
      <c r="E48" s="36" t="s">
        <v>21</v>
      </c>
      <c r="F48" s="37" t="s">
        <v>95</v>
      </c>
      <c r="G48" s="114">
        <f t="shared" si="3"/>
        <v>0</v>
      </c>
      <c r="H48" s="114"/>
      <c r="I48" s="69"/>
      <c r="J48" s="109"/>
      <c r="K48" s="69"/>
      <c r="L48" s="69"/>
      <c r="M48" s="69"/>
      <c r="N48" s="69"/>
      <c r="O48" s="69"/>
      <c r="P48" s="69"/>
      <c r="Q48" s="7"/>
      <c r="R48" s="7"/>
      <c r="S48" s="7"/>
      <c r="T48" s="7"/>
      <c r="U48" s="7"/>
      <c r="V48" s="7"/>
      <c r="W48" s="7"/>
      <c r="X48" s="7"/>
    </row>
    <row r="49" spans="1:24">
      <c r="A49" s="154" t="s">
        <v>115</v>
      </c>
      <c r="B49" s="152">
        <v>0</v>
      </c>
      <c r="C49" s="153">
        <f t="shared" si="2"/>
        <v>0</v>
      </c>
      <c r="D49" s="63"/>
      <c r="E49" s="36" t="s">
        <v>21</v>
      </c>
      <c r="F49" s="37" t="s">
        <v>115</v>
      </c>
      <c r="G49" s="114">
        <f t="shared" si="3"/>
        <v>0</v>
      </c>
      <c r="H49" s="114"/>
      <c r="I49" s="69"/>
      <c r="J49" s="109"/>
      <c r="K49" s="69"/>
      <c r="L49" s="69"/>
      <c r="M49" s="69"/>
      <c r="N49" s="69"/>
      <c r="O49" s="69"/>
      <c r="P49" s="69"/>
      <c r="Q49" s="7"/>
      <c r="R49" s="7"/>
      <c r="S49" s="7"/>
      <c r="T49" s="7"/>
      <c r="U49" s="7"/>
      <c r="V49" s="7"/>
      <c r="W49" s="7"/>
      <c r="X49" s="7"/>
    </row>
    <row r="50" spans="1:24">
      <c r="A50" s="154" t="s">
        <v>118</v>
      </c>
      <c r="B50" s="152">
        <v>0</v>
      </c>
      <c r="C50" s="153">
        <f t="shared" si="2"/>
        <v>0</v>
      </c>
      <c r="D50" s="63"/>
      <c r="E50" s="36" t="s">
        <v>21</v>
      </c>
      <c r="F50" s="37" t="s">
        <v>118</v>
      </c>
      <c r="G50" s="114">
        <f t="shared" si="3"/>
        <v>0</v>
      </c>
      <c r="H50" s="114"/>
      <c r="I50" s="69"/>
      <c r="J50" s="109"/>
      <c r="K50" s="69"/>
      <c r="L50" s="69"/>
      <c r="M50" s="69"/>
      <c r="N50" s="69"/>
      <c r="O50" s="69"/>
      <c r="P50" s="69"/>
      <c r="Q50" s="7"/>
      <c r="R50" s="7"/>
      <c r="S50" s="7"/>
      <c r="T50" s="7"/>
      <c r="U50" s="7"/>
      <c r="V50" s="7"/>
      <c r="W50" s="7"/>
      <c r="X50" s="7"/>
    </row>
    <row r="51" spans="1:24">
      <c r="A51" s="155" t="s">
        <v>123</v>
      </c>
      <c r="B51" s="152">
        <v>0</v>
      </c>
      <c r="C51" s="153">
        <f t="shared" si="2"/>
        <v>0</v>
      </c>
      <c r="D51" s="63"/>
      <c r="E51" s="36" t="s">
        <v>22</v>
      </c>
      <c r="F51" s="37" t="s">
        <v>123</v>
      </c>
      <c r="G51" s="114">
        <f t="shared" si="3"/>
        <v>0</v>
      </c>
      <c r="H51" s="114"/>
      <c r="I51" s="69"/>
      <c r="J51" s="109"/>
      <c r="K51" s="69"/>
      <c r="L51" s="69"/>
      <c r="M51" s="69"/>
      <c r="N51" s="69"/>
      <c r="O51" s="69"/>
      <c r="P51" s="69"/>
      <c r="Q51" s="7"/>
      <c r="R51" s="7"/>
      <c r="S51" s="7"/>
      <c r="T51" s="7"/>
      <c r="U51" s="7"/>
      <c r="V51" s="7"/>
      <c r="W51" s="7"/>
      <c r="X51" s="7"/>
    </row>
    <row r="52" spans="1:24">
      <c r="A52" s="154" t="s">
        <v>120</v>
      </c>
      <c r="B52" s="152">
        <v>0</v>
      </c>
      <c r="C52" s="153">
        <f t="shared" si="2"/>
        <v>0</v>
      </c>
      <c r="D52" s="63"/>
      <c r="E52" s="36" t="s">
        <v>22</v>
      </c>
      <c r="F52" s="37" t="s">
        <v>120</v>
      </c>
      <c r="G52" s="114">
        <f t="shared" si="3"/>
        <v>0</v>
      </c>
      <c r="H52" s="114"/>
      <c r="I52" s="69"/>
      <c r="J52" s="109"/>
      <c r="K52" s="69"/>
      <c r="L52" s="69"/>
      <c r="M52" s="69"/>
      <c r="N52" s="69"/>
      <c r="O52" s="69"/>
      <c r="P52" s="69"/>
      <c r="Q52" s="7"/>
      <c r="R52" s="7"/>
      <c r="S52" s="7"/>
      <c r="T52" s="7"/>
      <c r="U52" s="7"/>
      <c r="V52" s="7"/>
      <c r="W52" s="7"/>
      <c r="X52" s="7"/>
    </row>
    <row r="53" spans="1:24">
      <c r="A53" s="154" t="s">
        <v>121</v>
      </c>
      <c r="B53" s="152">
        <v>0</v>
      </c>
      <c r="C53" s="153">
        <f t="shared" si="2"/>
        <v>0</v>
      </c>
      <c r="D53" s="63"/>
      <c r="E53" s="36" t="s">
        <v>22</v>
      </c>
      <c r="F53" s="37" t="s">
        <v>121</v>
      </c>
      <c r="G53" s="114">
        <f t="shared" si="3"/>
        <v>0</v>
      </c>
      <c r="H53" s="114"/>
      <c r="I53" s="7"/>
      <c r="J53" s="75"/>
      <c r="K53" s="69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>
      <c r="A54" s="154" t="s">
        <v>119</v>
      </c>
      <c r="B54" s="152">
        <v>0</v>
      </c>
      <c r="C54" s="153">
        <f t="shared" si="2"/>
        <v>0</v>
      </c>
      <c r="D54" s="63"/>
      <c r="E54" s="36" t="s">
        <v>22</v>
      </c>
      <c r="F54" s="37" t="s">
        <v>119</v>
      </c>
      <c r="G54" s="114">
        <f t="shared" si="3"/>
        <v>0</v>
      </c>
      <c r="H54" s="114"/>
      <c r="I54" s="7"/>
      <c r="J54" s="75"/>
      <c r="K54" s="69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>
      <c r="A55" s="155" t="s">
        <v>106</v>
      </c>
      <c r="B55" s="152">
        <v>0</v>
      </c>
      <c r="C55" s="153">
        <f t="shared" si="2"/>
        <v>0</v>
      </c>
      <c r="D55" s="63"/>
      <c r="E55" s="36" t="s">
        <v>23</v>
      </c>
      <c r="F55" s="37" t="s">
        <v>106</v>
      </c>
      <c r="G55" s="114">
        <f t="shared" si="3"/>
        <v>0</v>
      </c>
      <c r="H55" s="114"/>
      <c r="I55" s="7"/>
      <c r="J55" s="75"/>
      <c r="K55" s="69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>
      <c r="A56" s="154" t="s">
        <v>124</v>
      </c>
      <c r="B56" s="152">
        <v>0</v>
      </c>
      <c r="C56" s="153">
        <f t="shared" si="2"/>
        <v>0</v>
      </c>
      <c r="D56" s="63"/>
      <c r="E56" s="36" t="s">
        <v>23</v>
      </c>
      <c r="F56" s="37" t="s">
        <v>124</v>
      </c>
      <c r="G56" s="114">
        <f t="shared" si="3"/>
        <v>0</v>
      </c>
      <c r="H56" s="114"/>
      <c r="I56" s="7"/>
      <c r="J56" s="75"/>
      <c r="K56" s="69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>
      <c r="A57" s="154" t="s">
        <v>126</v>
      </c>
      <c r="B57" s="152">
        <v>150</v>
      </c>
      <c r="C57" s="153">
        <f t="shared" si="2"/>
        <v>2.5</v>
      </c>
      <c r="D57" s="63"/>
      <c r="E57" s="36" t="s">
        <v>23</v>
      </c>
      <c r="F57" s="37" t="s">
        <v>126</v>
      </c>
      <c r="G57" s="114">
        <f t="shared" si="3"/>
        <v>2.5</v>
      </c>
      <c r="H57" s="114"/>
      <c r="I57" s="7"/>
      <c r="J57" s="75"/>
      <c r="K57" s="69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>
      <c r="A58" s="154" t="s">
        <v>127</v>
      </c>
      <c r="B58" s="152">
        <v>0</v>
      </c>
      <c r="C58" s="153">
        <f t="shared" si="2"/>
        <v>0</v>
      </c>
      <c r="D58" s="63"/>
      <c r="E58" s="36" t="s">
        <v>23</v>
      </c>
      <c r="F58" s="37" t="s">
        <v>127</v>
      </c>
      <c r="G58" s="114">
        <f t="shared" si="3"/>
        <v>0</v>
      </c>
      <c r="H58" s="114"/>
      <c r="I58" s="7"/>
      <c r="J58" s="75"/>
      <c r="K58" s="69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>
      <c r="A59" s="154" t="s">
        <v>125</v>
      </c>
      <c r="B59" s="152">
        <v>0</v>
      </c>
      <c r="C59" s="153">
        <f t="shared" si="2"/>
        <v>0</v>
      </c>
      <c r="D59" s="63"/>
      <c r="E59" s="36" t="s">
        <v>23</v>
      </c>
      <c r="F59" s="42" t="s">
        <v>125</v>
      </c>
      <c r="G59" s="114">
        <f t="shared" si="3"/>
        <v>0</v>
      </c>
      <c r="H59" s="114"/>
      <c r="I59" s="7"/>
      <c r="J59" s="75"/>
      <c r="K59" s="69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>
      <c r="A60" s="154" t="s">
        <v>85</v>
      </c>
      <c r="B60" s="152">
        <v>0</v>
      </c>
      <c r="C60" s="153">
        <f t="shared" si="2"/>
        <v>0</v>
      </c>
      <c r="D60" s="63"/>
      <c r="E60" s="36" t="s">
        <v>23</v>
      </c>
      <c r="F60" s="42" t="s">
        <v>85</v>
      </c>
      <c r="G60" s="114">
        <f t="shared" si="3"/>
        <v>0</v>
      </c>
      <c r="H60" s="114"/>
      <c r="I60" s="7"/>
      <c r="J60" s="75"/>
      <c r="K60" s="69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>
      <c r="A61" s="154" t="s">
        <v>179</v>
      </c>
      <c r="B61" s="152">
        <v>0</v>
      </c>
      <c r="C61" s="153">
        <f t="shared" si="2"/>
        <v>0</v>
      </c>
      <c r="D61" s="63"/>
      <c r="E61" s="36" t="s">
        <v>23</v>
      </c>
      <c r="F61" s="37" t="s">
        <v>179</v>
      </c>
      <c r="G61" s="114">
        <f t="shared" si="3"/>
        <v>0</v>
      </c>
      <c r="H61" s="114"/>
      <c r="I61" s="7"/>
      <c r="J61" s="75"/>
      <c r="K61" s="69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>
      <c r="A62" s="154" t="s">
        <v>128</v>
      </c>
      <c r="B62" s="152">
        <v>420</v>
      </c>
      <c r="C62" s="153">
        <f t="shared" si="2"/>
        <v>7</v>
      </c>
      <c r="D62" s="63"/>
      <c r="E62" s="36" t="s">
        <v>23</v>
      </c>
      <c r="F62" s="37" t="s">
        <v>128</v>
      </c>
      <c r="G62" s="114">
        <f t="shared" si="3"/>
        <v>7</v>
      </c>
      <c r="H62" s="114"/>
      <c r="I62" s="7"/>
      <c r="J62" s="75"/>
      <c r="K62" s="69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>
      <c r="A63" s="18"/>
      <c r="B63" s="18"/>
      <c r="C63" s="165" t="str">
        <f t="shared" ref="C63:C100" si="4">IF(ISNUMBER(SEARCH("h",B63)), LEFT(B63,SEARCH("h",B63)-1) + IFERROR(MID(B63,SEARCH("h",B63)+1,LEN(B63)-SEARCH("h",B63)-1)/60, 0), "")</f>
        <v/>
      </c>
      <c r="D63" s="63"/>
      <c r="E63" s="7"/>
      <c r="F63" s="7"/>
      <c r="G63" s="138"/>
      <c r="H63" s="13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>
      <c r="A64" s="18"/>
      <c r="B64" s="18"/>
      <c r="C64" s="165" t="str">
        <f t="shared" si="4"/>
        <v/>
      </c>
      <c r="D64" s="63"/>
      <c r="E64" s="7"/>
      <c r="F64" s="7"/>
      <c r="G64" s="138"/>
      <c r="H64" s="13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>
      <c r="A65" s="18"/>
      <c r="B65" s="18"/>
      <c r="C65" s="165" t="str">
        <f t="shared" si="4"/>
        <v/>
      </c>
      <c r="D65" s="63"/>
      <c r="E65" s="7"/>
      <c r="F65" s="7"/>
      <c r="G65" s="138"/>
      <c r="H65" s="13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>
      <c r="A66" s="18"/>
      <c r="B66" s="18"/>
      <c r="C66" s="165" t="str">
        <f t="shared" si="4"/>
        <v/>
      </c>
      <c r="D66" s="63"/>
      <c r="E66" s="7"/>
      <c r="F66" s="7"/>
      <c r="G66" s="138"/>
      <c r="H66" s="13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>
      <c r="A67" s="18"/>
      <c r="B67" s="18"/>
      <c r="C67" s="165" t="str">
        <f t="shared" si="4"/>
        <v/>
      </c>
      <c r="D67" s="63"/>
      <c r="E67" s="7"/>
      <c r="F67" s="7"/>
      <c r="G67" s="138"/>
      <c r="H67" s="13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>
      <c r="A68" s="18"/>
      <c r="B68" s="18"/>
      <c r="C68" s="165" t="str">
        <f t="shared" si="4"/>
        <v/>
      </c>
      <c r="D68" s="63"/>
      <c r="E68" s="7"/>
      <c r="F68" s="7"/>
      <c r="G68" s="138"/>
      <c r="H68" s="13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>
      <c r="A69" s="18"/>
      <c r="B69" s="18"/>
      <c r="C69" s="165" t="str">
        <f t="shared" si="4"/>
        <v/>
      </c>
      <c r="D69" s="63"/>
      <c r="E69" s="7"/>
      <c r="F69" s="7"/>
      <c r="G69" s="138"/>
      <c r="H69" s="13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>
      <c r="A70" s="18"/>
      <c r="B70" s="18"/>
      <c r="C70" s="165" t="str">
        <f t="shared" si="4"/>
        <v/>
      </c>
      <c r="D70" s="63"/>
      <c r="E70" s="7"/>
      <c r="F70" s="7"/>
      <c r="G70" s="138"/>
      <c r="H70" s="13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>
      <c r="A71" s="18"/>
      <c r="B71" s="18"/>
      <c r="C71" s="165" t="str">
        <f t="shared" si="4"/>
        <v/>
      </c>
      <c r="D71" s="63"/>
      <c r="E71" s="7"/>
      <c r="F71" s="7"/>
      <c r="G71" s="138"/>
      <c r="H71" s="13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>
      <c r="A72" s="18"/>
      <c r="B72" s="18"/>
      <c r="C72" s="165" t="str">
        <f t="shared" si="4"/>
        <v/>
      </c>
      <c r="D72" s="63"/>
      <c r="E72" s="7"/>
      <c r="F72" s="7"/>
      <c r="G72" s="138"/>
      <c r="H72" s="13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>
      <c r="A73" s="18"/>
      <c r="B73" s="18"/>
      <c r="C73" s="165" t="str">
        <f t="shared" si="4"/>
        <v/>
      </c>
      <c r="D73" s="63"/>
      <c r="E73" s="7"/>
      <c r="F73" s="7"/>
      <c r="G73" s="138"/>
      <c r="H73" s="13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>
      <c r="A74" s="18"/>
      <c r="B74" s="18"/>
      <c r="C74" s="165" t="str">
        <f t="shared" si="4"/>
        <v/>
      </c>
      <c r="D74" s="63"/>
      <c r="E74" s="7"/>
      <c r="F74" s="7"/>
      <c r="G74" s="138"/>
      <c r="H74" s="13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>
      <c r="A75" s="18"/>
      <c r="B75" s="18"/>
      <c r="C75" s="165" t="str">
        <f t="shared" si="4"/>
        <v/>
      </c>
      <c r="D75" s="63"/>
      <c r="E75" s="7"/>
      <c r="F75" s="7"/>
      <c r="G75" s="138"/>
      <c r="H75" s="13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>
      <c r="A76" s="18"/>
      <c r="B76" s="18"/>
      <c r="C76" s="165" t="str">
        <f t="shared" si="4"/>
        <v/>
      </c>
      <c r="D76" s="63"/>
      <c r="E76" s="7"/>
      <c r="F76" s="7"/>
      <c r="G76" s="138"/>
      <c r="H76" s="13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>
      <c r="A77" s="18"/>
      <c r="B77" s="18"/>
      <c r="C77" s="165" t="str">
        <f t="shared" si="4"/>
        <v/>
      </c>
      <c r="D77" s="63"/>
      <c r="E77" s="7"/>
      <c r="F77" s="7"/>
      <c r="G77" s="138"/>
      <c r="H77" s="13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>
      <c r="A78" s="18"/>
      <c r="B78" s="18"/>
      <c r="C78" s="165" t="str">
        <f t="shared" si="4"/>
        <v/>
      </c>
      <c r="D78" s="63"/>
      <c r="E78" s="7"/>
      <c r="F78" s="7"/>
      <c r="G78" s="138"/>
      <c r="H78" s="13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>
      <c r="A79" s="18"/>
      <c r="B79" s="18"/>
      <c r="C79" s="165" t="str">
        <f t="shared" si="4"/>
        <v/>
      </c>
      <c r="D79" s="63"/>
      <c r="E79" s="7"/>
      <c r="F79" s="7"/>
      <c r="G79" s="138"/>
      <c r="H79" s="13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>
      <c r="A80" s="18"/>
      <c r="B80" s="18"/>
      <c r="C80" s="165" t="str">
        <f t="shared" si="4"/>
        <v/>
      </c>
      <c r="D80" s="63"/>
      <c r="E80" s="7"/>
      <c r="F80" s="7"/>
      <c r="G80" s="138"/>
      <c r="H80" s="13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>
      <c r="A81" s="18"/>
      <c r="B81" s="18"/>
      <c r="C81" s="165" t="str">
        <f t="shared" si="4"/>
        <v/>
      </c>
      <c r="D81" s="63"/>
      <c r="E81" s="7"/>
      <c r="F81" s="7"/>
      <c r="G81" s="138"/>
      <c r="H81" s="13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>
      <c r="A82" s="18"/>
      <c r="B82" s="18"/>
      <c r="C82" s="165" t="str">
        <f t="shared" si="4"/>
        <v/>
      </c>
      <c r="D82" s="63"/>
      <c r="E82" s="7"/>
      <c r="F82" s="7"/>
      <c r="G82" s="138"/>
      <c r="H82" s="13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>
      <c r="A83" s="18"/>
      <c r="B83" s="18"/>
      <c r="C83" s="165" t="str">
        <f t="shared" si="4"/>
        <v/>
      </c>
      <c r="D83" s="63"/>
      <c r="E83" s="7"/>
      <c r="F83" s="7"/>
      <c r="G83" s="138"/>
      <c r="H83" s="13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>
      <c r="A84" s="18"/>
      <c r="B84" s="18"/>
      <c r="C84" s="165" t="str">
        <f t="shared" si="4"/>
        <v/>
      </c>
      <c r="D84" s="63"/>
      <c r="E84" s="7"/>
      <c r="F84" s="7"/>
      <c r="G84" s="138"/>
      <c r="H84" s="13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>
      <c r="A85" s="18"/>
      <c r="B85" s="18"/>
      <c r="C85" s="165" t="str">
        <f t="shared" si="4"/>
        <v/>
      </c>
      <c r="D85" s="63"/>
      <c r="E85" s="7"/>
      <c r="F85" s="7"/>
      <c r="G85" s="138"/>
      <c r="H85" s="13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>
      <c r="A86" s="18"/>
      <c r="B86" s="18"/>
      <c r="C86" s="165" t="str">
        <f t="shared" si="4"/>
        <v/>
      </c>
      <c r="D86" s="63"/>
      <c r="E86" s="7"/>
      <c r="F86" s="7"/>
      <c r="G86" s="138"/>
      <c r="H86" s="13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>
      <c r="A87" s="18"/>
      <c r="B87" s="18"/>
      <c r="C87" s="165" t="str">
        <f t="shared" si="4"/>
        <v/>
      </c>
      <c r="D87" s="63"/>
      <c r="E87" s="7"/>
      <c r="F87" s="7"/>
      <c r="G87" s="138"/>
      <c r="H87" s="13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>
      <c r="A88" s="18"/>
      <c r="B88" s="18"/>
      <c r="C88" s="165" t="str">
        <f t="shared" si="4"/>
        <v/>
      </c>
      <c r="D88" s="63"/>
      <c r="E88" s="7"/>
      <c r="F88" s="7"/>
      <c r="G88" s="138"/>
      <c r="H88" s="13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>
      <c r="A89" s="18"/>
      <c r="B89" s="18"/>
      <c r="C89" s="165" t="str">
        <f t="shared" si="4"/>
        <v/>
      </c>
      <c r="D89" s="63"/>
      <c r="E89" s="7"/>
      <c r="F89" s="7"/>
      <c r="G89" s="138"/>
      <c r="H89" s="13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>
      <c r="A90" s="18"/>
      <c r="B90" s="18"/>
      <c r="C90" s="165" t="str">
        <f t="shared" si="4"/>
        <v/>
      </c>
      <c r="D90" s="63"/>
      <c r="E90" s="7"/>
      <c r="F90" s="7"/>
      <c r="G90" s="138"/>
      <c r="H90" s="13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>
      <c r="A91" s="18"/>
      <c r="B91" s="18"/>
      <c r="C91" s="165" t="str">
        <f t="shared" si="4"/>
        <v/>
      </c>
      <c r="D91" s="63"/>
      <c r="E91" s="7"/>
      <c r="F91" s="7"/>
      <c r="G91" s="138"/>
      <c r="H91" s="13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>
      <c r="A92" s="18"/>
      <c r="B92" s="18"/>
      <c r="C92" s="165" t="str">
        <f t="shared" si="4"/>
        <v/>
      </c>
      <c r="D92" s="63"/>
      <c r="E92" s="7"/>
      <c r="F92" s="7"/>
      <c r="G92" s="138"/>
      <c r="H92" s="13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>
      <c r="A93" s="18"/>
      <c r="B93" s="18"/>
      <c r="C93" s="165" t="str">
        <f t="shared" si="4"/>
        <v/>
      </c>
      <c r="D93" s="63"/>
      <c r="E93" s="7"/>
      <c r="F93" s="7"/>
      <c r="G93" s="138"/>
      <c r="H93" s="13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>
      <c r="A94" s="18"/>
      <c r="B94" s="18"/>
      <c r="C94" s="165" t="str">
        <f t="shared" si="4"/>
        <v/>
      </c>
      <c r="D94" s="63"/>
      <c r="E94" s="7"/>
      <c r="F94" s="7"/>
      <c r="G94" s="138"/>
      <c r="H94" s="138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>
      <c r="A95" s="18"/>
      <c r="B95" s="18"/>
      <c r="C95" s="165" t="str">
        <f t="shared" si="4"/>
        <v/>
      </c>
      <c r="D95" s="63"/>
      <c r="E95" s="7"/>
      <c r="F95" s="7"/>
      <c r="G95" s="138"/>
      <c r="H95" s="13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>
      <c r="A96" s="18"/>
      <c r="B96" s="18"/>
      <c r="C96" s="165" t="str">
        <f t="shared" si="4"/>
        <v/>
      </c>
      <c r="D96" s="63"/>
      <c r="E96" s="7"/>
      <c r="F96" s="7"/>
      <c r="G96" s="138"/>
      <c r="H96" s="13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>
      <c r="A97" s="18"/>
      <c r="B97" s="18"/>
      <c r="C97" s="165" t="str">
        <f t="shared" si="4"/>
        <v/>
      </c>
      <c r="D97" s="63"/>
      <c r="E97" s="7"/>
      <c r="F97" s="7"/>
      <c r="G97" s="138"/>
      <c r="H97" s="13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>
      <c r="A98" s="18"/>
      <c r="B98" s="18"/>
      <c r="C98" s="165" t="str">
        <f t="shared" si="4"/>
        <v/>
      </c>
      <c r="D98" s="63"/>
      <c r="E98" s="7"/>
      <c r="F98" s="7"/>
      <c r="G98" s="138"/>
      <c r="H98" s="13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>
      <c r="A99" s="18"/>
      <c r="B99" s="18"/>
      <c r="C99" s="165" t="str">
        <f t="shared" si="4"/>
        <v/>
      </c>
      <c r="D99" s="63"/>
      <c r="E99" s="7"/>
      <c r="F99" s="7"/>
      <c r="G99" s="138"/>
      <c r="H99" s="13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>
      <c r="A100" s="18"/>
      <c r="B100" s="18"/>
      <c r="C100" s="165" t="str">
        <f t="shared" si="4"/>
        <v/>
      </c>
      <c r="D100" s="63"/>
      <c r="E100" s="7"/>
      <c r="F100" s="7"/>
      <c r="G100" s="138"/>
      <c r="H100" s="13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>
      <c r="A101" s="18"/>
      <c r="B101" s="18"/>
      <c r="C101" s="170"/>
      <c r="D101" s="63"/>
      <c r="E101" s="7"/>
      <c r="F101" s="7"/>
      <c r="G101" s="138"/>
      <c r="H101" s="13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>
      <c r="A102" s="18"/>
      <c r="B102" s="18"/>
      <c r="C102" s="170"/>
      <c r="D102" s="63"/>
      <c r="E102" s="7"/>
      <c r="F102" s="7"/>
      <c r="G102" s="138"/>
      <c r="H102" s="13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>
      <c r="A103" s="18"/>
      <c r="B103" s="18"/>
      <c r="C103" s="170"/>
      <c r="D103" s="63"/>
      <c r="E103" s="7"/>
      <c r="F103" s="7"/>
      <c r="G103" s="138"/>
      <c r="H103" s="13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>
      <c r="A104" s="18"/>
      <c r="B104" s="18"/>
      <c r="C104" s="170"/>
      <c r="D104" s="63"/>
      <c r="E104" s="7"/>
      <c r="F104" s="7"/>
      <c r="G104" s="138"/>
      <c r="H104" s="13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>
      <c r="A105" s="18"/>
      <c r="B105" s="18"/>
      <c r="C105" s="170"/>
      <c r="D105" s="63"/>
      <c r="E105" s="7"/>
      <c r="F105" s="7"/>
      <c r="G105" s="138"/>
      <c r="H105" s="13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>
      <c r="A106" s="18"/>
      <c r="B106" s="18"/>
      <c r="C106" s="170"/>
      <c r="D106" s="63"/>
      <c r="E106" s="7"/>
      <c r="F106" s="7"/>
      <c r="G106" s="138"/>
      <c r="H106" s="13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>
      <c r="A107" s="18"/>
      <c r="B107" s="18"/>
      <c r="C107" s="170"/>
      <c r="D107" s="63"/>
      <c r="E107" s="7"/>
      <c r="F107" s="7"/>
      <c r="G107" s="138"/>
      <c r="H107" s="13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>
      <c r="A108" s="18"/>
      <c r="B108" s="18"/>
      <c r="C108" s="170"/>
      <c r="D108" s="63"/>
      <c r="E108" s="7"/>
      <c r="F108" s="7"/>
      <c r="G108" s="138"/>
      <c r="H108" s="13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>
      <c r="A109" s="18"/>
      <c r="B109" s="18"/>
      <c r="C109" s="170"/>
      <c r="D109" s="63"/>
      <c r="E109" s="7"/>
      <c r="F109" s="7"/>
      <c r="G109" s="138"/>
      <c r="H109" s="13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>
      <c r="A110" s="18"/>
      <c r="B110" s="18"/>
      <c r="C110" s="170"/>
      <c r="D110" s="7"/>
      <c r="E110" s="7"/>
      <c r="F110" s="7"/>
      <c r="G110" s="138"/>
      <c r="H110" s="13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>
      <c r="A111" s="18"/>
      <c r="B111" s="18"/>
      <c r="C111" s="170"/>
      <c r="D111" s="7"/>
      <c r="E111" s="7"/>
      <c r="F111" s="7"/>
      <c r="G111" s="138"/>
      <c r="H111" s="13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>
      <c r="A112" s="18"/>
      <c r="B112" s="18"/>
      <c r="C112" s="170"/>
      <c r="D112" s="7"/>
      <c r="E112" s="7"/>
      <c r="F112" s="7"/>
      <c r="G112" s="138"/>
      <c r="H112" s="13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>
      <c r="A113" s="18"/>
      <c r="B113" s="18"/>
      <c r="C113" s="170"/>
      <c r="D113" s="7"/>
      <c r="E113" s="7"/>
      <c r="F113" s="7"/>
      <c r="G113" s="138"/>
      <c r="H113" s="13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>
      <c r="A114" s="18"/>
      <c r="B114" s="18"/>
      <c r="C114" s="170"/>
      <c r="D114" s="7"/>
      <c r="E114" s="7"/>
      <c r="F114" s="7"/>
      <c r="G114" s="138"/>
      <c r="H114" s="13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>
      <c r="A115" s="18"/>
      <c r="B115" s="18"/>
      <c r="C115" s="170"/>
      <c r="D115" s="7"/>
      <c r="E115" s="7"/>
      <c r="F115" s="7"/>
      <c r="G115" s="138"/>
      <c r="H115" s="13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>
      <c r="A116" s="18"/>
      <c r="B116" s="18"/>
      <c r="C116" s="170"/>
      <c r="D116" s="7"/>
      <c r="E116" s="7"/>
      <c r="F116" s="7"/>
      <c r="G116" s="138"/>
      <c r="H116" s="13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>
      <c r="A117" s="18"/>
      <c r="B117" s="18"/>
      <c r="C117" s="170"/>
      <c r="D117" s="7"/>
      <c r="E117" s="7"/>
      <c r="F117" s="7"/>
      <c r="G117" s="138"/>
      <c r="H117" s="13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>
      <c r="A118" s="18"/>
      <c r="B118" s="18"/>
      <c r="C118" s="170"/>
      <c r="D118" s="7"/>
      <c r="E118" s="7"/>
      <c r="F118" s="7"/>
      <c r="G118" s="138"/>
      <c r="H118" s="13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>
      <c r="A119" s="18"/>
      <c r="B119" s="18"/>
      <c r="C119" s="170"/>
      <c r="D119" s="7"/>
      <c r="E119" s="7"/>
      <c r="F119" s="7"/>
      <c r="G119" s="138"/>
      <c r="H119" s="13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>
      <c r="A120" s="18"/>
      <c r="B120" s="18"/>
      <c r="C120" s="170"/>
      <c r="D120" s="7"/>
      <c r="E120" s="7"/>
      <c r="F120" s="7"/>
      <c r="G120" s="138"/>
      <c r="H120" s="13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>
      <c r="A121" s="18"/>
      <c r="B121" s="18"/>
      <c r="C121" s="170"/>
      <c r="D121" s="7"/>
      <c r="E121" s="7"/>
      <c r="F121" s="7"/>
      <c r="G121" s="138"/>
      <c r="H121" s="13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>
      <c r="A122" s="18"/>
      <c r="B122" s="18"/>
      <c r="C122" s="170"/>
      <c r="D122" s="7"/>
      <c r="E122" s="7"/>
      <c r="F122" s="7"/>
      <c r="G122" s="138"/>
      <c r="H122" s="13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>
      <c r="A123" s="18"/>
      <c r="B123" s="18"/>
      <c r="C123" s="170"/>
      <c r="D123" s="7"/>
      <c r="E123" s="7"/>
      <c r="F123" s="7"/>
      <c r="G123" s="138"/>
      <c r="H123" s="13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>
      <c r="A124" s="18"/>
      <c r="B124" s="18"/>
      <c r="C124" s="170"/>
      <c r="D124" s="7"/>
      <c r="E124" s="7"/>
      <c r="F124" s="7"/>
      <c r="G124" s="138"/>
      <c r="H124" s="13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>
      <c r="A125" s="18"/>
      <c r="B125" s="18"/>
      <c r="C125" s="170"/>
      <c r="D125" s="7"/>
      <c r="E125" s="7"/>
      <c r="F125" s="7"/>
      <c r="G125" s="138"/>
      <c r="H125" s="13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>
      <c r="A126" s="18"/>
      <c r="B126" s="18"/>
      <c r="C126" s="170"/>
      <c r="D126" s="7"/>
      <c r="E126" s="7"/>
      <c r="F126" s="7"/>
      <c r="G126" s="138"/>
      <c r="H126" s="13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>
      <c r="A127" s="18"/>
      <c r="B127" s="18"/>
      <c r="C127" s="170"/>
      <c r="D127" s="7"/>
      <c r="E127" s="7"/>
      <c r="F127" s="7"/>
      <c r="G127" s="138"/>
      <c r="H127" s="13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>
      <c r="A128" s="18"/>
      <c r="B128" s="18"/>
      <c r="C128" s="170"/>
      <c r="D128" s="7"/>
      <c r="E128" s="7"/>
      <c r="F128" s="7"/>
      <c r="G128" s="138"/>
      <c r="H128" s="13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>
      <c r="A129" s="18"/>
      <c r="B129" s="18"/>
      <c r="C129" s="170"/>
      <c r="D129" s="7"/>
      <c r="E129" s="7"/>
      <c r="F129" s="7"/>
      <c r="G129" s="138"/>
      <c r="H129" s="13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>
      <c r="A130" s="18"/>
      <c r="B130" s="18"/>
      <c r="C130" s="170"/>
      <c r="D130" s="7"/>
      <c r="E130" s="7"/>
      <c r="F130" s="7"/>
      <c r="G130" s="138"/>
      <c r="H130" s="13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>
      <c r="A131" s="18"/>
      <c r="B131" s="18"/>
      <c r="C131" s="170"/>
      <c r="D131" s="7"/>
      <c r="E131" s="7"/>
      <c r="F131" s="7"/>
      <c r="G131" s="138"/>
      <c r="H131" s="13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>
      <c r="A132" s="18"/>
      <c r="B132" s="18"/>
      <c r="C132" s="170"/>
      <c r="D132" s="7"/>
      <c r="E132" s="7"/>
      <c r="F132" s="7"/>
      <c r="G132" s="138"/>
      <c r="H132" s="13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>
      <c r="A133" s="18"/>
      <c r="B133" s="18"/>
      <c r="C133" s="170"/>
      <c r="D133" s="7"/>
      <c r="E133" s="7"/>
      <c r="F133" s="7"/>
      <c r="G133" s="138"/>
      <c r="H133" s="13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>
      <c r="A134" s="18"/>
      <c r="B134" s="18"/>
      <c r="C134" s="170"/>
      <c r="D134" s="7"/>
      <c r="E134" s="7"/>
      <c r="F134" s="7"/>
      <c r="G134" s="138"/>
      <c r="H134" s="13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>
      <c r="A135" s="18"/>
      <c r="B135" s="18"/>
      <c r="C135" s="170"/>
      <c r="D135" s="7"/>
      <c r="E135" s="7"/>
      <c r="F135" s="7"/>
      <c r="G135" s="138"/>
      <c r="H135" s="13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>
      <c r="A136" s="18"/>
      <c r="B136" s="18"/>
      <c r="C136" s="170"/>
      <c r="D136" s="7"/>
      <c r="E136" s="7"/>
      <c r="F136" s="7"/>
      <c r="G136" s="138"/>
      <c r="H136" s="13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>
      <c r="A137" s="18"/>
      <c r="B137" s="18"/>
      <c r="C137" s="170"/>
      <c r="D137" s="7"/>
      <c r="E137" s="7"/>
      <c r="F137" s="7"/>
      <c r="G137" s="138"/>
      <c r="H137" s="13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>
      <c r="A138" s="18"/>
      <c r="B138" s="18"/>
      <c r="C138" s="170"/>
      <c r="D138" s="7"/>
      <c r="E138" s="7"/>
      <c r="F138" s="7"/>
      <c r="G138" s="138"/>
      <c r="H138" s="13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>
      <c r="A139" s="18"/>
      <c r="B139" s="18"/>
      <c r="C139" s="170"/>
      <c r="D139" s="7"/>
      <c r="E139" s="7"/>
      <c r="F139" s="7"/>
      <c r="G139" s="138"/>
      <c r="H139" s="13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>
      <c r="A140" s="18"/>
      <c r="B140" s="18"/>
      <c r="C140" s="170"/>
      <c r="D140" s="7"/>
      <c r="E140" s="7"/>
      <c r="F140" s="7"/>
      <c r="G140" s="138"/>
      <c r="H140" s="13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>
      <c r="A141" s="18"/>
      <c r="B141" s="18"/>
      <c r="C141" s="170"/>
      <c r="D141" s="7"/>
      <c r="E141" s="7"/>
      <c r="F141" s="7"/>
      <c r="G141" s="138"/>
      <c r="H141" s="13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>
      <c r="A142" s="18"/>
      <c r="B142" s="18"/>
      <c r="C142" s="170"/>
      <c r="D142" s="7"/>
      <c r="E142" s="7"/>
      <c r="F142" s="7"/>
      <c r="G142" s="138"/>
      <c r="H142" s="13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>
      <c r="A143" s="18"/>
      <c r="B143" s="18"/>
      <c r="C143" s="170"/>
      <c r="D143" s="7"/>
      <c r="E143" s="7"/>
      <c r="F143" s="7"/>
      <c r="G143" s="138"/>
      <c r="H143" s="13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>
      <c r="A144" s="18"/>
      <c r="B144" s="18"/>
      <c r="C144" s="170"/>
      <c r="D144" s="7"/>
      <c r="E144" s="7"/>
      <c r="F144" s="7"/>
      <c r="G144" s="138"/>
      <c r="H144" s="13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>
      <c r="A145" s="18"/>
      <c r="B145" s="18"/>
      <c r="C145" s="170"/>
      <c r="D145" s="7"/>
      <c r="E145" s="7"/>
      <c r="F145" s="7"/>
      <c r="G145" s="138"/>
      <c r="H145" s="13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>
      <c r="A146" s="18"/>
      <c r="B146" s="18"/>
      <c r="C146" s="170"/>
      <c r="D146" s="7"/>
      <c r="E146" s="7"/>
      <c r="F146" s="7"/>
      <c r="G146" s="138"/>
      <c r="H146" s="13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>
      <c r="A147" s="18"/>
      <c r="B147" s="18"/>
      <c r="C147" s="170"/>
      <c r="D147" s="7"/>
      <c r="E147" s="7"/>
      <c r="F147" s="7"/>
      <c r="G147" s="138"/>
      <c r="H147" s="13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>
      <c r="A148" s="18"/>
      <c r="B148" s="18"/>
      <c r="C148" s="170"/>
      <c r="D148" s="7"/>
      <c r="E148" s="7"/>
      <c r="F148" s="7"/>
      <c r="G148" s="138"/>
      <c r="H148" s="13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>
      <c r="A149" s="18"/>
      <c r="B149" s="18"/>
      <c r="C149" s="170"/>
      <c r="D149" s="7"/>
      <c r="E149" s="7"/>
      <c r="F149" s="7"/>
      <c r="G149" s="138"/>
      <c r="H149" s="13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>
      <c r="A150" s="18"/>
      <c r="B150" s="18"/>
      <c r="C150" s="170"/>
      <c r="D150" s="7"/>
      <c r="E150" s="7"/>
      <c r="F150" s="7"/>
      <c r="G150" s="138"/>
      <c r="H150" s="13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>
      <c r="A151" s="18"/>
      <c r="B151" s="18"/>
      <c r="C151" s="170"/>
      <c r="D151" s="7"/>
      <c r="E151" s="7"/>
      <c r="F151" s="7"/>
      <c r="G151" s="138"/>
      <c r="H151" s="13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>
      <c r="A152" s="18"/>
      <c r="B152" s="18"/>
      <c r="C152" s="170"/>
      <c r="D152" s="7"/>
      <c r="E152" s="7"/>
      <c r="F152" s="7"/>
      <c r="G152" s="138"/>
      <c r="H152" s="13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>
      <c r="A153" s="18"/>
      <c r="B153" s="18"/>
      <c r="C153" s="170"/>
      <c r="D153" s="7"/>
      <c r="E153" s="7"/>
      <c r="F153" s="7"/>
      <c r="G153" s="138"/>
      <c r="H153" s="13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>
      <c r="A154" s="18"/>
      <c r="B154" s="18"/>
      <c r="C154" s="170"/>
      <c r="D154" s="7"/>
      <c r="E154" s="7"/>
      <c r="F154" s="7"/>
      <c r="G154" s="138"/>
      <c r="H154" s="13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>
      <c r="A155" s="18"/>
      <c r="B155" s="18"/>
      <c r="C155" s="170"/>
      <c r="D155" s="7"/>
      <c r="E155" s="7"/>
      <c r="F155" s="7"/>
      <c r="G155" s="138"/>
      <c r="H155" s="13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>
      <c r="A156" s="18"/>
      <c r="B156" s="18"/>
      <c r="C156" s="170"/>
      <c r="D156" s="7"/>
      <c r="E156" s="7"/>
      <c r="F156" s="7"/>
      <c r="G156" s="138"/>
      <c r="H156" s="13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>
      <c r="A157" s="18"/>
      <c r="B157" s="18"/>
      <c r="C157" s="170"/>
      <c r="D157" s="7"/>
      <c r="E157" s="7"/>
      <c r="F157" s="7"/>
      <c r="G157" s="138"/>
      <c r="H157" s="13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>
      <c r="A158" s="18"/>
      <c r="B158" s="18"/>
      <c r="C158" s="170"/>
      <c r="D158" s="7"/>
      <c r="E158" s="7"/>
      <c r="F158" s="7"/>
      <c r="G158" s="138"/>
      <c r="H158" s="13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>
      <c r="A159" s="18"/>
      <c r="B159" s="18"/>
      <c r="C159" s="170"/>
      <c r="D159" s="7"/>
      <c r="E159" s="7"/>
      <c r="F159" s="7"/>
      <c r="G159" s="138"/>
      <c r="H159" s="13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>
      <c r="A160" s="18"/>
      <c r="B160" s="18"/>
      <c r="C160" s="170"/>
      <c r="D160" s="7"/>
      <c r="E160" s="7"/>
      <c r="F160" s="7"/>
      <c r="G160" s="138"/>
      <c r="H160" s="13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>
      <c r="A161" s="18"/>
      <c r="B161" s="18"/>
      <c r="C161" s="170"/>
      <c r="D161" s="7"/>
      <c r="E161" s="7"/>
      <c r="F161" s="7"/>
      <c r="G161" s="138"/>
      <c r="H161" s="13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>
      <c r="A162" s="18"/>
      <c r="B162" s="18"/>
      <c r="C162" s="170"/>
      <c r="D162" s="7"/>
      <c r="E162" s="7"/>
      <c r="F162" s="7"/>
      <c r="G162" s="138"/>
      <c r="H162" s="13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>
      <c r="A163" s="18"/>
      <c r="B163" s="18"/>
      <c r="C163" s="170"/>
      <c r="D163" s="7"/>
      <c r="E163" s="7"/>
      <c r="F163" s="7"/>
      <c r="G163" s="138"/>
      <c r="H163" s="13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>
      <c r="A164" s="18"/>
      <c r="B164" s="18"/>
      <c r="C164" s="170"/>
      <c r="D164" s="7"/>
      <c r="E164" s="7"/>
      <c r="F164" s="7"/>
      <c r="G164" s="138"/>
      <c r="H164" s="13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>
      <c r="A165" s="18"/>
      <c r="B165" s="18"/>
      <c r="C165" s="170"/>
      <c r="D165" s="7"/>
      <c r="E165" s="7"/>
      <c r="F165" s="7"/>
      <c r="G165" s="138"/>
      <c r="H165" s="13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>
      <c r="A166" s="18"/>
      <c r="B166" s="18"/>
      <c r="C166" s="170"/>
      <c r="D166" s="7"/>
      <c r="E166" s="7"/>
      <c r="F166" s="7"/>
      <c r="G166" s="138"/>
      <c r="H166" s="13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>
      <c r="A167" s="18"/>
      <c r="B167" s="18"/>
      <c r="C167" s="170"/>
      <c r="D167" s="7"/>
      <c r="E167" s="7"/>
      <c r="F167" s="7"/>
      <c r="G167" s="138"/>
      <c r="H167" s="13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>
      <c r="A168" s="18"/>
      <c r="B168" s="18"/>
      <c r="C168" s="170"/>
      <c r="D168" s="7"/>
      <c r="E168" s="7"/>
      <c r="F168" s="7"/>
      <c r="G168" s="138"/>
      <c r="H168" s="13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>
      <c r="A169" s="18"/>
      <c r="B169" s="18"/>
      <c r="C169" s="170"/>
      <c r="D169" s="7"/>
      <c r="E169" s="7"/>
      <c r="F169" s="7"/>
      <c r="G169" s="138"/>
      <c r="H169" s="13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>
      <c r="A170" s="18"/>
      <c r="B170" s="18"/>
      <c r="C170" s="170"/>
      <c r="D170" s="7"/>
      <c r="E170" s="7"/>
      <c r="F170" s="7"/>
      <c r="G170" s="138"/>
      <c r="H170" s="13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>
      <c r="A171" s="18"/>
      <c r="B171" s="18"/>
      <c r="C171" s="170"/>
      <c r="D171" s="7"/>
      <c r="E171" s="7"/>
      <c r="F171" s="7"/>
      <c r="G171" s="138"/>
      <c r="H171" s="13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>
      <c r="A172" s="18"/>
      <c r="B172" s="18"/>
      <c r="C172" s="170"/>
      <c r="D172" s="7"/>
      <c r="E172" s="7"/>
      <c r="F172" s="7"/>
      <c r="G172" s="138"/>
      <c r="H172" s="13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>
      <c r="A173" s="18"/>
      <c r="B173" s="18"/>
      <c r="C173" s="170"/>
      <c r="D173" s="7"/>
      <c r="E173" s="7"/>
      <c r="F173" s="7"/>
      <c r="G173" s="138"/>
      <c r="H173" s="13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>
      <c r="A174" s="18"/>
      <c r="B174" s="18"/>
      <c r="C174" s="170"/>
      <c r="D174" s="7"/>
      <c r="E174" s="7"/>
      <c r="F174" s="7"/>
      <c r="G174" s="138"/>
      <c r="H174" s="13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>
      <c r="A175" s="18"/>
      <c r="B175" s="18"/>
      <c r="C175" s="170"/>
      <c r="D175" s="7"/>
      <c r="E175" s="7"/>
      <c r="F175" s="7"/>
      <c r="G175" s="138"/>
      <c r="H175" s="13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>
      <c r="A176" s="18"/>
      <c r="B176" s="18"/>
      <c r="C176" s="170"/>
      <c r="D176" s="7"/>
      <c r="E176" s="7"/>
      <c r="F176" s="7"/>
      <c r="G176" s="138"/>
      <c r="H176" s="13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>
      <c r="A177" s="18"/>
      <c r="B177" s="18"/>
      <c r="C177" s="170"/>
      <c r="D177" s="7"/>
      <c r="E177" s="7"/>
      <c r="F177" s="7"/>
      <c r="G177" s="138"/>
      <c r="H177" s="13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>
      <c r="A178" s="18"/>
      <c r="B178" s="18"/>
      <c r="C178" s="170"/>
      <c r="D178" s="7"/>
      <c r="E178" s="7"/>
      <c r="F178" s="7"/>
      <c r="G178" s="138"/>
      <c r="H178" s="13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>
      <c r="A179" s="18"/>
      <c r="B179" s="18"/>
      <c r="C179" s="170"/>
      <c r="D179" s="7"/>
      <c r="E179" s="7"/>
      <c r="F179" s="7"/>
      <c r="G179" s="138"/>
      <c r="H179" s="13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>
      <c r="A180" s="18"/>
      <c r="B180" s="18"/>
      <c r="C180" s="170"/>
      <c r="D180" s="7"/>
      <c r="E180" s="7"/>
      <c r="F180" s="7"/>
      <c r="G180" s="138"/>
      <c r="H180" s="13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>
      <c r="A181" s="18"/>
      <c r="B181" s="18"/>
      <c r="C181" s="170"/>
      <c r="D181" s="7"/>
      <c r="E181" s="7"/>
      <c r="F181" s="7"/>
      <c r="G181" s="138"/>
      <c r="H181" s="13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>
      <c r="A182" s="18"/>
      <c r="B182" s="18"/>
      <c r="C182" s="170"/>
      <c r="D182" s="7"/>
      <c r="E182" s="7"/>
      <c r="F182" s="7"/>
      <c r="G182" s="138"/>
      <c r="H182" s="13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>
      <c r="A183" s="18"/>
      <c r="B183" s="18"/>
      <c r="C183" s="170"/>
      <c r="D183" s="7"/>
      <c r="E183" s="7"/>
      <c r="F183" s="7"/>
      <c r="G183" s="138"/>
      <c r="H183" s="13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>
      <c r="A184" s="18"/>
      <c r="B184" s="18"/>
      <c r="C184" s="170"/>
      <c r="D184" s="7"/>
      <c r="E184" s="7"/>
      <c r="F184" s="7"/>
      <c r="G184" s="138"/>
      <c r="H184" s="13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>
      <c r="A185" s="18"/>
      <c r="B185" s="18"/>
      <c r="C185" s="170"/>
      <c r="D185" s="7"/>
      <c r="E185" s="7"/>
      <c r="F185" s="7"/>
      <c r="G185" s="138"/>
      <c r="H185" s="13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>
      <c r="A186" s="18"/>
      <c r="B186" s="18"/>
      <c r="C186" s="170"/>
      <c r="D186" s="7"/>
      <c r="E186" s="7"/>
      <c r="F186" s="7"/>
      <c r="G186" s="138"/>
      <c r="H186" s="13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>
      <c r="A187" s="18"/>
      <c r="B187" s="18"/>
      <c r="C187" s="170"/>
      <c r="D187" s="7"/>
      <c r="E187" s="7"/>
      <c r="F187" s="7"/>
      <c r="G187" s="138"/>
      <c r="H187" s="13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>
      <c r="A188" s="18"/>
      <c r="B188" s="18"/>
      <c r="C188" s="170"/>
      <c r="D188" s="7"/>
      <c r="E188" s="7"/>
      <c r="F188" s="7"/>
      <c r="G188" s="138"/>
      <c r="H188" s="13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>
      <c r="A189" s="18"/>
      <c r="B189" s="18"/>
      <c r="C189" s="170"/>
      <c r="D189" s="7"/>
      <c r="E189" s="7"/>
      <c r="F189" s="7"/>
      <c r="G189" s="138"/>
      <c r="H189" s="13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>
      <c r="A190" s="18"/>
      <c r="B190" s="18"/>
      <c r="C190" s="170"/>
      <c r="D190" s="7"/>
      <c r="E190" s="7"/>
      <c r="F190" s="7"/>
      <c r="G190" s="138"/>
      <c r="H190" s="13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>
      <c r="A191" s="18"/>
      <c r="B191" s="18"/>
      <c r="C191" s="170"/>
      <c r="D191" s="7"/>
      <c r="E191" s="7"/>
      <c r="F191" s="7"/>
      <c r="G191" s="138"/>
      <c r="H191" s="13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>
      <c r="A192" s="18"/>
      <c r="B192" s="18"/>
      <c r="C192" s="170"/>
      <c r="D192" s="7"/>
      <c r="E192" s="7"/>
      <c r="F192" s="7"/>
      <c r="G192" s="138"/>
      <c r="H192" s="13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>
      <c r="A193" s="18"/>
      <c r="B193" s="18"/>
      <c r="C193" s="170"/>
      <c r="D193" s="7"/>
      <c r="E193" s="7"/>
      <c r="F193" s="7"/>
      <c r="G193" s="138"/>
      <c r="H193" s="13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>
      <c r="A194" s="18"/>
      <c r="B194" s="18"/>
      <c r="C194" s="170"/>
      <c r="D194" s="7"/>
      <c r="E194" s="7"/>
      <c r="F194" s="7"/>
      <c r="G194" s="138"/>
      <c r="H194" s="13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>
      <c r="A195" s="18"/>
      <c r="B195" s="18"/>
      <c r="C195" s="170"/>
      <c r="D195" s="7"/>
      <c r="E195" s="7"/>
      <c r="F195" s="7"/>
      <c r="G195" s="138"/>
      <c r="H195" s="13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>
      <c r="A196" s="18"/>
      <c r="B196" s="18"/>
      <c r="C196" s="170"/>
      <c r="D196" s="7"/>
      <c r="E196" s="7"/>
      <c r="F196" s="7"/>
      <c r="G196" s="138"/>
      <c r="H196" s="13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>
      <c r="A197" s="18"/>
      <c r="B197" s="18"/>
      <c r="C197" s="170"/>
      <c r="D197" s="7"/>
      <c r="E197" s="7"/>
      <c r="F197" s="7"/>
      <c r="G197" s="138"/>
      <c r="H197" s="13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>
      <c r="A198" s="18"/>
      <c r="B198" s="18"/>
      <c r="C198" s="170"/>
      <c r="D198" s="7"/>
      <c r="E198" s="7"/>
      <c r="F198" s="7"/>
      <c r="G198" s="138"/>
      <c r="H198" s="13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>
      <c r="A199" s="18"/>
      <c r="B199" s="18"/>
      <c r="C199" s="170"/>
      <c r="D199" s="7"/>
      <c r="E199" s="7"/>
      <c r="F199" s="7"/>
      <c r="G199" s="138"/>
      <c r="H199" s="13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>
      <c r="A200" s="18"/>
      <c r="B200" s="18"/>
      <c r="C200" s="170"/>
      <c r="D200" s="7"/>
      <c r="E200" s="7"/>
      <c r="F200" s="7"/>
      <c r="G200" s="138"/>
      <c r="H200" s="13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>
      <c r="A201" s="18"/>
      <c r="B201" s="18"/>
      <c r="C201" s="170"/>
      <c r="D201" s="7"/>
      <c r="E201" s="7"/>
      <c r="F201" s="7"/>
      <c r="G201" s="138"/>
      <c r="H201" s="13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>
      <c r="A202" s="18"/>
      <c r="B202" s="18"/>
      <c r="C202" s="170"/>
      <c r="D202" s="7"/>
      <c r="E202" s="7"/>
      <c r="F202" s="7"/>
      <c r="G202" s="138"/>
      <c r="H202" s="13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>
      <c r="A203" s="18"/>
      <c r="B203" s="18"/>
      <c r="C203" s="170"/>
      <c r="D203" s="7"/>
      <c r="E203" s="7"/>
      <c r="F203" s="7"/>
      <c r="G203" s="138"/>
      <c r="H203" s="13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>
      <c r="A204" s="18"/>
      <c r="B204" s="18"/>
      <c r="C204" s="170"/>
      <c r="D204" s="7"/>
      <c r="E204" s="7"/>
      <c r="F204" s="7"/>
      <c r="G204" s="138"/>
      <c r="H204" s="13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>
      <c r="A205" s="18"/>
      <c r="B205" s="18"/>
      <c r="C205" s="170"/>
      <c r="D205" s="7"/>
      <c r="E205" s="7"/>
      <c r="F205" s="7"/>
      <c r="G205" s="138"/>
      <c r="H205" s="13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>
      <c r="A206" s="18"/>
      <c r="B206" s="18"/>
      <c r="C206" s="170"/>
      <c r="D206" s="7"/>
      <c r="E206" s="7"/>
      <c r="F206" s="7"/>
      <c r="G206" s="138"/>
      <c r="H206" s="13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>
      <c r="A207" s="18"/>
      <c r="B207" s="18"/>
      <c r="C207" s="170"/>
      <c r="D207" s="7"/>
      <c r="E207" s="7"/>
      <c r="F207" s="7"/>
      <c r="G207" s="138"/>
      <c r="H207" s="13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>
      <c r="A208" s="18"/>
      <c r="B208" s="18"/>
      <c r="C208" s="170"/>
      <c r="D208" s="7"/>
      <c r="E208" s="7"/>
      <c r="F208" s="7"/>
      <c r="G208" s="138"/>
      <c r="H208" s="13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>
      <c r="A209" s="18"/>
      <c r="B209" s="18"/>
      <c r="C209" s="170"/>
      <c r="D209" s="7"/>
      <c r="E209" s="7"/>
      <c r="F209" s="7"/>
      <c r="G209" s="138"/>
      <c r="H209" s="13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>
      <c r="A210" s="18"/>
      <c r="B210" s="18"/>
      <c r="C210" s="170"/>
      <c r="D210" s="7"/>
      <c r="E210" s="7"/>
      <c r="F210" s="7"/>
      <c r="G210" s="138"/>
      <c r="H210" s="13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>
      <c r="A211" s="18"/>
      <c r="B211" s="18"/>
      <c r="C211" s="170"/>
      <c r="D211" s="7"/>
      <c r="E211" s="7"/>
      <c r="F211" s="7"/>
      <c r="G211" s="138"/>
      <c r="H211" s="13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>
      <c r="A212" s="18"/>
      <c r="B212" s="18"/>
      <c r="C212" s="170"/>
      <c r="D212" s="7"/>
      <c r="E212" s="7"/>
      <c r="F212" s="7"/>
      <c r="G212" s="138"/>
      <c r="H212" s="13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>
      <c r="A213" s="18"/>
      <c r="B213" s="18"/>
      <c r="C213" s="170"/>
      <c r="D213" s="7"/>
      <c r="E213" s="7"/>
      <c r="F213" s="7"/>
      <c r="G213" s="138"/>
      <c r="H213" s="13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>
      <c r="A214" s="18"/>
      <c r="B214" s="18"/>
      <c r="C214" s="170"/>
      <c r="D214" s="7"/>
      <c r="E214" s="7"/>
      <c r="F214" s="7"/>
      <c r="G214" s="138"/>
      <c r="H214" s="13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>
      <c r="A215" s="18"/>
      <c r="B215" s="18"/>
      <c r="C215" s="170"/>
      <c r="D215" s="7"/>
      <c r="E215" s="7"/>
      <c r="F215" s="7"/>
      <c r="G215" s="138"/>
      <c r="H215" s="13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>
      <c r="A216" s="18"/>
      <c r="B216" s="18"/>
      <c r="C216" s="170"/>
      <c r="D216" s="7"/>
      <c r="E216" s="7"/>
      <c r="F216" s="7"/>
      <c r="G216" s="138"/>
      <c r="H216" s="13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>
      <c r="A217" s="18"/>
      <c r="B217" s="18"/>
      <c r="C217" s="170"/>
      <c r="D217" s="7"/>
      <c r="E217" s="7"/>
      <c r="F217" s="7"/>
      <c r="G217" s="138"/>
      <c r="H217" s="13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>
      <c r="A218" s="18"/>
      <c r="B218" s="18"/>
      <c r="C218" s="170"/>
      <c r="D218" s="7"/>
      <c r="E218" s="7"/>
      <c r="F218" s="7"/>
      <c r="G218" s="138"/>
      <c r="H218" s="13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>
      <c r="A219" s="18"/>
      <c r="B219" s="18"/>
      <c r="C219" s="170"/>
      <c r="D219" s="7"/>
      <c r="E219" s="7"/>
      <c r="F219" s="7"/>
      <c r="G219" s="138"/>
      <c r="H219" s="13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>
      <c r="A220" s="18"/>
      <c r="B220" s="18"/>
      <c r="C220" s="170"/>
      <c r="D220" s="7"/>
      <c r="E220" s="7"/>
      <c r="F220" s="7"/>
      <c r="G220" s="138"/>
      <c r="H220" s="13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>
      <c r="A221" s="18"/>
      <c r="B221" s="18"/>
      <c r="C221" s="170"/>
      <c r="D221" s="7"/>
      <c r="E221" s="7"/>
      <c r="F221" s="7"/>
      <c r="G221" s="138"/>
      <c r="H221" s="13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>
      <c r="A222" s="18"/>
      <c r="B222" s="18"/>
      <c r="C222" s="170"/>
      <c r="D222" s="7"/>
      <c r="E222" s="7"/>
      <c r="F222" s="7"/>
      <c r="G222" s="138"/>
      <c r="H222" s="138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>
      <c r="A223" s="18"/>
      <c r="B223" s="18"/>
      <c r="C223" s="170"/>
      <c r="D223" s="7"/>
      <c r="E223" s="7"/>
      <c r="F223" s="7"/>
      <c r="G223" s="138"/>
      <c r="H223" s="13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>
      <c r="A224" s="18"/>
      <c r="B224" s="18"/>
      <c r="C224" s="170"/>
      <c r="D224" s="7"/>
      <c r="E224" s="7"/>
      <c r="F224" s="7"/>
      <c r="G224" s="138"/>
      <c r="H224" s="138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>
      <c r="A225" s="18"/>
      <c r="B225" s="18"/>
      <c r="C225" s="170"/>
      <c r="D225" s="7"/>
      <c r="E225" s="7"/>
      <c r="F225" s="7"/>
      <c r="G225" s="138"/>
      <c r="H225" s="13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>
      <c r="A226" s="18"/>
      <c r="B226" s="18"/>
      <c r="C226" s="170"/>
      <c r="D226" s="7"/>
      <c r="E226" s="7"/>
      <c r="F226" s="7"/>
      <c r="G226" s="138"/>
      <c r="H226" s="138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>
      <c r="A227" s="18"/>
      <c r="B227" s="18"/>
      <c r="C227" s="170"/>
      <c r="D227" s="7"/>
      <c r="E227" s="7"/>
      <c r="F227" s="7"/>
      <c r="G227" s="138"/>
      <c r="H227" s="13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>
      <c r="A228" s="18"/>
      <c r="B228" s="18"/>
      <c r="C228" s="170"/>
      <c r="D228" s="7"/>
      <c r="E228" s="7"/>
      <c r="F228" s="7"/>
      <c r="G228" s="138"/>
      <c r="H228" s="138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>
      <c r="A229" s="18"/>
      <c r="B229" s="18"/>
      <c r="C229" s="170"/>
      <c r="D229" s="7"/>
      <c r="E229" s="7"/>
      <c r="F229" s="7"/>
      <c r="G229" s="138"/>
      <c r="H229" s="13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>
      <c r="A230" s="18"/>
      <c r="B230" s="18"/>
      <c r="C230" s="170"/>
      <c r="D230" s="7"/>
      <c r="E230" s="7"/>
      <c r="F230" s="7"/>
      <c r="G230" s="138"/>
      <c r="H230" s="138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>
      <c r="A231" s="18"/>
      <c r="B231" s="18"/>
      <c r="C231" s="173"/>
      <c r="D231" s="7"/>
      <c r="E231" s="7"/>
      <c r="F231" s="7"/>
      <c r="G231" s="138"/>
      <c r="H231" s="13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>
      <c r="A232" s="18"/>
      <c r="B232" s="18"/>
      <c r="C232" s="173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>
      <c r="A233" s="18"/>
      <c r="B233" s="18"/>
      <c r="C233" s="173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>
      <c r="A234" s="18"/>
      <c r="B234" s="18"/>
      <c r="C234" s="173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>
      <c r="A235" s="18"/>
      <c r="B235" s="18"/>
      <c r="C235" s="173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>
      <c r="A236" s="18"/>
      <c r="B236" s="18"/>
      <c r="C236" s="173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>
      <c r="A237" s="18"/>
      <c r="B237" s="18"/>
      <c r="C237" s="173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>
      <c r="A238" s="18"/>
      <c r="B238" s="18"/>
      <c r="C238" s="173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>
      <c r="A239" s="18"/>
      <c r="B239" s="18"/>
      <c r="C239" s="173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>
      <c r="A240" s="18"/>
      <c r="B240" s="18"/>
      <c r="C240" s="173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>
      <c r="A241" s="18"/>
      <c r="B241" s="18"/>
      <c r="C241" s="173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>
      <c r="A242" s="18"/>
      <c r="B242" s="18"/>
      <c r="C242" s="173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>
      <c r="A243" s="18"/>
      <c r="B243" s="18"/>
      <c r="C243" s="173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>
      <c r="A244" s="18"/>
      <c r="B244" s="18"/>
      <c r="C244" s="173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>
      <c r="A245" s="18"/>
      <c r="B245" s="18"/>
      <c r="C245" s="173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>
      <c r="A246" s="18"/>
      <c r="B246" s="18"/>
      <c r="C246" s="173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>
      <c r="A247" s="18"/>
      <c r="B247" s="18"/>
      <c r="C247" s="173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>
      <c r="A248" s="18"/>
      <c r="B248" s="18"/>
      <c r="C248" s="173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>
      <c r="A249" s="18"/>
      <c r="B249" s="18"/>
      <c r="C249" s="173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>
      <c r="A250" s="18"/>
      <c r="B250" s="18"/>
      <c r="C250" s="173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>
      <c r="A251" s="18"/>
      <c r="B251" s="18"/>
      <c r="C251" s="173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>
      <c r="A252" s="18"/>
      <c r="B252" s="18"/>
      <c r="C252" s="173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>
      <c r="A253" s="18"/>
      <c r="B253" s="18"/>
      <c r="C253" s="173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>
      <c r="A254" s="18"/>
      <c r="B254" s="18"/>
      <c r="C254" s="173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>
      <c r="A255" s="18"/>
      <c r="B255" s="18"/>
      <c r="C255" s="173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>
      <c r="A256" s="18"/>
      <c r="B256" s="18"/>
      <c r="C256" s="173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>
      <c r="A257" s="18"/>
      <c r="B257" s="18"/>
      <c r="C257" s="173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>
      <c r="A258" s="18"/>
      <c r="B258" s="18"/>
      <c r="C258" s="173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>
      <c r="A259" s="18"/>
      <c r="B259" s="18"/>
      <c r="C259" s="173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>
      <c r="A260" s="18"/>
      <c r="B260" s="18"/>
      <c r="C260" s="173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>
      <c r="A261" s="18"/>
      <c r="B261" s="18"/>
      <c r="C261" s="173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>
      <c r="A262" s="18"/>
      <c r="B262" s="18"/>
      <c r="C262" s="173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>
      <c r="A263" s="18"/>
      <c r="B263" s="18"/>
      <c r="C263" s="173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>
      <c r="A264" s="18"/>
      <c r="B264" s="18"/>
      <c r="C264" s="173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>
      <c r="A265" s="18"/>
      <c r="B265" s="18"/>
      <c r="C265" s="173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>
      <c r="A266" s="18"/>
      <c r="B266" s="18"/>
      <c r="C266" s="173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>
      <c r="A267" s="18"/>
      <c r="B267" s="18"/>
      <c r="C267" s="173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>
      <c r="A268" s="18"/>
      <c r="B268" s="18"/>
      <c r="C268" s="173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>
      <c r="A269" s="18"/>
      <c r="B269" s="18"/>
      <c r="C269" s="173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>
      <c r="A270" s="18"/>
      <c r="B270" s="18"/>
      <c r="C270" s="173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>
      <c r="A271" s="18"/>
      <c r="B271" s="18"/>
      <c r="C271" s="173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>
      <c r="A272" s="18"/>
      <c r="B272" s="18"/>
      <c r="C272" s="173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>
      <c r="A273" s="18"/>
      <c r="B273" s="18"/>
      <c r="C273" s="173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>
      <c r="A274" s="18"/>
      <c r="B274" s="18"/>
      <c r="C274" s="173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>
      <c r="A275" s="18"/>
      <c r="B275" s="18"/>
      <c r="C275" s="173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>
      <c r="A276" s="18"/>
      <c r="B276" s="18"/>
      <c r="C276" s="173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>
      <c r="A277" s="18"/>
      <c r="B277" s="18"/>
      <c r="C277" s="173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>
      <c r="A278" s="18"/>
      <c r="B278" s="18"/>
      <c r="C278" s="173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>
      <c r="A279" s="18"/>
      <c r="B279" s="18"/>
      <c r="C279" s="173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>
      <c r="A280" s="18"/>
      <c r="B280" s="18"/>
      <c r="C280" s="173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>
      <c r="A281" s="18"/>
      <c r="B281" s="18"/>
      <c r="C281" s="173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>
      <c r="A282" s="18"/>
      <c r="B282" s="18"/>
      <c r="C282" s="173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>
      <c r="A283" s="18"/>
      <c r="B283" s="18"/>
      <c r="C283" s="173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>
      <c r="A284" s="18"/>
      <c r="B284" s="18"/>
      <c r="C284" s="173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>
      <c r="A285" s="18"/>
      <c r="B285" s="18"/>
      <c r="C285" s="173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>
      <c r="A286" s="18"/>
      <c r="B286" s="18"/>
      <c r="C286" s="173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>
      <c r="A287" s="18"/>
      <c r="B287" s="18"/>
      <c r="C287" s="173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>
      <c r="A288" s="18"/>
      <c r="B288" s="18"/>
      <c r="C288" s="173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>
      <c r="A289" s="18"/>
      <c r="B289" s="18"/>
      <c r="C289" s="173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>
      <c r="A290" s="18"/>
      <c r="B290" s="18"/>
      <c r="C290" s="173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>
      <c r="A291" s="18"/>
      <c r="B291" s="18"/>
      <c r="C291" s="173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>
      <c r="A292" s="18"/>
      <c r="B292" s="18"/>
      <c r="C292" s="173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>
      <c r="A293" s="18"/>
      <c r="B293" s="18"/>
      <c r="C293" s="173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>
      <c r="A294" s="18"/>
      <c r="B294" s="18"/>
      <c r="C294" s="173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>
      <c r="A295" s="18"/>
      <c r="B295" s="18"/>
      <c r="C295" s="173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>
      <c r="A296" s="18"/>
      <c r="B296" s="18"/>
      <c r="C296" s="173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>
      <c r="A297" s="18"/>
      <c r="B297" s="18"/>
      <c r="C297" s="173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>
      <c r="A298" s="18"/>
      <c r="B298" s="18"/>
      <c r="C298" s="173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>
      <c r="A299" s="18"/>
      <c r="B299" s="18"/>
      <c r="C299" s="173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>
      <c r="A300" s="18"/>
      <c r="B300" s="18"/>
      <c r="C300" s="173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>
      <c r="A301" s="18"/>
      <c r="B301" s="18"/>
      <c r="C301" s="173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>
      <c r="A302" s="18"/>
      <c r="B302" s="18"/>
      <c r="C302" s="173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>
      <c r="A303" s="18"/>
      <c r="B303" s="18"/>
      <c r="C303" s="173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>
      <c r="A304" s="18"/>
      <c r="B304" s="18"/>
      <c r="C304" s="173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>
      <c r="A305" s="18"/>
      <c r="B305" s="18"/>
      <c r="C305" s="173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>
      <c r="A306" s="18"/>
      <c r="B306" s="18"/>
      <c r="C306" s="173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>
      <c r="A307" s="18"/>
      <c r="B307" s="18"/>
      <c r="C307" s="173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>
      <c r="A308" s="18"/>
      <c r="B308" s="18"/>
      <c r="C308" s="173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>
      <c r="A309" s="18"/>
      <c r="B309" s="18"/>
      <c r="C309" s="173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>
      <c r="A310" s="18"/>
      <c r="B310" s="18"/>
      <c r="C310" s="173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>
      <c r="A311" s="18"/>
      <c r="B311" s="18"/>
      <c r="C311" s="173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>
      <c r="A312" s="18"/>
      <c r="B312" s="18"/>
      <c r="C312" s="173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>
      <c r="A313" s="18"/>
      <c r="B313" s="18"/>
      <c r="C313" s="173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>
      <c r="A314" s="18"/>
      <c r="B314" s="18"/>
      <c r="C314" s="173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>
      <c r="A315" s="18"/>
      <c r="B315" s="18"/>
      <c r="C315" s="173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>
      <c r="A316" s="18"/>
      <c r="B316" s="18"/>
      <c r="C316" s="173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>
      <c r="A317" s="18"/>
      <c r="B317" s="18"/>
      <c r="C317" s="173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>
      <c r="A318" s="18"/>
      <c r="B318" s="18"/>
      <c r="C318" s="173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>
      <c r="A319" s="18"/>
      <c r="B319" s="18"/>
      <c r="C319" s="173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>
      <c r="A320" s="18"/>
      <c r="B320" s="18"/>
      <c r="C320" s="173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>
      <c r="A321" s="18"/>
      <c r="B321" s="18"/>
      <c r="C321" s="173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>
      <c r="A322" s="18"/>
      <c r="B322" s="18"/>
      <c r="C322" s="173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>
      <c r="A323" s="18"/>
      <c r="B323" s="18"/>
      <c r="C323" s="173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>
      <c r="A324" s="18"/>
      <c r="B324" s="18"/>
      <c r="C324" s="173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>
      <c r="A325" s="18"/>
      <c r="B325" s="18"/>
      <c r="C325" s="173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1:24">
      <c r="A326" s="18"/>
      <c r="B326" s="18"/>
      <c r="C326" s="173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>
      <c r="A327" s="18"/>
      <c r="B327" s="18"/>
      <c r="C327" s="173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>
      <c r="A328" s="18"/>
      <c r="B328" s="18"/>
      <c r="C328" s="173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>
      <c r="A329" s="18"/>
      <c r="B329" s="18"/>
      <c r="C329" s="173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>
      <c r="A330" s="18"/>
      <c r="B330" s="18"/>
      <c r="C330" s="173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>
      <c r="A331" s="18"/>
      <c r="B331" s="18"/>
      <c r="C331" s="173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>
      <c r="A332" s="18"/>
      <c r="B332" s="18"/>
      <c r="C332" s="173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>
      <c r="A333" s="18"/>
      <c r="B333" s="18"/>
      <c r="C333" s="173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>
      <c r="A334" s="18"/>
      <c r="B334" s="18"/>
      <c r="C334" s="173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>
      <c r="A335" s="18"/>
      <c r="B335" s="18"/>
      <c r="C335" s="173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>
      <c r="A336" s="18"/>
      <c r="B336" s="18"/>
      <c r="C336" s="173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1:24">
      <c r="A337" s="18"/>
      <c r="B337" s="18"/>
      <c r="C337" s="173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1:24">
      <c r="A338" s="18"/>
      <c r="B338" s="18"/>
      <c r="C338" s="173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>
      <c r="A339" s="18"/>
      <c r="B339" s="18"/>
      <c r="C339" s="173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1:24">
      <c r="A340" s="18"/>
      <c r="B340" s="18"/>
      <c r="C340" s="173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1:24">
      <c r="A341" s="18"/>
      <c r="B341" s="18"/>
      <c r="C341" s="173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1:24">
      <c r="A342" s="18"/>
      <c r="B342" s="18"/>
      <c r="C342" s="173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>
      <c r="A343" s="18"/>
      <c r="B343" s="18"/>
      <c r="C343" s="173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>
      <c r="A344" s="18"/>
      <c r="B344" s="18"/>
      <c r="C344" s="173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1:24">
      <c r="A345" s="18"/>
      <c r="B345" s="18"/>
      <c r="C345" s="173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1:24">
      <c r="A346" s="18"/>
      <c r="B346" s="18"/>
      <c r="C346" s="173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1:24">
      <c r="A347" s="18"/>
      <c r="B347" s="18"/>
      <c r="C347" s="173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>
      <c r="A348" s="18"/>
      <c r="B348" s="18"/>
      <c r="C348" s="173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>
      <c r="A349" s="18"/>
      <c r="B349" s="18"/>
      <c r="C349" s="173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1:24">
      <c r="A350" s="18"/>
      <c r="B350" s="18"/>
      <c r="C350" s="173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1:24">
      <c r="A351" s="18"/>
      <c r="B351" s="18"/>
      <c r="C351" s="173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1:24">
      <c r="A352" s="18"/>
      <c r="B352" s="18"/>
      <c r="C352" s="173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>
      <c r="A353" s="18"/>
      <c r="B353" s="18"/>
      <c r="C353" s="173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>
      <c r="A354" s="18"/>
      <c r="B354" s="18"/>
      <c r="C354" s="173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1:24">
      <c r="A355" s="18"/>
      <c r="B355" s="18"/>
      <c r="C355" s="173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1:24">
      <c r="A356" s="18"/>
      <c r="B356" s="18"/>
      <c r="C356" s="173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1:24">
      <c r="A357" s="18"/>
      <c r="B357" s="18"/>
      <c r="C357" s="173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1:24">
      <c r="A358" s="18"/>
      <c r="B358" s="18"/>
      <c r="C358" s="173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>
      <c r="A359" s="18"/>
      <c r="B359" s="18"/>
      <c r="C359" s="173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>
      <c r="A360" s="18"/>
      <c r="B360" s="18"/>
      <c r="C360" s="173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1:24">
      <c r="A361" s="18"/>
      <c r="B361" s="18"/>
      <c r="C361" s="173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4">
      <c r="A362" s="18"/>
      <c r="B362" s="18"/>
      <c r="C362" s="173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1:24">
      <c r="A363" s="18"/>
      <c r="B363" s="18"/>
      <c r="C363" s="173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1:24">
      <c r="A364" s="18"/>
      <c r="B364" s="18"/>
      <c r="C364" s="173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1:24">
      <c r="A365" s="18"/>
      <c r="B365" s="18"/>
      <c r="C365" s="173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1:24">
      <c r="A366" s="18"/>
      <c r="B366" s="18"/>
      <c r="C366" s="173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1:24">
      <c r="A367" s="18"/>
      <c r="B367" s="18"/>
      <c r="C367" s="173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1:24">
      <c r="A368" s="18"/>
      <c r="B368" s="18"/>
      <c r="C368" s="173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1:24">
      <c r="A369" s="18"/>
      <c r="B369" s="18"/>
      <c r="C369" s="173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1:24">
      <c r="A370" s="18"/>
      <c r="B370" s="18"/>
      <c r="C370" s="173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1:24">
      <c r="A371" s="18"/>
      <c r="B371" s="18"/>
      <c r="C371" s="173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1:24">
      <c r="A372" s="18"/>
      <c r="B372" s="18"/>
      <c r="C372" s="173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1:24">
      <c r="A373" s="18"/>
      <c r="B373" s="18"/>
      <c r="C373" s="173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1:24">
      <c r="A374" s="18"/>
      <c r="B374" s="18"/>
      <c r="C374" s="173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1:24">
      <c r="A375" s="18"/>
      <c r="B375" s="18"/>
      <c r="C375" s="173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1:24">
      <c r="A376" s="18"/>
      <c r="B376" s="18"/>
      <c r="C376" s="173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1:24">
      <c r="A377" s="18"/>
      <c r="B377" s="18"/>
      <c r="C377" s="173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1:24">
      <c r="A378" s="18"/>
      <c r="B378" s="18"/>
      <c r="C378" s="173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1:24">
      <c r="A379" s="18"/>
      <c r="B379" s="18"/>
      <c r="C379" s="173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1:24">
      <c r="A380" s="18"/>
      <c r="B380" s="18"/>
      <c r="C380" s="173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>
      <c r="A381" s="18"/>
      <c r="B381" s="18"/>
      <c r="C381" s="173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1:24">
      <c r="A382" s="18"/>
      <c r="B382" s="18"/>
      <c r="C382" s="173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1:24">
      <c r="A383" s="18"/>
      <c r="B383" s="18"/>
      <c r="C383" s="173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1:24">
      <c r="A384" s="18"/>
      <c r="B384" s="18"/>
      <c r="C384" s="173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1:24">
      <c r="A385" s="18"/>
      <c r="B385" s="18"/>
      <c r="C385" s="173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1:24">
      <c r="A386" s="18"/>
      <c r="B386" s="18"/>
      <c r="C386" s="173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>
      <c r="A387" s="18"/>
      <c r="B387" s="18"/>
      <c r="C387" s="173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1:24">
      <c r="A388" s="18"/>
      <c r="B388" s="18"/>
      <c r="C388" s="173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1:24">
      <c r="A389" s="18"/>
      <c r="B389" s="18"/>
      <c r="C389" s="173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1:24">
      <c r="A390" s="18"/>
      <c r="B390" s="18"/>
      <c r="C390" s="173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1:24">
      <c r="A391" s="18"/>
      <c r="B391" s="18"/>
      <c r="C391" s="173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1:24">
      <c r="A392" s="18"/>
      <c r="B392" s="18"/>
      <c r="C392" s="173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1:24">
      <c r="A393" s="18"/>
      <c r="B393" s="18"/>
      <c r="C393" s="173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1:24">
      <c r="A394" s="18"/>
      <c r="B394" s="18"/>
      <c r="C394" s="173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1:24">
      <c r="A395" s="18"/>
      <c r="B395" s="18"/>
      <c r="C395" s="173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1:24">
      <c r="A396" s="18"/>
      <c r="B396" s="18"/>
      <c r="C396" s="173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1:24">
      <c r="A397" s="18"/>
      <c r="B397" s="18"/>
      <c r="C397" s="173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1:24">
      <c r="A398" s="18"/>
      <c r="B398" s="18"/>
      <c r="C398" s="173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1:24">
      <c r="A399" s="18"/>
      <c r="B399" s="18"/>
      <c r="C399" s="173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1:24">
      <c r="A400" s="18"/>
      <c r="B400" s="18"/>
      <c r="C400" s="173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1:24">
      <c r="A401" s="18"/>
      <c r="B401" s="18"/>
      <c r="C401" s="173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1:24">
      <c r="A402" s="18"/>
      <c r="B402" s="18"/>
      <c r="C402" s="173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>
      <c r="A403" s="18"/>
      <c r="B403" s="18"/>
      <c r="C403" s="173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>
      <c r="A404" s="18"/>
      <c r="B404" s="18"/>
      <c r="C404" s="173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1:24">
      <c r="A405" s="18"/>
      <c r="B405" s="18"/>
      <c r="C405" s="173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1:24">
      <c r="A406" s="18"/>
      <c r="B406" s="18"/>
      <c r="C406" s="173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1:24">
      <c r="A407" s="18"/>
      <c r="B407" s="18"/>
      <c r="C407" s="173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>
      <c r="A408" s="18"/>
      <c r="B408" s="18"/>
      <c r="C408" s="173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>
      <c r="A409" s="18"/>
      <c r="B409" s="18"/>
      <c r="C409" s="173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1:24">
      <c r="A410" s="18"/>
      <c r="B410" s="18"/>
      <c r="C410" s="173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1:24">
      <c r="A411" s="18"/>
      <c r="B411" s="18"/>
      <c r="C411" s="173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1:24">
      <c r="A412" s="18"/>
      <c r="B412" s="18"/>
      <c r="C412" s="173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>
      <c r="A413" s="18"/>
      <c r="B413" s="18"/>
      <c r="C413" s="173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>
      <c r="A414" s="18"/>
      <c r="B414" s="18"/>
      <c r="C414" s="173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1:24">
      <c r="A415" s="18"/>
      <c r="B415" s="18"/>
      <c r="C415" s="173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1:24">
      <c r="A416" s="18"/>
      <c r="B416" s="18"/>
      <c r="C416" s="173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1:24">
      <c r="A417" s="18"/>
      <c r="B417" s="18"/>
      <c r="C417" s="173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>
      <c r="A418" s="18"/>
      <c r="B418" s="18"/>
      <c r="C418" s="173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>
      <c r="A419" s="18"/>
      <c r="B419" s="18"/>
      <c r="C419" s="173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1:24">
      <c r="A420" s="18"/>
      <c r="B420" s="18"/>
      <c r="C420" s="173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1:24">
      <c r="A421" s="18"/>
      <c r="B421" s="18"/>
      <c r="C421" s="173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1:24">
      <c r="A422" s="18"/>
      <c r="B422" s="18"/>
      <c r="C422" s="173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1:24">
      <c r="A423" s="18"/>
      <c r="B423" s="18"/>
      <c r="C423" s="173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1:24">
      <c r="A424" s="18"/>
      <c r="B424" s="18"/>
      <c r="C424" s="173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1:24">
      <c r="A425" s="18"/>
      <c r="B425" s="18"/>
      <c r="C425" s="173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1:24">
      <c r="A426" s="18"/>
      <c r="B426" s="18"/>
      <c r="C426" s="173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1:24">
      <c r="A427" s="18"/>
      <c r="B427" s="18"/>
      <c r="C427" s="173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1:24">
      <c r="A428" s="18"/>
      <c r="B428" s="18"/>
      <c r="C428" s="173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1:24">
      <c r="A429" s="18"/>
      <c r="B429" s="18"/>
      <c r="C429" s="173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1:24">
      <c r="A430" s="18"/>
      <c r="B430" s="18"/>
      <c r="C430" s="173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1:24">
      <c r="A431" s="18"/>
      <c r="B431" s="18"/>
      <c r="C431" s="173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1:24">
      <c r="A432" s="18"/>
      <c r="B432" s="18"/>
      <c r="C432" s="173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1:24">
      <c r="A433" s="18"/>
      <c r="B433" s="18"/>
      <c r="C433" s="173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1:24">
      <c r="A434" s="18"/>
      <c r="B434" s="18"/>
      <c r="C434" s="173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1:24">
      <c r="A435" s="18"/>
      <c r="B435" s="18"/>
      <c r="C435" s="173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1:24">
      <c r="A436" s="18"/>
      <c r="B436" s="18"/>
      <c r="C436" s="173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1:24">
      <c r="A437" s="18"/>
      <c r="B437" s="18"/>
      <c r="C437" s="173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1:24">
      <c r="A438" s="18"/>
      <c r="B438" s="18"/>
      <c r="C438" s="173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1:24">
      <c r="A439" s="18"/>
      <c r="B439" s="18"/>
      <c r="C439" s="173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1:24">
      <c r="A440" s="18"/>
      <c r="B440" s="18"/>
      <c r="C440" s="173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1:24">
      <c r="A441" s="18"/>
      <c r="B441" s="18"/>
      <c r="C441" s="173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1:24">
      <c r="A442" s="18"/>
      <c r="B442" s="18"/>
      <c r="C442" s="173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1:24">
      <c r="A443" s="18"/>
      <c r="B443" s="18"/>
      <c r="C443" s="173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1:24">
      <c r="A444" s="18"/>
      <c r="B444" s="18"/>
      <c r="C444" s="173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1:24">
      <c r="A445" s="18"/>
      <c r="B445" s="18"/>
      <c r="C445" s="173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1:24">
      <c r="A446" s="18"/>
      <c r="B446" s="18"/>
      <c r="C446" s="173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1:24">
      <c r="A447" s="18"/>
      <c r="B447" s="18"/>
      <c r="C447" s="173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1:24">
      <c r="A448" s="18"/>
      <c r="B448" s="18"/>
      <c r="C448" s="173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1:24">
      <c r="A449" s="18"/>
      <c r="B449" s="18"/>
      <c r="C449" s="173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1:24">
      <c r="A450" s="18"/>
      <c r="B450" s="18"/>
      <c r="C450" s="173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1:24">
      <c r="A451" s="18"/>
      <c r="B451" s="18"/>
      <c r="C451" s="173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1:24">
      <c r="A452" s="18"/>
      <c r="B452" s="18"/>
      <c r="C452" s="173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1:24">
      <c r="A453" s="18"/>
      <c r="B453" s="18"/>
      <c r="C453" s="173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1:24">
      <c r="A454" s="18"/>
      <c r="B454" s="18"/>
      <c r="C454" s="173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1:24">
      <c r="A455" s="18"/>
      <c r="B455" s="18"/>
      <c r="C455" s="173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1:24">
      <c r="A456" s="18"/>
      <c r="B456" s="18"/>
      <c r="C456" s="173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1:24">
      <c r="A457" s="18"/>
      <c r="B457" s="18"/>
      <c r="C457" s="173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1:24">
      <c r="A458" s="18"/>
      <c r="B458" s="18"/>
      <c r="C458" s="173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1:24">
      <c r="A459" s="18"/>
      <c r="B459" s="18"/>
      <c r="C459" s="173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1:24">
      <c r="A460" s="18"/>
      <c r="B460" s="18"/>
      <c r="C460" s="173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1:24">
      <c r="A461" s="18"/>
      <c r="B461" s="18"/>
      <c r="C461" s="173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1:24">
      <c r="A462" s="18"/>
      <c r="B462" s="18"/>
      <c r="C462" s="173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1:24">
      <c r="A463" s="18"/>
      <c r="B463" s="18"/>
      <c r="C463" s="173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1:24">
      <c r="A464" s="18"/>
      <c r="B464" s="18"/>
      <c r="C464" s="173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1:24">
      <c r="A465" s="18"/>
      <c r="B465" s="18"/>
      <c r="C465" s="173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1:24">
      <c r="A466" s="18"/>
      <c r="B466" s="18"/>
      <c r="C466" s="173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1:24">
      <c r="A467" s="18"/>
      <c r="B467" s="18"/>
      <c r="C467" s="173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1:24">
      <c r="A468" s="18"/>
      <c r="B468" s="18"/>
      <c r="C468" s="173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1:24">
      <c r="A469" s="18"/>
      <c r="B469" s="18"/>
      <c r="C469" s="173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1:24">
      <c r="A470" s="18"/>
      <c r="B470" s="18"/>
      <c r="C470" s="173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1:24">
      <c r="A471" s="18"/>
      <c r="B471" s="18"/>
      <c r="C471" s="173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1:24">
      <c r="A472" s="18"/>
      <c r="B472" s="18"/>
      <c r="C472" s="173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1:24">
      <c r="A473" s="18"/>
      <c r="B473" s="18"/>
      <c r="C473" s="173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1:24">
      <c r="A474" s="18"/>
      <c r="B474" s="18"/>
      <c r="C474" s="173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1:24">
      <c r="A475" s="18"/>
      <c r="B475" s="18"/>
      <c r="C475" s="173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1:24">
      <c r="A476" s="18"/>
      <c r="B476" s="18"/>
      <c r="C476" s="173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1:24">
      <c r="A477" s="18"/>
      <c r="B477" s="18"/>
      <c r="C477" s="173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1:24">
      <c r="A478" s="18"/>
      <c r="B478" s="18"/>
      <c r="C478" s="173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1:24">
      <c r="A479" s="18"/>
      <c r="B479" s="18"/>
      <c r="C479" s="173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1:24">
      <c r="A480" s="18"/>
      <c r="B480" s="18"/>
      <c r="C480" s="173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1:24">
      <c r="A481" s="18"/>
      <c r="B481" s="18"/>
      <c r="C481" s="173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1:24">
      <c r="A482" s="18"/>
      <c r="B482" s="18"/>
      <c r="C482" s="173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1:24">
      <c r="A483" s="18"/>
      <c r="B483" s="18"/>
      <c r="C483" s="173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1:24">
      <c r="A484" s="18"/>
      <c r="B484" s="18"/>
      <c r="C484" s="173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1:24">
      <c r="A485" s="18"/>
      <c r="B485" s="18"/>
      <c r="C485" s="173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1:24">
      <c r="A486" s="18"/>
      <c r="B486" s="18"/>
      <c r="C486" s="173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1:24">
      <c r="A487" s="18"/>
      <c r="B487" s="18"/>
      <c r="C487" s="173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1:24">
      <c r="A488" s="18"/>
      <c r="B488" s="18"/>
      <c r="C488" s="173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1:24">
      <c r="A489" s="18"/>
      <c r="B489" s="18"/>
      <c r="C489" s="173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1:24">
      <c r="A490" s="18"/>
      <c r="B490" s="18"/>
      <c r="C490" s="173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1:24">
      <c r="A491" s="18"/>
      <c r="B491" s="18"/>
      <c r="C491" s="173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1:24">
      <c r="A492" s="18"/>
      <c r="B492" s="18"/>
      <c r="C492" s="173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1:24">
      <c r="A493" s="18"/>
      <c r="B493" s="18"/>
      <c r="C493" s="173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1:24">
      <c r="A494" s="18"/>
      <c r="B494" s="18"/>
      <c r="C494" s="173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1:24">
      <c r="A495" s="18"/>
      <c r="B495" s="18"/>
      <c r="C495" s="173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1:24">
      <c r="A496" s="18"/>
      <c r="B496" s="18"/>
      <c r="C496" s="173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1:24">
      <c r="A497" s="18"/>
      <c r="B497" s="18"/>
      <c r="C497" s="173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1:24">
      <c r="A498" s="18"/>
      <c r="B498" s="18"/>
      <c r="C498" s="173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1:24">
      <c r="A499" s="18"/>
      <c r="B499" s="18"/>
      <c r="C499" s="173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1:24">
      <c r="A500" s="18"/>
      <c r="B500" s="18"/>
      <c r="C500" s="173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1:24">
      <c r="A501" s="18"/>
      <c r="B501" s="18"/>
      <c r="C501" s="173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1:24">
      <c r="A502" s="18"/>
      <c r="B502" s="18"/>
      <c r="C502" s="173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1:24">
      <c r="A503" s="18"/>
      <c r="B503" s="18"/>
      <c r="C503" s="173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1:24">
      <c r="A504" s="18"/>
      <c r="B504" s="18"/>
      <c r="C504" s="173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1:24">
      <c r="A505" s="18"/>
      <c r="B505" s="18"/>
      <c r="C505" s="173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1:24">
      <c r="A506" s="18"/>
      <c r="B506" s="18"/>
      <c r="C506" s="173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1:24">
      <c r="A507" s="18"/>
      <c r="B507" s="18"/>
      <c r="C507" s="173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1:24">
      <c r="A508" s="18"/>
      <c r="B508" s="18"/>
      <c r="C508" s="173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1:24">
      <c r="A509" s="18"/>
      <c r="B509" s="18"/>
      <c r="C509" s="173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1:24">
      <c r="A510" s="18"/>
      <c r="B510" s="18"/>
      <c r="C510" s="173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1:24">
      <c r="A511" s="18"/>
      <c r="B511" s="18"/>
      <c r="C511" s="173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1:24">
      <c r="A512" s="18"/>
      <c r="B512" s="18"/>
      <c r="C512" s="173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1:24">
      <c r="A513" s="18"/>
      <c r="B513" s="18"/>
      <c r="C513" s="173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1:24">
      <c r="A514" s="18"/>
      <c r="B514" s="18"/>
      <c r="C514" s="173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1:24">
      <c r="A515" s="18"/>
      <c r="B515" s="18"/>
      <c r="C515" s="173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1:24">
      <c r="A516" s="18"/>
      <c r="B516" s="18"/>
      <c r="C516" s="173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1:24">
      <c r="A517" s="18"/>
      <c r="B517" s="18"/>
      <c r="C517" s="173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1:24">
      <c r="A518" s="18"/>
      <c r="B518" s="18"/>
      <c r="C518" s="173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1:24">
      <c r="A519" s="18"/>
      <c r="B519" s="18"/>
      <c r="C519" s="173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1:24">
      <c r="A520" s="18"/>
      <c r="B520" s="18"/>
      <c r="C520" s="173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1:24">
      <c r="A521" s="18"/>
      <c r="B521" s="18"/>
      <c r="C521" s="173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1:24">
      <c r="A522" s="18"/>
      <c r="B522" s="18"/>
      <c r="C522" s="173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1:24">
      <c r="A523" s="18"/>
      <c r="B523" s="18"/>
      <c r="C523" s="173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1:24">
      <c r="A524" s="18"/>
      <c r="B524" s="18"/>
      <c r="C524" s="173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1:24">
      <c r="A525" s="18"/>
      <c r="B525" s="18"/>
      <c r="C525" s="173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1:24">
      <c r="A526" s="18"/>
      <c r="B526" s="18"/>
      <c r="C526" s="173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1:24">
      <c r="A527" s="18"/>
      <c r="B527" s="18"/>
      <c r="C527" s="173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1:24">
      <c r="A528" s="18"/>
      <c r="B528" s="18"/>
      <c r="C528" s="173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1:24">
      <c r="A529" s="18"/>
      <c r="B529" s="18"/>
      <c r="C529" s="173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1:24">
      <c r="A530" s="18"/>
      <c r="B530" s="18"/>
      <c r="C530" s="173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1:24">
      <c r="A531" s="18"/>
      <c r="B531" s="18"/>
      <c r="C531" s="173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1:24">
      <c r="A532" s="18"/>
      <c r="B532" s="18"/>
      <c r="C532" s="173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1:24">
      <c r="A533" s="18"/>
      <c r="B533" s="18"/>
      <c r="C533" s="173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1:24">
      <c r="A534" s="18"/>
      <c r="B534" s="18"/>
      <c r="C534" s="173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1:24">
      <c r="A535" s="18"/>
      <c r="B535" s="18"/>
      <c r="C535" s="173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1:24">
      <c r="A536" s="18"/>
      <c r="B536" s="18"/>
      <c r="C536" s="173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1:24">
      <c r="A537" s="18"/>
      <c r="B537" s="18"/>
      <c r="C537" s="173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1:24">
      <c r="A538" s="18"/>
      <c r="B538" s="18"/>
      <c r="C538" s="173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1:24">
      <c r="A539" s="18"/>
      <c r="B539" s="18"/>
      <c r="C539" s="173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1:24">
      <c r="A540" s="18"/>
      <c r="B540" s="18"/>
      <c r="C540" s="173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1:24">
      <c r="A541" s="18"/>
      <c r="B541" s="18"/>
      <c r="C541" s="173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1:24">
      <c r="A542" s="18"/>
      <c r="B542" s="18"/>
      <c r="C542" s="173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1:24">
      <c r="A543" s="18"/>
      <c r="B543" s="18"/>
      <c r="C543" s="173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1:24">
      <c r="A544" s="18"/>
      <c r="B544" s="18"/>
      <c r="C544" s="173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1:24">
      <c r="A545" s="18"/>
      <c r="B545" s="18"/>
      <c r="C545" s="173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1:24">
      <c r="A546" s="18"/>
      <c r="B546" s="18"/>
      <c r="C546" s="173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1:24">
      <c r="A547" s="18"/>
      <c r="B547" s="18"/>
      <c r="C547" s="173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1:24">
      <c r="A548" s="18"/>
      <c r="B548" s="18"/>
      <c r="C548" s="173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1:24">
      <c r="A549" s="18"/>
      <c r="B549" s="18"/>
      <c r="C549" s="173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1:24">
      <c r="A550" s="18"/>
      <c r="B550" s="18"/>
      <c r="C550" s="173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1:24">
      <c r="A551" s="18"/>
      <c r="B551" s="18"/>
      <c r="C551" s="173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1:24">
      <c r="A552" s="18"/>
      <c r="B552" s="18"/>
      <c r="C552" s="173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1:24">
      <c r="A553" s="18"/>
      <c r="B553" s="18"/>
      <c r="C553" s="173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1:24">
      <c r="A554" s="18"/>
      <c r="B554" s="18"/>
      <c r="C554" s="173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1:24">
      <c r="A555" s="18"/>
      <c r="B555" s="18"/>
      <c r="C555" s="173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1:24">
      <c r="A556" s="18"/>
      <c r="B556" s="18"/>
      <c r="C556" s="173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1:24">
      <c r="A557" s="18"/>
      <c r="B557" s="18"/>
      <c r="C557" s="173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1:24">
      <c r="A558" s="18"/>
      <c r="B558" s="18"/>
      <c r="C558" s="173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1:24">
      <c r="A559" s="18"/>
      <c r="B559" s="18"/>
      <c r="C559" s="173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1:24">
      <c r="A560" s="18"/>
      <c r="B560" s="18"/>
      <c r="C560" s="173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1:24">
      <c r="A561" s="18"/>
      <c r="B561" s="18"/>
      <c r="C561" s="173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1:24">
      <c r="A562" s="18"/>
      <c r="B562" s="18"/>
      <c r="C562" s="173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1:24">
      <c r="A563" s="18"/>
      <c r="B563" s="18"/>
      <c r="C563" s="173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1:24">
      <c r="A564" s="18"/>
      <c r="B564" s="18"/>
      <c r="C564" s="173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1:24">
      <c r="A565" s="18"/>
      <c r="B565" s="18"/>
      <c r="C565" s="173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1:24">
      <c r="A566" s="18"/>
      <c r="B566" s="18"/>
      <c r="C566" s="173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1:24">
      <c r="A567" s="18"/>
      <c r="B567" s="18"/>
      <c r="C567" s="173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1:24">
      <c r="A568" s="18"/>
      <c r="B568" s="18"/>
      <c r="C568" s="173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1:24">
      <c r="A569" s="18"/>
      <c r="B569" s="18"/>
      <c r="C569" s="173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1:24">
      <c r="A570" s="18"/>
      <c r="B570" s="18"/>
      <c r="C570" s="173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1:24">
      <c r="A571" s="18"/>
      <c r="B571" s="18"/>
      <c r="C571" s="173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1:24">
      <c r="A572" s="18"/>
      <c r="B572" s="18"/>
      <c r="C572" s="173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1:24">
      <c r="A573" s="18"/>
      <c r="B573" s="18"/>
      <c r="C573" s="173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1:24">
      <c r="A574" s="18"/>
      <c r="B574" s="18"/>
      <c r="C574" s="173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1:24">
      <c r="A575" s="18"/>
      <c r="B575" s="18"/>
      <c r="C575" s="173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1:24">
      <c r="A576" s="18"/>
      <c r="B576" s="18"/>
      <c r="C576" s="173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1:24">
      <c r="A577" s="18"/>
      <c r="B577" s="18"/>
      <c r="C577" s="173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1:24">
      <c r="A578" s="18"/>
      <c r="B578" s="18"/>
      <c r="C578" s="173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1:24">
      <c r="A579" s="18"/>
      <c r="B579" s="18"/>
      <c r="C579" s="173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1:24">
      <c r="A580" s="18"/>
      <c r="B580" s="18"/>
      <c r="C580" s="173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1:24">
      <c r="A581" s="18"/>
      <c r="B581" s="18"/>
      <c r="C581" s="173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1:24">
      <c r="A582" s="18"/>
      <c r="B582" s="18"/>
      <c r="C582" s="173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1:24">
      <c r="A583" s="18"/>
      <c r="B583" s="18"/>
      <c r="C583" s="173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1:24">
      <c r="A584" s="18"/>
      <c r="B584" s="18"/>
      <c r="C584" s="173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1:24">
      <c r="A585" s="18"/>
      <c r="B585" s="18"/>
      <c r="C585" s="173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1:24">
      <c r="A586" s="18"/>
      <c r="B586" s="18"/>
      <c r="C586" s="173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1:24">
      <c r="A587" s="18"/>
      <c r="B587" s="18"/>
      <c r="C587" s="173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1:24">
      <c r="A588" s="18"/>
      <c r="B588" s="18"/>
      <c r="C588" s="173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1:24">
      <c r="A589" s="18"/>
      <c r="B589" s="18"/>
      <c r="C589" s="173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1:24">
      <c r="A590" s="18"/>
      <c r="B590" s="18"/>
      <c r="C590" s="173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1:24">
      <c r="A591" s="18"/>
      <c r="B591" s="18"/>
      <c r="C591" s="173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1:24">
      <c r="A592" s="18"/>
      <c r="B592" s="18"/>
      <c r="C592" s="173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1:24">
      <c r="A593" s="18"/>
      <c r="B593" s="18"/>
      <c r="C593" s="173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1:24">
      <c r="A594" s="18"/>
      <c r="B594" s="18"/>
      <c r="C594" s="173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1:24">
      <c r="A595" s="18"/>
      <c r="B595" s="18"/>
      <c r="C595" s="173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1:24">
      <c r="A596" s="18"/>
      <c r="B596" s="18"/>
      <c r="C596" s="173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1:24">
      <c r="A597" s="18"/>
      <c r="B597" s="18"/>
      <c r="C597" s="173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1:24">
      <c r="A598" s="18"/>
      <c r="B598" s="18"/>
      <c r="C598" s="173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1:24">
      <c r="A599" s="18"/>
      <c r="B599" s="18"/>
      <c r="C599" s="173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1:24">
      <c r="A600" s="18"/>
      <c r="B600" s="18"/>
      <c r="C600" s="173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1:24">
      <c r="A601" s="18"/>
      <c r="B601" s="18"/>
      <c r="C601" s="173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1:24">
      <c r="A602" s="18"/>
      <c r="B602" s="18"/>
      <c r="C602" s="173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1:24">
      <c r="A603" s="18"/>
      <c r="B603" s="18"/>
      <c r="C603" s="173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1:24">
      <c r="A604" s="18"/>
      <c r="B604" s="18"/>
      <c r="C604" s="173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1:24">
      <c r="A605" s="18"/>
      <c r="B605" s="18"/>
      <c r="C605" s="173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1:24">
      <c r="A606" s="18"/>
      <c r="B606" s="18"/>
      <c r="C606" s="173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1:24">
      <c r="A607" s="18"/>
      <c r="B607" s="18"/>
      <c r="C607" s="173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1:24">
      <c r="A608" s="18"/>
      <c r="B608" s="18"/>
      <c r="C608" s="173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1:24">
      <c r="A609" s="18"/>
      <c r="B609" s="18"/>
      <c r="C609" s="173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1:24">
      <c r="A610" s="18"/>
      <c r="B610" s="18"/>
      <c r="C610" s="173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1:24">
      <c r="A611" s="18"/>
      <c r="B611" s="18"/>
      <c r="C611" s="173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1:24">
      <c r="A612" s="18"/>
      <c r="B612" s="18"/>
      <c r="C612" s="173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1:24">
      <c r="A613" s="18"/>
      <c r="B613" s="18"/>
      <c r="C613" s="173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1:24">
      <c r="A614" s="18"/>
      <c r="B614" s="18"/>
      <c r="C614" s="173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1:24">
      <c r="A615" s="18"/>
      <c r="B615" s="18"/>
      <c r="C615" s="173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1:24">
      <c r="A616" s="18"/>
      <c r="B616" s="18"/>
      <c r="C616" s="173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1:24">
      <c r="A617" s="18"/>
      <c r="B617" s="18"/>
      <c r="C617" s="173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1:24">
      <c r="A618" s="18"/>
      <c r="B618" s="18"/>
      <c r="C618" s="173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1:24">
      <c r="A619" s="18"/>
      <c r="B619" s="18"/>
      <c r="C619" s="173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1:24">
      <c r="A620" s="18"/>
      <c r="B620" s="18"/>
      <c r="C620" s="173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1:24">
      <c r="A621" s="18"/>
      <c r="B621" s="18"/>
      <c r="C621" s="173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1:24">
      <c r="A622" s="18"/>
      <c r="B622" s="18"/>
      <c r="C622" s="173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1:24">
      <c r="A623" s="18"/>
      <c r="B623" s="18"/>
      <c r="C623" s="173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spans="1:24">
      <c r="A624" s="18"/>
      <c r="B624" s="18"/>
      <c r="C624" s="173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spans="1:24">
      <c r="A625" s="18"/>
      <c r="B625" s="18"/>
      <c r="C625" s="173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spans="1:24">
      <c r="A626" s="18"/>
      <c r="B626" s="18"/>
      <c r="C626" s="173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spans="1:24">
      <c r="A627" s="18"/>
      <c r="B627" s="18"/>
      <c r="C627" s="173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spans="1:24">
      <c r="A628" s="18"/>
      <c r="B628" s="18"/>
      <c r="C628" s="173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spans="1:24">
      <c r="A629" s="18"/>
      <c r="B629" s="18"/>
      <c r="C629" s="173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spans="1:24">
      <c r="A630" s="18"/>
      <c r="B630" s="18"/>
      <c r="C630" s="173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spans="1:24">
      <c r="A631" s="18"/>
      <c r="B631" s="18"/>
      <c r="C631" s="173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spans="1:24">
      <c r="A632" s="18"/>
      <c r="B632" s="18"/>
      <c r="C632" s="173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spans="1:24">
      <c r="A633" s="18"/>
      <c r="B633" s="18"/>
      <c r="C633" s="173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spans="1:24">
      <c r="A634" s="18"/>
      <c r="B634" s="18"/>
      <c r="C634" s="173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spans="1:24">
      <c r="A635" s="18"/>
      <c r="B635" s="18"/>
      <c r="C635" s="173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spans="1:24">
      <c r="A636" s="18"/>
      <c r="B636" s="18"/>
      <c r="C636" s="173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spans="1:24">
      <c r="A637" s="18"/>
      <c r="B637" s="18"/>
      <c r="C637" s="173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spans="1:24">
      <c r="A638" s="18"/>
      <c r="B638" s="18"/>
      <c r="C638" s="173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spans="1:24">
      <c r="A639" s="18"/>
      <c r="B639" s="18"/>
      <c r="C639" s="173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spans="1:24">
      <c r="A640" s="18"/>
      <c r="B640" s="18"/>
      <c r="C640" s="173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spans="1:24">
      <c r="A641" s="18"/>
      <c r="B641" s="18"/>
      <c r="C641" s="173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spans="1:24">
      <c r="A642" s="18"/>
      <c r="B642" s="18"/>
      <c r="C642" s="173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spans="1:24">
      <c r="A643" s="18"/>
      <c r="B643" s="18"/>
      <c r="C643" s="173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spans="1:24">
      <c r="A644" s="18"/>
      <c r="B644" s="18"/>
      <c r="C644" s="173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spans="1:24">
      <c r="A645" s="18"/>
      <c r="B645" s="18"/>
      <c r="C645" s="173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spans="1:24">
      <c r="A646" s="18"/>
      <c r="B646" s="18"/>
      <c r="C646" s="173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spans="1:24">
      <c r="A647" s="18"/>
      <c r="B647" s="18"/>
      <c r="C647" s="173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spans="1:24">
      <c r="A648" s="18"/>
      <c r="B648" s="18"/>
      <c r="C648" s="173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spans="1:24">
      <c r="A649" s="18"/>
      <c r="B649" s="18"/>
      <c r="C649" s="173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spans="1:24">
      <c r="A650" s="18"/>
      <c r="B650" s="18"/>
      <c r="C650" s="173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spans="1:24">
      <c r="A651" s="18"/>
      <c r="B651" s="18"/>
      <c r="C651" s="173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spans="1:24">
      <c r="A652" s="18"/>
      <c r="B652" s="18"/>
      <c r="C652" s="173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spans="1:24">
      <c r="A653" s="18"/>
      <c r="B653" s="18"/>
      <c r="C653" s="173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spans="1:24">
      <c r="A654" s="18"/>
      <c r="B654" s="18"/>
      <c r="C654" s="173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spans="1:24">
      <c r="A655" s="18"/>
      <c r="B655" s="18"/>
      <c r="C655" s="173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spans="1:24">
      <c r="A656" s="18"/>
      <c r="B656" s="18"/>
      <c r="C656" s="173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spans="1:24">
      <c r="A657" s="18"/>
      <c r="B657" s="18"/>
      <c r="C657" s="173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spans="1:24">
      <c r="A658" s="18"/>
      <c r="B658" s="18"/>
      <c r="C658" s="173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spans="1:24">
      <c r="A659" s="18"/>
      <c r="B659" s="18"/>
      <c r="C659" s="173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spans="1:24">
      <c r="A660" s="18"/>
      <c r="B660" s="18"/>
      <c r="C660" s="173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spans="1:24">
      <c r="A661" s="18"/>
      <c r="B661" s="18"/>
      <c r="C661" s="173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spans="1:24">
      <c r="A662" s="18"/>
      <c r="B662" s="18"/>
      <c r="C662" s="173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spans="1:24">
      <c r="A663" s="18"/>
      <c r="B663" s="18"/>
      <c r="C663" s="173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spans="1:24">
      <c r="A664" s="18"/>
      <c r="B664" s="18"/>
      <c r="C664" s="173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spans="1:24">
      <c r="A665" s="18"/>
      <c r="B665" s="18"/>
      <c r="C665" s="173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spans="1:24">
      <c r="A666" s="18"/>
      <c r="B666" s="18"/>
      <c r="C666" s="173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spans="1:24">
      <c r="A667" s="18"/>
      <c r="B667" s="18"/>
      <c r="C667" s="173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spans="1:24">
      <c r="A668" s="18"/>
      <c r="B668" s="18"/>
      <c r="C668" s="173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spans="1:24">
      <c r="A669" s="18"/>
      <c r="B669" s="18"/>
      <c r="C669" s="173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spans="1:24">
      <c r="A670" s="18"/>
      <c r="B670" s="18"/>
      <c r="C670" s="173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spans="1:24">
      <c r="A671" s="18"/>
      <c r="B671" s="18"/>
      <c r="C671" s="173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spans="1:24">
      <c r="A672" s="18"/>
      <c r="B672" s="18"/>
      <c r="C672" s="173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spans="1:24">
      <c r="A673" s="18"/>
      <c r="B673" s="18"/>
      <c r="C673" s="173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spans="1:24">
      <c r="A674" s="18"/>
      <c r="B674" s="18"/>
      <c r="C674" s="173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spans="1:24">
      <c r="A675" s="18"/>
      <c r="B675" s="18"/>
      <c r="C675" s="173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spans="1:24">
      <c r="A676" s="18"/>
      <c r="B676" s="18"/>
      <c r="C676" s="173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spans="1:24">
      <c r="A677" s="18"/>
      <c r="B677" s="18"/>
      <c r="C677" s="173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spans="1:24">
      <c r="A678" s="18"/>
      <c r="B678" s="18"/>
      <c r="C678" s="173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spans="1:24">
      <c r="A679" s="18"/>
      <c r="B679" s="18"/>
      <c r="C679" s="173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spans="1:24">
      <c r="A680" s="18"/>
      <c r="B680" s="18"/>
      <c r="C680" s="173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spans="1:24">
      <c r="A681" s="18"/>
      <c r="B681" s="18"/>
      <c r="C681" s="173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spans="1:24">
      <c r="A682" s="18"/>
      <c r="B682" s="18"/>
      <c r="C682" s="173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spans="1:24">
      <c r="A683" s="18"/>
      <c r="B683" s="18"/>
      <c r="C683" s="173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spans="1:24">
      <c r="A684" s="18"/>
      <c r="B684" s="18"/>
      <c r="C684" s="173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spans="1:24">
      <c r="A685" s="18"/>
      <c r="B685" s="18"/>
      <c r="C685" s="173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spans="1:24">
      <c r="A686" s="18"/>
      <c r="B686" s="18"/>
      <c r="C686" s="173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spans="1:24">
      <c r="A687" s="18"/>
      <c r="B687" s="18"/>
      <c r="C687" s="173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spans="1:24">
      <c r="A688" s="18"/>
      <c r="B688" s="18"/>
      <c r="C688" s="173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spans="1:24">
      <c r="A689" s="18"/>
      <c r="B689" s="18"/>
      <c r="C689" s="173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spans="1:24">
      <c r="A690" s="18"/>
      <c r="B690" s="18"/>
      <c r="C690" s="173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spans="1:24">
      <c r="A691" s="18"/>
      <c r="B691" s="18"/>
      <c r="C691" s="173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spans="1:24">
      <c r="A692" s="18"/>
      <c r="B692" s="18"/>
      <c r="C692" s="173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spans="1:24">
      <c r="A693" s="18"/>
      <c r="B693" s="18"/>
      <c r="C693" s="173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spans="1:24">
      <c r="A694" s="18"/>
      <c r="B694" s="18"/>
      <c r="C694" s="173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spans="1:24">
      <c r="A695" s="18"/>
      <c r="B695" s="18"/>
      <c r="C695" s="173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spans="1:24">
      <c r="A696" s="18"/>
      <c r="B696" s="18"/>
      <c r="C696" s="173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spans="1:24">
      <c r="A697" s="18"/>
      <c r="B697" s="18"/>
      <c r="C697" s="173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spans="1:24">
      <c r="A698" s="18"/>
      <c r="B698" s="18"/>
      <c r="C698" s="173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spans="1:24">
      <c r="A699" s="18"/>
      <c r="B699" s="18"/>
      <c r="C699" s="173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spans="1:24">
      <c r="A700" s="18"/>
      <c r="B700" s="18"/>
      <c r="C700" s="173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spans="1:24">
      <c r="A701" s="18"/>
      <c r="B701" s="18"/>
      <c r="C701" s="173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spans="1:24">
      <c r="A702" s="18"/>
      <c r="B702" s="18"/>
      <c r="C702" s="173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spans="1:24">
      <c r="A703" s="18"/>
      <c r="B703" s="18"/>
      <c r="C703" s="173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spans="1:24">
      <c r="A704" s="18"/>
      <c r="B704" s="18"/>
      <c r="C704" s="173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spans="1:24">
      <c r="A705" s="18"/>
      <c r="B705" s="18"/>
      <c r="C705" s="173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spans="1:24">
      <c r="A706" s="18"/>
      <c r="B706" s="18"/>
      <c r="C706" s="173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spans="1:24">
      <c r="A707" s="18"/>
      <c r="B707" s="18"/>
      <c r="C707" s="173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spans="1:24">
      <c r="A708" s="18"/>
      <c r="B708" s="18"/>
      <c r="C708" s="173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spans="1:24">
      <c r="A709" s="18"/>
      <c r="B709" s="18"/>
      <c r="C709" s="173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spans="1:24">
      <c r="A710" s="18"/>
      <c r="B710" s="18"/>
      <c r="C710" s="173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spans="1:24">
      <c r="A711" s="18"/>
      <c r="B711" s="18"/>
      <c r="C711" s="173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spans="1:24">
      <c r="A712" s="18"/>
      <c r="B712" s="18"/>
      <c r="C712" s="173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spans="1:24">
      <c r="A713" s="18"/>
      <c r="B713" s="18"/>
      <c r="C713" s="173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spans="1:24">
      <c r="A714" s="18"/>
      <c r="B714" s="18"/>
      <c r="C714" s="173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spans="1:24">
      <c r="A715" s="18"/>
      <c r="B715" s="18"/>
      <c r="C715" s="173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spans="1:24">
      <c r="A716" s="18"/>
      <c r="B716" s="18"/>
      <c r="C716" s="173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spans="1:24">
      <c r="A717" s="18"/>
      <c r="B717" s="18"/>
      <c r="C717" s="173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spans="1:24">
      <c r="A718" s="18"/>
      <c r="B718" s="18"/>
      <c r="C718" s="173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spans="1:24">
      <c r="A719" s="18"/>
      <c r="B719" s="18"/>
      <c r="C719" s="173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spans="1:24">
      <c r="A720" s="18"/>
      <c r="B720" s="18"/>
      <c r="C720" s="173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spans="1:24">
      <c r="A721" s="18"/>
      <c r="B721" s="18"/>
      <c r="C721" s="173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spans="1:24">
      <c r="A722" s="18"/>
      <c r="B722" s="18"/>
      <c r="C722" s="173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spans="1:24">
      <c r="A723" s="18"/>
      <c r="B723" s="18"/>
      <c r="C723" s="173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spans="1:24">
      <c r="A724" s="18"/>
      <c r="B724" s="18"/>
      <c r="C724" s="173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spans="1:24">
      <c r="A725" s="18"/>
      <c r="B725" s="18"/>
      <c r="C725" s="173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spans="1:24">
      <c r="A726" s="18"/>
      <c r="B726" s="18"/>
      <c r="C726" s="173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spans="1:24">
      <c r="A727" s="18"/>
      <c r="B727" s="18"/>
      <c r="C727" s="173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spans="1:24">
      <c r="A728" s="18"/>
      <c r="B728" s="18"/>
      <c r="C728" s="173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spans="1:24">
      <c r="A729" s="18"/>
      <c r="B729" s="18"/>
      <c r="C729" s="173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spans="1:24">
      <c r="A730" s="18"/>
      <c r="B730" s="18"/>
      <c r="C730" s="173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spans="1:24">
      <c r="A731" s="18"/>
      <c r="B731" s="18"/>
      <c r="C731" s="173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spans="1:24">
      <c r="A732" s="18"/>
      <c r="B732" s="18"/>
      <c r="C732" s="173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spans="1:24">
      <c r="A733" s="18"/>
      <c r="B733" s="18"/>
      <c r="C733" s="173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spans="1:24">
      <c r="A734" s="18"/>
      <c r="B734" s="18"/>
      <c r="C734" s="173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spans="1:24">
      <c r="A735" s="18"/>
      <c r="B735" s="18"/>
      <c r="C735" s="173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spans="1:24">
      <c r="A736" s="18"/>
      <c r="B736" s="18"/>
      <c r="C736" s="173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spans="1:24">
      <c r="A737" s="18"/>
      <c r="B737" s="18"/>
      <c r="C737" s="173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spans="1:24">
      <c r="A738" s="18"/>
      <c r="B738" s="18"/>
      <c r="C738" s="173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spans="1:24">
      <c r="A739" s="18"/>
      <c r="B739" s="18"/>
      <c r="C739" s="173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spans="1:24">
      <c r="A740" s="18"/>
      <c r="B740" s="18"/>
      <c r="C740" s="173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spans="1:24">
      <c r="A741" s="18"/>
      <c r="B741" s="18"/>
      <c r="C741" s="173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spans="1:24">
      <c r="A742" s="18"/>
      <c r="B742" s="18"/>
      <c r="C742" s="173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spans="1:24">
      <c r="A743" s="18"/>
      <c r="B743" s="18"/>
      <c r="C743" s="173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spans="1:24">
      <c r="A744" s="18"/>
      <c r="B744" s="18"/>
      <c r="C744" s="173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spans="1:24">
      <c r="A745" s="18"/>
      <c r="B745" s="18"/>
      <c r="C745" s="173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spans="1:24">
      <c r="A746" s="18"/>
      <c r="B746" s="18"/>
      <c r="C746" s="173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spans="1:24">
      <c r="A747" s="18"/>
      <c r="B747" s="18"/>
      <c r="C747" s="173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spans="1:24">
      <c r="A748" s="18"/>
      <c r="B748" s="18"/>
      <c r="C748" s="173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spans="1:24">
      <c r="A749" s="18"/>
      <c r="B749" s="18"/>
      <c r="C749" s="173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spans="1:24">
      <c r="A750" s="18"/>
      <c r="B750" s="18"/>
      <c r="C750" s="173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spans="1:24">
      <c r="A751" s="18"/>
      <c r="B751" s="18"/>
      <c r="C751" s="173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spans="1:24">
      <c r="A752" s="18"/>
      <c r="B752" s="18"/>
      <c r="C752" s="173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spans="1:24">
      <c r="A753" s="18"/>
      <c r="B753" s="18"/>
      <c r="C753" s="173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spans="1:24">
      <c r="A754" s="18"/>
      <c r="B754" s="18"/>
      <c r="C754" s="173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spans="1:24">
      <c r="A755" s="18"/>
      <c r="B755" s="18"/>
      <c r="C755" s="173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spans="1:24">
      <c r="A756" s="18"/>
      <c r="B756" s="18"/>
      <c r="C756" s="173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spans="1:24">
      <c r="A757" s="18"/>
      <c r="B757" s="18"/>
      <c r="C757" s="173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spans="1:24">
      <c r="A758" s="18"/>
      <c r="B758" s="18"/>
      <c r="C758" s="173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spans="1:24">
      <c r="A759" s="18"/>
      <c r="B759" s="18"/>
      <c r="C759" s="173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spans="1:24">
      <c r="A760" s="18"/>
      <c r="B760" s="18"/>
      <c r="C760" s="173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spans="1:24">
      <c r="A761" s="18"/>
      <c r="B761" s="18"/>
      <c r="C761" s="173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spans="1:24">
      <c r="A762" s="18"/>
      <c r="B762" s="18"/>
      <c r="C762" s="173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spans="1:24">
      <c r="A763" s="18"/>
      <c r="B763" s="18"/>
      <c r="C763" s="173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spans="1:24">
      <c r="A764" s="18"/>
      <c r="B764" s="18"/>
      <c r="C764" s="173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spans="1:24">
      <c r="A765" s="18"/>
      <c r="B765" s="18"/>
      <c r="C765" s="173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spans="1:24">
      <c r="A766" s="18"/>
      <c r="B766" s="18"/>
      <c r="C766" s="173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spans="1:24">
      <c r="A767" s="18"/>
      <c r="B767" s="18"/>
      <c r="C767" s="173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spans="1:24">
      <c r="A768" s="18"/>
      <c r="B768" s="18"/>
      <c r="C768" s="173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spans="1:24">
      <c r="A769" s="18"/>
      <c r="B769" s="18"/>
      <c r="C769" s="173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spans="1:24">
      <c r="A770" s="18"/>
      <c r="B770" s="18"/>
      <c r="C770" s="173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spans="1:24">
      <c r="A771" s="18"/>
      <c r="B771" s="18"/>
      <c r="C771" s="173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spans="1:24">
      <c r="A772" s="18"/>
      <c r="B772" s="18"/>
      <c r="C772" s="173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spans="1:24">
      <c r="A773" s="18"/>
      <c r="B773" s="18"/>
      <c r="C773" s="173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spans="1:24">
      <c r="A774" s="18"/>
      <c r="B774" s="18"/>
      <c r="C774" s="173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spans="1:24">
      <c r="A775" s="18"/>
      <c r="B775" s="18"/>
      <c r="C775" s="173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spans="1:24">
      <c r="A776" s="18"/>
      <c r="B776" s="18"/>
      <c r="C776" s="173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spans="1:24">
      <c r="A777" s="18"/>
      <c r="B777" s="18"/>
      <c r="C777" s="173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spans="1:24">
      <c r="A778" s="18"/>
      <c r="B778" s="18"/>
      <c r="C778" s="173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spans="1:24">
      <c r="A779" s="18"/>
      <c r="B779" s="18"/>
      <c r="C779" s="173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spans="1:24">
      <c r="A780" s="18"/>
      <c r="B780" s="18"/>
      <c r="C780" s="173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spans="1:24">
      <c r="A781" s="18"/>
      <c r="B781" s="18"/>
      <c r="C781" s="173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spans="1:24">
      <c r="A782" s="18"/>
      <c r="B782" s="18"/>
      <c r="C782" s="173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spans="1:24">
      <c r="A783" s="18"/>
      <c r="B783" s="18"/>
      <c r="C783" s="173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spans="1:24">
      <c r="A784" s="18"/>
      <c r="B784" s="18"/>
      <c r="C784" s="173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spans="1:24">
      <c r="A785" s="18"/>
      <c r="B785" s="18"/>
      <c r="C785" s="173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spans="1:24">
      <c r="A786" s="18"/>
      <c r="B786" s="18"/>
      <c r="C786" s="173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spans="1:24">
      <c r="A787" s="18"/>
      <c r="B787" s="18"/>
      <c r="C787" s="173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spans="1:24">
      <c r="A788" s="18"/>
      <c r="B788" s="18"/>
      <c r="C788" s="173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spans="1:24">
      <c r="A789" s="18"/>
      <c r="B789" s="18"/>
      <c r="C789" s="173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spans="1:24">
      <c r="A790" s="18"/>
      <c r="B790" s="18"/>
      <c r="C790" s="173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spans="1:24">
      <c r="A791" s="18"/>
      <c r="B791" s="18"/>
      <c r="C791" s="173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spans="1:24">
      <c r="A792" s="18"/>
      <c r="B792" s="18"/>
      <c r="C792" s="173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spans="1:24">
      <c r="A793" s="18"/>
      <c r="B793" s="18"/>
      <c r="C793" s="173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spans="1:24">
      <c r="A794" s="18"/>
      <c r="B794" s="18"/>
      <c r="C794" s="173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spans="1:24">
      <c r="A795" s="18"/>
      <c r="B795" s="18"/>
      <c r="C795" s="173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spans="1:24">
      <c r="A796" s="18"/>
      <c r="B796" s="18"/>
      <c r="C796" s="173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spans="1:24">
      <c r="A797" s="18"/>
      <c r="B797" s="18"/>
      <c r="C797" s="173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spans="1:24">
      <c r="A798" s="18"/>
      <c r="B798" s="18"/>
      <c r="C798" s="173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spans="1:24">
      <c r="A799" s="18"/>
      <c r="B799" s="18"/>
      <c r="C799" s="173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spans="1:24">
      <c r="A800" s="18"/>
      <c r="B800" s="18"/>
      <c r="C800" s="173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spans="1:24">
      <c r="A801" s="18"/>
      <c r="B801" s="18"/>
      <c r="C801" s="173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spans="1:24">
      <c r="A802" s="18"/>
      <c r="B802" s="18"/>
      <c r="C802" s="173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spans="1:24">
      <c r="A803" s="18"/>
      <c r="B803" s="18"/>
      <c r="C803" s="173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spans="1:24">
      <c r="A804" s="18"/>
      <c r="B804" s="18"/>
      <c r="C804" s="173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spans="1:24">
      <c r="A805" s="18"/>
      <c r="B805" s="18"/>
      <c r="C805" s="173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spans="1:24">
      <c r="A806" s="18"/>
      <c r="B806" s="18"/>
      <c r="C806" s="173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spans="1:24">
      <c r="A807" s="18"/>
      <c r="B807" s="18"/>
      <c r="C807" s="173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spans="1:24">
      <c r="A808" s="18"/>
      <c r="B808" s="18"/>
      <c r="C808" s="173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spans="1:24">
      <c r="A809" s="18"/>
      <c r="B809" s="18"/>
      <c r="C809" s="173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spans="1:24">
      <c r="A810" s="18"/>
      <c r="B810" s="18"/>
      <c r="C810" s="173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spans="1:24">
      <c r="A811" s="18"/>
      <c r="B811" s="18"/>
      <c r="C811" s="173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spans="1:24">
      <c r="A812" s="18"/>
      <c r="B812" s="18"/>
      <c r="C812" s="173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spans="1:24">
      <c r="A813" s="18"/>
      <c r="B813" s="18"/>
      <c r="C813" s="173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spans="1:24">
      <c r="A814" s="18"/>
      <c r="B814" s="18"/>
      <c r="C814" s="173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spans="1:24">
      <c r="A815" s="18"/>
      <c r="B815" s="18"/>
      <c r="C815" s="173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spans="1:24">
      <c r="A816" s="18"/>
      <c r="B816" s="18"/>
      <c r="C816" s="173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spans="1:24">
      <c r="A817" s="18"/>
      <c r="B817" s="18"/>
      <c r="C817" s="173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spans="1:24">
      <c r="A818" s="18"/>
      <c r="B818" s="18"/>
      <c r="C818" s="173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spans="1:24">
      <c r="A819" s="18"/>
      <c r="B819" s="18"/>
      <c r="C819" s="173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spans="1:24">
      <c r="A820" s="18"/>
      <c r="B820" s="18"/>
      <c r="C820" s="173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spans="1:24">
      <c r="A821" s="18"/>
      <c r="B821" s="18"/>
      <c r="C821" s="173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spans="1:24">
      <c r="A822" s="18"/>
      <c r="B822" s="18"/>
      <c r="C822" s="173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spans="1:24">
      <c r="A823" s="18"/>
      <c r="B823" s="18"/>
      <c r="C823" s="173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spans="1:24">
      <c r="A824" s="18"/>
      <c r="B824" s="18"/>
      <c r="C824" s="173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spans="1:24">
      <c r="A825" s="18"/>
      <c r="B825" s="18"/>
      <c r="C825" s="173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spans="1:24">
      <c r="A826" s="18"/>
      <c r="B826" s="18"/>
      <c r="C826" s="173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spans="1:24">
      <c r="A827" s="18"/>
      <c r="B827" s="18"/>
      <c r="C827" s="173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spans="1:24">
      <c r="A828" s="18"/>
      <c r="B828" s="18"/>
      <c r="C828" s="173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spans="1:24">
      <c r="A829" s="18"/>
      <c r="B829" s="18"/>
      <c r="C829" s="173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spans="1:24">
      <c r="A830" s="18"/>
      <c r="B830" s="18"/>
      <c r="C830" s="173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spans="1:24">
      <c r="A831" s="18"/>
      <c r="B831" s="18"/>
      <c r="C831" s="173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spans="1:24">
      <c r="A832" s="18"/>
      <c r="B832" s="18"/>
      <c r="C832" s="173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spans="1:24">
      <c r="A833" s="18"/>
      <c r="B833" s="18"/>
      <c r="C833" s="173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spans="1:24">
      <c r="A834" s="18"/>
      <c r="B834" s="18"/>
      <c r="C834" s="173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spans="1:24">
      <c r="A835" s="18"/>
      <c r="B835" s="18"/>
      <c r="C835" s="173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spans="1:24">
      <c r="A836" s="18"/>
      <c r="B836" s="18"/>
      <c r="C836" s="173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spans="1:24">
      <c r="A837" s="18"/>
      <c r="B837" s="18"/>
      <c r="C837" s="173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spans="1:24">
      <c r="A838" s="18"/>
      <c r="B838" s="18"/>
      <c r="C838" s="173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spans="1:24">
      <c r="A839" s="18"/>
      <c r="B839" s="18"/>
      <c r="C839" s="173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spans="1:24">
      <c r="A840" s="18"/>
      <c r="B840" s="18"/>
      <c r="C840" s="173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spans="1:24">
      <c r="A841" s="18"/>
      <c r="B841" s="18"/>
      <c r="C841" s="173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spans="1:24">
      <c r="A842" s="18"/>
      <c r="B842" s="18"/>
      <c r="C842" s="173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spans="1:24">
      <c r="A843" s="18"/>
      <c r="B843" s="18"/>
      <c r="C843" s="173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spans="1:24">
      <c r="A844" s="18"/>
      <c r="B844" s="18"/>
      <c r="C844" s="173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spans="1:24">
      <c r="A845" s="18"/>
      <c r="B845" s="18"/>
      <c r="C845" s="173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spans="1:24">
      <c r="A846" s="18"/>
      <c r="B846" s="18"/>
      <c r="C846" s="173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spans="1:24">
      <c r="A847" s="18"/>
      <c r="B847" s="18"/>
      <c r="C847" s="173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spans="1:24">
      <c r="A848" s="18"/>
      <c r="B848" s="18"/>
      <c r="C848" s="173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spans="1:24">
      <c r="A849" s="18"/>
      <c r="B849" s="18"/>
      <c r="C849" s="173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spans="1:24">
      <c r="A850" s="18"/>
      <c r="B850" s="18"/>
      <c r="C850" s="173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spans="1:24">
      <c r="A851" s="18"/>
      <c r="B851" s="18"/>
      <c r="C851" s="173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spans="1:24">
      <c r="A852" s="18"/>
      <c r="B852" s="18"/>
      <c r="C852" s="173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spans="1:24">
      <c r="A853" s="18"/>
      <c r="B853" s="18"/>
      <c r="C853" s="173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spans="1:24">
      <c r="A854" s="18"/>
      <c r="B854" s="18"/>
      <c r="C854" s="173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spans="1:24">
      <c r="A855" s="18"/>
      <c r="B855" s="18"/>
      <c r="C855" s="173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spans="1:24">
      <c r="A856" s="18"/>
      <c r="B856" s="18"/>
      <c r="C856" s="173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spans="1:24">
      <c r="A857" s="18"/>
      <c r="B857" s="18"/>
      <c r="C857" s="173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spans="1:24">
      <c r="A858" s="18"/>
      <c r="B858" s="18"/>
      <c r="C858" s="173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spans="1:24">
      <c r="A859" s="18"/>
      <c r="B859" s="18"/>
      <c r="C859" s="173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spans="1:24">
      <c r="A860" s="18"/>
      <c r="B860" s="18"/>
      <c r="C860" s="173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spans="1:24">
      <c r="A861" s="18"/>
      <c r="B861" s="18"/>
      <c r="C861" s="173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spans="1:24">
      <c r="A862" s="18"/>
      <c r="B862" s="18"/>
      <c r="C862" s="173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spans="1:24">
      <c r="A863" s="18"/>
      <c r="B863" s="18"/>
      <c r="C863" s="173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spans="1:24">
      <c r="A864" s="18"/>
      <c r="B864" s="18"/>
      <c r="C864" s="173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spans="1:24">
      <c r="A865" s="18"/>
      <c r="B865" s="18"/>
      <c r="C865" s="173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spans="1:24">
      <c r="A866" s="18"/>
      <c r="B866" s="18"/>
      <c r="C866" s="173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spans="1:24">
      <c r="A867" s="18"/>
      <c r="B867" s="18"/>
      <c r="C867" s="173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spans="1:24">
      <c r="A868" s="18"/>
      <c r="B868" s="18"/>
      <c r="C868" s="173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spans="1:24">
      <c r="A869" s="18"/>
      <c r="B869" s="18"/>
      <c r="C869" s="173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spans="1:24">
      <c r="A870" s="18"/>
      <c r="B870" s="18"/>
      <c r="C870" s="173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spans="1:24">
      <c r="A871" s="18"/>
      <c r="B871" s="18"/>
      <c r="C871" s="173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spans="1:24">
      <c r="A872" s="18"/>
      <c r="B872" s="18"/>
      <c r="C872" s="173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spans="1:24">
      <c r="A873" s="18"/>
      <c r="B873" s="18"/>
      <c r="C873" s="173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spans="1:24">
      <c r="A874" s="18"/>
      <c r="B874" s="18"/>
      <c r="C874" s="173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spans="1:24">
      <c r="A875" s="18"/>
      <c r="B875" s="18"/>
      <c r="C875" s="173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spans="1:24">
      <c r="A876" s="18"/>
      <c r="B876" s="18"/>
      <c r="C876" s="173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spans="1:24">
      <c r="A877" s="18"/>
      <c r="B877" s="18"/>
      <c r="C877" s="173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spans="1:24">
      <c r="A878" s="18"/>
      <c r="B878" s="18"/>
      <c r="C878" s="173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spans="1:24">
      <c r="A879" s="18"/>
      <c r="B879" s="18"/>
      <c r="C879" s="173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spans="1:24">
      <c r="A880" s="18"/>
      <c r="B880" s="18"/>
      <c r="C880" s="173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spans="1:24">
      <c r="A881" s="18"/>
      <c r="B881" s="18"/>
      <c r="C881" s="173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spans="1:24">
      <c r="A882" s="18"/>
      <c r="B882" s="18"/>
      <c r="C882" s="173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spans="1:24">
      <c r="A883" s="18"/>
      <c r="B883" s="18"/>
      <c r="C883" s="173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spans="1:24">
      <c r="A884" s="18"/>
      <c r="B884" s="18"/>
      <c r="C884" s="173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spans="1:24">
      <c r="A885" s="18"/>
      <c r="B885" s="18"/>
      <c r="C885" s="173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spans="1:24">
      <c r="A886" s="18"/>
      <c r="B886" s="18"/>
      <c r="C886" s="173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spans="1:24">
      <c r="A887" s="18"/>
      <c r="B887" s="18"/>
      <c r="C887" s="173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spans="1:24">
      <c r="A888" s="18"/>
      <c r="B888" s="18"/>
      <c r="C888" s="173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spans="1:24">
      <c r="A889" s="18"/>
      <c r="B889" s="18"/>
      <c r="C889" s="173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spans="1:24">
      <c r="A890" s="18"/>
      <c r="B890" s="18"/>
      <c r="C890" s="173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spans="1:24">
      <c r="A891" s="18"/>
      <c r="B891" s="18"/>
      <c r="C891" s="173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spans="1:24">
      <c r="A892" s="18"/>
      <c r="B892" s="18"/>
      <c r="C892" s="173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spans="1:24">
      <c r="A893" s="18"/>
      <c r="B893" s="18"/>
      <c r="C893" s="173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spans="1:24">
      <c r="A894" s="18"/>
      <c r="B894" s="18"/>
      <c r="C894" s="173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spans="1:24">
      <c r="A895" s="18"/>
      <c r="B895" s="18"/>
      <c r="C895" s="173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spans="1:24">
      <c r="A896" s="18"/>
      <c r="B896" s="18"/>
      <c r="C896" s="173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spans="1:24">
      <c r="A897" s="18"/>
      <c r="B897" s="18"/>
      <c r="C897" s="173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spans="1:24">
      <c r="A898" s="18"/>
      <c r="B898" s="18"/>
      <c r="C898" s="173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spans="1:24">
      <c r="A899" s="18"/>
      <c r="B899" s="18"/>
      <c r="C899" s="173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spans="1:24">
      <c r="A900" s="18"/>
      <c r="B900" s="18"/>
      <c r="C900" s="173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spans="1:24">
      <c r="A901" s="18"/>
      <c r="B901" s="18"/>
      <c r="C901" s="173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spans="1:24">
      <c r="A902" s="18"/>
      <c r="B902" s="18"/>
      <c r="C902" s="173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spans="1:24">
      <c r="A903" s="18"/>
      <c r="B903" s="18"/>
      <c r="C903" s="173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spans="1:24">
      <c r="A904" s="18"/>
      <c r="B904" s="18"/>
      <c r="C904" s="173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spans="1:24">
      <c r="A905" s="18"/>
      <c r="B905" s="18"/>
      <c r="C905" s="173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spans="1:24">
      <c r="A906" s="18"/>
      <c r="B906" s="18"/>
      <c r="C906" s="173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spans="1:24">
      <c r="A907" s="18"/>
      <c r="B907" s="18"/>
      <c r="C907" s="173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spans="1:24">
      <c r="A908" s="18"/>
      <c r="B908" s="18"/>
      <c r="C908" s="173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spans="1:24">
      <c r="A909" s="18"/>
      <c r="B909" s="18"/>
      <c r="C909" s="173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spans="1:24">
      <c r="A910" s="18"/>
      <c r="B910" s="18"/>
      <c r="C910" s="173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spans="1:24">
      <c r="A911" s="18"/>
      <c r="B911" s="18"/>
      <c r="C911" s="173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spans="1:24">
      <c r="A912" s="18"/>
      <c r="B912" s="18"/>
      <c r="C912" s="173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spans="1:24">
      <c r="A913" s="18"/>
      <c r="B913" s="18"/>
      <c r="C913" s="173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spans="1:24">
      <c r="A914" s="18"/>
      <c r="B914" s="18"/>
      <c r="C914" s="173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spans="1:24">
      <c r="A915" s="18"/>
      <c r="B915" s="18"/>
      <c r="C915" s="173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spans="1:24">
      <c r="A916" s="18"/>
      <c r="B916" s="18"/>
      <c r="C916" s="173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spans="1:24">
      <c r="A917" s="18"/>
      <c r="B917" s="18"/>
      <c r="C917" s="173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spans="1:24">
      <c r="A918" s="18"/>
      <c r="B918" s="18"/>
      <c r="C918" s="173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spans="1:24">
      <c r="A919" s="18"/>
      <c r="B919" s="18"/>
      <c r="C919" s="173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spans="1:24">
      <c r="A920" s="18"/>
      <c r="B920" s="18"/>
      <c r="C920" s="173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spans="1:24">
      <c r="A921" s="18"/>
      <c r="B921" s="18"/>
      <c r="C921" s="173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spans="1:24">
      <c r="A922" s="18"/>
      <c r="B922" s="18"/>
      <c r="C922" s="173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spans="1:24">
      <c r="A923" s="18"/>
      <c r="B923" s="18"/>
      <c r="C923" s="173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spans="1:24">
      <c r="A924" s="18"/>
      <c r="B924" s="18"/>
      <c r="C924" s="173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spans="1:24">
      <c r="A925" s="18"/>
      <c r="B925" s="18"/>
      <c r="C925" s="173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spans="1:24">
      <c r="A926" s="18"/>
      <c r="B926" s="18"/>
      <c r="C926" s="173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spans="1:24">
      <c r="A927" s="18"/>
      <c r="B927" s="18"/>
      <c r="C927" s="173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spans="1:24">
      <c r="A928" s="18"/>
      <c r="B928" s="18"/>
      <c r="C928" s="173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spans="1:24">
      <c r="A929" s="18"/>
      <c r="B929" s="18"/>
      <c r="C929" s="173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spans="1:24">
      <c r="A930" s="18"/>
      <c r="B930" s="18"/>
      <c r="C930" s="173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spans="1:24">
      <c r="A931" s="18"/>
      <c r="B931" s="18"/>
      <c r="C931" s="173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spans="1:24">
      <c r="A932" s="18"/>
      <c r="B932" s="18"/>
      <c r="C932" s="173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spans="1:24">
      <c r="A933" s="18"/>
      <c r="B933" s="18"/>
      <c r="C933" s="173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spans="1:24">
      <c r="A934" s="18"/>
      <c r="B934" s="18"/>
      <c r="C934" s="173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spans="1:24">
      <c r="A935" s="18"/>
      <c r="B935" s="18"/>
      <c r="C935" s="173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spans="1:24">
      <c r="A936" s="18"/>
      <c r="B936" s="18"/>
      <c r="C936" s="173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spans="1:24">
      <c r="A937" s="18"/>
      <c r="B937" s="18"/>
      <c r="C937" s="173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spans="1:24">
      <c r="A938" s="18"/>
      <c r="B938" s="18"/>
      <c r="C938" s="173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spans="1:24">
      <c r="A939" s="18"/>
      <c r="B939" s="18"/>
      <c r="C939" s="173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spans="1:24">
      <c r="A940" s="18"/>
      <c r="B940" s="18"/>
      <c r="C940" s="173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spans="1:24">
      <c r="A941" s="18"/>
      <c r="B941" s="18"/>
      <c r="C941" s="173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spans="1:24">
      <c r="A942" s="18"/>
      <c r="B942" s="18"/>
      <c r="C942" s="173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spans="1:24">
      <c r="A943" s="18"/>
      <c r="B943" s="18"/>
      <c r="C943" s="173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spans="1:24">
      <c r="A944" s="18"/>
      <c r="B944" s="18"/>
      <c r="C944" s="173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spans="1:24">
      <c r="A945" s="18"/>
      <c r="B945" s="18"/>
      <c r="C945" s="173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spans="1:24">
      <c r="A946" s="18"/>
      <c r="B946" s="18"/>
      <c r="C946" s="173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spans="1:24">
      <c r="A947" s="18"/>
      <c r="B947" s="18"/>
      <c r="C947" s="173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spans="1:24">
      <c r="A948" s="18"/>
      <c r="B948" s="18"/>
      <c r="C948" s="173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spans="1:24">
      <c r="A949" s="18"/>
      <c r="B949" s="18"/>
      <c r="C949" s="173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spans="1:24">
      <c r="A950" s="18"/>
      <c r="B950" s="18"/>
      <c r="C950" s="173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spans="1:24">
      <c r="A951" s="18"/>
      <c r="B951" s="18"/>
      <c r="C951" s="173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spans="1:24">
      <c r="A952" s="18"/>
      <c r="B952" s="18"/>
      <c r="C952" s="173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spans="1:24">
      <c r="A953" s="18"/>
      <c r="B953" s="18"/>
      <c r="C953" s="173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spans="1:24">
      <c r="A954" s="18"/>
      <c r="B954" s="18"/>
      <c r="C954" s="173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spans="1:24">
      <c r="A955" s="18"/>
      <c r="B955" s="18"/>
      <c r="C955" s="173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spans="1:24">
      <c r="A956" s="18"/>
      <c r="B956" s="18"/>
      <c r="C956" s="173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spans="1:24">
      <c r="A957" s="18"/>
      <c r="B957" s="18"/>
      <c r="C957" s="173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spans="1:24">
      <c r="A958" s="18"/>
      <c r="B958" s="18"/>
      <c r="C958" s="173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spans="1:24">
      <c r="A959" s="18"/>
      <c r="B959" s="18"/>
      <c r="C959" s="173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spans="1:24">
      <c r="A960" s="18"/>
      <c r="B960" s="18"/>
      <c r="C960" s="173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spans="1:24">
      <c r="A961" s="18"/>
      <c r="B961" s="18"/>
      <c r="C961" s="173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spans="1:24">
      <c r="A962" s="18"/>
      <c r="B962" s="18"/>
      <c r="C962" s="173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spans="1:24">
      <c r="A963" s="18"/>
      <c r="B963" s="18"/>
      <c r="C963" s="173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spans="1:24">
      <c r="A964" s="18"/>
      <c r="B964" s="18"/>
      <c r="C964" s="173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spans="1:24">
      <c r="A965" s="18"/>
      <c r="B965" s="18"/>
      <c r="C965" s="173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spans="1:24">
      <c r="A966" s="18"/>
      <c r="B966" s="18"/>
      <c r="C966" s="173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spans="1:24">
      <c r="A967" s="18"/>
      <c r="B967" s="18"/>
      <c r="C967" s="173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spans="1:24">
      <c r="A968" s="18"/>
      <c r="B968" s="18"/>
      <c r="C968" s="173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spans="1:24">
      <c r="A969" s="18"/>
      <c r="B969" s="18"/>
      <c r="C969" s="173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spans="1:24">
      <c r="A970" s="18"/>
      <c r="B970" s="18"/>
      <c r="C970" s="173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spans="1:24">
      <c r="A971" s="18"/>
      <c r="B971" s="18"/>
      <c r="C971" s="173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spans="1:24">
      <c r="A972" s="18"/>
      <c r="B972" s="18"/>
      <c r="C972" s="173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spans="1:24">
      <c r="A973" s="18"/>
      <c r="B973" s="18"/>
      <c r="C973" s="173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spans="1:24">
      <c r="A974" s="18"/>
      <c r="B974" s="18"/>
      <c r="C974" s="173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spans="1:24">
      <c r="A975" s="18"/>
      <c r="B975" s="18"/>
      <c r="C975" s="173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spans="1:24">
      <c r="A976" s="18"/>
      <c r="B976" s="18"/>
      <c r="C976" s="173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spans="1:24">
      <c r="A977" s="18"/>
      <c r="B977" s="18"/>
      <c r="C977" s="173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spans="1:24">
      <c r="A978" s="18"/>
      <c r="B978" s="18"/>
      <c r="C978" s="173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spans="1:24">
      <c r="A979" s="18"/>
      <c r="B979" s="18"/>
      <c r="C979" s="173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spans="1:24">
      <c r="A980" s="18"/>
      <c r="B980" s="18"/>
      <c r="C980" s="173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spans="1:24">
      <c r="A981" s="18"/>
      <c r="B981" s="18"/>
      <c r="C981" s="173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spans="1:24">
      <c r="A982" s="18"/>
      <c r="B982" s="18"/>
      <c r="C982" s="173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spans="1:24">
      <c r="A983" s="18"/>
      <c r="B983" s="18"/>
      <c r="C983" s="173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spans="1:24">
      <c r="A984" s="18"/>
      <c r="B984" s="18"/>
      <c r="C984" s="173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spans="1:24">
      <c r="A985" s="18"/>
      <c r="B985" s="18"/>
      <c r="C985" s="173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spans="1:24">
      <c r="A986" s="18"/>
      <c r="B986" s="18"/>
      <c r="C986" s="173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spans="1:24">
      <c r="A987" s="18"/>
      <c r="B987" s="18"/>
      <c r="C987" s="173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spans="1:24">
      <c r="A988" s="18"/>
      <c r="B988" s="18"/>
      <c r="C988" s="173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spans="1:24">
      <c r="A989" s="18"/>
      <c r="B989" s="18"/>
      <c r="C989" s="173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spans="1:24">
      <c r="A990" s="18"/>
      <c r="B990" s="18"/>
      <c r="C990" s="173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spans="1:24">
      <c r="A991" s="18"/>
      <c r="B991" s="18"/>
      <c r="C991" s="173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spans="1:24">
      <c r="A992" s="18"/>
      <c r="B992" s="18"/>
      <c r="C992" s="173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spans="1:24">
      <c r="A993" s="18"/>
      <c r="B993" s="18"/>
      <c r="C993" s="173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spans="1:24">
      <c r="A994" s="18"/>
      <c r="B994" s="18"/>
      <c r="C994" s="173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spans="1:24">
      <c r="A995" s="18"/>
      <c r="B995" s="18"/>
      <c r="C995" s="173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spans="1:24">
      <c r="A996" s="18"/>
      <c r="B996" s="18"/>
      <c r="C996" s="173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spans="1:24">
      <c r="A997" s="18"/>
      <c r="B997" s="18"/>
      <c r="C997" s="173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spans="1:24">
      <c r="A998" s="18"/>
      <c r="B998" s="18"/>
      <c r="C998" s="173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 spans="1:24"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 spans="1:24">
      <c r="D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  <row r="1001" spans="1:24">
      <c r="D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</row>
    <row r="1002" spans="1:24">
      <c r="D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</row>
    <row r="1003" spans="1:24">
      <c r="D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</row>
    <row r="1004" spans="1:24">
      <c r="D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</row>
    <row r="1005" spans="1:24">
      <c r="D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</row>
    <row r="1006" spans="1:24">
      <c r="D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</row>
    <row r="1007" spans="1:24">
      <c r="D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</row>
  </sheetData>
  <autoFilter ref="A1:X109" xr:uid="{00000000-0009-0000-0000-00000D000000}"/>
  <conditionalFormatting sqref="F2:F12">
    <cfRule type="expression" dxfId="137" priority="131">
      <formula>F2=#REF!</formula>
    </cfRule>
  </conditionalFormatting>
  <conditionalFormatting sqref="F2:F29">
    <cfRule type="expression" dxfId="136" priority="17">
      <formula>COUNTIF($B$2:$B$955, F2) &gt; 1</formula>
    </cfRule>
    <cfRule type="expression" dxfId="135" priority="14">
      <formula>COUNTIF($C$1:$C$973, F2) &gt; 1</formula>
    </cfRule>
    <cfRule type="expression" dxfId="134" priority="15">
      <formula>COUNTIF($B$2:$B$954, F2) &gt; 1</formula>
    </cfRule>
    <cfRule type="expression" dxfId="133" priority="10">
      <formula>COUNTIF($C$1:$C$975, F2) &gt; 1</formula>
    </cfRule>
    <cfRule type="expression" dxfId="132" priority="11">
      <formula>COUNTIF($B$2:$B$956, F2) &gt; 1</formula>
    </cfRule>
    <cfRule type="expression" dxfId="131" priority="12">
      <formula>COUNTIF($C$1:$C$976, F2) &gt; 1</formula>
    </cfRule>
    <cfRule type="expression" dxfId="130" priority="13">
      <formula>COUNTIF($B$2:$B$957, F2) &gt; 1</formula>
    </cfRule>
  </conditionalFormatting>
  <conditionalFormatting sqref="F2:F30">
    <cfRule type="expression" dxfId="129" priority="2">
      <formula>COUNTIF($C$1:$C$978, F2) &gt; 1</formula>
    </cfRule>
    <cfRule type="expression" dxfId="128" priority="16">
      <formula>COUNTIF($C$1:$C$974, F2) &gt; 1</formula>
    </cfRule>
  </conditionalFormatting>
  <conditionalFormatting sqref="F2:F31">
    <cfRule type="expression" dxfId="127" priority="22">
      <formula>COUNTIF($C$1:$C$979, F2) &gt; 1</formula>
    </cfRule>
    <cfRule type="expression" dxfId="126" priority="24">
      <formula>COUNTIF($B$2:$B$961, F2) &gt; 1</formula>
    </cfRule>
    <cfRule type="expression" dxfId="125" priority="23">
      <formula>COUNTIF($B$2:$B$960, F2) &gt; 1</formula>
    </cfRule>
  </conditionalFormatting>
  <conditionalFormatting sqref="F2:F32">
    <cfRule type="expression" dxfId="124" priority="19">
      <formula>COUNTIF($B$2:$B$962, F2) &gt; 1</formula>
    </cfRule>
    <cfRule type="expression" dxfId="123" priority="20">
      <formula>COUNTIF($C$1:$C$982, F2) &gt; 1</formula>
    </cfRule>
    <cfRule type="expression" dxfId="122" priority="6">
      <formula>COUNTIF($C$1:$C$983, F2) &gt; 1</formula>
    </cfRule>
    <cfRule type="expression" dxfId="121" priority="21">
      <formula>COUNTIF($B$2:$B$963, F2) &gt; 1</formula>
    </cfRule>
    <cfRule type="expression" dxfId="120" priority="18">
      <formula>COUNTIF($C$1:$C$981, F2) &gt; 1</formula>
    </cfRule>
  </conditionalFormatting>
  <conditionalFormatting sqref="F2:F35">
    <cfRule type="expression" dxfId="119" priority="35">
      <formula>COUNTIF($C$1:$C$980, F2) &gt; 1</formula>
    </cfRule>
    <cfRule type="expression" dxfId="118" priority="33">
      <formula>COUNTIF($B$2:$B$967, F2) &gt; 1</formula>
    </cfRule>
    <cfRule type="expression" dxfId="117" priority="27">
      <formula>COUNTIF($B$2:$B$968, F2) &gt; 1</formula>
    </cfRule>
    <cfRule type="expression" dxfId="116" priority="28">
      <formula>COUNTIF($C$1:$C$988, F2) &gt; 1</formula>
    </cfRule>
    <cfRule type="expression" dxfId="115" priority="29">
      <formula>COUNTIF($B$2:$B$969, F2) &gt; 1</formula>
    </cfRule>
    <cfRule type="expression" dxfId="114" priority="30">
      <formula>COUNTIF($C$1:$C$985, F2) &gt; 1</formula>
    </cfRule>
    <cfRule type="expression" dxfId="113" priority="31">
      <formula>COUNTIF($B$2:$B$966, F2) &gt; 1</formula>
    </cfRule>
    <cfRule type="expression" dxfId="112" priority="32">
      <formula>COUNTIF($C$1:$C$986, F2) &gt; 1</formula>
    </cfRule>
  </conditionalFormatting>
  <conditionalFormatting sqref="F2:F36">
    <cfRule type="expression" dxfId="111" priority="5">
      <formula>COUNTIF($C$1:$C$990, F2) &gt; 1</formula>
    </cfRule>
    <cfRule type="expression" dxfId="110" priority="34">
      <formula>COUNTIF($C$1:$C$987, F2) &gt; 1</formula>
    </cfRule>
    <cfRule type="expression" dxfId="109" priority="69">
      <formula>COUNTIF($B$2:$B$978, F2) &gt; 1</formula>
    </cfRule>
  </conditionalFormatting>
  <conditionalFormatting sqref="F2:F37">
    <cfRule type="expression" dxfId="108" priority="36">
      <formula>COUNTIF($C$1:$C$991, F2) &gt; 1</formula>
    </cfRule>
  </conditionalFormatting>
  <conditionalFormatting sqref="F2:F38">
    <cfRule type="expression" dxfId="107" priority="8">
      <formula>COUNTIF($B$1:$B$986, F2) &gt; 1</formula>
    </cfRule>
    <cfRule type="expression" dxfId="106" priority="45">
      <formula>COUNTIF($B$2:$B$980, F2) &gt; 1</formula>
    </cfRule>
  </conditionalFormatting>
  <conditionalFormatting sqref="F2:F40">
    <cfRule type="expression" dxfId="105" priority="7">
      <formula>COUNTIF($B$1:$B$983, F2) &gt; 1</formula>
    </cfRule>
    <cfRule type="expression" dxfId="104" priority="44">
      <formula>COUNTIF($B$2:$B$974, F2) &gt; 1</formula>
    </cfRule>
    <cfRule type="expression" dxfId="103" priority="43">
      <formula>COUNTIF($C$1:$C$993, F2) &gt; 1</formula>
    </cfRule>
    <cfRule type="expression" dxfId="102" priority="71">
      <formula>COUNTIF($B$2:$B$975, F2) &gt; 1</formula>
    </cfRule>
    <cfRule type="expression" dxfId="101" priority="70">
      <formula>COUNTIF($C$1:$C$994, F2) &gt; 1</formula>
    </cfRule>
  </conditionalFormatting>
  <conditionalFormatting sqref="F2:F41">
    <cfRule type="expression" dxfId="100" priority="107">
      <formula>COUNTIF($B$2:$B$985, F2) &gt; 1</formula>
    </cfRule>
    <cfRule type="expression" dxfId="99" priority="72">
      <formula>COUNTIF($C$1:$C$995, F2) &gt; 1</formula>
    </cfRule>
    <cfRule type="expression" dxfId="98" priority="105">
      <formula>COUNTIF($B$2:$B$984, F2) &gt; 1</formula>
    </cfRule>
    <cfRule type="expression" dxfId="97" priority="66">
      <formula>COUNTIF($C$1:$C$996, F2) &gt; 1</formula>
    </cfRule>
    <cfRule type="expression" dxfId="96" priority="75">
      <formula>COUNTIF($B$2:$B$981, F2) &gt; 1</formula>
    </cfRule>
    <cfRule type="expression" dxfId="95" priority="73">
      <formula>COUNTIF($B$2:$B$976, F2) &gt; 1</formula>
    </cfRule>
    <cfRule type="expression" dxfId="94" priority="4">
      <formula>COUNTIF($B$1:$B$978, F2) &gt; 1</formula>
    </cfRule>
    <cfRule type="expression" dxfId="93" priority="9">
      <formula>COUNTIF($B$1:$B$996, F2) &gt; 1</formula>
    </cfRule>
    <cfRule type="expression" dxfId="92" priority="67">
      <formula>COUNTIF($B$2:$B$977, F2) &gt; 1</formula>
    </cfRule>
    <cfRule type="expression" dxfId="91" priority="1">
      <formula>COUNTIF($B$1:$B$974, F2) &gt; 1</formula>
    </cfRule>
    <cfRule type="expression" dxfId="90" priority="109">
      <formula>COUNTIF($B$2:$B$982, F2) &gt; 1</formula>
    </cfRule>
    <cfRule type="expression" dxfId="89" priority="111">
      <formula>COUNTIF($B$2:$B$983, F2) &gt; 1</formula>
    </cfRule>
  </conditionalFormatting>
  <conditionalFormatting sqref="F2:F42">
    <cfRule type="expression" dxfId="88" priority="68">
      <formula>COUNTIF($C$1:$C$997, F2) &gt; 1</formula>
    </cfRule>
    <cfRule type="expression" dxfId="87" priority="39">
      <formula>COUNTIF($C$1:$C$998, F2) &gt; 1</formula>
    </cfRule>
  </conditionalFormatting>
  <conditionalFormatting sqref="F2:F43">
    <cfRule type="expression" dxfId="86" priority="104">
      <formula>COUNTIF($C$1:$C$1003, F2) &gt; 1</formula>
    </cfRule>
    <cfRule type="expression" dxfId="85" priority="106">
      <formula>COUNTIF($C$1:$C$1004, F2) &gt; 1</formula>
    </cfRule>
    <cfRule type="expression" dxfId="84" priority="26">
      <formula>COUNTIF($B$2:$B$82, F2) &gt; 1</formula>
    </cfRule>
    <cfRule type="expression" dxfId="83" priority="25">
      <formula>COUNTIF($K$2:$K$81, F2) &gt; 1</formula>
    </cfRule>
  </conditionalFormatting>
  <conditionalFormatting sqref="F2:F44">
    <cfRule type="expression" dxfId="82" priority="50">
      <formula>COUNTIF($C$1:$C$1005, F2) &gt; 1</formula>
    </cfRule>
    <cfRule type="expression" dxfId="81" priority="74">
      <formula>COUNTIF($C$1:$C$1000, F2) &gt; 1</formula>
    </cfRule>
    <cfRule type="expression" dxfId="80" priority="108">
      <formula>COUNTIF($C$1:$C$1001, F2) &gt; 1</formula>
    </cfRule>
    <cfRule type="expression" dxfId="79" priority="61">
      <formula>COUNTIF($C$1:$C$999, F2) &gt; 1</formula>
    </cfRule>
    <cfRule type="expression" dxfId="78" priority="48">
      <formula>COUNTIF($B$2:$B$986, F2) &gt; 1</formula>
    </cfRule>
    <cfRule type="expression" dxfId="77" priority="110">
      <formula>COUNTIF($C$1:$C$1002, F2) &gt; 1</formula>
    </cfRule>
  </conditionalFormatting>
  <conditionalFormatting sqref="F2:F45">
    <cfRule type="expression" dxfId="76" priority="81">
      <formula>COUNTIF($C$1:$C$1006, F2) &gt; 1</formula>
    </cfRule>
    <cfRule type="expression" dxfId="75" priority="79">
      <formula>COUNTIF($B$2:$B$987, F2) &gt; 1</formula>
    </cfRule>
  </conditionalFormatting>
  <conditionalFormatting sqref="F2:F46">
    <cfRule type="expression" dxfId="74" priority="103">
      <formula>COUNTIF($C$1:$C$1007, F2) &gt; 1</formula>
    </cfRule>
    <cfRule type="expression" dxfId="73" priority="95">
      <formula>COUNTIF($B$2:$B$988, F2) &gt; 1</formula>
    </cfRule>
  </conditionalFormatting>
  <conditionalFormatting sqref="F2:F47">
    <cfRule type="expression" dxfId="72" priority="118">
      <formula>COUNTIF($C$1:$C$1009, F2) &gt; 1</formula>
    </cfRule>
    <cfRule type="expression" dxfId="71" priority="116">
      <formula>COUNTIF($C$1:$C$1008, F2) &gt; 1</formula>
    </cfRule>
    <cfRule type="expression" dxfId="70" priority="117">
      <formula>COUNTIF($B$2:$B$989, F2) &gt; 1</formula>
    </cfRule>
    <cfRule type="expression" dxfId="69" priority="119">
      <formula>COUNTIF($B$2:$B$990, F2) &gt; 1</formula>
    </cfRule>
  </conditionalFormatting>
  <conditionalFormatting sqref="F2:F48">
    <cfRule type="expression" dxfId="68" priority="112">
      <formula>COUNTIF($C$1:$C$1010, F2) &gt; 1</formula>
    </cfRule>
    <cfRule type="expression" dxfId="67" priority="113">
      <formula>COUNTIF($B$2:$B$991, F2) &gt; 1</formula>
    </cfRule>
    <cfRule type="expression" dxfId="66" priority="114">
      <formula>COUNTIF($C$1:$C$1011, F2) &gt; 1</formula>
    </cfRule>
    <cfRule type="expression" dxfId="65" priority="115">
      <formula>COUNTIF($B$2:$B$992, F2) &gt; 1</formula>
    </cfRule>
  </conditionalFormatting>
  <conditionalFormatting sqref="F2:F50">
    <cfRule type="expression" dxfId="64" priority="78">
      <formula>COUNTIF($C$1:$C$1012, F2) &gt; 1</formula>
    </cfRule>
    <cfRule type="expression" dxfId="63" priority="59">
      <formula>COUNTIF($B$2:$B$993, F2) &gt; 1</formula>
    </cfRule>
    <cfRule type="expression" dxfId="62" priority="64">
      <formula>COUNTIF($B$1:$B$1007, F2) &gt; 1</formula>
    </cfRule>
  </conditionalFormatting>
  <conditionalFormatting sqref="F2:F51">
    <cfRule type="expression" dxfId="61" priority="97">
      <formula>COUNTIF($B$2:$B$994, F2) &gt; 1</formula>
    </cfRule>
    <cfRule type="expression" dxfId="60" priority="41">
      <formula>COUNTIF($B$1:$B$1003, F2) &gt; 1</formula>
    </cfRule>
    <cfRule type="expression" dxfId="59" priority="63">
      <formula>COUNTIF($B$1:$B$1004, F2) &gt; 1</formula>
    </cfRule>
    <cfRule type="expression" dxfId="58" priority="102">
      <formula>COUNTIF($C$1:$C$1013, F2) &gt; 1</formula>
    </cfRule>
  </conditionalFormatting>
  <conditionalFormatting sqref="F2:F52">
    <cfRule type="expression" dxfId="57" priority="60">
      <formula>COUNTIF($B$1:$B$995, F2) &gt; 1</formula>
    </cfRule>
    <cfRule type="expression" dxfId="56" priority="38">
      <formula>COUNTIF($B$1:$B$994, F2) &gt; 1</formula>
    </cfRule>
    <cfRule type="expression" dxfId="55" priority="125">
      <formula>COUNTIF($C$1:$C$1014, F2) &gt; 1</formula>
    </cfRule>
    <cfRule type="expression" dxfId="54" priority="126">
      <formula>COUNTIF($B$2:$B$995, F2) &gt; 1</formula>
    </cfRule>
  </conditionalFormatting>
  <conditionalFormatting sqref="F2:F53">
    <cfRule type="expression" dxfId="53" priority="128">
      <formula>COUNTIF($B$2:$B$996, F2) &gt; 1</formula>
    </cfRule>
    <cfRule type="expression" dxfId="52" priority="42">
      <formula>COUNTIF($B$1:$B$1016, F2) &gt; 1</formula>
    </cfRule>
    <cfRule type="expression" dxfId="51" priority="65">
      <formula>COUNTIF($B$1:$B$1017, F2) &gt; 1</formula>
    </cfRule>
    <cfRule type="expression" dxfId="50" priority="122">
      <formula>COUNTIF($B$2:$B$997, F2) &gt; 1</formula>
    </cfRule>
    <cfRule type="expression" dxfId="49" priority="124">
      <formula>COUNTIF($B$2:$B$998, F2) &gt; 1</formula>
    </cfRule>
    <cfRule type="expression" dxfId="48" priority="127">
      <formula>COUNTIF($C$1:$C$1015, F2) &gt; 1</formula>
    </cfRule>
  </conditionalFormatting>
  <conditionalFormatting sqref="F2:F54">
    <cfRule type="expression" dxfId="47" priority="40">
      <formula>COUNTIF($B$1:$B$998, F2) &gt; 1</formula>
    </cfRule>
    <cfRule type="expression" dxfId="46" priority="62">
      <formula>COUNTIF($B$1:$B$999, F2) &gt; 1</formula>
    </cfRule>
    <cfRule type="expression" dxfId="45" priority="121">
      <formula>COUNTIF($C$1:$C$1016, F2) &gt; 1</formula>
    </cfRule>
  </conditionalFormatting>
  <conditionalFormatting sqref="F2:F55">
    <cfRule type="expression" dxfId="44" priority="92">
      <formula>COUNTIF($C$1:$C$1018, F2) &gt; 1</formula>
    </cfRule>
    <cfRule type="expression" dxfId="43" priority="123">
      <formula>COUNTIF($C$1:$C$1017, F2) &gt; 1</formula>
    </cfRule>
  </conditionalFormatting>
  <conditionalFormatting sqref="F2:F56">
    <cfRule type="expression" dxfId="42" priority="77">
      <formula>COUNTIF($B$2:$B$103, F2) &gt; 1</formula>
    </cfRule>
    <cfRule type="expression" dxfId="41" priority="76">
      <formula>COUNTIF($K$2:$K$102, F2) &gt; 1</formula>
    </cfRule>
    <cfRule type="expression" dxfId="40" priority="96">
      <formula>COUNTIF($C$1:$C$1019, F2) &gt; 1</formula>
    </cfRule>
    <cfRule type="expression" dxfId="39" priority="47">
      <formula>COUNTIF($B$2:$B$102, F2) &gt; 1</formula>
    </cfRule>
    <cfRule type="expression" dxfId="38" priority="46">
      <formula>COUNTIF($K$2:$K$101, F2) &gt; 1</formula>
    </cfRule>
  </conditionalFormatting>
  <conditionalFormatting sqref="F2:F57">
    <cfRule type="expression" dxfId="37" priority="120">
      <formula>COUNTIF($C$1:$C$1020, F2) &gt; 1</formula>
    </cfRule>
    <cfRule type="expression" dxfId="36" priority="56">
      <formula>COUNTIF($B$1:$B$1010, F2) &gt; 1</formula>
    </cfRule>
    <cfRule type="expression" dxfId="35" priority="57">
      <formula>COUNTIF($B$1:$B$1013, F2) &gt; 1</formula>
    </cfRule>
    <cfRule type="expression" dxfId="34" priority="99">
      <formula>COUNTIF($B$1:$B$1014, F2) &gt; 1</formula>
    </cfRule>
  </conditionalFormatting>
  <conditionalFormatting sqref="F2:F58">
    <cfRule type="expression" dxfId="33" priority="93">
      <formula>COUNTIF($C$1:$C$1022, F2) &gt; 1</formula>
    </cfRule>
    <cfRule type="expression" dxfId="32" priority="83">
      <formula>COUNTIF($B$2:$B$1002, F2) &gt; 1</formula>
    </cfRule>
    <cfRule type="expression" dxfId="31" priority="94">
      <formula>COUNTIF($B$1:$B$1011, F2) &gt; 1</formula>
    </cfRule>
    <cfRule type="expression" dxfId="30" priority="49">
      <formula>COUNTIF($B$1:$B$1001, F2) &gt; 1</formula>
    </cfRule>
    <cfRule type="expression" dxfId="29" priority="98">
      <formula>COUNTIF($C$1:$C$1021, F2) &gt; 1</formula>
    </cfRule>
  </conditionalFormatting>
  <conditionalFormatting sqref="F2:F59">
    <cfRule type="expression" dxfId="28" priority="58">
      <formula>COUNTIF($B$1:$B$1023, F2) &gt; 1</formula>
    </cfRule>
    <cfRule type="expression" dxfId="27" priority="80">
      <formula>COUNTIF($B$1:$B$1002, F2) &gt; 1</formula>
    </cfRule>
  </conditionalFormatting>
  <conditionalFormatting sqref="F2:F60">
    <cfRule type="expression" dxfId="26" priority="37">
      <formula>COUNTIF($B$1:$B$980, F2) &gt; 1</formula>
    </cfRule>
    <cfRule type="expression" dxfId="25" priority="51">
      <formula>COUNTIF($B$1:$B$1005, F2) &gt; 1</formula>
    </cfRule>
    <cfRule type="expression" dxfId="24" priority="90">
      <formula>COUNTIF($C$1:$C$1023, F2) &gt; 1</formula>
    </cfRule>
    <cfRule type="expression" dxfId="23" priority="91">
      <formula>COUNTIF($B$2:$B$1004, F2) &gt; 1</formula>
    </cfRule>
    <cfRule type="expression" dxfId="22" priority="100">
      <formula>COUNTIF($B$1:$B$1024, F2) &gt; 1</formula>
    </cfRule>
  </conditionalFormatting>
  <conditionalFormatting sqref="F2:F61 A3:A4">
    <cfRule type="expression" dxfId="21" priority="132">
      <formula>COUNTIF($C$1:$C$1025, F2) &gt; 1</formula>
    </cfRule>
    <cfRule type="expression" dxfId="20" priority="133">
      <formula>COUNTIF($B$2:$B$1006, F2) &gt; 1</formula>
    </cfRule>
  </conditionalFormatting>
  <conditionalFormatting sqref="F2:F61">
    <cfRule type="expression" dxfId="19" priority="82">
      <formula>COUNTIF($B$1:$B$1006, F2) &gt; 1</formula>
    </cfRule>
    <cfRule type="expression" dxfId="18" priority="129">
      <formula>COUNTIF($C$1:$C$1024, F2) &gt; 1</formula>
    </cfRule>
    <cfRule type="expression" dxfId="17" priority="130">
      <formula>COUNTIF($B$2:$B$1005, F2) &gt; 1</formula>
    </cfRule>
  </conditionalFormatting>
  <conditionalFormatting sqref="F2:F62">
    <cfRule type="expression" dxfId="16" priority="101">
      <formula>COUNTIF($C$1:$C$1026, F2) &gt; 1</formula>
    </cfRule>
  </conditionalFormatting>
  <conditionalFormatting sqref="F7:F8 F18:F22 F50:F59">
    <cfRule type="expression" dxfId="15" priority="85">
      <formula>COUNTIF($C$1:$C$1027, F7) &gt; 1</formula>
    </cfRule>
  </conditionalFormatting>
  <conditionalFormatting sqref="F13">
    <cfRule type="expression" dxfId="14" priority="3">
      <formula>COUNTIF($C$1:$C$989, F13) &gt; 1</formula>
    </cfRule>
  </conditionalFormatting>
  <conditionalFormatting sqref="F50">
    <cfRule type="expression" dxfId="13" priority="54">
      <formula>COUNTIF($B$2:$B$109, F50) &gt; 1</formula>
    </cfRule>
    <cfRule type="expression" dxfId="12" priority="52">
      <formula>COUNTIF($K$2:$K$108, F50) &gt; 1</formula>
    </cfRule>
    <cfRule type="expression" dxfId="11" priority="53">
      <formula>COUNTIF($C$1:$C$1030, F50) &gt; 1</formula>
    </cfRule>
    <cfRule type="expression" dxfId="10" priority="55">
      <formula>COUNTIF($B$2:$B$1003, F50) &gt; 1</formula>
    </cfRule>
  </conditionalFormatting>
  <conditionalFormatting sqref="F50:F59">
    <cfRule type="expression" dxfId="9" priority="88">
      <formula>COUNTIF($C$1:$C$1031, F50) &gt; 1</formula>
    </cfRule>
  </conditionalFormatting>
  <conditionalFormatting sqref="F51">
    <cfRule type="expression" dxfId="8" priority="87">
      <formula>COUNTIF($K$2:$K$109, F51) &gt; 1</formula>
    </cfRule>
    <cfRule type="expression" dxfId="7" priority="89">
      <formula>COUNTIF($B$2:$B$110, F51) &gt; 1</formula>
    </cfRule>
    <cfRule type="expression" dxfId="6" priority="86">
      <formula>COUNTIF($C$1:$C$1032, F51) &gt; 1</formula>
    </cfRule>
    <cfRule type="expression" dxfId="5" priority="84">
      <formula>COUNTIF($C$1:$C$1028, F51) &gt; 1</formula>
    </cfRule>
  </conditionalFormatting>
  <conditionalFormatting sqref="G2:G1007 H50:H62">
    <cfRule type="expression" dxfId="4" priority="134">
      <formula>G2&gt;0</formula>
    </cfRule>
  </conditionalFormatting>
  <dataValidations count="2">
    <dataValidation type="list" allowBlank="1" showErrorMessage="1" sqref="E2:E21 E27:E62" xr:uid="{00000000-0002-0000-0D00-000000000000}">
      <formula1>"24H,Minh Châu,Nguyễn Chí Thanh,Rạch Bùng Binh,Nguyễn Thị Thập,Nguyễn Văn Quá,Đỗ Quang Đẩu,Hàng Bông,Đường Láng,Nam Hòa"</formula1>
    </dataValidation>
    <dataValidation type="list" allowBlank="1" showErrorMessage="1" sqref="E22:E26" xr:uid="{00000000-0002-0000-0D00-000001000000}">
      <formula1>"Hàng Bông,Đường Láng,Trương Định,24H,Minh Châu,Nguyễn Chí Thanh,Thống Nhất,Liên Tỉnh,Nguyễn Thị Thập,Nguyễn Văn Quá,Đỗ Quang Đẩu,Y2,Lê Bình"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36.5703125" customWidth="1"/>
    <col min="2" max="2" width="35.7109375" customWidth="1"/>
    <col min="3" max="3" width="19.5703125" customWidth="1"/>
    <col min="4" max="4" width="23.140625" customWidth="1"/>
    <col min="5" max="5" width="20.140625" customWidth="1"/>
    <col min="6" max="6" width="11" customWidth="1"/>
    <col min="7" max="7" width="37.7109375" customWidth="1"/>
    <col min="8" max="12" width="11" customWidth="1"/>
  </cols>
  <sheetData>
    <row r="1" spans="1:20">
      <c r="A1" s="174" t="s">
        <v>173</v>
      </c>
      <c r="B1" s="174" t="s">
        <v>0</v>
      </c>
      <c r="C1" s="175" t="s">
        <v>997</v>
      </c>
      <c r="D1" s="176" t="s">
        <v>998</v>
      </c>
      <c r="E1" s="177"/>
      <c r="F1" s="178"/>
      <c r="G1" s="178"/>
      <c r="H1" s="178"/>
      <c r="I1" s="178"/>
      <c r="J1" s="178"/>
      <c r="K1" s="178"/>
      <c r="L1" s="178"/>
      <c r="M1" s="179"/>
      <c r="N1" s="179"/>
      <c r="O1" s="179"/>
      <c r="P1" s="179"/>
      <c r="Q1" s="179"/>
      <c r="R1" s="179"/>
      <c r="S1" s="179"/>
      <c r="T1" s="179"/>
    </row>
    <row r="2" spans="1:20" ht="15.75" customHeight="1">
      <c r="A2" s="180"/>
      <c r="B2" s="180"/>
      <c r="C2" s="181"/>
      <c r="D2" s="181">
        <f t="shared" ref="D2:D37" si="0">(C2+E2)*20000</f>
        <v>0</v>
      </c>
      <c r="E2" s="182"/>
      <c r="F2" s="178"/>
      <c r="G2" s="178" t="s">
        <v>999</v>
      </c>
      <c r="H2" s="183"/>
      <c r="I2" s="178"/>
      <c r="J2" s="178"/>
      <c r="K2" s="178"/>
      <c r="L2" s="178"/>
      <c r="M2" s="179"/>
      <c r="N2" s="179"/>
      <c r="O2" s="179"/>
      <c r="P2" s="179"/>
      <c r="Q2" s="179"/>
      <c r="R2" s="179"/>
      <c r="S2" s="179"/>
      <c r="T2" s="179"/>
    </row>
    <row r="3" spans="1:20">
      <c r="A3" s="184"/>
      <c r="B3" s="184"/>
      <c r="C3" s="181"/>
      <c r="D3" s="181">
        <f t="shared" si="0"/>
        <v>0</v>
      </c>
      <c r="E3" s="182"/>
      <c r="F3" s="178"/>
      <c r="G3" s="178"/>
      <c r="H3" s="178"/>
      <c r="I3" s="178"/>
      <c r="J3" s="178"/>
      <c r="K3" s="178"/>
      <c r="L3" s="178"/>
      <c r="M3" s="179"/>
      <c r="N3" s="179"/>
      <c r="O3" s="179"/>
      <c r="P3" s="179"/>
      <c r="Q3" s="179"/>
      <c r="R3" s="179"/>
      <c r="S3" s="179"/>
      <c r="T3" s="179"/>
    </row>
    <row r="4" spans="1:20">
      <c r="A4" s="184"/>
      <c r="B4" s="184"/>
      <c r="C4" s="181"/>
      <c r="D4" s="181">
        <f t="shared" si="0"/>
        <v>0</v>
      </c>
      <c r="E4" s="182"/>
      <c r="F4" s="178"/>
      <c r="G4" s="185"/>
      <c r="H4" s="185"/>
      <c r="I4" s="185"/>
      <c r="J4" s="185"/>
      <c r="K4" s="185"/>
      <c r="L4" s="185"/>
      <c r="M4" s="179"/>
      <c r="N4" s="179"/>
      <c r="O4" s="179"/>
      <c r="P4" s="179"/>
      <c r="Q4" s="179"/>
      <c r="R4" s="179"/>
      <c r="S4" s="179"/>
      <c r="T4" s="179"/>
    </row>
    <row r="5" spans="1:20">
      <c r="A5" s="184"/>
      <c r="B5" s="184"/>
      <c r="C5" s="181"/>
      <c r="D5" s="181">
        <f t="shared" si="0"/>
        <v>0</v>
      </c>
      <c r="E5" s="182"/>
      <c r="F5" s="178"/>
      <c r="G5" s="185"/>
      <c r="H5" s="185"/>
      <c r="I5" s="185"/>
      <c r="J5" s="185"/>
      <c r="K5" s="185"/>
      <c r="L5" s="185"/>
      <c r="M5" s="179"/>
      <c r="N5" s="179"/>
      <c r="O5" s="179"/>
      <c r="P5" s="179"/>
      <c r="Q5" s="179"/>
      <c r="R5" s="179"/>
      <c r="S5" s="179"/>
      <c r="T5" s="179"/>
    </row>
    <row r="6" spans="1:20">
      <c r="A6" s="184"/>
      <c r="B6" s="184"/>
      <c r="C6" s="181"/>
      <c r="D6" s="181">
        <f t="shared" si="0"/>
        <v>0</v>
      </c>
      <c r="E6" s="182"/>
      <c r="F6" s="178"/>
      <c r="G6" s="185"/>
      <c r="H6" s="185"/>
      <c r="I6" s="185"/>
      <c r="J6" s="185"/>
      <c r="K6" s="185"/>
      <c r="L6" s="185"/>
      <c r="M6" s="179"/>
      <c r="N6" s="179"/>
      <c r="O6" s="179"/>
      <c r="P6" s="179"/>
      <c r="Q6" s="179"/>
      <c r="R6" s="179"/>
      <c r="S6" s="179"/>
      <c r="T6" s="179"/>
    </row>
    <row r="7" spans="1:20">
      <c r="A7" s="184"/>
      <c r="B7" s="184"/>
      <c r="C7" s="181"/>
      <c r="D7" s="181">
        <f t="shared" si="0"/>
        <v>0</v>
      </c>
      <c r="E7" s="182"/>
      <c r="F7" s="178"/>
      <c r="G7" s="185"/>
      <c r="H7" s="185"/>
      <c r="I7" s="185"/>
      <c r="J7" s="185"/>
      <c r="K7" s="185"/>
      <c r="L7" s="185"/>
      <c r="M7" s="179"/>
      <c r="N7" s="179"/>
      <c r="O7" s="179"/>
      <c r="P7" s="179"/>
      <c r="Q7" s="179"/>
      <c r="R7" s="179"/>
      <c r="S7" s="179"/>
      <c r="T7" s="179"/>
    </row>
    <row r="8" spans="1:20">
      <c r="A8" s="184"/>
      <c r="B8" s="184"/>
      <c r="C8" s="181"/>
      <c r="D8" s="181">
        <f t="shared" si="0"/>
        <v>0</v>
      </c>
      <c r="E8" s="182"/>
      <c r="F8" s="178"/>
      <c r="G8" s="185"/>
      <c r="H8" s="185"/>
      <c r="I8" s="185"/>
      <c r="J8" s="185"/>
      <c r="K8" s="185"/>
      <c r="L8" s="185"/>
      <c r="M8" s="179"/>
      <c r="N8" s="179"/>
      <c r="O8" s="179"/>
      <c r="P8" s="179"/>
      <c r="Q8" s="179"/>
      <c r="R8" s="179"/>
      <c r="S8" s="179"/>
      <c r="T8" s="179"/>
    </row>
    <row r="9" spans="1:20">
      <c r="A9" s="184"/>
      <c r="B9" s="184"/>
      <c r="C9" s="181"/>
      <c r="D9" s="181">
        <f t="shared" si="0"/>
        <v>0</v>
      </c>
      <c r="E9" s="182"/>
      <c r="F9" s="178"/>
      <c r="G9" s="185"/>
      <c r="H9" s="185"/>
      <c r="I9" s="185"/>
      <c r="J9" s="185"/>
      <c r="K9" s="185"/>
      <c r="L9" s="185"/>
      <c r="M9" s="179"/>
      <c r="N9" s="179"/>
      <c r="O9" s="179"/>
      <c r="P9" s="179"/>
      <c r="Q9" s="179"/>
      <c r="R9" s="179"/>
      <c r="S9" s="179"/>
      <c r="T9" s="179"/>
    </row>
    <row r="10" spans="1:20">
      <c r="A10" s="184"/>
      <c r="B10" s="184"/>
      <c r="C10" s="181"/>
      <c r="D10" s="181">
        <f t="shared" si="0"/>
        <v>0</v>
      </c>
      <c r="E10" s="182"/>
      <c r="F10" s="178"/>
      <c r="G10" s="185"/>
      <c r="H10" s="185"/>
      <c r="I10" s="185"/>
      <c r="J10" s="185"/>
      <c r="K10" s="185"/>
      <c r="L10" s="185"/>
      <c r="M10" s="179"/>
      <c r="N10" s="179"/>
      <c r="O10" s="179"/>
      <c r="P10" s="179"/>
      <c r="Q10" s="179"/>
      <c r="R10" s="179"/>
      <c r="S10" s="179"/>
      <c r="T10" s="179"/>
    </row>
    <row r="11" spans="1:20">
      <c r="A11" s="184"/>
      <c r="B11" s="184"/>
      <c r="C11" s="181"/>
      <c r="D11" s="181">
        <f t="shared" si="0"/>
        <v>0</v>
      </c>
      <c r="E11" s="184"/>
      <c r="F11" s="178"/>
      <c r="G11" s="185"/>
      <c r="H11" s="185"/>
      <c r="I11" s="185"/>
      <c r="J11" s="185"/>
      <c r="K11" s="185"/>
      <c r="L11" s="185"/>
      <c r="M11" s="179"/>
      <c r="N11" s="179"/>
      <c r="O11" s="179"/>
      <c r="P11" s="179"/>
      <c r="Q11" s="179"/>
      <c r="R11" s="179"/>
      <c r="S11" s="179"/>
      <c r="T11" s="179"/>
    </row>
    <row r="12" spans="1:20">
      <c r="A12" s="184"/>
      <c r="B12" s="184"/>
      <c r="C12" s="181"/>
      <c r="D12" s="181">
        <f t="shared" si="0"/>
        <v>0</v>
      </c>
      <c r="E12" s="184"/>
      <c r="F12" s="178"/>
      <c r="G12" s="185"/>
      <c r="H12" s="185"/>
      <c r="I12" s="185"/>
      <c r="J12" s="185"/>
      <c r="K12" s="185"/>
      <c r="L12" s="185"/>
      <c r="M12" s="179"/>
      <c r="N12" s="179"/>
      <c r="O12" s="179"/>
      <c r="P12" s="179"/>
      <c r="Q12" s="179"/>
      <c r="R12" s="179"/>
      <c r="S12" s="179"/>
      <c r="T12" s="179"/>
    </row>
    <row r="13" spans="1:20">
      <c r="A13" s="184"/>
      <c r="B13" s="184"/>
      <c r="C13" s="181"/>
      <c r="D13" s="181">
        <f t="shared" si="0"/>
        <v>0</v>
      </c>
      <c r="E13" s="184"/>
      <c r="F13" s="178"/>
      <c r="G13" s="185"/>
      <c r="H13" s="185"/>
      <c r="I13" s="185"/>
      <c r="J13" s="185"/>
      <c r="K13" s="185"/>
      <c r="L13" s="185"/>
      <c r="M13" s="179"/>
      <c r="N13" s="179"/>
      <c r="O13" s="179"/>
      <c r="P13" s="179"/>
      <c r="Q13" s="179"/>
      <c r="R13" s="179"/>
      <c r="S13" s="179"/>
      <c r="T13" s="179"/>
    </row>
    <row r="14" spans="1:20">
      <c r="A14" s="184"/>
      <c r="B14" s="184"/>
      <c r="C14" s="181"/>
      <c r="D14" s="181">
        <f t="shared" si="0"/>
        <v>0</v>
      </c>
      <c r="E14" s="184"/>
      <c r="F14" s="178"/>
      <c r="G14" s="185"/>
      <c r="H14" s="185"/>
      <c r="I14" s="185"/>
      <c r="J14" s="185"/>
      <c r="K14" s="185"/>
      <c r="L14" s="185"/>
      <c r="M14" s="179"/>
      <c r="N14" s="179"/>
      <c r="O14" s="179"/>
      <c r="P14" s="179"/>
      <c r="Q14" s="179"/>
      <c r="R14" s="179"/>
      <c r="S14" s="179"/>
      <c r="T14" s="179"/>
    </row>
    <row r="15" spans="1:20">
      <c r="A15" s="184"/>
      <c r="B15" s="184"/>
      <c r="C15" s="181"/>
      <c r="D15" s="181">
        <f t="shared" si="0"/>
        <v>0</v>
      </c>
      <c r="E15" s="184"/>
      <c r="F15" s="178"/>
      <c r="G15" s="185"/>
      <c r="H15" s="185"/>
      <c r="I15" s="185"/>
      <c r="J15" s="185"/>
      <c r="K15" s="185"/>
      <c r="L15" s="185"/>
      <c r="M15" s="179"/>
      <c r="N15" s="179"/>
      <c r="O15" s="179"/>
      <c r="P15" s="179"/>
      <c r="Q15" s="179"/>
      <c r="R15" s="179"/>
      <c r="S15" s="179"/>
      <c r="T15" s="179"/>
    </row>
    <row r="16" spans="1:20">
      <c r="A16" s="184"/>
      <c r="B16" s="184"/>
      <c r="C16" s="181"/>
      <c r="D16" s="181">
        <f t="shared" si="0"/>
        <v>0</v>
      </c>
      <c r="E16" s="184"/>
      <c r="F16" s="178"/>
      <c r="G16" s="185"/>
      <c r="H16" s="185"/>
      <c r="I16" s="185"/>
      <c r="J16" s="185"/>
      <c r="K16" s="185"/>
      <c r="L16" s="185"/>
      <c r="M16" s="179"/>
      <c r="N16" s="179"/>
      <c r="O16" s="179"/>
      <c r="P16" s="179"/>
      <c r="Q16" s="179"/>
      <c r="R16" s="179"/>
      <c r="S16" s="179"/>
      <c r="T16" s="179"/>
    </row>
    <row r="17" spans="1:20">
      <c r="A17" s="184"/>
      <c r="B17" s="184"/>
      <c r="C17" s="181"/>
      <c r="D17" s="181">
        <f t="shared" si="0"/>
        <v>0</v>
      </c>
      <c r="E17" s="184"/>
      <c r="F17" s="178"/>
      <c r="G17" s="185"/>
      <c r="H17" s="185"/>
      <c r="I17" s="185"/>
      <c r="J17" s="185"/>
      <c r="K17" s="185"/>
      <c r="L17" s="185"/>
      <c r="M17" s="179"/>
      <c r="N17" s="179"/>
      <c r="O17" s="179"/>
      <c r="P17" s="179"/>
      <c r="Q17" s="179"/>
      <c r="R17" s="179"/>
      <c r="S17" s="179"/>
      <c r="T17" s="179"/>
    </row>
    <row r="18" spans="1:20">
      <c r="A18" s="184"/>
      <c r="B18" s="184"/>
      <c r="C18" s="181"/>
      <c r="D18" s="181">
        <f t="shared" si="0"/>
        <v>0</v>
      </c>
      <c r="E18" s="184"/>
      <c r="F18" s="178"/>
      <c r="G18" s="185"/>
      <c r="H18" s="185"/>
      <c r="I18" s="185"/>
      <c r="J18" s="185"/>
      <c r="K18" s="185"/>
      <c r="L18" s="185"/>
      <c r="M18" s="179"/>
      <c r="N18" s="179"/>
      <c r="O18" s="179"/>
      <c r="P18" s="179"/>
      <c r="Q18" s="179"/>
      <c r="R18" s="179"/>
      <c r="S18" s="179"/>
      <c r="T18" s="179"/>
    </row>
    <row r="19" spans="1:20">
      <c r="A19" s="184"/>
      <c r="B19" s="184"/>
      <c r="C19" s="181"/>
      <c r="D19" s="181">
        <f t="shared" si="0"/>
        <v>0</v>
      </c>
      <c r="E19" s="184"/>
      <c r="F19" s="178"/>
      <c r="G19" s="185"/>
      <c r="H19" s="185"/>
      <c r="I19" s="185"/>
      <c r="J19" s="185"/>
      <c r="K19" s="185"/>
      <c r="L19" s="185"/>
      <c r="M19" s="179"/>
      <c r="N19" s="179"/>
      <c r="O19" s="179"/>
      <c r="P19" s="179"/>
      <c r="Q19" s="179"/>
      <c r="R19" s="179"/>
      <c r="S19" s="179"/>
      <c r="T19" s="179"/>
    </row>
    <row r="20" spans="1:20">
      <c r="A20" s="184"/>
      <c r="B20" s="184"/>
      <c r="C20" s="181"/>
      <c r="D20" s="181">
        <f t="shared" si="0"/>
        <v>0</v>
      </c>
      <c r="E20" s="184"/>
      <c r="F20" s="178"/>
      <c r="G20" s="185"/>
      <c r="H20" s="185"/>
      <c r="I20" s="185"/>
      <c r="J20" s="185"/>
      <c r="K20" s="185"/>
      <c r="L20" s="185"/>
      <c r="M20" s="179"/>
      <c r="N20" s="179"/>
      <c r="O20" s="179"/>
      <c r="P20" s="179"/>
      <c r="Q20" s="179"/>
      <c r="R20" s="179"/>
      <c r="S20" s="179"/>
      <c r="T20" s="179"/>
    </row>
    <row r="21" spans="1:20">
      <c r="A21" s="184"/>
      <c r="B21" s="184"/>
      <c r="C21" s="181"/>
      <c r="D21" s="181">
        <f t="shared" si="0"/>
        <v>0</v>
      </c>
      <c r="E21" s="184"/>
      <c r="F21" s="178"/>
      <c r="G21" s="185"/>
      <c r="H21" s="185"/>
      <c r="I21" s="185"/>
      <c r="J21" s="185"/>
      <c r="K21" s="185"/>
      <c r="L21" s="185"/>
      <c r="M21" s="179"/>
      <c r="N21" s="179"/>
      <c r="O21" s="179"/>
      <c r="P21" s="179"/>
      <c r="Q21" s="179"/>
      <c r="R21" s="179"/>
      <c r="S21" s="179"/>
      <c r="T21" s="179"/>
    </row>
    <row r="22" spans="1:20">
      <c r="A22" s="184"/>
      <c r="B22" s="184"/>
      <c r="C22" s="181"/>
      <c r="D22" s="181">
        <f t="shared" si="0"/>
        <v>0</v>
      </c>
      <c r="E22" s="184"/>
      <c r="F22" s="178"/>
      <c r="G22" s="185"/>
      <c r="H22" s="185"/>
      <c r="I22" s="185"/>
      <c r="J22" s="185"/>
      <c r="K22" s="185"/>
      <c r="L22" s="185"/>
      <c r="M22" s="179"/>
      <c r="N22" s="179"/>
      <c r="O22" s="179"/>
      <c r="P22" s="179"/>
      <c r="Q22" s="179"/>
      <c r="R22" s="179"/>
      <c r="S22" s="179"/>
      <c r="T22" s="179"/>
    </row>
    <row r="23" spans="1:20">
      <c r="A23" s="184"/>
      <c r="B23" s="184"/>
      <c r="C23" s="181"/>
      <c r="D23" s="181">
        <f t="shared" si="0"/>
        <v>0</v>
      </c>
      <c r="E23" s="184"/>
      <c r="F23" s="178"/>
      <c r="G23" s="185"/>
      <c r="H23" s="185"/>
      <c r="I23" s="185"/>
      <c r="J23" s="185"/>
      <c r="K23" s="185"/>
      <c r="L23" s="185"/>
      <c r="M23" s="179"/>
      <c r="N23" s="179"/>
      <c r="O23" s="179"/>
      <c r="P23" s="179"/>
      <c r="Q23" s="179"/>
      <c r="R23" s="179"/>
      <c r="S23" s="179"/>
      <c r="T23" s="179"/>
    </row>
    <row r="24" spans="1:20">
      <c r="A24" s="184"/>
      <c r="B24" s="184"/>
      <c r="C24" s="181"/>
      <c r="D24" s="181">
        <f t="shared" si="0"/>
        <v>0</v>
      </c>
      <c r="E24" s="184"/>
      <c r="F24" s="178"/>
      <c r="G24" s="185"/>
      <c r="H24" s="185"/>
      <c r="I24" s="185"/>
      <c r="J24" s="185"/>
      <c r="K24" s="185"/>
      <c r="L24" s="185"/>
      <c r="M24" s="179"/>
      <c r="N24" s="179"/>
      <c r="O24" s="179"/>
      <c r="P24" s="179"/>
      <c r="Q24" s="179"/>
      <c r="R24" s="179"/>
      <c r="S24" s="179"/>
      <c r="T24" s="179"/>
    </row>
    <row r="25" spans="1:20">
      <c r="A25" s="184"/>
      <c r="B25" s="184"/>
      <c r="C25" s="181"/>
      <c r="D25" s="181">
        <f t="shared" si="0"/>
        <v>0</v>
      </c>
      <c r="E25" s="184"/>
      <c r="F25" s="178"/>
      <c r="G25" s="185"/>
      <c r="H25" s="185"/>
      <c r="I25" s="185"/>
      <c r="J25" s="185"/>
      <c r="K25" s="185"/>
      <c r="L25" s="185"/>
      <c r="M25" s="179"/>
      <c r="N25" s="179"/>
      <c r="O25" s="179"/>
      <c r="P25" s="179"/>
      <c r="Q25" s="179"/>
      <c r="R25" s="179"/>
      <c r="S25" s="179"/>
      <c r="T25" s="179"/>
    </row>
    <row r="26" spans="1:20">
      <c r="A26" s="184"/>
      <c r="B26" s="184"/>
      <c r="C26" s="181"/>
      <c r="D26" s="181">
        <f t="shared" si="0"/>
        <v>0</v>
      </c>
      <c r="E26" s="184"/>
      <c r="F26" s="178"/>
      <c r="G26" s="185"/>
      <c r="H26" s="185"/>
      <c r="I26" s="185"/>
      <c r="J26" s="185"/>
      <c r="K26" s="185"/>
      <c r="L26" s="185"/>
      <c r="M26" s="179"/>
      <c r="N26" s="179"/>
      <c r="O26" s="179"/>
      <c r="P26" s="179"/>
      <c r="Q26" s="179"/>
      <c r="R26" s="179"/>
      <c r="S26" s="179"/>
      <c r="T26" s="179"/>
    </row>
    <row r="27" spans="1:20">
      <c r="A27" s="184"/>
      <c r="B27" s="184"/>
      <c r="C27" s="181"/>
      <c r="D27" s="181">
        <f t="shared" si="0"/>
        <v>0</v>
      </c>
      <c r="E27" s="184"/>
      <c r="F27" s="178"/>
      <c r="G27" s="185"/>
      <c r="H27" s="185"/>
      <c r="I27" s="185"/>
      <c r="J27" s="185"/>
      <c r="K27" s="185"/>
      <c r="L27" s="185"/>
      <c r="M27" s="179"/>
      <c r="N27" s="179"/>
      <c r="O27" s="179"/>
      <c r="P27" s="179"/>
      <c r="Q27" s="179"/>
      <c r="R27" s="179"/>
      <c r="S27" s="179"/>
      <c r="T27" s="179"/>
    </row>
    <row r="28" spans="1:20">
      <c r="A28" s="184"/>
      <c r="B28" s="184"/>
      <c r="C28" s="181"/>
      <c r="D28" s="181">
        <f t="shared" si="0"/>
        <v>0</v>
      </c>
      <c r="E28" s="184"/>
      <c r="F28" s="178"/>
      <c r="G28" s="185"/>
      <c r="H28" s="185"/>
      <c r="I28" s="185"/>
      <c r="J28" s="185"/>
      <c r="K28" s="185"/>
      <c r="L28" s="185"/>
      <c r="M28" s="179"/>
      <c r="N28" s="179"/>
      <c r="O28" s="179"/>
      <c r="P28" s="179"/>
      <c r="Q28" s="179"/>
      <c r="R28" s="179"/>
      <c r="S28" s="179"/>
      <c r="T28" s="179"/>
    </row>
    <row r="29" spans="1:20">
      <c r="A29" s="184"/>
      <c r="B29" s="184"/>
      <c r="C29" s="181"/>
      <c r="D29" s="181">
        <f t="shared" si="0"/>
        <v>0</v>
      </c>
      <c r="E29" s="184"/>
      <c r="F29" s="178"/>
      <c r="G29" s="185"/>
      <c r="H29" s="185"/>
      <c r="I29" s="185"/>
      <c r="J29" s="185"/>
      <c r="K29" s="185"/>
      <c r="L29" s="185"/>
      <c r="M29" s="179"/>
      <c r="N29" s="179"/>
      <c r="O29" s="179"/>
      <c r="P29" s="179"/>
      <c r="Q29" s="179"/>
      <c r="R29" s="179"/>
      <c r="S29" s="179"/>
      <c r="T29" s="179"/>
    </row>
    <row r="30" spans="1:20">
      <c r="A30" s="184"/>
      <c r="B30" s="184"/>
      <c r="C30" s="181"/>
      <c r="D30" s="181">
        <f t="shared" si="0"/>
        <v>0</v>
      </c>
      <c r="E30" s="184"/>
      <c r="F30" s="178"/>
      <c r="G30" s="185"/>
      <c r="H30" s="185"/>
      <c r="I30" s="185"/>
      <c r="J30" s="185"/>
      <c r="K30" s="185"/>
      <c r="L30" s="185"/>
      <c r="M30" s="179"/>
      <c r="N30" s="179"/>
      <c r="O30" s="179"/>
      <c r="P30" s="179"/>
      <c r="Q30" s="179"/>
      <c r="R30" s="179"/>
      <c r="S30" s="179"/>
      <c r="T30" s="179"/>
    </row>
    <row r="31" spans="1:20">
      <c r="A31" s="184"/>
      <c r="B31" s="184"/>
      <c r="C31" s="181"/>
      <c r="D31" s="181">
        <f t="shared" si="0"/>
        <v>0</v>
      </c>
      <c r="E31" s="184"/>
      <c r="F31" s="178"/>
      <c r="G31" s="185"/>
      <c r="H31" s="185"/>
      <c r="I31" s="185"/>
      <c r="J31" s="185"/>
      <c r="K31" s="185"/>
      <c r="L31" s="185"/>
      <c r="M31" s="179"/>
      <c r="N31" s="179"/>
      <c r="O31" s="179"/>
      <c r="P31" s="179"/>
      <c r="Q31" s="179"/>
      <c r="R31" s="179"/>
      <c r="S31" s="179"/>
      <c r="T31" s="179"/>
    </row>
    <row r="32" spans="1:20">
      <c r="A32" s="184"/>
      <c r="B32" s="184"/>
      <c r="C32" s="181"/>
      <c r="D32" s="181">
        <f t="shared" si="0"/>
        <v>0</v>
      </c>
      <c r="E32" s="184"/>
      <c r="F32" s="178"/>
      <c r="G32" s="185"/>
      <c r="H32" s="185"/>
      <c r="I32" s="185"/>
      <c r="J32" s="185"/>
      <c r="K32" s="185"/>
      <c r="L32" s="185"/>
      <c r="M32" s="179"/>
      <c r="N32" s="179"/>
      <c r="O32" s="179"/>
      <c r="P32" s="179"/>
      <c r="Q32" s="179"/>
      <c r="R32" s="179"/>
      <c r="S32" s="179"/>
      <c r="T32" s="179"/>
    </row>
    <row r="33" spans="1:20">
      <c r="A33" s="184"/>
      <c r="B33" s="184"/>
      <c r="C33" s="181"/>
      <c r="D33" s="181">
        <f t="shared" si="0"/>
        <v>0</v>
      </c>
      <c r="E33" s="184"/>
      <c r="F33" s="178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</row>
    <row r="34" spans="1:20">
      <c r="A34" s="184"/>
      <c r="B34" s="184"/>
      <c r="C34" s="181"/>
      <c r="D34" s="181">
        <f t="shared" si="0"/>
        <v>0</v>
      </c>
      <c r="E34" s="184"/>
      <c r="F34" s="178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</row>
    <row r="35" spans="1:20">
      <c r="A35" s="184"/>
      <c r="B35" s="184"/>
      <c r="C35" s="181"/>
      <c r="D35" s="181">
        <f t="shared" si="0"/>
        <v>0</v>
      </c>
      <c r="E35" s="184"/>
      <c r="F35" s="178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</row>
    <row r="36" spans="1:20">
      <c r="A36" s="184"/>
      <c r="B36" s="184"/>
      <c r="C36" s="181"/>
      <c r="D36" s="181">
        <f t="shared" si="0"/>
        <v>0</v>
      </c>
      <c r="E36" s="184"/>
      <c r="F36" s="178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</row>
    <row r="37" spans="1:20">
      <c r="A37" s="184"/>
      <c r="B37" s="184"/>
      <c r="C37" s="181"/>
      <c r="D37" s="181">
        <f t="shared" si="0"/>
        <v>0</v>
      </c>
      <c r="E37" s="184"/>
      <c r="F37" s="178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</row>
    <row r="38" spans="1:20">
      <c r="A38" s="179"/>
      <c r="B38" s="184"/>
      <c r="C38" s="186"/>
      <c r="D38" s="187"/>
      <c r="E38" s="184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</row>
    <row r="39" spans="1:20">
      <c r="A39" s="179"/>
      <c r="B39" s="184"/>
      <c r="C39" s="186"/>
      <c r="D39" s="187"/>
      <c r="E39" s="184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</row>
    <row r="40" spans="1:20">
      <c r="A40" s="179"/>
      <c r="B40" s="184"/>
      <c r="C40" s="186"/>
      <c r="D40" s="187"/>
      <c r="E40" s="184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</row>
    <row r="41" spans="1:20">
      <c r="A41" s="179"/>
      <c r="B41" s="184"/>
      <c r="C41" s="186"/>
      <c r="D41" s="187"/>
      <c r="E41" s="184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</row>
    <row r="42" spans="1:20">
      <c r="A42" s="179"/>
      <c r="B42" s="184"/>
      <c r="C42" s="186"/>
      <c r="D42" s="187"/>
      <c r="E42" s="184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</row>
    <row r="43" spans="1:20">
      <c r="A43" s="179"/>
      <c r="B43" s="184"/>
      <c r="C43" s="186"/>
      <c r="D43" s="187"/>
      <c r="E43" s="184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</row>
    <row r="44" spans="1:20">
      <c r="A44" s="179"/>
      <c r="B44" s="184"/>
      <c r="C44" s="186"/>
      <c r="D44" s="187"/>
      <c r="E44" s="184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</row>
    <row r="45" spans="1:20">
      <c r="A45" s="179"/>
      <c r="B45" s="184"/>
      <c r="C45" s="186"/>
      <c r="D45" s="187"/>
      <c r="E45" s="184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</row>
    <row r="46" spans="1:20">
      <c r="A46" s="179"/>
      <c r="B46" s="184"/>
      <c r="C46" s="186"/>
      <c r="D46" s="187"/>
      <c r="E46" s="184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</row>
    <row r="47" spans="1:20" ht="16.5">
      <c r="A47" s="179"/>
      <c r="B47" s="184"/>
      <c r="C47" s="186"/>
      <c r="D47" s="187"/>
      <c r="E47" s="184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</row>
    <row r="48" spans="1:20" ht="16.5">
      <c r="A48" s="179"/>
      <c r="B48" s="184"/>
      <c r="C48" s="186"/>
      <c r="D48" s="187"/>
      <c r="E48" s="184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</row>
    <row r="49" spans="1:20" ht="16.5">
      <c r="A49" s="179"/>
      <c r="B49" s="184"/>
      <c r="C49" s="186"/>
      <c r="D49" s="187"/>
      <c r="E49" s="184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</row>
    <row r="50" spans="1:20" ht="16.5">
      <c r="A50" s="179"/>
      <c r="B50" s="184"/>
      <c r="C50" s="186"/>
      <c r="D50" s="187"/>
      <c r="E50" s="184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</row>
    <row r="51" spans="1:20" ht="16.5">
      <c r="A51" s="179"/>
      <c r="B51" s="184"/>
      <c r="C51" s="186"/>
      <c r="D51" s="187"/>
      <c r="E51" s="184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</row>
    <row r="52" spans="1:20" ht="16.5">
      <c r="A52" s="179"/>
      <c r="B52" s="184"/>
      <c r="C52" s="186"/>
      <c r="D52" s="187"/>
      <c r="E52" s="184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</row>
    <row r="53" spans="1:20" ht="16.5">
      <c r="A53" s="179"/>
      <c r="B53" s="184"/>
      <c r="C53" s="186"/>
      <c r="D53" s="187"/>
      <c r="E53" s="184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</row>
    <row r="54" spans="1:20" ht="16.5">
      <c r="A54" s="179"/>
      <c r="B54" s="184"/>
      <c r="C54" s="186"/>
      <c r="D54" s="187"/>
      <c r="E54" s="184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</row>
    <row r="55" spans="1:20" ht="16.5">
      <c r="A55" s="179"/>
      <c r="B55" s="184"/>
      <c r="C55" s="186"/>
      <c r="D55" s="187"/>
      <c r="E55" s="184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</row>
    <row r="56" spans="1:20" ht="16.5">
      <c r="A56" s="179"/>
      <c r="B56" s="184"/>
      <c r="C56" s="186"/>
      <c r="D56" s="187"/>
      <c r="E56" s="184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</row>
    <row r="57" spans="1:20" ht="16.5">
      <c r="A57" s="179"/>
      <c r="B57" s="184"/>
      <c r="C57" s="186"/>
      <c r="D57" s="187"/>
      <c r="E57" s="184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</row>
    <row r="58" spans="1:20" ht="16.5">
      <c r="A58" s="179"/>
      <c r="B58" s="184"/>
      <c r="C58" s="186"/>
      <c r="D58" s="187"/>
      <c r="E58" s="184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</row>
    <row r="59" spans="1:20" ht="16.5">
      <c r="A59" s="179"/>
      <c r="B59" s="184"/>
      <c r="C59" s="186"/>
      <c r="D59" s="187"/>
      <c r="E59" s="184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</row>
    <row r="60" spans="1:20" ht="16.5">
      <c r="A60" s="179"/>
      <c r="B60" s="184"/>
      <c r="C60" s="186"/>
      <c r="D60" s="187"/>
      <c r="E60" s="184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</row>
    <row r="61" spans="1:20" ht="16.5">
      <c r="A61" s="179"/>
      <c r="B61" s="179"/>
      <c r="C61" s="188"/>
      <c r="D61" s="189"/>
      <c r="E61" s="184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</row>
    <row r="62" spans="1:20" ht="16.5">
      <c r="A62" s="179"/>
      <c r="B62" s="179"/>
      <c r="C62" s="188"/>
      <c r="D62" s="189"/>
      <c r="E62" s="184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</row>
    <row r="63" spans="1:20" ht="16.5">
      <c r="A63" s="179"/>
      <c r="B63" s="179"/>
      <c r="C63" s="188"/>
      <c r="D63" s="189"/>
      <c r="E63" s="184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</row>
    <row r="64" spans="1:20" ht="16.5">
      <c r="A64" s="179"/>
      <c r="B64" s="179"/>
      <c r="C64" s="188"/>
      <c r="D64" s="189"/>
      <c r="E64" s="184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</row>
    <row r="65" spans="1:20" ht="16.5">
      <c r="A65" s="179"/>
      <c r="B65" s="179"/>
      <c r="C65" s="188"/>
      <c r="D65" s="189"/>
      <c r="E65" s="184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</row>
    <row r="66" spans="1:20" ht="16.5">
      <c r="A66" s="179"/>
      <c r="B66" s="179"/>
      <c r="C66" s="188"/>
      <c r="D66" s="189"/>
      <c r="E66" s="184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</row>
    <row r="67" spans="1:20" ht="16.5">
      <c r="A67" s="179"/>
      <c r="B67" s="179"/>
      <c r="C67" s="188"/>
      <c r="D67" s="189"/>
      <c r="E67" s="184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</row>
    <row r="68" spans="1:20" ht="16.5">
      <c r="A68" s="179"/>
      <c r="B68" s="179"/>
      <c r="C68" s="188"/>
      <c r="D68" s="189"/>
      <c r="E68" s="184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</row>
    <row r="69" spans="1:20" ht="16.5">
      <c r="A69" s="179"/>
      <c r="B69" s="179"/>
      <c r="C69" s="188"/>
      <c r="D69" s="189"/>
      <c r="E69" s="184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</row>
    <row r="70" spans="1:20" ht="16.5">
      <c r="A70" s="179"/>
      <c r="B70" s="179"/>
      <c r="C70" s="188"/>
      <c r="D70" s="189"/>
      <c r="E70" s="184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</row>
    <row r="71" spans="1:20" ht="16.5">
      <c r="A71" s="179"/>
      <c r="B71" s="179"/>
      <c r="C71" s="188"/>
      <c r="D71" s="189"/>
      <c r="E71" s="184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</row>
    <row r="72" spans="1:20" ht="16.5">
      <c r="A72" s="179"/>
      <c r="B72" s="179"/>
      <c r="C72" s="188"/>
      <c r="D72" s="189"/>
      <c r="E72" s="184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</row>
    <row r="73" spans="1:20" ht="16.5">
      <c r="A73" s="179"/>
      <c r="B73" s="179"/>
      <c r="C73" s="188"/>
      <c r="D73" s="189"/>
      <c r="E73" s="184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</row>
    <row r="74" spans="1:20" ht="16.5">
      <c r="A74" s="179"/>
      <c r="B74" s="179"/>
      <c r="C74" s="188"/>
      <c r="D74" s="189"/>
      <c r="E74" s="184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</row>
    <row r="75" spans="1:20" ht="16.5">
      <c r="A75" s="179"/>
      <c r="B75" s="179"/>
      <c r="C75" s="188"/>
      <c r="D75" s="189"/>
      <c r="E75" s="184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</row>
    <row r="76" spans="1:20" ht="16.5">
      <c r="A76" s="179"/>
      <c r="B76" s="179"/>
      <c r="C76" s="188"/>
      <c r="D76" s="189"/>
      <c r="E76" s="184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</row>
    <row r="77" spans="1:20" ht="16.5">
      <c r="A77" s="179"/>
      <c r="B77" s="179"/>
      <c r="C77" s="188"/>
      <c r="D77" s="189"/>
      <c r="E77" s="184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</row>
    <row r="78" spans="1:20" ht="16.5">
      <c r="A78" s="179"/>
      <c r="B78" s="179"/>
      <c r="C78" s="188"/>
      <c r="D78" s="189"/>
      <c r="E78" s="184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</row>
    <row r="79" spans="1:20" ht="16.5">
      <c r="A79" s="179"/>
      <c r="B79" s="179"/>
      <c r="C79" s="188"/>
      <c r="D79" s="189"/>
      <c r="E79" s="184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</row>
    <row r="80" spans="1:20" ht="16.5">
      <c r="A80" s="179"/>
      <c r="B80" s="179"/>
      <c r="C80" s="188"/>
      <c r="D80" s="189"/>
      <c r="E80" s="184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</row>
    <row r="81" spans="1:20" ht="16.5">
      <c r="A81" s="179"/>
      <c r="B81" s="179"/>
      <c r="C81" s="188"/>
      <c r="D81" s="189"/>
      <c r="E81" s="184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</row>
    <row r="82" spans="1:20" ht="16.5">
      <c r="A82" s="179"/>
      <c r="B82" s="179"/>
      <c r="C82" s="188"/>
      <c r="D82" s="189"/>
      <c r="E82" s="184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</row>
    <row r="83" spans="1:20" ht="16.5">
      <c r="A83" s="179"/>
      <c r="B83" s="179"/>
      <c r="C83" s="188"/>
      <c r="D83" s="189"/>
      <c r="E83" s="184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</row>
    <row r="84" spans="1:20" ht="16.5">
      <c r="A84" s="179"/>
      <c r="B84" s="179"/>
      <c r="C84" s="188"/>
      <c r="D84" s="189"/>
      <c r="E84" s="184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</row>
    <row r="85" spans="1:20" ht="16.5">
      <c r="A85" s="179"/>
      <c r="B85" s="179"/>
      <c r="C85" s="188"/>
      <c r="D85" s="189"/>
      <c r="E85" s="184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</row>
    <row r="86" spans="1:20" ht="16.5">
      <c r="A86" s="179"/>
      <c r="B86" s="179"/>
      <c r="C86" s="188"/>
      <c r="D86" s="189"/>
      <c r="E86" s="184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</row>
    <row r="87" spans="1:20" ht="16.5">
      <c r="A87" s="179"/>
      <c r="B87" s="179"/>
      <c r="C87" s="188"/>
      <c r="D87" s="189"/>
      <c r="E87" s="184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</row>
    <row r="88" spans="1:20" ht="16.5">
      <c r="A88" s="179"/>
      <c r="B88" s="179"/>
      <c r="C88" s="188"/>
      <c r="D88" s="189"/>
      <c r="E88" s="184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</row>
    <row r="89" spans="1:20" ht="16.5">
      <c r="A89" s="179"/>
      <c r="B89" s="179"/>
      <c r="C89" s="188"/>
      <c r="D89" s="189"/>
      <c r="E89" s="184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</row>
    <row r="90" spans="1:20" ht="16.5">
      <c r="A90" s="179"/>
      <c r="B90" s="179"/>
      <c r="C90" s="188"/>
      <c r="D90" s="189"/>
      <c r="E90" s="184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</row>
    <row r="91" spans="1:20" ht="16.5">
      <c r="A91" s="179"/>
      <c r="B91" s="179"/>
      <c r="C91" s="188"/>
      <c r="D91" s="189"/>
      <c r="E91" s="184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</row>
    <row r="92" spans="1:20" ht="16.5">
      <c r="A92" s="179"/>
      <c r="B92" s="179"/>
      <c r="C92" s="188"/>
      <c r="D92" s="189"/>
      <c r="E92" s="184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</row>
    <row r="93" spans="1:20" ht="16.5">
      <c r="A93" s="179"/>
      <c r="B93" s="179"/>
      <c r="C93" s="188"/>
      <c r="D93" s="189"/>
      <c r="E93" s="184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</row>
    <row r="94" spans="1:20" ht="16.5">
      <c r="A94" s="179"/>
      <c r="B94" s="179"/>
      <c r="C94" s="188"/>
      <c r="D94" s="189"/>
      <c r="E94" s="184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</row>
    <row r="95" spans="1:20" ht="16.5">
      <c r="A95" s="179"/>
      <c r="B95" s="179"/>
      <c r="C95" s="188"/>
      <c r="D95" s="189"/>
      <c r="E95" s="184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</row>
    <row r="96" spans="1:20" ht="16.5">
      <c r="A96" s="179"/>
      <c r="B96" s="179"/>
      <c r="C96" s="188"/>
      <c r="D96" s="189"/>
      <c r="E96" s="184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</row>
    <row r="97" spans="1:20" ht="16.5">
      <c r="A97" s="179"/>
      <c r="B97" s="179"/>
      <c r="C97" s="188"/>
      <c r="D97" s="189"/>
      <c r="E97" s="184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</row>
    <row r="98" spans="1:20" ht="16.5">
      <c r="A98" s="179"/>
      <c r="B98" s="179"/>
      <c r="C98" s="188"/>
      <c r="D98" s="189"/>
      <c r="E98" s="184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</row>
    <row r="99" spans="1:20" ht="16.5">
      <c r="A99" s="179"/>
      <c r="B99" s="179"/>
      <c r="C99" s="188"/>
      <c r="D99" s="189"/>
      <c r="E99" s="184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</row>
    <row r="100" spans="1:20" ht="16.5">
      <c r="A100" s="179"/>
      <c r="B100" s="179"/>
      <c r="C100" s="188"/>
      <c r="D100" s="189"/>
      <c r="E100" s="184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</row>
    <row r="101" spans="1:20" ht="16.5">
      <c r="A101" s="179"/>
      <c r="B101" s="179"/>
      <c r="C101" s="188"/>
      <c r="D101" s="189"/>
      <c r="E101" s="184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</row>
    <row r="102" spans="1:20" ht="16.5">
      <c r="A102" s="179"/>
      <c r="B102" s="179"/>
      <c r="C102" s="188"/>
      <c r="D102" s="189"/>
      <c r="E102" s="184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</row>
    <row r="103" spans="1:20" ht="16.5">
      <c r="A103" s="179"/>
      <c r="B103" s="179"/>
      <c r="C103" s="188"/>
      <c r="D103" s="189"/>
      <c r="E103" s="184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</row>
    <row r="104" spans="1:20" ht="16.5">
      <c r="A104" s="179"/>
      <c r="B104" s="179"/>
      <c r="C104" s="188"/>
      <c r="D104" s="189"/>
      <c r="E104" s="184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</row>
    <row r="105" spans="1:20" ht="16.5">
      <c r="A105" s="179"/>
      <c r="B105" s="179"/>
      <c r="C105" s="188"/>
      <c r="D105" s="189"/>
      <c r="E105" s="184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</row>
    <row r="106" spans="1:20" ht="16.5">
      <c r="A106" s="179"/>
      <c r="B106" s="179"/>
      <c r="C106" s="188"/>
      <c r="D106" s="189"/>
      <c r="E106" s="184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</row>
    <row r="107" spans="1:20" ht="16.5">
      <c r="A107" s="179"/>
      <c r="B107" s="179"/>
      <c r="C107" s="188"/>
      <c r="D107" s="189"/>
      <c r="E107" s="184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</row>
    <row r="108" spans="1:20" ht="16.5">
      <c r="A108" s="179"/>
      <c r="B108" s="179"/>
      <c r="C108" s="188"/>
      <c r="D108" s="189"/>
      <c r="E108" s="184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</row>
    <row r="109" spans="1:20" ht="16.5">
      <c r="A109" s="179"/>
      <c r="B109" s="179"/>
      <c r="C109" s="188"/>
      <c r="D109" s="189"/>
      <c r="E109" s="184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</row>
    <row r="110" spans="1:20" ht="16.5">
      <c r="A110" s="179"/>
      <c r="B110" s="179"/>
      <c r="C110" s="188"/>
      <c r="D110" s="189"/>
      <c r="E110" s="184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</row>
    <row r="111" spans="1:20" ht="16.5">
      <c r="A111" s="179"/>
      <c r="B111" s="179"/>
      <c r="C111" s="188"/>
      <c r="D111" s="189"/>
      <c r="E111" s="184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</row>
    <row r="112" spans="1:20" ht="16.5">
      <c r="A112" s="179"/>
      <c r="B112" s="179"/>
      <c r="C112" s="188"/>
      <c r="D112" s="189"/>
      <c r="E112" s="184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</row>
    <row r="113" spans="1:20" ht="16.5">
      <c r="A113" s="179"/>
      <c r="B113" s="179"/>
      <c r="C113" s="188"/>
      <c r="D113" s="189"/>
      <c r="E113" s="184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</row>
    <row r="114" spans="1:20" ht="16.5">
      <c r="A114" s="179"/>
      <c r="B114" s="179"/>
      <c r="C114" s="188"/>
      <c r="D114" s="189"/>
      <c r="E114" s="184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</row>
    <row r="115" spans="1:20" ht="16.5">
      <c r="A115" s="179"/>
      <c r="B115" s="179"/>
      <c r="C115" s="188"/>
      <c r="D115" s="189"/>
      <c r="E115" s="184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</row>
    <row r="116" spans="1:20" ht="16.5">
      <c r="A116" s="179"/>
      <c r="B116" s="179"/>
      <c r="C116" s="188"/>
      <c r="D116" s="189"/>
      <c r="E116" s="184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</row>
    <row r="117" spans="1:20" ht="16.5">
      <c r="A117" s="179"/>
      <c r="B117" s="179"/>
      <c r="C117" s="188"/>
      <c r="D117" s="189"/>
      <c r="E117" s="184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</row>
    <row r="118" spans="1:20" ht="16.5">
      <c r="A118" s="179"/>
      <c r="B118" s="179"/>
      <c r="C118" s="188"/>
      <c r="D118" s="189"/>
      <c r="E118" s="184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</row>
    <row r="119" spans="1:20" ht="16.5">
      <c r="A119" s="179"/>
      <c r="B119" s="179"/>
      <c r="C119" s="188"/>
      <c r="D119" s="189"/>
      <c r="E119" s="184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</row>
    <row r="120" spans="1:20" ht="16.5">
      <c r="A120" s="179"/>
      <c r="B120" s="179"/>
      <c r="C120" s="188"/>
      <c r="D120" s="189"/>
      <c r="E120" s="184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</row>
    <row r="121" spans="1:20" ht="16.5">
      <c r="A121" s="179"/>
      <c r="B121" s="179"/>
      <c r="C121" s="188"/>
      <c r="D121" s="189"/>
      <c r="E121" s="184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</row>
    <row r="122" spans="1:20" ht="16.5">
      <c r="A122" s="179"/>
      <c r="B122" s="179"/>
      <c r="C122" s="188"/>
      <c r="D122" s="189"/>
      <c r="E122" s="184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</row>
    <row r="123" spans="1:20" ht="16.5">
      <c r="A123" s="179"/>
      <c r="B123" s="179"/>
      <c r="C123" s="188"/>
      <c r="D123" s="189"/>
      <c r="E123" s="184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</row>
    <row r="124" spans="1:20" ht="16.5">
      <c r="A124" s="179"/>
      <c r="B124" s="179"/>
      <c r="C124" s="188"/>
      <c r="D124" s="189"/>
      <c r="E124" s="184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</row>
    <row r="125" spans="1:20" ht="16.5">
      <c r="A125" s="179"/>
      <c r="B125" s="179"/>
      <c r="C125" s="188"/>
      <c r="D125" s="189"/>
      <c r="E125" s="184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</row>
    <row r="126" spans="1:20" ht="16.5">
      <c r="A126" s="179"/>
      <c r="B126" s="179"/>
      <c r="C126" s="188"/>
      <c r="D126" s="189"/>
      <c r="E126" s="184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</row>
    <row r="127" spans="1:20" ht="16.5">
      <c r="A127" s="179"/>
      <c r="B127" s="179"/>
      <c r="C127" s="188"/>
      <c r="D127" s="189"/>
      <c r="E127" s="184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</row>
    <row r="128" spans="1:20" ht="16.5">
      <c r="A128" s="179"/>
      <c r="B128" s="179"/>
      <c r="C128" s="188"/>
      <c r="D128" s="189"/>
      <c r="E128" s="184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</row>
    <row r="129" spans="1:20" ht="16.5">
      <c r="A129" s="179"/>
      <c r="B129" s="179"/>
      <c r="C129" s="188"/>
      <c r="D129" s="189"/>
      <c r="E129" s="184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</row>
    <row r="130" spans="1:20" ht="16.5">
      <c r="A130" s="179"/>
      <c r="B130" s="179"/>
      <c r="C130" s="188"/>
      <c r="D130" s="189"/>
      <c r="E130" s="184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</row>
    <row r="131" spans="1:20" ht="16.5">
      <c r="A131" s="179"/>
      <c r="B131" s="179"/>
      <c r="C131" s="188"/>
      <c r="D131" s="189"/>
      <c r="E131" s="184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</row>
    <row r="132" spans="1:20" ht="16.5">
      <c r="A132" s="179"/>
      <c r="B132" s="179"/>
      <c r="C132" s="188"/>
      <c r="D132" s="189"/>
      <c r="E132" s="184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</row>
    <row r="133" spans="1:20" ht="16.5">
      <c r="A133" s="179"/>
      <c r="B133" s="179"/>
      <c r="C133" s="188"/>
      <c r="D133" s="189"/>
      <c r="E133" s="184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</row>
    <row r="134" spans="1:20" ht="16.5">
      <c r="A134" s="179"/>
      <c r="B134" s="179"/>
      <c r="C134" s="188"/>
      <c r="D134" s="189"/>
      <c r="E134" s="184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</row>
    <row r="135" spans="1:20" ht="16.5">
      <c r="A135" s="179"/>
      <c r="B135" s="179"/>
      <c r="C135" s="188"/>
      <c r="D135" s="189"/>
      <c r="E135" s="184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</row>
    <row r="136" spans="1:20" ht="16.5">
      <c r="A136" s="179"/>
      <c r="B136" s="179"/>
      <c r="C136" s="188"/>
      <c r="D136" s="189"/>
      <c r="E136" s="184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</row>
    <row r="137" spans="1:20" ht="16.5">
      <c r="A137" s="179"/>
      <c r="B137" s="179"/>
      <c r="C137" s="188"/>
      <c r="D137" s="189"/>
      <c r="E137" s="184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</row>
    <row r="138" spans="1:20" ht="16.5">
      <c r="A138" s="179"/>
      <c r="B138" s="179"/>
      <c r="C138" s="188"/>
      <c r="D138" s="189"/>
      <c r="E138" s="184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</row>
    <row r="139" spans="1:20" ht="16.5">
      <c r="A139" s="179"/>
      <c r="B139" s="179"/>
      <c r="C139" s="188"/>
      <c r="D139" s="189"/>
      <c r="E139" s="184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</row>
    <row r="140" spans="1:20" ht="16.5">
      <c r="A140" s="179"/>
      <c r="B140" s="179"/>
      <c r="C140" s="188"/>
      <c r="D140" s="189"/>
      <c r="E140" s="184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</row>
    <row r="141" spans="1:20" ht="16.5">
      <c r="A141" s="179"/>
      <c r="B141" s="179"/>
      <c r="C141" s="188"/>
      <c r="D141" s="189"/>
      <c r="E141" s="184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</row>
    <row r="142" spans="1:20" ht="16.5">
      <c r="A142" s="179"/>
      <c r="B142" s="179"/>
      <c r="C142" s="188"/>
      <c r="D142" s="189"/>
      <c r="E142" s="184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</row>
    <row r="143" spans="1:20" ht="16.5">
      <c r="A143" s="179"/>
      <c r="B143" s="179"/>
      <c r="C143" s="188"/>
      <c r="D143" s="189"/>
      <c r="E143" s="184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</row>
    <row r="144" spans="1:20" ht="16.5">
      <c r="A144" s="179"/>
      <c r="B144" s="179"/>
      <c r="C144" s="188"/>
      <c r="D144" s="189"/>
      <c r="E144" s="184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</row>
    <row r="145" spans="1:20" ht="16.5">
      <c r="A145" s="179"/>
      <c r="B145" s="179"/>
      <c r="C145" s="188"/>
      <c r="D145" s="189"/>
      <c r="E145" s="184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</row>
    <row r="146" spans="1:20" ht="16.5">
      <c r="A146" s="179"/>
      <c r="B146" s="179"/>
      <c r="C146" s="188"/>
      <c r="D146" s="189"/>
      <c r="E146" s="184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</row>
    <row r="147" spans="1:20" ht="16.5">
      <c r="A147" s="179"/>
      <c r="B147" s="179"/>
      <c r="C147" s="188"/>
      <c r="D147" s="189"/>
      <c r="E147" s="184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</row>
    <row r="148" spans="1:20" ht="16.5">
      <c r="A148" s="179"/>
      <c r="B148" s="179"/>
      <c r="C148" s="188"/>
      <c r="D148" s="189"/>
      <c r="E148" s="184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</row>
    <row r="149" spans="1:20" ht="16.5">
      <c r="A149" s="179"/>
      <c r="B149" s="179"/>
      <c r="C149" s="188"/>
      <c r="D149" s="189"/>
      <c r="E149" s="184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</row>
    <row r="150" spans="1:20" ht="16.5">
      <c r="A150" s="179"/>
      <c r="B150" s="179"/>
      <c r="C150" s="188"/>
      <c r="D150" s="189"/>
      <c r="E150" s="184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</row>
    <row r="151" spans="1:20" ht="16.5">
      <c r="A151" s="179"/>
      <c r="B151" s="179"/>
      <c r="C151" s="188"/>
      <c r="D151" s="189"/>
      <c r="E151" s="184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</row>
    <row r="152" spans="1:20" ht="16.5">
      <c r="A152" s="179"/>
      <c r="B152" s="179"/>
      <c r="C152" s="188"/>
      <c r="D152" s="189"/>
      <c r="E152" s="184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</row>
    <row r="153" spans="1:20" ht="16.5">
      <c r="A153" s="179"/>
      <c r="B153" s="179"/>
      <c r="C153" s="188"/>
      <c r="D153" s="189"/>
      <c r="E153" s="184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</row>
    <row r="154" spans="1:20" ht="16.5">
      <c r="A154" s="179"/>
      <c r="B154" s="179"/>
      <c r="C154" s="188"/>
      <c r="D154" s="189"/>
      <c r="E154" s="184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</row>
    <row r="155" spans="1:20" ht="16.5">
      <c r="A155" s="179"/>
      <c r="B155" s="179"/>
      <c r="C155" s="188"/>
      <c r="D155" s="189"/>
      <c r="E155" s="184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</row>
    <row r="156" spans="1:20" ht="16.5">
      <c r="A156" s="179"/>
      <c r="B156" s="179"/>
      <c r="C156" s="188"/>
      <c r="D156" s="189"/>
      <c r="E156" s="184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</row>
    <row r="157" spans="1:20" ht="16.5">
      <c r="A157" s="179"/>
      <c r="B157" s="179"/>
      <c r="C157" s="188"/>
      <c r="D157" s="189"/>
      <c r="E157" s="184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</row>
    <row r="158" spans="1:20" ht="16.5">
      <c r="A158" s="179"/>
      <c r="B158" s="179"/>
      <c r="C158" s="188"/>
      <c r="D158" s="189"/>
      <c r="E158" s="184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</row>
    <row r="159" spans="1:20" ht="16.5">
      <c r="A159" s="179"/>
      <c r="B159" s="179"/>
      <c r="C159" s="188"/>
      <c r="D159" s="189"/>
      <c r="E159" s="184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</row>
    <row r="160" spans="1:20" ht="16.5">
      <c r="A160" s="179"/>
      <c r="B160" s="179"/>
      <c r="C160" s="188"/>
      <c r="D160" s="189"/>
      <c r="E160" s="184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</row>
    <row r="161" spans="1:20" ht="16.5">
      <c r="A161" s="179"/>
      <c r="B161" s="179"/>
      <c r="C161" s="188"/>
      <c r="D161" s="189"/>
      <c r="E161" s="184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</row>
    <row r="162" spans="1:20" ht="16.5">
      <c r="A162" s="179"/>
      <c r="B162" s="179"/>
      <c r="C162" s="188"/>
      <c r="D162" s="189"/>
      <c r="E162" s="184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</row>
    <row r="163" spans="1:20" ht="16.5">
      <c r="A163" s="179"/>
      <c r="B163" s="179"/>
      <c r="C163" s="188"/>
      <c r="D163" s="189"/>
      <c r="E163" s="184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</row>
    <row r="164" spans="1:20" ht="16.5">
      <c r="A164" s="179"/>
      <c r="B164" s="179"/>
      <c r="C164" s="188"/>
      <c r="D164" s="189"/>
      <c r="E164" s="184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</row>
    <row r="165" spans="1:20" ht="16.5">
      <c r="A165" s="179"/>
      <c r="B165" s="179"/>
      <c r="C165" s="188"/>
      <c r="D165" s="189"/>
      <c r="E165" s="184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</row>
    <row r="166" spans="1:20" ht="16.5">
      <c r="A166" s="179"/>
      <c r="B166" s="179"/>
      <c r="C166" s="188"/>
      <c r="D166" s="189"/>
      <c r="E166" s="184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</row>
    <row r="167" spans="1:20" ht="16.5">
      <c r="A167" s="179"/>
      <c r="B167" s="179"/>
      <c r="C167" s="188"/>
      <c r="D167" s="189"/>
      <c r="E167" s="184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</row>
    <row r="168" spans="1:20" ht="16.5">
      <c r="A168" s="179"/>
      <c r="B168" s="179"/>
      <c r="C168" s="188"/>
      <c r="D168" s="189"/>
      <c r="E168" s="184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</row>
    <row r="169" spans="1:20" ht="16.5">
      <c r="A169" s="179"/>
      <c r="B169" s="179"/>
      <c r="C169" s="188"/>
      <c r="D169" s="189"/>
      <c r="E169" s="184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</row>
    <row r="170" spans="1:20" ht="16.5">
      <c r="A170" s="179"/>
      <c r="B170" s="179"/>
      <c r="C170" s="188"/>
      <c r="D170" s="189"/>
      <c r="E170" s="184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</row>
    <row r="171" spans="1:20" ht="16.5">
      <c r="A171" s="179"/>
      <c r="B171" s="179"/>
      <c r="C171" s="188"/>
      <c r="D171" s="189"/>
      <c r="E171" s="184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</row>
    <row r="172" spans="1:20" ht="16.5">
      <c r="A172" s="179"/>
      <c r="B172" s="179"/>
      <c r="C172" s="188"/>
      <c r="D172" s="189"/>
      <c r="E172" s="184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</row>
    <row r="173" spans="1:20" ht="16.5">
      <c r="A173" s="179"/>
      <c r="B173" s="179"/>
      <c r="C173" s="188"/>
      <c r="D173" s="189"/>
      <c r="E173" s="184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</row>
    <row r="174" spans="1:20" ht="16.5">
      <c r="A174" s="179"/>
      <c r="B174" s="179"/>
      <c r="C174" s="188"/>
      <c r="D174" s="189"/>
      <c r="E174" s="184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</row>
    <row r="175" spans="1:20" ht="16.5">
      <c r="A175" s="179"/>
      <c r="B175" s="179"/>
      <c r="C175" s="188"/>
      <c r="D175" s="189"/>
      <c r="E175" s="184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</row>
    <row r="176" spans="1:20" ht="16.5">
      <c r="A176" s="179"/>
      <c r="B176" s="179"/>
      <c r="C176" s="188"/>
      <c r="D176" s="189"/>
      <c r="E176" s="184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</row>
    <row r="177" spans="1:20" ht="16.5">
      <c r="A177" s="179"/>
      <c r="B177" s="179"/>
      <c r="C177" s="188"/>
      <c r="D177" s="189"/>
      <c r="E177" s="184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</row>
    <row r="178" spans="1:20" ht="16.5">
      <c r="A178" s="179"/>
      <c r="B178" s="179"/>
      <c r="C178" s="188"/>
      <c r="D178" s="189"/>
      <c r="E178" s="184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</row>
    <row r="179" spans="1:20" ht="16.5">
      <c r="A179" s="179"/>
      <c r="B179" s="179"/>
      <c r="C179" s="188"/>
      <c r="D179" s="189"/>
      <c r="E179" s="184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</row>
    <row r="180" spans="1:20" ht="16.5">
      <c r="A180" s="179"/>
      <c r="B180" s="179"/>
      <c r="C180" s="188"/>
      <c r="D180" s="189"/>
      <c r="E180" s="184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</row>
    <row r="181" spans="1:20" ht="16.5">
      <c r="A181" s="179"/>
      <c r="B181" s="179"/>
      <c r="C181" s="188"/>
      <c r="D181" s="189"/>
      <c r="E181" s="184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</row>
    <row r="182" spans="1:20" ht="16.5">
      <c r="A182" s="179"/>
      <c r="B182" s="179"/>
      <c r="C182" s="188"/>
      <c r="D182" s="189"/>
      <c r="E182" s="184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</row>
    <row r="183" spans="1:20" ht="16.5">
      <c r="A183" s="179"/>
      <c r="B183" s="179"/>
      <c r="C183" s="188"/>
      <c r="D183" s="189"/>
      <c r="E183" s="184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</row>
    <row r="184" spans="1:20" ht="16.5">
      <c r="A184" s="179"/>
      <c r="B184" s="179"/>
      <c r="C184" s="188"/>
      <c r="D184" s="189"/>
      <c r="E184" s="184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</row>
    <row r="185" spans="1:20" ht="16.5">
      <c r="A185" s="179"/>
      <c r="B185" s="179"/>
      <c r="C185" s="188"/>
      <c r="D185" s="189"/>
      <c r="E185" s="184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</row>
    <row r="186" spans="1:20" ht="16.5">
      <c r="A186" s="179"/>
      <c r="B186" s="179"/>
      <c r="C186" s="188"/>
      <c r="D186" s="189"/>
      <c r="E186" s="184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</row>
    <row r="187" spans="1:20" ht="16.5">
      <c r="A187" s="179"/>
      <c r="B187" s="179"/>
      <c r="C187" s="188"/>
      <c r="D187" s="189"/>
      <c r="E187" s="184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</row>
    <row r="188" spans="1:20" ht="16.5">
      <c r="A188" s="179"/>
      <c r="B188" s="179"/>
      <c r="C188" s="188"/>
      <c r="D188" s="189"/>
      <c r="E188" s="184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</row>
    <row r="189" spans="1:20" ht="16.5">
      <c r="A189" s="179"/>
      <c r="B189" s="179"/>
      <c r="C189" s="188"/>
      <c r="D189" s="189"/>
      <c r="E189" s="184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</row>
    <row r="190" spans="1:20" ht="16.5">
      <c r="A190" s="179"/>
      <c r="B190" s="179"/>
      <c r="C190" s="188"/>
      <c r="D190" s="189"/>
      <c r="E190" s="184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</row>
    <row r="191" spans="1:20" ht="16.5">
      <c r="A191" s="179"/>
      <c r="B191" s="179"/>
      <c r="C191" s="188"/>
      <c r="D191" s="189"/>
      <c r="E191" s="184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</row>
    <row r="192" spans="1:20" ht="16.5">
      <c r="A192" s="179"/>
      <c r="B192" s="179"/>
      <c r="C192" s="188"/>
      <c r="D192" s="189"/>
      <c r="E192" s="184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</row>
    <row r="193" spans="1:20" ht="16.5">
      <c r="A193" s="179"/>
      <c r="B193" s="179"/>
      <c r="C193" s="188"/>
      <c r="D193" s="189"/>
      <c r="E193" s="184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</row>
    <row r="194" spans="1:20" ht="16.5">
      <c r="A194" s="179"/>
      <c r="B194" s="179"/>
      <c r="C194" s="188"/>
      <c r="D194" s="189"/>
      <c r="E194" s="184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</row>
    <row r="195" spans="1:20" ht="16.5">
      <c r="A195" s="179"/>
      <c r="B195" s="179"/>
      <c r="C195" s="188"/>
      <c r="D195" s="189"/>
      <c r="E195" s="184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</row>
    <row r="196" spans="1:20" ht="16.5">
      <c r="A196" s="179"/>
      <c r="B196" s="179"/>
      <c r="C196" s="188"/>
      <c r="D196" s="189"/>
      <c r="E196" s="184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</row>
    <row r="197" spans="1:20" ht="16.5">
      <c r="A197" s="179"/>
      <c r="B197" s="179"/>
      <c r="C197" s="188"/>
      <c r="D197" s="189"/>
      <c r="E197" s="184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</row>
    <row r="198" spans="1:20" ht="16.5">
      <c r="A198" s="179"/>
      <c r="B198" s="179"/>
      <c r="C198" s="188"/>
      <c r="D198" s="189"/>
      <c r="E198" s="184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</row>
    <row r="199" spans="1:20" ht="16.5">
      <c r="A199" s="179"/>
      <c r="B199" s="179"/>
      <c r="C199" s="188"/>
      <c r="D199" s="189"/>
      <c r="E199" s="184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</row>
    <row r="200" spans="1:20" ht="16.5">
      <c r="A200" s="179"/>
      <c r="B200" s="179"/>
      <c r="C200" s="188"/>
      <c r="D200" s="189"/>
      <c r="E200" s="184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</row>
    <row r="201" spans="1:20" ht="16.5">
      <c r="A201" s="179"/>
      <c r="B201" s="179"/>
      <c r="C201" s="188"/>
      <c r="D201" s="189"/>
      <c r="E201" s="184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</row>
    <row r="202" spans="1:20" ht="16.5">
      <c r="A202" s="179"/>
      <c r="B202" s="179"/>
      <c r="C202" s="188"/>
      <c r="D202" s="189"/>
      <c r="E202" s="184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</row>
    <row r="203" spans="1:20" ht="16.5">
      <c r="A203" s="179"/>
      <c r="B203" s="179"/>
      <c r="C203" s="188"/>
      <c r="D203" s="189"/>
      <c r="E203" s="184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</row>
    <row r="204" spans="1:20" ht="16.5">
      <c r="A204" s="179"/>
      <c r="B204" s="179"/>
      <c r="C204" s="188"/>
      <c r="D204" s="189"/>
      <c r="E204" s="184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</row>
    <row r="205" spans="1:20" ht="16.5">
      <c r="A205" s="179"/>
      <c r="B205" s="179"/>
      <c r="C205" s="188"/>
      <c r="D205" s="189"/>
      <c r="E205" s="184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</row>
    <row r="206" spans="1:20" ht="16.5">
      <c r="A206" s="179"/>
      <c r="B206" s="179"/>
      <c r="C206" s="188"/>
      <c r="D206" s="189"/>
      <c r="E206" s="184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</row>
    <row r="207" spans="1:20" ht="16.5">
      <c r="A207" s="179"/>
      <c r="B207" s="179"/>
      <c r="C207" s="188"/>
      <c r="D207" s="189"/>
      <c r="E207" s="184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</row>
    <row r="208" spans="1:20" ht="16.5">
      <c r="A208" s="179"/>
      <c r="B208" s="179"/>
      <c r="C208" s="188"/>
      <c r="D208" s="189"/>
      <c r="E208" s="184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</row>
    <row r="209" spans="1:20" ht="16.5">
      <c r="A209" s="179"/>
      <c r="B209" s="179"/>
      <c r="C209" s="188"/>
      <c r="D209" s="189"/>
      <c r="E209" s="184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</row>
    <row r="210" spans="1:20" ht="16.5">
      <c r="A210" s="179"/>
      <c r="B210" s="179"/>
      <c r="C210" s="188"/>
      <c r="D210" s="189"/>
      <c r="E210" s="184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</row>
    <row r="211" spans="1:20" ht="16.5">
      <c r="A211" s="179"/>
      <c r="B211" s="179"/>
      <c r="C211" s="188"/>
      <c r="D211" s="189"/>
      <c r="E211" s="184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</row>
    <row r="212" spans="1:20" ht="16.5">
      <c r="A212" s="179"/>
      <c r="B212" s="179"/>
      <c r="C212" s="188"/>
      <c r="D212" s="189"/>
      <c r="E212" s="184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</row>
    <row r="213" spans="1:20" ht="16.5">
      <c r="A213" s="179"/>
      <c r="B213" s="179"/>
      <c r="C213" s="188"/>
      <c r="D213" s="189"/>
      <c r="E213" s="184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</row>
    <row r="214" spans="1:20" ht="16.5">
      <c r="A214" s="179"/>
      <c r="B214" s="179"/>
      <c r="C214" s="188"/>
      <c r="D214" s="189"/>
      <c r="E214" s="184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</row>
    <row r="215" spans="1:20" ht="16.5">
      <c r="A215" s="179"/>
      <c r="B215" s="179"/>
      <c r="C215" s="188"/>
      <c r="D215" s="189"/>
      <c r="E215" s="184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</row>
    <row r="216" spans="1:20" ht="16.5">
      <c r="A216" s="179"/>
      <c r="B216" s="179"/>
      <c r="C216" s="188"/>
      <c r="D216" s="189"/>
      <c r="E216" s="184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</row>
    <row r="217" spans="1:20" ht="16.5">
      <c r="A217" s="179"/>
      <c r="B217" s="179"/>
      <c r="C217" s="188"/>
      <c r="D217" s="189"/>
      <c r="E217" s="184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</row>
    <row r="218" spans="1:20" ht="16.5">
      <c r="A218" s="179"/>
      <c r="B218" s="179"/>
      <c r="C218" s="188"/>
      <c r="D218" s="189"/>
      <c r="E218" s="184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</row>
    <row r="219" spans="1:20" ht="16.5">
      <c r="A219" s="179"/>
      <c r="B219" s="179"/>
      <c r="C219" s="188"/>
      <c r="D219" s="189"/>
      <c r="E219" s="184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</row>
    <row r="220" spans="1:20" ht="16.5">
      <c r="A220" s="179"/>
      <c r="B220" s="179"/>
      <c r="C220" s="188"/>
      <c r="D220" s="189"/>
      <c r="E220" s="184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</row>
    <row r="221" spans="1:20" ht="16.5">
      <c r="A221" s="179"/>
      <c r="B221" s="179"/>
      <c r="C221" s="188"/>
      <c r="D221" s="189"/>
      <c r="E221" s="184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</row>
    <row r="222" spans="1:20" ht="16.5">
      <c r="A222" s="179"/>
      <c r="B222" s="179"/>
      <c r="C222" s="188"/>
      <c r="D222" s="189"/>
      <c r="E222" s="184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</row>
    <row r="223" spans="1:20" ht="16.5">
      <c r="A223" s="179"/>
      <c r="B223" s="179"/>
      <c r="C223" s="188"/>
      <c r="D223" s="189"/>
      <c r="E223" s="184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</row>
    <row r="224" spans="1:20" ht="16.5">
      <c r="A224" s="179"/>
      <c r="B224" s="179"/>
      <c r="C224" s="188"/>
      <c r="D224" s="189"/>
      <c r="E224" s="184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</row>
    <row r="225" spans="1:20" ht="16.5">
      <c r="A225" s="179"/>
      <c r="B225" s="179"/>
      <c r="C225" s="188"/>
      <c r="D225" s="189"/>
      <c r="E225" s="184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</row>
    <row r="226" spans="1:20" ht="16.5">
      <c r="A226" s="179"/>
      <c r="B226" s="179"/>
      <c r="C226" s="188"/>
      <c r="D226" s="189"/>
      <c r="E226" s="184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</row>
    <row r="227" spans="1:20" ht="16.5">
      <c r="A227" s="179"/>
      <c r="B227" s="179"/>
      <c r="C227" s="188"/>
      <c r="D227" s="189"/>
      <c r="E227" s="184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</row>
    <row r="228" spans="1:20" ht="16.5">
      <c r="A228" s="179"/>
      <c r="B228" s="179"/>
      <c r="C228" s="188"/>
      <c r="D228" s="189"/>
      <c r="E228" s="184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</row>
    <row r="229" spans="1:20" ht="16.5">
      <c r="A229" s="179"/>
      <c r="B229" s="179"/>
      <c r="C229" s="188"/>
      <c r="D229" s="189"/>
      <c r="E229" s="184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</row>
    <row r="230" spans="1:20" ht="16.5">
      <c r="A230" s="179"/>
      <c r="B230" s="179"/>
      <c r="C230" s="188"/>
      <c r="D230" s="189"/>
      <c r="E230" s="184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</row>
    <row r="231" spans="1:20" ht="16.5">
      <c r="A231" s="179"/>
      <c r="B231" s="179"/>
      <c r="C231" s="188"/>
      <c r="D231" s="189"/>
      <c r="E231" s="184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</row>
    <row r="232" spans="1:20" ht="16.5">
      <c r="A232" s="179"/>
      <c r="B232" s="179"/>
      <c r="C232" s="188"/>
      <c r="D232" s="189"/>
      <c r="E232" s="184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</row>
    <row r="233" spans="1:20" ht="16.5">
      <c r="A233" s="179"/>
      <c r="B233" s="179"/>
      <c r="C233" s="179"/>
      <c r="D233" s="189"/>
      <c r="E233" s="184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</row>
    <row r="234" spans="1:20" ht="16.5">
      <c r="A234" s="179"/>
      <c r="B234" s="179"/>
      <c r="C234" s="179"/>
      <c r="D234" s="189"/>
      <c r="E234" s="184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</row>
    <row r="235" spans="1:20" ht="16.5">
      <c r="A235" s="179"/>
      <c r="B235" s="179"/>
      <c r="C235" s="179"/>
      <c r="D235" s="189"/>
      <c r="E235" s="184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</row>
    <row r="236" spans="1:20" ht="16.5">
      <c r="A236" s="179"/>
      <c r="B236" s="179"/>
      <c r="C236" s="179"/>
      <c r="D236" s="189"/>
      <c r="E236" s="184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</row>
    <row r="237" spans="1:20" ht="16.5">
      <c r="A237" s="179"/>
      <c r="B237" s="179"/>
      <c r="C237" s="179"/>
      <c r="D237" s="189"/>
      <c r="E237" s="184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</row>
    <row r="238" spans="1:20" ht="16.5">
      <c r="A238" s="179"/>
      <c r="B238" s="179"/>
      <c r="C238" s="179"/>
      <c r="D238" s="189"/>
      <c r="E238" s="184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</row>
    <row r="239" spans="1:20" ht="16.5">
      <c r="A239" s="179"/>
      <c r="B239" s="179"/>
      <c r="C239" s="179"/>
      <c r="D239" s="189"/>
      <c r="E239" s="184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</row>
    <row r="240" spans="1:20" ht="16.5">
      <c r="A240" s="179"/>
      <c r="B240" s="179"/>
      <c r="C240" s="179"/>
      <c r="D240" s="189"/>
      <c r="E240" s="184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</row>
    <row r="241" spans="1:20" ht="16.5">
      <c r="A241" s="179"/>
      <c r="B241" s="179"/>
      <c r="C241" s="179"/>
      <c r="D241" s="189"/>
      <c r="E241" s="184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</row>
    <row r="242" spans="1:20" ht="16.5">
      <c r="A242" s="179"/>
      <c r="B242" s="179"/>
      <c r="C242" s="179"/>
      <c r="D242" s="189"/>
      <c r="E242" s="184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</row>
    <row r="243" spans="1:20" ht="16.5">
      <c r="A243" s="179"/>
      <c r="B243" s="179"/>
      <c r="C243" s="179"/>
      <c r="D243" s="189"/>
      <c r="E243" s="184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</row>
    <row r="244" spans="1:20" ht="16.5">
      <c r="A244" s="179"/>
      <c r="B244" s="179"/>
      <c r="C244" s="179"/>
      <c r="D244" s="189"/>
      <c r="E244" s="184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</row>
    <row r="245" spans="1:20" ht="16.5">
      <c r="A245" s="179"/>
      <c r="B245" s="179"/>
      <c r="C245" s="179"/>
      <c r="D245" s="189"/>
      <c r="E245" s="184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</row>
    <row r="246" spans="1:20" ht="16.5">
      <c r="A246" s="179"/>
      <c r="B246" s="179"/>
      <c r="C246" s="179"/>
      <c r="D246" s="189"/>
      <c r="E246" s="184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</row>
    <row r="247" spans="1:20" ht="16.5">
      <c r="A247" s="179"/>
      <c r="B247" s="179"/>
      <c r="C247" s="179"/>
      <c r="D247" s="189"/>
      <c r="E247" s="184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</row>
    <row r="248" spans="1:20" ht="16.5">
      <c r="A248" s="179"/>
      <c r="B248" s="179"/>
      <c r="C248" s="179"/>
      <c r="D248" s="189"/>
      <c r="E248" s="184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</row>
    <row r="249" spans="1:20" ht="16.5">
      <c r="A249" s="179"/>
      <c r="B249" s="179"/>
      <c r="C249" s="179"/>
      <c r="D249" s="189"/>
      <c r="E249" s="184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</row>
    <row r="250" spans="1:20" ht="16.5">
      <c r="A250" s="179"/>
      <c r="B250" s="179"/>
      <c r="C250" s="179"/>
      <c r="D250" s="189"/>
      <c r="E250" s="184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</row>
    <row r="251" spans="1:20" ht="16.5">
      <c r="A251" s="179"/>
      <c r="B251" s="179"/>
      <c r="C251" s="179"/>
      <c r="D251" s="189"/>
      <c r="E251" s="184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</row>
    <row r="252" spans="1:20" ht="16.5">
      <c r="A252" s="179"/>
      <c r="B252" s="179"/>
      <c r="C252" s="179"/>
      <c r="D252" s="189"/>
      <c r="E252" s="184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</row>
    <row r="253" spans="1:20" ht="16.5">
      <c r="A253" s="179"/>
      <c r="B253" s="179"/>
      <c r="C253" s="179"/>
      <c r="D253" s="189"/>
      <c r="E253" s="184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</row>
    <row r="254" spans="1:20" ht="16.5">
      <c r="A254" s="179"/>
      <c r="B254" s="179"/>
      <c r="C254" s="179"/>
      <c r="D254" s="189"/>
      <c r="E254" s="184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</row>
    <row r="255" spans="1:20" ht="16.5">
      <c r="A255" s="179"/>
      <c r="B255" s="179"/>
      <c r="C255" s="179"/>
      <c r="D255" s="189"/>
      <c r="E255" s="184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</row>
    <row r="256" spans="1:20" ht="16.5">
      <c r="A256" s="179"/>
      <c r="B256" s="179"/>
      <c r="C256" s="179"/>
      <c r="D256" s="189"/>
      <c r="E256" s="184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</row>
    <row r="257" spans="1:20" ht="16.5">
      <c r="A257" s="179"/>
      <c r="B257" s="179"/>
      <c r="C257" s="179"/>
      <c r="D257" s="189"/>
      <c r="E257" s="184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</row>
    <row r="258" spans="1:20" ht="16.5">
      <c r="A258" s="179"/>
      <c r="B258" s="179"/>
      <c r="C258" s="179"/>
      <c r="D258" s="189"/>
      <c r="E258" s="184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</row>
    <row r="259" spans="1:20" ht="16.5">
      <c r="A259" s="179"/>
      <c r="B259" s="179"/>
      <c r="C259" s="179"/>
      <c r="D259" s="189"/>
      <c r="E259" s="184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</row>
    <row r="260" spans="1:20" ht="16.5">
      <c r="A260" s="179"/>
      <c r="B260" s="179"/>
      <c r="C260" s="179"/>
      <c r="D260" s="189"/>
      <c r="E260" s="184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</row>
    <row r="261" spans="1:20" ht="16.5">
      <c r="A261" s="179"/>
      <c r="B261" s="179"/>
      <c r="C261" s="179"/>
      <c r="D261" s="189"/>
      <c r="E261" s="184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</row>
    <row r="262" spans="1:20" ht="16.5">
      <c r="A262" s="179"/>
      <c r="B262" s="179"/>
      <c r="C262" s="179"/>
      <c r="D262" s="189"/>
      <c r="E262" s="184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</row>
    <row r="263" spans="1:20" ht="16.5">
      <c r="A263" s="179"/>
      <c r="B263" s="179"/>
      <c r="C263" s="179"/>
      <c r="D263" s="189"/>
      <c r="E263" s="184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</row>
    <row r="264" spans="1:20" ht="16.5">
      <c r="A264" s="179"/>
      <c r="B264" s="179"/>
      <c r="C264" s="179"/>
      <c r="D264" s="189"/>
      <c r="E264" s="184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</row>
    <row r="265" spans="1:20" ht="16.5">
      <c r="A265" s="179"/>
      <c r="B265" s="179"/>
      <c r="C265" s="179"/>
      <c r="D265" s="189"/>
      <c r="E265" s="184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</row>
    <row r="266" spans="1:20" ht="16.5">
      <c r="A266" s="179"/>
      <c r="B266" s="179"/>
      <c r="C266" s="179"/>
      <c r="D266" s="189"/>
      <c r="E266" s="184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</row>
    <row r="267" spans="1:20" ht="16.5">
      <c r="A267" s="179"/>
      <c r="B267" s="179"/>
      <c r="C267" s="179"/>
      <c r="D267" s="189"/>
      <c r="E267" s="184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</row>
    <row r="268" spans="1:20" ht="16.5">
      <c r="A268" s="179"/>
      <c r="B268" s="179"/>
      <c r="C268" s="179"/>
      <c r="D268" s="189"/>
      <c r="E268" s="184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</row>
    <row r="269" spans="1:20" ht="16.5">
      <c r="A269" s="179"/>
      <c r="B269" s="179"/>
      <c r="C269" s="179"/>
      <c r="D269" s="189"/>
      <c r="E269" s="184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</row>
    <row r="270" spans="1:20" ht="16.5">
      <c r="A270" s="179"/>
      <c r="B270" s="179"/>
      <c r="C270" s="179"/>
      <c r="D270" s="189"/>
      <c r="E270" s="184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</row>
    <row r="271" spans="1:20" ht="16.5">
      <c r="A271" s="179"/>
      <c r="B271" s="179"/>
      <c r="C271" s="179"/>
      <c r="D271" s="189"/>
      <c r="E271" s="184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</row>
    <row r="272" spans="1:20" ht="16.5">
      <c r="A272" s="179"/>
      <c r="B272" s="179"/>
      <c r="C272" s="179"/>
      <c r="D272" s="189"/>
      <c r="E272" s="184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</row>
    <row r="273" spans="1:20" ht="16.5">
      <c r="A273" s="179"/>
      <c r="B273" s="179"/>
      <c r="C273" s="179"/>
      <c r="D273" s="189"/>
      <c r="E273" s="184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</row>
    <row r="274" spans="1:20" ht="16.5">
      <c r="A274" s="179"/>
      <c r="B274" s="179"/>
      <c r="C274" s="179"/>
      <c r="D274" s="189"/>
      <c r="E274" s="184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</row>
    <row r="275" spans="1:20" ht="16.5">
      <c r="A275" s="179"/>
      <c r="B275" s="179"/>
      <c r="C275" s="179"/>
      <c r="D275" s="189"/>
      <c r="E275" s="184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</row>
    <row r="276" spans="1:20" ht="16.5">
      <c r="A276" s="179"/>
      <c r="B276" s="179"/>
      <c r="C276" s="179"/>
      <c r="D276" s="189"/>
      <c r="E276" s="184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</row>
    <row r="277" spans="1:20" ht="16.5">
      <c r="A277" s="179"/>
      <c r="B277" s="179"/>
      <c r="C277" s="179"/>
      <c r="D277" s="189"/>
      <c r="E277" s="184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</row>
    <row r="278" spans="1:20" ht="16.5">
      <c r="A278" s="179"/>
      <c r="B278" s="179"/>
      <c r="C278" s="179"/>
      <c r="D278" s="189"/>
      <c r="E278" s="184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</row>
    <row r="279" spans="1:20" ht="16.5">
      <c r="A279" s="179"/>
      <c r="B279" s="179"/>
      <c r="C279" s="179"/>
      <c r="D279" s="189"/>
      <c r="E279" s="184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</row>
    <row r="280" spans="1:20" ht="16.5">
      <c r="A280" s="179"/>
      <c r="B280" s="179"/>
      <c r="C280" s="179"/>
      <c r="D280" s="189"/>
      <c r="E280" s="184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</row>
    <row r="281" spans="1:20" ht="16.5">
      <c r="A281" s="179"/>
      <c r="B281" s="179"/>
      <c r="C281" s="179"/>
      <c r="D281" s="189"/>
      <c r="E281" s="184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</row>
    <row r="282" spans="1:20" ht="16.5">
      <c r="A282" s="179"/>
      <c r="B282" s="179"/>
      <c r="C282" s="179"/>
      <c r="D282" s="189"/>
      <c r="E282" s="184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</row>
    <row r="283" spans="1:20" ht="16.5">
      <c r="A283" s="179"/>
      <c r="B283" s="179"/>
      <c r="C283" s="179"/>
      <c r="D283" s="189"/>
      <c r="E283" s="184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</row>
    <row r="284" spans="1:20" ht="16.5">
      <c r="A284" s="179"/>
      <c r="B284" s="179"/>
      <c r="C284" s="179"/>
      <c r="D284" s="189"/>
      <c r="E284" s="184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</row>
    <row r="285" spans="1:20" ht="16.5">
      <c r="A285" s="179"/>
      <c r="B285" s="179"/>
      <c r="C285" s="179"/>
      <c r="D285" s="189"/>
      <c r="E285" s="184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</row>
    <row r="286" spans="1:20" ht="16.5">
      <c r="A286" s="179"/>
      <c r="B286" s="179"/>
      <c r="C286" s="179"/>
      <c r="D286" s="189"/>
      <c r="E286" s="184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</row>
    <row r="287" spans="1:20" ht="16.5">
      <c r="A287" s="179"/>
      <c r="B287" s="179"/>
      <c r="C287" s="179"/>
      <c r="D287" s="189"/>
      <c r="E287" s="184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</row>
    <row r="288" spans="1:20" ht="16.5">
      <c r="A288" s="179"/>
      <c r="B288" s="179"/>
      <c r="C288" s="179"/>
      <c r="D288" s="189"/>
      <c r="E288" s="184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</row>
    <row r="289" spans="1:20" ht="16.5">
      <c r="A289" s="179"/>
      <c r="B289" s="179"/>
      <c r="C289" s="179"/>
      <c r="D289" s="189"/>
      <c r="E289" s="184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</row>
    <row r="290" spans="1:20" ht="16.5">
      <c r="A290" s="179"/>
      <c r="B290" s="179"/>
      <c r="C290" s="179"/>
      <c r="D290" s="189"/>
      <c r="E290" s="184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</row>
    <row r="291" spans="1:20" ht="16.5">
      <c r="A291" s="179"/>
      <c r="B291" s="179"/>
      <c r="C291" s="179"/>
      <c r="D291" s="189"/>
      <c r="E291" s="184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</row>
    <row r="292" spans="1:20" ht="16.5">
      <c r="A292" s="179"/>
      <c r="B292" s="179"/>
      <c r="C292" s="179"/>
      <c r="D292" s="189"/>
      <c r="E292" s="184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</row>
    <row r="293" spans="1:20" ht="16.5">
      <c r="A293" s="179"/>
      <c r="B293" s="179"/>
      <c r="C293" s="179"/>
      <c r="D293" s="189"/>
      <c r="E293" s="184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</row>
    <row r="294" spans="1:20" ht="16.5">
      <c r="A294" s="179"/>
      <c r="B294" s="179"/>
      <c r="C294" s="179"/>
      <c r="D294" s="189"/>
      <c r="E294" s="184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</row>
    <row r="295" spans="1:20" ht="16.5">
      <c r="A295" s="179"/>
      <c r="B295" s="179"/>
      <c r="C295" s="179"/>
      <c r="D295" s="189"/>
      <c r="E295" s="184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</row>
    <row r="296" spans="1:20" ht="16.5">
      <c r="A296" s="179"/>
      <c r="B296" s="179"/>
      <c r="C296" s="179"/>
      <c r="D296" s="189"/>
      <c r="E296" s="184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</row>
    <row r="297" spans="1:20" ht="16.5">
      <c r="A297" s="179"/>
      <c r="B297" s="179"/>
      <c r="C297" s="179"/>
      <c r="D297" s="189"/>
      <c r="E297" s="184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</row>
    <row r="298" spans="1:20" ht="16.5">
      <c r="A298" s="179"/>
      <c r="B298" s="179"/>
      <c r="C298" s="179"/>
      <c r="D298" s="189"/>
      <c r="E298" s="184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</row>
    <row r="299" spans="1:20" ht="16.5">
      <c r="A299" s="179"/>
      <c r="B299" s="179"/>
      <c r="C299" s="179"/>
      <c r="D299" s="189"/>
      <c r="E299" s="184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</row>
    <row r="300" spans="1:20" ht="16.5">
      <c r="A300" s="179"/>
      <c r="B300" s="179"/>
      <c r="C300" s="179"/>
      <c r="D300" s="189"/>
      <c r="E300" s="184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</row>
    <row r="301" spans="1:20" ht="16.5">
      <c r="A301" s="179"/>
      <c r="B301" s="179"/>
      <c r="C301" s="179"/>
      <c r="D301" s="189"/>
      <c r="E301" s="184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</row>
    <row r="302" spans="1:20" ht="16.5">
      <c r="A302" s="179"/>
      <c r="B302" s="179"/>
      <c r="C302" s="179"/>
      <c r="D302" s="189"/>
      <c r="E302" s="184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</row>
    <row r="303" spans="1:20" ht="16.5">
      <c r="A303" s="179"/>
      <c r="B303" s="179"/>
      <c r="C303" s="179"/>
      <c r="D303" s="189"/>
      <c r="E303" s="184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</row>
    <row r="304" spans="1:20" ht="16.5">
      <c r="A304" s="179"/>
      <c r="B304" s="179"/>
      <c r="C304" s="179"/>
      <c r="D304" s="189"/>
      <c r="E304" s="184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</row>
    <row r="305" spans="1:20" ht="16.5">
      <c r="A305" s="179"/>
      <c r="B305" s="179"/>
      <c r="C305" s="179"/>
      <c r="D305" s="189"/>
      <c r="E305" s="184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</row>
    <row r="306" spans="1:20" ht="16.5">
      <c r="A306" s="179"/>
      <c r="B306" s="179"/>
      <c r="C306" s="179"/>
      <c r="D306" s="189"/>
      <c r="E306" s="184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</row>
    <row r="307" spans="1:20" ht="16.5">
      <c r="A307" s="179"/>
      <c r="B307" s="179"/>
      <c r="C307" s="179"/>
      <c r="D307" s="189"/>
      <c r="E307" s="184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</row>
    <row r="308" spans="1:20" ht="16.5">
      <c r="A308" s="179"/>
      <c r="B308" s="179"/>
      <c r="C308" s="179"/>
      <c r="D308" s="189"/>
      <c r="E308" s="184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</row>
    <row r="309" spans="1:20" ht="16.5">
      <c r="A309" s="179"/>
      <c r="B309" s="179"/>
      <c r="C309" s="179"/>
      <c r="D309" s="189"/>
      <c r="E309" s="184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</row>
    <row r="310" spans="1:20" ht="16.5">
      <c r="A310" s="179"/>
      <c r="B310" s="179"/>
      <c r="C310" s="179"/>
      <c r="D310" s="189"/>
      <c r="E310" s="184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</row>
    <row r="311" spans="1:20" ht="16.5">
      <c r="A311" s="179"/>
      <c r="B311" s="179"/>
      <c r="C311" s="179"/>
      <c r="D311" s="189"/>
      <c r="E311" s="184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</row>
    <row r="312" spans="1:20" ht="16.5">
      <c r="A312" s="179"/>
      <c r="B312" s="179"/>
      <c r="C312" s="179"/>
      <c r="D312" s="189"/>
      <c r="E312" s="184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</row>
    <row r="313" spans="1:20" ht="16.5">
      <c r="A313" s="179"/>
      <c r="B313" s="179"/>
      <c r="C313" s="179"/>
      <c r="D313" s="189"/>
      <c r="E313" s="184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</row>
    <row r="314" spans="1:20" ht="16.5">
      <c r="A314" s="179"/>
      <c r="B314" s="179"/>
      <c r="C314" s="179"/>
      <c r="D314" s="189"/>
      <c r="E314" s="184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</row>
    <row r="315" spans="1:20" ht="16.5">
      <c r="A315" s="179"/>
      <c r="B315" s="179"/>
      <c r="C315" s="179"/>
      <c r="D315" s="189"/>
      <c r="E315" s="184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</row>
    <row r="316" spans="1:20" ht="16.5">
      <c r="A316" s="179"/>
      <c r="B316" s="179"/>
      <c r="C316" s="179"/>
      <c r="D316" s="189"/>
      <c r="E316" s="184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</row>
    <row r="317" spans="1:20" ht="16.5">
      <c r="A317" s="179"/>
      <c r="B317" s="179"/>
      <c r="C317" s="179"/>
      <c r="D317" s="189"/>
      <c r="E317" s="184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</row>
    <row r="318" spans="1:20" ht="16.5">
      <c r="A318" s="179"/>
      <c r="B318" s="179"/>
      <c r="C318" s="179"/>
      <c r="D318" s="189"/>
      <c r="E318" s="184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</row>
    <row r="319" spans="1:20" ht="16.5">
      <c r="A319" s="179"/>
      <c r="B319" s="179"/>
      <c r="C319" s="179"/>
      <c r="D319" s="189"/>
      <c r="E319" s="184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</row>
    <row r="320" spans="1:20" ht="16.5">
      <c r="A320" s="179"/>
      <c r="B320" s="179"/>
      <c r="C320" s="179"/>
      <c r="D320" s="189"/>
      <c r="E320" s="184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</row>
    <row r="321" spans="1:20" ht="16.5">
      <c r="A321" s="179"/>
      <c r="B321" s="179"/>
      <c r="C321" s="179"/>
      <c r="D321" s="189"/>
      <c r="E321" s="184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</row>
    <row r="322" spans="1:20" ht="16.5">
      <c r="A322" s="179"/>
      <c r="B322" s="179"/>
      <c r="C322" s="179"/>
      <c r="D322" s="189"/>
      <c r="E322" s="184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</row>
    <row r="323" spans="1:20" ht="16.5">
      <c r="A323" s="179"/>
      <c r="B323" s="179"/>
      <c r="C323" s="179"/>
      <c r="D323" s="189"/>
      <c r="E323" s="184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</row>
    <row r="324" spans="1:20" ht="16.5">
      <c r="A324" s="179"/>
      <c r="B324" s="179"/>
      <c r="C324" s="179"/>
      <c r="D324" s="189"/>
      <c r="E324" s="184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</row>
    <row r="325" spans="1:20" ht="16.5">
      <c r="A325" s="179"/>
      <c r="B325" s="179"/>
      <c r="C325" s="179"/>
      <c r="D325" s="189"/>
      <c r="E325" s="184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</row>
    <row r="326" spans="1:20" ht="16.5">
      <c r="A326" s="179"/>
      <c r="B326" s="179"/>
      <c r="C326" s="179"/>
      <c r="D326" s="189"/>
      <c r="E326" s="184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</row>
    <row r="327" spans="1:20" ht="16.5">
      <c r="A327" s="179"/>
      <c r="B327" s="179"/>
      <c r="C327" s="179"/>
      <c r="D327" s="189"/>
      <c r="E327" s="184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</row>
    <row r="328" spans="1:20" ht="16.5">
      <c r="A328" s="179"/>
      <c r="B328" s="179"/>
      <c r="C328" s="179"/>
      <c r="D328" s="189"/>
      <c r="E328" s="184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</row>
    <row r="329" spans="1:20" ht="16.5">
      <c r="A329" s="179"/>
      <c r="B329" s="179"/>
      <c r="C329" s="179"/>
      <c r="D329" s="189"/>
      <c r="E329" s="184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</row>
    <row r="330" spans="1:20" ht="16.5">
      <c r="A330" s="179"/>
      <c r="B330" s="179"/>
      <c r="C330" s="179"/>
      <c r="D330" s="189"/>
      <c r="E330" s="184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</row>
    <row r="331" spans="1:20" ht="16.5">
      <c r="A331" s="179"/>
      <c r="B331" s="179"/>
      <c r="C331" s="179"/>
      <c r="D331" s="189"/>
      <c r="E331" s="184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</row>
    <row r="332" spans="1:20" ht="16.5">
      <c r="A332" s="179"/>
      <c r="B332" s="179"/>
      <c r="C332" s="179"/>
      <c r="D332" s="189"/>
      <c r="E332" s="184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</row>
    <row r="333" spans="1:20" ht="16.5">
      <c r="A333" s="179"/>
      <c r="B333" s="179"/>
      <c r="C333" s="179"/>
      <c r="D333" s="189"/>
      <c r="E333" s="184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</row>
    <row r="334" spans="1:20" ht="16.5">
      <c r="A334" s="179"/>
      <c r="B334" s="179"/>
      <c r="C334" s="179"/>
      <c r="D334" s="189"/>
      <c r="E334" s="184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</row>
    <row r="335" spans="1:20" ht="16.5">
      <c r="A335" s="179"/>
      <c r="B335" s="179"/>
      <c r="C335" s="179"/>
      <c r="D335" s="189"/>
      <c r="E335" s="184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</row>
    <row r="336" spans="1:20" ht="16.5">
      <c r="A336" s="179"/>
      <c r="B336" s="179"/>
      <c r="C336" s="179"/>
      <c r="D336" s="189"/>
      <c r="E336" s="184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</row>
    <row r="337" spans="1:20" ht="16.5">
      <c r="A337" s="179"/>
      <c r="B337" s="179"/>
      <c r="C337" s="179"/>
      <c r="D337" s="189"/>
      <c r="E337" s="184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</row>
    <row r="338" spans="1:20" ht="16.5">
      <c r="A338" s="179"/>
      <c r="B338" s="179"/>
      <c r="C338" s="179"/>
      <c r="D338" s="189"/>
      <c r="E338" s="184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</row>
    <row r="339" spans="1:20" ht="16.5">
      <c r="A339" s="179"/>
      <c r="B339" s="179"/>
      <c r="C339" s="179"/>
      <c r="D339" s="189"/>
      <c r="E339" s="184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</row>
    <row r="340" spans="1:20" ht="16.5">
      <c r="A340" s="179"/>
      <c r="B340" s="179"/>
      <c r="C340" s="179"/>
      <c r="D340" s="189"/>
      <c r="E340" s="184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</row>
    <row r="341" spans="1:20" ht="16.5">
      <c r="A341" s="179"/>
      <c r="B341" s="179"/>
      <c r="C341" s="179"/>
      <c r="D341" s="189"/>
      <c r="E341" s="184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</row>
    <row r="342" spans="1:20" ht="16.5">
      <c r="A342" s="179"/>
      <c r="B342" s="179"/>
      <c r="C342" s="179"/>
      <c r="D342" s="189"/>
      <c r="E342" s="184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</row>
    <row r="343" spans="1:20" ht="16.5">
      <c r="A343" s="179"/>
      <c r="B343" s="179"/>
      <c r="C343" s="179"/>
      <c r="D343" s="189"/>
      <c r="E343" s="184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</row>
    <row r="344" spans="1:20" ht="16.5">
      <c r="A344" s="179"/>
      <c r="B344" s="179"/>
      <c r="C344" s="179"/>
      <c r="D344" s="189"/>
      <c r="E344" s="184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</row>
    <row r="345" spans="1:20" ht="16.5">
      <c r="A345" s="179"/>
      <c r="B345" s="179"/>
      <c r="C345" s="179"/>
      <c r="D345" s="189"/>
      <c r="E345" s="184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</row>
    <row r="346" spans="1:20" ht="16.5">
      <c r="A346" s="179"/>
      <c r="B346" s="179"/>
      <c r="C346" s="179"/>
      <c r="D346" s="189"/>
      <c r="E346" s="184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</row>
    <row r="347" spans="1:20" ht="16.5">
      <c r="A347" s="179"/>
      <c r="B347" s="179"/>
      <c r="C347" s="179"/>
      <c r="D347" s="189"/>
      <c r="E347" s="184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</row>
    <row r="348" spans="1:20" ht="16.5">
      <c r="A348" s="179"/>
      <c r="B348" s="179"/>
      <c r="C348" s="179"/>
      <c r="D348" s="189"/>
      <c r="E348" s="184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</row>
    <row r="349" spans="1:20" ht="16.5">
      <c r="A349" s="179"/>
      <c r="B349" s="179"/>
      <c r="C349" s="179"/>
      <c r="D349" s="189"/>
      <c r="E349" s="184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</row>
    <row r="350" spans="1:20" ht="16.5">
      <c r="A350" s="179"/>
      <c r="B350" s="179"/>
      <c r="C350" s="179"/>
      <c r="D350" s="189"/>
      <c r="E350" s="184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</row>
    <row r="351" spans="1:20" ht="16.5">
      <c r="A351" s="179"/>
      <c r="B351" s="179"/>
      <c r="C351" s="179"/>
      <c r="D351" s="189"/>
      <c r="E351" s="184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</row>
    <row r="352" spans="1:20" ht="16.5">
      <c r="A352" s="179"/>
      <c r="B352" s="179"/>
      <c r="C352" s="179"/>
      <c r="D352" s="189"/>
      <c r="E352" s="184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</row>
    <row r="353" spans="1:20" ht="16.5">
      <c r="A353" s="179"/>
      <c r="B353" s="179"/>
      <c r="C353" s="179"/>
      <c r="D353" s="189"/>
      <c r="E353" s="184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</row>
    <row r="354" spans="1:20" ht="16.5">
      <c r="A354" s="179"/>
      <c r="B354" s="179"/>
      <c r="C354" s="179"/>
      <c r="D354" s="189"/>
      <c r="E354" s="184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</row>
    <row r="355" spans="1:20" ht="16.5">
      <c r="A355" s="179"/>
      <c r="B355" s="179"/>
      <c r="C355" s="179"/>
      <c r="D355" s="189"/>
      <c r="E355" s="184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</row>
    <row r="356" spans="1:20" ht="16.5">
      <c r="A356" s="179"/>
      <c r="B356" s="179"/>
      <c r="C356" s="179"/>
      <c r="D356" s="189"/>
      <c r="E356" s="184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</row>
    <row r="357" spans="1:20" ht="16.5">
      <c r="A357" s="179"/>
      <c r="B357" s="179"/>
      <c r="C357" s="179"/>
      <c r="D357" s="189"/>
      <c r="E357" s="184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</row>
    <row r="358" spans="1:20" ht="16.5">
      <c r="A358" s="179"/>
      <c r="B358" s="179"/>
      <c r="C358" s="179"/>
      <c r="D358" s="189"/>
      <c r="E358" s="184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</row>
    <row r="359" spans="1:20" ht="16.5">
      <c r="A359" s="179"/>
      <c r="B359" s="179"/>
      <c r="C359" s="179"/>
      <c r="D359" s="189"/>
      <c r="E359" s="184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</row>
    <row r="360" spans="1:20" ht="16.5">
      <c r="A360" s="179"/>
      <c r="B360" s="179"/>
      <c r="C360" s="179"/>
      <c r="D360" s="189"/>
      <c r="E360" s="184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</row>
    <row r="361" spans="1:20" ht="16.5">
      <c r="A361" s="179"/>
      <c r="B361" s="179"/>
      <c r="C361" s="179"/>
      <c r="D361" s="189"/>
      <c r="E361" s="184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</row>
    <row r="362" spans="1:20" ht="16.5">
      <c r="A362" s="179"/>
      <c r="B362" s="179"/>
      <c r="C362" s="179"/>
      <c r="D362" s="189"/>
      <c r="E362" s="184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</row>
    <row r="363" spans="1:20" ht="16.5">
      <c r="A363" s="179"/>
      <c r="B363" s="179"/>
      <c r="C363" s="179"/>
      <c r="D363" s="189"/>
      <c r="E363" s="184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</row>
    <row r="364" spans="1:20" ht="16.5">
      <c r="A364" s="179"/>
      <c r="B364" s="179"/>
      <c r="C364" s="179"/>
      <c r="D364" s="189"/>
      <c r="E364" s="184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</row>
    <row r="365" spans="1:20" ht="16.5">
      <c r="A365" s="179"/>
      <c r="B365" s="179"/>
      <c r="C365" s="179"/>
      <c r="D365" s="189"/>
      <c r="E365" s="184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</row>
    <row r="366" spans="1:20" ht="16.5">
      <c r="A366" s="179"/>
      <c r="B366" s="179"/>
      <c r="C366" s="179"/>
      <c r="D366" s="189"/>
      <c r="E366" s="184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</row>
    <row r="367" spans="1:20" ht="16.5">
      <c r="A367" s="179"/>
      <c r="B367" s="179"/>
      <c r="C367" s="179"/>
      <c r="D367" s="189"/>
      <c r="E367" s="184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</row>
    <row r="368" spans="1:20" ht="16.5">
      <c r="A368" s="179"/>
      <c r="B368" s="179"/>
      <c r="C368" s="179"/>
      <c r="D368" s="189"/>
      <c r="E368" s="184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</row>
    <row r="369" spans="1:20" ht="16.5">
      <c r="A369" s="179"/>
      <c r="B369" s="179"/>
      <c r="C369" s="179"/>
      <c r="D369" s="189"/>
      <c r="E369" s="184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</row>
    <row r="370" spans="1:20" ht="16.5">
      <c r="A370" s="179"/>
      <c r="B370" s="179"/>
      <c r="C370" s="179"/>
      <c r="D370" s="189"/>
      <c r="E370" s="184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</row>
    <row r="371" spans="1:20" ht="16.5">
      <c r="A371" s="179"/>
      <c r="B371" s="179"/>
      <c r="C371" s="179"/>
      <c r="D371" s="189"/>
      <c r="E371" s="184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</row>
    <row r="372" spans="1:20" ht="16.5">
      <c r="A372" s="179"/>
      <c r="B372" s="179"/>
      <c r="C372" s="179"/>
      <c r="D372" s="189"/>
      <c r="E372" s="184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</row>
    <row r="373" spans="1:20" ht="16.5">
      <c r="A373" s="179"/>
      <c r="B373" s="179"/>
      <c r="C373" s="179"/>
      <c r="D373" s="189"/>
      <c r="E373" s="184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</row>
    <row r="374" spans="1:20" ht="16.5">
      <c r="A374" s="179"/>
      <c r="B374" s="179"/>
      <c r="C374" s="179"/>
      <c r="D374" s="189"/>
      <c r="E374" s="184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</row>
    <row r="375" spans="1:20" ht="16.5">
      <c r="A375" s="179"/>
      <c r="B375" s="179"/>
      <c r="C375" s="179"/>
      <c r="D375" s="189"/>
      <c r="E375" s="184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</row>
    <row r="376" spans="1:20" ht="16.5">
      <c r="A376" s="179"/>
      <c r="B376" s="179"/>
      <c r="C376" s="179"/>
      <c r="D376" s="189"/>
      <c r="E376" s="184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</row>
    <row r="377" spans="1:20" ht="16.5">
      <c r="A377" s="179"/>
      <c r="B377" s="179"/>
      <c r="C377" s="179"/>
      <c r="D377" s="189"/>
      <c r="E377" s="184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</row>
    <row r="378" spans="1:20" ht="16.5">
      <c r="A378" s="179"/>
      <c r="B378" s="179"/>
      <c r="C378" s="179"/>
      <c r="D378" s="189"/>
      <c r="E378" s="184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</row>
    <row r="379" spans="1:20" ht="16.5">
      <c r="A379" s="179"/>
      <c r="B379" s="179"/>
      <c r="C379" s="179"/>
      <c r="D379" s="189"/>
      <c r="E379" s="184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</row>
    <row r="380" spans="1:20" ht="16.5">
      <c r="A380" s="179"/>
      <c r="B380" s="179"/>
      <c r="C380" s="179"/>
      <c r="D380" s="189"/>
      <c r="E380" s="184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</row>
    <row r="381" spans="1:20" ht="16.5">
      <c r="A381" s="179"/>
      <c r="B381" s="179"/>
      <c r="C381" s="179"/>
      <c r="D381" s="189"/>
      <c r="E381" s="184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</row>
    <row r="382" spans="1:20" ht="16.5">
      <c r="A382" s="179"/>
      <c r="B382" s="179"/>
      <c r="C382" s="179"/>
      <c r="D382" s="189"/>
      <c r="E382" s="184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</row>
    <row r="383" spans="1:20" ht="16.5">
      <c r="A383" s="179"/>
      <c r="B383" s="179"/>
      <c r="C383" s="179"/>
      <c r="D383" s="189"/>
      <c r="E383" s="184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</row>
    <row r="384" spans="1:20" ht="16.5">
      <c r="A384" s="179"/>
      <c r="B384" s="179"/>
      <c r="C384" s="179"/>
      <c r="D384" s="189"/>
      <c r="E384" s="184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</row>
    <row r="385" spans="1:20" ht="16.5">
      <c r="A385" s="179"/>
      <c r="B385" s="179"/>
      <c r="C385" s="179"/>
      <c r="D385" s="189"/>
      <c r="E385" s="184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</row>
    <row r="386" spans="1:20" ht="16.5">
      <c r="A386" s="179"/>
      <c r="B386" s="179"/>
      <c r="C386" s="179"/>
      <c r="D386" s="189"/>
      <c r="E386" s="184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</row>
    <row r="387" spans="1:20" ht="16.5">
      <c r="A387" s="179"/>
      <c r="B387" s="179"/>
      <c r="C387" s="179"/>
      <c r="D387" s="189"/>
      <c r="E387" s="184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</row>
    <row r="388" spans="1:20" ht="16.5">
      <c r="A388" s="179"/>
      <c r="B388" s="179"/>
      <c r="C388" s="179"/>
      <c r="D388" s="189"/>
      <c r="E388" s="184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</row>
    <row r="389" spans="1:20" ht="16.5">
      <c r="A389" s="179"/>
      <c r="B389" s="179"/>
      <c r="C389" s="179"/>
      <c r="D389" s="189"/>
      <c r="E389" s="184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</row>
    <row r="390" spans="1:20" ht="16.5">
      <c r="A390" s="179"/>
      <c r="B390" s="179"/>
      <c r="C390" s="179"/>
      <c r="D390" s="189"/>
      <c r="E390" s="184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</row>
    <row r="391" spans="1:20" ht="16.5">
      <c r="A391" s="179"/>
      <c r="B391" s="179"/>
      <c r="C391" s="179"/>
      <c r="D391" s="189"/>
      <c r="E391" s="184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</row>
    <row r="392" spans="1:20" ht="16.5">
      <c r="A392" s="179"/>
      <c r="B392" s="179"/>
      <c r="C392" s="179"/>
      <c r="D392" s="189"/>
      <c r="E392" s="184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</row>
    <row r="393" spans="1:20" ht="16.5">
      <c r="A393" s="179"/>
      <c r="B393" s="179"/>
      <c r="C393" s="179"/>
      <c r="D393" s="189"/>
      <c r="E393" s="184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</row>
    <row r="394" spans="1:20" ht="16.5">
      <c r="A394" s="179"/>
      <c r="B394" s="179"/>
      <c r="C394" s="179"/>
      <c r="D394" s="189"/>
      <c r="E394" s="184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</row>
    <row r="395" spans="1:20" ht="16.5">
      <c r="A395" s="179"/>
      <c r="B395" s="179"/>
      <c r="C395" s="179"/>
      <c r="D395" s="189"/>
      <c r="E395" s="184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</row>
    <row r="396" spans="1:20" ht="16.5">
      <c r="A396" s="179"/>
      <c r="B396" s="179"/>
      <c r="C396" s="179"/>
      <c r="D396" s="189"/>
      <c r="E396" s="184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</row>
    <row r="397" spans="1:20" ht="16.5">
      <c r="A397" s="179"/>
      <c r="B397" s="179"/>
      <c r="C397" s="179"/>
      <c r="D397" s="189"/>
      <c r="E397" s="184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</row>
    <row r="398" spans="1:20" ht="16.5">
      <c r="A398" s="179"/>
      <c r="B398" s="179"/>
      <c r="C398" s="179"/>
      <c r="D398" s="189"/>
      <c r="E398" s="184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</row>
    <row r="399" spans="1:20" ht="16.5">
      <c r="A399" s="179"/>
      <c r="B399" s="179"/>
      <c r="C399" s="179"/>
      <c r="D399" s="189"/>
      <c r="E399" s="184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</row>
    <row r="400" spans="1:20" ht="16.5">
      <c r="A400" s="179"/>
      <c r="B400" s="179"/>
      <c r="C400" s="179"/>
      <c r="D400" s="189"/>
      <c r="E400" s="184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</row>
    <row r="401" spans="1:20" ht="16.5">
      <c r="A401" s="179"/>
      <c r="B401" s="179"/>
      <c r="C401" s="179"/>
      <c r="D401" s="189"/>
      <c r="E401" s="184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</row>
    <row r="402" spans="1:20" ht="16.5">
      <c r="A402" s="179"/>
      <c r="B402" s="179"/>
      <c r="C402" s="179"/>
      <c r="D402" s="189"/>
      <c r="E402" s="184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</row>
    <row r="403" spans="1:20" ht="16.5">
      <c r="A403" s="179"/>
      <c r="B403" s="179"/>
      <c r="C403" s="179"/>
      <c r="D403" s="189"/>
      <c r="E403" s="184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</row>
    <row r="404" spans="1:20" ht="16.5">
      <c r="A404" s="179"/>
      <c r="B404" s="179"/>
      <c r="C404" s="179"/>
      <c r="D404" s="189"/>
      <c r="E404" s="184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</row>
    <row r="405" spans="1:20" ht="16.5">
      <c r="A405" s="179"/>
      <c r="B405" s="179"/>
      <c r="C405" s="179"/>
      <c r="D405" s="189"/>
      <c r="E405" s="184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</row>
    <row r="406" spans="1:20" ht="16.5">
      <c r="A406" s="179"/>
      <c r="B406" s="179"/>
      <c r="C406" s="179"/>
      <c r="D406" s="189"/>
      <c r="E406" s="184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</row>
    <row r="407" spans="1:20" ht="16.5">
      <c r="A407" s="179"/>
      <c r="B407" s="179"/>
      <c r="C407" s="179"/>
      <c r="D407" s="189"/>
      <c r="E407" s="184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</row>
    <row r="408" spans="1:20" ht="16.5">
      <c r="A408" s="179"/>
      <c r="B408" s="179"/>
      <c r="C408" s="179"/>
      <c r="D408" s="189"/>
      <c r="E408" s="184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</row>
    <row r="409" spans="1:20" ht="16.5">
      <c r="A409" s="179"/>
      <c r="B409" s="179"/>
      <c r="C409" s="179"/>
      <c r="D409" s="189"/>
      <c r="E409" s="184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</row>
    <row r="410" spans="1:20" ht="16.5">
      <c r="A410" s="179"/>
      <c r="B410" s="179"/>
      <c r="C410" s="179"/>
      <c r="D410" s="189"/>
      <c r="E410" s="184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</row>
    <row r="411" spans="1:20" ht="16.5">
      <c r="A411" s="179"/>
      <c r="B411" s="179"/>
      <c r="C411" s="179"/>
      <c r="D411" s="189"/>
      <c r="E411" s="184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</row>
    <row r="412" spans="1:20" ht="16.5">
      <c r="A412" s="179"/>
      <c r="B412" s="179"/>
      <c r="C412" s="179"/>
      <c r="D412" s="189"/>
      <c r="E412" s="184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</row>
    <row r="413" spans="1:20" ht="16.5">
      <c r="A413" s="179"/>
      <c r="B413" s="179"/>
      <c r="C413" s="179"/>
      <c r="D413" s="189"/>
      <c r="E413" s="184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</row>
    <row r="414" spans="1:20" ht="16.5">
      <c r="A414" s="179"/>
      <c r="B414" s="179"/>
      <c r="C414" s="179"/>
      <c r="D414" s="189"/>
      <c r="E414" s="184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</row>
    <row r="415" spans="1:20" ht="16.5">
      <c r="A415" s="179"/>
      <c r="B415" s="179"/>
      <c r="C415" s="179"/>
      <c r="D415" s="189"/>
      <c r="E415" s="184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</row>
    <row r="416" spans="1:20" ht="16.5">
      <c r="A416" s="179"/>
      <c r="B416" s="179"/>
      <c r="C416" s="179"/>
      <c r="D416" s="189"/>
      <c r="E416" s="184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</row>
    <row r="417" spans="1:20" ht="16.5">
      <c r="A417" s="179"/>
      <c r="B417" s="179"/>
      <c r="C417" s="179"/>
      <c r="D417" s="189"/>
      <c r="E417" s="184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</row>
    <row r="418" spans="1:20" ht="16.5">
      <c r="A418" s="179"/>
      <c r="B418" s="179"/>
      <c r="C418" s="179"/>
      <c r="D418" s="189"/>
      <c r="E418" s="184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</row>
    <row r="419" spans="1:20" ht="16.5">
      <c r="A419" s="179"/>
      <c r="B419" s="179"/>
      <c r="C419" s="179"/>
      <c r="D419" s="189"/>
      <c r="E419" s="184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</row>
    <row r="420" spans="1:20" ht="16.5">
      <c r="A420" s="179"/>
      <c r="B420" s="179"/>
      <c r="C420" s="179"/>
      <c r="D420" s="189"/>
      <c r="E420" s="184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</row>
    <row r="421" spans="1:20" ht="16.5">
      <c r="A421" s="179"/>
      <c r="B421" s="179"/>
      <c r="C421" s="179"/>
      <c r="D421" s="189"/>
      <c r="E421" s="184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</row>
    <row r="422" spans="1:20" ht="16.5">
      <c r="A422" s="179"/>
      <c r="B422" s="179"/>
      <c r="C422" s="179"/>
      <c r="D422" s="189"/>
      <c r="E422" s="184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</row>
    <row r="423" spans="1:20" ht="16.5">
      <c r="A423" s="179"/>
      <c r="B423" s="179"/>
      <c r="C423" s="179"/>
      <c r="D423" s="189"/>
      <c r="E423" s="184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</row>
    <row r="424" spans="1:20" ht="16.5">
      <c r="A424" s="179"/>
      <c r="B424" s="179"/>
      <c r="C424" s="179"/>
      <c r="D424" s="189"/>
      <c r="E424" s="184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</row>
    <row r="425" spans="1:20" ht="16.5">
      <c r="A425" s="179"/>
      <c r="B425" s="179"/>
      <c r="C425" s="179"/>
      <c r="D425" s="189"/>
      <c r="E425" s="184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</row>
    <row r="426" spans="1:20" ht="16.5">
      <c r="A426" s="179"/>
      <c r="B426" s="179"/>
      <c r="C426" s="179"/>
      <c r="D426" s="189"/>
      <c r="E426" s="184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</row>
    <row r="427" spans="1:20" ht="16.5">
      <c r="A427" s="179"/>
      <c r="B427" s="179"/>
      <c r="C427" s="179"/>
      <c r="D427" s="189"/>
      <c r="E427" s="184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</row>
    <row r="428" spans="1:20" ht="16.5">
      <c r="A428" s="179"/>
      <c r="B428" s="179"/>
      <c r="C428" s="179"/>
      <c r="D428" s="189"/>
      <c r="E428" s="184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</row>
    <row r="429" spans="1:20" ht="16.5">
      <c r="A429" s="179"/>
      <c r="B429" s="179"/>
      <c r="C429" s="179"/>
      <c r="D429" s="189"/>
      <c r="E429" s="184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</row>
    <row r="430" spans="1:20" ht="16.5">
      <c r="A430" s="179"/>
      <c r="B430" s="179"/>
      <c r="C430" s="179"/>
      <c r="D430" s="189"/>
      <c r="E430" s="184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</row>
    <row r="431" spans="1:20" ht="16.5">
      <c r="A431" s="179"/>
      <c r="B431" s="179"/>
      <c r="C431" s="179"/>
      <c r="D431" s="189"/>
      <c r="E431" s="184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</row>
    <row r="432" spans="1:20" ht="16.5">
      <c r="A432" s="179"/>
      <c r="B432" s="179"/>
      <c r="C432" s="179"/>
      <c r="D432" s="189"/>
      <c r="E432" s="184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</row>
    <row r="433" spans="1:20" ht="16.5">
      <c r="A433" s="179"/>
      <c r="B433" s="179"/>
      <c r="C433" s="179"/>
      <c r="D433" s="189"/>
      <c r="E433" s="184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</row>
    <row r="434" spans="1:20" ht="16.5">
      <c r="A434" s="179"/>
      <c r="B434" s="179"/>
      <c r="C434" s="179"/>
      <c r="D434" s="189"/>
      <c r="E434" s="184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</row>
    <row r="435" spans="1:20" ht="16.5">
      <c r="A435" s="179"/>
      <c r="B435" s="179"/>
      <c r="C435" s="179"/>
      <c r="D435" s="189"/>
      <c r="E435" s="184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</row>
    <row r="436" spans="1:20" ht="16.5">
      <c r="A436" s="179"/>
      <c r="B436" s="179"/>
      <c r="C436" s="179"/>
      <c r="D436" s="189"/>
      <c r="E436" s="184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</row>
    <row r="437" spans="1:20" ht="16.5">
      <c r="A437" s="179"/>
      <c r="B437" s="179"/>
      <c r="C437" s="179"/>
      <c r="D437" s="189"/>
      <c r="E437" s="184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</row>
    <row r="438" spans="1:20" ht="16.5">
      <c r="A438" s="179"/>
      <c r="B438" s="179"/>
      <c r="C438" s="179"/>
      <c r="D438" s="189"/>
      <c r="E438" s="184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</row>
    <row r="439" spans="1:20" ht="16.5">
      <c r="A439" s="179"/>
      <c r="B439" s="179"/>
      <c r="C439" s="179"/>
      <c r="D439" s="189"/>
      <c r="E439" s="184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</row>
    <row r="440" spans="1:20" ht="16.5">
      <c r="A440" s="179"/>
      <c r="B440" s="179"/>
      <c r="C440" s="179"/>
      <c r="D440" s="189"/>
      <c r="E440" s="184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</row>
    <row r="441" spans="1:20" ht="16.5">
      <c r="A441" s="179"/>
      <c r="B441" s="179"/>
      <c r="C441" s="179"/>
      <c r="D441" s="189"/>
      <c r="E441" s="184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</row>
    <row r="442" spans="1:20" ht="16.5">
      <c r="A442" s="179"/>
      <c r="B442" s="179"/>
      <c r="C442" s="179"/>
      <c r="D442" s="189"/>
      <c r="E442" s="184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</row>
    <row r="443" spans="1:20" ht="16.5">
      <c r="A443" s="179"/>
      <c r="B443" s="179"/>
      <c r="C443" s="179"/>
      <c r="D443" s="189"/>
      <c r="E443" s="184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</row>
    <row r="444" spans="1:20" ht="16.5">
      <c r="A444" s="179"/>
      <c r="B444" s="179"/>
      <c r="C444" s="179"/>
      <c r="D444" s="189"/>
      <c r="E444" s="184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</row>
    <row r="445" spans="1:20" ht="16.5">
      <c r="A445" s="179"/>
      <c r="B445" s="179"/>
      <c r="C445" s="179"/>
      <c r="D445" s="189"/>
      <c r="E445" s="184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</row>
    <row r="446" spans="1:20" ht="16.5">
      <c r="A446" s="179"/>
      <c r="B446" s="179"/>
      <c r="C446" s="179"/>
      <c r="D446" s="189"/>
      <c r="E446" s="184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</row>
    <row r="447" spans="1:20" ht="16.5">
      <c r="A447" s="179"/>
      <c r="B447" s="179"/>
      <c r="C447" s="179"/>
      <c r="D447" s="189"/>
      <c r="E447" s="184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</row>
    <row r="448" spans="1:20" ht="16.5">
      <c r="A448" s="179"/>
      <c r="B448" s="179"/>
      <c r="C448" s="179"/>
      <c r="D448" s="189"/>
      <c r="E448" s="184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</row>
    <row r="449" spans="1:20" ht="16.5">
      <c r="A449" s="179"/>
      <c r="B449" s="179"/>
      <c r="C449" s="179"/>
      <c r="D449" s="189"/>
      <c r="E449" s="184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</row>
    <row r="450" spans="1:20" ht="16.5">
      <c r="A450" s="179"/>
      <c r="B450" s="179"/>
      <c r="C450" s="179"/>
      <c r="D450" s="189"/>
      <c r="E450" s="184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</row>
    <row r="451" spans="1:20" ht="16.5">
      <c r="A451" s="179"/>
      <c r="B451" s="179"/>
      <c r="C451" s="179"/>
      <c r="D451" s="189"/>
      <c r="E451" s="184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</row>
    <row r="452" spans="1:20" ht="16.5">
      <c r="A452" s="179"/>
      <c r="B452" s="179"/>
      <c r="C452" s="179"/>
      <c r="D452" s="189"/>
      <c r="E452" s="184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</row>
    <row r="453" spans="1:20" ht="16.5">
      <c r="A453" s="179"/>
      <c r="B453" s="179"/>
      <c r="C453" s="179"/>
      <c r="D453" s="189"/>
      <c r="E453" s="184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</row>
    <row r="454" spans="1:20" ht="16.5">
      <c r="A454" s="179"/>
      <c r="B454" s="179"/>
      <c r="C454" s="179"/>
      <c r="D454" s="189"/>
      <c r="E454" s="184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</row>
    <row r="455" spans="1:20" ht="16.5">
      <c r="A455" s="179"/>
      <c r="B455" s="179"/>
      <c r="C455" s="179"/>
      <c r="D455" s="189"/>
      <c r="E455" s="184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</row>
    <row r="456" spans="1:20" ht="16.5">
      <c r="A456" s="179"/>
      <c r="B456" s="179"/>
      <c r="C456" s="179"/>
      <c r="D456" s="189"/>
      <c r="E456" s="184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</row>
    <row r="457" spans="1:20" ht="16.5">
      <c r="A457" s="179"/>
      <c r="B457" s="179"/>
      <c r="C457" s="179"/>
      <c r="D457" s="189"/>
      <c r="E457" s="184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</row>
    <row r="458" spans="1:20" ht="16.5">
      <c r="A458" s="179"/>
      <c r="B458" s="179"/>
      <c r="C458" s="179"/>
      <c r="D458" s="189"/>
      <c r="E458" s="184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</row>
    <row r="459" spans="1:20" ht="16.5">
      <c r="A459" s="179"/>
      <c r="B459" s="179"/>
      <c r="C459" s="179"/>
      <c r="D459" s="189"/>
      <c r="E459" s="184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</row>
    <row r="460" spans="1:20" ht="16.5">
      <c r="A460" s="179"/>
      <c r="B460" s="179"/>
      <c r="C460" s="179"/>
      <c r="D460" s="189"/>
      <c r="E460" s="184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</row>
    <row r="461" spans="1:20" ht="16.5">
      <c r="A461" s="179"/>
      <c r="B461" s="179"/>
      <c r="C461" s="179"/>
      <c r="D461" s="189"/>
      <c r="E461" s="184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</row>
    <row r="462" spans="1:20" ht="16.5">
      <c r="A462" s="179"/>
      <c r="B462" s="179"/>
      <c r="C462" s="179"/>
      <c r="D462" s="189"/>
      <c r="E462" s="184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</row>
    <row r="463" spans="1:20" ht="16.5">
      <c r="A463" s="179"/>
      <c r="B463" s="179"/>
      <c r="C463" s="179"/>
      <c r="D463" s="189"/>
      <c r="E463" s="184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</row>
    <row r="464" spans="1:20" ht="16.5">
      <c r="A464" s="179"/>
      <c r="B464" s="179"/>
      <c r="C464" s="179"/>
      <c r="D464" s="189"/>
      <c r="E464" s="184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</row>
    <row r="465" spans="1:20" ht="16.5">
      <c r="A465" s="179"/>
      <c r="B465" s="179"/>
      <c r="C465" s="179"/>
      <c r="D465" s="189"/>
      <c r="E465" s="184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</row>
    <row r="466" spans="1:20" ht="16.5">
      <c r="A466" s="179"/>
      <c r="B466" s="179"/>
      <c r="C466" s="179"/>
      <c r="D466" s="189"/>
      <c r="E466" s="184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</row>
    <row r="467" spans="1:20" ht="16.5">
      <c r="A467" s="179"/>
      <c r="B467" s="179"/>
      <c r="C467" s="179"/>
      <c r="D467" s="189"/>
      <c r="E467" s="184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</row>
    <row r="468" spans="1:20" ht="16.5">
      <c r="A468" s="179"/>
      <c r="B468" s="179"/>
      <c r="C468" s="179"/>
      <c r="D468" s="189"/>
      <c r="E468" s="184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</row>
    <row r="469" spans="1:20" ht="16.5">
      <c r="A469" s="179"/>
      <c r="B469" s="179"/>
      <c r="C469" s="179"/>
      <c r="D469" s="189"/>
      <c r="E469" s="184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</row>
    <row r="470" spans="1:20" ht="16.5">
      <c r="A470" s="179"/>
      <c r="B470" s="179"/>
      <c r="C470" s="179"/>
      <c r="D470" s="189"/>
      <c r="E470" s="184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</row>
    <row r="471" spans="1:20" ht="16.5">
      <c r="A471" s="179"/>
      <c r="B471" s="179"/>
      <c r="C471" s="179"/>
      <c r="D471" s="189"/>
      <c r="E471" s="184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</row>
    <row r="472" spans="1:20" ht="16.5">
      <c r="A472" s="179"/>
      <c r="B472" s="179"/>
      <c r="C472" s="179"/>
      <c r="D472" s="189"/>
      <c r="E472" s="184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</row>
    <row r="473" spans="1:20" ht="16.5">
      <c r="A473" s="179"/>
      <c r="B473" s="179"/>
      <c r="C473" s="179"/>
      <c r="D473" s="189"/>
      <c r="E473" s="184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</row>
    <row r="474" spans="1:20" ht="16.5">
      <c r="A474" s="179"/>
      <c r="B474" s="179"/>
      <c r="C474" s="179"/>
      <c r="D474" s="189"/>
      <c r="E474" s="184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</row>
    <row r="475" spans="1:20" ht="16.5">
      <c r="A475" s="179"/>
      <c r="B475" s="179"/>
      <c r="C475" s="179"/>
      <c r="D475" s="189"/>
      <c r="E475" s="184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</row>
    <row r="476" spans="1:20" ht="16.5">
      <c r="A476" s="179"/>
      <c r="B476" s="179"/>
      <c r="C476" s="179"/>
      <c r="D476" s="189"/>
      <c r="E476" s="184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</row>
    <row r="477" spans="1:20" ht="16.5">
      <c r="A477" s="179"/>
      <c r="B477" s="179"/>
      <c r="C477" s="179"/>
      <c r="D477" s="189"/>
      <c r="E477" s="184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</row>
    <row r="478" spans="1:20" ht="16.5">
      <c r="A478" s="179"/>
      <c r="B478" s="179"/>
      <c r="C478" s="179"/>
      <c r="D478" s="189"/>
      <c r="E478" s="184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</row>
    <row r="479" spans="1:20" ht="16.5">
      <c r="A479" s="179"/>
      <c r="B479" s="179"/>
      <c r="C479" s="179"/>
      <c r="D479" s="189"/>
      <c r="E479" s="184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</row>
    <row r="480" spans="1:20" ht="16.5">
      <c r="A480" s="179"/>
      <c r="B480" s="179"/>
      <c r="C480" s="179"/>
      <c r="D480" s="189"/>
      <c r="E480" s="184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</row>
    <row r="481" spans="1:20" ht="16.5">
      <c r="A481" s="179"/>
      <c r="B481" s="179"/>
      <c r="C481" s="179"/>
      <c r="D481" s="189"/>
      <c r="E481" s="184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</row>
    <row r="482" spans="1:20" ht="16.5">
      <c r="A482" s="179"/>
      <c r="B482" s="179"/>
      <c r="C482" s="179"/>
      <c r="D482" s="189"/>
      <c r="E482" s="184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</row>
    <row r="483" spans="1:20" ht="16.5">
      <c r="A483" s="179"/>
      <c r="B483" s="179"/>
      <c r="C483" s="179"/>
      <c r="D483" s="189"/>
      <c r="E483" s="184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</row>
    <row r="484" spans="1:20" ht="16.5">
      <c r="A484" s="179"/>
      <c r="B484" s="179"/>
      <c r="C484" s="179"/>
      <c r="D484" s="189"/>
      <c r="E484" s="184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</row>
    <row r="485" spans="1:20" ht="16.5">
      <c r="A485" s="179"/>
      <c r="B485" s="179"/>
      <c r="C485" s="179"/>
      <c r="D485" s="189"/>
      <c r="E485" s="184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</row>
    <row r="486" spans="1:20" ht="16.5">
      <c r="A486" s="179"/>
      <c r="B486" s="179"/>
      <c r="C486" s="179"/>
      <c r="D486" s="189"/>
      <c r="E486" s="184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</row>
    <row r="487" spans="1:20" ht="16.5">
      <c r="A487" s="179"/>
      <c r="B487" s="179"/>
      <c r="C487" s="179"/>
      <c r="D487" s="189"/>
      <c r="E487" s="184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</row>
    <row r="488" spans="1:20" ht="16.5">
      <c r="A488" s="179"/>
      <c r="B488" s="179"/>
      <c r="C488" s="179"/>
      <c r="D488" s="189"/>
      <c r="E488" s="184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</row>
    <row r="489" spans="1:20" ht="16.5">
      <c r="A489" s="179"/>
      <c r="B489" s="179"/>
      <c r="C489" s="179"/>
      <c r="D489" s="189"/>
      <c r="E489" s="184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</row>
    <row r="490" spans="1:20" ht="16.5">
      <c r="A490" s="179"/>
      <c r="B490" s="179"/>
      <c r="C490" s="179"/>
      <c r="D490" s="189"/>
      <c r="E490" s="184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</row>
    <row r="491" spans="1:20" ht="16.5">
      <c r="A491" s="179"/>
      <c r="B491" s="179"/>
      <c r="C491" s="179"/>
      <c r="D491" s="189"/>
      <c r="E491" s="184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</row>
    <row r="492" spans="1:20" ht="16.5">
      <c r="A492" s="179"/>
      <c r="B492" s="179"/>
      <c r="C492" s="179"/>
      <c r="D492" s="189"/>
      <c r="E492" s="184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</row>
    <row r="493" spans="1:20" ht="16.5">
      <c r="A493" s="179"/>
      <c r="B493" s="179"/>
      <c r="C493" s="179"/>
      <c r="D493" s="189"/>
      <c r="E493" s="184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</row>
    <row r="494" spans="1:20" ht="16.5">
      <c r="A494" s="179"/>
      <c r="B494" s="179"/>
      <c r="C494" s="179"/>
      <c r="D494" s="189"/>
      <c r="E494" s="184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</row>
    <row r="495" spans="1:20" ht="16.5">
      <c r="A495" s="179"/>
      <c r="B495" s="179"/>
      <c r="C495" s="179"/>
      <c r="D495" s="189"/>
      <c r="E495" s="184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</row>
    <row r="496" spans="1:20" ht="16.5">
      <c r="A496" s="179"/>
      <c r="B496" s="179"/>
      <c r="C496" s="179"/>
      <c r="D496" s="189"/>
      <c r="E496" s="184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</row>
    <row r="497" spans="1:20" ht="16.5">
      <c r="A497" s="179"/>
      <c r="B497" s="179"/>
      <c r="C497" s="179"/>
      <c r="D497" s="189"/>
      <c r="E497" s="184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</row>
    <row r="498" spans="1:20" ht="16.5">
      <c r="A498" s="179"/>
      <c r="B498" s="179"/>
      <c r="C498" s="179"/>
      <c r="D498" s="189"/>
      <c r="E498" s="184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</row>
    <row r="499" spans="1:20" ht="16.5">
      <c r="A499" s="179"/>
      <c r="B499" s="179"/>
      <c r="C499" s="179"/>
      <c r="D499" s="189"/>
      <c r="E499" s="184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</row>
    <row r="500" spans="1:20" ht="16.5">
      <c r="A500" s="179"/>
      <c r="B500" s="179"/>
      <c r="C500" s="179"/>
      <c r="D500" s="189"/>
      <c r="E500" s="184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</row>
    <row r="501" spans="1:20" ht="16.5">
      <c r="A501" s="179"/>
      <c r="B501" s="179"/>
      <c r="C501" s="179"/>
      <c r="D501" s="189"/>
      <c r="E501" s="184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</row>
    <row r="502" spans="1:20" ht="16.5">
      <c r="A502" s="179"/>
      <c r="B502" s="179"/>
      <c r="C502" s="179"/>
      <c r="D502" s="189"/>
      <c r="E502" s="184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</row>
    <row r="503" spans="1:20" ht="16.5">
      <c r="A503" s="179"/>
      <c r="B503" s="179"/>
      <c r="C503" s="179"/>
      <c r="D503" s="189"/>
      <c r="E503" s="184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</row>
    <row r="504" spans="1:20" ht="16.5">
      <c r="A504" s="179"/>
      <c r="B504" s="179"/>
      <c r="C504" s="179"/>
      <c r="D504" s="189"/>
      <c r="E504" s="184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</row>
    <row r="505" spans="1:20" ht="16.5">
      <c r="A505" s="179"/>
      <c r="B505" s="179"/>
      <c r="C505" s="179"/>
      <c r="D505" s="189"/>
      <c r="E505" s="184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</row>
    <row r="506" spans="1:20" ht="16.5">
      <c r="A506" s="179"/>
      <c r="B506" s="179"/>
      <c r="C506" s="179"/>
      <c r="D506" s="189"/>
      <c r="E506" s="184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</row>
    <row r="507" spans="1:20" ht="16.5">
      <c r="A507" s="179"/>
      <c r="B507" s="179"/>
      <c r="C507" s="179"/>
      <c r="D507" s="189"/>
      <c r="E507" s="184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</row>
    <row r="508" spans="1:20" ht="16.5">
      <c r="A508" s="179"/>
      <c r="B508" s="179"/>
      <c r="C508" s="179"/>
      <c r="D508" s="189"/>
      <c r="E508" s="184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</row>
    <row r="509" spans="1:20" ht="16.5">
      <c r="A509" s="179"/>
      <c r="B509" s="179"/>
      <c r="C509" s="179"/>
      <c r="D509" s="189"/>
      <c r="E509" s="184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</row>
    <row r="510" spans="1:20" ht="16.5">
      <c r="A510" s="179"/>
      <c r="B510" s="179"/>
      <c r="C510" s="179"/>
      <c r="D510" s="189"/>
      <c r="E510" s="184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</row>
    <row r="511" spans="1:20" ht="16.5">
      <c r="A511" s="179"/>
      <c r="B511" s="179"/>
      <c r="C511" s="179"/>
      <c r="D511" s="189"/>
      <c r="E511" s="184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</row>
    <row r="512" spans="1:20" ht="16.5">
      <c r="A512" s="179"/>
      <c r="B512" s="179"/>
      <c r="C512" s="179"/>
      <c r="D512" s="189"/>
      <c r="E512" s="184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</row>
    <row r="513" spans="1:20" ht="16.5">
      <c r="A513" s="179"/>
      <c r="B513" s="179"/>
      <c r="C513" s="179"/>
      <c r="D513" s="189"/>
      <c r="E513" s="184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</row>
    <row r="514" spans="1:20" ht="16.5">
      <c r="A514" s="179"/>
      <c r="B514" s="179"/>
      <c r="C514" s="179"/>
      <c r="D514" s="189"/>
      <c r="E514" s="184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</row>
    <row r="515" spans="1:20" ht="16.5">
      <c r="A515" s="179"/>
      <c r="B515" s="179"/>
      <c r="C515" s="179"/>
      <c r="D515" s="189"/>
      <c r="E515" s="184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</row>
    <row r="516" spans="1:20" ht="16.5">
      <c r="A516" s="179"/>
      <c r="B516" s="179"/>
      <c r="C516" s="179"/>
      <c r="D516" s="189"/>
      <c r="E516" s="184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</row>
    <row r="517" spans="1:20" ht="16.5">
      <c r="A517" s="179"/>
      <c r="B517" s="179"/>
      <c r="C517" s="179"/>
      <c r="D517" s="189"/>
      <c r="E517" s="184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</row>
    <row r="518" spans="1:20" ht="16.5">
      <c r="A518" s="179"/>
      <c r="B518" s="179"/>
      <c r="C518" s="179"/>
      <c r="D518" s="189"/>
      <c r="E518" s="184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</row>
    <row r="519" spans="1:20" ht="16.5">
      <c r="A519" s="179"/>
      <c r="B519" s="179"/>
      <c r="C519" s="179"/>
      <c r="D519" s="189"/>
      <c r="E519" s="184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</row>
    <row r="520" spans="1:20" ht="16.5">
      <c r="A520" s="179"/>
      <c r="B520" s="179"/>
      <c r="C520" s="179"/>
      <c r="D520" s="189"/>
      <c r="E520" s="184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</row>
    <row r="521" spans="1:20" ht="16.5">
      <c r="A521" s="179"/>
      <c r="B521" s="179"/>
      <c r="C521" s="179"/>
      <c r="D521" s="189"/>
      <c r="E521" s="184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</row>
    <row r="522" spans="1:20" ht="16.5">
      <c r="A522" s="179"/>
      <c r="B522" s="179"/>
      <c r="C522" s="179"/>
      <c r="D522" s="189"/>
      <c r="E522" s="184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</row>
    <row r="523" spans="1:20" ht="16.5">
      <c r="A523" s="179"/>
      <c r="B523" s="179"/>
      <c r="C523" s="179"/>
      <c r="D523" s="189"/>
      <c r="E523" s="184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</row>
    <row r="524" spans="1:20" ht="16.5">
      <c r="A524" s="179"/>
      <c r="B524" s="179"/>
      <c r="C524" s="179"/>
      <c r="D524" s="189"/>
      <c r="E524" s="184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</row>
    <row r="525" spans="1:20" ht="16.5">
      <c r="A525" s="179"/>
      <c r="B525" s="179"/>
      <c r="C525" s="179"/>
      <c r="D525" s="189"/>
      <c r="E525" s="184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</row>
    <row r="526" spans="1:20" ht="16.5">
      <c r="A526" s="179"/>
      <c r="B526" s="179"/>
      <c r="C526" s="179"/>
      <c r="D526" s="189"/>
      <c r="E526" s="184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</row>
    <row r="527" spans="1:20" ht="16.5">
      <c r="A527" s="179"/>
      <c r="B527" s="179"/>
      <c r="C527" s="179"/>
      <c r="D527" s="189"/>
      <c r="E527" s="184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</row>
    <row r="528" spans="1:20" ht="16.5">
      <c r="A528" s="179"/>
      <c r="B528" s="179"/>
      <c r="C528" s="179"/>
      <c r="D528" s="189"/>
      <c r="E528" s="184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</row>
    <row r="529" spans="1:20" ht="16.5">
      <c r="A529" s="179"/>
      <c r="B529" s="179"/>
      <c r="C529" s="179"/>
      <c r="D529" s="189"/>
      <c r="E529" s="184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</row>
    <row r="530" spans="1:20" ht="16.5">
      <c r="A530" s="179"/>
      <c r="B530" s="179"/>
      <c r="C530" s="179"/>
      <c r="D530" s="189"/>
      <c r="E530" s="184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</row>
    <row r="531" spans="1:20" ht="16.5">
      <c r="A531" s="179"/>
      <c r="B531" s="179"/>
      <c r="C531" s="179"/>
      <c r="D531" s="189"/>
      <c r="E531" s="184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</row>
    <row r="532" spans="1:20" ht="16.5">
      <c r="A532" s="179"/>
      <c r="B532" s="179"/>
      <c r="C532" s="179"/>
      <c r="D532" s="189"/>
      <c r="E532" s="184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</row>
    <row r="533" spans="1:20" ht="16.5">
      <c r="A533" s="179"/>
      <c r="B533" s="179"/>
      <c r="C533" s="179"/>
      <c r="D533" s="189"/>
      <c r="E533" s="184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</row>
    <row r="534" spans="1:20" ht="16.5">
      <c r="A534" s="179"/>
      <c r="B534" s="179"/>
      <c r="C534" s="179"/>
      <c r="D534" s="189"/>
      <c r="E534" s="184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</row>
    <row r="535" spans="1:20" ht="16.5">
      <c r="A535" s="179"/>
      <c r="B535" s="179"/>
      <c r="C535" s="179"/>
      <c r="D535" s="189"/>
      <c r="E535" s="184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</row>
    <row r="536" spans="1:20" ht="16.5">
      <c r="A536" s="179"/>
      <c r="B536" s="179"/>
      <c r="C536" s="179"/>
      <c r="D536" s="189"/>
      <c r="E536" s="184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</row>
    <row r="537" spans="1:20" ht="16.5">
      <c r="A537" s="179"/>
      <c r="B537" s="179"/>
      <c r="C537" s="179"/>
      <c r="D537" s="189"/>
      <c r="E537" s="184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</row>
    <row r="538" spans="1:20" ht="16.5">
      <c r="A538" s="179"/>
      <c r="B538" s="179"/>
      <c r="C538" s="179"/>
      <c r="D538" s="189"/>
      <c r="E538" s="184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</row>
    <row r="539" spans="1:20" ht="16.5">
      <c r="A539" s="179"/>
      <c r="B539" s="179"/>
      <c r="C539" s="179"/>
      <c r="D539" s="189"/>
      <c r="E539" s="184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</row>
    <row r="540" spans="1:20" ht="16.5">
      <c r="A540" s="179"/>
      <c r="B540" s="179"/>
      <c r="C540" s="179"/>
      <c r="D540" s="189"/>
      <c r="E540" s="184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</row>
    <row r="541" spans="1:20" ht="16.5">
      <c r="A541" s="179"/>
      <c r="B541" s="179"/>
      <c r="C541" s="179"/>
      <c r="D541" s="189"/>
      <c r="E541" s="184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</row>
    <row r="542" spans="1:20" ht="16.5">
      <c r="A542" s="179"/>
      <c r="B542" s="179"/>
      <c r="C542" s="179"/>
      <c r="D542" s="189"/>
      <c r="E542" s="184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</row>
    <row r="543" spans="1:20" ht="16.5">
      <c r="A543" s="179"/>
      <c r="B543" s="179"/>
      <c r="C543" s="179"/>
      <c r="D543" s="189"/>
      <c r="E543" s="184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</row>
    <row r="544" spans="1:20" ht="16.5">
      <c r="A544" s="179"/>
      <c r="B544" s="179"/>
      <c r="C544" s="179"/>
      <c r="D544" s="189"/>
      <c r="E544" s="184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</row>
    <row r="545" spans="1:20" ht="16.5">
      <c r="A545" s="179"/>
      <c r="B545" s="179"/>
      <c r="C545" s="179"/>
      <c r="D545" s="189"/>
      <c r="E545" s="184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</row>
    <row r="546" spans="1:20" ht="16.5">
      <c r="A546" s="179"/>
      <c r="B546" s="179"/>
      <c r="C546" s="179"/>
      <c r="D546" s="189"/>
      <c r="E546" s="184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</row>
    <row r="547" spans="1:20" ht="16.5">
      <c r="A547" s="179"/>
      <c r="B547" s="179"/>
      <c r="C547" s="179"/>
      <c r="D547" s="189"/>
      <c r="E547" s="184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</row>
    <row r="548" spans="1:20" ht="16.5">
      <c r="A548" s="179"/>
      <c r="B548" s="179"/>
      <c r="C548" s="179"/>
      <c r="D548" s="189"/>
      <c r="E548" s="184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</row>
    <row r="549" spans="1:20" ht="16.5">
      <c r="A549" s="179"/>
      <c r="B549" s="179"/>
      <c r="C549" s="179"/>
      <c r="D549" s="189"/>
      <c r="E549" s="184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</row>
    <row r="550" spans="1:20" ht="16.5">
      <c r="A550" s="179"/>
      <c r="B550" s="179"/>
      <c r="C550" s="179"/>
      <c r="D550" s="189"/>
      <c r="E550" s="184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</row>
    <row r="551" spans="1:20" ht="16.5">
      <c r="A551" s="179"/>
      <c r="B551" s="179"/>
      <c r="C551" s="179"/>
      <c r="D551" s="189"/>
      <c r="E551" s="184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</row>
    <row r="552" spans="1:20" ht="16.5">
      <c r="A552" s="179"/>
      <c r="B552" s="179"/>
      <c r="C552" s="179"/>
      <c r="D552" s="189"/>
      <c r="E552" s="184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</row>
    <row r="553" spans="1:20" ht="16.5">
      <c r="A553" s="179"/>
      <c r="B553" s="179"/>
      <c r="C553" s="179"/>
      <c r="D553" s="189"/>
      <c r="E553" s="184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</row>
    <row r="554" spans="1:20" ht="16.5">
      <c r="A554" s="179"/>
      <c r="B554" s="179"/>
      <c r="C554" s="179"/>
      <c r="D554" s="189"/>
      <c r="E554" s="184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</row>
    <row r="555" spans="1:20" ht="16.5">
      <c r="A555" s="179"/>
      <c r="B555" s="179"/>
      <c r="C555" s="179"/>
      <c r="D555" s="189"/>
      <c r="E555" s="184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</row>
    <row r="556" spans="1:20" ht="16.5">
      <c r="A556" s="179"/>
      <c r="B556" s="179"/>
      <c r="C556" s="179"/>
      <c r="D556" s="189"/>
      <c r="E556" s="184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</row>
    <row r="557" spans="1:20" ht="16.5">
      <c r="A557" s="179"/>
      <c r="B557" s="179"/>
      <c r="C557" s="179"/>
      <c r="D557" s="189"/>
      <c r="E557" s="184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</row>
    <row r="558" spans="1:20" ht="16.5">
      <c r="A558" s="179"/>
      <c r="B558" s="179"/>
      <c r="C558" s="179"/>
      <c r="D558" s="189"/>
      <c r="E558" s="184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</row>
    <row r="559" spans="1:20" ht="16.5">
      <c r="A559" s="179"/>
      <c r="B559" s="179"/>
      <c r="C559" s="179"/>
      <c r="D559" s="189"/>
      <c r="E559" s="184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</row>
    <row r="560" spans="1:20" ht="16.5">
      <c r="A560" s="179"/>
      <c r="B560" s="179"/>
      <c r="C560" s="179"/>
      <c r="D560" s="189"/>
      <c r="E560" s="184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</row>
    <row r="561" spans="1:20" ht="16.5">
      <c r="A561" s="179"/>
      <c r="B561" s="179"/>
      <c r="C561" s="179"/>
      <c r="D561" s="189"/>
      <c r="E561" s="184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</row>
    <row r="562" spans="1:20" ht="16.5">
      <c r="A562" s="179"/>
      <c r="B562" s="179"/>
      <c r="C562" s="179"/>
      <c r="D562" s="189"/>
      <c r="E562" s="184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</row>
    <row r="563" spans="1:20" ht="16.5">
      <c r="A563" s="179"/>
      <c r="B563" s="179"/>
      <c r="C563" s="179"/>
      <c r="D563" s="189"/>
      <c r="E563" s="184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</row>
    <row r="564" spans="1:20" ht="16.5">
      <c r="A564" s="179"/>
      <c r="B564" s="179"/>
      <c r="C564" s="179"/>
      <c r="D564" s="189"/>
      <c r="E564" s="184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</row>
    <row r="565" spans="1:20" ht="16.5">
      <c r="A565" s="179"/>
      <c r="B565" s="179"/>
      <c r="C565" s="179"/>
      <c r="D565" s="189"/>
      <c r="E565" s="184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</row>
    <row r="566" spans="1:20" ht="16.5">
      <c r="A566" s="179"/>
      <c r="B566" s="179"/>
      <c r="C566" s="179"/>
      <c r="D566" s="189"/>
      <c r="E566" s="184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</row>
    <row r="567" spans="1:20" ht="16.5">
      <c r="A567" s="179"/>
      <c r="B567" s="179"/>
      <c r="C567" s="179"/>
      <c r="D567" s="189"/>
      <c r="E567" s="184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</row>
    <row r="568" spans="1:20" ht="16.5">
      <c r="A568" s="179"/>
      <c r="B568" s="179"/>
      <c r="C568" s="179"/>
      <c r="D568" s="189"/>
      <c r="E568" s="184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</row>
    <row r="569" spans="1:20" ht="16.5">
      <c r="A569" s="179"/>
      <c r="B569" s="179"/>
      <c r="C569" s="179"/>
      <c r="D569" s="189"/>
      <c r="E569" s="184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</row>
    <row r="570" spans="1:20" ht="16.5">
      <c r="A570" s="179"/>
      <c r="B570" s="179"/>
      <c r="C570" s="179"/>
      <c r="D570" s="189"/>
      <c r="E570" s="184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</row>
    <row r="571" spans="1:20" ht="16.5">
      <c r="A571" s="179"/>
      <c r="B571" s="179"/>
      <c r="C571" s="179"/>
      <c r="D571" s="189"/>
      <c r="E571" s="184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</row>
    <row r="572" spans="1:20" ht="16.5">
      <c r="A572" s="179"/>
      <c r="B572" s="179"/>
      <c r="C572" s="179"/>
      <c r="D572" s="189"/>
      <c r="E572" s="184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</row>
    <row r="573" spans="1:20" ht="16.5">
      <c r="A573" s="179"/>
      <c r="B573" s="179"/>
      <c r="C573" s="179"/>
      <c r="D573" s="189"/>
      <c r="E573" s="184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</row>
    <row r="574" spans="1:20" ht="16.5">
      <c r="A574" s="179"/>
      <c r="B574" s="179"/>
      <c r="C574" s="179"/>
      <c r="D574" s="189"/>
      <c r="E574" s="184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</row>
    <row r="575" spans="1:20" ht="16.5">
      <c r="A575" s="179"/>
      <c r="B575" s="179"/>
      <c r="C575" s="179"/>
      <c r="D575" s="189"/>
      <c r="E575" s="184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</row>
    <row r="576" spans="1:20" ht="16.5">
      <c r="A576" s="179"/>
      <c r="B576" s="179"/>
      <c r="C576" s="179"/>
      <c r="D576" s="189"/>
      <c r="E576" s="184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</row>
    <row r="577" spans="1:20" ht="16.5">
      <c r="A577" s="179"/>
      <c r="B577" s="179"/>
      <c r="C577" s="179"/>
      <c r="D577" s="189"/>
      <c r="E577" s="184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</row>
    <row r="578" spans="1:20" ht="16.5">
      <c r="A578" s="179"/>
      <c r="B578" s="179"/>
      <c r="C578" s="179"/>
      <c r="D578" s="189"/>
      <c r="E578" s="184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</row>
    <row r="579" spans="1:20" ht="16.5">
      <c r="A579" s="179"/>
      <c r="B579" s="179"/>
      <c r="C579" s="179"/>
      <c r="D579" s="189"/>
      <c r="E579" s="184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</row>
    <row r="580" spans="1:20" ht="16.5">
      <c r="A580" s="179"/>
      <c r="B580" s="179"/>
      <c r="C580" s="179"/>
      <c r="D580" s="189"/>
      <c r="E580" s="184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</row>
    <row r="581" spans="1:20" ht="16.5">
      <c r="A581" s="179"/>
      <c r="B581" s="179"/>
      <c r="C581" s="179"/>
      <c r="D581" s="189"/>
      <c r="E581" s="184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</row>
    <row r="582" spans="1:20" ht="16.5">
      <c r="A582" s="179"/>
      <c r="B582" s="179"/>
      <c r="C582" s="179"/>
      <c r="D582" s="189"/>
      <c r="E582" s="184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</row>
    <row r="583" spans="1:20" ht="16.5">
      <c r="A583" s="179"/>
      <c r="B583" s="179"/>
      <c r="C583" s="179"/>
      <c r="D583" s="189"/>
      <c r="E583" s="184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</row>
    <row r="584" spans="1:20" ht="16.5">
      <c r="A584" s="179"/>
      <c r="B584" s="179"/>
      <c r="C584" s="179"/>
      <c r="D584" s="189"/>
      <c r="E584" s="184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</row>
    <row r="585" spans="1:20" ht="16.5">
      <c r="A585" s="179"/>
      <c r="B585" s="179"/>
      <c r="C585" s="179"/>
      <c r="D585" s="189"/>
      <c r="E585" s="184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</row>
    <row r="586" spans="1:20" ht="16.5">
      <c r="A586" s="179"/>
      <c r="B586" s="179"/>
      <c r="C586" s="179"/>
      <c r="D586" s="189"/>
      <c r="E586" s="184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</row>
    <row r="587" spans="1:20" ht="16.5">
      <c r="A587" s="179"/>
      <c r="B587" s="179"/>
      <c r="C587" s="179"/>
      <c r="D587" s="189"/>
      <c r="E587" s="184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</row>
    <row r="588" spans="1:20" ht="16.5">
      <c r="A588" s="179"/>
      <c r="B588" s="179"/>
      <c r="C588" s="179"/>
      <c r="D588" s="189"/>
      <c r="E588" s="184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</row>
    <row r="589" spans="1:20" ht="16.5">
      <c r="A589" s="179"/>
      <c r="B589" s="179"/>
      <c r="C589" s="179"/>
      <c r="D589" s="189"/>
      <c r="E589" s="184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</row>
    <row r="590" spans="1:20" ht="16.5">
      <c r="A590" s="179"/>
      <c r="B590" s="179"/>
      <c r="C590" s="179"/>
      <c r="D590" s="189"/>
      <c r="E590" s="184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</row>
    <row r="591" spans="1:20" ht="16.5">
      <c r="A591" s="179"/>
      <c r="B591" s="179"/>
      <c r="C591" s="179"/>
      <c r="D591" s="189"/>
      <c r="E591" s="184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</row>
    <row r="592" spans="1:20" ht="16.5">
      <c r="A592" s="179"/>
      <c r="B592" s="179"/>
      <c r="C592" s="179"/>
      <c r="D592" s="189"/>
      <c r="E592" s="184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</row>
    <row r="593" spans="1:20" ht="16.5">
      <c r="A593" s="179"/>
      <c r="B593" s="179"/>
      <c r="C593" s="179"/>
      <c r="D593" s="189"/>
      <c r="E593" s="184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</row>
    <row r="594" spans="1:20" ht="16.5">
      <c r="A594" s="179"/>
      <c r="B594" s="179"/>
      <c r="C594" s="179"/>
      <c r="D594" s="189"/>
      <c r="E594" s="184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</row>
    <row r="595" spans="1:20" ht="16.5">
      <c r="A595" s="179"/>
      <c r="B595" s="179"/>
      <c r="C595" s="179"/>
      <c r="D595" s="189"/>
      <c r="E595" s="184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</row>
    <row r="596" spans="1:20" ht="16.5">
      <c r="A596" s="179"/>
      <c r="B596" s="179"/>
      <c r="C596" s="179"/>
      <c r="D596" s="189"/>
      <c r="E596" s="184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</row>
    <row r="597" spans="1:20" ht="16.5">
      <c r="A597" s="179"/>
      <c r="B597" s="179"/>
      <c r="C597" s="179"/>
      <c r="D597" s="189"/>
      <c r="E597" s="184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</row>
    <row r="598" spans="1:20" ht="16.5">
      <c r="A598" s="179"/>
      <c r="B598" s="179"/>
      <c r="C598" s="179"/>
      <c r="D598" s="189"/>
      <c r="E598" s="184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</row>
    <row r="599" spans="1:20" ht="16.5">
      <c r="A599" s="179"/>
      <c r="B599" s="179"/>
      <c r="C599" s="179"/>
      <c r="D599" s="189"/>
      <c r="E599" s="184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</row>
    <row r="600" spans="1:20" ht="16.5">
      <c r="A600" s="179"/>
      <c r="B600" s="179"/>
      <c r="C600" s="179"/>
      <c r="D600" s="189"/>
      <c r="E600" s="184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</row>
    <row r="601" spans="1:20" ht="16.5">
      <c r="A601" s="179"/>
      <c r="B601" s="179"/>
      <c r="C601" s="179"/>
      <c r="D601" s="189"/>
      <c r="E601" s="184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</row>
    <row r="602" spans="1:20" ht="16.5">
      <c r="A602" s="179"/>
      <c r="B602" s="179"/>
      <c r="C602" s="179"/>
      <c r="D602" s="189"/>
      <c r="E602" s="184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</row>
    <row r="603" spans="1:20" ht="16.5">
      <c r="A603" s="179"/>
      <c r="B603" s="179"/>
      <c r="C603" s="179"/>
      <c r="D603" s="189"/>
      <c r="E603" s="184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</row>
    <row r="604" spans="1:20" ht="16.5">
      <c r="A604" s="179"/>
      <c r="B604" s="179"/>
      <c r="C604" s="179"/>
      <c r="D604" s="189"/>
      <c r="E604" s="184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</row>
    <row r="605" spans="1:20" ht="16.5">
      <c r="A605" s="179"/>
      <c r="B605" s="179"/>
      <c r="C605" s="179"/>
      <c r="D605" s="189"/>
      <c r="E605" s="184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</row>
    <row r="606" spans="1:20" ht="16.5">
      <c r="A606" s="179"/>
      <c r="B606" s="179"/>
      <c r="C606" s="179"/>
      <c r="D606" s="189"/>
      <c r="E606" s="184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</row>
    <row r="607" spans="1:20" ht="16.5">
      <c r="A607" s="179"/>
      <c r="B607" s="179"/>
      <c r="C607" s="179"/>
      <c r="D607" s="189"/>
      <c r="E607" s="184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</row>
    <row r="608" spans="1:20" ht="16.5">
      <c r="A608" s="179"/>
      <c r="B608" s="179"/>
      <c r="C608" s="179"/>
      <c r="D608" s="189"/>
      <c r="E608" s="184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</row>
    <row r="609" spans="1:20" ht="16.5">
      <c r="A609" s="179"/>
      <c r="B609" s="179"/>
      <c r="C609" s="179"/>
      <c r="D609" s="189"/>
      <c r="E609" s="184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</row>
    <row r="610" spans="1:20" ht="16.5">
      <c r="A610" s="179"/>
      <c r="B610" s="179"/>
      <c r="C610" s="179"/>
      <c r="D610" s="189"/>
      <c r="E610" s="184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</row>
    <row r="611" spans="1:20" ht="16.5">
      <c r="A611" s="179"/>
      <c r="B611" s="179"/>
      <c r="C611" s="179"/>
      <c r="D611" s="189"/>
      <c r="E611" s="184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</row>
    <row r="612" spans="1:20" ht="16.5">
      <c r="A612" s="179"/>
      <c r="B612" s="179"/>
      <c r="C612" s="179"/>
      <c r="D612" s="189"/>
      <c r="E612" s="184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</row>
    <row r="613" spans="1:20" ht="16.5">
      <c r="A613" s="179"/>
      <c r="B613" s="179"/>
      <c r="C613" s="179"/>
      <c r="D613" s="189"/>
      <c r="E613" s="184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</row>
    <row r="614" spans="1:20" ht="16.5">
      <c r="A614" s="179"/>
      <c r="B614" s="179"/>
      <c r="C614" s="179"/>
      <c r="D614" s="189"/>
      <c r="E614" s="184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</row>
    <row r="615" spans="1:20" ht="16.5">
      <c r="A615" s="179"/>
      <c r="B615" s="179"/>
      <c r="C615" s="179"/>
      <c r="D615" s="189"/>
      <c r="E615" s="184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</row>
    <row r="616" spans="1:20" ht="16.5">
      <c r="A616" s="179"/>
      <c r="B616" s="179"/>
      <c r="C616" s="179"/>
      <c r="D616" s="189"/>
      <c r="E616" s="184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</row>
    <row r="617" spans="1:20" ht="16.5">
      <c r="A617" s="179"/>
      <c r="B617" s="179"/>
      <c r="C617" s="179"/>
      <c r="D617" s="189"/>
      <c r="E617" s="184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</row>
    <row r="618" spans="1:20" ht="16.5">
      <c r="A618" s="179"/>
      <c r="B618" s="179"/>
      <c r="C618" s="179"/>
      <c r="D618" s="189"/>
      <c r="E618" s="184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</row>
    <row r="619" spans="1:20" ht="16.5">
      <c r="A619" s="179"/>
      <c r="B619" s="179"/>
      <c r="C619" s="179"/>
      <c r="D619" s="189"/>
      <c r="E619" s="184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</row>
    <row r="620" spans="1:20" ht="16.5">
      <c r="A620" s="179"/>
      <c r="B620" s="179"/>
      <c r="C620" s="179"/>
      <c r="D620" s="189"/>
      <c r="E620" s="184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</row>
    <row r="621" spans="1:20" ht="16.5">
      <c r="A621" s="179"/>
      <c r="B621" s="179"/>
      <c r="C621" s="179"/>
      <c r="D621" s="189"/>
      <c r="E621" s="184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</row>
    <row r="622" spans="1:20" ht="16.5">
      <c r="A622" s="179"/>
      <c r="B622" s="179"/>
      <c r="C622" s="179"/>
      <c r="D622" s="189"/>
      <c r="E622" s="184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</row>
    <row r="623" spans="1:20" ht="16.5">
      <c r="A623" s="179"/>
      <c r="B623" s="179"/>
      <c r="C623" s="179"/>
      <c r="D623" s="189"/>
      <c r="E623" s="184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</row>
    <row r="624" spans="1:20" ht="16.5">
      <c r="A624" s="179"/>
      <c r="B624" s="179"/>
      <c r="C624" s="179"/>
      <c r="D624" s="189"/>
      <c r="E624" s="184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</row>
    <row r="625" spans="1:20" ht="16.5">
      <c r="A625" s="179"/>
      <c r="B625" s="179"/>
      <c r="C625" s="179"/>
      <c r="D625" s="189"/>
      <c r="E625" s="184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</row>
    <row r="626" spans="1:20" ht="16.5">
      <c r="A626" s="179"/>
      <c r="B626" s="179"/>
      <c r="C626" s="179"/>
      <c r="D626" s="189"/>
      <c r="E626" s="184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</row>
    <row r="627" spans="1:20" ht="16.5">
      <c r="A627" s="179"/>
      <c r="B627" s="179"/>
      <c r="C627" s="179"/>
      <c r="D627" s="189"/>
      <c r="E627" s="184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</row>
    <row r="628" spans="1:20" ht="16.5">
      <c r="A628" s="179"/>
      <c r="B628" s="179"/>
      <c r="C628" s="179"/>
      <c r="D628" s="189"/>
      <c r="E628" s="184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</row>
    <row r="629" spans="1:20" ht="16.5">
      <c r="A629" s="179"/>
      <c r="B629" s="179"/>
      <c r="C629" s="179"/>
      <c r="D629" s="189"/>
      <c r="E629" s="184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</row>
    <row r="630" spans="1:20" ht="16.5">
      <c r="A630" s="179"/>
      <c r="B630" s="179"/>
      <c r="C630" s="179"/>
      <c r="D630" s="189"/>
      <c r="E630" s="184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</row>
    <row r="631" spans="1:20" ht="16.5">
      <c r="A631" s="179"/>
      <c r="B631" s="179"/>
      <c r="C631" s="179"/>
      <c r="D631" s="189"/>
      <c r="E631" s="184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</row>
    <row r="632" spans="1:20" ht="16.5">
      <c r="A632" s="179"/>
      <c r="B632" s="179"/>
      <c r="C632" s="179"/>
      <c r="D632" s="189"/>
      <c r="E632" s="184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</row>
    <row r="633" spans="1:20" ht="16.5">
      <c r="A633" s="179"/>
      <c r="B633" s="179"/>
      <c r="C633" s="179"/>
      <c r="D633" s="189"/>
      <c r="E633" s="184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</row>
    <row r="634" spans="1:20" ht="16.5">
      <c r="A634" s="179"/>
      <c r="B634" s="179"/>
      <c r="C634" s="179"/>
      <c r="D634" s="189"/>
      <c r="E634" s="184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</row>
    <row r="635" spans="1:20" ht="16.5">
      <c r="A635" s="179"/>
      <c r="B635" s="179"/>
      <c r="C635" s="179"/>
      <c r="D635" s="189"/>
      <c r="E635" s="184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</row>
    <row r="636" spans="1:20" ht="16.5">
      <c r="A636" s="179"/>
      <c r="B636" s="179"/>
      <c r="C636" s="179"/>
      <c r="D636" s="189"/>
      <c r="E636" s="184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</row>
    <row r="637" spans="1:20" ht="16.5">
      <c r="A637" s="179"/>
      <c r="B637" s="179"/>
      <c r="C637" s="179"/>
      <c r="D637" s="189"/>
      <c r="E637" s="184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</row>
    <row r="638" spans="1:20" ht="16.5">
      <c r="A638" s="179"/>
      <c r="B638" s="179"/>
      <c r="C638" s="179"/>
      <c r="D638" s="189"/>
      <c r="E638" s="184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</row>
    <row r="639" spans="1:20" ht="16.5">
      <c r="A639" s="179"/>
      <c r="B639" s="179"/>
      <c r="C639" s="179"/>
      <c r="D639" s="189"/>
      <c r="E639" s="184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</row>
    <row r="640" spans="1:20" ht="16.5">
      <c r="A640" s="179"/>
      <c r="B640" s="179"/>
      <c r="C640" s="179"/>
      <c r="D640" s="189"/>
      <c r="E640" s="184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</row>
    <row r="641" spans="1:20" ht="16.5">
      <c r="A641" s="179"/>
      <c r="B641" s="179"/>
      <c r="C641" s="179"/>
      <c r="D641" s="189"/>
      <c r="E641" s="184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</row>
    <row r="642" spans="1:20" ht="16.5">
      <c r="A642" s="179"/>
      <c r="B642" s="179"/>
      <c r="C642" s="179"/>
      <c r="D642" s="189"/>
      <c r="E642" s="184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</row>
    <row r="643" spans="1:20" ht="16.5">
      <c r="A643" s="179"/>
      <c r="B643" s="179"/>
      <c r="C643" s="179"/>
      <c r="D643" s="189"/>
      <c r="E643" s="184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</row>
    <row r="644" spans="1:20" ht="16.5">
      <c r="A644" s="179"/>
      <c r="B644" s="179"/>
      <c r="C644" s="179"/>
      <c r="D644" s="189"/>
      <c r="E644" s="184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</row>
    <row r="645" spans="1:20" ht="16.5">
      <c r="A645" s="179"/>
      <c r="B645" s="179"/>
      <c r="C645" s="179"/>
      <c r="D645" s="189"/>
      <c r="E645" s="184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</row>
    <row r="646" spans="1:20" ht="16.5">
      <c r="A646" s="179"/>
      <c r="B646" s="179"/>
      <c r="C646" s="179"/>
      <c r="D646" s="189"/>
      <c r="E646" s="184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</row>
    <row r="647" spans="1:20" ht="16.5">
      <c r="A647" s="179"/>
      <c r="B647" s="179"/>
      <c r="C647" s="179"/>
      <c r="D647" s="189"/>
      <c r="E647" s="184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</row>
    <row r="648" spans="1:20" ht="16.5">
      <c r="A648" s="179"/>
      <c r="B648" s="179"/>
      <c r="C648" s="179"/>
      <c r="D648" s="189"/>
      <c r="E648" s="184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</row>
    <row r="649" spans="1:20" ht="16.5">
      <c r="A649" s="179"/>
      <c r="B649" s="179"/>
      <c r="C649" s="179"/>
      <c r="D649" s="189"/>
      <c r="E649" s="184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</row>
    <row r="650" spans="1:20" ht="16.5">
      <c r="A650" s="179"/>
      <c r="B650" s="179"/>
      <c r="C650" s="179"/>
      <c r="D650" s="189"/>
      <c r="E650" s="184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</row>
    <row r="651" spans="1:20" ht="16.5">
      <c r="A651" s="179"/>
      <c r="B651" s="179"/>
      <c r="C651" s="179"/>
      <c r="D651" s="189"/>
      <c r="E651" s="184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</row>
    <row r="652" spans="1:20" ht="16.5">
      <c r="A652" s="179"/>
      <c r="B652" s="179"/>
      <c r="C652" s="179"/>
      <c r="D652" s="189"/>
      <c r="E652" s="184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</row>
    <row r="653" spans="1:20" ht="16.5">
      <c r="A653" s="179"/>
      <c r="B653" s="179"/>
      <c r="C653" s="179"/>
      <c r="D653" s="189"/>
      <c r="E653" s="184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</row>
    <row r="654" spans="1:20" ht="16.5">
      <c r="A654" s="179"/>
      <c r="B654" s="179"/>
      <c r="C654" s="179"/>
      <c r="D654" s="189"/>
      <c r="E654" s="184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</row>
    <row r="655" spans="1:20" ht="16.5">
      <c r="A655" s="179"/>
      <c r="B655" s="179"/>
      <c r="C655" s="179"/>
      <c r="D655" s="189"/>
      <c r="E655" s="184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</row>
    <row r="656" spans="1:20" ht="16.5">
      <c r="A656" s="179"/>
      <c r="B656" s="179"/>
      <c r="C656" s="179"/>
      <c r="D656" s="189"/>
      <c r="E656" s="184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</row>
    <row r="657" spans="1:20" ht="16.5">
      <c r="A657" s="179"/>
      <c r="B657" s="179"/>
      <c r="C657" s="179"/>
      <c r="D657" s="189"/>
      <c r="E657" s="184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</row>
    <row r="658" spans="1:20" ht="16.5">
      <c r="A658" s="179"/>
      <c r="B658" s="179"/>
      <c r="C658" s="179"/>
      <c r="D658" s="189"/>
      <c r="E658" s="184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</row>
    <row r="659" spans="1:20" ht="16.5">
      <c r="A659" s="179"/>
      <c r="B659" s="179"/>
      <c r="C659" s="179"/>
      <c r="D659" s="189"/>
      <c r="E659" s="184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</row>
    <row r="660" spans="1:20" ht="16.5">
      <c r="A660" s="179"/>
      <c r="B660" s="179"/>
      <c r="C660" s="179"/>
      <c r="D660" s="189"/>
      <c r="E660" s="184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</row>
    <row r="661" spans="1:20" ht="16.5">
      <c r="A661" s="179"/>
      <c r="B661" s="179"/>
      <c r="C661" s="179"/>
      <c r="D661" s="189"/>
      <c r="E661" s="184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</row>
    <row r="662" spans="1:20" ht="16.5">
      <c r="A662" s="179"/>
      <c r="B662" s="179"/>
      <c r="C662" s="179"/>
      <c r="D662" s="189"/>
      <c r="E662" s="184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</row>
    <row r="663" spans="1:20" ht="16.5">
      <c r="A663" s="179"/>
      <c r="B663" s="179"/>
      <c r="C663" s="179"/>
      <c r="D663" s="189"/>
      <c r="E663" s="184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</row>
    <row r="664" spans="1:20" ht="16.5">
      <c r="A664" s="179"/>
      <c r="B664" s="179"/>
      <c r="C664" s="179"/>
      <c r="D664" s="189"/>
      <c r="E664" s="184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</row>
    <row r="665" spans="1:20" ht="16.5">
      <c r="A665" s="179"/>
      <c r="B665" s="179"/>
      <c r="C665" s="179"/>
      <c r="D665" s="189"/>
      <c r="E665" s="184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</row>
    <row r="666" spans="1:20" ht="16.5">
      <c r="A666" s="179"/>
      <c r="B666" s="179"/>
      <c r="C666" s="179"/>
      <c r="D666" s="189"/>
      <c r="E666" s="184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</row>
    <row r="667" spans="1:20" ht="16.5">
      <c r="A667" s="179"/>
      <c r="B667" s="179"/>
      <c r="C667" s="179"/>
      <c r="D667" s="189"/>
      <c r="E667" s="184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</row>
    <row r="668" spans="1:20" ht="16.5">
      <c r="A668" s="179"/>
      <c r="B668" s="179"/>
      <c r="C668" s="179"/>
      <c r="D668" s="189"/>
      <c r="E668" s="184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</row>
    <row r="669" spans="1:20" ht="16.5">
      <c r="A669" s="179"/>
      <c r="B669" s="179"/>
      <c r="C669" s="179"/>
      <c r="D669" s="189"/>
      <c r="E669" s="184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</row>
    <row r="670" spans="1:20" ht="16.5">
      <c r="A670" s="179"/>
      <c r="B670" s="179"/>
      <c r="C670" s="179"/>
      <c r="D670" s="189"/>
      <c r="E670" s="184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</row>
    <row r="671" spans="1:20" ht="16.5">
      <c r="A671" s="179"/>
      <c r="B671" s="179"/>
      <c r="C671" s="179"/>
      <c r="D671" s="189"/>
      <c r="E671" s="184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</row>
    <row r="672" spans="1:20" ht="16.5">
      <c r="A672" s="179"/>
      <c r="B672" s="179"/>
      <c r="C672" s="179"/>
      <c r="D672" s="189"/>
      <c r="E672" s="184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</row>
    <row r="673" spans="1:20" ht="16.5">
      <c r="A673" s="179"/>
      <c r="B673" s="179"/>
      <c r="C673" s="179"/>
      <c r="D673" s="189"/>
      <c r="E673" s="184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</row>
    <row r="674" spans="1:20" ht="16.5">
      <c r="A674" s="179"/>
      <c r="B674" s="179"/>
      <c r="C674" s="179"/>
      <c r="D674" s="189"/>
      <c r="E674" s="184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</row>
    <row r="675" spans="1:20" ht="16.5">
      <c r="A675" s="179"/>
      <c r="B675" s="179"/>
      <c r="C675" s="179"/>
      <c r="D675" s="189"/>
      <c r="E675" s="184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</row>
    <row r="676" spans="1:20" ht="16.5">
      <c r="A676" s="179"/>
      <c r="B676" s="179"/>
      <c r="C676" s="179"/>
      <c r="D676" s="189"/>
      <c r="E676" s="184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</row>
    <row r="677" spans="1:20" ht="16.5">
      <c r="A677" s="179"/>
      <c r="B677" s="179"/>
      <c r="C677" s="179"/>
      <c r="D677" s="189"/>
      <c r="E677" s="184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</row>
    <row r="678" spans="1:20" ht="16.5">
      <c r="A678" s="179"/>
      <c r="B678" s="179"/>
      <c r="C678" s="179"/>
      <c r="D678" s="189"/>
      <c r="E678" s="184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</row>
    <row r="679" spans="1:20" ht="16.5">
      <c r="A679" s="179"/>
      <c r="B679" s="179"/>
      <c r="C679" s="179"/>
      <c r="D679" s="189"/>
      <c r="E679" s="184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</row>
    <row r="680" spans="1:20" ht="16.5">
      <c r="A680" s="179"/>
      <c r="B680" s="179"/>
      <c r="C680" s="179"/>
      <c r="D680" s="189"/>
      <c r="E680" s="184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</row>
    <row r="681" spans="1:20" ht="16.5">
      <c r="A681" s="179"/>
      <c r="B681" s="179"/>
      <c r="C681" s="179"/>
      <c r="D681" s="189"/>
      <c r="E681" s="184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</row>
    <row r="682" spans="1:20" ht="16.5">
      <c r="A682" s="179"/>
      <c r="B682" s="179"/>
      <c r="C682" s="179"/>
      <c r="D682" s="189"/>
      <c r="E682" s="184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</row>
    <row r="683" spans="1:20" ht="16.5">
      <c r="A683" s="179"/>
      <c r="B683" s="179"/>
      <c r="C683" s="179"/>
      <c r="D683" s="189"/>
      <c r="E683" s="184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</row>
    <row r="684" spans="1:20" ht="16.5">
      <c r="A684" s="179"/>
      <c r="B684" s="179"/>
      <c r="C684" s="179"/>
      <c r="D684" s="189"/>
      <c r="E684" s="184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</row>
    <row r="685" spans="1:20" ht="16.5">
      <c r="A685" s="179"/>
      <c r="B685" s="179"/>
      <c r="C685" s="179"/>
      <c r="D685" s="189"/>
      <c r="E685" s="184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</row>
    <row r="686" spans="1:20" ht="16.5">
      <c r="A686" s="179"/>
      <c r="B686" s="179"/>
      <c r="C686" s="179"/>
      <c r="D686" s="189"/>
      <c r="E686" s="184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</row>
    <row r="687" spans="1:20" ht="16.5">
      <c r="A687" s="179"/>
      <c r="B687" s="179"/>
      <c r="C687" s="179"/>
      <c r="D687" s="189"/>
      <c r="E687" s="184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</row>
    <row r="688" spans="1:20" ht="16.5">
      <c r="A688" s="179"/>
      <c r="B688" s="179"/>
      <c r="C688" s="179"/>
      <c r="D688" s="189"/>
      <c r="E688" s="184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</row>
    <row r="689" spans="1:20" ht="16.5">
      <c r="A689" s="179"/>
      <c r="B689" s="179"/>
      <c r="C689" s="179"/>
      <c r="D689" s="189"/>
      <c r="E689" s="184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</row>
    <row r="690" spans="1:20" ht="16.5">
      <c r="A690" s="179"/>
      <c r="B690" s="179"/>
      <c r="C690" s="179"/>
      <c r="D690" s="189"/>
      <c r="E690" s="184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</row>
    <row r="691" spans="1:20" ht="16.5">
      <c r="A691" s="179"/>
      <c r="B691" s="179"/>
      <c r="C691" s="179"/>
      <c r="D691" s="189"/>
      <c r="E691" s="184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</row>
    <row r="692" spans="1:20" ht="16.5">
      <c r="A692" s="179"/>
      <c r="B692" s="179"/>
      <c r="C692" s="179"/>
      <c r="D692" s="189"/>
      <c r="E692" s="184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</row>
    <row r="693" spans="1:20" ht="16.5">
      <c r="A693" s="179"/>
      <c r="B693" s="179"/>
      <c r="C693" s="179"/>
      <c r="D693" s="189"/>
      <c r="E693" s="184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</row>
    <row r="694" spans="1:20" ht="16.5">
      <c r="A694" s="179"/>
      <c r="B694" s="179"/>
      <c r="C694" s="179"/>
      <c r="D694" s="189"/>
      <c r="E694" s="184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</row>
    <row r="695" spans="1:20" ht="16.5">
      <c r="A695" s="179"/>
      <c r="B695" s="179"/>
      <c r="C695" s="179"/>
      <c r="D695" s="189"/>
      <c r="E695" s="184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</row>
    <row r="696" spans="1:20" ht="16.5">
      <c r="A696" s="179"/>
      <c r="B696" s="179"/>
      <c r="C696" s="179"/>
      <c r="D696" s="189"/>
      <c r="E696" s="184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</row>
    <row r="697" spans="1:20" ht="16.5">
      <c r="A697" s="179"/>
      <c r="B697" s="179"/>
      <c r="C697" s="179"/>
      <c r="D697" s="189"/>
      <c r="E697" s="184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</row>
    <row r="698" spans="1:20" ht="16.5">
      <c r="A698" s="179"/>
      <c r="B698" s="179"/>
      <c r="C698" s="179"/>
      <c r="D698" s="189"/>
      <c r="E698" s="184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</row>
    <row r="699" spans="1:20" ht="16.5">
      <c r="A699" s="179"/>
      <c r="B699" s="179"/>
      <c r="C699" s="179"/>
      <c r="D699" s="189"/>
      <c r="E699" s="184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</row>
    <row r="700" spans="1:20" ht="16.5">
      <c r="A700" s="179"/>
      <c r="B700" s="179"/>
      <c r="C700" s="179"/>
      <c r="D700" s="189"/>
      <c r="E700" s="184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</row>
    <row r="701" spans="1:20" ht="16.5">
      <c r="A701" s="179"/>
      <c r="B701" s="179"/>
      <c r="C701" s="179"/>
      <c r="D701" s="189"/>
      <c r="E701" s="184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</row>
    <row r="702" spans="1:20" ht="16.5">
      <c r="A702" s="179"/>
      <c r="B702" s="179"/>
      <c r="C702" s="179"/>
      <c r="D702" s="189"/>
      <c r="E702" s="184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</row>
    <row r="703" spans="1:20" ht="16.5">
      <c r="A703" s="179"/>
      <c r="B703" s="179"/>
      <c r="C703" s="179"/>
      <c r="D703" s="189"/>
      <c r="E703" s="184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</row>
    <row r="704" spans="1:20" ht="16.5">
      <c r="A704" s="179"/>
      <c r="B704" s="179"/>
      <c r="C704" s="179"/>
      <c r="D704" s="189"/>
      <c r="E704" s="184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</row>
    <row r="705" spans="1:20" ht="16.5">
      <c r="A705" s="179"/>
      <c r="B705" s="179"/>
      <c r="C705" s="179"/>
      <c r="D705" s="189"/>
      <c r="E705" s="184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</row>
    <row r="706" spans="1:20" ht="16.5">
      <c r="A706" s="179"/>
      <c r="B706" s="179"/>
      <c r="C706" s="179"/>
      <c r="D706" s="189"/>
      <c r="E706" s="184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</row>
    <row r="707" spans="1:20" ht="16.5">
      <c r="A707" s="179"/>
      <c r="B707" s="179"/>
      <c r="C707" s="179"/>
      <c r="D707" s="189"/>
      <c r="E707" s="184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</row>
    <row r="708" spans="1:20" ht="16.5">
      <c r="A708" s="179"/>
      <c r="B708" s="179"/>
      <c r="C708" s="179"/>
      <c r="D708" s="189"/>
      <c r="E708" s="184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</row>
    <row r="709" spans="1:20" ht="16.5">
      <c r="A709" s="179"/>
      <c r="B709" s="179"/>
      <c r="C709" s="179"/>
      <c r="D709" s="189"/>
      <c r="E709" s="184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</row>
    <row r="710" spans="1:20" ht="16.5">
      <c r="A710" s="179"/>
      <c r="B710" s="179"/>
      <c r="C710" s="179"/>
      <c r="D710" s="189"/>
      <c r="E710" s="184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</row>
    <row r="711" spans="1:20" ht="16.5">
      <c r="A711" s="179"/>
      <c r="B711" s="179"/>
      <c r="C711" s="179"/>
      <c r="D711" s="189"/>
      <c r="E711" s="184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</row>
    <row r="712" spans="1:20" ht="16.5">
      <c r="A712" s="179"/>
      <c r="B712" s="179"/>
      <c r="C712" s="179"/>
      <c r="D712" s="189"/>
      <c r="E712" s="184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</row>
    <row r="713" spans="1:20" ht="16.5">
      <c r="A713" s="179"/>
      <c r="B713" s="179"/>
      <c r="C713" s="179"/>
      <c r="D713" s="189"/>
      <c r="E713" s="184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</row>
    <row r="714" spans="1:20" ht="16.5">
      <c r="A714" s="179"/>
      <c r="B714" s="179"/>
      <c r="C714" s="179"/>
      <c r="D714" s="189"/>
      <c r="E714" s="184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</row>
    <row r="715" spans="1:20" ht="16.5">
      <c r="A715" s="179"/>
      <c r="B715" s="179"/>
      <c r="C715" s="179"/>
      <c r="D715" s="189"/>
      <c r="E715" s="184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</row>
    <row r="716" spans="1:20" ht="16.5">
      <c r="A716" s="179"/>
      <c r="B716" s="179"/>
      <c r="C716" s="179"/>
      <c r="D716" s="189"/>
      <c r="E716" s="184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</row>
    <row r="717" spans="1:20" ht="16.5">
      <c r="A717" s="179"/>
      <c r="B717" s="179"/>
      <c r="C717" s="179"/>
      <c r="D717" s="189"/>
      <c r="E717" s="184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</row>
    <row r="718" spans="1:20" ht="16.5">
      <c r="A718" s="179"/>
      <c r="B718" s="179"/>
      <c r="C718" s="179"/>
      <c r="D718" s="189"/>
      <c r="E718" s="184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</row>
    <row r="719" spans="1:20" ht="16.5">
      <c r="A719" s="179"/>
      <c r="B719" s="179"/>
      <c r="C719" s="179"/>
      <c r="D719" s="189"/>
      <c r="E719" s="184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</row>
    <row r="720" spans="1:20" ht="16.5">
      <c r="A720" s="179"/>
      <c r="B720" s="179"/>
      <c r="C720" s="179"/>
      <c r="D720" s="189"/>
      <c r="E720" s="184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</row>
    <row r="721" spans="1:20" ht="16.5">
      <c r="A721" s="179"/>
      <c r="B721" s="179"/>
      <c r="C721" s="179"/>
      <c r="D721" s="189"/>
      <c r="E721" s="184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</row>
    <row r="722" spans="1:20" ht="16.5">
      <c r="A722" s="179"/>
      <c r="B722" s="179"/>
      <c r="C722" s="179"/>
      <c r="D722" s="189"/>
      <c r="E722" s="184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</row>
    <row r="723" spans="1:20" ht="16.5">
      <c r="A723" s="179"/>
      <c r="B723" s="179"/>
      <c r="C723" s="179"/>
      <c r="D723" s="189"/>
      <c r="E723" s="184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</row>
    <row r="724" spans="1:20" ht="16.5">
      <c r="A724" s="179"/>
      <c r="B724" s="179"/>
      <c r="C724" s="179"/>
      <c r="D724" s="189"/>
      <c r="E724" s="184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</row>
    <row r="725" spans="1:20" ht="16.5">
      <c r="A725" s="179"/>
      <c r="B725" s="179"/>
      <c r="C725" s="179"/>
      <c r="D725" s="189"/>
      <c r="E725" s="184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</row>
    <row r="726" spans="1:20" ht="16.5">
      <c r="A726" s="179"/>
      <c r="B726" s="179"/>
      <c r="C726" s="179"/>
      <c r="D726" s="189"/>
      <c r="E726" s="184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</row>
    <row r="727" spans="1:20" ht="16.5">
      <c r="A727" s="179"/>
      <c r="B727" s="179"/>
      <c r="C727" s="179"/>
      <c r="D727" s="189"/>
      <c r="E727" s="184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</row>
    <row r="728" spans="1:20" ht="16.5">
      <c r="A728" s="179"/>
      <c r="B728" s="179"/>
      <c r="C728" s="179"/>
      <c r="D728" s="189"/>
      <c r="E728" s="184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</row>
    <row r="729" spans="1:20" ht="16.5">
      <c r="A729" s="179"/>
      <c r="B729" s="179"/>
      <c r="C729" s="179"/>
      <c r="D729" s="189"/>
      <c r="E729" s="184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</row>
    <row r="730" spans="1:20" ht="16.5">
      <c r="A730" s="179"/>
      <c r="B730" s="179"/>
      <c r="C730" s="179"/>
      <c r="D730" s="189"/>
      <c r="E730" s="184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</row>
    <row r="731" spans="1:20" ht="16.5">
      <c r="A731" s="179"/>
      <c r="B731" s="179"/>
      <c r="C731" s="179"/>
      <c r="D731" s="189"/>
      <c r="E731" s="184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</row>
    <row r="732" spans="1:20" ht="16.5">
      <c r="A732" s="179"/>
      <c r="B732" s="179"/>
      <c r="C732" s="179"/>
      <c r="D732" s="189"/>
      <c r="E732" s="184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</row>
    <row r="733" spans="1:20" ht="16.5">
      <c r="A733" s="179"/>
      <c r="B733" s="179"/>
      <c r="C733" s="179"/>
      <c r="D733" s="189"/>
      <c r="E733" s="184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</row>
    <row r="734" spans="1:20" ht="16.5">
      <c r="A734" s="179"/>
      <c r="B734" s="179"/>
      <c r="C734" s="179"/>
      <c r="D734" s="189"/>
      <c r="E734" s="184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</row>
    <row r="735" spans="1:20" ht="16.5">
      <c r="A735" s="179"/>
      <c r="B735" s="179"/>
      <c r="C735" s="179"/>
      <c r="D735" s="189"/>
      <c r="E735" s="184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</row>
    <row r="736" spans="1:20" ht="16.5">
      <c r="A736" s="179"/>
      <c r="B736" s="179"/>
      <c r="C736" s="179"/>
      <c r="D736" s="189"/>
      <c r="E736" s="184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</row>
    <row r="737" spans="1:20" ht="16.5">
      <c r="A737" s="179"/>
      <c r="B737" s="179"/>
      <c r="C737" s="179"/>
      <c r="D737" s="189"/>
      <c r="E737" s="184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</row>
    <row r="738" spans="1:20" ht="16.5">
      <c r="A738" s="179"/>
      <c r="B738" s="179"/>
      <c r="C738" s="179"/>
      <c r="D738" s="189"/>
      <c r="E738" s="184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</row>
    <row r="739" spans="1:20" ht="16.5">
      <c r="A739" s="179"/>
      <c r="B739" s="179"/>
      <c r="C739" s="179"/>
      <c r="D739" s="189"/>
      <c r="E739" s="184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</row>
    <row r="740" spans="1:20" ht="16.5">
      <c r="A740" s="179"/>
      <c r="B740" s="179"/>
      <c r="C740" s="179"/>
      <c r="D740" s="189"/>
      <c r="E740" s="184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</row>
    <row r="741" spans="1:20" ht="16.5">
      <c r="A741" s="179"/>
      <c r="B741" s="179"/>
      <c r="C741" s="179"/>
      <c r="D741" s="189"/>
      <c r="E741" s="184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</row>
    <row r="742" spans="1:20" ht="16.5">
      <c r="A742" s="179"/>
      <c r="B742" s="179"/>
      <c r="C742" s="179"/>
      <c r="D742" s="189"/>
      <c r="E742" s="184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</row>
    <row r="743" spans="1:20" ht="16.5">
      <c r="A743" s="179"/>
      <c r="B743" s="179"/>
      <c r="C743" s="179"/>
      <c r="D743" s="189"/>
      <c r="E743" s="184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</row>
    <row r="744" spans="1:20" ht="16.5">
      <c r="A744" s="179"/>
      <c r="B744" s="179"/>
      <c r="C744" s="179"/>
      <c r="D744" s="189"/>
      <c r="E744" s="184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</row>
    <row r="745" spans="1:20" ht="16.5">
      <c r="A745" s="179"/>
      <c r="B745" s="179"/>
      <c r="C745" s="179"/>
      <c r="D745" s="189"/>
      <c r="E745" s="184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</row>
    <row r="746" spans="1:20" ht="16.5">
      <c r="A746" s="179"/>
      <c r="B746" s="179"/>
      <c r="C746" s="179"/>
      <c r="D746" s="189"/>
      <c r="E746" s="184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</row>
    <row r="747" spans="1:20" ht="16.5">
      <c r="A747" s="179"/>
      <c r="B747" s="179"/>
      <c r="C747" s="179"/>
      <c r="D747" s="189"/>
      <c r="E747" s="184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</row>
    <row r="748" spans="1:20" ht="16.5">
      <c r="A748" s="179"/>
      <c r="B748" s="179"/>
      <c r="C748" s="179"/>
      <c r="D748" s="189"/>
      <c r="E748" s="184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</row>
    <row r="749" spans="1:20" ht="16.5">
      <c r="A749" s="179"/>
      <c r="B749" s="179"/>
      <c r="C749" s="179"/>
      <c r="D749" s="189"/>
      <c r="E749" s="184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</row>
    <row r="750" spans="1:20" ht="16.5">
      <c r="A750" s="179"/>
      <c r="B750" s="179"/>
      <c r="C750" s="179"/>
      <c r="D750" s="189"/>
      <c r="E750" s="184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</row>
    <row r="751" spans="1:20" ht="16.5">
      <c r="A751" s="179"/>
      <c r="B751" s="179"/>
      <c r="C751" s="179"/>
      <c r="D751" s="189"/>
      <c r="E751" s="184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</row>
    <row r="752" spans="1:20" ht="16.5">
      <c r="A752" s="179"/>
      <c r="B752" s="179"/>
      <c r="C752" s="179"/>
      <c r="D752" s="189"/>
      <c r="E752" s="184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</row>
    <row r="753" spans="1:20" ht="16.5">
      <c r="A753" s="179"/>
      <c r="B753" s="179"/>
      <c r="C753" s="179"/>
      <c r="D753" s="189"/>
      <c r="E753" s="184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</row>
    <row r="754" spans="1:20" ht="16.5">
      <c r="A754" s="179"/>
      <c r="B754" s="179"/>
      <c r="C754" s="179"/>
      <c r="D754" s="189"/>
      <c r="E754" s="184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</row>
    <row r="755" spans="1:20" ht="16.5">
      <c r="A755" s="179"/>
      <c r="B755" s="179"/>
      <c r="C755" s="179"/>
      <c r="D755" s="189"/>
      <c r="E755" s="184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</row>
    <row r="756" spans="1:20" ht="16.5">
      <c r="A756" s="179"/>
      <c r="B756" s="179"/>
      <c r="C756" s="179"/>
      <c r="D756" s="189"/>
      <c r="E756" s="184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</row>
    <row r="757" spans="1:20" ht="16.5">
      <c r="A757" s="179"/>
      <c r="B757" s="179"/>
      <c r="C757" s="179"/>
      <c r="D757" s="189"/>
      <c r="E757" s="184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</row>
    <row r="758" spans="1:20" ht="16.5">
      <c r="A758" s="179"/>
      <c r="B758" s="179"/>
      <c r="C758" s="179"/>
      <c r="D758" s="189"/>
      <c r="E758" s="184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</row>
    <row r="759" spans="1:20" ht="16.5">
      <c r="A759" s="179"/>
      <c r="B759" s="179"/>
      <c r="C759" s="179"/>
      <c r="D759" s="189"/>
      <c r="E759" s="184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</row>
    <row r="760" spans="1:20" ht="16.5">
      <c r="A760" s="179"/>
      <c r="B760" s="179"/>
      <c r="C760" s="179"/>
      <c r="D760" s="189"/>
      <c r="E760" s="184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</row>
    <row r="761" spans="1:20" ht="16.5">
      <c r="A761" s="179"/>
      <c r="B761" s="179"/>
      <c r="C761" s="179"/>
      <c r="D761" s="189"/>
      <c r="E761" s="184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</row>
    <row r="762" spans="1:20" ht="16.5">
      <c r="A762" s="179"/>
      <c r="B762" s="179"/>
      <c r="C762" s="179"/>
      <c r="D762" s="189"/>
      <c r="E762" s="184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</row>
    <row r="763" spans="1:20" ht="16.5">
      <c r="A763" s="179"/>
      <c r="B763" s="179"/>
      <c r="C763" s="179"/>
      <c r="D763" s="189"/>
      <c r="E763" s="184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</row>
    <row r="764" spans="1:20" ht="16.5">
      <c r="A764" s="179"/>
      <c r="B764" s="179"/>
      <c r="C764" s="179"/>
      <c r="D764" s="189"/>
      <c r="E764" s="184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</row>
    <row r="765" spans="1:20" ht="16.5">
      <c r="A765" s="179"/>
      <c r="B765" s="179"/>
      <c r="C765" s="179"/>
      <c r="D765" s="189"/>
      <c r="E765" s="184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</row>
    <row r="766" spans="1:20" ht="16.5">
      <c r="A766" s="179"/>
      <c r="B766" s="179"/>
      <c r="C766" s="179"/>
      <c r="D766" s="189"/>
      <c r="E766" s="184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</row>
    <row r="767" spans="1:20" ht="16.5">
      <c r="A767" s="179"/>
      <c r="B767" s="179"/>
      <c r="C767" s="179"/>
      <c r="D767" s="189"/>
      <c r="E767" s="184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</row>
    <row r="768" spans="1:20" ht="16.5">
      <c r="A768" s="179"/>
      <c r="B768" s="179"/>
      <c r="C768" s="179"/>
      <c r="D768" s="189"/>
      <c r="E768" s="184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</row>
    <row r="769" spans="1:20" ht="16.5">
      <c r="A769" s="179"/>
      <c r="B769" s="179"/>
      <c r="C769" s="179"/>
      <c r="D769" s="189"/>
      <c r="E769" s="184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</row>
    <row r="770" spans="1:20" ht="16.5">
      <c r="A770" s="179"/>
      <c r="B770" s="179"/>
      <c r="C770" s="179"/>
      <c r="D770" s="189"/>
      <c r="E770" s="184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</row>
    <row r="771" spans="1:20" ht="16.5">
      <c r="A771" s="179"/>
      <c r="B771" s="179"/>
      <c r="C771" s="179"/>
      <c r="D771" s="189"/>
      <c r="E771" s="184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</row>
    <row r="772" spans="1:20" ht="16.5">
      <c r="A772" s="179"/>
      <c r="B772" s="179"/>
      <c r="C772" s="179"/>
      <c r="D772" s="189"/>
      <c r="E772" s="184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</row>
    <row r="773" spans="1:20" ht="16.5">
      <c r="A773" s="179"/>
      <c r="B773" s="179"/>
      <c r="C773" s="179"/>
      <c r="D773" s="189"/>
      <c r="E773" s="184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</row>
    <row r="774" spans="1:20" ht="16.5">
      <c r="A774" s="179"/>
      <c r="B774" s="179"/>
      <c r="C774" s="179"/>
      <c r="D774" s="189"/>
      <c r="E774" s="184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</row>
    <row r="775" spans="1:20" ht="16.5">
      <c r="A775" s="179"/>
      <c r="B775" s="179"/>
      <c r="C775" s="179"/>
      <c r="D775" s="189"/>
      <c r="E775" s="184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</row>
    <row r="776" spans="1:20" ht="16.5">
      <c r="A776" s="179"/>
      <c r="B776" s="179"/>
      <c r="C776" s="179"/>
      <c r="D776" s="189"/>
      <c r="E776" s="184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</row>
    <row r="777" spans="1:20" ht="16.5">
      <c r="A777" s="179"/>
      <c r="B777" s="179"/>
      <c r="C777" s="179"/>
      <c r="D777" s="189"/>
      <c r="E777" s="184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</row>
    <row r="778" spans="1:20" ht="16.5">
      <c r="A778" s="179"/>
      <c r="B778" s="179"/>
      <c r="C778" s="179"/>
      <c r="D778" s="189"/>
      <c r="E778" s="184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</row>
    <row r="779" spans="1:20" ht="16.5">
      <c r="A779" s="179"/>
      <c r="B779" s="179"/>
      <c r="C779" s="179"/>
      <c r="D779" s="189"/>
      <c r="E779" s="184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</row>
    <row r="780" spans="1:20" ht="16.5">
      <c r="A780" s="179"/>
      <c r="B780" s="179"/>
      <c r="C780" s="179"/>
      <c r="D780" s="189"/>
      <c r="E780" s="184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</row>
    <row r="781" spans="1:20" ht="16.5">
      <c r="A781" s="179"/>
      <c r="B781" s="179"/>
      <c r="C781" s="179"/>
      <c r="D781" s="189"/>
      <c r="E781" s="184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</row>
    <row r="782" spans="1:20" ht="16.5">
      <c r="A782" s="179"/>
      <c r="B782" s="179"/>
      <c r="C782" s="179"/>
      <c r="D782" s="189"/>
      <c r="E782" s="184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</row>
    <row r="783" spans="1:20" ht="16.5">
      <c r="A783" s="179"/>
      <c r="B783" s="179"/>
      <c r="C783" s="179"/>
      <c r="D783" s="189"/>
      <c r="E783" s="184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</row>
    <row r="784" spans="1:20" ht="16.5">
      <c r="A784" s="179"/>
      <c r="B784" s="179"/>
      <c r="C784" s="179"/>
      <c r="D784" s="189"/>
      <c r="E784" s="184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</row>
    <row r="785" spans="1:20" ht="16.5">
      <c r="A785" s="179"/>
      <c r="B785" s="179"/>
      <c r="C785" s="179"/>
      <c r="D785" s="189"/>
      <c r="E785" s="184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</row>
    <row r="786" spans="1:20" ht="16.5">
      <c r="A786" s="179"/>
      <c r="B786" s="179"/>
      <c r="C786" s="179"/>
      <c r="D786" s="189"/>
      <c r="E786" s="184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</row>
    <row r="787" spans="1:20" ht="16.5">
      <c r="A787" s="179"/>
      <c r="B787" s="179"/>
      <c r="C787" s="179"/>
      <c r="D787" s="189"/>
      <c r="E787" s="184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</row>
    <row r="788" spans="1:20" ht="16.5">
      <c r="A788" s="179"/>
      <c r="B788" s="179"/>
      <c r="C788" s="179"/>
      <c r="D788" s="189"/>
      <c r="E788" s="184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</row>
    <row r="789" spans="1:20" ht="16.5">
      <c r="A789" s="179"/>
      <c r="B789" s="179"/>
      <c r="C789" s="179"/>
      <c r="D789" s="189"/>
      <c r="E789" s="184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</row>
    <row r="790" spans="1:20" ht="16.5">
      <c r="A790" s="179"/>
      <c r="B790" s="179"/>
      <c r="C790" s="179"/>
      <c r="D790" s="189"/>
      <c r="E790" s="184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</row>
    <row r="791" spans="1:20" ht="16.5">
      <c r="A791" s="179"/>
      <c r="B791" s="179"/>
      <c r="C791" s="179"/>
      <c r="D791" s="189"/>
      <c r="E791" s="184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</row>
    <row r="792" spans="1:20" ht="16.5">
      <c r="A792" s="179"/>
      <c r="B792" s="179"/>
      <c r="C792" s="179"/>
      <c r="D792" s="189"/>
      <c r="E792" s="184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</row>
    <row r="793" spans="1:20" ht="16.5">
      <c r="A793" s="179"/>
      <c r="B793" s="179"/>
      <c r="C793" s="179"/>
      <c r="D793" s="189"/>
      <c r="E793" s="184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</row>
    <row r="794" spans="1:20" ht="16.5">
      <c r="A794" s="179"/>
      <c r="B794" s="179"/>
      <c r="C794" s="179"/>
      <c r="D794" s="189"/>
      <c r="E794" s="184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</row>
    <row r="795" spans="1:20" ht="16.5">
      <c r="A795" s="179"/>
      <c r="B795" s="179"/>
      <c r="C795" s="179"/>
      <c r="D795" s="189"/>
      <c r="E795" s="184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</row>
    <row r="796" spans="1:20" ht="16.5">
      <c r="A796" s="179"/>
      <c r="B796" s="179"/>
      <c r="C796" s="179"/>
      <c r="D796" s="189"/>
      <c r="E796" s="184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</row>
    <row r="797" spans="1:20" ht="16.5">
      <c r="A797" s="179"/>
      <c r="B797" s="179"/>
      <c r="C797" s="179"/>
      <c r="D797" s="189"/>
      <c r="E797" s="184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</row>
    <row r="798" spans="1:20" ht="16.5">
      <c r="A798" s="179"/>
      <c r="B798" s="179"/>
      <c r="C798" s="179"/>
      <c r="D798" s="189"/>
      <c r="E798" s="184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</row>
    <row r="799" spans="1:20" ht="16.5">
      <c r="A799" s="179"/>
      <c r="B799" s="179"/>
      <c r="C799" s="179"/>
      <c r="D799" s="189"/>
      <c r="E799" s="184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</row>
    <row r="800" spans="1:20" ht="16.5">
      <c r="A800" s="179"/>
      <c r="B800" s="179"/>
      <c r="C800" s="179"/>
      <c r="D800" s="189"/>
      <c r="E800" s="184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</row>
    <row r="801" spans="1:20" ht="16.5">
      <c r="A801" s="179"/>
      <c r="B801" s="179"/>
      <c r="C801" s="179"/>
      <c r="D801" s="189"/>
      <c r="E801" s="184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</row>
    <row r="802" spans="1:20" ht="16.5">
      <c r="A802" s="179"/>
      <c r="B802" s="179"/>
      <c r="C802" s="179"/>
      <c r="D802" s="189"/>
      <c r="E802" s="184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</row>
    <row r="803" spans="1:20" ht="16.5">
      <c r="A803" s="179"/>
      <c r="B803" s="179"/>
      <c r="C803" s="179"/>
      <c r="D803" s="189"/>
      <c r="E803" s="184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</row>
    <row r="804" spans="1:20" ht="16.5">
      <c r="A804" s="179"/>
      <c r="B804" s="179"/>
      <c r="C804" s="179"/>
      <c r="D804" s="189"/>
      <c r="E804" s="184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</row>
    <row r="805" spans="1:20" ht="16.5">
      <c r="A805" s="179"/>
      <c r="B805" s="179"/>
      <c r="C805" s="179"/>
      <c r="D805" s="189"/>
      <c r="E805" s="184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</row>
    <row r="806" spans="1:20" ht="16.5">
      <c r="A806" s="179"/>
      <c r="B806" s="179"/>
      <c r="C806" s="179"/>
      <c r="D806" s="189"/>
      <c r="E806" s="184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</row>
    <row r="807" spans="1:20" ht="16.5">
      <c r="A807" s="179"/>
      <c r="B807" s="179"/>
      <c r="C807" s="179"/>
      <c r="D807" s="189"/>
      <c r="E807" s="184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</row>
    <row r="808" spans="1:20" ht="16.5">
      <c r="A808" s="179"/>
      <c r="B808" s="179"/>
      <c r="C808" s="179"/>
      <c r="D808" s="189"/>
      <c r="E808" s="184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</row>
    <row r="809" spans="1:20" ht="16.5">
      <c r="A809" s="179"/>
      <c r="B809" s="179"/>
      <c r="C809" s="179"/>
      <c r="D809" s="189"/>
      <c r="E809" s="184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</row>
    <row r="810" spans="1:20" ht="16.5">
      <c r="A810" s="179"/>
      <c r="B810" s="179"/>
      <c r="C810" s="179"/>
      <c r="D810" s="189"/>
      <c r="E810" s="184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</row>
    <row r="811" spans="1:20" ht="16.5">
      <c r="A811" s="179"/>
      <c r="B811" s="179"/>
      <c r="C811" s="179"/>
      <c r="D811" s="189"/>
      <c r="E811" s="184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</row>
    <row r="812" spans="1:20" ht="16.5">
      <c r="A812" s="179"/>
      <c r="B812" s="179"/>
      <c r="C812" s="179"/>
      <c r="D812" s="189"/>
      <c r="E812" s="184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</row>
    <row r="813" spans="1:20" ht="16.5">
      <c r="A813" s="179"/>
      <c r="B813" s="179"/>
      <c r="C813" s="179"/>
      <c r="D813" s="189"/>
      <c r="E813" s="184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</row>
    <row r="814" spans="1:20" ht="16.5">
      <c r="A814" s="179"/>
      <c r="B814" s="179"/>
      <c r="C814" s="179"/>
      <c r="D814" s="189"/>
      <c r="E814" s="184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</row>
    <row r="815" spans="1:20" ht="16.5">
      <c r="A815" s="179"/>
      <c r="B815" s="179"/>
      <c r="C815" s="179"/>
      <c r="D815" s="189"/>
      <c r="E815" s="184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</row>
    <row r="816" spans="1:20" ht="16.5">
      <c r="A816" s="179"/>
      <c r="B816" s="179"/>
      <c r="C816" s="179"/>
      <c r="D816" s="189"/>
      <c r="E816" s="184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</row>
    <row r="817" spans="1:20" ht="16.5">
      <c r="A817" s="179"/>
      <c r="B817" s="179"/>
      <c r="C817" s="179"/>
      <c r="D817" s="189"/>
      <c r="E817" s="184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</row>
    <row r="818" spans="1:20" ht="16.5">
      <c r="A818" s="179"/>
      <c r="B818" s="179"/>
      <c r="C818" s="179"/>
      <c r="D818" s="189"/>
      <c r="E818" s="184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</row>
    <row r="819" spans="1:20" ht="16.5">
      <c r="A819" s="179"/>
      <c r="B819" s="179"/>
      <c r="C819" s="179"/>
      <c r="D819" s="189"/>
      <c r="E819" s="184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</row>
    <row r="820" spans="1:20" ht="16.5">
      <c r="A820" s="179"/>
      <c r="B820" s="179"/>
      <c r="C820" s="179"/>
      <c r="D820" s="189"/>
      <c r="E820" s="184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</row>
    <row r="821" spans="1:20" ht="16.5">
      <c r="A821" s="179"/>
      <c r="B821" s="179"/>
      <c r="C821" s="179"/>
      <c r="D821" s="189"/>
      <c r="E821" s="184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</row>
    <row r="822" spans="1:20" ht="16.5">
      <c r="A822" s="179"/>
      <c r="B822" s="179"/>
      <c r="C822" s="179"/>
      <c r="D822" s="189"/>
      <c r="E822" s="184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</row>
    <row r="823" spans="1:20" ht="16.5">
      <c r="A823" s="179"/>
      <c r="B823" s="179"/>
      <c r="C823" s="179"/>
      <c r="D823" s="189"/>
      <c r="E823" s="184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</row>
    <row r="824" spans="1:20" ht="16.5">
      <c r="A824" s="179"/>
      <c r="B824" s="179"/>
      <c r="C824" s="179"/>
      <c r="D824" s="189"/>
      <c r="E824" s="184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</row>
    <row r="825" spans="1:20" ht="16.5">
      <c r="A825" s="179"/>
      <c r="B825" s="179"/>
      <c r="C825" s="179"/>
      <c r="D825" s="189"/>
      <c r="E825" s="184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</row>
    <row r="826" spans="1:20" ht="16.5">
      <c r="A826" s="179"/>
      <c r="B826" s="179"/>
      <c r="C826" s="179"/>
      <c r="D826" s="189"/>
      <c r="E826" s="184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</row>
    <row r="827" spans="1:20" ht="16.5">
      <c r="A827" s="179"/>
      <c r="B827" s="179"/>
      <c r="C827" s="179"/>
      <c r="D827" s="189"/>
      <c r="E827" s="184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</row>
    <row r="828" spans="1:20" ht="16.5">
      <c r="A828" s="179"/>
      <c r="B828" s="179"/>
      <c r="C828" s="179"/>
      <c r="D828" s="189"/>
      <c r="E828" s="184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</row>
    <row r="829" spans="1:20" ht="16.5">
      <c r="A829" s="179"/>
      <c r="B829" s="179"/>
      <c r="C829" s="179"/>
      <c r="D829" s="189"/>
      <c r="E829" s="184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</row>
    <row r="830" spans="1:20" ht="16.5">
      <c r="A830" s="179"/>
      <c r="B830" s="179"/>
      <c r="C830" s="179"/>
      <c r="D830" s="189"/>
      <c r="E830" s="184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</row>
    <row r="831" spans="1:20" ht="16.5">
      <c r="A831" s="179"/>
      <c r="B831" s="179"/>
      <c r="C831" s="179"/>
      <c r="D831" s="189"/>
      <c r="E831" s="184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</row>
    <row r="832" spans="1:20" ht="16.5">
      <c r="A832" s="179"/>
      <c r="B832" s="179"/>
      <c r="C832" s="179"/>
      <c r="D832" s="189"/>
      <c r="E832" s="184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</row>
    <row r="833" spans="1:20" ht="16.5">
      <c r="A833" s="179"/>
      <c r="B833" s="179"/>
      <c r="C833" s="179"/>
      <c r="D833" s="189"/>
      <c r="E833" s="184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</row>
    <row r="834" spans="1:20" ht="16.5">
      <c r="A834" s="179"/>
      <c r="B834" s="179"/>
      <c r="C834" s="179"/>
      <c r="D834" s="189"/>
      <c r="E834" s="184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</row>
    <row r="835" spans="1:20" ht="16.5">
      <c r="A835" s="179"/>
      <c r="B835" s="179"/>
      <c r="C835" s="179"/>
      <c r="D835" s="189"/>
      <c r="E835" s="184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</row>
    <row r="836" spans="1:20" ht="16.5">
      <c r="A836" s="179"/>
      <c r="B836" s="179"/>
      <c r="C836" s="179"/>
      <c r="D836" s="189"/>
      <c r="E836" s="184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</row>
    <row r="837" spans="1:20" ht="16.5">
      <c r="A837" s="179"/>
      <c r="B837" s="179"/>
      <c r="C837" s="179"/>
      <c r="D837" s="189"/>
      <c r="E837" s="184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</row>
    <row r="838" spans="1:20" ht="16.5">
      <c r="A838" s="179"/>
      <c r="B838" s="179"/>
      <c r="C838" s="179"/>
      <c r="D838" s="189"/>
      <c r="E838" s="184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</row>
    <row r="839" spans="1:20" ht="16.5">
      <c r="A839" s="179"/>
      <c r="B839" s="179"/>
      <c r="C839" s="179"/>
      <c r="D839" s="189"/>
      <c r="E839" s="184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</row>
    <row r="840" spans="1:20" ht="16.5">
      <c r="A840" s="179"/>
      <c r="B840" s="179"/>
      <c r="C840" s="179"/>
      <c r="D840" s="189"/>
      <c r="E840" s="184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</row>
    <row r="841" spans="1:20" ht="16.5">
      <c r="A841" s="179"/>
      <c r="B841" s="179"/>
      <c r="C841" s="179"/>
      <c r="D841" s="189"/>
      <c r="E841" s="184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</row>
    <row r="842" spans="1:20" ht="16.5">
      <c r="A842" s="179"/>
      <c r="B842" s="179"/>
      <c r="C842" s="179"/>
      <c r="D842" s="189"/>
      <c r="E842" s="184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</row>
    <row r="843" spans="1:20" ht="16.5">
      <c r="A843" s="179"/>
      <c r="B843" s="179"/>
      <c r="C843" s="179"/>
      <c r="D843" s="189"/>
      <c r="E843" s="184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</row>
    <row r="844" spans="1:20" ht="16.5">
      <c r="A844" s="179"/>
      <c r="B844" s="179"/>
      <c r="C844" s="179"/>
      <c r="D844" s="189"/>
      <c r="E844" s="184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</row>
    <row r="845" spans="1:20" ht="16.5">
      <c r="A845" s="179"/>
      <c r="B845" s="179"/>
      <c r="C845" s="179"/>
      <c r="D845" s="189"/>
      <c r="E845" s="184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</row>
    <row r="846" spans="1:20" ht="16.5">
      <c r="A846" s="179"/>
      <c r="B846" s="179"/>
      <c r="C846" s="179"/>
      <c r="D846" s="189"/>
      <c r="E846" s="184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</row>
    <row r="847" spans="1:20" ht="16.5">
      <c r="A847" s="179"/>
      <c r="B847" s="179"/>
      <c r="C847" s="179"/>
      <c r="D847" s="189"/>
      <c r="E847" s="184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</row>
    <row r="848" spans="1:20" ht="16.5">
      <c r="A848" s="179"/>
      <c r="B848" s="179"/>
      <c r="C848" s="179"/>
      <c r="D848" s="189"/>
      <c r="E848" s="184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</row>
    <row r="849" spans="1:20" ht="16.5">
      <c r="A849" s="179"/>
      <c r="B849" s="179"/>
      <c r="C849" s="179"/>
      <c r="D849" s="189"/>
      <c r="E849" s="184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</row>
    <row r="850" spans="1:20" ht="16.5">
      <c r="A850" s="179"/>
      <c r="B850" s="179"/>
      <c r="C850" s="179"/>
      <c r="D850" s="189"/>
      <c r="E850" s="184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</row>
    <row r="851" spans="1:20" ht="16.5">
      <c r="A851" s="179"/>
      <c r="B851" s="179"/>
      <c r="C851" s="179"/>
      <c r="D851" s="189"/>
      <c r="E851" s="184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</row>
    <row r="852" spans="1:20" ht="16.5">
      <c r="A852" s="179"/>
      <c r="B852" s="179"/>
      <c r="C852" s="179"/>
      <c r="D852" s="189"/>
      <c r="E852" s="184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</row>
    <row r="853" spans="1:20" ht="16.5">
      <c r="A853" s="179"/>
      <c r="B853" s="179"/>
      <c r="C853" s="179"/>
      <c r="D853" s="189"/>
      <c r="E853" s="184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</row>
    <row r="854" spans="1:20" ht="16.5">
      <c r="A854" s="179"/>
      <c r="B854" s="179"/>
      <c r="C854" s="179"/>
      <c r="D854" s="189"/>
      <c r="E854" s="184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</row>
    <row r="855" spans="1:20" ht="16.5">
      <c r="A855" s="179"/>
      <c r="B855" s="179"/>
      <c r="C855" s="179"/>
      <c r="D855" s="189"/>
      <c r="E855" s="184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</row>
    <row r="856" spans="1:20" ht="16.5">
      <c r="A856" s="179"/>
      <c r="B856" s="179"/>
      <c r="C856" s="179"/>
      <c r="D856" s="189"/>
      <c r="E856" s="184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</row>
    <row r="857" spans="1:20" ht="16.5">
      <c r="A857" s="179"/>
      <c r="B857" s="179"/>
      <c r="C857" s="179"/>
      <c r="D857" s="189"/>
      <c r="E857" s="184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</row>
    <row r="858" spans="1:20" ht="16.5">
      <c r="A858" s="179"/>
      <c r="B858" s="179"/>
      <c r="C858" s="179"/>
      <c r="D858" s="189"/>
      <c r="E858" s="184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</row>
    <row r="859" spans="1:20" ht="16.5">
      <c r="A859" s="179"/>
      <c r="B859" s="179"/>
      <c r="C859" s="179"/>
      <c r="D859" s="189"/>
      <c r="E859" s="184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</row>
    <row r="860" spans="1:20" ht="16.5">
      <c r="A860" s="179"/>
      <c r="B860" s="179"/>
      <c r="C860" s="179"/>
      <c r="D860" s="189"/>
      <c r="E860" s="184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</row>
    <row r="861" spans="1:20" ht="16.5">
      <c r="A861" s="179"/>
      <c r="B861" s="179"/>
      <c r="C861" s="179"/>
      <c r="D861" s="189"/>
      <c r="E861" s="184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</row>
    <row r="862" spans="1:20" ht="16.5">
      <c r="A862" s="179"/>
      <c r="B862" s="179"/>
      <c r="C862" s="179"/>
      <c r="D862" s="189"/>
      <c r="E862" s="184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</row>
    <row r="863" spans="1:20" ht="16.5">
      <c r="A863" s="179"/>
      <c r="B863" s="179"/>
      <c r="C863" s="179"/>
      <c r="D863" s="189"/>
      <c r="E863" s="184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</row>
    <row r="864" spans="1:20" ht="16.5">
      <c r="A864" s="179"/>
      <c r="B864" s="179"/>
      <c r="C864" s="179"/>
      <c r="D864" s="189"/>
      <c r="E864" s="184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</row>
    <row r="865" spans="1:20" ht="16.5">
      <c r="A865" s="179"/>
      <c r="B865" s="179"/>
      <c r="C865" s="179"/>
      <c r="D865" s="189"/>
      <c r="E865" s="184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</row>
    <row r="866" spans="1:20" ht="16.5">
      <c r="A866" s="179"/>
      <c r="B866" s="179"/>
      <c r="C866" s="179"/>
      <c r="D866" s="189"/>
      <c r="E866" s="184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</row>
    <row r="867" spans="1:20" ht="16.5">
      <c r="A867" s="179"/>
      <c r="B867" s="179"/>
      <c r="C867" s="179"/>
      <c r="D867" s="189"/>
      <c r="E867" s="184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</row>
    <row r="868" spans="1:20" ht="16.5">
      <c r="A868" s="179"/>
      <c r="B868" s="179"/>
      <c r="C868" s="179"/>
      <c r="D868" s="189"/>
      <c r="E868" s="184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</row>
    <row r="869" spans="1:20" ht="16.5">
      <c r="A869" s="179"/>
      <c r="B869" s="179"/>
      <c r="C869" s="179"/>
      <c r="D869" s="189"/>
      <c r="E869" s="184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</row>
    <row r="870" spans="1:20" ht="16.5">
      <c r="A870" s="179"/>
      <c r="B870" s="179"/>
      <c r="C870" s="179"/>
      <c r="D870" s="189"/>
      <c r="E870" s="184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</row>
    <row r="871" spans="1:20" ht="16.5">
      <c r="A871" s="179"/>
      <c r="B871" s="179"/>
      <c r="C871" s="179"/>
      <c r="D871" s="189"/>
      <c r="E871" s="184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</row>
    <row r="872" spans="1:20" ht="16.5">
      <c r="A872" s="179"/>
      <c r="B872" s="179"/>
      <c r="C872" s="179"/>
      <c r="D872" s="189"/>
      <c r="E872" s="184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</row>
    <row r="873" spans="1:20" ht="16.5">
      <c r="A873" s="179"/>
      <c r="B873" s="179"/>
      <c r="C873" s="179"/>
      <c r="D873" s="189"/>
      <c r="E873" s="184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</row>
    <row r="874" spans="1:20" ht="16.5">
      <c r="A874" s="179"/>
      <c r="B874" s="179"/>
      <c r="C874" s="179"/>
      <c r="D874" s="189"/>
      <c r="E874" s="184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</row>
    <row r="875" spans="1:20" ht="16.5">
      <c r="A875" s="179"/>
      <c r="B875" s="179"/>
      <c r="C875" s="179"/>
      <c r="D875" s="189"/>
      <c r="E875" s="184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</row>
    <row r="876" spans="1:20" ht="16.5">
      <c r="A876" s="179"/>
      <c r="B876" s="179"/>
      <c r="C876" s="179"/>
      <c r="D876" s="189"/>
      <c r="E876" s="184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</row>
    <row r="877" spans="1:20" ht="16.5">
      <c r="A877" s="179"/>
      <c r="B877" s="179"/>
      <c r="C877" s="179"/>
      <c r="D877" s="189"/>
      <c r="E877" s="184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</row>
    <row r="878" spans="1:20" ht="16.5">
      <c r="A878" s="179"/>
      <c r="B878" s="179"/>
      <c r="C878" s="179"/>
      <c r="D878" s="189"/>
      <c r="E878" s="184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</row>
    <row r="879" spans="1:20" ht="16.5">
      <c r="A879" s="179"/>
      <c r="B879" s="179"/>
      <c r="C879" s="179"/>
      <c r="D879" s="189"/>
      <c r="E879" s="184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</row>
    <row r="880" spans="1:20" ht="16.5">
      <c r="A880" s="179"/>
      <c r="B880" s="179"/>
      <c r="C880" s="179"/>
      <c r="D880" s="189"/>
      <c r="E880" s="184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</row>
    <row r="881" spans="1:20" ht="16.5">
      <c r="A881" s="179"/>
      <c r="B881" s="179"/>
      <c r="C881" s="179"/>
      <c r="D881" s="189"/>
      <c r="E881" s="184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</row>
    <row r="882" spans="1:20" ht="16.5">
      <c r="A882" s="179"/>
      <c r="B882" s="179"/>
      <c r="C882" s="179"/>
      <c r="D882" s="189"/>
      <c r="E882" s="184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</row>
    <row r="883" spans="1:20" ht="16.5">
      <c r="A883" s="179"/>
      <c r="B883" s="179"/>
      <c r="C883" s="179"/>
      <c r="D883" s="189"/>
      <c r="E883" s="184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</row>
    <row r="884" spans="1:20" ht="16.5">
      <c r="A884" s="179"/>
      <c r="B884" s="179"/>
      <c r="C884" s="179"/>
      <c r="D884" s="189"/>
      <c r="E884" s="184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</row>
    <row r="885" spans="1:20" ht="16.5">
      <c r="A885" s="179"/>
      <c r="B885" s="179"/>
      <c r="C885" s="179"/>
      <c r="D885" s="189"/>
      <c r="E885" s="184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</row>
    <row r="886" spans="1:20" ht="16.5">
      <c r="A886" s="179"/>
      <c r="B886" s="179"/>
      <c r="C886" s="179"/>
      <c r="D886" s="189"/>
      <c r="E886" s="184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</row>
    <row r="887" spans="1:20" ht="16.5">
      <c r="A887" s="179"/>
      <c r="B887" s="179"/>
      <c r="C887" s="179"/>
      <c r="D887" s="189"/>
      <c r="E887" s="184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</row>
    <row r="888" spans="1:20" ht="16.5">
      <c r="A888" s="179"/>
      <c r="B888" s="179"/>
      <c r="C888" s="179"/>
      <c r="D888" s="189"/>
      <c r="E888" s="184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</row>
    <row r="889" spans="1:20" ht="16.5">
      <c r="A889" s="179"/>
      <c r="B889" s="179"/>
      <c r="C889" s="179"/>
      <c r="D889" s="189"/>
      <c r="E889" s="184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</row>
    <row r="890" spans="1:20" ht="16.5">
      <c r="A890" s="179"/>
      <c r="B890" s="179"/>
      <c r="C890" s="179"/>
      <c r="D890" s="189"/>
      <c r="E890" s="184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</row>
    <row r="891" spans="1:20" ht="16.5">
      <c r="A891" s="179"/>
      <c r="B891" s="179"/>
      <c r="C891" s="179"/>
      <c r="D891" s="189"/>
      <c r="E891" s="184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</row>
    <row r="892" spans="1:20" ht="16.5">
      <c r="A892" s="179"/>
      <c r="B892" s="179"/>
      <c r="C892" s="179"/>
      <c r="D892" s="189"/>
      <c r="E892" s="184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</row>
    <row r="893" spans="1:20" ht="16.5">
      <c r="A893" s="179"/>
      <c r="B893" s="179"/>
      <c r="C893" s="179"/>
      <c r="D893" s="189"/>
      <c r="E893" s="184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</row>
    <row r="894" spans="1:20" ht="16.5">
      <c r="A894" s="179"/>
      <c r="B894" s="179"/>
      <c r="C894" s="179"/>
      <c r="D894" s="189"/>
      <c r="E894" s="184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</row>
    <row r="895" spans="1:20" ht="16.5">
      <c r="A895" s="179"/>
      <c r="B895" s="179"/>
      <c r="C895" s="179"/>
      <c r="D895" s="189"/>
      <c r="E895" s="184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</row>
    <row r="896" spans="1:20" ht="16.5">
      <c r="A896" s="179"/>
      <c r="B896" s="179"/>
      <c r="C896" s="179"/>
      <c r="D896" s="189"/>
      <c r="E896" s="184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</row>
    <row r="897" spans="1:20" ht="16.5">
      <c r="A897" s="179"/>
      <c r="B897" s="179"/>
      <c r="C897" s="179"/>
      <c r="D897" s="189"/>
      <c r="E897" s="184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</row>
    <row r="898" spans="1:20" ht="16.5">
      <c r="A898" s="179"/>
      <c r="B898" s="179"/>
      <c r="C898" s="179"/>
      <c r="D898" s="189"/>
      <c r="E898" s="184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</row>
    <row r="899" spans="1:20" ht="16.5">
      <c r="A899" s="179"/>
      <c r="B899" s="179"/>
      <c r="C899" s="179"/>
      <c r="D899" s="189"/>
      <c r="E899" s="184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</row>
    <row r="900" spans="1:20" ht="16.5">
      <c r="A900" s="179"/>
      <c r="B900" s="179"/>
      <c r="C900" s="179"/>
      <c r="D900" s="189"/>
      <c r="E900" s="184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</row>
    <row r="901" spans="1:20" ht="16.5">
      <c r="A901" s="179"/>
      <c r="B901" s="179"/>
      <c r="C901" s="179"/>
      <c r="D901" s="189"/>
      <c r="E901" s="184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</row>
    <row r="902" spans="1:20" ht="16.5">
      <c r="A902" s="179"/>
      <c r="B902" s="179"/>
      <c r="C902" s="179"/>
      <c r="D902" s="189"/>
      <c r="E902" s="184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</row>
    <row r="903" spans="1:20" ht="16.5">
      <c r="A903" s="179"/>
      <c r="B903" s="179"/>
      <c r="C903" s="179"/>
      <c r="D903" s="189"/>
      <c r="E903" s="184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</row>
    <row r="904" spans="1:20" ht="16.5">
      <c r="A904" s="179"/>
      <c r="B904" s="179"/>
      <c r="C904" s="179"/>
      <c r="D904" s="189"/>
      <c r="E904" s="184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</row>
    <row r="905" spans="1:20" ht="16.5">
      <c r="A905" s="179"/>
      <c r="B905" s="179"/>
      <c r="C905" s="179"/>
      <c r="D905" s="189"/>
      <c r="E905" s="184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</row>
    <row r="906" spans="1:20" ht="16.5">
      <c r="A906" s="179"/>
      <c r="B906" s="179"/>
      <c r="C906" s="179"/>
      <c r="D906" s="189"/>
      <c r="E906" s="184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</row>
    <row r="907" spans="1:20" ht="16.5">
      <c r="A907" s="179"/>
      <c r="B907" s="179"/>
      <c r="C907" s="179"/>
      <c r="D907" s="189"/>
      <c r="E907" s="184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</row>
    <row r="908" spans="1:20" ht="16.5">
      <c r="A908" s="179"/>
      <c r="B908" s="179"/>
      <c r="C908" s="179"/>
      <c r="D908" s="189"/>
      <c r="E908" s="184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</row>
    <row r="909" spans="1:20" ht="16.5">
      <c r="A909" s="179"/>
      <c r="B909" s="179"/>
      <c r="C909" s="179"/>
      <c r="D909" s="189"/>
      <c r="E909" s="184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</row>
    <row r="910" spans="1:20" ht="16.5">
      <c r="A910" s="179"/>
      <c r="B910" s="179"/>
      <c r="C910" s="179"/>
      <c r="D910" s="189"/>
      <c r="E910" s="184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</row>
    <row r="911" spans="1:20" ht="16.5">
      <c r="A911" s="179"/>
      <c r="B911" s="179"/>
      <c r="C911" s="179"/>
      <c r="D911" s="189"/>
      <c r="E911" s="184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</row>
    <row r="912" spans="1:20" ht="16.5">
      <c r="A912" s="179"/>
      <c r="B912" s="179"/>
      <c r="C912" s="179"/>
      <c r="D912" s="189"/>
      <c r="E912" s="184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</row>
    <row r="913" spans="1:20" ht="16.5">
      <c r="A913" s="179"/>
      <c r="B913" s="179"/>
      <c r="C913" s="179"/>
      <c r="D913" s="189"/>
      <c r="E913" s="184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</row>
    <row r="914" spans="1:20" ht="16.5">
      <c r="A914" s="179"/>
      <c r="B914" s="179"/>
      <c r="C914" s="179"/>
      <c r="D914" s="189"/>
      <c r="E914" s="184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</row>
    <row r="915" spans="1:20" ht="16.5">
      <c r="A915" s="179"/>
      <c r="B915" s="179"/>
      <c r="C915" s="179"/>
      <c r="D915" s="189"/>
      <c r="E915" s="184"/>
      <c r="F915" s="179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</row>
    <row r="916" spans="1:20" ht="16.5">
      <c r="A916" s="179"/>
      <c r="B916" s="179"/>
      <c r="C916" s="179"/>
      <c r="D916" s="189"/>
      <c r="E916" s="184"/>
      <c r="F916" s="179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</row>
    <row r="917" spans="1:20" ht="16.5">
      <c r="A917" s="179"/>
      <c r="B917" s="179"/>
      <c r="C917" s="179"/>
      <c r="D917" s="189"/>
      <c r="E917" s="184"/>
      <c r="F917" s="179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</row>
    <row r="918" spans="1:20" ht="16.5">
      <c r="A918" s="179"/>
      <c r="B918" s="179"/>
      <c r="C918" s="179"/>
      <c r="D918" s="189"/>
      <c r="E918" s="184"/>
      <c r="F918" s="179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</row>
    <row r="919" spans="1:20" ht="16.5">
      <c r="A919" s="179"/>
      <c r="B919" s="179"/>
      <c r="C919" s="179"/>
      <c r="D919" s="189"/>
      <c r="E919" s="184"/>
      <c r="F919" s="179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</row>
    <row r="920" spans="1:20" ht="16.5">
      <c r="A920" s="179"/>
      <c r="B920" s="179"/>
      <c r="C920" s="179"/>
      <c r="D920" s="189"/>
      <c r="E920" s="184"/>
      <c r="F920" s="179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</row>
    <row r="921" spans="1:20" ht="16.5">
      <c r="A921" s="179"/>
      <c r="B921" s="179"/>
      <c r="C921" s="179"/>
      <c r="D921" s="189"/>
      <c r="E921" s="184"/>
      <c r="F921" s="179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</row>
    <row r="922" spans="1:20" ht="16.5">
      <c r="A922" s="179"/>
      <c r="B922" s="179"/>
      <c r="C922" s="179"/>
      <c r="D922" s="189"/>
      <c r="E922" s="184"/>
      <c r="F922" s="179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</row>
    <row r="923" spans="1:20" ht="16.5">
      <c r="A923" s="179"/>
      <c r="B923" s="179"/>
      <c r="C923" s="179"/>
      <c r="D923" s="189"/>
      <c r="E923" s="184"/>
      <c r="F923" s="179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</row>
    <row r="924" spans="1:20" ht="16.5">
      <c r="A924" s="179"/>
      <c r="B924" s="179"/>
      <c r="C924" s="179"/>
      <c r="D924" s="189"/>
      <c r="E924" s="184"/>
      <c r="F924" s="179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</row>
    <row r="925" spans="1:20" ht="16.5">
      <c r="A925" s="179"/>
      <c r="B925" s="179"/>
      <c r="C925" s="179"/>
      <c r="D925" s="189"/>
      <c r="E925" s="184"/>
      <c r="F925" s="179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</row>
    <row r="926" spans="1:20" ht="16.5">
      <c r="A926" s="179"/>
      <c r="B926" s="179"/>
      <c r="C926" s="179"/>
      <c r="D926" s="189"/>
      <c r="E926" s="184"/>
      <c r="F926" s="179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</row>
    <row r="927" spans="1:20" ht="16.5">
      <c r="A927" s="179"/>
      <c r="B927" s="179"/>
      <c r="C927" s="179"/>
      <c r="D927" s="189"/>
      <c r="E927" s="184"/>
      <c r="F927" s="179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</row>
    <row r="928" spans="1:20" ht="16.5">
      <c r="A928" s="179"/>
      <c r="B928" s="179"/>
      <c r="C928" s="179"/>
      <c r="D928" s="189"/>
      <c r="E928" s="184"/>
      <c r="F928" s="179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</row>
    <row r="929" spans="1:20" ht="16.5">
      <c r="A929" s="179"/>
      <c r="B929" s="179"/>
      <c r="C929" s="179"/>
      <c r="D929" s="189"/>
      <c r="E929" s="184"/>
      <c r="F929" s="179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</row>
    <row r="930" spans="1:20" ht="16.5">
      <c r="A930" s="179"/>
      <c r="B930" s="179"/>
      <c r="C930" s="179"/>
      <c r="D930" s="189"/>
      <c r="E930" s="184"/>
      <c r="F930" s="179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</row>
    <row r="931" spans="1:20" ht="16.5">
      <c r="A931" s="179"/>
      <c r="B931" s="179"/>
      <c r="C931" s="179"/>
      <c r="D931" s="189"/>
      <c r="E931" s="184"/>
      <c r="F931" s="179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</row>
    <row r="932" spans="1:20" ht="16.5">
      <c r="A932" s="179"/>
      <c r="B932" s="179"/>
      <c r="C932" s="179"/>
      <c r="D932" s="189"/>
      <c r="E932" s="184"/>
      <c r="F932" s="179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</row>
    <row r="933" spans="1:20" ht="16.5">
      <c r="A933" s="179"/>
      <c r="B933" s="179"/>
      <c r="C933" s="179"/>
      <c r="D933" s="189"/>
      <c r="E933" s="184"/>
      <c r="F933" s="179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</row>
    <row r="934" spans="1:20" ht="16.5">
      <c r="A934" s="179"/>
      <c r="B934" s="179"/>
      <c r="C934" s="179"/>
      <c r="D934" s="189"/>
      <c r="E934" s="184"/>
      <c r="F934" s="179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</row>
    <row r="935" spans="1:20" ht="16.5">
      <c r="A935" s="179"/>
      <c r="B935" s="179"/>
      <c r="C935" s="179"/>
      <c r="D935" s="189"/>
      <c r="E935" s="184"/>
      <c r="F935" s="179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</row>
    <row r="936" spans="1:20" ht="16.5">
      <c r="A936" s="179"/>
      <c r="B936" s="179"/>
      <c r="C936" s="179"/>
      <c r="D936" s="189"/>
      <c r="E936" s="184"/>
      <c r="F936" s="179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</row>
    <row r="937" spans="1:20" ht="16.5">
      <c r="A937" s="179"/>
      <c r="B937" s="179"/>
      <c r="C937" s="179"/>
      <c r="D937" s="189"/>
      <c r="E937" s="184"/>
      <c r="F937" s="179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</row>
    <row r="938" spans="1:20" ht="16.5">
      <c r="A938" s="179"/>
      <c r="B938" s="179"/>
      <c r="C938" s="179"/>
      <c r="D938" s="189"/>
      <c r="E938" s="184"/>
      <c r="F938" s="179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</row>
    <row r="939" spans="1:20" ht="16.5">
      <c r="A939" s="179"/>
      <c r="B939" s="179"/>
      <c r="C939" s="179"/>
      <c r="D939" s="189"/>
      <c r="E939" s="184"/>
      <c r="F939" s="179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</row>
    <row r="940" spans="1:20" ht="16.5">
      <c r="A940" s="179"/>
      <c r="B940" s="179"/>
      <c r="C940" s="179"/>
      <c r="D940" s="189"/>
      <c r="E940" s="184"/>
      <c r="F940" s="179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</row>
    <row r="941" spans="1:20" ht="16.5">
      <c r="A941" s="179"/>
      <c r="B941" s="179"/>
      <c r="C941" s="179"/>
      <c r="D941" s="189"/>
      <c r="E941" s="184"/>
      <c r="F941" s="179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</row>
    <row r="942" spans="1:20" ht="16.5">
      <c r="A942" s="179"/>
      <c r="B942" s="179"/>
      <c r="C942" s="179"/>
      <c r="D942" s="189"/>
      <c r="E942" s="184"/>
      <c r="F942" s="179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</row>
    <row r="943" spans="1:20" ht="16.5">
      <c r="A943" s="179"/>
      <c r="B943" s="179"/>
      <c r="C943" s="179"/>
      <c r="D943" s="189"/>
      <c r="E943" s="184"/>
      <c r="F943" s="179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</row>
    <row r="944" spans="1:20" ht="16.5">
      <c r="A944" s="179"/>
      <c r="B944" s="179"/>
      <c r="C944" s="179"/>
      <c r="D944" s="189"/>
      <c r="E944" s="184"/>
      <c r="F944" s="179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</row>
    <row r="945" spans="1:20" ht="16.5">
      <c r="A945" s="179"/>
      <c r="B945" s="179"/>
      <c r="C945" s="179"/>
      <c r="D945" s="189"/>
      <c r="E945" s="184"/>
      <c r="F945" s="179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</row>
    <row r="946" spans="1:20" ht="16.5">
      <c r="A946" s="179"/>
      <c r="B946" s="179"/>
      <c r="C946" s="179"/>
      <c r="D946" s="189"/>
      <c r="E946" s="184"/>
      <c r="F946" s="179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</row>
    <row r="947" spans="1:20" ht="16.5">
      <c r="A947" s="179"/>
      <c r="B947" s="179"/>
      <c r="C947" s="179"/>
      <c r="D947" s="189"/>
      <c r="E947" s="184"/>
      <c r="F947" s="179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</row>
    <row r="948" spans="1:20" ht="16.5">
      <c r="A948" s="179"/>
      <c r="B948" s="179"/>
      <c r="C948" s="179"/>
      <c r="D948" s="189"/>
      <c r="E948" s="184"/>
      <c r="F948" s="179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</row>
    <row r="949" spans="1:20" ht="16.5">
      <c r="A949" s="179"/>
      <c r="B949" s="179"/>
      <c r="C949" s="179"/>
      <c r="D949" s="189"/>
      <c r="E949" s="184"/>
      <c r="F949" s="179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</row>
    <row r="950" spans="1:20" ht="16.5">
      <c r="A950" s="179"/>
      <c r="B950" s="179"/>
      <c r="C950" s="179"/>
      <c r="D950" s="189"/>
      <c r="E950" s="184"/>
      <c r="F950" s="179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</row>
    <row r="951" spans="1:20" ht="16.5">
      <c r="A951" s="179"/>
      <c r="B951" s="179"/>
      <c r="C951" s="179"/>
      <c r="D951" s="189"/>
      <c r="E951" s="184"/>
      <c r="F951" s="179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</row>
    <row r="952" spans="1:20" ht="16.5">
      <c r="A952" s="179"/>
      <c r="B952" s="179"/>
      <c r="C952" s="179"/>
      <c r="D952" s="189"/>
      <c r="E952" s="184"/>
      <c r="F952" s="179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</row>
    <row r="953" spans="1:20" ht="16.5">
      <c r="A953" s="179"/>
      <c r="B953" s="179"/>
      <c r="C953" s="179"/>
      <c r="D953" s="189"/>
      <c r="E953" s="184"/>
      <c r="F953" s="179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</row>
    <row r="954" spans="1:20" ht="16.5">
      <c r="A954" s="179"/>
      <c r="B954" s="179"/>
      <c r="C954" s="179"/>
      <c r="D954" s="189"/>
      <c r="E954" s="184"/>
      <c r="F954" s="179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</row>
    <row r="955" spans="1:20" ht="16.5">
      <c r="A955" s="179"/>
      <c r="B955" s="179"/>
      <c r="C955" s="179"/>
      <c r="D955" s="189"/>
      <c r="E955" s="184"/>
      <c r="F955" s="179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</row>
    <row r="956" spans="1:20" ht="16.5">
      <c r="A956" s="179"/>
      <c r="B956" s="179"/>
      <c r="C956" s="179"/>
      <c r="D956" s="189"/>
      <c r="E956" s="184"/>
      <c r="F956" s="179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</row>
    <row r="957" spans="1:20" ht="16.5">
      <c r="A957" s="179"/>
      <c r="B957" s="179"/>
      <c r="C957" s="179"/>
      <c r="D957" s="189"/>
      <c r="E957" s="184"/>
      <c r="F957" s="179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</row>
    <row r="958" spans="1:20" ht="16.5">
      <c r="A958" s="179"/>
      <c r="B958" s="179"/>
      <c r="C958" s="179"/>
      <c r="D958" s="189"/>
      <c r="E958" s="184"/>
      <c r="F958" s="179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</row>
    <row r="959" spans="1:20" ht="16.5">
      <c r="A959" s="179"/>
      <c r="B959" s="179"/>
      <c r="C959" s="179"/>
      <c r="D959" s="189"/>
      <c r="E959" s="184"/>
      <c r="F959" s="179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</row>
    <row r="960" spans="1:20" ht="16.5">
      <c r="A960" s="179"/>
      <c r="B960" s="179"/>
      <c r="C960" s="179"/>
      <c r="D960" s="189"/>
      <c r="E960" s="184"/>
      <c r="F960" s="179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</row>
    <row r="961" spans="1:20" ht="16.5">
      <c r="A961" s="179"/>
      <c r="B961" s="179"/>
      <c r="C961" s="179"/>
      <c r="D961" s="189"/>
      <c r="E961" s="184"/>
      <c r="F961" s="179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</row>
    <row r="962" spans="1:20" ht="16.5">
      <c r="A962" s="179"/>
      <c r="B962" s="179"/>
      <c r="C962" s="179"/>
      <c r="D962" s="189"/>
      <c r="E962" s="184"/>
      <c r="F962" s="179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</row>
    <row r="963" spans="1:20" ht="16.5">
      <c r="A963" s="179"/>
      <c r="B963" s="179"/>
      <c r="C963" s="179"/>
      <c r="D963" s="189"/>
      <c r="E963" s="184"/>
      <c r="F963" s="179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</row>
    <row r="964" spans="1:20" ht="16.5">
      <c r="A964" s="179"/>
      <c r="B964" s="179"/>
      <c r="C964" s="179"/>
      <c r="D964" s="189"/>
      <c r="E964" s="184"/>
      <c r="F964" s="179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</row>
    <row r="965" spans="1:20" ht="16.5">
      <c r="A965" s="179"/>
      <c r="B965" s="179"/>
      <c r="C965" s="179"/>
      <c r="D965" s="189"/>
      <c r="E965" s="184"/>
      <c r="F965" s="179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</row>
    <row r="966" spans="1:20" ht="16.5">
      <c r="A966" s="179"/>
      <c r="B966" s="179"/>
      <c r="C966" s="179"/>
      <c r="D966" s="189"/>
      <c r="E966" s="184"/>
      <c r="F966" s="179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</row>
    <row r="967" spans="1:20" ht="16.5">
      <c r="A967" s="179"/>
      <c r="B967" s="179"/>
      <c r="C967" s="179"/>
      <c r="D967" s="189"/>
      <c r="E967" s="184"/>
      <c r="F967" s="179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</row>
    <row r="968" spans="1:20" ht="16.5">
      <c r="A968" s="179"/>
      <c r="B968" s="179"/>
      <c r="C968" s="179"/>
      <c r="D968" s="189"/>
      <c r="E968" s="184"/>
      <c r="F968" s="179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</row>
    <row r="969" spans="1:20" ht="16.5">
      <c r="A969" s="179"/>
      <c r="B969" s="179"/>
      <c r="C969" s="179"/>
      <c r="D969" s="189"/>
      <c r="E969" s="184"/>
      <c r="F969" s="179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</row>
    <row r="970" spans="1:20" ht="16.5">
      <c r="A970" s="179"/>
      <c r="B970" s="179"/>
      <c r="C970" s="179"/>
      <c r="D970" s="189"/>
      <c r="E970" s="184"/>
      <c r="F970" s="179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</row>
    <row r="971" spans="1:20" ht="16.5">
      <c r="A971" s="179"/>
      <c r="B971" s="179"/>
      <c r="C971" s="179"/>
      <c r="D971" s="189"/>
      <c r="E971" s="184"/>
      <c r="F971" s="179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</row>
    <row r="972" spans="1:20" ht="16.5">
      <c r="A972" s="179"/>
      <c r="B972" s="179"/>
      <c r="C972" s="179"/>
      <c r="D972" s="189"/>
      <c r="E972" s="184"/>
      <c r="F972" s="179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</row>
    <row r="973" spans="1:20" ht="16.5">
      <c r="A973" s="179"/>
      <c r="B973" s="179"/>
      <c r="C973" s="179"/>
      <c r="D973" s="189"/>
      <c r="E973" s="184"/>
      <c r="F973" s="179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</row>
    <row r="974" spans="1:20" ht="16.5">
      <c r="A974" s="179"/>
      <c r="B974" s="179"/>
      <c r="C974" s="179"/>
      <c r="D974" s="189"/>
      <c r="E974" s="184"/>
      <c r="F974" s="179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</row>
    <row r="975" spans="1:20" ht="16.5">
      <c r="A975" s="179"/>
      <c r="B975" s="179"/>
      <c r="C975" s="179"/>
      <c r="D975" s="189"/>
      <c r="E975" s="184"/>
      <c r="F975" s="179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</row>
    <row r="976" spans="1:20" ht="16.5">
      <c r="A976" s="179"/>
      <c r="B976" s="179"/>
      <c r="C976" s="179"/>
      <c r="D976" s="189"/>
      <c r="E976" s="184"/>
      <c r="F976" s="179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</row>
    <row r="977" spans="1:20" ht="16.5">
      <c r="A977" s="179"/>
      <c r="B977" s="179"/>
      <c r="C977" s="179"/>
      <c r="D977" s="189"/>
      <c r="E977" s="184"/>
      <c r="F977" s="179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</row>
    <row r="978" spans="1:20" ht="16.5">
      <c r="A978" s="179"/>
      <c r="B978" s="179"/>
      <c r="C978" s="179"/>
      <c r="D978" s="189"/>
      <c r="E978" s="184"/>
      <c r="F978" s="179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</row>
    <row r="979" spans="1:20" ht="16.5">
      <c r="A979" s="179"/>
      <c r="B979" s="179"/>
      <c r="C979" s="179"/>
      <c r="D979" s="189"/>
      <c r="E979" s="184"/>
      <c r="F979" s="179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</row>
    <row r="980" spans="1:20" ht="16.5">
      <c r="A980" s="179"/>
      <c r="B980" s="179"/>
      <c r="C980" s="179"/>
      <c r="D980" s="189"/>
      <c r="E980" s="184"/>
      <c r="F980" s="179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</row>
    <row r="981" spans="1:20" ht="16.5">
      <c r="A981" s="179"/>
      <c r="B981" s="179"/>
      <c r="C981" s="179"/>
      <c r="D981" s="189"/>
      <c r="E981" s="184"/>
      <c r="F981" s="179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</row>
    <row r="982" spans="1:20" ht="16.5">
      <c r="A982" s="179"/>
      <c r="B982" s="179"/>
      <c r="C982" s="179"/>
      <c r="D982" s="189"/>
      <c r="E982" s="184"/>
      <c r="F982" s="179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</row>
    <row r="983" spans="1:20" ht="16.5">
      <c r="A983" s="179"/>
      <c r="B983" s="179"/>
      <c r="C983" s="179"/>
      <c r="D983" s="189"/>
      <c r="E983" s="184"/>
      <c r="F983" s="179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</row>
    <row r="984" spans="1:20" ht="16.5">
      <c r="A984" s="179"/>
      <c r="B984" s="179"/>
      <c r="C984" s="179"/>
      <c r="D984" s="189"/>
      <c r="E984" s="184"/>
      <c r="F984" s="179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</row>
    <row r="985" spans="1:20" ht="16.5">
      <c r="A985" s="179"/>
      <c r="B985" s="179"/>
      <c r="C985" s="179"/>
      <c r="D985" s="189"/>
      <c r="E985" s="184"/>
      <c r="F985" s="179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</row>
    <row r="986" spans="1:20" ht="16.5">
      <c r="A986" s="179"/>
      <c r="B986" s="179"/>
      <c r="C986" s="179"/>
      <c r="D986" s="189"/>
      <c r="E986" s="184"/>
      <c r="F986" s="179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</row>
    <row r="987" spans="1:20" ht="16.5">
      <c r="A987" s="179"/>
      <c r="B987" s="179"/>
      <c r="C987" s="179"/>
      <c r="D987" s="189"/>
      <c r="E987" s="184"/>
      <c r="F987" s="179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</row>
    <row r="988" spans="1:20" ht="16.5">
      <c r="A988" s="179"/>
      <c r="B988" s="179"/>
      <c r="C988" s="179"/>
      <c r="D988" s="189"/>
      <c r="E988" s="184"/>
      <c r="F988" s="179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</row>
    <row r="989" spans="1:20" ht="16.5">
      <c r="A989" s="179"/>
      <c r="B989" s="179"/>
      <c r="C989" s="179"/>
      <c r="D989" s="189"/>
      <c r="E989" s="184"/>
      <c r="F989" s="179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</row>
    <row r="990" spans="1:20" ht="16.5">
      <c r="A990" s="179"/>
      <c r="B990" s="179"/>
      <c r="C990" s="179"/>
      <c r="D990" s="189"/>
      <c r="E990" s="184"/>
      <c r="F990" s="179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</row>
    <row r="991" spans="1:20" ht="16.5">
      <c r="A991" s="179"/>
      <c r="B991" s="179"/>
      <c r="C991" s="179"/>
      <c r="D991" s="189"/>
      <c r="E991" s="184"/>
      <c r="F991" s="179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</row>
    <row r="992" spans="1:20" ht="16.5">
      <c r="A992" s="179"/>
      <c r="B992" s="179"/>
      <c r="C992" s="179"/>
      <c r="D992" s="189"/>
      <c r="E992" s="184"/>
      <c r="F992" s="179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</row>
    <row r="993" spans="1:20" ht="16.5">
      <c r="A993" s="179"/>
      <c r="B993" s="179"/>
      <c r="C993" s="179"/>
      <c r="D993" s="189"/>
      <c r="E993" s="184"/>
      <c r="F993" s="179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</row>
    <row r="994" spans="1:20" ht="16.5">
      <c r="A994" s="179"/>
      <c r="B994" s="179"/>
      <c r="C994" s="179"/>
      <c r="D994" s="189"/>
      <c r="E994" s="184"/>
      <c r="F994" s="179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</row>
    <row r="995" spans="1:20" ht="16.5">
      <c r="A995" s="179"/>
      <c r="B995" s="179"/>
      <c r="C995" s="179"/>
      <c r="D995" s="189"/>
      <c r="E995" s="184"/>
      <c r="F995" s="179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</row>
    <row r="996" spans="1:20" ht="16.5">
      <c r="A996" s="179"/>
      <c r="B996" s="179"/>
      <c r="C996" s="179"/>
      <c r="D996" s="189"/>
      <c r="E996" s="184"/>
      <c r="F996" s="179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</row>
    <row r="997" spans="1:20" ht="16.5">
      <c r="A997" s="179"/>
      <c r="B997" s="179"/>
      <c r="C997" s="179"/>
      <c r="D997" s="189"/>
      <c r="E997" s="184"/>
      <c r="F997" s="179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</row>
    <row r="998" spans="1:20" ht="16.5">
      <c r="A998" s="179"/>
      <c r="B998" s="179"/>
      <c r="C998" s="179"/>
      <c r="D998" s="189"/>
      <c r="E998" s="184"/>
      <c r="F998" s="179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</row>
    <row r="999" spans="1:20" ht="16.5">
      <c r="A999" s="179"/>
      <c r="B999" s="179"/>
      <c r="C999" s="179"/>
      <c r="D999" s="189"/>
      <c r="E999" s="184"/>
      <c r="F999" s="179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</row>
    <row r="1000" spans="1:20" ht="16.5">
      <c r="A1000" s="179"/>
      <c r="B1000" s="179"/>
      <c r="C1000" s="179"/>
      <c r="D1000" s="189"/>
      <c r="E1000" s="184"/>
      <c r="F1000" s="179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</row>
  </sheetData>
  <conditionalFormatting sqref="D2:D1000">
    <cfRule type="expression" dxfId="3" priority="1">
      <formula>D2&gt;0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</sheetPr>
  <dimension ref="A1:R99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.75" customHeight="1"/>
  <cols>
    <col min="1" max="1" width="25.140625" customWidth="1"/>
    <col min="2" max="2" width="25.85546875" customWidth="1"/>
    <col min="3" max="3" width="22" customWidth="1"/>
    <col min="4" max="4" width="24.5703125" customWidth="1"/>
    <col min="5" max="5" width="20.5703125" customWidth="1"/>
    <col min="6" max="10" width="11" customWidth="1"/>
  </cols>
  <sheetData>
    <row r="1" spans="1:18" ht="33" customHeight="1">
      <c r="A1" s="56" t="s">
        <v>0</v>
      </c>
      <c r="B1" s="56" t="s">
        <v>173</v>
      </c>
      <c r="C1" s="56" t="s">
        <v>48</v>
      </c>
      <c r="D1" s="56" t="s">
        <v>49</v>
      </c>
      <c r="E1" s="190"/>
      <c r="F1" s="58"/>
      <c r="G1" s="58"/>
      <c r="H1" s="58"/>
      <c r="I1" s="58"/>
      <c r="J1" s="58"/>
      <c r="K1" s="7"/>
      <c r="L1" s="7"/>
      <c r="M1" s="7"/>
      <c r="N1" s="7"/>
      <c r="O1" s="7"/>
      <c r="P1" s="7"/>
      <c r="Q1" s="7"/>
      <c r="R1" s="7"/>
    </row>
    <row r="2" spans="1:18">
      <c r="A2" s="36" t="s">
        <v>25</v>
      </c>
      <c r="B2" s="37" t="s">
        <v>1000</v>
      </c>
      <c r="C2" s="125"/>
      <c r="D2" s="125"/>
      <c r="E2" s="58"/>
      <c r="F2" s="58"/>
      <c r="G2" s="58"/>
      <c r="H2" s="58"/>
      <c r="I2" s="58"/>
      <c r="J2" s="58"/>
      <c r="K2" s="7"/>
      <c r="L2" s="7"/>
      <c r="M2" s="7"/>
      <c r="N2" s="7"/>
      <c r="O2" s="7"/>
      <c r="P2" s="7"/>
      <c r="Q2" s="7"/>
      <c r="R2" s="7"/>
    </row>
    <row r="3" spans="1:18">
      <c r="A3" s="36" t="s">
        <v>25</v>
      </c>
      <c r="B3" s="37" t="s">
        <v>137</v>
      </c>
      <c r="C3" s="125"/>
      <c r="D3" s="125"/>
      <c r="E3" s="58"/>
      <c r="F3" s="58"/>
      <c r="G3" s="58"/>
      <c r="H3" s="58"/>
      <c r="I3" s="58"/>
      <c r="J3" s="58"/>
      <c r="K3" s="7"/>
      <c r="L3" s="7"/>
      <c r="M3" s="7"/>
      <c r="N3" s="7"/>
      <c r="O3" s="7"/>
      <c r="P3" s="7"/>
      <c r="Q3" s="7"/>
      <c r="R3" s="7"/>
    </row>
    <row r="4" spans="1:18">
      <c r="A4" s="36" t="s">
        <v>25</v>
      </c>
      <c r="B4" s="37" t="s">
        <v>1001</v>
      </c>
      <c r="C4" s="125"/>
      <c r="D4" s="125"/>
      <c r="E4" s="69"/>
      <c r="F4" s="69"/>
      <c r="G4" s="69"/>
      <c r="H4" s="69"/>
      <c r="I4" s="69"/>
      <c r="J4" s="69"/>
      <c r="K4" s="7"/>
      <c r="L4" s="7"/>
      <c r="M4" s="7"/>
      <c r="N4" s="7"/>
      <c r="O4" s="7"/>
      <c r="P4" s="7"/>
      <c r="Q4" s="7"/>
      <c r="R4" s="7"/>
    </row>
    <row r="5" spans="1:18">
      <c r="A5" s="36" t="s">
        <v>25</v>
      </c>
      <c r="B5" s="42" t="s">
        <v>1002</v>
      </c>
      <c r="C5" s="125"/>
      <c r="D5" s="125"/>
      <c r="E5" s="69"/>
      <c r="F5" s="69"/>
      <c r="G5" s="69"/>
      <c r="H5" s="69"/>
      <c r="I5" s="69"/>
      <c r="J5" s="69"/>
      <c r="K5" s="7"/>
      <c r="L5" s="7"/>
      <c r="M5" s="7"/>
      <c r="N5" s="7"/>
      <c r="O5" s="7"/>
      <c r="P5" s="7"/>
      <c r="Q5" s="7"/>
      <c r="R5" s="7"/>
    </row>
    <row r="6" spans="1:18">
      <c r="A6" s="36" t="s">
        <v>25</v>
      </c>
      <c r="B6" s="37" t="s">
        <v>1003</v>
      </c>
      <c r="C6" s="125"/>
      <c r="D6" s="125"/>
      <c r="E6" s="69"/>
      <c r="F6" s="69"/>
      <c r="G6" s="69"/>
      <c r="H6" s="69"/>
      <c r="I6" s="69"/>
      <c r="J6" s="69"/>
      <c r="K6" s="7"/>
      <c r="L6" s="7"/>
      <c r="M6" s="7"/>
      <c r="N6" s="7"/>
      <c r="O6" s="7"/>
      <c r="P6" s="7"/>
      <c r="Q6" s="7"/>
      <c r="R6" s="7"/>
    </row>
    <row r="7" spans="1:18">
      <c r="A7" s="36" t="s">
        <v>24</v>
      </c>
      <c r="B7" s="37" t="s">
        <v>1004</v>
      </c>
      <c r="C7" s="125"/>
      <c r="D7" s="125"/>
      <c r="E7" s="69"/>
      <c r="F7" s="69"/>
      <c r="G7" s="69"/>
      <c r="H7" s="69"/>
      <c r="I7" s="69"/>
      <c r="J7" s="69"/>
      <c r="K7" s="7"/>
      <c r="L7" s="7"/>
      <c r="M7" s="7"/>
      <c r="N7" s="7"/>
      <c r="O7" s="7"/>
      <c r="P7" s="7"/>
      <c r="Q7" s="7"/>
      <c r="R7" s="7"/>
    </row>
    <row r="8" spans="1:18">
      <c r="A8" s="36" t="s">
        <v>24</v>
      </c>
      <c r="B8" s="37" t="s">
        <v>129</v>
      </c>
      <c r="C8" s="125"/>
      <c r="D8" s="125"/>
      <c r="E8" s="69"/>
      <c r="F8" s="69"/>
      <c r="G8" s="69"/>
      <c r="H8" s="69"/>
      <c r="I8" s="69"/>
      <c r="J8" s="69"/>
      <c r="K8" s="7"/>
      <c r="L8" s="7"/>
      <c r="M8" s="7"/>
      <c r="N8" s="7"/>
      <c r="O8" s="7"/>
      <c r="P8" s="7"/>
      <c r="Q8" s="7"/>
      <c r="R8" s="7"/>
    </row>
    <row r="9" spans="1:18">
      <c r="A9" s="36" t="s">
        <v>24</v>
      </c>
      <c r="B9" s="37" t="s">
        <v>132</v>
      </c>
      <c r="C9" s="125"/>
      <c r="D9" s="125"/>
      <c r="E9" s="69"/>
      <c r="F9" s="69"/>
      <c r="G9" s="69"/>
      <c r="H9" s="69"/>
      <c r="I9" s="69"/>
      <c r="J9" s="69"/>
      <c r="K9" s="7"/>
      <c r="L9" s="7"/>
      <c r="M9" s="7"/>
      <c r="N9" s="7"/>
      <c r="O9" s="7"/>
      <c r="P9" s="7"/>
      <c r="Q9" s="7"/>
      <c r="R9" s="7"/>
    </row>
    <row r="10" spans="1:18">
      <c r="A10" s="36" t="s">
        <v>24</v>
      </c>
      <c r="B10" s="37" t="s">
        <v>131</v>
      </c>
      <c r="C10" s="125"/>
      <c r="D10" s="125"/>
      <c r="E10" s="69"/>
      <c r="F10" s="69"/>
      <c r="G10" s="69"/>
      <c r="H10" s="69"/>
      <c r="I10" s="69"/>
      <c r="J10" s="69"/>
      <c r="K10" s="7"/>
      <c r="L10" s="7"/>
      <c r="M10" s="7"/>
      <c r="N10" s="7"/>
      <c r="O10" s="7"/>
      <c r="P10" s="7"/>
      <c r="Q10" s="7"/>
      <c r="R10" s="7"/>
    </row>
    <row r="11" spans="1:18">
      <c r="A11" s="36" t="s">
        <v>24</v>
      </c>
      <c r="B11" s="42" t="s">
        <v>130</v>
      </c>
      <c r="C11" s="125"/>
      <c r="D11" s="125"/>
      <c r="E11" s="69"/>
      <c r="F11" s="69"/>
      <c r="G11" s="69"/>
      <c r="H11" s="69"/>
      <c r="I11" s="69"/>
      <c r="J11" s="69"/>
      <c r="K11" s="7"/>
      <c r="L11" s="7"/>
      <c r="M11" s="7"/>
      <c r="N11" s="7"/>
      <c r="O11" s="7"/>
      <c r="P11" s="7"/>
      <c r="Q11" s="7"/>
      <c r="R11" s="7"/>
    </row>
    <row r="12" spans="1:18">
      <c r="A12" s="36" t="s">
        <v>1005</v>
      </c>
      <c r="B12" s="42" t="s">
        <v>1006</v>
      </c>
      <c r="C12" s="125"/>
      <c r="D12" s="125"/>
      <c r="E12" s="69"/>
      <c r="F12" s="69"/>
      <c r="G12" s="69"/>
      <c r="H12" s="69"/>
      <c r="I12" s="69"/>
      <c r="J12" s="69"/>
      <c r="K12" s="7"/>
      <c r="L12" s="7"/>
      <c r="M12" s="7"/>
      <c r="N12" s="7"/>
      <c r="O12" s="7"/>
      <c r="P12" s="7"/>
      <c r="Q12" s="7"/>
      <c r="R12" s="7"/>
    </row>
    <row r="13" spans="1:18">
      <c r="A13" s="36" t="s">
        <v>1005</v>
      </c>
      <c r="B13" s="42" t="s">
        <v>1007</v>
      </c>
      <c r="C13" s="125"/>
      <c r="D13" s="125"/>
      <c r="E13" s="69"/>
      <c r="F13" s="69"/>
      <c r="G13" s="69"/>
      <c r="H13" s="69"/>
      <c r="I13" s="69"/>
      <c r="J13" s="69"/>
      <c r="K13" s="7"/>
      <c r="L13" s="7"/>
      <c r="M13" s="7"/>
      <c r="N13" s="7"/>
      <c r="O13" s="7"/>
      <c r="P13" s="7"/>
      <c r="Q13" s="7"/>
      <c r="R13" s="7"/>
    </row>
    <row r="14" spans="1:18">
      <c r="A14" s="36" t="s">
        <v>1005</v>
      </c>
      <c r="B14" s="42" t="s">
        <v>1008</v>
      </c>
      <c r="C14" s="125"/>
      <c r="D14" s="125"/>
      <c r="E14" s="69"/>
      <c r="F14" s="69"/>
      <c r="G14" s="69"/>
      <c r="H14" s="69"/>
      <c r="I14" s="69"/>
      <c r="J14" s="69"/>
      <c r="K14" s="7"/>
      <c r="L14" s="7"/>
      <c r="M14" s="7"/>
      <c r="N14" s="7"/>
      <c r="O14" s="7"/>
      <c r="P14" s="7"/>
      <c r="Q14" s="7"/>
      <c r="R14" s="7"/>
    </row>
    <row r="15" spans="1:18">
      <c r="A15" s="36" t="s">
        <v>1005</v>
      </c>
      <c r="B15" s="42" t="s">
        <v>1009</v>
      </c>
      <c r="C15" s="125"/>
      <c r="D15" s="125"/>
      <c r="E15" s="69"/>
      <c r="F15" s="69"/>
      <c r="G15" s="69"/>
      <c r="H15" s="69"/>
      <c r="I15" s="69"/>
      <c r="J15" s="69"/>
      <c r="K15" s="7"/>
      <c r="L15" s="7"/>
      <c r="M15" s="7"/>
      <c r="N15" s="7"/>
      <c r="O15" s="7"/>
      <c r="P15" s="7"/>
      <c r="Q15" s="7"/>
      <c r="R15" s="7"/>
    </row>
    <row r="16" spans="1:18">
      <c r="A16" s="36" t="s">
        <v>15</v>
      </c>
      <c r="B16" s="42" t="s">
        <v>1010</v>
      </c>
      <c r="C16" s="125"/>
      <c r="D16" s="125"/>
      <c r="E16" s="69"/>
      <c r="F16" s="69"/>
      <c r="G16" s="69"/>
      <c r="H16" s="69"/>
      <c r="I16" s="69"/>
      <c r="J16" s="69"/>
      <c r="K16" s="7"/>
      <c r="L16" s="7"/>
      <c r="M16" s="7"/>
      <c r="N16" s="7"/>
      <c r="O16" s="7"/>
      <c r="P16" s="7"/>
      <c r="Q16" s="7"/>
      <c r="R16" s="7"/>
    </row>
    <row r="17" spans="1:18">
      <c r="A17" s="36" t="s">
        <v>15</v>
      </c>
      <c r="B17" s="42" t="s">
        <v>77</v>
      </c>
      <c r="C17" s="125"/>
      <c r="D17" s="125"/>
      <c r="E17" s="69"/>
      <c r="F17" s="69"/>
      <c r="G17" s="69"/>
      <c r="H17" s="69"/>
      <c r="I17" s="69"/>
      <c r="J17" s="69"/>
      <c r="K17" s="7"/>
      <c r="L17" s="7"/>
      <c r="M17" s="7"/>
      <c r="N17" s="7"/>
      <c r="O17" s="7"/>
      <c r="P17" s="7"/>
      <c r="Q17" s="7"/>
      <c r="R17" s="7"/>
    </row>
    <row r="18" spans="1:18">
      <c r="A18" s="36" t="s">
        <v>15</v>
      </c>
      <c r="B18" s="42" t="s">
        <v>79</v>
      </c>
      <c r="C18" s="125"/>
      <c r="D18" s="125"/>
      <c r="E18" s="69"/>
      <c r="F18" s="69"/>
      <c r="G18" s="69"/>
      <c r="H18" s="69"/>
      <c r="I18" s="69"/>
      <c r="J18" s="69"/>
      <c r="K18" s="7"/>
      <c r="L18" s="7"/>
      <c r="M18" s="7"/>
      <c r="N18" s="7"/>
      <c r="O18" s="7"/>
      <c r="P18" s="7"/>
      <c r="Q18" s="7"/>
      <c r="R18" s="7"/>
    </row>
    <row r="19" spans="1:18">
      <c r="A19" s="36" t="s">
        <v>15</v>
      </c>
      <c r="B19" s="42" t="s">
        <v>78</v>
      </c>
      <c r="C19" s="125"/>
      <c r="D19" s="125"/>
      <c r="E19" s="69"/>
      <c r="F19" s="69"/>
      <c r="G19" s="69"/>
      <c r="H19" s="69"/>
      <c r="I19" s="69"/>
      <c r="J19" s="69"/>
      <c r="K19" s="7"/>
      <c r="L19" s="7"/>
      <c r="M19" s="7"/>
      <c r="N19" s="7"/>
      <c r="O19" s="7"/>
      <c r="P19" s="7"/>
      <c r="Q19" s="7"/>
      <c r="R19" s="7"/>
    </row>
    <row r="20" spans="1:18">
      <c r="A20" s="36" t="s">
        <v>15</v>
      </c>
      <c r="B20" s="37" t="s">
        <v>985</v>
      </c>
      <c r="C20" s="125"/>
      <c r="D20" s="125"/>
      <c r="E20" s="69"/>
      <c r="F20" s="69"/>
      <c r="G20" s="69"/>
      <c r="H20" s="69"/>
      <c r="I20" s="69"/>
      <c r="J20" s="69"/>
      <c r="K20" s="7"/>
      <c r="L20" s="7"/>
      <c r="M20" s="7"/>
      <c r="N20" s="7"/>
      <c r="O20" s="7"/>
      <c r="P20" s="7"/>
      <c r="Q20" s="7"/>
      <c r="R20" s="7"/>
    </row>
    <row r="21" spans="1:18">
      <c r="A21" s="36" t="s">
        <v>18</v>
      </c>
      <c r="B21" s="37" t="s">
        <v>103</v>
      </c>
      <c r="C21" s="125"/>
      <c r="D21" s="125"/>
      <c r="E21" s="69"/>
      <c r="F21" s="69"/>
      <c r="G21" s="69"/>
      <c r="H21" s="69"/>
      <c r="I21" s="69"/>
      <c r="J21" s="69"/>
      <c r="K21" s="7"/>
      <c r="L21" s="7"/>
      <c r="M21" s="7"/>
      <c r="N21" s="7"/>
      <c r="O21" s="7"/>
      <c r="P21" s="7"/>
      <c r="Q21" s="7"/>
      <c r="R21" s="7"/>
    </row>
    <row r="22" spans="1:18">
      <c r="A22" s="36" t="s">
        <v>18</v>
      </c>
      <c r="B22" s="37" t="s">
        <v>104</v>
      </c>
      <c r="C22" s="40"/>
      <c r="D22" s="40"/>
      <c r="E22" s="69"/>
      <c r="F22" s="69"/>
      <c r="G22" s="69"/>
      <c r="H22" s="69"/>
      <c r="I22" s="69"/>
      <c r="J22" s="69"/>
      <c r="K22" s="7"/>
      <c r="L22" s="7"/>
      <c r="M22" s="7"/>
      <c r="N22" s="7"/>
      <c r="O22" s="7"/>
      <c r="P22" s="7"/>
      <c r="Q22" s="7"/>
      <c r="R22" s="7"/>
    </row>
    <row r="23" spans="1:18">
      <c r="A23" s="36" t="s">
        <v>18</v>
      </c>
      <c r="B23" s="37" t="s">
        <v>1011</v>
      </c>
      <c r="C23" s="125"/>
      <c r="D23" s="125"/>
      <c r="E23" s="69"/>
      <c r="F23" s="69"/>
      <c r="G23" s="69"/>
      <c r="H23" s="69"/>
      <c r="I23" s="69"/>
      <c r="J23" s="69"/>
      <c r="K23" s="7"/>
      <c r="L23" s="7"/>
      <c r="M23" s="7"/>
      <c r="N23" s="7"/>
      <c r="O23" s="7"/>
      <c r="P23" s="7"/>
      <c r="Q23" s="7"/>
      <c r="R23" s="7"/>
    </row>
    <row r="24" spans="1:18">
      <c r="A24" s="36" t="s">
        <v>18</v>
      </c>
      <c r="B24" s="37" t="s">
        <v>1012</v>
      </c>
      <c r="C24" s="125"/>
      <c r="D24" s="125"/>
      <c r="E24" s="69"/>
      <c r="F24" s="69"/>
      <c r="G24" s="69"/>
      <c r="H24" s="69"/>
      <c r="I24" s="69"/>
      <c r="J24" s="69"/>
      <c r="K24" s="7"/>
      <c r="L24" s="7"/>
      <c r="M24" s="7"/>
      <c r="N24" s="7"/>
      <c r="O24" s="7"/>
      <c r="P24" s="7"/>
      <c r="Q24" s="7"/>
      <c r="R24" s="7"/>
    </row>
    <row r="25" spans="1:18">
      <c r="A25" s="36" t="s">
        <v>20</v>
      </c>
      <c r="B25" s="37" t="s">
        <v>1013</v>
      </c>
      <c r="C25" s="125"/>
      <c r="D25" s="125"/>
      <c r="E25" s="69"/>
      <c r="F25" s="69"/>
      <c r="G25" s="69"/>
      <c r="H25" s="69"/>
      <c r="I25" s="69"/>
      <c r="J25" s="69"/>
      <c r="K25" s="7"/>
      <c r="L25" s="7"/>
      <c r="M25" s="7"/>
      <c r="N25" s="7"/>
      <c r="O25" s="7"/>
      <c r="P25" s="7"/>
      <c r="Q25" s="7"/>
      <c r="R25" s="7"/>
    </row>
    <row r="26" spans="1:18">
      <c r="A26" s="36" t="s">
        <v>20</v>
      </c>
      <c r="B26" s="37" t="s">
        <v>1014</v>
      </c>
      <c r="C26" s="125"/>
      <c r="D26" s="125"/>
      <c r="E26" s="69"/>
      <c r="F26" s="69"/>
      <c r="G26" s="69"/>
      <c r="H26" s="69"/>
      <c r="I26" s="69"/>
      <c r="J26" s="69"/>
      <c r="K26" s="7"/>
      <c r="L26" s="7"/>
      <c r="M26" s="7"/>
      <c r="N26" s="7"/>
      <c r="O26" s="7"/>
      <c r="P26" s="7"/>
      <c r="Q26" s="7"/>
      <c r="R26" s="7"/>
    </row>
    <row r="27" spans="1:18">
      <c r="A27" s="36" t="s">
        <v>20</v>
      </c>
      <c r="B27" s="37" t="s">
        <v>1015</v>
      </c>
      <c r="C27" s="125"/>
      <c r="D27" s="125"/>
      <c r="E27" s="69"/>
      <c r="F27" s="69"/>
      <c r="G27" s="69"/>
      <c r="H27" s="69"/>
      <c r="I27" s="69"/>
      <c r="J27" s="69"/>
      <c r="K27" s="7"/>
      <c r="L27" s="7"/>
      <c r="M27" s="7"/>
      <c r="N27" s="7"/>
      <c r="O27" s="7"/>
      <c r="P27" s="7"/>
      <c r="Q27" s="7"/>
      <c r="R27" s="7"/>
    </row>
    <row r="28" spans="1:18">
      <c r="A28" s="36" t="s">
        <v>20</v>
      </c>
      <c r="B28" s="37" t="s">
        <v>88</v>
      </c>
      <c r="C28" s="125"/>
      <c r="D28" s="125"/>
      <c r="E28" s="69"/>
      <c r="F28" s="69"/>
      <c r="G28" s="69"/>
      <c r="H28" s="69"/>
      <c r="I28" s="69"/>
      <c r="J28" s="69"/>
      <c r="K28" s="7"/>
      <c r="L28" s="7"/>
      <c r="M28" s="7"/>
      <c r="N28" s="7"/>
      <c r="O28" s="7"/>
      <c r="P28" s="7"/>
      <c r="Q28" s="7"/>
      <c r="R28" s="7"/>
    </row>
    <row r="29" spans="1:18">
      <c r="A29" s="36" t="s">
        <v>20</v>
      </c>
      <c r="B29" s="37" t="s">
        <v>1016</v>
      </c>
      <c r="C29" s="125"/>
      <c r="D29" s="125"/>
      <c r="E29" s="69"/>
      <c r="F29" s="69"/>
      <c r="G29" s="69"/>
      <c r="H29" s="69"/>
      <c r="I29" s="69"/>
      <c r="J29" s="69"/>
      <c r="K29" s="7"/>
      <c r="L29" s="7"/>
      <c r="M29" s="7"/>
      <c r="N29" s="7"/>
      <c r="O29" s="7"/>
      <c r="P29" s="7"/>
      <c r="Q29" s="7"/>
      <c r="R29" s="7"/>
    </row>
    <row r="30" spans="1:18">
      <c r="A30" s="36" t="s">
        <v>20</v>
      </c>
      <c r="B30" s="37" t="s">
        <v>1017</v>
      </c>
      <c r="C30" s="125"/>
      <c r="D30" s="125"/>
      <c r="E30" s="69"/>
      <c r="F30" s="69"/>
      <c r="G30" s="69"/>
      <c r="H30" s="69"/>
      <c r="I30" s="69"/>
      <c r="J30" s="69"/>
      <c r="K30" s="7"/>
      <c r="L30" s="7"/>
      <c r="M30" s="7"/>
      <c r="N30" s="7"/>
      <c r="O30" s="7"/>
      <c r="P30" s="7"/>
      <c r="Q30" s="7"/>
      <c r="R30" s="7"/>
    </row>
    <row r="31" spans="1:18">
      <c r="A31" s="36" t="s">
        <v>1018</v>
      </c>
      <c r="B31" s="37" t="s">
        <v>71</v>
      </c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>
      <c r="A32" s="36" t="s">
        <v>1018</v>
      </c>
      <c r="B32" s="37" t="s">
        <v>110</v>
      </c>
      <c r="C32" s="40"/>
      <c r="D32" s="40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>
      <c r="A33" s="36" t="s">
        <v>1018</v>
      </c>
      <c r="B33" s="37" t="s">
        <v>1019</v>
      </c>
      <c r="C33" s="40"/>
      <c r="D33" s="40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>
      <c r="A34" s="36" t="s">
        <v>1018</v>
      </c>
      <c r="B34" s="37" t="s">
        <v>1020</v>
      </c>
      <c r="C34" s="40"/>
      <c r="D34" s="40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>
      <c r="A35" s="36" t="s">
        <v>1021</v>
      </c>
      <c r="B35" s="37" t="s">
        <v>95</v>
      </c>
      <c r="C35" s="40"/>
      <c r="D35" s="40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>
      <c r="A36" s="36" t="s">
        <v>1021</v>
      </c>
      <c r="B36" s="37" t="s">
        <v>1022</v>
      </c>
      <c r="C36" s="40"/>
      <c r="D36" s="40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>
      <c r="A37" s="36" t="s">
        <v>1021</v>
      </c>
      <c r="B37" s="37" t="s">
        <v>1023</v>
      </c>
      <c r="C37" s="40"/>
      <c r="D37" s="40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>
      <c r="A38" s="36" t="s">
        <v>1021</v>
      </c>
      <c r="B38" s="37" t="s">
        <v>124</v>
      </c>
      <c r="C38" s="40"/>
      <c r="D38" s="40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>
      <c r="A39" s="36" t="s">
        <v>21</v>
      </c>
      <c r="B39" s="37" t="s">
        <v>106</v>
      </c>
      <c r="C39" s="125"/>
      <c r="D39" s="40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>
      <c r="A40" s="36" t="s">
        <v>21</v>
      </c>
      <c r="B40" s="37" t="s">
        <v>117</v>
      </c>
      <c r="C40" s="40"/>
      <c r="D40" s="40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>
      <c r="A41" s="36" t="s">
        <v>21</v>
      </c>
      <c r="B41" s="37" t="s">
        <v>1024</v>
      </c>
      <c r="C41" s="40"/>
      <c r="D41" s="4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>
      <c r="A42" s="36" t="s">
        <v>21</v>
      </c>
      <c r="B42" s="37" t="s">
        <v>1025</v>
      </c>
      <c r="C42" s="40"/>
      <c r="D42" s="40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>
      <c r="A43" s="36" t="s">
        <v>22</v>
      </c>
      <c r="B43" s="37" t="s">
        <v>123</v>
      </c>
      <c r="C43" s="40"/>
      <c r="D43" s="125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>
      <c r="A44" s="36" t="s">
        <v>22</v>
      </c>
      <c r="B44" s="37" t="s">
        <v>120</v>
      </c>
      <c r="C44" s="40"/>
      <c r="D44" s="4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>
      <c r="A45" s="36" t="s">
        <v>22</v>
      </c>
      <c r="B45" s="37" t="s">
        <v>1026</v>
      </c>
      <c r="C45" s="40"/>
      <c r="D45" s="4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>
      <c r="A46" s="36" t="s">
        <v>22</v>
      </c>
      <c r="B46" s="37" t="s">
        <v>119</v>
      </c>
      <c r="C46" s="40"/>
      <c r="D46" s="12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>
      <c r="A47" s="36" t="s">
        <v>17</v>
      </c>
      <c r="B47" s="37" t="s">
        <v>86</v>
      </c>
      <c r="C47" s="40"/>
      <c r="D47" s="4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>
      <c r="A48" s="36" t="s">
        <v>17</v>
      </c>
      <c r="B48" s="37" t="s">
        <v>83</v>
      </c>
      <c r="C48" s="40"/>
      <c r="D48" s="4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>
      <c r="A49" s="191" t="s">
        <v>17</v>
      </c>
      <c r="B49" s="37" t="s">
        <v>1027</v>
      </c>
      <c r="C49" s="40"/>
      <c r="D49" s="4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>
      <c r="A50" s="36" t="s">
        <v>17</v>
      </c>
      <c r="B50" s="37" t="s">
        <v>1028</v>
      </c>
      <c r="C50" s="40"/>
      <c r="D50" s="4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>
      <c r="A51" s="36" t="s">
        <v>17</v>
      </c>
      <c r="B51" s="37" t="s">
        <v>1029</v>
      </c>
      <c r="C51" s="40"/>
      <c r="D51" s="4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>
      <c r="A52" s="36" t="s">
        <v>17</v>
      </c>
      <c r="B52" s="37" t="s">
        <v>1030</v>
      </c>
      <c r="C52" s="40"/>
      <c r="D52" s="4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>
      <c r="A53" s="36" t="s">
        <v>17</v>
      </c>
      <c r="B53" s="37" t="s">
        <v>1031</v>
      </c>
      <c r="C53" s="40"/>
      <c r="D53" s="4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>
      <c r="A54" s="18"/>
      <c r="B54" s="7"/>
      <c r="C54" s="40"/>
      <c r="D54" s="40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>
      <c r="A55" s="18"/>
      <c r="B55" s="7"/>
      <c r="C55" s="40"/>
      <c r="D55" s="40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>
      <c r="A56" s="18"/>
      <c r="B56" s="7"/>
      <c r="C56" s="40"/>
      <c r="D56" s="4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>
      <c r="A57" s="18"/>
      <c r="B57" s="7"/>
      <c r="C57" s="40"/>
      <c r="D57" s="4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>
      <c r="A58" s="18"/>
      <c r="B58" s="7"/>
      <c r="C58" s="40"/>
      <c r="D58" s="4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>
      <c r="A59" s="18"/>
      <c r="B59" s="7"/>
      <c r="C59" s="40"/>
      <c r="D59" s="40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>
      <c r="A60" s="18"/>
      <c r="B60" s="7"/>
      <c r="C60" s="40"/>
      <c r="D60" s="4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>
      <c r="A61" s="18"/>
      <c r="B61" s="7"/>
      <c r="C61" s="40"/>
      <c r="D61" s="40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>
      <c r="A62" s="18"/>
      <c r="B62" s="7"/>
      <c r="C62" s="40"/>
      <c r="D62" s="40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>
      <c r="A63" s="18"/>
      <c r="B63" s="7"/>
      <c r="C63" s="40"/>
      <c r="D63" s="40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>
      <c r="A64" s="18"/>
      <c r="B64" s="7"/>
      <c r="C64" s="40"/>
      <c r="D64" s="4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>
      <c r="A65" s="18"/>
      <c r="B65" s="7"/>
      <c r="C65" s="40"/>
      <c r="D65" s="40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>
      <c r="A66" s="18"/>
      <c r="B66" s="7"/>
      <c r="C66" s="40"/>
      <c r="D66" s="40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>
      <c r="A67" s="18"/>
      <c r="B67" s="7"/>
      <c r="C67" s="40"/>
      <c r="D67" s="40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>
      <c r="A68" s="18"/>
      <c r="B68" s="7"/>
      <c r="C68" s="40"/>
      <c r="D68" s="40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>
      <c r="A69" s="18"/>
      <c r="B69" s="7"/>
      <c r="C69" s="40"/>
      <c r="D69" s="4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>
      <c r="A70" s="18"/>
      <c r="B70" s="7"/>
      <c r="C70" s="40"/>
      <c r="D70" s="4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>
      <c r="A71" s="18"/>
      <c r="B71" s="7"/>
      <c r="C71" s="40"/>
      <c r="D71" s="40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>
      <c r="A72" s="18"/>
      <c r="B72" s="7"/>
      <c r="C72" s="40"/>
      <c r="D72" s="40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>
      <c r="A73" s="18"/>
      <c r="B73" s="7"/>
      <c r="C73" s="40"/>
      <c r="D73" s="40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>
      <c r="A74" s="18"/>
      <c r="B74" s="7"/>
      <c r="C74" s="40"/>
      <c r="D74" s="40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>
      <c r="A75" s="18"/>
      <c r="B75" s="7"/>
      <c r="C75" s="40"/>
      <c r="D75" s="40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>
      <c r="A76" s="18"/>
      <c r="B76" s="7"/>
      <c r="C76" s="40"/>
      <c r="D76" s="40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>
      <c r="A77" s="18"/>
      <c r="B77" s="7"/>
      <c r="C77" s="40"/>
      <c r="D77" s="40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>
      <c r="A78" s="18"/>
      <c r="B78" s="7"/>
      <c r="C78" s="40"/>
      <c r="D78" s="40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>
      <c r="A79" s="7"/>
      <c r="B79" s="7"/>
      <c r="C79" s="40"/>
      <c r="D79" s="40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>
      <c r="A80" s="7"/>
      <c r="B80" s="7"/>
      <c r="C80" s="40"/>
      <c r="D80" s="40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>
      <c r="A81" s="7"/>
      <c r="B81" s="7"/>
      <c r="C81" s="40"/>
      <c r="D81" s="40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>
      <c r="A82" s="7"/>
      <c r="B82" s="7"/>
      <c r="C82" s="40"/>
      <c r="D82" s="40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>
      <c r="A83" s="7"/>
      <c r="B83" s="7"/>
      <c r="C83" s="40"/>
      <c r="D83" s="40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>
      <c r="A84" s="7"/>
      <c r="B84" s="7"/>
      <c r="C84" s="40"/>
      <c r="D84" s="40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>
      <c r="A85" s="7"/>
      <c r="B85" s="7"/>
      <c r="C85" s="40"/>
      <c r="D85" s="40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>
      <c r="A86" s="7"/>
      <c r="B86" s="7"/>
      <c r="C86" s="40"/>
      <c r="D86" s="40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>
      <c r="A87" s="7"/>
      <c r="B87" s="7"/>
      <c r="C87" s="40"/>
      <c r="D87" s="40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>
      <c r="A88" s="7"/>
      <c r="B88" s="7"/>
      <c r="C88" s="40"/>
      <c r="D88" s="40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>
      <c r="A89" s="7"/>
      <c r="B89" s="7"/>
      <c r="C89" s="40"/>
      <c r="D89" s="4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>
      <c r="A90" s="7"/>
      <c r="B90" s="7"/>
      <c r="C90" s="40"/>
      <c r="D90" s="4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>
      <c r="A91" s="7"/>
      <c r="B91" s="7"/>
      <c r="C91" s="40"/>
      <c r="D91" s="4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>
      <c r="A92" s="7"/>
      <c r="B92" s="7"/>
      <c r="C92" s="40"/>
      <c r="D92" s="4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>
      <c r="A93" s="7"/>
      <c r="B93" s="7"/>
      <c r="C93" s="40"/>
      <c r="D93" s="4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>
      <c r="A94" s="7"/>
      <c r="B94" s="7"/>
      <c r="C94" s="40"/>
      <c r="D94" s="4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>
      <c r="A95" s="7"/>
      <c r="B95" s="7"/>
      <c r="C95" s="40"/>
      <c r="D95" s="40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>
      <c r="A96" s="7"/>
      <c r="B96" s="7"/>
      <c r="C96" s="40"/>
      <c r="D96" s="40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>
      <c r="A97" s="7"/>
      <c r="B97" s="7"/>
      <c r="C97" s="40"/>
      <c r="D97" s="40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>
      <c r="A98" s="7"/>
      <c r="B98" s="7"/>
      <c r="C98" s="40"/>
      <c r="D98" s="40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>
      <c r="A99" s="7"/>
      <c r="B99" s="7"/>
      <c r="C99" s="40"/>
      <c r="D99" s="4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>
      <c r="A100" s="7"/>
      <c r="B100" s="7"/>
      <c r="C100" s="40"/>
      <c r="D100" s="4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>
      <c r="A101" s="7"/>
      <c r="B101" s="7"/>
      <c r="C101" s="40"/>
      <c r="D101" s="40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>
      <c r="A102" s="7"/>
      <c r="B102" s="7"/>
      <c r="C102" s="40"/>
      <c r="D102" s="4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>
      <c r="A103" s="7"/>
      <c r="B103" s="7"/>
      <c r="C103" s="40"/>
      <c r="D103" s="4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>
      <c r="A104" s="7"/>
      <c r="B104" s="7"/>
      <c r="C104" s="40"/>
      <c r="D104" s="4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>
      <c r="A105" s="7"/>
      <c r="B105" s="7"/>
      <c r="C105" s="40"/>
      <c r="D105" s="4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>
      <c r="A106" s="7"/>
      <c r="B106" s="7"/>
      <c r="C106" s="40"/>
      <c r="D106" s="40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>
      <c r="A107" s="7"/>
      <c r="B107" s="7"/>
      <c r="C107" s="40"/>
      <c r="D107" s="40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>
      <c r="A108" s="7"/>
      <c r="B108" s="7"/>
      <c r="C108" s="40"/>
      <c r="D108" s="40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>
      <c r="A109" s="7"/>
      <c r="B109" s="7"/>
      <c r="C109" s="40"/>
      <c r="D109" s="40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>
      <c r="A110" s="7"/>
      <c r="B110" s="7"/>
      <c r="C110" s="40"/>
      <c r="D110" s="40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>
      <c r="A111" s="7"/>
      <c r="B111" s="7"/>
      <c r="C111" s="40"/>
      <c r="D111" s="40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>
      <c r="A112" s="7"/>
      <c r="B112" s="7"/>
      <c r="C112" s="40"/>
      <c r="D112" s="40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>
      <c r="A113" s="7"/>
      <c r="B113" s="7"/>
      <c r="C113" s="40"/>
      <c r="D113" s="40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>
      <c r="A114" s="7"/>
      <c r="B114" s="7"/>
      <c r="C114" s="40"/>
      <c r="D114" s="40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>
      <c r="A115" s="7"/>
      <c r="B115" s="7"/>
      <c r="C115" s="40"/>
      <c r="D115" s="40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>
      <c r="A116" s="7"/>
      <c r="B116" s="7"/>
      <c r="C116" s="40"/>
      <c r="D116" s="40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>
      <c r="A117" s="7"/>
      <c r="B117" s="7"/>
      <c r="C117" s="40"/>
      <c r="D117" s="40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>
      <c r="A118" s="7"/>
      <c r="B118" s="7"/>
      <c r="C118" s="40"/>
      <c r="D118" s="40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>
      <c r="A119" s="7"/>
      <c r="B119" s="7"/>
      <c r="C119" s="40"/>
      <c r="D119" s="40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>
      <c r="A120" s="7"/>
      <c r="B120" s="7"/>
      <c r="C120" s="40"/>
      <c r="D120" s="40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>
      <c r="A121" s="7"/>
      <c r="B121" s="7"/>
      <c r="C121" s="40"/>
      <c r="D121" s="40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>
      <c r="A122" s="7"/>
      <c r="B122" s="7"/>
      <c r="C122" s="40"/>
      <c r="D122" s="40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>
      <c r="A123" s="7"/>
      <c r="B123" s="7"/>
      <c r="C123" s="40"/>
      <c r="D123" s="40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>
      <c r="A124" s="7"/>
      <c r="B124" s="7"/>
      <c r="C124" s="40"/>
      <c r="D124" s="40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>
      <c r="A125" s="7"/>
      <c r="B125" s="7"/>
      <c r="C125" s="40"/>
      <c r="D125" s="40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>
      <c r="A126" s="7"/>
      <c r="B126" s="7"/>
      <c r="C126" s="40"/>
      <c r="D126" s="40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>
      <c r="A127" s="7"/>
      <c r="B127" s="7"/>
      <c r="C127" s="40"/>
      <c r="D127" s="40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>
      <c r="A128" s="7"/>
      <c r="B128" s="7"/>
      <c r="C128" s="40"/>
      <c r="D128" s="40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>
      <c r="A129" s="7"/>
      <c r="B129" s="7"/>
      <c r="C129" s="40"/>
      <c r="D129" s="40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>
      <c r="A130" s="7"/>
      <c r="B130" s="7"/>
      <c r="C130" s="40"/>
      <c r="D130" s="40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>
      <c r="A131" s="7"/>
      <c r="B131" s="7"/>
      <c r="C131" s="40"/>
      <c r="D131" s="40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>
      <c r="A132" s="7"/>
      <c r="B132" s="7"/>
      <c r="C132" s="40"/>
      <c r="D132" s="40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>
      <c r="A133" s="7"/>
      <c r="B133" s="7"/>
      <c r="C133" s="40"/>
      <c r="D133" s="40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>
      <c r="A134" s="7"/>
      <c r="B134" s="7"/>
      <c r="C134" s="40"/>
      <c r="D134" s="40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>
      <c r="A135" s="7"/>
      <c r="B135" s="7"/>
      <c r="C135" s="40"/>
      <c r="D135" s="40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>
      <c r="A136" s="7"/>
      <c r="B136" s="7"/>
      <c r="C136" s="40"/>
      <c r="D136" s="40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>
      <c r="A137" s="7"/>
      <c r="B137" s="7"/>
      <c r="C137" s="40"/>
      <c r="D137" s="40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>
      <c r="A138" s="7"/>
      <c r="B138" s="7"/>
      <c r="C138" s="40"/>
      <c r="D138" s="40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>
      <c r="A139" s="7"/>
      <c r="B139" s="7"/>
      <c r="C139" s="40"/>
      <c r="D139" s="40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>
      <c r="A140" s="7"/>
      <c r="B140" s="7"/>
      <c r="C140" s="40"/>
      <c r="D140" s="40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>
      <c r="A141" s="7"/>
      <c r="B141" s="7"/>
      <c r="C141" s="40"/>
      <c r="D141" s="40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>
      <c r="A142" s="7"/>
      <c r="B142" s="7"/>
      <c r="C142" s="40"/>
      <c r="D142" s="40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>
      <c r="A143" s="7"/>
      <c r="B143" s="7"/>
      <c r="C143" s="40"/>
      <c r="D143" s="40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>
      <c r="A144" s="7"/>
      <c r="B144" s="7"/>
      <c r="C144" s="40"/>
      <c r="D144" s="40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>
      <c r="A145" s="7"/>
      <c r="B145" s="7"/>
      <c r="C145" s="40"/>
      <c r="D145" s="40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>
      <c r="A146" s="7"/>
      <c r="B146" s="7"/>
      <c r="C146" s="40"/>
      <c r="D146" s="40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>
      <c r="A147" s="7"/>
      <c r="B147" s="7"/>
      <c r="C147" s="40"/>
      <c r="D147" s="40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>
      <c r="A148" s="7"/>
      <c r="B148" s="7"/>
      <c r="C148" s="40"/>
      <c r="D148" s="40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>
      <c r="A149" s="7"/>
      <c r="B149" s="7"/>
      <c r="C149" s="40"/>
      <c r="D149" s="40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>
      <c r="A150" s="7"/>
      <c r="B150" s="7"/>
      <c r="C150" s="40"/>
      <c r="D150" s="40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>
      <c r="A151" s="7"/>
      <c r="B151" s="7"/>
      <c r="C151" s="40"/>
      <c r="D151" s="40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>
      <c r="A152" s="7"/>
      <c r="B152" s="7"/>
      <c r="C152" s="40"/>
      <c r="D152" s="40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>
      <c r="A153" s="7"/>
      <c r="B153" s="7"/>
      <c r="C153" s="40"/>
      <c r="D153" s="40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>
      <c r="A154" s="7"/>
      <c r="B154" s="7"/>
      <c r="C154" s="40"/>
      <c r="D154" s="40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>
      <c r="A155" s="7"/>
      <c r="B155" s="7"/>
      <c r="C155" s="40"/>
      <c r="D155" s="40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>
      <c r="A156" s="7"/>
      <c r="B156" s="7"/>
      <c r="C156" s="40"/>
      <c r="D156" s="40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>
      <c r="A157" s="7"/>
      <c r="B157" s="7"/>
      <c r="C157" s="40"/>
      <c r="D157" s="40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>
      <c r="A158" s="7"/>
      <c r="B158" s="7"/>
      <c r="C158" s="40"/>
      <c r="D158" s="40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>
      <c r="A159" s="7"/>
      <c r="B159" s="7"/>
      <c r="C159" s="40"/>
      <c r="D159" s="40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>
      <c r="A160" s="7"/>
      <c r="B160" s="7"/>
      <c r="C160" s="40"/>
      <c r="D160" s="40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>
      <c r="A161" s="7"/>
      <c r="B161" s="7"/>
      <c r="C161" s="40"/>
      <c r="D161" s="40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>
      <c r="A162" s="7"/>
      <c r="B162" s="7"/>
      <c r="C162" s="40"/>
      <c r="D162" s="40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>
      <c r="A163" s="7"/>
      <c r="B163" s="7"/>
      <c r="C163" s="40"/>
      <c r="D163" s="40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>
      <c r="A164" s="7"/>
      <c r="B164" s="7"/>
      <c r="C164" s="40"/>
      <c r="D164" s="40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>
      <c r="A165" s="7"/>
      <c r="B165" s="7"/>
      <c r="C165" s="40"/>
      <c r="D165" s="40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>
      <c r="A166" s="7"/>
      <c r="B166" s="7"/>
      <c r="C166" s="40"/>
      <c r="D166" s="40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>
      <c r="A167" s="7"/>
      <c r="B167" s="7"/>
      <c r="C167" s="40"/>
      <c r="D167" s="40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>
      <c r="A168" s="7"/>
      <c r="B168" s="7"/>
      <c r="C168" s="40"/>
      <c r="D168" s="40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>
      <c r="A169" s="7"/>
      <c r="B169" s="7"/>
      <c r="C169" s="40"/>
      <c r="D169" s="40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>
      <c r="A170" s="7"/>
      <c r="B170" s="7"/>
      <c r="C170" s="40"/>
      <c r="D170" s="40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>
      <c r="A171" s="7"/>
      <c r="B171" s="7"/>
      <c r="C171" s="40"/>
      <c r="D171" s="40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>
      <c r="A172" s="7"/>
      <c r="B172" s="7"/>
      <c r="C172" s="40"/>
      <c r="D172" s="40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>
      <c r="A173" s="7"/>
      <c r="B173" s="7"/>
      <c r="C173" s="40"/>
      <c r="D173" s="40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>
      <c r="A174" s="7"/>
      <c r="B174" s="7"/>
      <c r="C174" s="40"/>
      <c r="D174" s="40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>
      <c r="A175" s="7"/>
      <c r="B175" s="7"/>
      <c r="C175" s="40"/>
      <c r="D175" s="40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>
      <c r="A176" s="7"/>
      <c r="B176" s="7"/>
      <c r="C176" s="40"/>
      <c r="D176" s="40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>
      <c r="A177" s="7"/>
      <c r="B177" s="7"/>
      <c r="C177" s="40"/>
      <c r="D177" s="40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>
      <c r="A178" s="7"/>
      <c r="B178" s="7"/>
      <c r="C178" s="40"/>
      <c r="D178" s="40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>
      <c r="A179" s="7"/>
      <c r="B179" s="7"/>
      <c r="C179" s="40"/>
      <c r="D179" s="40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>
      <c r="A180" s="7"/>
      <c r="B180" s="7"/>
      <c r="C180" s="40"/>
      <c r="D180" s="40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>
      <c r="A181" s="7"/>
      <c r="B181" s="7"/>
      <c r="C181" s="40"/>
      <c r="D181" s="40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>
      <c r="A182" s="7"/>
      <c r="B182" s="7"/>
      <c r="C182" s="40"/>
      <c r="D182" s="40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>
      <c r="A183" s="7"/>
      <c r="B183" s="7"/>
      <c r="C183" s="40"/>
      <c r="D183" s="40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>
      <c r="A184" s="7"/>
      <c r="B184" s="7"/>
      <c r="C184" s="40"/>
      <c r="D184" s="40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>
      <c r="A185" s="7"/>
      <c r="B185" s="7"/>
      <c r="C185" s="40"/>
      <c r="D185" s="40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>
      <c r="A186" s="7"/>
      <c r="B186" s="7"/>
      <c r="C186" s="40"/>
      <c r="D186" s="40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>
      <c r="A187" s="7"/>
      <c r="B187" s="7"/>
      <c r="C187" s="40"/>
      <c r="D187" s="40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>
      <c r="A188" s="7"/>
      <c r="B188" s="7"/>
      <c r="C188" s="40"/>
      <c r="D188" s="40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>
      <c r="A189" s="7"/>
      <c r="B189" s="7"/>
      <c r="C189" s="40"/>
      <c r="D189" s="40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>
      <c r="A190" s="7"/>
      <c r="B190" s="7"/>
      <c r="C190" s="40"/>
      <c r="D190" s="40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>
      <c r="A191" s="7"/>
      <c r="B191" s="7"/>
      <c r="C191" s="40"/>
      <c r="D191" s="40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>
      <c r="A192" s="7"/>
      <c r="B192" s="7"/>
      <c r="C192" s="40"/>
      <c r="D192" s="40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>
      <c r="A193" s="7"/>
      <c r="B193" s="7"/>
      <c r="C193" s="40"/>
      <c r="D193" s="40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>
      <c r="A194" s="7"/>
      <c r="B194" s="7"/>
      <c r="C194" s="40"/>
      <c r="D194" s="40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>
      <c r="A195" s="7"/>
      <c r="B195" s="7"/>
      <c r="C195" s="40"/>
      <c r="D195" s="40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>
      <c r="A196" s="7"/>
      <c r="B196" s="7"/>
      <c r="C196" s="40"/>
      <c r="D196" s="40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>
      <c r="A197" s="7"/>
      <c r="B197" s="7"/>
      <c r="C197" s="40"/>
      <c r="D197" s="40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>
      <c r="A198" s="7"/>
      <c r="B198" s="7"/>
      <c r="C198" s="40"/>
      <c r="D198" s="40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>
      <c r="A199" s="7"/>
      <c r="B199" s="7"/>
      <c r="C199" s="40"/>
      <c r="D199" s="40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>
      <c r="A200" s="7"/>
      <c r="B200" s="7"/>
      <c r="C200" s="40"/>
      <c r="D200" s="4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>
      <c r="A201" s="7"/>
      <c r="B201" s="7"/>
      <c r="C201" s="40"/>
      <c r="D201" s="40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>
      <c r="A202" s="7"/>
      <c r="B202" s="7"/>
      <c r="C202" s="40"/>
      <c r="D202" s="40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>
      <c r="A203" s="7"/>
      <c r="B203" s="7"/>
      <c r="C203" s="40"/>
      <c r="D203" s="40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>
      <c r="A204" s="7"/>
      <c r="B204" s="7"/>
      <c r="C204" s="40"/>
      <c r="D204" s="40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>
      <c r="A205" s="7"/>
      <c r="B205" s="7"/>
      <c r="C205" s="40"/>
      <c r="D205" s="40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>
      <c r="A206" s="7"/>
      <c r="B206" s="7"/>
      <c r="C206" s="40"/>
      <c r="D206" s="40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>
      <c r="A207" s="7"/>
      <c r="B207" s="7"/>
      <c r="C207" s="40"/>
      <c r="D207" s="40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>
      <c r="A208" s="7"/>
      <c r="B208" s="7"/>
      <c r="C208" s="40"/>
      <c r="D208" s="40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>
      <c r="A209" s="7"/>
      <c r="B209" s="7"/>
      <c r="C209" s="40"/>
      <c r="D209" s="40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>
      <c r="A210" s="7"/>
      <c r="B210" s="7"/>
      <c r="C210" s="40"/>
      <c r="D210" s="40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>
      <c r="A211" s="7"/>
      <c r="B211" s="7"/>
      <c r="C211" s="40"/>
      <c r="D211" s="40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>
      <c r="A212" s="7"/>
      <c r="B212" s="7"/>
      <c r="C212" s="40"/>
      <c r="D212" s="40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>
      <c r="A213" s="7"/>
      <c r="B213" s="7"/>
      <c r="C213" s="40"/>
      <c r="D213" s="40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>
      <c r="A214" s="7"/>
      <c r="B214" s="7"/>
      <c r="C214" s="40"/>
      <c r="D214" s="40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>
      <c r="A215" s="7"/>
      <c r="B215" s="7"/>
      <c r="C215" s="40"/>
      <c r="D215" s="40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>
      <c r="A216" s="7"/>
      <c r="B216" s="7"/>
      <c r="C216" s="40"/>
      <c r="D216" s="40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>
      <c r="A217" s="7"/>
      <c r="B217" s="7"/>
      <c r="C217" s="40"/>
      <c r="D217" s="40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>
      <c r="A218" s="7"/>
      <c r="B218" s="7"/>
      <c r="C218" s="40"/>
      <c r="D218" s="40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>
      <c r="A219" s="7"/>
      <c r="B219" s="7"/>
      <c r="C219" s="40"/>
      <c r="D219" s="40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>
      <c r="A220" s="7"/>
      <c r="B220" s="7"/>
      <c r="C220" s="40"/>
      <c r="D220" s="40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>
      <c r="A221" s="7"/>
      <c r="B221" s="7"/>
      <c r="C221" s="40"/>
      <c r="D221" s="40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1:18">
      <c r="A222" s="7"/>
      <c r="B222" s="7"/>
      <c r="C222" s="40"/>
      <c r="D222" s="40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1:18">
      <c r="A223" s="7"/>
      <c r="B223" s="7"/>
      <c r="C223" s="40"/>
      <c r="D223" s="40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1:18">
      <c r="A224" s="7"/>
      <c r="B224" s="7"/>
      <c r="C224" s="40"/>
      <c r="D224" s="40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1:18">
      <c r="A225" s="7"/>
      <c r="B225" s="7"/>
      <c r="C225" s="40"/>
      <c r="D225" s="40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1:18">
      <c r="A226" s="7"/>
      <c r="B226" s="7"/>
      <c r="C226" s="40"/>
      <c r="D226" s="40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1:18">
      <c r="A227" s="7"/>
      <c r="B227" s="7"/>
      <c r="C227" s="40"/>
      <c r="D227" s="40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>
      <c r="A228" s="7"/>
      <c r="B228" s="7"/>
      <c r="C228" s="40"/>
      <c r="D228" s="40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1:18">
      <c r="A229" s="7"/>
      <c r="B229" s="7"/>
      <c r="C229" s="40"/>
      <c r="D229" s="40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>
      <c r="A230" s="7"/>
      <c r="B230" s="7"/>
      <c r="C230" s="40"/>
      <c r="D230" s="40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>
      <c r="A231" s="7"/>
      <c r="B231" s="7"/>
      <c r="C231" s="40"/>
      <c r="D231" s="40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>
      <c r="A232" s="7"/>
      <c r="B232" s="7"/>
      <c r="C232" s="40"/>
      <c r="D232" s="40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1:18">
      <c r="A233" s="7"/>
      <c r="B233" s="7"/>
      <c r="C233" s="40"/>
      <c r="D233" s="40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>
      <c r="A234" s="7"/>
      <c r="B234" s="7"/>
      <c r="C234" s="40"/>
      <c r="D234" s="40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>
      <c r="A235" s="7"/>
      <c r="B235" s="7"/>
      <c r="C235" s="40"/>
      <c r="D235" s="40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1:18">
      <c r="A236" s="7"/>
      <c r="B236" s="7"/>
      <c r="C236" s="40"/>
      <c r="D236" s="40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>
      <c r="A237" s="7"/>
      <c r="B237" s="7"/>
      <c r="C237" s="40"/>
      <c r="D237" s="40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>
      <c r="A238" s="7"/>
      <c r="B238" s="7"/>
      <c r="C238" s="40"/>
      <c r="D238" s="40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>
      <c r="A239" s="7"/>
      <c r="B239" s="7"/>
      <c r="C239" s="40"/>
      <c r="D239" s="40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>
      <c r="A240" s="7"/>
      <c r="B240" s="7"/>
      <c r="C240" s="40"/>
      <c r="D240" s="40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>
      <c r="A241" s="7"/>
      <c r="B241" s="7"/>
      <c r="C241" s="40"/>
      <c r="D241" s="40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>
      <c r="A242" s="7"/>
      <c r="B242" s="7"/>
      <c r="C242" s="40"/>
      <c r="D242" s="40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>
      <c r="A243" s="7"/>
      <c r="B243" s="7"/>
      <c r="C243" s="40"/>
      <c r="D243" s="40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>
      <c r="A244" s="7"/>
      <c r="B244" s="7"/>
      <c r="C244" s="40"/>
      <c r="D244" s="40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1:18">
      <c r="A245" s="7"/>
      <c r="B245" s="7"/>
      <c r="C245" s="40"/>
      <c r="D245" s="40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1:18">
      <c r="A246" s="7"/>
      <c r="B246" s="7"/>
      <c r="C246" s="40"/>
      <c r="D246" s="40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1:18">
      <c r="A247" s="7"/>
      <c r="B247" s="7"/>
      <c r="C247" s="40"/>
      <c r="D247" s="40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1:18">
      <c r="A248" s="7"/>
      <c r="B248" s="7"/>
      <c r="C248" s="40"/>
      <c r="D248" s="40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1:18">
      <c r="A249" s="7"/>
      <c r="B249" s="7"/>
      <c r="C249" s="40"/>
      <c r="D249" s="40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1:18">
      <c r="A250" s="7"/>
      <c r="B250" s="7"/>
      <c r="C250" s="40"/>
      <c r="D250" s="40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1:18">
      <c r="A251" s="7"/>
      <c r="B251" s="7"/>
      <c r="C251" s="40"/>
      <c r="D251" s="40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1:18">
      <c r="A252" s="7"/>
      <c r="B252" s="7"/>
      <c r="C252" s="40"/>
      <c r="D252" s="40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1:18">
      <c r="A253" s="7"/>
      <c r="B253" s="7"/>
      <c r="C253" s="40"/>
      <c r="D253" s="40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1:18">
      <c r="A254" s="7"/>
      <c r="B254" s="7"/>
      <c r="C254" s="40"/>
      <c r="D254" s="40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1:18">
      <c r="A255" s="7"/>
      <c r="B255" s="7"/>
      <c r="C255" s="40"/>
      <c r="D255" s="40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1:18">
      <c r="A256" s="7"/>
      <c r="B256" s="7"/>
      <c r="C256" s="40"/>
      <c r="D256" s="40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>
      <c r="A257" s="7"/>
      <c r="B257" s="7"/>
      <c r="C257" s="40"/>
      <c r="D257" s="40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1:18">
      <c r="A258" s="7"/>
      <c r="B258" s="7"/>
      <c r="C258" s="40"/>
      <c r="D258" s="40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1:18">
      <c r="A259" s="7"/>
      <c r="B259" s="7"/>
      <c r="C259" s="40"/>
      <c r="D259" s="40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1:18">
      <c r="A260" s="7"/>
      <c r="B260" s="7"/>
      <c r="C260" s="40"/>
      <c r="D260" s="40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1:18">
      <c r="A261" s="7"/>
      <c r="B261" s="7"/>
      <c r="C261" s="40"/>
      <c r="D261" s="40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1:18">
      <c r="A262" s="7"/>
      <c r="B262" s="7"/>
      <c r="C262" s="40"/>
      <c r="D262" s="40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1:18">
      <c r="A263" s="7"/>
      <c r="B263" s="7"/>
      <c r="C263" s="40"/>
      <c r="D263" s="40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1:18">
      <c r="A264" s="7"/>
      <c r="B264" s="7"/>
      <c r="C264" s="40"/>
      <c r="D264" s="40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1:18">
      <c r="A265" s="7"/>
      <c r="B265" s="7"/>
      <c r="C265" s="40"/>
      <c r="D265" s="40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1:18">
      <c r="A266" s="7"/>
      <c r="B266" s="7"/>
      <c r="C266" s="40"/>
      <c r="D266" s="40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1:18">
      <c r="A267" s="7"/>
      <c r="B267" s="7"/>
      <c r="C267" s="40"/>
      <c r="D267" s="40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1:18">
      <c r="A268" s="7"/>
      <c r="B268" s="7"/>
      <c r="C268" s="40"/>
      <c r="D268" s="40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1:18">
      <c r="A269" s="7"/>
      <c r="B269" s="7"/>
      <c r="C269" s="40"/>
      <c r="D269" s="40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1:18">
      <c r="A270" s="7"/>
      <c r="B270" s="7"/>
      <c r="C270" s="40"/>
      <c r="D270" s="40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1:18">
      <c r="A271" s="7"/>
      <c r="B271" s="7"/>
      <c r="C271" s="40"/>
      <c r="D271" s="40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1:18">
      <c r="A272" s="7"/>
      <c r="B272" s="7"/>
      <c r="C272" s="40"/>
      <c r="D272" s="40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1:18">
      <c r="A273" s="7"/>
      <c r="B273" s="7"/>
      <c r="C273" s="40"/>
      <c r="D273" s="40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1:18">
      <c r="A274" s="7"/>
      <c r="B274" s="7"/>
      <c r="C274" s="40"/>
      <c r="D274" s="40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1:18">
      <c r="A275" s="7"/>
      <c r="B275" s="7"/>
      <c r="C275" s="40"/>
      <c r="D275" s="40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1:18">
      <c r="A276" s="7"/>
      <c r="B276" s="7"/>
      <c r="C276" s="40"/>
      <c r="D276" s="40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1:18">
      <c r="A277" s="7"/>
      <c r="B277" s="7"/>
      <c r="C277" s="40"/>
      <c r="D277" s="40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1:18">
      <c r="A278" s="7"/>
      <c r="B278" s="7"/>
      <c r="C278" s="40"/>
      <c r="D278" s="40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1:18">
      <c r="A279" s="7"/>
      <c r="B279" s="7"/>
      <c r="C279" s="40"/>
      <c r="D279" s="40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1:18">
      <c r="A280" s="7"/>
      <c r="B280" s="7"/>
      <c r="C280" s="40"/>
      <c r="D280" s="40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1:18">
      <c r="A281" s="7"/>
      <c r="B281" s="7"/>
      <c r="C281" s="40"/>
      <c r="D281" s="40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1:18">
      <c r="A282" s="7"/>
      <c r="B282" s="7"/>
      <c r="C282" s="40"/>
      <c r="D282" s="40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1:18">
      <c r="A283" s="7"/>
      <c r="B283" s="7"/>
      <c r="C283" s="40"/>
      <c r="D283" s="40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1:18">
      <c r="A284" s="7"/>
      <c r="B284" s="7"/>
      <c r="C284" s="40"/>
      <c r="D284" s="40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1:18">
      <c r="A285" s="7"/>
      <c r="B285" s="7"/>
      <c r="C285" s="40"/>
      <c r="D285" s="40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1:18">
      <c r="A286" s="7"/>
      <c r="B286" s="7"/>
      <c r="C286" s="40"/>
      <c r="D286" s="40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1:18">
      <c r="A287" s="7"/>
      <c r="B287" s="7"/>
      <c r="C287" s="40"/>
      <c r="D287" s="40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1:18">
      <c r="A288" s="7"/>
      <c r="B288" s="7"/>
      <c r="C288" s="40"/>
      <c r="D288" s="40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1:18">
      <c r="A289" s="7"/>
      <c r="B289" s="7"/>
      <c r="C289" s="40"/>
      <c r="D289" s="40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1:18">
      <c r="A290" s="7"/>
      <c r="B290" s="7"/>
      <c r="C290" s="40"/>
      <c r="D290" s="40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1:18">
      <c r="A291" s="7"/>
      <c r="B291" s="7"/>
      <c r="C291" s="40"/>
      <c r="D291" s="40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1:18">
      <c r="A292" s="7"/>
      <c r="B292" s="7"/>
      <c r="C292" s="40"/>
      <c r="D292" s="40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1:18">
      <c r="A293" s="7"/>
      <c r="B293" s="7"/>
      <c r="C293" s="40"/>
      <c r="D293" s="40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1:18">
      <c r="A294" s="7"/>
      <c r="B294" s="7"/>
      <c r="C294" s="40"/>
      <c r="D294" s="40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1:18">
      <c r="A295" s="7"/>
      <c r="B295" s="7"/>
      <c r="C295" s="40"/>
      <c r="D295" s="40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1:18">
      <c r="A296" s="7"/>
      <c r="B296" s="7"/>
      <c r="C296" s="40"/>
      <c r="D296" s="40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1:18">
      <c r="A297" s="7"/>
      <c r="B297" s="7"/>
      <c r="C297" s="40"/>
      <c r="D297" s="40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1:18">
      <c r="A298" s="7"/>
      <c r="B298" s="7"/>
      <c r="C298" s="40"/>
      <c r="D298" s="40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1:18">
      <c r="A299" s="7"/>
      <c r="B299" s="7"/>
      <c r="C299" s="40"/>
      <c r="D299" s="40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1:18">
      <c r="A300" s="7"/>
      <c r="B300" s="7"/>
      <c r="C300" s="40"/>
      <c r="D300" s="40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1:18">
      <c r="A301" s="7"/>
      <c r="B301" s="7"/>
      <c r="C301" s="40"/>
      <c r="D301" s="40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1:18">
      <c r="A302" s="7"/>
      <c r="B302" s="7"/>
      <c r="C302" s="40"/>
      <c r="D302" s="40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1:18">
      <c r="A303" s="7"/>
      <c r="B303" s="7"/>
      <c r="C303" s="40"/>
      <c r="D303" s="40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1:18">
      <c r="A304" s="7"/>
      <c r="B304" s="7"/>
      <c r="C304" s="40"/>
      <c r="D304" s="40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1:18">
      <c r="A305" s="7"/>
      <c r="B305" s="7"/>
      <c r="C305" s="40"/>
      <c r="D305" s="40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1:18">
      <c r="A306" s="7"/>
      <c r="B306" s="7"/>
      <c r="C306" s="40"/>
      <c r="D306" s="40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1:18">
      <c r="A307" s="7"/>
      <c r="B307" s="7"/>
      <c r="C307" s="40"/>
      <c r="D307" s="40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1:18">
      <c r="A308" s="7"/>
      <c r="B308" s="7"/>
      <c r="C308" s="40"/>
      <c r="D308" s="40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1:18">
      <c r="A309" s="7"/>
      <c r="B309" s="7"/>
      <c r="C309" s="40"/>
      <c r="D309" s="40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1:18">
      <c r="A310" s="7"/>
      <c r="B310" s="7"/>
      <c r="C310" s="40"/>
      <c r="D310" s="40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1:18">
      <c r="A311" s="7"/>
      <c r="B311" s="7"/>
      <c r="C311" s="40"/>
      <c r="D311" s="40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1:18">
      <c r="A312" s="7"/>
      <c r="B312" s="7"/>
      <c r="C312" s="40"/>
      <c r="D312" s="40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18">
      <c r="A313" s="7"/>
      <c r="B313" s="7"/>
      <c r="C313" s="40"/>
      <c r="D313" s="40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1:18">
      <c r="A314" s="7"/>
      <c r="B314" s="7"/>
      <c r="C314" s="40"/>
      <c r="D314" s="40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1:18">
      <c r="A315" s="7"/>
      <c r="B315" s="7"/>
      <c r="C315" s="40"/>
      <c r="D315" s="40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1:18">
      <c r="A316" s="7"/>
      <c r="B316" s="7"/>
      <c r="C316" s="40"/>
      <c r="D316" s="40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1:18">
      <c r="A317" s="7"/>
      <c r="B317" s="7"/>
      <c r="C317" s="40"/>
      <c r="D317" s="40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1:18">
      <c r="A318" s="7"/>
      <c r="B318" s="7"/>
      <c r="C318" s="40"/>
      <c r="D318" s="40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1:18">
      <c r="A319" s="7"/>
      <c r="B319" s="7"/>
      <c r="C319" s="40"/>
      <c r="D319" s="40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1:18">
      <c r="A320" s="7"/>
      <c r="B320" s="7"/>
      <c r="C320" s="40"/>
      <c r="D320" s="40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1:18">
      <c r="A321" s="7"/>
      <c r="B321" s="7"/>
      <c r="C321" s="40"/>
      <c r="D321" s="40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1:18">
      <c r="A322" s="7"/>
      <c r="B322" s="7"/>
      <c r="C322" s="40"/>
      <c r="D322" s="40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1:18">
      <c r="A323" s="7"/>
      <c r="B323" s="7"/>
      <c r="C323" s="40"/>
      <c r="D323" s="40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1:18">
      <c r="A324" s="7"/>
      <c r="B324" s="7"/>
      <c r="C324" s="40"/>
      <c r="D324" s="40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1:18">
      <c r="A325" s="7"/>
      <c r="B325" s="7"/>
      <c r="C325" s="40"/>
      <c r="D325" s="40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1:18">
      <c r="A326" s="7"/>
      <c r="B326" s="7"/>
      <c r="C326" s="40"/>
      <c r="D326" s="40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1:18">
      <c r="A327" s="7"/>
      <c r="B327" s="7"/>
      <c r="C327" s="40"/>
      <c r="D327" s="40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1:18">
      <c r="A328" s="7"/>
      <c r="B328" s="7"/>
      <c r="C328" s="40"/>
      <c r="D328" s="40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1:18">
      <c r="A329" s="7"/>
      <c r="B329" s="7"/>
      <c r="C329" s="40"/>
      <c r="D329" s="40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1:18">
      <c r="A330" s="7"/>
      <c r="B330" s="7"/>
      <c r="C330" s="40"/>
      <c r="D330" s="40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1:18">
      <c r="A331" s="7"/>
      <c r="B331" s="7"/>
      <c r="C331" s="40"/>
      <c r="D331" s="40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1:18">
      <c r="A332" s="7"/>
      <c r="B332" s="7"/>
      <c r="C332" s="40"/>
      <c r="D332" s="40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1:18">
      <c r="A333" s="7"/>
      <c r="B333" s="7"/>
      <c r="C333" s="40"/>
      <c r="D333" s="40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1:18">
      <c r="A334" s="7"/>
      <c r="B334" s="7"/>
      <c r="C334" s="40"/>
      <c r="D334" s="40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1:18">
      <c r="A335" s="7"/>
      <c r="B335" s="7"/>
      <c r="C335" s="40"/>
      <c r="D335" s="40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1:18">
      <c r="A336" s="7"/>
      <c r="B336" s="7"/>
      <c r="C336" s="40"/>
      <c r="D336" s="40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1:18">
      <c r="A337" s="7"/>
      <c r="B337" s="7"/>
      <c r="C337" s="40"/>
      <c r="D337" s="40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1:18">
      <c r="A338" s="7"/>
      <c r="B338" s="7"/>
      <c r="C338" s="40"/>
      <c r="D338" s="40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1:18">
      <c r="A339" s="7"/>
      <c r="B339" s="7"/>
      <c r="C339" s="40"/>
      <c r="D339" s="40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1:18">
      <c r="A340" s="7"/>
      <c r="B340" s="7"/>
      <c r="C340" s="40"/>
      <c r="D340" s="40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1:18">
      <c r="A341" s="7"/>
      <c r="B341" s="7"/>
      <c r="C341" s="40"/>
      <c r="D341" s="40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1:18">
      <c r="A342" s="7"/>
      <c r="B342" s="7"/>
      <c r="C342" s="40"/>
      <c r="D342" s="40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1:18">
      <c r="A343" s="7"/>
      <c r="B343" s="7"/>
      <c r="C343" s="40"/>
      <c r="D343" s="40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1:18">
      <c r="A344" s="7"/>
      <c r="B344" s="7"/>
      <c r="C344" s="40"/>
      <c r="D344" s="40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1:18">
      <c r="A345" s="7"/>
      <c r="B345" s="7"/>
      <c r="C345" s="40"/>
      <c r="D345" s="40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1:18">
      <c r="A346" s="7"/>
      <c r="B346" s="7"/>
      <c r="C346" s="40"/>
      <c r="D346" s="40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1:18">
      <c r="A347" s="7"/>
      <c r="B347" s="7"/>
      <c r="C347" s="40"/>
      <c r="D347" s="40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1:18">
      <c r="A348" s="7"/>
      <c r="B348" s="7"/>
      <c r="C348" s="40"/>
      <c r="D348" s="40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1:18">
      <c r="A349" s="7"/>
      <c r="B349" s="7"/>
      <c r="C349" s="40"/>
      <c r="D349" s="40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1:18">
      <c r="A350" s="7"/>
      <c r="B350" s="7"/>
      <c r="C350" s="40"/>
      <c r="D350" s="40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1:18">
      <c r="A351" s="7"/>
      <c r="B351" s="7"/>
      <c r="C351" s="40"/>
      <c r="D351" s="40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1:18">
      <c r="A352" s="7"/>
      <c r="B352" s="7"/>
      <c r="C352" s="40"/>
      <c r="D352" s="40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1:18">
      <c r="A353" s="7"/>
      <c r="B353" s="7"/>
      <c r="C353" s="40"/>
      <c r="D353" s="40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1:18">
      <c r="A354" s="7"/>
      <c r="B354" s="7"/>
      <c r="C354" s="40"/>
      <c r="D354" s="40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1:18">
      <c r="A355" s="7"/>
      <c r="B355" s="7"/>
      <c r="C355" s="40"/>
      <c r="D355" s="40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1:18">
      <c r="A356" s="7"/>
      <c r="B356" s="7"/>
      <c r="C356" s="40"/>
      <c r="D356" s="40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1:18">
      <c r="A357" s="7"/>
      <c r="B357" s="7"/>
      <c r="C357" s="40"/>
      <c r="D357" s="40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1:18">
      <c r="A358" s="7"/>
      <c r="B358" s="7"/>
      <c r="C358" s="40"/>
      <c r="D358" s="40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1:18">
      <c r="A359" s="7"/>
      <c r="B359" s="7"/>
      <c r="C359" s="40"/>
      <c r="D359" s="40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1:18">
      <c r="A360" s="7"/>
      <c r="B360" s="7"/>
      <c r="C360" s="40"/>
      <c r="D360" s="40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1:18">
      <c r="A361" s="7"/>
      <c r="B361" s="7"/>
      <c r="C361" s="40"/>
      <c r="D361" s="40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1:18">
      <c r="A362" s="7"/>
      <c r="B362" s="7"/>
      <c r="C362" s="40"/>
      <c r="D362" s="40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8">
      <c r="A363" s="7"/>
      <c r="B363" s="7"/>
      <c r="C363" s="40"/>
      <c r="D363" s="40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1:18">
      <c r="A364" s="7"/>
      <c r="B364" s="7"/>
      <c r="C364" s="40"/>
      <c r="D364" s="40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1:18">
      <c r="A365" s="7"/>
      <c r="B365" s="7"/>
      <c r="C365" s="40"/>
      <c r="D365" s="40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1:18">
      <c r="A366" s="7"/>
      <c r="B366" s="7"/>
      <c r="C366" s="40"/>
      <c r="D366" s="40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1:18">
      <c r="A367" s="7"/>
      <c r="B367" s="7"/>
      <c r="C367" s="40"/>
      <c r="D367" s="40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1:18">
      <c r="A368" s="7"/>
      <c r="B368" s="7"/>
      <c r="C368" s="40"/>
      <c r="D368" s="40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1:18">
      <c r="A369" s="7"/>
      <c r="B369" s="7"/>
      <c r="C369" s="40"/>
      <c r="D369" s="40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1:18">
      <c r="A370" s="7"/>
      <c r="B370" s="7"/>
      <c r="C370" s="40"/>
      <c r="D370" s="40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1:18">
      <c r="A371" s="7"/>
      <c r="B371" s="7"/>
      <c r="C371" s="40"/>
      <c r="D371" s="40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1:18">
      <c r="A372" s="7"/>
      <c r="B372" s="7"/>
      <c r="C372" s="40"/>
      <c r="D372" s="40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1:18">
      <c r="A373" s="7"/>
      <c r="B373" s="7"/>
      <c r="C373" s="40"/>
      <c r="D373" s="40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1:18">
      <c r="A374" s="7"/>
      <c r="B374" s="7"/>
      <c r="C374" s="40"/>
      <c r="D374" s="40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1:18">
      <c r="A375" s="7"/>
      <c r="B375" s="7"/>
      <c r="C375" s="40"/>
      <c r="D375" s="40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1:18">
      <c r="A376" s="7"/>
      <c r="B376" s="7"/>
      <c r="C376" s="40"/>
      <c r="D376" s="40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1:18">
      <c r="A377" s="7"/>
      <c r="B377" s="7"/>
      <c r="C377" s="40"/>
      <c r="D377" s="40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1:18">
      <c r="A378" s="7"/>
      <c r="B378" s="7"/>
      <c r="C378" s="40"/>
      <c r="D378" s="40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1:18">
      <c r="A379" s="7"/>
      <c r="B379" s="7"/>
      <c r="C379" s="40"/>
      <c r="D379" s="40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1:18">
      <c r="A380" s="7"/>
      <c r="B380" s="7"/>
      <c r="C380" s="40"/>
      <c r="D380" s="40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8">
      <c r="A381" s="7"/>
      <c r="B381" s="7"/>
      <c r="C381" s="40"/>
      <c r="D381" s="40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1:18">
      <c r="A382" s="7"/>
      <c r="B382" s="7"/>
      <c r="C382" s="40"/>
      <c r="D382" s="40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1:18">
      <c r="A383" s="7"/>
      <c r="B383" s="7"/>
      <c r="C383" s="40"/>
      <c r="D383" s="40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1:18">
      <c r="A384" s="7"/>
      <c r="B384" s="7"/>
      <c r="C384" s="40"/>
      <c r="D384" s="40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8">
      <c r="A385" s="7"/>
      <c r="B385" s="7"/>
      <c r="C385" s="40"/>
      <c r="D385" s="40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1:18">
      <c r="A386" s="7"/>
      <c r="B386" s="7"/>
      <c r="C386" s="40"/>
      <c r="D386" s="40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1:18">
      <c r="A387" s="7"/>
      <c r="B387" s="7"/>
      <c r="C387" s="40"/>
      <c r="D387" s="40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1:18">
      <c r="A388" s="7"/>
      <c r="B388" s="7"/>
      <c r="C388" s="40"/>
      <c r="D388" s="40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1:18">
      <c r="A389" s="7"/>
      <c r="B389" s="7"/>
      <c r="C389" s="40"/>
      <c r="D389" s="40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1:18">
      <c r="A390" s="7"/>
      <c r="B390" s="7"/>
      <c r="C390" s="40"/>
      <c r="D390" s="40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1:18">
      <c r="A391" s="7"/>
      <c r="B391" s="7"/>
      <c r="C391" s="40"/>
      <c r="D391" s="40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1:18">
      <c r="A392" s="7"/>
      <c r="B392" s="7"/>
      <c r="C392" s="40"/>
      <c r="D392" s="40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1:18">
      <c r="A393" s="7"/>
      <c r="B393" s="7"/>
      <c r="C393" s="40"/>
      <c r="D393" s="40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1:18">
      <c r="A394" s="7"/>
      <c r="B394" s="7"/>
      <c r="C394" s="40"/>
      <c r="D394" s="40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1:18">
      <c r="A395" s="7"/>
      <c r="B395" s="7"/>
      <c r="C395" s="40"/>
      <c r="D395" s="40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1:18">
      <c r="A396" s="7"/>
      <c r="B396" s="7"/>
      <c r="C396" s="40"/>
      <c r="D396" s="40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1:18">
      <c r="A397" s="7"/>
      <c r="B397" s="7"/>
      <c r="C397" s="40"/>
      <c r="D397" s="40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1:18">
      <c r="A398" s="7"/>
      <c r="B398" s="7"/>
      <c r="C398" s="40"/>
      <c r="D398" s="40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1:18">
      <c r="A399" s="7"/>
      <c r="B399" s="7"/>
      <c r="C399" s="40"/>
      <c r="D399" s="40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1:18">
      <c r="A400" s="7"/>
      <c r="B400" s="7"/>
      <c r="C400" s="40"/>
      <c r="D400" s="40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8">
      <c r="A401" s="7"/>
      <c r="B401" s="7"/>
      <c r="C401" s="40"/>
      <c r="D401" s="40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1:18">
      <c r="A402" s="7"/>
      <c r="B402" s="7"/>
      <c r="C402" s="40"/>
      <c r="D402" s="40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1:18">
      <c r="A403" s="7"/>
      <c r="B403" s="7"/>
      <c r="C403" s="40"/>
      <c r="D403" s="40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8">
      <c r="A404" s="7"/>
      <c r="B404" s="7"/>
      <c r="C404" s="40"/>
      <c r="D404" s="40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1:18">
      <c r="A405" s="7"/>
      <c r="B405" s="7"/>
      <c r="C405" s="40"/>
      <c r="D405" s="40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1:18">
      <c r="A406" s="7"/>
      <c r="B406" s="7"/>
      <c r="C406" s="40"/>
      <c r="D406" s="40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1:18">
      <c r="A407" s="7"/>
      <c r="B407" s="7"/>
      <c r="C407" s="40"/>
      <c r="D407" s="40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1:18">
      <c r="A408" s="7"/>
      <c r="B408" s="7"/>
      <c r="C408" s="40"/>
      <c r="D408" s="40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1:18">
      <c r="A409" s="7"/>
      <c r="B409" s="7"/>
      <c r="C409" s="40"/>
      <c r="D409" s="40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1:18">
      <c r="A410" s="7"/>
      <c r="B410" s="7"/>
      <c r="C410" s="40"/>
      <c r="D410" s="40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1:18">
      <c r="A411" s="7"/>
      <c r="B411" s="7"/>
      <c r="C411" s="40"/>
      <c r="D411" s="40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1:18">
      <c r="A412" s="7"/>
      <c r="B412" s="7"/>
      <c r="C412" s="40"/>
      <c r="D412" s="40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1:18">
      <c r="A413" s="7"/>
      <c r="B413" s="7"/>
      <c r="C413" s="40"/>
      <c r="D413" s="40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1:18">
      <c r="A414" s="7"/>
      <c r="B414" s="7"/>
      <c r="C414" s="40"/>
      <c r="D414" s="40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8">
      <c r="A415" s="7"/>
      <c r="B415" s="7"/>
      <c r="C415" s="40"/>
      <c r="D415" s="40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1:18">
      <c r="A416" s="7"/>
      <c r="B416" s="7"/>
      <c r="C416" s="40"/>
      <c r="D416" s="40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1:18">
      <c r="A417" s="7"/>
      <c r="B417" s="7"/>
      <c r="C417" s="40"/>
      <c r="D417" s="40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1:18">
      <c r="A418" s="7"/>
      <c r="B418" s="7"/>
      <c r="C418" s="40"/>
      <c r="D418" s="40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1:18">
      <c r="A419" s="7"/>
      <c r="B419" s="7"/>
      <c r="C419" s="40"/>
      <c r="D419" s="40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1:18">
      <c r="A420" s="7"/>
      <c r="B420" s="7"/>
      <c r="C420" s="40"/>
      <c r="D420" s="40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1:18">
      <c r="A421" s="7"/>
      <c r="B421" s="7"/>
      <c r="C421" s="40"/>
      <c r="D421" s="40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1:18">
      <c r="A422" s="7"/>
      <c r="B422" s="7"/>
      <c r="C422" s="40"/>
      <c r="D422" s="40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8">
      <c r="A423" s="7"/>
      <c r="B423" s="7"/>
      <c r="C423" s="40"/>
      <c r="D423" s="40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1:18">
      <c r="A424" s="7"/>
      <c r="B424" s="7"/>
      <c r="C424" s="40"/>
      <c r="D424" s="40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1:18">
      <c r="A425" s="7"/>
      <c r="B425" s="7"/>
      <c r="C425" s="40"/>
      <c r="D425" s="40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8">
      <c r="A426" s="7"/>
      <c r="B426" s="7"/>
      <c r="C426" s="40"/>
      <c r="D426" s="40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1:18">
      <c r="A427" s="7"/>
      <c r="B427" s="7"/>
      <c r="C427" s="40"/>
      <c r="D427" s="40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1:18">
      <c r="A428" s="7"/>
      <c r="B428" s="7"/>
      <c r="C428" s="40"/>
      <c r="D428" s="40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1:18">
      <c r="A429" s="7"/>
      <c r="B429" s="7"/>
      <c r="C429" s="40"/>
      <c r="D429" s="40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1:18">
      <c r="A430" s="7"/>
      <c r="B430" s="7"/>
      <c r="C430" s="40"/>
      <c r="D430" s="40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1:18">
      <c r="A431" s="7"/>
      <c r="B431" s="7"/>
      <c r="C431" s="40"/>
      <c r="D431" s="40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1:18">
      <c r="A432" s="7"/>
      <c r="B432" s="7"/>
      <c r="C432" s="40"/>
      <c r="D432" s="40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1:18">
      <c r="A433" s="7"/>
      <c r="B433" s="7"/>
      <c r="C433" s="40"/>
      <c r="D433" s="40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1:18">
      <c r="A434" s="7"/>
      <c r="B434" s="7"/>
      <c r="C434" s="40"/>
      <c r="D434" s="40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8">
      <c r="A435" s="7"/>
      <c r="B435" s="7"/>
      <c r="C435" s="40"/>
      <c r="D435" s="40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1:18">
      <c r="A436" s="7"/>
      <c r="B436" s="7"/>
      <c r="C436" s="40"/>
      <c r="D436" s="40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1:18">
      <c r="A437" s="7"/>
      <c r="B437" s="7"/>
      <c r="C437" s="40"/>
      <c r="D437" s="40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1:18">
      <c r="A438" s="7"/>
      <c r="B438" s="7"/>
      <c r="C438" s="40"/>
      <c r="D438" s="40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1:18">
      <c r="A439" s="7"/>
      <c r="B439" s="7"/>
      <c r="C439" s="40"/>
      <c r="D439" s="40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8">
      <c r="A440" s="7"/>
      <c r="B440" s="7"/>
      <c r="C440" s="40"/>
      <c r="D440" s="40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1:18">
      <c r="A441" s="7"/>
      <c r="B441" s="7"/>
      <c r="C441" s="40"/>
      <c r="D441" s="40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1:18">
      <c r="A442" s="7"/>
      <c r="B442" s="7"/>
      <c r="C442" s="40"/>
      <c r="D442" s="40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1:18">
      <c r="A443" s="7"/>
      <c r="B443" s="7"/>
      <c r="C443" s="40"/>
      <c r="D443" s="40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1:18">
      <c r="A444" s="7"/>
      <c r="B444" s="7"/>
      <c r="C444" s="40"/>
      <c r="D444" s="40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1:18">
      <c r="A445" s="7"/>
      <c r="B445" s="7"/>
      <c r="C445" s="40"/>
      <c r="D445" s="40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1:18">
      <c r="A446" s="7"/>
      <c r="B446" s="7"/>
      <c r="C446" s="40"/>
      <c r="D446" s="40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1:18">
      <c r="A447" s="7"/>
      <c r="B447" s="7"/>
      <c r="C447" s="40"/>
      <c r="D447" s="40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1:18">
      <c r="A448" s="7"/>
      <c r="B448" s="7"/>
      <c r="C448" s="40"/>
      <c r="D448" s="40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1:18">
      <c r="A449" s="7"/>
      <c r="B449" s="7"/>
      <c r="C449" s="40"/>
      <c r="D449" s="40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1:18">
      <c r="A450" s="7"/>
      <c r="B450" s="7"/>
      <c r="C450" s="40"/>
      <c r="D450" s="40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1:18">
      <c r="A451" s="7"/>
      <c r="B451" s="7"/>
      <c r="C451" s="40"/>
      <c r="D451" s="40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1:18">
      <c r="A452" s="7"/>
      <c r="B452" s="7"/>
      <c r="C452" s="40"/>
      <c r="D452" s="40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1:18">
      <c r="A453" s="7"/>
      <c r="B453" s="7"/>
      <c r="C453" s="40"/>
      <c r="D453" s="40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1:18">
      <c r="A454" s="7"/>
      <c r="B454" s="7"/>
      <c r="C454" s="40"/>
      <c r="D454" s="40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1:18">
      <c r="A455" s="7"/>
      <c r="B455" s="7"/>
      <c r="C455" s="40"/>
      <c r="D455" s="40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1:18">
      <c r="A456" s="7"/>
      <c r="B456" s="7"/>
      <c r="C456" s="40"/>
      <c r="D456" s="40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1:18">
      <c r="A457" s="7"/>
      <c r="B457" s="7"/>
      <c r="C457" s="40"/>
      <c r="D457" s="40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1:18">
      <c r="A458" s="7"/>
      <c r="B458" s="7"/>
      <c r="C458" s="40"/>
      <c r="D458" s="40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1:18">
      <c r="A459" s="7"/>
      <c r="B459" s="7"/>
      <c r="C459" s="40"/>
      <c r="D459" s="40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1:18">
      <c r="A460" s="7"/>
      <c r="B460" s="7"/>
      <c r="C460" s="40"/>
      <c r="D460" s="40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1:18">
      <c r="A461" s="7"/>
      <c r="B461" s="7"/>
      <c r="C461" s="40"/>
      <c r="D461" s="40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1:18">
      <c r="A462" s="7"/>
      <c r="B462" s="7"/>
      <c r="C462" s="40"/>
      <c r="D462" s="40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1:18">
      <c r="A463" s="7"/>
      <c r="B463" s="7"/>
      <c r="C463" s="40"/>
      <c r="D463" s="40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1:18">
      <c r="A464" s="7"/>
      <c r="B464" s="7"/>
      <c r="C464" s="40"/>
      <c r="D464" s="40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1:18">
      <c r="A465" s="7"/>
      <c r="B465" s="7"/>
      <c r="C465" s="40"/>
      <c r="D465" s="40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1:18">
      <c r="A466" s="7"/>
      <c r="B466" s="7"/>
      <c r="C466" s="40"/>
      <c r="D466" s="40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1:18">
      <c r="A467" s="7"/>
      <c r="B467" s="7"/>
      <c r="C467" s="40"/>
      <c r="D467" s="40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1:18">
      <c r="A468" s="7"/>
      <c r="B468" s="7"/>
      <c r="C468" s="40"/>
      <c r="D468" s="40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1:18">
      <c r="A469" s="7"/>
      <c r="B469" s="7"/>
      <c r="C469" s="40"/>
      <c r="D469" s="40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1:18">
      <c r="A470" s="7"/>
      <c r="B470" s="7"/>
      <c r="C470" s="40"/>
      <c r="D470" s="40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1:18">
      <c r="A471" s="7"/>
      <c r="B471" s="7"/>
      <c r="C471" s="40"/>
      <c r="D471" s="40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1:18">
      <c r="A472" s="7"/>
      <c r="B472" s="7"/>
      <c r="C472" s="40"/>
      <c r="D472" s="40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1:18">
      <c r="A473" s="7"/>
      <c r="B473" s="7"/>
      <c r="C473" s="40"/>
      <c r="D473" s="40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1:18">
      <c r="A474" s="7"/>
      <c r="B474" s="7"/>
      <c r="C474" s="40"/>
      <c r="D474" s="40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1:18">
      <c r="A475" s="7"/>
      <c r="B475" s="7"/>
      <c r="C475" s="40"/>
      <c r="D475" s="40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1:18">
      <c r="A476" s="7"/>
      <c r="B476" s="7"/>
      <c r="C476" s="40"/>
      <c r="D476" s="40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1:18">
      <c r="A477" s="7"/>
      <c r="B477" s="7"/>
      <c r="C477" s="40"/>
      <c r="D477" s="40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1:18">
      <c r="A478" s="7"/>
      <c r="B478" s="7"/>
      <c r="C478" s="40"/>
      <c r="D478" s="40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1:18">
      <c r="A479" s="7"/>
      <c r="B479" s="7"/>
      <c r="C479" s="40"/>
      <c r="D479" s="40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1:18">
      <c r="A480" s="7"/>
      <c r="B480" s="7"/>
      <c r="C480" s="40"/>
      <c r="D480" s="40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1:18">
      <c r="A481" s="7"/>
      <c r="B481" s="7"/>
      <c r="C481" s="40"/>
      <c r="D481" s="40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1:18">
      <c r="A482" s="7"/>
      <c r="B482" s="7"/>
      <c r="C482" s="40"/>
      <c r="D482" s="40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1:18">
      <c r="A483" s="7"/>
      <c r="B483" s="7"/>
      <c r="C483" s="40"/>
      <c r="D483" s="40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1:18">
      <c r="A484" s="7"/>
      <c r="B484" s="7"/>
      <c r="C484" s="40"/>
      <c r="D484" s="40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1:18">
      <c r="A485" s="7"/>
      <c r="B485" s="7"/>
      <c r="C485" s="40"/>
      <c r="D485" s="40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1:18">
      <c r="A486" s="7"/>
      <c r="B486" s="7"/>
      <c r="C486" s="40"/>
      <c r="D486" s="40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1:18">
      <c r="A487" s="7"/>
      <c r="B487" s="7"/>
      <c r="C487" s="40"/>
      <c r="D487" s="40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1:18">
      <c r="A488" s="7"/>
      <c r="B488" s="7"/>
      <c r="C488" s="40"/>
      <c r="D488" s="40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1:18">
      <c r="A489" s="7"/>
      <c r="B489" s="7"/>
      <c r="C489" s="40"/>
      <c r="D489" s="40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1:18">
      <c r="A490" s="7"/>
      <c r="B490" s="7"/>
      <c r="C490" s="40"/>
      <c r="D490" s="40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1:18">
      <c r="A491" s="7"/>
      <c r="B491" s="7"/>
      <c r="C491" s="40"/>
      <c r="D491" s="40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1:18">
      <c r="A492" s="7"/>
      <c r="B492" s="7"/>
      <c r="C492" s="40"/>
      <c r="D492" s="40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1:18">
      <c r="A493" s="7"/>
      <c r="B493" s="7"/>
      <c r="C493" s="40"/>
      <c r="D493" s="40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1:18">
      <c r="A494" s="7"/>
      <c r="B494" s="7"/>
      <c r="C494" s="40"/>
      <c r="D494" s="40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1:18">
      <c r="A495" s="7"/>
      <c r="B495" s="7"/>
      <c r="C495" s="40"/>
      <c r="D495" s="40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1:18">
      <c r="A496" s="7"/>
      <c r="B496" s="7"/>
      <c r="C496" s="40"/>
      <c r="D496" s="40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1:18">
      <c r="A497" s="7"/>
      <c r="B497" s="7"/>
      <c r="C497" s="40"/>
      <c r="D497" s="40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1:18">
      <c r="A498" s="7"/>
      <c r="B498" s="7"/>
      <c r="C498" s="40"/>
      <c r="D498" s="40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1:18">
      <c r="A499" s="7"/>
      <c r="B499" s="7"/>
      <c r="C499" s="40"/>
      <c r="D499" s="40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1:18">
      <c r="A500" s="7"/>
      <c r="B500" s="7"/>
      <c r="C500" s="40"/>
      <c r="D500" s="40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1:18">
      <c r="A501" s="7"/>
      <c r="B501" s="7"/>
      <c r="C501" s="40"/>
      <c r="D501" s="40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1:18">
      <c r="A502" s="7"/>
      <c r="B502" s="7"/>
      <c r="C502" s="40"/>
      <c r="D502" s="40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1:18">
      <c r="A503" s="7"/>
      <c r="B503" s="7"/>
      <c r="C503" s="40"/>
      <c r="D503" s="40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1:18">
      <c r="A504" s="7"/>
      <c r="B504" s="7"/>
      <c r="C504" s="40"/>
      <c r="D504" s="40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1:18">
      <c r="A505" s="7"/>
      <c r="B505" s="7"/>
      <c r="C505" s="40"/>
      <c r="D505" s="40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1:18">
      <c r="A506" s="7"/>
      <c r="B506" s="7"/>
      <c r="C506" s="40"/>
      <c r="D506" s="40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1:18">
      <c r="A507" s="7"/>
      <c r="B507" s="7"/>
      <c r="C507" s="40"/>
      <c r="D507" s="40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1:18">
      <c r="A508" s="7"/>
      <c r="B508" s="7"/>
      <c r="C508" s="40"/>
      <c r="D508" s="40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1:18">
      <c r="A509" s="7"/>
      <c r="B509" s="7"/>
      <c r="C509" s="40"/>
      <c r="D509" s="40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1:18">
      <c r="A510" s="7"/>
      <c r="B510" s="7"/>
      <c r="C510" s="40"/>
      <c r="D510" s="40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1:18">
      <c r="A511" s="7"/>
      <c r="B511" s="7"/>
      <c r="C511" s="40"/>
      <c r="D511" s="40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1:18">
      <c r="A512" s="7"/>
      <c r="B512" s="7"/>
      <c r="C512" s="40"/>
      <c r="D512" s="40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1:18">
      <c r="A513" s="7"/>
      <c r="B513" s="7"/>
      <c r="C513" s="40"/>
      <c r="D513" s="40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1:18">
      <c r="A514" s="7"/>
      <c r="B514" s="7"/>
      <c r="C514" s="40"/>
      <c r="D514" s="40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1:18">
      <c r="A515" s="7"/>
      <c r="B515" s="7"/>
      <c r="C515" s="40"/>
      <c r="D515" s="40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1:18">
      <c r="A516" s="7"/>
      <c r="B516" s="7"/>
      <c r="C516" s="40"/>
      <c r="D516" s="40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1:18">
      <c r="A517" s="7"/>
      <c r="B517" s="7"/>
      <c r="C517" s="40"/>
      <c r="D517" s="40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1:18">
      <c r="A518" s="7"/>
      <c r="B518" s="7"/>
      <c r="C518" s="40"/>
      <c r="D518" s="40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1:18">
      <c r="A519" s="7"/>
      <c r="B519" s="7"/>
      <c r="C519" s="40"/>
      <c r="D519" s="40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1:18">
      <c r="A520" s="7"/>
      <c r="B520" s="7"/>
      <c r="C520" s="40"/>
      <c r="D520" s="40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1:18">
      <c r="A521" s="7"/>
      <c r="B521" s="7"/>
      <c r="C521" s="40"/>
      <c r="D521" s="40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1:18">
      <c r="A522" s="7"/>
      <c r="B522" s="7"/>
      <c r="C522" s="40"/>
      <c r="D522" s="40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1:18">
      <c r="A523" s="7"/>
      <c r="B523" s="7"/>
      <c r="C523" s="40"/>
      <c r="D523" s="40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1:18">
      <c r="A524" s="7"/>
      <c r="B524" s="7"/>
      <c r="C524" s="40"/>
      <c r="D524" s="40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1:18">
      <c r="A525" s="7"/>
      <c r="B525" s="7"/>
      <c r="C525" s="40"/>
      <c r="D525" s="40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1:18">
      <c r="A526" s="7"/>
      <c r="B526" s="7"/>
      <c r="C526" s="40"/>
      <c r="D526" s="40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1:18">
      <c r="A527" s="7"/>
      <c r="B527" s="7"/>
      <c r="C527" s="40"/>
      <c r="D527" s="40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1:18">
      <c r="A528" s="7"/>
      <c r="B528" s="7"/>
      <c r="C528" s="40"/>
      <c r="D528" s="40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1:18">
      <c r="A529" s="7"/>
      <c r="B529" s="7"/>
      <c r="C529" s="40"/>
      <c r="D529" s="40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1:18">
      <c r="A530" s="7"/>
      <c r="B530" s="7"/>
      <c r="C530" s="40"/>
      <c r="D530" s="40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1:18">
      <c r="A531" s="7"/>
      <c r="B531" s="7"/>
      <c r="C531" s="40"/>
      <c r="D531" s="40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1:18">
      <c r="A532" s="7"/>
      <c r="B532" s="7"/>
      <c r="C532" s="40"/>
      <c r="D532" s="40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1:18">
      <c r="A533" s="7"/>
      <c r="B533" s="7"/>
      <c r="C533" s="40"/>
      <c r="D533" s="40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1:18">
      <c r="A534" s="7"/>
      <c r="B534" s="7"/>
      <c r="C534" s="40"/>
      <c r="D534" s="40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1:18">
      <c r="A535" s="7"/>
      <c r="B535" s="7"/>
      <c r="C535" s="40"/>
      <c r="D535" s="40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1:18">
      <c r="A536" s="7"/>
      <c r="B536" s="7"/>
      <c r="C536" s="40"/>
      <c r="D536" s="40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1:18">
      <c r="A537" s="7"/>
      <c r="B537" s="7"/>
      <c r="C537" s="40"/>
      <c r="D537" s="40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1:18">
      <c r="A538" s="7"/>
      <c r="B538" s="7"/>
      <c r="C538" s="40"/>
      <c r="D538" s="40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1:18">
      <c r="A539" s="7"/>
      <c r="B539" s="7"/>
      <c r="C539" s="40"/>
      <c r="D539" s="40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1:18">
      <c r="A540" s="7"/>
      <c r="B540" s="7"/>
      <c r="C540" s="40"/>
      <c r="D540" s="40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1:18">
      <c r="A541" s="7"/>
      <c r="B541" s="7"/>
      <c r="C541" s="40"/>
      <c r="D541" s="40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1:18">
      <c r="A542" s="7"/>
      <c r="B542" s="7"/>
      <c r="C542" s="40"/>
      <c r="D542" s="40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1:18">
      <c r="A543" s="7"/>
      <c r="B543" s="7"/>
      <c r="C543" s="40"/>
      <c r="D543" s="40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1:18">
      <c r="A544" s="7"/>
      <c r="B544" s="7"/>
      <c r="C544" s="40"/>
      <c r="D544" s="40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1:18">
      <c r="A545" s="7"/>
      <c r="B545" s="7"/>
      <c r="C545" s="40"/>
      <c r="D545" s="40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1:18">
      <c r="A546" s="7"/>
      <c r="B546" s="7"/>
      <c r="C546" s="40"/>
      <c r="D546" s="40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1:18">
      <c r="A547" s="7"/>
      <c r="B547" s="7"/>
      <c r="C547" s="40"/>
      <c r="D547" s="40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1:18">
      <c r="A548" s="7"/>
      <c r="B548" s="7"/>
      <c r="C548" s="40"/>
      <c r="D548" s="40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1:18">
      <c r="A549" s="7"/>
      <c r="B549" s="7"/>
      <c r="C549" s="40"/>
      <c r="D549" s="40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1:18">
      <c r="A550" s="7"/>
      <c r="B550" s="7"/>
      <c r="C550" s="40"/>
      <c r="D550" s="40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1:18">
      <c r="A551" s="7"/>
      <c r="B551" s="7"/>
      <c r="C551" s="40"/>
      <c r="D551" s="40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1:18">
      <c r="A552" s="7"/>
      <c r="B552" s="7"/>
      <c r="C552" s="40"/>
      <c r="D552" s="40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1:18">
      <c r="A553" s="7"/>
      <c r="B553" s="7"/>
      <c r="C553" s="40"/>
      <c r="D553" s="40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1:18">
      <c r="A554" s="7"/>
      <c r="B554" s="7"/>
      <c r="C554" s="40"/>
      <c r="D554" s="40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1:18">
      <c r="A555" s="7"/>
      <c r="B555" s="7"/>
      <c r="C555" s="40"/>
      <c r="D555" s="40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1:18">
      <c r="A556" s="7"/>
      <c r="B556" s="7"/>
      <c r="C556" s="40"/>
      <c r="D556" s="40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1:18">
      <c r="A557" s="7"/>
      <c r="B557" s="7"/>
      <c r="C557" s="40"/>
      <c r="D557" s="40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1:18">
      <c r="A558" s="7"/>
      <c r="B558" s="7"/>
      <c r="C558" s="40"/>
      <c r="D558" s="40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1:18">
      <c r="A559" s="7"/>
      <c r="B559" s="7"/>
      <c r="C559" s="40"/>
      <c r="D559" s="40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1:18">
      <c r="A560" s="7"/>
      <c r="B560" s="7"/>
      <c r="C560" s="40"/>
      <c r="D560" s="40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1:18">
      <c r="A561" s="7"/>
      <c r="B561" s="7"/>
      <c r="C561" s="40"/>
      <c r="D561" s="40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1:18">
      <c r="A562" s="7"/>
      <c r="B562" s="7"/>
      <c r="C562" s="40"/>
      <c r="D562" s="40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1:18">
      <c r="A563" s="7"/>
      <c r="B563" s="7"/>
      <c r="C563" s="40"/>
      <c r="D563" s="40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1:18">
      <c r="A564" s="7"/>
      <c r="B564" s="7"/>
      <c r="C564" s="40"/>
      <c r="D564" s="40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1:18">
      <c r="A565" s="7"/>
      <c r="B565" s="7"/>
      <c r="C565" s="40"/>
      <c r="D565" s="40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1:18">
      <c r="A566" s="7"/>
      <c r="B566" s="7"/>
      <c r="C566" s="40"/>
      <c r="D566" s="40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1:18">
      <c r="A567" s="7"/>
      <c r="B567" s="7"/>
      <c r="C567" s="40"/>
      <c r="D567" s="40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1:18">
      <c r="A568" s="7"/>
      <c r="B568" s="7"/>
      <c r="C568" s="40"/>
      <c r="D568" s="40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1:18">
      <c r="A569" s="7"/>
      <c r="B569" s="7"/>
      <c r="C569" s="40"/>
      <c r="D569" s="40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1:18">
      <c r="A570" s="7"/>
      <c r="B570" s="7"/>
      <c r="C570" s="40"/>
      <c r="D570" s="40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1:18">
      <c r="A571" s="7"/>
      <c r="B571" s="7"/>
      <c r="C571" s="40"/>
      <c r="D571" s="40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1:18">
      <c r="A572" s="7"/>
      <c r="B572" s="7"/>
      <c r="C572" s="40"/>
      <c r="D572" s="40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1:18">
      <c r="A573" s="7"/>
      <c r="B573" s="7"/>
      <c r="C573" s="40"/>
      <c r="D573" s="40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1:18">
      <c r="A574" s="7"/>
      <c r="B574" s="7"/>
      <c r="C574" s="40"/>
      <c r="D574" s="40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1:18">
      <c r="A575" s="7"/>
      <c r="B575" s="7"/>
      <c r="C575" s="40"/>
      <c r="D575" s="40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1:18">
      <c r="A576" s="7"/>
      <c r="B576" s="7"/>
      <c r="C576" s="40"/>
      <c r="D576" s="40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1:18">
      <c r="A577" s="7"/>
      <c r="B577" s="7"/>
      <c r="C577" s="40"/>
      <c r="D577" s="40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1:18">
      <c r="A578" s="7"/>
      <c r="B578" s="7"/>
      <c r="C578" s="40"/>
      <c r="D578" s="40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1:18">
      <c r="A579" s="7"/>
      <c r="B579" s="7"/>
      <c r="C579" s="40"/>
      <c r="D579" s="40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1:18">
      <c r="A580" s="7"/>
      <c r="B580" s="7"/>
      <c r="C580" s="40"/>
      <c r="D580" s="40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1:18">
      <c r="A581" s="7"/>
      <c r="B581" s="7"/>
      <c r="C581" s="40"/>
      <c r="D581" s="40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1:18">
      <c r="A582" s="7"/>
      <c r="B582" s="7"/>
      <c r="C582" s="40"/>
      <c r="D582" s="40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1:18">
      <c r="A583" s="7"/>
      <c r="B583" s="7"/>
      <c r="C583" s="40"/>
      <c r="D583" s="40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1:18">
      <c r="A584" s="7"/>
      <c r="B584" s="7"/>
      <c r="C584" s="40"/>
      <c r="D584" s="40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1:18">
      <c r="A585" s="7"/>
      <c r="B585" s="7"/>
      <c r="C585" s="40"/>
      <c r="D585" s="40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1:18">
      <c r="A586" s="7"/>
      <c r="B586" s="7"/>
      <c r="C586" s="40"/>
      <c r="D586" s="40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1:18">
      <c r="A587" s="7"/>
      <c r="B587" s="7"/>
      <c r="C587" s="40"/>
      <c r="D587" s="40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1:18">
      <c r="A588" s="7"/>
      <c r="B588" s="7"/>
      <c r="C588" s="40"/>
      <c r="D588" s="40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1:18">
      <c r="A589" s="7"/>
      <c r="B589" s="7"/>
      <c r="C589" s="40"/>
      <c r="D589" s="40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1:18">
      <c r="A590" s="7"/>
      <c r="B590" s="7"/>
      <c r="C590" s="40"/>
      <c r="D590" s="40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1:18">
      <c r="A591" s="7"/>
      <c r="B591" s="7"/>
      <c r="C591" s="40"/>
      <c r="D591" s="40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1:18">
      <c r="A592" s="7"/>
      <c r="B592" s="7"/>
      <c r="C592" s="40"/>
      <c r="D592" s="40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1:18">
      <c r="A593" s="7"/>
      <c r="B593" s="7"/>
      <c r="C593" s="40"/>
      <c r="D593" s="40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1:18">
      <c r="A594" s="7"/>
      <c r="B594" s="7"/>
      <c r="C594" s="40"/>
      <c r="D594" s="40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1:18">
      <c r="A595" s="7"/>
      <c r="B595" s="7"/>
      <c r="C595" s="40"/>
      <c r="D595" s="40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1:18">
      <c r="A596" s="7"/>
      <c r="B596" s="7"/>
      <c r="C596" s="40"/>
      <c r="D596" s="40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1:18">
      <c r="A597" s="7"/>
      <c r="B597" s="7"/>
      <c r="C597" s="40"/>
      <c r="D597" s="40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1:18">
      <c r="A598" s="7"/>
      <c r="B598" s="7"/>
      <c r="C598" s="40"/>
      <c r="D598" s="40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1:18">
      <c r="A599" s="7"/>
      <c r="B599" s="7"/>
      <c r="C599" s="40"/>
      <c r="D599" s="40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1:18">
      <c r="A600" s="7"/>
      <c r="B600" s="7"/>
      <c r="C600" s="40"/>
      <c r="D600" s="40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1:18">
      <c r="A601" s="7"/>
      <c r="B601" s="7"/>
      <c r="C601" s="40"/>
      <c r="D601" s="40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1:18">
      <c r="A602" s="7"/>
      <c r="B602" s="7"/>
      <c r="C602" s="40"/>
      <c r="D602" s="40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1:18">
      <c r="A603" s="7"/>
      <c r="B603" s="7"/>
      <c r="C603" s="40"/>
      <c r="D603" s="40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1:18">
      <c r="A604" s="7"/>
      <c r="B604" s="7"/>
      <c r="C604" s="40"/>
      <c r="D604" s="40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1:18">
      <c r="A605" s="7"/>
      <c r="B605" s="7"/>
      <c r="C605" s="40"/>
      <c r="D605" s="40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1:18">
      <c r="A606" s="7"/>
      <c r="B606" s="7"/>
      <c r="C606" s="40"/>
      <c r="D606" s="40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1:18">
      <c r="A607" s="7"/>
      <c r="B607" s="7"/>
      <c r="C607" s="40"/>
      <c r="D607" s="40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1:18">
      <c r="A608" s="7"/>
      <c r="B608" s="7"/>
      <c r="C608" s="40"/>
      <c r="D608" s="40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1:18">
      <c r="A609" s="7"/>
      <c r="B609" s="7"/>
      <c r="C609" s="40"/>
      <c r="D609" s="40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1:18">
      <c r="A610" s="7"/>
      <c r="B610" s="7"/>
      <c r="C610" s="40"/>
      <c r="D610" s="40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1:18">
      <c r="A611" s="7"/>
      <c r="B611" s="7"/>
      <c r="C611" s="40"/>
      <c r="D611" s="40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1:18">
      <c r="A612" s="7"/>
      <c r="B612" s="7"/>
      <c r="C612" s="40"/>
      <c r="D612" s="40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1:18">
      <c r="A613" s="7"/>
      <c r="B613" s="7"/>
      <c r="C613" s="40"/>
      <c r="D613" s="40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1:18">
      <c r="A614" s="7"/>
      <c r="B614" s="7"/>
      <c r="C614" s="40"/>
      <c r="D614" s="40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1:18">
      <c r="A615" s="7"/>
      <c r="B615" s="7"/>
      <c r="C615" s="40"/>
      <c r="D615" s="40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1:18">
      <c r="A616" s="7"/>
      <c r="B616" s="7"/>
      <c r="C616" s="40"/>
      <c r="D616" s="40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1:18">
      <c r="A617" s="7"/>
      <c r="B617" s="7"/>
      <c r="C617" s="40"/>
      <c r="D617" s="40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1:18">
      <c r="A618" s="7"/>
      <c r="B618" s="7"/>
      <c r="C618" s="40"/>
      <c r="D618" s="40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1:18">
      <c r="A619" s="7"/>
      <c r="B619" s="7"/>
      <c r="C619" s="40"/>
      <c r="D619" s="40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1:18">
      <c r="A620" s="7"/>
      <c r="B620" s="7"/>
      <c r="C620" s="40"/>
      <c r="D620" s="40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1:18">
      <c r="A621" s="7"/>
      <c r="B621" s="7"/>
      <c r="C621" s="40"/>
      <c r="D621" s="40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1:18">
      <c r="A622" s="7"/>
      <c r="B622" s="7"/>
      <c r="C622" s="40"/>
      <c r="D622" s="40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1:18">
      <c r="A623" s="7"/>
      <c r="B623" s="7"/>
      <c r="C623" s="40"/>
      <c r="D623" s="40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1:18">
      <c r="A624" s="7"/>
      <c r="B624" s="7"/>
      <c r="C624" s="40"/>
      <c r="D624" s="40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1:18">
      <c r="A625" s="7"/>
      <c r="B625" s="7"/>
      <c r="C625" s="40"/>
      <c r="D625" s="40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1:18">
      <c r="A626" s="7"/>
      <c r="B626" s="7"/>
      <c r="C626" s="40"/>
      <c r="D626" s="40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1:18">
      <c r="A627" s="7"/>
      <c r="B627" s="7"/>
      <c r="C627" s="40"/>
      <c r="D627" s="40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1:18">
      <c r="A628" s="7"/>
      <c r="B628" s="7"/>
      <c r="C628" s="40"/>
      <c r="D628" s="40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1:18">
      <c r="A629" s="7"/>
      <c r="B629" s="7"/>
      <c r="C629" s="40"/>
      <c r="D629" s="40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1:18">
      <c r="A630" s="7"/>
      <c r="B630" s="7"/>
      <c r="C630" s="40"/>
      <c r="D630" s="40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1:18">
      <c r="A631" s="7"/>
      <c r="B631" s="7"/>
      <c r="C631" s="40"/>
      <c r="D631" s="40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1:18">
      <c r="A632" s="7"/>
      <c r="B632" s="7"/>
      <c r="C632" s="40"/>
      <c r="D632" s="40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1:18">
      <c r="A633" s="7"/>
      <c r="B633" s="7"/>
      <c r="C633" s="40"/>
      <c r="D633" s="40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1:18">
      <c r="A634" s="7"/>
      <c r="B634" s="7"/>
      <c r="C634" s="40"/>
      <c r="D634" s="40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1:18">
      <c r="A635" s="7"/>
      <c r="B635" s="7"/>
      <c r="C635" s="40"/>
      <c r="D635" s="40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1:18">
      <c r="A636" s="7"/>
      <c r="B636" s="7"/>
      <c r="C636" s="40"/>
      <c r="D636" s="40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1:18">
      <c r="A637" s="7"/>
      <c r="B637" s="7"/>
      <c r="C637" s="40"/>
      <c r="D637" s="40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1:18">
      <c r="A638" s="7"/>
      <c r="B638" s="7"/>
      <c r="C638" s="40"/>
      <c r="D638" s="40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1:18">
      <c r="A639" s="7"/>
      <c r="B639" s="7"/>
      <c r="C639" s="40"/>
      <c r="D639" s="40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1:18">
      <c r="A640" s="7"/>
      <c r="B640" s="7"/>
      <c r="C640" s="40"/>
      <c r="D640" s="40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1:18">
      <c r="A641" s="7"/>
      <c r="B641" s="7"/>
      <c r="C641" s="40"/>
      <c r="D641" s="40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1:18">
      <c r="A642" s="7"/>
      <c r="B642" s="7"/>
      <c r="C642" s="40"/>
      <c r="D642" s="40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1:18">
      <c r="A643" s="7"/>
      <c r="B643" s="7"/>
      <c r="C643" s="40"/>
      <c r="D643" s="40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1:18">
      <c r="A644" s="7"/>
      <c r="B644" s="7"/>
      <c r="C644" s="40"/>
      <c r="D644" s="40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1:18">
      <c r="A645" s="7"/>
      <c r="B645" s="7"/>
      <c r="C645" s="40"/>
      <c r="D645" s="40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1:18">
      <c r="A646" s="7"/>
      <c r="B646" s="7"/>
      <c r="C646" s="40"/>
      <c r="D646" s="40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1:18">
      <c r="A647" s="7"/>
      <c r="B647" s="7"/>
      <c r="C647" s="40"/>
      <c r="D647" s="40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1:18">
      <c r="A648" s="7"/>
      <c r="B648" s="7"/>
      <c r="C648" s="40"/>
      <c r="D648" s="40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1:18">
      <c r="A649" s="7"/>
      <c r="B649" s="7"/>
      <c r="C649" s="40"/>
      <c r="D649" s="40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1:18">
      <c r="A650" s="7"/>
      <c r="B650" s="7"/>
      <c r="C650" s="40"/>
      <c r="D650" s="40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1:18">
      <c r="A651" s="7"/>
      <c r="B651" s="7"/>
      <c r="C651" s="40"/>
      <c r="D651" s="40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1:18">
      <c r="A652" s="7"/>
      <c r="B652" s="7"/>
      <c r="C652" s="40"/>
      <c r="D652" s="40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1:18">
      <c r="A653" s="7"/>
      <c r="B653" s="7"/>
      <c r="C653" s="40"/>
      <c r="D653" s="40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1:18">
      <c r="A654" s="7"/>
      <c r="B654" s="7"/>
      <c r="C654" s="40"/>
      <c r="D654" s="40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1:18">
      <c r="A655" s="7"/>
      <c r="B655" s="7"/>
      <c r="C655" s="40"/>
      <c r="D655" s="40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1:18">
      <c r="A656" s="7"/>
      <c r="B656" s="7"/>
      <c r="C656" s="40"/>
      <c r="D656" s="40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1:18">
      <c r="A657" s="7"/>
      <c r="B657" s="7"/>
      <c r="C657" s="40"/>
      <c r="D657" s="40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1:18">
      <c r="A658" s="7"/>
      <c r="B658" s="7"/>
      <c r="C658" s="40"/>
      <c r="D658" s="40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1:18">
      <c r="A659" s="7"/>
      <c r="B659" s="7"/>
      <c r="C659" s="40"/>
      <c r="D659" s="40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1:18">
      <c r="A660" s="7"/>
      <c r="B660" s="7"/>
      <c r="C660" s="40"/>
      <c r="D660" s="40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1:18">
      <c r="A661" s="7"/>
      <c r="B661" s="7"/>
      <c r="C661" s="40"/>
      <c r="D661" s="40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1:18">
      <c r="A662" s="7"/>
      <c r="B662" s="7"/>
      <c r="C662" s="40"/>
      <c r="D662" s="40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1:18">
      <c r="A663" s="7"/>
      <c r="B663" s="7"/>
      <c r="C663" s="40"/>
      <c r="D663" s="40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1:18">
      <c r="A664" s="7"/>
      <c r="B664" s="7"/>
      <c r="C664" s="40"/>
      <c r="D664" s="40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1:18">
      <c r="A665" s="7"/>
      <c r="B665" s="7"/>
      <c r="C665" s="40"/>
      <c r="D665" s="40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1:18">
      <c r="A666" s="7"/>
      <c r="B666" s="7"/>
      <c r="C666" s="40"/>
      <c r="D666" s="40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1:18">
      <c r="A667" s="7"/>
      <c r="B667" s="7"/>
      <c r="C667" s="40"/>
      <c r="D667" s="40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1:18">
      <c r="A668" s="7"/>
      <c r="B668" s="7"/>
      <c r="C668" s="40"/>
      <c r="D668" s="40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1:18">
      <c r="A669" s="7"/>
      <c r="B669" s="7"/>
      <c r="C669" s="40"/>
      <c r="D669" s="40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1:18">
      <c r="A670" s="7"/>
      <c r="B670" s="7"/>
      <c r="C670" s="40"/>
      <c r="D670" s="40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1:18">
      <c r="A671" s="7"/>
      <c r="B671" s="7"/>
      <c r="C671" s="40"/>
      <c r="D671" s="40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1:18">
      <c r="A672" s="7"/>
      <c r="B672" s="7"/>
      <c r="C672" s="40"/>
      <c r="D672" s="40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1:18">
      <c r="A673" s="7"/>
      <c r="B673" s="7"/>
      <c r="C673" s="40"/>
      <c r="D673" s="40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1:18">
      <c r="A674" s="7"/>
      <c r="B674" s="7"/>
      <c r="C674" s="40"/>
      <c r="D674" s="40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1:18">
      <c r="A675" s="7"/>
      <c r="B675" s="7"/>
      <c r="C675" s="40"/>
      <c r="D675" s="40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1:18">
      <c r="A676" s="7"/>
      <c r="B676" s="7"/>
      <c r="C676" s="40"/>
      <c r="D676" s="40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1:18">
      <c r="A677" s="7"/>
      <c r="B677" s="7"/>
      <c r="C677" s="40"/>
      <c r="D677" s="40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1:18">
      <c r="A678" s="7"/>
      <c r="B678" s="7"/>
      <c r="C678" s="40"/>
      <c r="D678" s="40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1:18">
      <c r="A679" s="7"/>
      <c r="B679" s="7"/>
      <c r="C679" s="40"/>
      <c r="D679" s="40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1:18">
      <c r="A680" s="7"/>
      <c r="B680" s="7"/>
      <c r="C680" s="40"/>
      <c r="D680" s="40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1:18">
      <c r="A681" s="7"/>
      <c r="B681" s="7"/>
      <c r="C681" s="40"/>
      <c r="D681" s="40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1:18">
      <c r="A682" s="7"/>
      <c r="B682" s="7"/>
      <c r="C682" s="40"/>
      <c r="D682" s="40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1:18">
      <c r="A683" s="7"/>
      <c r="B683" s="7"/>
      <c r="C683" s="40"/>
      <c r="D683" s="40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1:18">
      <c r="A684" s="7"/>
      <c r="B684" s="7"/>
      <c r="C684" s="40"/>
      <c r="D684" s="40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1:18">
      <c r="A685" s="7"/>
      <c r="B685" s="7"/>
      <c r="C685" s="40"/>
      <c r="D685" s="40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1:18">
      <c r="A686" s="7"/>
      <c r="B686" s="7"/>
      <c r="C686" s="40"/>
      <c r="D686" s="40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1:18">
      <c r="A687" s="7"/>
      <c r="B687" s="7"/>
      <c r="C687" s="40"/>
      <c r="D687" s="40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1:18">
      <c r="A688" s="7"/>
      <c r="B688" s="7"/>
      <c r="C688" s="40"/>
      <c r="D688" s="40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1:18">
      <c r="A689" s="7"/>
      <c r="B689" s="7"/>
      <c r="C689" s="40"/>
      <c r="D689" s="40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1:18">
      <c r="A690" s="7"/>
      <c r="B690" s="7"/>
      <c r="C690" s="40"/>
      <c r="D690" s="40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1:18">
      <c r="A691" s="7"/>
      <c r="B691" s="7"/>
      <c r="C691" s="40"/>
      <c r="D691" s="40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1:18">
      <c r="A692" s="7"/>
      <c r="B692" s="7"/>
      <c r="C692" s="40"/>
      <c r="D692" s="40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1:18">
      <c r="A693" s="7"/>
      <c r="B693" s="7"/>
      <c r="C693" s="40"/>
      <c r="D693" s="40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1:18">
      <c r="A694" s="7"/>
      <c r="B694" s="7"/>
      <c r="C694" s="40"/>
      <c r="D694" s="40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1:18">
      <c r="A695" s="7"/>
      <c r="B695" s="7"/>
      <c r="C695" s="40"/>
      <c r="D695" s="40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1:18">
      <c r="A696" s="7"/>
      <c r="B696" s="7"/>
      <c r="C696" s="40"/>
      <c r="D696" s="40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1:18">
      <c r="A697" s="7"/>
      <c r="B697" s="7"/>
      <c r="C697" s="40"/>
      <c r="D697" s="40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1:18">
      <c r="A698" s="7"/>
      <c r="B698" s="7"/>
      <c r="C698" s="40"/>
      <c r="D698" s="40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1:18">
      <c r="A699" s="7"/>
      <c r="B699" s="7"/>
      <c r="C699" s="40"/>
      <c r="D699" s="40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1:18">
      <c r="A700" s="7"/>
      <c r="B700" s="7"/>
      <c r="C700" s="40"/>
      <c r="D700" s="40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1:18">
      <c r="A701" s="7"/>
      <c r="B701" s="7"/>
      <c r="C701" s="40"/>
      <c r="D701" s="40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1:18">
      <c r="A702" s="7"/>
      <c r="B702" s="7"/>
      <c r="C702" s="40"/>
      <c r="D702" s="40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spans="1:18">
      <c r="A703" s="7"/>
      <c r="B703" s="7"/>
      <c r="C703" s="40"/>
      <c r="D703" s="40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1:18">
      <c r="A704" s="7"/>
      <c r="B704" s="7"/>
      <c r="C704" s="40"/>
      <c r="D704" s="40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1:18">
      <c r="A705" s="7"/>
      <c r="B705" s="7"/>
      <c r="C705" s="40"/>
      <c r="D705" s="40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1:18">
      <c r="A706" s="7"/>
      <c r="B706" s="7"/>
      <c r="C706" s="40"/>
      <c r="D706" s="40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1:18">
      <c r="A707" s="7"/>
      <c r="B707" s="7"/>
      <c r="C707" s="40"/>
      <c r="D707" s="40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1:18">
      <c r="A708" s="7"/>
      <c r="B708" s="7"/>
      <c r="C708" s="40"/>
      <c r="D708" s="40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spans="1:18">
      <c r="A709" s="7"/>
      <c r="B709" s="7"/>
      <c r="C709" s="40"/>
      <c r="D709" s="40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1:18">
      <c r="A710" s="7"/>
      <c r="B710" s="7"/>
      <c r="C710" s="40"/>
      <c r="D710" s="40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1:18">
      <c r="A711" s="7"/>
      <c r="B711" s="7"/>
      <c r="C711" s="40"/>
      <c r="D711" s="40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1:18">
      <c r="A712" s="7"/>
      <c r="B712" s="7"/>
      <c r="C712" s="40"/>
      <c r="D712" s="40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1:18">
      <c r="A713" s="7"/>
      <c r="B713" s="7"/>
      <c r="C713" s="40"/>
      <c r="D713" s="40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1:18">
      <c r="A714" s="7"/>
      <c r="B714" s="7"/>
      <c r="C714" s="40"/>
      <c r="D714" s="40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1:18">
      <c r="A715" s="7"/>
      <c r="B715" s="7"/>
      <c r="C715" s="40"/>
      <c r="D715" s="40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1:18">
      <c r="A716" s="7"/>
      <c r="B716" s="7"/>
      <c r="C716" s="40"/>
      <c r="D716" s="40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1:18">
      <c r="A717" s="7"/>
      <c r="B717" s="7"/>
      <c r="C717" s="40"/>
      <c r="D717" s="40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1:18">
      <c r="A718" s="7"/>
      <c r="B718" s="7"/>
      <c r="C718" s="40"/>
      <c r="D718" s="40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spans="1:18">
      <c r="A719" s="7"/>
      <c r="B719" s="7"/>
      <c r="C719" s="40"/>
      <c r="D719" s="40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1:18">
      <c r="A720" s="7"/>
      <c r="B720" s="7"/>
      <c r="C720" s="40"/>
      <c r="D720" s="40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1:18">
      <c r="A721" s="7"/>
      <c r="B721" s="7"/>
      <c r="C721" s="40"/>
      <c r="D721" s="40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1:18">
      <c r="A722" s="7"/>
      <c r="B722" s="7"/>
      <c r="C722" s="40"/>
      <c r="D722" s="40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1:18">
      <c r="A723" s="7"/>
      <c r="B723" s="7"/>
      <c r="C723" s="40"/>
      <c r="D723" s="40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1:18">
      <c r="A724" s="7"/>
      <c r="B724" s="7"/>
      <c r="C724" s="40"/>
      <c r="D724" s="40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1:18">
      <c r="A725" s="7"/>
      <c r="B725" s="7"/>
      <c r="C725" s="40"/>
      <c r="D725" s="40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1:18">
      <c r="A726" s="7"/>
      <c r="B726" s="7"/>
      <c r="C726" s="40"/>
      <c r="D726" s="40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1:18">
      <c r="A727" s="7"/>
      <c r="B727" s="7"/>
      <c r="C727" s="40"/>
      <c r="D727" s="40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1:18">
      <c r="A728" s="7"/>
      <c r="B728" s="7"/>
      <c r="C728" s="40"/>
      <c r="D728" s="40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1:18">
      <c r="A729" s="7"/>
      <c r="B729" s="7"/>
      <c r="C729" s="40"/>
      <c r="D729" s="40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1:18">
      <c r="A730" s="7"/>
      <c r="B730" s="7"/>
      <c r="C730" s="40"/>
      <c r="D730" s="40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1:18">
      <c r="A731" s="7"/>
      <c r="B731" s="7"/>
      <c r="C731" s="40"/>
      <c r="D731" s="40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1:18">
      <c r="A732" s="7"/>
      <c r="B732" s="7"/>
      <c r="C732" s="40"/>
      <c r="D732" s="40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1:18">
      <c r="A733" s="7"/>
      <c r="B733" s="7"/>
      <c r="C733" s="40"/>
      <c r="D733" s="40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1:18">
      <c r="A734" s="7"/>
      <c r="B734" s="7"/>
      <c r="C734" s="40"/>
      <c r="D734" s="40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1:18">
      <c r="A735" s="7"/>
      <c r="B735" s="7"/>
      <c r="C735" s="40"/>
      <c r="D735" s="40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1:18">
      <c r="A736" s="7"/>
      <c r="B736" s="7"/>
      <c r="C736" s="40"/>
      <c r="D736" s="40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1:18">
      <c r="A737" s="7"/>
      <c r="B737" s="7"/>
      <c r="C737" s="40"/>
      <c r="D737" s="40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1:18">
      <c r="A738" s="7"/>
      <c r="B738" s="7"/>
      <c r="C738" s="40"/>
      <c r="D738" s="40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1:18">
      <c r="A739" s="7"/>
      <c r="B739" s="7"/>
      <c r="C739" s="40"/>
      <c r="D739" s="40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1:18">
      <c r="A740" s="7"/>
      <c r="B740" s="7"/>
      <c r="C740" s="40"/>
      <c r="D740" s="40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1:18">
      <c r="A741" s="7"/>
      <c r="B741" s="7"/>
      <c r="C741" s="40"/>
      <c r="D741" s="40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1:18">
      <c r="A742" s="7"/>
      <c r="B742" s="7"/>
      <c r="C742" s="40"/>
      <c r="D742" s="40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1:18">
      <c r="A743" s="7"/>
      <c r="B743" s="7"/>
      <c r="C743" s="40"/>
      <c r="D743" s="40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1:18">
      <c r="A744" s="7"/>
      <c r="B744" s="7"/>
      <c r="C744" s="40"/>
      <c r="D744" s="40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1:18">
      <c r="A745" s="7"/>
      <c r="B745" s="7"/>
      <c r="C745" s="40"/>
      <c r="D745" s="40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1:18">
      <c r="A746" s="7"/>
      <c r="B746" s="7"/>
      <c r="C746" s="40"/>
      <c r="D746" s="40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1:18">
      <c r="A747" s="7"/>
      <c r="B747" s="7"/>
      <c r="C747" s="40"/>
      <c r="D747" s="40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1:18">
      <c r="A748" s="7"/>
      <c r="B748" s="7"/>
      <c r="C748" s="40"/>
      <c r="D748" s="40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1:18">
      <c r="A749" s="7"/>
      <c r="B749" s="7"/>
      <c r="C749" s="40"/>
      <c r="D749" s="40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1:18">
      <c r="A750" s="7"/>
      <c r="B750" s="7"/>
      <c r="C750" s="40"/>
      <c r="D750" s="40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1:18">
      <c r="A751" s="7"/>
      <c r="B751" s="7"/>
      <c r="C751" s="40"/>
      <c r="D751" s="40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1:18">
      <c r="A752" s="7"/>
      <c r="B752" s="7"/>
      <c r="C752" s="40"/>
      <c r="D752" s="40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1:18">
      <c r="A753" s="7"/>
      <c r="B753" s="7"/>
      <c r="C753" s="40"/>
      <c r="D753" s="40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1:18">
      <c r="A754" s="7"/>
      <c r="B754" s="7"/>
      <c r="C754" s="40"/>
      <c r="D754" s="40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1:18">
      <c r="A755" s="7"/>
      <c r="B755" s="7"/>
      <c r="C755" s="40"/>
      <c r="D755" s="40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1:18">
      <c r="A756" s="7"/>
      <c r="B756" s="7"/>
      <c r="C756" s="40"/>
      <c r="D756" s="40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1:18">
      <c r="A757" s="7"/>
      <c r="B757" s="7"/>
      <c r="C757" s="40"/>
      <c r="D757" s="40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1:18">
      <c r="A758" s="7"/>
      <c r="B758" s="7"/>
      <c r="C758" s="40"/>
      <c r="D758" s="40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1:18">
      <c r="A759" s="7"/>
      <c r="B759" s="7"/>
      <c r="C759" s="40"/>
      <c r="D759" s="40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1:18">
      <c r="A760" s="7"/>
      <c r="B760" s="7"/>
      <c r="C760" s="40"/>
      <c r="D760" s="40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1:18">
      <c r="A761" s="7"/>
      <c r="B761" s="7"/>
      <c r="C761" s="40"/>
      <c r="D761" s="40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1:18">
      <c r="A762" s="7"/>
      <c r="B762" s="7"/>
      <c r="C762" s="40"/>
      <c r="D762" s="40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1:18">
      <c r="A763" s="7"/>
      <c r="B763" s="7"/>
      <c r="C763" s="40"/>
      <c r="D763" s="40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1:18">
      <c r="A764" s="7"/>
      <c r="B764" s="7"/>
      <c r="C764" s="40"/>
      <c r="D764" s="40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1:18">
      <c r="A765" s="7"/>
      <c r="B765" s="7"/>
      <c r="C765" s="40"/>
      <c r="D765" s="40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1:18">
      <c r="A766" s="7"/>
      <c r="B766" s="7"/>
      <c r="C766" s="40"/>
      <c r="D766" s="40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1:18">
      <c r="A767" s="7"/>
      <c r="B767" s="7"/>
      <c r="C767" s="40"/>
      <c r="D767" s="40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1:18">
      <c r="A768" s="7"/>
      <c r="B768" s="7"/>
      <c r="C768" s="40"/>
      <c r="D768" s="40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1:18">
      <c r="A769" s="7"/>
      <c r="B769" s="7"/>
      <c r="C769" s="40"/>
      <c r="D769" s="40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1:18">
      <c r="A770" s="7"/>
      <c r="B770" s="7"/>
      <c r="C770" s="40"/>
      <c r="D770" s="40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1:18">
      <c r="A771" s="7"/>
      <c r="B771" s="7"/>
      <c r="C771" s="40"/>
      <c r="D771" s="40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1:18">
      <c r="A772" s="7"/>
      <c r="B772" s="7"/>
      <c r="C772" s="40"/>
      <c r="D772" s="40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1:18">
      <c r="A773" s="7"/>
      <c r="B773" s="7"/>
      <c r="C773" s="40"/>
      <c r="D773" s="40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1:18">
      <c r="A774" s="7"/>
      <c r="B774" s="7"/>
      <c r="C774" s="40"/>
      <c r="D774" s="40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1:18">
      <c r="A775" s="7"/>
      <c r="B775" s="7"/>
      <c r="C775" s="40"/>
      <c r="D775" s="40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1:18">
      <c r="A776" s="7"/>
      <c r="B776" s="7"/>
      <c r="C776" s="40"/>
      <c r="D776" s="40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1:18">
      <c r="A777" s="7"/>
      <c r="B777" s="7"/>
      <c r="C777" s="40"/>
      <c r="D777" s="40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1:18">
      <c r="A778" s="7"/>
      <c r="B778" s="7"/>
      <c r="C778" s="40"/>
      <c r="D778" s="40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1:18">
      <c r="A779" s="7"/>
      <c r="B779" s="7"/>
      <c r="C779" s="40"/>
      <c r="D779" s="40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1:18">
      <c r="A780" s="7"/>
      <c r="B780" s="7"/>
      <c r="C780" s="40"/>
      <c r="D780" s="40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spans="1:18">
      <c r="A781" s="7"/>
      <c r="B781" s="7"/>
      <c r="C781" s="40"/>
      <c r="D781" s="40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spans="1:18">
      <c r="A782" s="7"/>
      <c r="B782" s="7"/>
      <c r="C782" s="40"/>
      <c r="D782" s="40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spans="1:18">
      <c r="A783" s="7"/>
      <c r="B783" s="7"/>
      <c r="C783" s="40"/>
      <c r="D783" s="40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spans="1:18">
      <c r="A784" s="7"/>
      <c r="B784" s="7"/>
      <c r="C784" s="40"/>
      <c r="D784" s="40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spans="1:18">
      <c r="A785" s="7"/>
      <c r="B785" s="7"/>
      <c r="C785" s="40"/>
      <c r="D785" s="40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spans="1:18">
      <c r="A786" s="7"/>
      <c r="B786" s="7"/>
      <c r="C786" s="40"/>
      <c r="D786" s="40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spans="1:18">
      <c r="A787" s="7"/>
      <c r="B787" s="7"/>
      <c r="C787" s="40"/>
      <c r="D787" s="40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spans="1:18">
      <c r="A788" s="7"/>
      <c r="B788" s="7"/>
      <c r="C788" s="40"/>
      <c r="D788" s="40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spans="1:18">
      <c r="A789" s="7"/>
      <c r="B789" s="7"/>
      <c r="C789" s="40"/>
      <c r="D789" s="40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spans="1:18">
      <c r="A790" s="7"/>
      <c r="B790" s="7"/>
      <c r="C790" s="40"/>
      <c r="D790" s="40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spans="1:18">
      <c r="A791" s="7"/>
      <c r="B791" s="7"/>
      <c r="C791" s="40"/>
      <c r="D791" s="40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spans="1:18">
      <c r="A792" s="7"/>
      <c r="B792" s="7"/>
      <c r="C792" s="40"/>
      <c r="D792" s="40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spans="1:18">
      <c r="A793" s="7"/>
      <c r="B793" s="7"/>
      <c r="C793" s="40"/>
      <c r="D793" s="40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spans="1:18">
      <c r="A794" s="7"/>
      <c r="B794" s="7"/>
      <c r="C794" s="40"/>
      <c r="D794" s="40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spans="1:18">
      <c r="A795" s="7"/>
      <c r="B795" s="7"/>
      <c r="C795" s="40"/>
      <c r="D795" s="40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spans="1:18">
      <c r="A796" s="7"/>
      <c r="B796" s="7"/>
      <c r="C796" s="40"/>
      <c r="D796" s="40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spans="1:18">
      <c r="A797" s="7"/>
      <c r="B797" s="7"/>
      <c r="C797" s="40"/>
      <c r="D797" s="40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spans="1:18">
      <c r="A798" s="7"/>
      <c r="B798" s="7"/>
      <c r="C798" s="40"/>
      <c r="D798" s="40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spans="1:18">
      <c r="A799" s="7"/>
      <c r="B799" s="7"/>
      <c r="C799" s="40"/>
      <c r="D799" s="40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spans="1:18">
      <c r="A800" s="7"/>
      <c r="B800" s="7"/>
      <c r="C800" s="40"/>
      <c r="D800" s="40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spans="1:18">
      <c r="A801" s="7"/>
      <c r="B801" s="7"/>
      <c r="C801" s="40"/>
      <c r="D801" s="40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spans="1:18">
      <c r="A802" s="7"/>
      <c r="B802" s="7"/>
      <c r="C802" s="40"/>
      <c r="D802" s="40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spans="1:18">
      <c r="A803" s="7"/>
      <c r="B803" s="7"/>
      <c r="C803" s="40"/>
      <c r="D803" s="40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spans="1:18">
      <c r="A804" s="7"/>
      <c r="B804" s="7"/>
      <c r="C804" s="40"/>
      <c r="D804" s="40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spans="1:18">
      <c r="A805" s="7"/>
      <c r="B805" s="7"/>
      <c r="C805" s="40"/>
      <c r="D805" s="40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spans="1:18">
      <c r="A806" s="7"/>
      <c r="B806" s="7"/>
      <c r="C806" s="40"/>
      <c r="D806" s="40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spans="1:18">
      <c r="A807" s="7"/>
      <c r="B807" s="7"/>
      <c r="C807" s="40"/>
      <c r="D807" s="40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spans="1:18">
      <c r="A808" s="7"/>
      <c r="B808" s="7"/>
      <c r="C808" s="40"/>
      <c r="D808" s="40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spans="1:18">
      <c r="A809" s="7"/>
      <c r="B809" s="7"/>
      <c r="C809" s="40"/>
      <c r="D809" s="40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spans="1:18">
      <c r="A810" s="7"/>
      <c r="B810" s="7"/>
      <c r="C810" s="40"/>
      <c r="D810" s="40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spans="1:18">
      <c r="A811" s="7"/>
      <c r="B811" s="7"/>
      <c r="C811" s="40"/>
      <c r="D811" s="40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spans="1:18">
      <c r="A812" s="7"/>
      <c r="B812" s="7"/>
      <c r="C812" s="40"/>
      <c r="D812" s="40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spans="1:18">
      <c r="A813" s="7"/>
      <c r="B813" s="7"/>
      <c r="C813" s="40"/>
      <c r="D813" s="40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spans="1:18">
      <c r="A814" s="7"/>
      <c r="B814" s="7"/>
      <c r="C814" s="40"/>
      <c r="D814" s="40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spans="1:18">
      <c r="A815" s="7"/>
      <c r="B815" s="7"/>
      <c r="C815" s="40"/>
      <c r="D815" s="40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spans="1:18">
      <c r="A816" s="7"/>
      <c r="B816" s="7"/>
      <c r="C816" s="40"/>
      <c r="D816" s="40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spans="1:18">
      <c r="A817" s="7"/>
      <c r="B817" s="7"/>
      <c r="C817" s="40"/>
      <c r="D817" s="40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spans="1:18">
      <c r="A818" s="7"/>
      <c r="B818" s="7"/>
      <c r="C818" s="40"/>
      <c r="D818" s="40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spans="1:18">
      <c r="A819" s="7"/>
      <c r="B819" s="7"/>
      <c r="C819" s="40"/>
      <c r="D819" s="40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spans="1:18">
      <c r="A820" s="7"/>
      <c r="B820" s="7"/>
      <c r="C820" s="40"/>
      <c r="D820" s="40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spans="1:18">
      <c r="A821" s="7"/>
      <c r="B821" s="7"/>
      <c r="C821" s="40"/>
      <c r="D821" s="40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spans="1:18">
      <c r="A822" s="7"/>
      <c r="B822" s="7"/>
      <c r="C822" s="40"/>
      <c r="D822" s="40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spans="1:18">
      <c r="A823" s="7"/>
      <c r="B823" s="7"/>
      <c r="C823" s="40"/>
      <c r="D823" s="40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spans="1:18">
      <c r="A824" s="7"/>
      <c r="B824" s="7"/>
      <c r="C824" s="40"/>
      <c r="D824" s="40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spans="1:18">
      <c r="A825" s="7"/>
      <c r="B825" s="7"/>
      <c r="C825" s="40"/>
      <c r="D825" s="40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spans="1:18">
      <c r="A826" s="7"/>
      <c r="B826" s="7"/>
      <c r="C826" s="40"/>
      <c r="D826" s="40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spans="1:18">
      <c r="A827" s="7"/>
      <c r="B827" s="7"/>
      <c r="C827" s="40"/>
      <c r="D827" s="40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spans="1:18">
      <c r="A828" s="7"/>
      <c r="B828" s="7"/>
      <c r="C828" s="40"/>
      <c r="D828" s="40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spans="1:18">
      <c r="A829" s="7"/>
      <c r="B829" s="7"/>
      <c r="C829" s="40"/>
      <c r="D829" s="40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spans="1:18">
      <c r="A830" s="7"/>
      <c r="B830" s="7"/>
      <c r="C830" s="40"/>
      <c r="D830" s="40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spans="1:18">
      <c r="A831" s="7"/>
      <c r="B831" s="7"/>
      <c r="C831" s="40"/>
      <c r="D831" s="40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spans="1:18">
      <c r="A832" s="7"/>
      <c r="B832" s="7"/>
      <c r="C832" s="40"/>
      <c r="D832" s="40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spans="1:18">
      <c r="A833" s="7"/>
      <c r="B833" s="7"/>
      <c r="C833" s="40"/>
      <c r="D833" s="40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spans="1:18">
      <c r="A834" s="7"/>
      <c r="B834" s="7"/>
      <c r="C834" s="40"/>
      <c r="D834" s="40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spans="1:18">
      <c r="A835" s="7"/>
      <c r="B835" s="7"/>
      <c r="C835" s="40"/>
      <c r="D835" s="40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spans="1:18">
      <c r="A836" s="7"/>
      <c r="B836" s="7"/>
      <c r="C836" s="40"/>
      <c r="D836" s="40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spans="1:18">
      <c r="A837" s="7"/>
      <c r="B837" s="7"/>
      <c r="C837" s="40"/>
      <c r="D837" s="40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spans="1:18">
      <c r="A838" s="7"/>
      <c r="B838" s="7"/>
      <c r="C838" s="40"/>
      <c r="D838" s="40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spans="1:18">
      <c r="A839" s="7"/>
      <c r="B839" s="7"/>
      <c r="C839" s="40"/>
      <c r="D839" s="40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spans="1:18">
      <c r="A840" s="7"/>
      <c r="B840" s="7"/>
      <c r="C840" s="40"/>
      <c r="D840" s="40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spans="1:18">
      <c r="A841" s="7"/>
      <c r="B841" s="7"/>
      <c r="C841" s="40"/>
      <c r="D841" s="40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spans="1:18">
      <c r="A842" s="7"/>
      <c r="B842" s="7"/>
      <c r="C842" s="40"/>
      <c r="D842" s="40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spans="1:18">
      <c r="A843" s="7"/>
      <c r="B843" s="7"/>
      <c r="C843" s="40"/>
      <c r="D843" s="40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spans="1:18">
      <c r="A844" s="7"/>
      <c r="B844" s="7"/>
      <c r="C844" s="40"/>
      <c r="D844" s="40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spans="1:18">
      <c r="A845" s="7"/>
      <c r="B845" s="7"/>
      <c r="C845" s="40"/>
      <c r="D845" s="40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spans="1:18">
      <c r="A846" s="7"/>
      <c r="B846" s="7"/>
      <c r="C846" s="40"/>
      <c r="D846" s="40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spans="1:18">
      <c r="A847" s="7"/>
      <c r="B847" s="7"/>
      <c r="C847" s="40"/>
      <c r="D847" s="40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spans="1:18">
      <c r="A848" s="7"/>
      <c r="B848" s="7"/>
      <c r="C848" s="40"/>
      <c r="D848" s="40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spans="1:18">
      <c r="A849" s="7"/>
      <c r="B849" s="7"/>
      <c r="C849" s="40"/>
      <c r="D849" s="40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spans="1:18">
      <c r="A850" s="7"/>
      <c r="B850" s="7"/>
      <c r="C850" s="40"/>
      <c r="D850" s="40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spans="1:18">
      <c r="A851" s="7"/>
      <c r="B851" s="7"/>
      <c r="C851" s="40"/>
      <c r="D851" s="40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spans="1:18">
      <c r="A852" s="7"/>
      <c r="B852" s="7"/>
      <c r="C852" s="40"/>
      <c r="D852" s="40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spans="1:18">
      <c r="A853" s="7"/>
      <c r="B853" s="7"/>
      <c r="C853" s="40"/>
      <c r="D853" s="40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spans="1:18">
      <c r="A854" s="7"/>
      <c r="B854" s="7"/>
      <c r="C854" s="40"/>
      <c r="D854" s="40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spans="1:18">
      <c r="A855" s="7"/>
      <c r="B855" s="7"/>
      <c r="C855" s="40"/>
      <c r="D855" s="40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spans="1:18">
      <c r="A856" s="7"/>
      <c r="B856" s="7"/>
      <c r="C856" s="40"/>
      <c r="D856" s="40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spans="1:18">
      <c r="A857" s="7"/>
      <c r="B857" s="7"/>
      <c r="C857" s="40"/>
      <c r="D857" s="40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spans="1:18">
      <c r="A858" s="7"/>
      <c r="B858" s="7"/>
      <c r="C858" s="40"/>
      <c r="D858" s="40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spans="1:18">
      <c r="A859" s="7"/>
      <c r="B859" s="7"/>
      <c r="C859" s="40"/>
      <c r="D859" s="40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spans="1:18">
      <c r="A860" s="7"/>
      <c r="B860" s="7"/>
      <c r="C860" s="40"/>
      <c r="D860" s="40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spans="1:18">
      <c r="A861" s="7"/>
      <c r="B861" s="7"/>
      <c r="C861" s="40"/>
      <c r="D861" s="40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spans="1:18">
      <c r="A862" s="7"/>
      <c r="B862" s="7"/>
      <c r="C862" s="40"/>
      <c r="D862" s="40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spans="1:18">
      <c r="A863" s="7"/>
      <c r="B863" s="7"/>
      <c r="C863" s="40"/>
      <c r="D863" s="40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spans="1:18">
      <c r="A864" s="7"/>
      <c r="B864" s="7"/>
      <c r="C864" s="40"/>
      <c r="D864" s="40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spans="1:18">
      <c r="A865" s="7"/>
      <c r="B865" s="7"/>
      <c r="C865" s="40"/>
      <c r="D865" s="40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spans="1:18">
      <c r="A866" s="7"/>
      <c r="B866" s="7"/>
      <c r="C866" s="40"/>
      <c r="D866" s="40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spans="1:18">
      <c r="A867" s="7"/>
      <c r="B867" s="7"/>
      <c r="C867" s="40"/>
      <c r="D867" s="40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spans="1:18">
      <c r="A868" s="7"/>
      <c r="B868" s="7"/>
      <c r="C868" s="40"/>
      <c r="D868" s="40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spans="1:18">
      <c r="A869" s="7"/>
      <c r="B869" s="7"/>
      <c r="C869" s="40"/>
      <c r="D869" s="40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spans="1:18">
      <c r="A870" s="7"/>
      <c r="B870" s="7"/>
      <c r="C870" s="40"/>
      <c r="D870" s="40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spans="1:18">
      <c r="A871" s="7"/>
      <c r="B871" s="7"/>
      <c r="C871" s="40"/>
      <c r="D871" s="40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spans="1:18">
      <c r="A872" s="7"/>
      <c r="B872" s="7"/>
      <c r="C872" s="40"/>
      <c r="D872" s="40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spans="1:18">
      <c r="A873" s="7"/>
      <c r="B873" s="7"/>
      <c r="C873" s="40"/>
      <c r="D873" s="40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spans="1:18">
      <c r="A874" s="7"/>
      <c r="B874" s="7"/>
      <c r="C874" s="40"/>
      <c r="D874" s="40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spans="1:18">
      <c r="A875" s="7"/>
      <c r="B875" s="7"/>
      <c r="C875" s="40"/>
      <c r="D875" s="40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spans="1:18">
      <c r="A876" s="7"/>
      <c r="B876" s="7"/>
      <c r="C876" s="40"/>
      <c r="D876" s="40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spans="1:18">
      <c r="A877" s="7"/>
      <c r="B877" s="7"/>
      <c r="C877" s="40"/>
      <c r="D877" s="40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spans="1:18">
      <c r="A878" s="7"/>
      <c r="B878" s="7"/>
      <c r="C878" s="40"/>
      <c r="D878" s="40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spans="1:18">
      <c r="A879" s="7"/>
      <c r="B879" s="7"/>
      <c r="C879" s="40"/>
      <c r="D879" s="40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spans="1:18">
      <c r="A880" s="7"/>
      <c r="B880" s="7"/>
      <c r="C880" s="40"/>
      <c r="D880" s="40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spans="1:18">
      <c r="A881" s="7"/>
      <c r="B881" s="7"/>
      <c r="C881" s="40"/>
      <c r="D881" s="40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spans="1:18">
      <c r="A882" s="7"/>
      <c r="B882" s="7"/>
      <c r="C882" s="40"/>
      <c r="D882" s="40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spans="1:18">
      <c r="A883" s="7"/>
      <c r="B883" s="7"/>
      <c r="C883" s="40"/>
      <c r="D883" s="40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spans="1:18">
      <c r="A884" s="7"/>
      <c r="B884" s="7"/>
      <c r="C884" s="40"/>
      <c r="D884" s="40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spans="1:18">
      <c r="A885" s="7"/>
      <c r="B885" s="7"/>
      <c r="C885" s="40"/>
      <c r="D885" s="40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spans="1:18">
      <c r="A886" s="7"/>
      <c r="B886" s="7"/>
      <c r="C886" s="40"/>
      <c r="D886" s="40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spans="1:18">
      <c r="A887" s="7"/>
      <c r="B887" s="7"/>
      <c r="C887" s="40"/>
      <c r="D887" s="40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spans="1:18">
      <c r="A888" s="7"/>
      <c r="B888" s="7"/>
      <c r="C888" s="40"/>
      <c r="D888" s="40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spans="1:18">
      <c r="A889" s="7"/>
      <c r="B889" s="7"/>
      <c r="C889" s="40"/>
      <c r="D889" s="40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spans="1:18">
      <c r="A890" s="7"/>
      <c r="B890" s="7"/>
      <c r="C890" s="40"/>
      <c r="D890" s="40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spans="1:18">
      <c r="A891" s="7"/>
      <c r="B891" s="7"/>
      <c r="C891" s="40"/>
      <c r="D891" s="40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spans="1:18">
      <c r="A892" s="7"/>
      <c r="B892" s="7"/>
      <c r="C892" s="40"/>
      <c r="D892" s="40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spans="1:18">
      <c r="A893" s="7"/>
      <c r="B893" s="7"/>
      <c r="C893" s="40"/>
      <c r="D893" s="40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spans="1:18">
      <c r="A894" s="7"/>
      <c r="B894" s="7"/>
      <c r="C894" s="40"/>
      <c r="D894" s="40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spans="1:18">
      <c r="A895" s="7"/>
      <c r="B895" s="7"/>
      <c r="C895" s="40"/>
      <c r="D895" s="40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spans="1:18">
      <c r="A896" s="7"/>
      <c r="B896" s="7"/>
      <c r="C896" s="40"/>
      <c r="D896" s="40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spans="1:18">
      <c r="A897" s="7"/>
      <c r="B897" s="7"/>
      <c r="C897" s="40"/>
      <c r="D897" s="40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spans="1:18">
      <c r="A898" s="7"/>
      <c r="B898" s="7"/>
      <c r="C898" s="40"/>
      <c r="D898" s="40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spans="1:18">
      <c r="A899" s="7"/>
      <c r="B899" s="7"/>
      <c r="C899" s="40"/>
      <c r="D899" s="40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spans="1:18">
      <c r="A900" s="7"/>
      <c r="B900" s="7"/>
      <c r="C900" s="40"/>
      <c r="D900" s="40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spans="1:18">
      <c r="A901" s="7"/>
      <c r="B901" s="7"/>
      <c r="C901" s="40"/>
      <c r="D901" s="40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spans="1:18">
      <c r="A902" s="7"/>
      <c r="B902" s="7"/>
      <c r="C902" s="40"/>
      <c r="D902" s="40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spans="1:18">
      <c r="A903" s="7"/>
      <c r="B903" s="7"/>
      <c r="C903" s="40"/>
      <c r="D903" s="40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spans="1:18">
      <c r="A904" s="7"/>
      <c r="B904" s="7"/>
      <c r="C904" s="40"/>
      <c r="D904" s="40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spans="1:18">
      <c r="A905" s="7"/>
      <c r="B905" s="7"/>
      <c r="C905" s="40"/>
      <c r="D905" s="40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spans="1:18">
      <c r="A906" s="7"/>
      <c r="B906" s="7"/>
      <c r="C906" s="40"/>
      <c r="D906" s="40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spans="1:18">
      <c r="A907" s="7"/>
      <c r="B907" s="7"/>
      <c r="C907" s="40"/>
      <c r="D907" s="40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spans="1:18">
      <c r="A908" s="7"/>
      <c r="B908" s="7"/>
      <c r="C908" s="40"/>
      <c r="D908" s="40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spans="1:18">
      <c r="A909" s="7"/>
      <c r="B909" s="7"/>
      <c r="C909" s="40"/>
      <c r="D909" s="40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spans="1:18">
      <c r="A910" s="7"/>
      <c r="B910" s="7"/>
      <c r="C910" s="40"/>
      <c r="D910" s="40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spans="1:18">
      <c r="A911" s="7"/>
      <c r="B911" s="7"/>
      <c r="C911" s="40"/>
      <c r="D911" s="40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spans="1:18">
      <c r="A912" s="7"/>
      <c r="B912" s="7"/>
      <c r="C912" s="40"/>
      <c r="D912" s="40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spans="1:18">
      <c r="A913" s="7"/>
      <c r="B913" s="7"/>
      <c r="C913" s="40"/>
      <c r="D913" s="40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spans="1:18">
      <c r="A914" s="7"/>
      <c r="B914" s="7"/>
      <c r="C914" s="40"/>
      <c r="D914" s="40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spans="1:18">
      <c r="A915" s="7"/>
      <c r="B915" s="7"/>
      <c r="C915" s="40"/>
      <c r="D915" s="40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spans="1:18">
      <c r="A916" s="7"/>
      <c r="B916" s="7"/>
      <c r="C916" s="40"/>
      <c r="D916" s="40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spans="1:18">
      <c r="A917" s="7"/>
      <c r="B917" s="7"/>
      <c r="C917" s="40"/>
      <c r="D917" s="40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spans="1:18">
      <c r="A918" s="7"/>
      <c r="B918" s="7"/>
      <c r="C918" s="40"/>
      <c r="D918" s="40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spans="1:18">
      <c r="A919" s="7"/>
      <c r="B919" s="7"/>
      <c r="C919" s="40"/>
      <c r="D919" s="40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spans="1:18">
      <c r="A920" s="7"/>
      <c r="B920" s="7"/>
      <c r="C920" s="40"/>
      <c r="D920" s="40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spans="1:18">
      <c r="A921" s="7"/>
      <c r="B921" s="7"/>
      <c r="C921" s="40"/>
      <c r="D921" s="40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spans="1:18">
      <c r="A922" s="7"/>
      <c r="B922" s="7"/>
      <c r="C922" s="40"/>
      <c r="D922" s="40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spans="1:18">
      <c r="A923" s="7"/>
      <c r="B923" s="7"/>
      <c r="C923" s="40"/>
      <c r="D923" s="40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spans="1:18">
      <c r="A924" s="7"/>
      <c r="B924" s="7"/>
      <c r="C924" s="40"/>
      <c r="D924" s="40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spans="1:18">
      <c r="A925" s="7"/>
      <c r="B925" s="7"/>
      <c r="C925" s="40"/>
      <c r="D925" s="40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spans="1:18">
      <c r="A926" s="7"/>
      <c r="B926" s="7"/>
      <c r="C926" s="40"/>
      <c r="D926" s="40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spans="1:18">
      <c r="A927" s="7"/>
      <c r="B927" s="7"/>
      <c r="C927" s="40"/>
      <c r="D927" s="40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spans="1:18">
      <c r="A928" s="7"/>
      <c r="B928" s="7"/>
      <c r="C928" s="40"/>
      <c r="D928" s="40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spans="1:18">
      <c r="A929" s="7"/>
      <c r="B929" s="7"/>
      <c r="C929" s="40"/>
      <c r="D929" s="40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spans="1:18">
      <c r="A930" s="7"/>
      <c r="B930" s="7"/>
      <c r="C930" s="40"/>
      <c r="D930" s="40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spans="1:18">
      <c r="A931" s="7"/>
      <c r="B931" s="7"/>
      <c r="C931" s="40"/>
      <c r="D931" s="40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spans="1:18">
      <c r="A932" s="7"/>
      <c r="B932" s="7"/>
      <c r="C932" s="40"/>
      <c r="D932" s="40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spans="1:18">
      <c r="A933" s="7"/>
      <c r="B933" s="7"/>
      <c r="C933" s="40"/>
      <c r="D933" s="40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spans="1:18">
      <c r="A934" s="7"/>
      <c r="B934" s="7"/>
      <c r="C934" s="40"/>
      <c r="D934" s="40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spans="1:18">
      <c r="A935" s="7"/>
      <c r="B935" s="7"/>
      <c r="C935" s="40"/>
      <c r="D935" s="40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spans="1:18">
      <c r="A936" s="7"/>
      <c r="B936" s="7"/>
      <c r="C936" s="40"/>
      <c r="D936" s="40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spans="1:18">
      <c r="A937" s="7"/>
      <c r="B937" s="7"/>
      <c r="C937" s="40"/>
      <c r="D937" s="40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spans="1:18">
      <c r="A938" s="7"/>
      <c r="B938" s="7"/>
      <c r="C938" s="40"/>
      <c r="D938" s="40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spans="1:18">
      <c r="A939" s="7"/>
      <c r="B939" s="7"/>
      <c r="C939" s="40"/>
      <c r="D939" s="40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spans="1:18">
      <c r="A940" s="7"/>
      <c r="B940" s="7"/>
      <c r="C940" s="40"/>
      <c r="D940" s="40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spans="1:18">
      <c r="A941" s="7"/>
      <c r="B941" s="7"/>
      <c r="C941" s="40"/>
      <c r="D941" s="40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spans="1:18">
      <c r="A942" s="7"/>
      <c r="B942" s="7"/>
      <c r="C942" s="40"/>
      <c r="D942" s="40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spans="1:18">
      <c r="A943" s="7"/>
      <c r="B943" s="7"/>
      <c r="C943" s="40"/>
      <c r="D943" s="40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spans="1:18">
      <c r="A944" s="7"/>
      <c r="B944" s="7"/>
      <c r="C944" s="40"/>
      <c r="D944" s="40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spans="1:18">
      <c r="A945" s="7"/>
      <c r="B945" s="7"/>
      <c r="C945" s="40"/>
      <c r="D945" s="40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spans="1:18">
      <c r="A946" s="7"/>
      <c r="B946" s="7"/>
      <c r="C946" s="40"/>
      <c r="D946" s="40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spans="1:18">
      <c r="A947" s="7"/>
      <c r="B947" s="7"/>
      <c r="C947" s="40"/>
      <c r="D947" s="40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spans="1:18">
      <c r="A948" s="7"/>
      <c r="B948" s="7"/>
      <c r="C948" s="40"/>
      <c r="D948" s="40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spans="1:18">
      <c r="A949" s="7"/>
      <c r="B949" s="7"/>
      <c r="C949" s="40"/>
      <c r="D949" s="40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spans="1:18">
      <c r="A950" s="7"/>
      <c r="B950" s="7"/>
      <c r="C950" s="40"/>
      <c r="D950" s="40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spans="1:18">
      <c r="A951" s="7"/>
      <c r="B951" s="7"/>
      <c r="C951" s="40"/>
      <c r="D951" s="40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spans="1:18">
      <c r="A952" s="7"/>
      <c r="B952" s="7"/>
      <c r="C952" s="40"/>
      <c r="D952" s="40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spans="1:18">
      <c r="A953" s="7"/>
      <c r="B953" s="7"/>
      <c r="C953" s="40"/>
      <c r="D953" s="40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spans="1:18">
      <c r="A954" s="7"/>
      <c r="B954" s="7"/>
      <c r="C954" s="40"/>
      <c r="D954" s="40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spans="1:18">
      <c r="A955" s="7"/>
      <c r="B955" s="7"/>
      <c r="C955" s="40"/>
      <c r="D955" s="40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spans="1:18">
      <c r="A956" s="7"/>
      <c r="B956" s="7"/>
      <c r="C956" s="40"/>
      <c r="D956" s="40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spans="1:18">
      <c r="A957" s="7"/>
      <c r="B957" s="7"/>
      <c r="C957" s="40"/>
      <c r="D957" s="40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spans="1:18">
      <c r="A958" s="7"/>
      <c r="B958" s="7"/>
      <c r="C958" s="40"/>
      <c r="D958" s="40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spans="1:18">
      <c r="A959" s="7"/>
      <c r="B959" s="7"/>
      <c r="C959" s="40"/>
      <c r="D959" s="40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spans="1:18">
      <c r="A960" s="7"/>
      <c r="B960" s="7"/>
      <c r="C960" s="40"/>
      <c r="D960" s="40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spans="1:18">
      <c r="A961" s="7"/>
      <c r="B961" s="7"/>
      <c r="C961" s="40"/>
      <c r="D961" s="40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spans="1:18">
      <c r="A962" s="7"/>
      <c r="B962" s="7"/>
      <c r="C962" s="40"/>
      <c r="D962" s="40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spans="1:18">
      <c r="A963" s="7"/>
      <c r="B963" s="7"/>
      <c r="C963" s="40"/>
      <c r="D963" s="40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spans="1:18">
      <c r="A964" s="7"/>
      <c r="B964" s="7"/>
      <c r="C964" s="40"/>
      <c r="D964" s="40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spans="1:18">
      <c r="A965" s="7"/>
      <c r="B965" s="7"/>
      <c r="C965" s="40"/>
      <c r="D965" s="40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spans="1:18">
      <c r="A966" s="7"/>
      <c r="B966" s="7"/>
      <c r="C966" s="40"/>
      <c r="D966" s="40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spans="1:18">
      <c r="A967" s="7"/>
      <c r="B967" s="7"/>
      <c r="C967" s="40"/>
      <c r="D967" s="40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spans="1:18">
      <c r="A968" s="7"/>
      <c r="B968" s="7"/>
      <c r="C968" s="40"/>
      <c r="D968" s="40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spans="1:18">
      <c r="A969" s="7"/>
      <c r="B969" s="7"/>
      <c r="C969" s="40"/>
      <c r="D969" s="40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spans="1:18">
      <c r="A970" s="7"/>
      <c r="B970" s="7"/>
      <c r="C970" s="40"/>
      <c r="D970" s="40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spans="1:18">
      <c r="A971" s="7"/>
      <c r="B971" s="7"/>
      <c r="C971" s="40"/>
      <c r="D971" s="40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spans="1:18">
      <c r="A972" s="7"/>
      <c r="B972" s="7"/>
      <c r="C972" s="40"/>
      <c r="D972" s="40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spans="1:18">
      <c r="A973" s="7"/>
      <c r="B973" s="7"/>
      <c r="C973" s="40"/>
      <c r="D973" s="40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spans="1:18">
      <c r="A974" s="7"/>
      <c r="B974" s="7"/>
      <c r="C974" s="40"/>
      <c r="D974" s="40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spans="1:18">
      <c r="A975" s="7"/>
      <c r="B975" s="7"/>
      <c r="C975" s="40"/>
      <c r="D975" s="40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spans="1:18">
      <c r="A976" s="7"/>
      <c r="B976" s="7"/>
      <c r="C976" s="40"/>
      <c r="D976" s="40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spans="1:18">
      <c r="A977" s="7"/>
      <c r="B977" s="7"/>
      <c r="C977" s="40"/>
      <c r="D977" s="40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spans="1:18">
      <c r="A978" s="7"/>
      <c r="B978" s="7"/>
      <c r="C978" s="40"/>
      <c r="D978" s="40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spans="1:18">
      <c r="A979" s="7"/>
      <c r="B979" s="7"/>
      <c r="C979" s="40"/>
      <c r="D979" s="40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spans="1:18">
      <c r="A980" s="7"/>
      <c r="B980" s="7"/>
      <c r="C980" s="40"/>
      <c r="D980" s="40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spans="1:18">
      <c r="A981" s="7"/>
      <c r="B981" s="7"/>
      <c r="C981" s="40"/>
      <c r="D981" s="40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spans="1:18">
      <c r="A982" s="7"/>
      <c r="B982" s="7"/>
      <c r="C982" s="40"/>
      <c r="D982" s="40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spans="1:18">
      <c r="A983" s="7"/>
      <c r="B983" s="7"/>
      <c r="C983" s="40"/>
      <c r="D983" s="40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spans="1:18">
      <c r="A984" s="7"/>
      <c r="B984" s="7"/>
      <c r="C984" s="40"/>
      <c r="D984" s="40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spans="1:18">
      <c r="A985" s="7"/>
      <c r="B985" s="7"/>
      <c r="C985" s="40"/>
      <c r="D985" s="40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spans="1:18">
      <c r="A986" s="7"/>
      <c r="B986" s="7"/>
      <c r="C986" s="40"/>
      <c r="D986" s="40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spans="1:18">
      <c r="A987" s="7"/>
      <c r="B987" s="7"/>
      <c r="C987" s="40"/>
      <c r="D987" s="40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spans="1:18">
      <c r="A988" s="7"/>
      <c r="B988" s="7"/>
      <c r="C988" s="40"/>
      <c r="D988" s="40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 spans="1:18">
      <c r="A989" s="7"/>
      <c r="B989" s="7"/>
      <c r="C989" s="40"/>
      <c r="D989" s="40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spans="1:18">
      <c r="A990" s="7"/>
      <c r="B990" s="7"/>
      <c r="C990" s="40"/>
      <c r="D990" s="40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spans="1:18">
      <c r="A991" s="7"/>
      <c r="B991" s="7"/>
      <c r="C991" s="40"/>
      <c r="D991" s="40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spans="1:18">
      <c r="A992" s="7"/>
      <c r="B992" s="7"/>
      <c r="C992" s="40"/>
      <c r="D992" s="40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</row>
    <row r="993" spans="1:18">
      <c r="A993" s="7"/>
      <c r="B993" s="7"/>
      <c r="C993" s="40"/>
      <c r="D993" s="40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</row>
    <row r="994" spans="1:18">
      <c r="A994" s="7"/>
      <c r="B994" s="7"/>
      <c r="C994" s="40"/>
      <c r="D994" s="40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</row>
    <row r="995" spans="1:18">
      <c r="A995" s="7"/>
      <c r="B995" s="7"/>
      <c r="C995" s="40"/>
      <c r="D995" s="40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</row>
    <row r="996" spans="1:18">
      <c r="A996" s="7"/>
      <c r="B996" s="7"/>
      <c r="C996" s="40"/>
      <c r="D996" s="40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</row>
    <row r="997" spans="1:18">
      <c r="A997" s="7"/>
      <c r="B997" s="7"/>
      <c r="C997" s="40"/>
      <c r="D997" s="40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</row>
    <row r="998" spans="1:18">
      <c r="A998" s="7"/>
      <c r="B998" s="7"/>
      <c r="C998" s="40"/>
      <c r="D998" s="40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</row>
  </sheetData>
  <conditionalFormatting sqref="B2:B53">
    <cfRule type="expression" dxfId="2" priority="1">
      <formula>COUNTIF($C$1:$C$1017, B2) &gt; 1</formula>
    </cfRule>
  </conditionalFormatting>
  <conditionalFormatting sqref="B2:B998">
    <cfRule type="expression" dxfId="1" priority="3">
      <formula>COUNTIF($B$2:$B$998, B2) &gt; 1</formula>
    </cfRule>
  </conditionalFormatting>
  <conditionalFormatting sqref="C2:C998">
    <cfRule type="expression" dxfId="0" priority="2">
      <formula>C2&gt;0</formula>
    </cfRule>
  </conditionalFormatting>
  <dataValidations count="2">
    <dataValidation type="list" allowBlank="1" showErrorMessage="1" sqref="A2:A53" xr:uid="{00000000-0002-0000-0F00-000000000000}">
      <formula1>"24H,Minh Châu,Nguyễn Chí Thanh,Thống Nhất,Liên Tỉnh,Nguyễn Thị Thập,Nguyễn Văn Quá,Đỗ Quang Đẩu,Hàng Bông,Đường Láng,Trương Định"</formula1>
    </dataValidation>
    <dataValidation type="list" allowBlank="1" showErrorMessage="1" sqref="A54:A78" xr:uid="{00000000-0002-0000-0F00-000001000000}">
      <formula1>"Hàng Bông,Đường Láng,Trương Định,24H,Minh Châu,Nguyễn Chí Thanh,Thống Nhất,Liên Tỉnh,Nguyễn Thị Thập,Nguyễn Văn Quá,Đỗ Quang Đẩu"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Bảng đánh giá</vt:lpstr>
      <vt:lpstr>BẢNG LƯƠNG</vt:lpstr>
      <vt:lpstr>MiniKat - HN</vt:lpstr>
      <vt:lpstr>MiniKat - HCM</vt:lpstr>
      <vt:lpstr>whatsapp</vt:lpstr>
      <vt:lpstr>Cận date</vt:lpstr>
      <vt:lpstr>KPI</vt:lpstr>
      <vt:lpstr>Thưởng CK</vt:lpstr>
      <vt:lpstr>Dự án</vt:lpstr>
      <vt:lpstr>Giờ công</vt:lpstr>
      <vt:lpstr>Ngày công</vt:lpstr>
      <vt:lpstr>KPI trừ</vt:lpstr>
      <vt:lpstr>Tăng ca lễ</vt:lpstr>
      <vt:lpstr>Công Đào tạo</vt:lpstr>
      <vt:lpstr>Map</vt:lpstr>
      <vt:lpstr>Nghỉ phép năm - 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Nguyễn</cp:lastModifiedBy>
  <dcterms:created xsi:type="dcterms:W3CDTF">2026-09-02T02:23:49Z</dcterms:created>
  <dcterms:modified xsi:type="dcterms:W3CDTF">2026-09-02T15:31:46Z</dcterms:modified>
</cp:coreProperties>
</file>